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aarhusuniversitet-my.sharepoint.com/personal/au323645_uni_au_dk/Documents/U-Drive/LCA_PostDoc/Cirkular/Artikelskrivning/Online_dokumentation/"/>
    </mc:Choice>
  </mc:AlternateContent>
  <xr:revisionPtr revIDLastSave="171" documentId="8_{9D5C0782-FB79-4A1F-A0FB-2A3B3C2F5D9B}" xr6:coauthVersionLast="47" xr6:coauthVersionMax="47" xr10:uidLastSave="{36030D04-D6C6-4837-B27D-DD27BDE560F6}"/>
  <bookViews>
    <workbookView xWindow="-108" yWindow="-108" windowWidth="23256" windowHeight="13896" firstSheet="36" activeTab="35" xr2:uid="{00000000-000D-0000-FFFF-FFFF00000000}"/>
  </bookViews>
  <sheets>
    <sheet name="Example" sheetId="64" r:id="rId1"/>
    <sheet name="Sep_biogas_sep_catt_slurry_conv" sheetId="15" r:id="rId2"/>
    <sheet name="Biogas_cattle_slurry_conv" sheetId="48" r:id="rId3"/>
    <sheet name="Biogas_cattle_slurry_org" sheetId="49" r:id="rId4"/>
    <sheet name="Biogas_cattle_deep_litter_conv" sheetId="51" r:id="rId5"/>
    <sheet name="Biogas_cattle_deep_litter_org" sheetId="52" r:id="rId6"/>
    <sheet name="Biogas_cattle_solid_manure_conv" sheetId="53" r:id="rId7"/>
    <sheet name="Biogas_pig_slurry_conv" sheetId="50" r:id="rId8"/>
    <sheet name="Biogas_sep_pig_slurry_ conv" sheetId="54" r:id="rId9"/>
    <sheet name="Biogas_sep_sow_deep_litter_conv" sheetId="16" r:id="rId10"/>
    <sheet name="Biogas_sows_deep_litter_org" sheetId="59" r:id="rId11"/>
    <sheet name="Biogas_sep_pig_deep_litter_conv" sheetId="55" r:id="rId12"/>
    <sheet name="Biogas_pig_deep_litter_org" sheetId="58" r:id="rId13"/>
    <sheet name="Biogas_sep_green_pro_grass_conv" sheetId="62" r:id="rId14"/>
    <sheet name="Biogas_sep_green_pro_grass_org" sheetId="63" r:id="rId15"/>
    <sheet name="Biogas_sep_green_grass_conv" sheetId="17" r:id="rId16"/>
    <sheet name="Biogas_sep_silage_grass_conv" sheetId="18" r:id="rId17"/>
    <sheet name="Biogas_sep_silage_grass_org" sheetId="47" r:id="rId18"/>
    <sheet name="Biogas_silage_corn_conv" sheetId="41" r:id="rId19"/>
    <sheet name="Biogas_silage_whole_crop_conv" sheetId="43" r:id="rId20"/>
    <sheet name="Biogas_silage_straw_grass_conv" sheetId="44" r:id="rId21"/>
    <sheet name="Biogas_straw_conv" sheetId="45" r:id="rId22"/>
    <sheet name="Biogas_straw_org" sheetId="46" r:id="rId23"/>
    <sheet name="Biogas_beet_roots_conv" sheetId="40" r:id="rId24"/>
    <sheet name="Biogas_potato_pulp_conv" sheetId="56" r:id="rId25"/>
    <sheet name="Biogas_potato_pulp_org" sheetId="61" r:id="rId26"/>
    <sheet name="Storage_cattle_slurry_conv" sheetId="19" r:id="rId27"/>
    <sheet name="Storage_cattle_ajle_conv" sheetId="27" r:id="rId28"/>
    <sheet name="Storage_cattle_slurry_org" sheetId="23" r:id="rId29"/>
    <sheet name="Storage_cattle_ajle_org" sheetId="28" r:id="rId30"/>
    <sheet name="Storage_pig_slurry_conv" sheetId="20" r:id="rId31"/>
    <sheet name="Storage_pig_slurry_org" sheetId="57" r:id="rId32"/>
    <sheet name="Storage_pig_ajle_conv" sheetId="26" r:id="rId33"/>
    <sheet name="Storage_plant_slurry_conv" sheetId="33" r:id="rId34"/>
    <sheet name="Storage_plant_slurry_org" sheetId="34" r:id="rId35"/>
    <sheet name="Biomass_pool_output_Livesto_mod" sheetId="2" r:id="rId36"/>
    <sheet name="Diesel consumption for field op" sheetId="5" r:id="rId37"/>
    <sheet name="Other_tables" sheetId="4" r:id="rId38"/>
    <sheet name="Processed products" sheetId="3" r:id="rId39"/>
    <sheet name="Converted_feedstuff" sheetId="7" r:id="rId40"/>
  </sheets>
  <externalReferences>
    <externalReference r:id="rId41"/>
    <externalReference r:id="rId42"/>
    <externalReference r:id="rId43"/>
    <externalReference r:id="rId4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R137" i="64" l="1"/>
  <c r="AP137" i="64"/>
  <c r="AR136" i="64"/>
  <c r="AP136" i="64"/>
  <c r="BA135" i="64"/>
  <c r="AZ135" i="64"/>
  <c r="AY135" i="64"/>
  <c r="AX135" i="64"/>
  <c r="AW135" i="64"/>
  <c r="AV135" i="64"/>
  <c r="AU135" i="64"/>
  <c r="AT135" i="64"/>
  <c r="AS135" i="64"/>
  <c r="AQ135" i="64"/>
  <c r="BA134" i="64"/>
  <c r="AZ134" i="64"/>
  <c r="AY134" i="64"/>
  <c r="AX134" i="64"/>
  <c r="AW134" i="64"/>
  <c r="AV134" i="64"/>
  <c r="AU134" i="64"/>
  <c r="AT134" i="64"/>
  <c r="AS134" i="64"/>
  <c r="AQ134" i="64"/>
  <c r="D127" i="64"/>
  <c r="E126" i="64"/>
  <c r="E125" i="64"/>
  <c r="E124" i="64"/>
  <c r="E123" i="64"/>
  <c r="E122" i="64"/>
  <c r="E121" i="64"/>
  <c r="E120" i="64"/>
  <c r="E119" i="64"/>
  <c r="E118" i="64"/>
  <c r="S114" i="64"/>
  <c r="Q114" i="64"/>
  <c r="O114" i="64"/>
  <c r="S113" i="64"/>
  <c r="R113" i="64"/>
  <c r="Q113" i="64"/>
  <c r="O113" i="64"/>
  <c r="S112" i="64"/>
  <c r="R112" i="64"/>
  <c r="Q112" i="64"/>
  <c r="O112" i="64"/>
  <c r="S111" i="64"/>
  <c r="Q111" i="64"/>
  <c r="O111" i="64"/>
  <c r="S110" i="64"/>
  <c r="Q110" i="64"/>
  <c r="O110" i="64"/>
  <c r="H110" i="64"/>
  <c r="S109" i="64"/>
  <c r="R109" i="64"/>
  <c r="Q109" i="64"/>
  <c r="O109" i="64"/>
  <c r="S108" i="64"/>
  <c r="R108" i="64"/>
  <c r="Q108" i="64"/>
  <c r="O108" i="64"/>
  <c r="S107" i="64"/>
  <c r="R107" i="64"/>
  <c r="Q107" i="64"/>
  <c r="O107" i="64"/>
  <c r="S106" i="64"/>
  <c r="Q106" i="64"/>
  <c r="O106" i="64"/>
  <c r="L101" i="64"/>
  <c r="K101" i="64"/>
  <c r="L100" i="64"/>
  <c r="K100" i="64"/>
  <c r="L99" i="64"/>
  <c r="K99" i="64"/>
  <c r="L98" i="64"/>
  <c r="L97" i="64"/>
  <c r="K97" i="64"/>
  <c r="L96" i="64"/>
  <c r="K96" i="64"/>
  <c r="L95" i="64"/>
  <c r="K95" i="64"/>
  <c r="L94" i="64"/>
  <c r="K94" i="64"/>
  <c r="L93" i="64"/>
  <c r="K93" i="64"/>
  <c r="L92" i="64"/>
  <c r="K92" i="64"/>
  <c r="L91" i="64"/>
  <c r="K91" i="64"/>
  <c r="L90" i="64"/>
  <c r="K90" i="64"/>
  <c r="L89" i="64"/>
  <c r="K89" i="64"/>
  <c r="L88" i="64"/>
  <c r="M83" i="64"/>
  <c r="M82" i="64"/>
  <c r="AR81" i="64"/>
  <c r="W81" i="64" s="1"/>
  <c r="AP81" i="64"/>
  <c r="AH81" i="64"/>
  <c r="AG81" i="64"/>
  <c r="AF81" i="64"/>
  <c r="AE81" i="64"/>
  <c r="AD81" i="64"/>
  <c r="AC81" i="64"/>
  <c r="AB81" i="64"/>
  <c r="AA81" i="64"/>
  <c r="Z81" i="64"/>
  <c r="O81" i="64"/>
  <c r="M81" i="64"/>
  <c r="Y81" i="64" s="1"/>
  <c r="L81" i="64"/>
  <c r="BD81" i="64" s="1"/>
  <c r="BF81" i="64" s="1"/>
  <c r="BH81" i="64" s="1"/>
  <c r="I81" i="64"/>
  <c r="J81" i="64" s="1"/>
  <c r="E81" i="64"/>
  <c r="AN81" i="64" s="1"/>
  <c r="AR80" i="64"/>
  <c r="Q80" i="64" s="1"/>
  <c r="AP80" i="64"/>
  <c r="AH80" i="64"/>
  <c r="AG80" i="64"/>
  <c r="AF80" i="64"/>
  <c r="AE80" i="64"/>
  <c r="AD80" i="64"/>
  <c r="AC80" i="64"/>
  <c r="AB80" i="64"/>
  <c r="AA80" i="64"/>
  <c r="Z80" i="64"/>
  <c r="O80" i="64"/>
  <c r="M80" i="64"/>
  <c r="Y80" i="64" s="1"/>
  <c r="L80" i="64"/>
  <c r="X80" i="64" s="1"/>
  <c r="J80" i="64"/>
  <c r="I80" i="64"/>
  <c r="E80" i="64"/>
  <c r="AJ80" i="64" s="1"/>
  <c r="AR79" i="64"/>
  <c r="W79" i="64" s="1"/>
  <c r="AP79" i="64"/>
  <c r="AI79" i="64"/>
  <c r="AH79" i="64"/>
  <c r="AG79" i="64"/>
  <c r="AF79" i="64"/>
  <c r="AE79" i="64"/>
  <c r="AD79" i="64"/>
  <c r="AC79" i="64"/>
  <c r="AB79" i="64"/>
  <c r="AA79" i="64"/>
  <c r="Z79" i="64"/>
  <c r="O79" i="64"/>
  <c r="M79" i="64"/>
  <c r="BE79" i="64" s="1"/>
  <c r="BG79" i="64" s="1"/>
  <c r="BI79" i="64" s="1"/>
  <c r="L79" i="64"/>
  <c r="BD79" i="64" s="1"/>
  <c r="BF79" i="64" s="1"/>
  <c r="BH79" i="64" s="1"/>
  <c r="J79" i="64"/>
  <c r="I79" i="64"/>
  <c r="E79" i="64"/>
  <c r="AL79" i="64" s="1"/>
  <c r="J78" i="64"/>
  <c r="I78" i="64"/>
  <c r="CB74" i="64"/>
  <c r="CA74" i="64"/>
  <c r="BZ74" i="64"/>
  <c r="BY74" i="64"/>
  <c r="BX74" i="64"/>
  <c r="BW74" i="64"/>
  <c r="BV74" i="64"/>
  <c r="BU74" i="64"/>
  <c r="BT74" i="64"/>
  <c r="CB72" i="64"/>
  <c r="CA72" i="64"/>
  <c r="BZ72" i="64"/>
  <c r="BY72" i="64"/>
  <c r="BX72" i="64"/>
  <c r="BW72" i="64"/>
  <c r="BV72" i="64"/>
  <c r="BU72" i="64"/>
  <c r="BT72" i="64"/>
  <c r="CB71" i="64"/>
  <c r="CA71" i="64"/>
  <c r="BZ71" i="64"/>
  <c r="BY71" i="64"/>
  <c r="BX71" i="64"/>
  <c r="BW71" i="64"/>
  <c r="BV71" i="64"/>
  <c r="BU71" i="64"/>
  <c r="BT71" i="64"/>
  <c r="CB70" i="64"/>
  <c r="CA70" i="64"/>
  <c r="BZ70" i="64"/>
  <c r="BY70" i="64"/>
  <c r="BX70" i="64"/>
  <c r="BW70" i="64"/>
  <c r="BV70" i="64"/>
  <c r="BU70" i="64"/>
  <c r="BT70" i="64"/>
  <c r="B70" i="64"/>
  <c r="CB69" i="64"/>
  <c r="CA69" i="64"/>
  <c r="BZ69" i="64"/>
  <c r="BY69" i="64"/>
  <c r="BX69" i="64"/>
  <c r="BW69" i="64"/>
  <c r="BV69" i="64"/>
  <c r="BU69" i="64"/>
  <c r="BT69" i="64"/>
  <c r="CB68" i="64"/>
  <c r="CA68" i="64"/>
  <c r="BZ68" i="64"/>
  <c r="BY68" i="64"/>
  <c r="BX68" i="64"/>
  <c r="BW68" i="64"/>
  <c r="BV68" i="64"/>
  <c r="BU68" i="64"/>
  <c r="BT68" i="64"/>
  <c r="CB67" i="64"/>
  <c r="CA67" i="64"/>
  <c r="BZ67" i="64"/>
  <c r="BY67" i="64"/>
  <c r="BX67" i="64"/>
  <c r="BW67" i="64"/>
  <c r="BV67" i="64"/>
  <c r="BU67" i="64"/>
  <c r="BT67" i="64"/>
  <c r="CB66" i="64"/>
  <c r="CA66" i="64"/>
  <c r="BZ66" i="64"/>
  <c r="BY66" i="64"/>
  <c r="BX66" i="64"/>
  <c r="BW66" i="64"/>
  <c r="BV66" i="64"/>
  <c r="BU66" i="64"/>
  <c r="BT66" i="64"/>
  <c r="CB65" i="64"/>
  <c r="CA65" i="64"/>
  <c r="BZ65" i="64"/>
  <c r="BY65" i="64"/>
  <c r="BX65" i="64"/>
  <c r="BW65" i="64"/>
  <c r="BV65" i="64"/>
  <c r="BU65" i="64"/>
  <c r="BT65" i="64"/>
  <c r="Q65" i="64"/>
  <c r="P65" i="64"/>
  <c r="O65" i="64"/>
  <c r="N65" i="64"/>
  <c r="M65" i="64"/>
  <c r="L65" i="64"/>
  <c r="E65" i="64"/>
  <c r="CB64" i="64"/>
  <c r="CA64" i="64"/>
  <c r="BZ64" i="64"/>
  <c r="BY64" i="64"/>
  <c r="BX64" i="64"/>
  <c r="BW64" i="64"/>
  <c r="BV64" i="64"/>
  <c r="BU64" i="64"/>
  <c r="BT64" i="64"/>
  <c r="AN64" i="64"/>
  <c r="AM64" i="64"/>
  <c r="AL64" i="64"/>
  <c r="AK64" i="64"/>
  <c r="AJ64" i="64"/>
  <c r="AI64" i="64"/>
  <c r="T64" i="64"/>
  <c r="I64" i="64"/>
  <c r="H64" i="64"/>
  <c r="G64" i="64"/>
  <c r="CB63" i="64"/>
  <c r="CA63" i="64"/>
  <c r="BZ63" i="64"/>
  <c r="BY63" i="64"/>
  <c r="BX63" i="64"/>
  <c r="BW63" i="64"/>
  <c r="BV63" i="64"/>
  <c r="BU63" i="64"/>
  <c r="BT63" i="64"/>
  <c r="CB62" i="64"/>
  <c r="CA62" i="64"/>
  <c r="BZ62" i="64"/>
  <c r="BY62" i="64"/>
  <c r="BX62" i="64"/>
  <c r="BW62" i="64"/>
  <c r="BV62" i="64"/>
  <c r="BU62" i="64"/>
  <c r="BT62" i="64"/>
  <c r="CB61" i="64"/>
  <c r="CA61" i="64"/>
  <c r="BZ61" i="64"/>
  <c r="BY61" i="64"/>
  <c r="BX61" i="64"/>
  <c r="BW61" i="64"/>
  <c r="BV61" i="64"/>
  <c r="BU61" i="64"/>
  <c r="BT61" i="64"/>
  <c r="CB60" i="64"/>
  <c r="CA60" i="64"/>
  <c r="BZ60" i="64"/>
  <c r="BY60" i="64"/>
  <c r="BX60" i="64"/>
  <c r="BW60" i="64"/>
  <c r="BV60" i="64"/>
  <c r="BU60" i="64"/>
  <c r="BT60" i="64"/>
  <c r="CB59" i="64"/>
  <c r="CA59" i="64"/>
  <c r="BZ59" i="64"/>
  <c r="BY59" i="64"/>
  <c r="BX59" i="64"/>
  <c r="BW59" i="64"/>
  <c r="BV59" i="64"/>
  <c r="BU59" i="64"/>
  <c r="BT59" i="64"/>
  <c r="CB58" i="64"/>
  <c r="CA58" i="64"/>
  <c r="BZ58" i="64"/>
  <c r="BY58" i="64"/>
  <c r="BX58" i="64"/>
  <c r="BW58" i="64"/>
  <c r="BV58" i="64"/>
  <c r="BU58" i="64"/>
  <c r="BT58" i="64"/>
  <c r="CB57" i="64"/>
  <c r="CA57" i="64"/>
  <c r="BZ57" i="64"/>
  <c r="BY57" i="64"/>
  <c r="BX57" i="64"/>
  <c r="BW57" i="64"/>
  <c r="BV57" i="64"/>
  <c r="BU57" i="64"/>
  <c r="BT57" i="64"/>
  <c r="BK57" i="64"/>
  <c r="CB56" i="64"/>
  <c r="CA56" i="64"/>
  <c r="BZ56" i="64"/>
  <c r="BY56" i="64"/>
  <c r="BX56" i="64"/>
  <c r="BW56" i="64"/>
  <c r="BV56" i="64"/>
  <c r="BU56" i="64"/>
  <c r="BT56" i="64"/>
  <c r="CB55" i="64"/>
  <c r="CA55" i="64"/>
  <c r="BZ55" i="64"/>
  <c r="BY55" i="64"/>
  <c r="BX55" i="64"/>
  <c r="BW55" i="64"/>
  <c r="BV55" i="64"/>
  <c r="BU55" i="64"/>
  <c r="BT55" i="64"/>
  <c r="CB54" i="64"/>
  <c r="CA54" i="64"/>
  <c r="BZ54" i="64"/>
  <c r="BY54" i="64"/>
  <c r="BX54" i="64"/>
  <c r="BW54" i="64"/>
  <c r="BV54" i="64"/>
  <c r="BU54" i="64"/>
  <c r="BT54" i="64"/>
  <c r="CB53" i="64"/>
  <c r="CA53" i="64"/>
  <c r="BZ53" i="64"/>
  <c r="BY53" i="64"/>
  <c r="BX53" i="64"/>
  <c r="BW53" i="64"/>
  <c r="BV53" i="64"/>
  <c r="BU53" i="64"/>
  <c r="BT53" i="64"/>
  <c r="CB52" i="64"/>
  <c r="CA52" i="64"/>
  <c r="BZ52" i="64"/>
  <c r="BY52" i="64"/>
  <c r="BX52" i="64"/>
  <c r="BW52" i="64"/>
  <c r="BV52" i="64"/>
  <c r="BU52" i="64"/>
  <c r="BT52" i="64"/>
  <c r="U52" i="64"/>
  <c r="T52" i="64"/>
  <c r="S52" i="64"/>
  <c r="G51" i="64"/>
  <c r="C51" i="64"/>
  <c r="B51" i="64"/>
  <c r="E51" i="64" s="1"/>
  <c r="G50" i="64"/>
  <c r="G49" i="64"/>
  <c r="G48" i="64"/>
  <c r="B48" i="64"/>
  <c r="CB47" i="64"/>
  <c r="CA47" i="64"/>
  <c r="BZ47" i="64"/>
  <c r="BY47" i="64"/>
  <c r="BX47" i="64"/>
  <c r="BW47" i="64"/>
  <c r="BV47" i="64"/>
  <c r="BU47" i="64"/>
  <c r="BT47" i="64"/>
  <c r="CB46" i="64"/>
  <c r="CA46" i="64"/>
  <c r="BZ46" i="64"/>
  <c r="BY46" i="64"/>
  <c r="BX46" i="64"/>
  <c r="BW46" i="64"/>
  <c r="BV46" i="64"/>
  <c r="BU46" i="64"/>
  <c r="BT46" i="64"/>
  <c r="CB45" i="64"/>
  <c r="CA45" i="64"/>
  <c r="BZ45" i="64"/>
  <c r="BY45" i="64"/>
  <c r="BX45" i="64"/>
  <c r="BW45" i="64"/>
  <c r="BV45" i="64"/>
  <c r="BU45" i="64"/>
  <c r="BT45" i="64"/>
  <c r="CB44" i="64"/>
  <c r="CA44" i="64"/>
  <c r="BZ44" i="64"/>
  <c r="BY44" i="64"/>
  <c r="BX44" i="64"/>
  <c r="BW44" i="64"/>
  <c r="BV44" i="64"/>
  <c r="BU44" i="64"/>
  <c r="BT44" i="64"/>
  <c r="CB43" i="64"/>
  <c r="CA43" i="64"/>
  <c r="BZ43" i="64"/>
  <c r="BY43" i="64"/>
  <c r="BX43" i="64"/>
  <c r="BW43" i="64"/>
  <c r="BV43" i="64"/>
  <c r="BU43" i="64"/>
  <c r="BT43" i="64"/>
  <c r="Q43" i="64"/>
  <c r="P43" i="64"/>
  <c r="O43" i="64"/>
  <c r="N43" i="64"/>
  <c r="M43" i="64"/>
  <c r="L43" i="64"/>
  <c r="CB42" i="64"/>
  <c r="CA42" i="64"/>
  <c r="BZ42" i="64"/>
  <c r="BY42" i="64"/>
  <c r="BX42" i="64"/>
  <c r="BW42" i="64"/>
  <c r="BV42" i="64"/>
  <c r="BU42" i="64"/>
  <c r="BT42" i="64"/>
  <c r="AN42" i="64"/>
  <c r="AM42" i="64"/>
  <c r="AL42" i="64"/>
  <c r="AK42" i="64"/>
  <c r="AJ42" i="64"/>
  <c r="AI42" i="64"/>
  <c r="AH42" i="64"/>
  <c r="AG42" i="64"/>
  <c r="AF42" i="64"/>
  <c r="AE42" i="64"/>
  <c r="AD42" i="64"/>
  <c r="AC42" i="64"/>
  <c r="AB42" i="64"/>
  <c r="AA42" i="64"/>
  <c r="T42" i="64"/>
  <c r="G42" i="64"/>
  <c r="I42" i="64" s="1"/>
  <c r="F42" i="64"/>
  <c r="Z42" i="64" s="1"/>
  <c r="CB41" i="64"/>
  <c r="CA41" i="64"/>
  <c r="BZ41" i="64"/>
  <c r="BY41" i="64"/>
  <c r="BX41" i="64"/>
  <c r="BW41" i="64"/>
  <c r="BV41" i="64"/>
  <c r="BU41" i="64"/>
  <c r="BT41" i="64"/>
  <c r="AN41" i="64"/>
  <c r="AM41" i="64"/>
  <c r="AL41" i="64"/>
  <c r="AK41" i="64"/>
  <c r="AJ41" i="64"/>
  <c r="AI41" i="64"/>
  <c r="AH41" i="64"/>
  <c r="AG41" i="64"/>
  <c r="AF41" i="64"/>
  <c r="AE41" i="64"/>
  <c r="AD41" i="64"/>
  <c r="AC41" i="64"/>
  <c r="AB41" i="64"/>
  <c r="AA41" i="64"/>
  <c r="T41" i="64"/>
  <c r="I41" i="64"/>
  <c r="G41" i="64"/>
  <c r="H41" i="64" s="1"/>
  <c r="F41" i="64"/>
  <c r="Z41" i="64" s="1"/>
  <c r="CB40" i="64"/>
  <c r="CA40" i="64"/>
  <c r="BZ40" i="64"/>
  <c r="BY40" i="64"/>
  <c r="BX40" i="64"/>
  <c r="BW40" i="64"/>
  <c r="BV40" i="64"/>
  <c r="BU40" i="64"/>
  <c r="BT40" i="64"/>
  <c r="AN40" i="64"/>
  <c r="AM40" i="64"/>
  <c r="AL40" i="64"/>
  <c r="AK40" i="64"/>
  <c r="AJ40" i="64"/>
  <c r="AI40" i="64"/>
  <c r="AH40" i="64"/>
  <c r="AG40" i="64"/>
  <c r="AF40" i="64"/>
  <c r="AE40" i="64"/>
  <c r="AD40" i="64"/>
  <c r="AC40" i="64"/>
  <c r="AB40" i="64"/>
  <c r="AA40" i="64"/>
  <c r="G40" i="64"/>
  <c r="I40" i="64" s="1"/>
  <c r="F40" i="64"/>
  <c r="Z40" i="64" s="1"/>
  <c r="B40" i="64"/>
  <c r="A40" i="64"/>
  <c r="CB39" i="64"/>
  <c r="CA39" i="64"/>
  <c r="BZ39" i="64"/>
  <c r="BY39" i="64"/>
  <c r="BX39" i="64"/>
  <c r="BW39" i="64"/>
  <c r="BV39" i="64"/>
  <c r="BU39" i="64"/>
  <c r="BT39" i="64"/>
  <c r="AN39" i="64"/>
  <c r="AM39" i="64"/>
  <c r="AL39" i="64"/>
  <c r="AK39" i="64"/>
  <c r="AJ39" i="64"/>
  <c r="AI39" i="64"/>
  <c r="AH39" i="64"/>
  <c r="AG39" i="64"/>
  <c r="AF39" i="64"/>
  <c r="AE39" i="64"/>
  <c r="AD39" i="64"/>
  <c r="AC39" i="64"/>
  <c r="AB39" i="64"/>
  <c r="AA39" i="64"/>
  <c r="T39" i="64"/>
  <c r="G39" i="64"/>
  <c r="I39" i="64" s="1"/>
  <c r="F39" i="64"/>
  <c r="Z39" i="64" s="1"/>
  <c r="CB38" i="64"/>
  <c r="CA38" i="64"/>
  <c r="BZ38" i="64"/>
  <c r="BY38" i="64"/>
  <c r="BX38" i="64"/>
  <c r="BW38" i="64"/>
  <c r="BV38" i="64"/>
  <c r="BU38" i="64"/>
  <c r="BT38" i="64"/>
  <c r="AN38" i="64"/>
  <c r="AM38" i="64"/>
  <c r="AL38" i="64"/>
  <c r="AK38" i="64"/>
  <c r="AJ38" i="64"/>
  <c r="AI38" i="64"/>
  <c r="AH38" i="64"/>
  <c r="AG38" i="64"/>
  <c r="AF38" i="64"/>
  <c r="AE38" i="64"/>
  <c r="AD38" i="64"/>
  <c r="AC38" i="64"/>
  <c r="AB38" i="64"/>
  <c r="AA38" i="64"/>
  <c r="T38" i="64"/>
  <c r="G38" i="64"/>
  <c r="H38" i="64" s="1"/>
  <c r="F38" i="64"/>
  <c r="Z38" i="64" s="1"/>
  <c r="CB37" i="64"/>
  <c r="CA37" i="64"/>
  <c r="BZ37" i="64"/>
  <c r="BY37" i="64"/>
  <c r="BX37" i="64"/>
  <c r="BW37" i="64"/>
  <c r="BV37" i="64"/>
  <c r="BU37" i="64"/>
  <c r="BT37" i="64"/>
  <c r="AN37" i="64"/>
  <c r="AM37" i="64"/>
  <c r="AL37" i="64"/>
  <c r="AK37" i="64"/>
  <c r="AJ37" i="64"/>
  <c r="AI37" i="64"/>
  <c r="AH37" i="64"/>
  <c r="AG37" i="64"/>
  <c r="AF37" i="64"/>
  <c r="AE37" i="64"/>
  <c r="AD37" i="64"/>
  <c r="AC37" i="64"/>
  <c r="AB37" i="64"/>
  <c r="AA37" i="64"/>
  <c r="G37" i="64"/>
  <c r="I37" i="64" s="1"/>
  <c r="F37" i="64"/>
  <c r="Z37" i="64" s="1"/>
  <c r="B37" i="64"/>
  <c r="B50" i="64" s="1"/>
  <c r="A37" i="64"/>
  <c r="CB36" i="64"/>
  <c r="CA36" i="64"/>
  <c r="BZ36" i="64"/>
  <c r="BY36" i="64"/>
  <c r="BX36" i="64"/>
  <c r="BW36" i="64"/>
  <c r="BV36" i="64"/>
  <c r="BU36" i="64"/>
  <c r="BT36" i="64"/>
  <c r="AN36" i="64"/>
  <c r="AM36" i="64"/>
  <c r="AL36" i="64"/>
  <c r="AK36" i="64"/>
  <c r="AJ36" i="64"/>
  <c r="AI36" i="64"/>
  <c r="AH36" i="64"/>
  <c r="AG36" i="64"/>
  <c r="AF36" i="64"/>
  <c r="AE36" i="64"/>
  <c r="AD36" i="64"/>
  <c r="AC36" i="64"/>
  <c r="AB36" i="64"/>
  <c r="AA36" i="64"/>
  <c r="T36" i="64"/>
  <c r="G36" i="64"/>
  <c r="F36" i="64"/>
  <c r="Z36" i="64" s="1"/>
  <c r="CB35" i="64"/>
  <c r="CA35" i="64"/>
  <c r="BZ35" i="64"/>
  <c r="BY35" i="64"/>
  <c r="BX35" i="64"/>
  <c r="BW35" i="64"/>
  <c r="BV35" i="64"/>
  <c r="BU35" i="64"/>
  <c r="BT35" i="64"/>
  <c r="AN35" i="64"/>
  <c r="AM35" i="64"/>
  <c r="AL35" i="64"/>
  <c r="AK35" i="64"/>
  <c r="AJ35" i="64"/>
  <c r="AI35" i="64"/>
  <c r="AH35" i="64"/>
  <c r="AG35" i="64"/>
  <c r="AF35" i="64"/>
  <c r="AE35" i="64"/>
  <c r="AD35" i="64"/>
  <c r="AC35" i="64"/>
  <c r="AB35" i="64"/>
  <c r="AA35" i="64"/>
  <c r="T35" i="64"/>
  <c r="G35" i="64"/>
  <c r="I35" i="64" s="1"/>
  <c r="F35" i="64"/>
  <c r="Z35" i="64" s="1"/>
  <c r="CB34" i="64"/>
  <c r="CA34" i="64"/>
  <c r="BZ34" i="64"/>
  <c r="BY34" i="64"/>
  <c r="BX34" i="64"/>
  <c r="BW34" i="64"/>
  <c r="BV34" i="64"/>
  <c r="BU34" i="64"/>
  <c r="BT34" i="64"/>
  <c r="AN34" i="64"/>
  <c r="AM34" i="64"/>
  <c r="AL34" i="64"/>
  <c r="AK34" i="64"/>
  <c r="AJ34" i="64"/>
  <c r="AI34" i="64"/>
  <c r="AH34" i="64"/>
  <c r="AG34" i="64"/>
  <c r="AF34" i="64"/>
  <c r="AE34" i="64"/>
  <c r="AD34" i="64"/>
  <c r="AC34" i="64"/>
  <c r="AB34" i="64"/>
  <c r="AA34" i="64"/>
  <c r="F34" i="64"/>
  <c r="Z34" i="64" s="1"/>
  <c r="B34" i="64"/>
  <c r="G34" i="64" s="1"/>
  <c r="A34" i="64"/>
  <c r="CB33" i="64"/>
  <c r="CA33" i="64"/>
  <c r="BZ33" i="64"/>
  <c r="BY33" i="64"/>
  <c r="BX33" i="64"/>
  <c r="BW33" i="64"/>
  <c r="BV33" i="64"/>
  <c r="BU33" i="64"/>
  <c r="BT33" i="64"/>
  <c r="AN33" i="64"/>
  <c r="AM33" i="64"/>
  <c r="AL33" i="64"/>
  <c r="AK33" i="64"/>
  <c r="AJ33" i="64"/>
  <c r="AI33" i="64"/>
  <c r="AH33" i="64"/>
  <c r="AG33" i="64"/>
  <c r="AF33" i="64"/>
  <c r="AE33" i="64"/>
  <c r="AD33" i="64"/>
  <c r="AC33" i="64"/>
  <c r="AB33" i="64"/>
  <c r="AA33" i="64"/>
  <c r="T33" i="64"/>
  <c r="H33" i="64"/>
  <c r="G33" i="64"/>
  <c r="I33" i="64" s="1"/>
  <c r="F33" i="64"/>
  <c r="Z33" i="64" s="1"/>
  <c r="CB32" i="64"/>
  <c r="CA32" i="64"/>
  <c r="BZ32" i="64"/>
  <c r="BY32" i="64"/>
  <c r="BX32" i="64"/>
  <c r="BW32" i="64"/>
  <c r="BV32" i="64"/>
  <c r="BU32" i="64"/>
  <c r="BT32" i="64"/>
  <c r="CB31" i="64"/>
  <c r="CA31" i="64"/>
  <c r="BZ31" i="64"/>
  <c r="BY31" i="64"/>
  <c r="BX31" i="64"/>
  <c r="BW31" i="64"/>
  <c r="BV31" i="64"/>
  <c r="BU31" i="64"/>
  <c r="BT31" i="64"/>
  <c r="A31" i="64"/>
  <c r="CB30" i="64"/>
  <c r="CA30" i="64"/>
  <c r="BZ30" i="64"/>
  <c r="BY30" i="64"/>
  <c r="BX30" i="64"/>
  <c r="BW30" i="64"/>
  <c r="BV30" i="64"/>
  <c r="BU30" i="64"/>
  <c r="BT30" i="64"/>
  <c r="CB29" i="64"/>
  <c r="CA29" i="64"/>
  <c r="BZ29" i="64"/>
  <c r="BY29" i="64"/>
  <c r="BX29" i="64"/>
  <c r="BW29" i="64"/>
  <c r="BV29" i="64"/>
  <c r="BU29" i="64"/>
  <c r="BT29" i="64"/>
  <c r="CB28" i="64"/>
  <c r="CA28" i="64"/>
  <c r="BZ28" i="64"/>
  <c r="BY28" i="64"/>
  <c r="BX28" i="64"/>
  <c r="BW28" i="64"/>
  <c r="BV28" i="64"/>
  <c r="BU28" i="64"/>
  <c r="BT28" i="64"/>
  <c r="CB27" i="64"/>
  <c r="CA27" i="64"/>
  <c r="BZ27" i="64"/>
  <c r="BY27" i="64"/>
  <c r="BX27" i="64"/>
  <c r="BW27" i="64"/>
  <c r="BV27" i="64"/>
  <c r="BU27" i="64"/>
  <c r="BT27" i="64"/>
  <c r="CB26" i="64"/>
  <c r="CA26" i="64"/>
  <c r="BZ26" i="64"/>
  <c r="BY26" i="64"/>
  <c r="BX26" i="64"/>
  <c r="BW26" i="64"/>
  <c r="BV26" i="64"/>
  <c r="BU26" i="64"/>
  <c r="BT26" i="64"/>
  <c r="U26" i="64"/>
  <c r="T26" i="64"/>
  <c r="S26" i="64"/>
  <c r="CB25" i="64"/>
  <c r="CA25" i="64"/>
  <c r="BZ25" i="64"/>
  <c r="BY25" i="64"/>
  <c r="BX25" i="64"/>
  <c r="BW25" i="64"/>
  <c r="BV25" i="64"/>
  <c r="BU25" i="64"/>
  <c r="BT25" i="64"/>
  <c r="AR25" i="64"/>
  <c r="R25" i="64" s="1"/>
  <c r="AP25" i="64"/>
  <c r="P25" i="64"/>
  <c r="B25" i="64"/>
  <c r="BK25" i="64" s="1"/>
  <c r="BM25" i="64" s="1"/>
  <c r="CB24" i="64"/>
  <c r="CA24" i="64"/>
  <c r="BZ24" i="64"/>
  <c r="BY24" i="64"/>
  <c r="BX24" i="64"/>
  <c r="BW24" i="64"/>
  <c r="BV24" i="64"/>
  <c r="BU24" i="64"/>
  <c r="BT24" i="64"/>
  <c r="AR24" i="64"/>
  <c r="Q24" i="64" s="1"/>
  <c r="R24" i="64"/>
  <c r="B24" i="64"/>
  <c r="AP24" i="64" s="1"/>
  <c r="CB23" i="64"/>
  <c r="CA23" i="64"/>
  <c r="BZ23" i="64"/>
  <c r="BY23" i="64"/>
  <c r="BX23" i="64"/>
  <c r="BW23" i="64"/>
  <c r="BV23" i="64"/>
  <c r="BU23" i="64"/>
  <c r="BT23" i="64"/>
  <c r="BK23" i="64"/>
  <c r="BM23" i="64" s="1"/>
  <c r="BJ23" i="64"/>
  <c r="BL23" i="64" s="1"/>
  <c r="AR23" i="64"/>
  <c r="W23" i="64" s="1"/>
  <c r="AP23" i="64"/>
  <c r="B23" i="64"/>
  <c r="CB22" i="64"/>
  <c r="CA22" i="64"/>
  <c r="BZ22" i="64"/>
  <c r="BY22" i="64"/>
  <c r="BX22" i="64"/>
  <c r="BW22" i="64"/>
  <c r="BV22" i="64"/>
  <c r="BU22" i="64"/>
  <c r="BT22" i="64"/>
  <c r="E22" i="64"/>
  <c r="CB21" i="64"/>
  <c r="CA21" i="64"/>
  <c r="BZ21" i="64"/>
  <c r="BY21" i="64"/>
  <c r="BX21" i="64"/>
  <c r="BW21" i="64"/>
  <c r="BV21" i="64"/>
  <c r="BU21" i="64"/>
  <c r="BT21" i="64"/>
  <c r="CB20" i="64"/>
  <c r="CA20" i="64"/>
  <c r="BZ20" i="64"/>
  <c r="BY20" i="64"/>
  <c r="BX20" i="64"/>
  <c r="BW20" i="64"/>
  <c r="BV20" i="64"/>
  <c r="BU20" i="64"/>
  <c r="BT20" i="64"/>
  <c r="CB19" i="64"/>
  <c r="CA19" i="64"/>
  <c r="BZ19" i="64"/>
  <c r="BY19" i="64"/>
  <c r="BX19" i="64"/>
  <c r="BW19" i="64"/>
  <c r="BV19" i="64"/>
  <c r="BU19" i="64"/>
  <c r="BT19" i="64"/>
  <c r="CB18" i="64"/>
  <c r="CA18" i="64"/>
  <c r="BZ18" i="64"/>
  <c r="BY18" i="64"/>
  <c r="BX18" i="64"/>
  <c r="BW18" i="64"/>
  <c r="BV18" i="64"/>
  <c r="BU18" i="64"/>
  <c r="BT18" i="64"/>
  <c r="CB17" i="64"/>
  <c r="CA17" i="64"/>
  <c r="BZ17" i="64"/>
  <c r="BY17" i="64"/>
  <c r="BX17" i="64"/>
  <c r="BW17" i="64"/>
  <c r="BV17" i="64"/>
  <c r="BU17" i="64"/>
  <c r="BT17" i="64"/>
  <c r="E17" i="64"/>
  <c r="CB16" i="64"/>
  <c r="CA16" i="64"/>
  <c r="BZ16" i="64"/>
  <c r="BY16" i="64"/>
  <c r="BX16" i="64"/>
  <c r="BW16" i="64"/>
  <c r="BV16" i="64"/>
  <c r="BU16" i="64"/>
  <c r="BT16" i="64"/>
  <c r="X16" i="64"/>
  <c r="W16" i="64"/>
  <c r="M25" i="64" s="1"/>
  <c r="V16" i="64"/>
  <c r="U16" i="64"/>
  <c r="T16" i="64"/>
  <c r="S16" i="64"/>
  <c r="R16" i="64"/>
  <c r="P16" i="64"/>
  <c r="T40" i="64" s="1"/>
  <c r="CB15" i="64"/>
  <c r="CA15" i="64"/>
  <c r="BZ15" i="64"/>
  <c r="BY15" i="64"/>
  <c r="BX15" i="64"/>
  <c r="BW15" i="64"/>
  <c r="BV15" i="64"/>
  <c r="BU15" i="64"/>
  <c r="BT15" i="64"/>
  <c r="X15" i="64"/>
  <c r="W15" i="64"/>
  <c r="M24" i="64" s="1"/>
  <c r="V15" i="64"/>
  <c r="U15" i="64"/>
  <c r="T15" i="64"/>
  <c r="S15" i="64"/>
  <c r="R15" i="64"/>
  <c r="P15" i="64"/>
  <c r="T37" i="64" s="1"/>
  <c r="CB14" i="64"/>
  <c r="CA14" i="64"/>
  <c r="BZ14" i="64"/>
  <c r="BY14" i="64"/>
  <c r="BX14" i="64"/>
  <c r="BW14" i="64"/>
  <c r="BV14" i="64"/>
  <c r="BU14" i="64"/>
  <c r="BT14" i="64"/>
  <c r="X14" i="64"/>
  <c r="W14" i="64"/>
  <c r="M23" i="64" s="1"/>
  <c r="BE23" i="64" s="1"/>
  <c r="BG23" i="64" s="1"/>
  <c r="V14" i="64"/>
  <c r="U14" i="64"/>
  <c r="T14" i="64"/>
  <c r="S14" i="64"/>
  <c r="R14" i="64"/>
  <c r="P14" i="64"/>
  <c r="T34" i="64" s="1"/>
  <c r="CB13" i="64"/>
  <c r="CA13" i="64"/>
  <c r="BZ13" i="64"/>
  <c r="BY13" i="64"/>
  <c r="BX13" i="64"/>
  <c r="BW13" i="64"/>
  <c r="BV13" i="64"/>
  <c r="BU13" i="64"/>
  <c r="BT13" i="64"/>
  <c r="CB12" i="64"/>
  <c r="CA12" i="64"/>
  <c r="BZ12" i="64"/>
  <c r="BY12" i="64"/>
  <c r="BX12" i="64"/>
  <c r="BW12" i="64"/>
  <c r="BV12" i="64"/>
  <c r="BU12" i="64"/>
  <c r="BT12" i="64"/>
  <c r="CB11" i="64"/>
  <c r="CA11" i="64"/>
  <c r="BZ11" i="64"/>
  <c r="BY11" i="64"/>
  <c r="BX11" i="64"/>
  <c r="BW11" i="64"/>
  <c r="BV11" i="64"/>
  <c r="BU11" i="64"/>
  <c r="BT11" i="64"/>
  <c r="CB10" i="64"/>
  <c r="CA10" i="64"/>
  <c r="BZ10" i="64"/>
  <c r="BY10" i="64"/>
  <c r="BX10" i="64"/>
  <c r="BW10" i="64"/>
  <c r="BV10" i="64"/>
  <c r="BU10" i="64"/>
  <c r="BT10" i="64"/>
  <c r="O57" i="19"/>
  <c r="O57" i="27"/>
  <c r="O57" i="23"/>
  <c r="O57" i="28"/>
  <c r="O57" i="20"/>
  <c r="O57" i="57"/>
  <c r="O57" i="26"/>
  <c r="O57" i="33"/>
  <c r="O57" i="34"/>
  <c r="O83" i="34"/>
  <c r="O82" i="34"/>
  <c r="O81" i="34"/>
  <c r="O80" i="34"/>
  <c r="O79" i="34"/>
  <c r="O78" i="34"/>
  <c r="O83" i="33"/>
  <c r="O82" i="33"/>
  <c r="O81" i="33"/>
  <c r="O80" i="33"/>
  <c r="O79" i="33"/>
  <c r="O78" i="33"/>
  <c r="O83" i="26"/>
  <c r="O82" i="26"/>
  <c r="O81" i="26"/>
  <c r="O80" i="26"/>
  <c r="O79" i="26"/>
  <c r="O78" i="26"/>
  <c r="O83" i="57"/>
  <c r="O82" i="57"/>
  <c r="O81" i="57"/>
  <c r="O80" i="57"/>
  <c r="O79" i="57"/>
  <c r="O78" i="57"/>
  <c r="O83" i="20"/>
  <c r="O82" i="20"/>
  <c r="O81" i="20"/>
  <c r="O80" i="20"/>
  <c r="O79" i="20"/>
  <c r="O78" i="20"/>
  <c r="O83" i="28"/>
  <c r="O82" i="28"/>
  <c r="O81" i="28"/>
  <c r="O80" i="28"/>
  <c r="O79" i="28"/>
  <c r="O78" i="28"/>
  <c r="O83" i="23"/>
  <c r="O82" i="23"/>
  <c r="O81" i="23"/>
  <c r="O80" i="23"/>
  <c r="O79" i="23"/>
  <c r="O78" i="23"/>
  <c r="O83" i="27"/>
  <c r="O82" i="27"/>
  <c r="O81" i="27"/>
  <c r="O80" i="27"/>
  <c r="O79" i="27"/>
  <c r="O78" i="27"/>
  <c r="O83" i="19"/>
  <c r="O82" i="19"/>
  <c r="O81" i="19"/>
  <c r="O80" i="19"/>
  <c r="O79" i="19"/>
  <c r="O78" i="19"/>
  <c r="O83" i="61"/>
  <c r="O82" i="61"/>
  <c r="O81" i="61"/>
  <c r="O80" i="61"/>
  <c r="O79" i="61"/>
  <c r="O78" i="61"/>
  <c r="O83" i="56"/>
  <c r="O82" i="56"/>
  <c r="O81" i="56"/>
  <c r="O80" i="56"/>
  <c r="O79" i="56"/>
  <c r="O78" i="56"/>
  <c r="O83" i="40"/>
  <c r="O82" i="40"/>
  <c r="O81" i="40"/>
  <c r="O80" i="40"/>
  <c r="O79" i="40"/>
  <c r="O78" i="40"/>
  <c r="O83" i="46"/>
  <c r="O82" i="46"/>
  <c r="O81" i="46"/>
  <c r="O80" i="46"/>
  <c r="O79" i="46"/>
  <c r="O78" i="46"/>
  <c r="O83" i="45"/>
  <c r="O82" i="45"/>
  <c r="O81" i="45"/>
  <c r="O80" i="45"/>
  <c r="O79" i="45"/>
  <c r="O78" i="45"/>
  <c r="O83" i="44"/>
  <c r="O82" i="44"/>
  <c r="O81" i="44"/>
  <c r="O80" i="44"/>
  <c r="O79" i="44"/>
  <c r="O78" i="44"/>
  <c r="O83" i="43"/>
  <c r="O82" i="43"/>
  <c r="O81" i="43"/>
  <c r="O80" i="43"/>
  <c r="O79" i="43"/>
  <c r="O78" i="43"/>
  <c r="O83" i="41"/>
  <c r="O82" i="41"/>
  <c r="O81" i="41"/>
  <c r="O80" i="41"/>
  <c r="O79" i="41"/>
  <c r="O78" i="41"/>
  <c r="O81" i="18"/>
  <c r="O80" i="18"/>
  <c r="O79" i="18"/>
  <c r="O78" i="18"/>
  <c r="O81" i="17"/>
  <c r="O80" i="17"/>
  <c r="O79" i="17"/>
  <c r="O78" i="17"/>
  <c r="O81" i="63"/>
  <c r="O80" i="63"/>
  <c r="O79" i="63"/>
  <c r="O78" i="63"/>
  <c r="O81" i="62"/>
  <c r="O80" i="62"/>
  <c r="O79" i="62"/>
  <c r="O78" i="62"/>
  <c r="O83" i="58"/>
  <c r="O82" i="58"/>
  <c r="O81" i="58"/>
  <c r="O80" i="58"/>
  <c r="O79" i="58"/>
  <c r="O78" i="58"/>
  <c r="O81" i="55"/>
  <c r="O80" i="55"/>
  <c r="O79" i="55"/>
  <c r="O78" i="55"/>
  <c r="O83" i="59"/>
  <c r="O82" i="59"/>
  <c r="O81" i="59"/>
  <c r="O80" i="59"/>
  <c r="O79" i="59"/>
  <c r="O78" i="59"/>
  <c r="O81" i="16"/>
  <c r="O80" i="16"/>
  <c r="O79" i="16"/>
  <c r="O78" i="16"/>
  <c r="O81" i="54"/>
  <c r="O80" i="54"/>
  <c r="O79" i="54"/>
  <c r="O83" i="50"/>
  <c r="O82" i="50"/>
  <c r="O81" i="50"/>
  <c r="O80" i="50"/>
  <c r="O79" i="50"/>
  <c r="O78" i="50"/>
  <c r="O83" i="53"/>
  <c r="O82" i="53"/>
  <c r="O81" i="53"/>
  <c r="O80" i="53"/>
  <c r="O79" i="53"/>
  <c r="O78" i="53"/>
  <c r="O83" i="52"/>
  <c r="O82" i="52"/>
  <c r="O81" i="52"/>
  <c r="O80" i="52"/>
  <c r="O79" i="52"/>
  <c r="O78" i="52"/>
  <c r="O83" i="51"/>
  <c r="O82" i="51"/>
  <c r="O81" i="51"/>
  <c r="O80" i="51"/>
  <c r="O79" i="51"/>
  <c r="O78" i="51"/>
  <c r="O83" i="49"/>
  <c r="O82" i="49"/>
  <c r="O81" i="49"/>
  <c r="O80" i="49"/>
  <c r="O79" i="49"/>
  <c r="O78" i="49"/>
  <c r="O83" i="48"/>
  <c r="O82" i="48"/>
  <c r="O81" i="48"/>
  <c r="O80" i="48"/>
  <c r="O79" i="48"/>
  <c r="O78" i="48"/>
  <c r="O81" i="15"/>
  <c r="O80" i="15"/>
  <c r="O79" i="15"/>
  <c r="O79" i="47"/>
  <c r="O80" i="47"/>
  <c r="O81" i="47"/>
  <c r="O78" i="47"/>
  <c r="X16" i="34"/>
  <c r="X14" i="34"/>
  <c r="X13" i="34"/>
  <c r="X16" i="33"/>
  <c r="X15" i="33"/>
  <c r="X13" i="33"/>
  <c r="X16" i="26"/>
  <c r="X15" i="26"/>
  <c r="X14" i="26"/>
  <c r="X16" i="57"/>
  <c r="X15" i="57"/>
  <c r="X14" i="57"/>
  <c r="X16" i="20"/>
  <c r="X15" i="20"/>
  <c r="X14" i="20"/>
  <c r="X16" i="28"/>
  <c r="X15" i="28"/>
  <c r="X14" i="28"/>
  <c r="X16" i="23"/>
  <c r="X15" i="23"/>
  <c r="X14" i="23"/>
  <c r="X16" i="27"/>
  <c r="X15" i="27"/>
  <c r="X14" i="27"/>
  <c r="X16" i="19"/>
  <c r="X15" i="19"/>
  <c r="X14" i="19"/>
  <c r="X16" i="61"/>
  <c r="X15" i="61"/>
  <c r="X14" i="61"/>
  <c r="X16" i="56"/>
  <c r="X15" i="56"/>
  <c r="X14" i="56"/>
  <c r="X16" i="40"/>
  <c r="X15" i="40"/>
  <c r="X14" i="40"/>
  <c r="X16" i="46"/>
  <c r="X15" i="46"/>
  <c r="X14" i="46"/>
  <c r="X16" i="45"/>
  <c r="X15" i="45"/>
  <c r="X14" i="45"/>
  <c r="X15" i="44"/>
  <c r="X14" i="44"/>
  <c r="X13" i="44"/>
  <c r="X15" i="43"/>
  <c r="X14" i="43"/>
  <c r="X13" i="43"/>
  <c r="X15" i="41"/>
  <c r="X14" i="41"/>
  <c r="X13" i="41"/>
  <c r="X15" i="47"/>
  <c r="X14" i="47"/>
  <c r="X13" i="47"/>
  <c r="X15" i="18"/>
  <c r="X14" i="18"/>
  <c r="X13" i="18"/>
  <c r="X16" i="17"/>
  <c r="X14" i="17"/>
  <c r="X13" i="17"/>
  <c r="X16" i="63"/>
  <c r="X14" i="63"/>
  <c r="X13" i="63"/>
  <c r="X16" i="62"/>
  <c r="X14" i="62"/>
  <c r="X13" i="62"/>
  <c r="X16" i="58"/>
  <c r="X15" i="58"/>
  <c r="X14" i="58"/>
  <c r="X16" i="55"/>
  <c r="X15" i="55"/>
  <c r="X14" i="55"/>
  <c r="X16" i="59"/>
  <c r="X15" i="59"/>
  <c r="X14" i="59"/>
  <c r="X16" i="16"/>
  <c r="X15" i="16"/>
  <c r="X14" i="16"/>
  <c r="X16" i="54"/>
  <c r="X15" i="54"/>
  <c r="X14" i="54"/>
  <c r="X16" i="50"/>
  <c r="X14" i="50"/>
  <c r="X13" i="50"/>
  <c r="X16" i="53"/>
  <c r="X14" i="53"/>
  <c r="X13" i="53"/>
  <c r="X16" i="52"/>
  <c r="X14" i="52"/>
  <c r="X13" i="52"/>
  <c r="X16" i="51"/>
  <c r="X14" i="51"/>
  <c r="X13" i="51"/>
  <c r="X16" i="49"/>
  <c r="X14" i="49"/>
  <c r="X13" i="49"/>
  <c r="X16" i="48"/>
  <c r="X14" i="48"/>
  <c r="X13" i="48"/>
  <c r="X16" i="15"/>
  <c r="X15" i="15"/>
  <c r="X14" i="15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3" i="2"/>
  <c r="J2" i="2"/>
  <c r="V24" i="64" l="1"/>
  <c r="W24" i="64"/>
  <c r="AL80" i="64"/>
  <c r="AM80" i="64"/>
  <c r="AN80" i="64"/>
  <c r="AM79" i="64"/>
  <c r="I38" i="64"/>
  <c r="AN79" i="64"/>
  <c r="V81" i="64"/>
  <c r="AI80" i="64"/>
  <c r="AJ79" i="64"/>
  <c r="AK80" i="64"/>
  <c r="L23" i="64"/>
  <c r="BD23" i="64" s="1"/>
  <c r="BF23" i="64" s="1"/>
  <c r="L24" i="64"/>
  <c r="H35" i="64"/>
  <c r="AK79" i="64"/>
  <c r="BE81" i="64"/>
  <c r="BG81" i="64" s="1"/>
  <c r="BI81" i="64" s="1"/>
  <c r="Q81" i="64"/>
  <c r="R81" i="64"/>
  <c r="Q79" i="64"/>
  <c r="BJ81" i="64"/>
  <c r="BL81" i="64" s="1"/>
  <c r="BK81" i="64"/>
  <c r="BM81" i="64" s="1"/>
  <c r="X81" i="64"/>
  <c r="S115" i="64"/>
  <c r="Q115" i="64"/>
  <c r="C132" i="64" s="1"/>
  <c r="E127" i="64"/>
  <c r="BW51" i="64"/>
  <c r="BV51" i="64"/>
  <c r="CB51" i="64"/>
  <c r="BU51" i="64"/>
  <c r="BT51" i="64"/>
  <c r="W51" i="64"/>
  <c r="X51" i="64" s="1"/>
  <c r="V51" i="64"/>
  <c r="Q51" i="64"/>
  <c r="R51" i="64"/>
  <c r="CA51" i="64"/>
  <c r="F51" i="64"/>
  <c r="BZ51" i="64"/>
  <c r="BY51" i="64"/>
  <c r="BX51" i="64"/>
  <c r="Y24" i="64"/>
  <c r="BE24" i="64"/>
  <c r="BG24" i="64" s="1"/>
  <c r="I34" i="64"/>
  <c r="H34" i="64"/>
  <c r="BE25" i="64"/>
  <c r="BG25" i="64" s="1"/>
  <c r="Y25" i="64"/>
  <c r="E50" i="64"/>
  <c r="C50" i="64"/>
  <c r="R80" i="64"/>
  <c r="V80" i="64"/>
  <c r="BH23" i="64"/>
  <c r="H39" i="64"/>
  <c r="H40" i="64"/>
  <c r="BJ79" i="64"/>
  <c r="BL79" i="64" s="1"/>
  <c r="W80" i="64"/>
  <c r="E23" i="64"/>
  <c r="BI23" i="64"/>
  <c r="BK79" i="64"/>
  <c r="BM79" i="64" s="1"/>
  <c r="P23" i="64"/>
  <c r="BJ24" i="64"/>
  <c r="BL24" i="64" s="1"/>
  <c r="BH25" i="64"/>
  <c r="H36" i="64"/>
  <c r="H37" i="64"/>
  <c r="B49" i="64"/>
  <c r="R79" i="64"/>
  <c r="BD80" i="64"/>
  <c r="BF80" i="64" s="1"/>
  <c r="BH80" i="64" s="1"/>
  <c r="BJ80" i="64" s="1"/>
  <c r="BL80" i="64" s="1"/>
  <c r="E24" i="64"/>
  <c r="BI24" i="64"/>
  <c r="Q23" i="64"/>
  <c r="BK24" i="64"/>
  <c r="BM24" i="64" s="1"/>
  <c r="E25" i="64"/>
  <c r="BI25" i="64"/>
  <c r="I36" i="64"/>
  <c r="V79" i="64"/>
  <c r="BE80" i="64"/>
  <c r="BG80" i="64" s="1"/>
  <c r="BI80" i="64" s="1"/>
  <c r="BK80" i="64" s="1"/>
  <c r="BM80" i="64" s="1"/>
  <c r="R23" i="64"/>
  <c r="P24" i="64"/>
  <c r="L25" i="64"/>
  <c r="BJ25" i="64"/>
  <c r="BL25" i="64" s="1"/>
  <c r="AI81" i="64"/>
  <c r="BH24" i="64"/>
  <c r="V23" i="64"/>
  <c r="X79" i="64"/>
  <c r="AJ81" i="64"/>
  <c r="Y79" i="64"/>
  <c r="AK81" i="64"/>
  <c r="Q25" i="64"/>
  <c r="AL81" i="64"/>
  <c r="AM81" i="64"/>
  <c r="Y23" i="64"/>
  <c r="V25" i="64"/>
  <c r="W25" i="64"/>
  <c r="H42" i="64"/>
  <c r="AR137" i="63"/>
  <c r="AP137" i="63"/>
  <c r="AR136" i="63"/>
  <c r="AP136" i="63"/>
  <c r="BA135" i="63"/>
  <c r="AZ135" i="63"/>
  <c r="AY135" i="63"/>
  <c r="AX135" i="63"/>
  <c r="AW135" i="63"/>
  <c r="AV135" i="63"/>
  <c r="AU135" i="63"/>
  <c r="AT135" i="63"/>
  <c r="AS135" i="63"/>
  <c r="AQ135" i="63"/>
  <c r="BA134" i="63"/>
  <c r="AZ134" i="63"/>
  <c r="AY134" i="63"/>
  <c r="AX134" i="63"/>
  <c r="AW134" i="63"/>
  <c r="AV134" i="63"/>
  <c r="AU134" i="63"/>
  <c r="AT134" i="63"/>
  <c r="AS134" i="63"/>
  <c r="AQ134" i="63"/>
  <c r="D127" i="63"/>
  <c r="E126" i="63"/>
  <c r="E125" i="63"/>
  <c r="E124" i="63"/>
  <c r="E123" i="63"/>
  <c r="E122" i="63"/>
  <c r="E121" i="63"/>
  <c r="E120" i="63"/>
  <c r="E119" i="63"/>
  <c r="E118" i="63"/>
  <c r="S114" i="63"/>
  <c r="Q114" i="63"/>
  <c r="O114" i="63"/>
  <c r="S113" i="63"/>
  <c r="R113" i="63"/>
  <c r="Q113" i="63"/>
  <c r="O113" i="63"/>
  <c r="S112" i="63"/>
  <c r="R112" i="63"/>
  <c r="Q112" i="63"/>
  <c r="O112" i="63"/>
  <c r="S111" i="63"/>
  <c r="Q111" i="63"/>
  <c r="O111" i="63"/>
  <c r="S110" i="63"/>
  <c r="Q110" i="63"/>
  <c r="O110" i="63"/>
  <c r="H110" i="63"/>
  <c r="S109" i="63"/>
  <c r="R109" i="63"/>
  <c r="Q109" i="63"/>
  <c r="O109" i="63"/>
  <c r="S108" i="63"/>
  <c r="R108" i="63"/>
  <c r="Q108" i="63"/>
  <c r="O108" i="63"/>
  <c r="S107" i="63"/>
  <c r="R107" i="63"/>
  <c r="Q107" i="63"/>
  <c r="O107" i="63"/>
  <c r="S106" i="63"/>
  <c r="R106" i="63"/>
  <c r="Q106" i="63"/>
  <c r="O106" i="63"/>
  <c r="L101" i="63"/>
  <c r="K101" i="63"/>
  <c r="L100" i="63"/>
  <c r="K100" i="63"/>
  <c r="L99" i="63"/>
  <c r="K99" i="63"/>
  <c r="L98" i="63"/>
  <c r="L97" i="63"/>
  <c r="K97" i="63"/>
  <c r="L96" i="63"/>
  <c r="K96" i="63"/>
  <c r="L95" i="63"/>
  <c r="K95" i="63"/>
  <c r="L94" i="63"/>
  <c r="K94" i="63"/>
  <c r="L93" i="63"/>
  <c r="K93" i="63"/>
  <c r="L92" i="63"/>
  <c r="K92" i="63"/>
  <c r="L91" i="63"/>
  <c r="K91" i="63"/>
  <c r="L90" i="63"/>
  <c r="K90" i="63"/>
  <c r="L89" i="63"/>
  <c r="K89" i="63"/>
  <c r="M83" i="63"/>
  <c r="M82" i="63"/>
  <c r="AR81" i="63"/>
  <c r="W81" i="63" s="1"/>
  <c r="AP81" i="63"/>
  <c r="AH81" i="63"/>
  <c r="AG81" i="63"/>
  <c r="AF81" i="63"/>
  <c r="AE81" i="63"/>
  <c r="AD81" i="63"/>
  <c r="AC81" i="63"/>
  <c r="AB81" i="63"/>
  <c r="AA81" i="63"/>
  <c r="Z81" i="63"/>
  <c r="M81" i="63"/>
  <c r="L81" i="63"/>
  <c r="J81" i="63"/>
  <c r="I81" i="63"/>
  <c r="E81" i="63"/>
  <c r="AN81" i="63" s="1"/>
  <c r="AR80" i="63"/>
  <c r="R80" i="63" s="1"/>
  <c r="AP80" i="63"/>
  <c r="AH80" i="63"/>
  <c r="AG80" i="63"/>
  <c r="AF80" i="63"/>
  <c r="AE80" i="63"/>
  <c r="AD80" i="63"/>
  <c r="AC80" i="63"/>
  <c r="AB80" i="63"/>
  <c r="AA80" i="63"/>
  <c r="Z80" i="63"/>
  <c r="M80" i="63"/>
  <c r="BE80" i="63" s="1"/>
  <c r="BG80" i="63" s="1"/>
  <c r="BI80" i="63" s="1"/>
  <c r="L80" i="63"/>
  <c r="BD80" i="63" s="1"/>
  <c r="BF80" i="63" s="1"/>
  <c r="BH80" i="63" s="1"/>
  <c r="I80" i="63"/>
  <c r="J80" i="63" s="1"/>
  <c r="E80" i="63"/>
  <c r="AN80" i="63" s="1"/>
  <c r="AR79" i="63"/>
  <c r="W79" i="63" s="1"/>
  <c r="AP79" i="63"/>
  <c r="AH79" i="63"/>
  <c r="AG79" i="63"/>
  <c r="AF79" i="63"/>
  <c r="AE79" i="63"/>
  <c r="AD79" i="63"/>
  <c r="AC79" i="63"/>
  <c r="AB79" i="63"/>
  <c r="AA79" i="63"/>
  <c r="Z79" i="63"/>
  <c r="M79" i="63"/>
  <c r="Y79" i="63" s="1"/>
  <c r="L79" i="63"/>
  <c r="X79" i="63" s="1"/>
  <c r="I79" i="63"/>
  <c r="J79" i="63" s="1"/>
  <c r="E79" i="63"/>
  <c r="AN79" i="63" s="1"/>
  <c r="AR78" i="63"/>
  <c r="W78" i="63" s="1"/>
  <c r="AP78" i="63"/>
  <c r="AH78" i="63"/>
  <c r="AG78" i="63"/>
  <c r="AF78" i="63"/>
  <c r="AE78" i="63"/>
  <c r="AD78" i="63"/>
  <c r="AC78" i="63"/>
  <c r="AB78" i="63"/>
  <c r="AA78" i="63"/>
  <c r="Z78" i="63"/>
  <c r="M78" i="63"/>
  <c r="L78" i="63"/>
  <c r="I78" i="63"/>
  <c r="J78" i="63" s="1"/>
  <c r="E78" i="63"/>
  <c r="AN78" i="63" s="1"/>
  <c r="CB74" i="63"/>
  <c r="CA74" i="63"/>
  <c r="BZ74" i="63"/>
  <c r="BY74" i="63"/>
  <c r="BX74" i="63"/>
  <c r="BW74" i="63"/>
  <c r="BV74" i="63"/>
  <c r="BU74" i="63"/>
  <c r="BT74" i="63"/>
  <c r="CB72" i="63"/>
  <c r="CA72" i="63"/>
  <c r="BZ72" i="63"/>
  <c r="BY72" i="63"/>
  <c r="BX72" i="63"/>
  <c r="BW72" i="63"/>
  <c r="BV72" i="63"/>
  <c r="BU72" i="63"/>
  <c r="BT72" i="63"/>
  <c r="CB71" i="63"/>
  <c r="CA71" i="63"/>
  <c r="BZ71" i="63"/>
  <c r="BY71" i="63"/>
  <c r="BX71" i="63"/>
  <c r="BW71" i="63"/>
  <c r="BV71" i="63"/>
  <c r="BU71" i="63"/>
  <c r="BT71" i="63"/>
  <c r="CB70" i="63"/>
  <c r="CA70" i="63"/>
  <c r="BZ70" i="63"/>
  <c r="BY70" i="63"/>
  <c r="BX70" i="63"/>
  <c r="BW70" i="63"/>
  <c r="BV70" i="63"/>
  <c r="BU70" i="63"/>
  <c r="BT70" i="63"/>
  <c r="B70" i="63"/>
  <c r="CB69" i="63"/>
  <c r="CA69" i="63"/>
  <c r="BZ69" i="63"/>
  <c r="BY69" i="63"/>
  <c r="BX69" i="63"/>
  <c r="BW69" i="63"/>
  <c r="BV69" i="63"/>
  <c r="BU69" i="63"/>
  <c r="BT69" i="63"/>
  <c r="CB68" i="63"/>
  <c r="CA68" i="63"/>
  <c r="BZ68" i="63"/>
  <c r="BY68" i="63"/>
  <c r="BX68" i="63"/>
  <c r="BW68" i="63"/>
  <c r="BV68" i="63"/>
  <c r="BU68" i="63"/>
  <c r="BT68" i="63"/>
  <c r="CB67" i="63"/>
  <c r="CA67" i="63"/>
  <c r="BZ67" i="63"/>
  <c r="BY67" i="63"/>
  <c r="BX67" i="63"/>
  <c r="BW67" i="63"/>
  <c r="BV67" i="63"/>
  <c r="BU67" i="63"/>
  <c r="BT67" i="63"/>
  <c r="CB66" i="63"/>
  <c r="CA66" i="63"/>
  <c r="BZ66" i="63"/>
  <c r="BY66" i="63"/>
  <c r="BX66" i="63"/>
  <c r="BW66" i="63"/>
  <c r="BV66" i="63"/>
  <c r="BU66" i="63"/>
  <c r="BT66" i="63"/>
  <c r="AG66" i="63"/>
  <c r="CB65" i="63"/>
  <c r="CA65" i="63"/>
  <c r="BZ65" i="63"/>
  <c r="BY65" i="63"/>
  <c r="BX65" i="63"/>
  <c r="BW65" i="63"/>
  <c r="BV65" i="63"/>
  <c r="BU65" i="63"/>
  <c r="BT65" i="63"/>
  <c r="Q65" i="63"/>
  <c r="P65" i="63"/>
  <c r="O65" i="63"/>
  <c r="N65" i="63"/>
  <c r="M65" i="63"/>
  <c r="L65" i="63"/>
  <c r="E65" i="63"/>
  <c r="CB64" i="63"/>
  <c r="CA64" i="63"/>
  <c r="BZ64" i="63"/>
  <c r="BY64" i="63"/>
  <c r="BX64" i="63"/>
  <c r="BW64" i="63"/>
  <c r="BV64" i="63"/>
  <c r="BU64" i="63"/>
  <c r="BT64" i="63"/>
  <c r="AN64" i="63"/>
  <c r="AM64" i="63"/>
  <c r="AL64" i="63"/>
  <c r="AK64" i="63"/>
  <c r="AJ64" i="63"/>
  <c r="AI64" i="63"/>
  <c r="T64" i="63"/>
  <c r="I64" i="63"/>
  <c r="H64" i="63"/>
  <c r="G64" i="63"/>
  <c r="CB63" i="63"/>
  <c r="CA63" i="63"/>
  <c r="BZ63" i="63"/>
  <c r="BY63" i="63"/>
  <c r="BX63" i="63"/>
  <c r="BW63" i="63"/>
  <c r="BV63" i="63"/>
  <c r="BU63" i="63"/>
  <c r="BT63" i="63"/>
  <c r="CB62" i="63"/>
  <c r="CA62" i="63"/>
  <c r="BZ62" i="63"/>
  <c r="BY62" i="63"/>
  <c r="BX62" i="63"/>
  <c r="BW62" i="63"/>
  <c r="BV62" i="63"/>
  <c r="BU62" i="63"/>
  <c r="BT62" i="63"/>
  <c r="CB61" i="63"/>
  <c r="CA61" i="63"/>
  <c r="BZ61" i="63"/>
  <c r="BY61" i="63"/>
  <c r="BX61" i="63"/>
  <c r="BW61" i="63"/>
  <c r="BV61" i="63"/>
  <c r="BU61" i="63"/>
  <c r="BT61" i="63"/>
  <c r="CB60" i="63"/>
  <c r="CA60" i="63"/>
  <c r="BZ60" i="63"/>
  <c r="BY60" i="63"/>
  <c r="BX60" i="63"/>
  <c r="BW60" i="63"/>
  <c r="BV60" i="63"/>
  <c r="BU60" i="63"/>
  <c r="BT60" i="63"/>
  <c r="CB59" i="63"/>
  <c r="CA59" i="63"/>
  <c r="BZ59" i="63"/>
  <c r="BY59" i="63"/>
  <c r="BX59" i="63"/>
  <c r="BW59" i="63"/>
  <c r="BV59" i="63"/>
  <c r="BU59" i="63"/>
  <c r="BT59" i="63"/>
  <c r="CB58" i="63"/>
  <c r="CA58" i="63"/>
  <c r="BZ58" i="63"/>
  <c r="BY58" i="63"/>
  <c r="BX58" i="63"/>
  <c r="BW58" i="63"/>
  <c r="BV58" i="63"/>
  <c r="BU58" i="63"/>
  <c r="BT58" i="63"/>
  <c r="CB57" i="63"/>
  <c r="CA57" i="63"/>
  <c r="BZ57" i="63"/>
  <c r="BY57" i="63"/>
  <c r="BX57" i="63"/>
  <c r="BW57" i="63"/>
  <c r="BV57" i="63"/>
  <c r="BU57" i="63"/>
  <c r="BT57" i="63"/>
  <c r="BK57" i="63"/>
  <c r="CB56" i="63"/>
  <c r="CA56" i="63"/>
  <c r="BZ56" i="63"/>
  <c r="BY56" i="63"/>
  <c r="BX56" i="63"/>
  <c r="BW56" i="63"/>
  <c r="BV56" i="63"/>
  <c r="BU56" i="63"/>
  <c r="BT56" i="63"/>
  <c r="CB55" i="63"/>
  <c r="CA55" i="63"/>
  <c r="BZ55" i="63"/>
  <c r="BY55" i="63"/>
  <c r="BX55" i="63"/>
  <c r="BW55" i="63"/>
  <c r="BV55" i="63"/>
  <c r="BU55" i="63"/>
  <c r="BT55" i="63"/>
  <c r="CB54" i="63"/>
  <c r="CA54" i="63"/>
  <c r="BZ54" i="63"/>
  <c r="BY54" i="63"/>
  <c r="BX54" i="63"/>
  <c r="BW54" i="63"/>
  <c r="BV54" i="63"/>
  <c r="BU54" i="63"/>
  <c r="BT54" i="63"/>
  <c r="CB53" i="63"/>
  <c r="CA53" i="63"/>
  <c r="BZ53" i="63"/>
  <c r="BY53" i="63"/>
  <c r="BX53" i="63"/>
  <c r="BW53" i="63"/>
  <c r="BV53" i="63"/>
  <c r="BU53" i="63"/>
  <c r="BT53" i="63"/>
  <c r="CB52" i="63"/>
  <c r="CA52" i="63"/>
  <c r="BZ52" i="63"/>
  <c r="BY52" i="63"/>
  <c r="BX52" i="63"/>
  <c r="BW52" i="63"/>
  <c r="BV52" i="63"/>
  <c r="BU52" i="63"/>
  <c r="BT52" i="63"/>
  <c r="U52" i="63"/>
  <c r="T52" i="63"/>
  <c r="S52" i="63"/>
  <c r="G51" i="63"/>
  <c r="G50" i="63"/>
  <c r="G49" i="63"/>
  <c r="B49" i="63"/>
  <c r="E49" i="63" s="1"/>
  <c r="R49" i="63" s="1"/>
  <c r="G48" i="63"/>
  <c r="E48" i="63"/>
  <c r="B48" i="63"/>
  <c r="C48" i="63" s="1"/>
  <c r="CB47" i="63"/>
  <c r="CA47" i="63"/>
  <c r="BZ47" i="63"/>
  <c r="BY47" i="63"/>
  <c r="BX47" i="63"/>
  <c r="BW47" i="63"/>
  <c r="BV47" i="63"/>
  <c r="BU47" i="63"/>
  <c r="BT47" i="63"/>
  <c r="CB46" i="63"/>
  <c r="CA46" i="63"/>
  <c r="BZ46" i="63"/>
  <c r="BY46" i="63"/>
  <c r="BX46" i="63"/>
  <c r="BW46" i="63"/>
  <c r="BV46" i="63"/>
  <c r="BU46" i="63"/>
  <c r="BT46" i="63"/>
  <c r="CB45" i="63"/>
  <c r="CA45" i="63"/>
  <c r="BZ45" i="63"/>
  <c r="BY45" i="63"/>
  <c r="BX45" i="63"/>
  <c r="BW45" i="63"/>
  <c r="BV45" i="63"/>
  <c r="BU45" i="63"/>
  <c r="BT45" i="63"/>
  <c r="CB44" i="63"/>
  <c r="CA44" i="63"/>
  <c r="BZ44" i="63"/>
  <c r="BY44" i="63"/>
  <c r="BX44" i="63"/>
  <c r="BW44" i="63"/>
  <c r="BV44" i="63"/>
  <c r="BU44" i="63"/>
  <c r="BT44" i="63"/>
  <c r="CB43" i="63"/>
  <c r="CA43" i="63"/>
  <c r="BZ43" i="63"/>
  <c r="BY43" i="63"/>
  <c r="BX43" i="63"/>
  <c r="BW43" i="63"/>
  <c r="BV43" i="63"/>
  <c r="BU43" i="63"/>
  <c r="BT43" i="63"/>
  <c r="Q43" i="63"/>
  <c r="P43" i="63"/>
  <c r="O43" i="63"/>
  <c r="N43" i="63"/>
  <c r="M43" i="63"/>
  <c r="L43" i="63"/>
  <c r="CB42" i="63"/>
  <c r="CA42" i="63"/>
  <c r="BZ42" i="63"/>
  <c r="BY42" i="63"/>
  <c r="BX42" i="63"/>
  <c r="BW42" i="63"/>
  <c r="BV42" i="63"/>
  <c r="BU42" i="63"/>
  <c r="BT42" i="63"/>
  <c r="AN42" i="63"/>
  <c r="AM42" i="63"/>
  <c r="AL42" i="63"/>
  <c r="AK42" i="63"/>
  <c r="AJ42" i="63"/>
  <c r="AI42" i="63"/>
  <c r="AH42" i="63"/>
  <c r="AG42" i="63"/>
  <c r="AF42" i="63"/>
  <c r="AE42" i="63"/>
  <c r="AD42" i="63"/>
  <c r="AC42" i="63"/>
  <c r="AB42" i="63"/>
  <c r="AA42" i="63"/>
  <c r="T42" i="63"/>
  <c r="G42" i="63"/>
  <c r="H42" i="63" s="1"/>
  <c r="F42" i="63"/>
  <c r="Z42" i="63" s="1"/>
  <c r="CB41" i="63"/>
  <c r="CA41" i="63"/>
  <c r="BZ41" i="63"/>
  <c r="BY41" i="63"/>
  <c r="BX41" i="63"/>
  <c r="BW41" i="63"/>
  <c r="BV41" i="63"/>
  <c r="BU41" i="63"/>
  <c r="BT41" i="63"/>
  <c r="AN41" i="63"/>
  <c r="AM41" i="63"/>
  <c r="AL41" i="63"/>
  <c r="AK41" i="63"/>
  <c r="AJ41" i="63"/>
  <c r="AI41" i="63"/>
  <c r="AH41" i="63"/>
  <c r="AG41" i="63"/>
  <c r="AF41" i="63"/>
  <c r="AE41" i="63"/>
  <c r="AD41" i="63"/>
  <c r="AC41" i="63"/>
  <c r="AB41" i="63"/>
  <c r="AA41" i="63"/>
  <c r="T41" i="63"/>
  <c r="G41" i="63"/>
  <c r="H41" i="63" s="1"/>
  <c r="F41" i="63"/>
  <c r="Z41" i="63" s="1"/>
  <c r="CB40" i="63"/>
  <c r="CA40" i="63"/>
  <c r="BZ40" i="63"/>
  <c r="BY40" i="63"/>
  <c r="BX40" i="63"/>
  <c r="BW40" i="63"/>
  <c r="BV40" i="63"/>
  <c r="BU40" i="63"/>
  <c r="BT40" i="63"/>
  <c r="AN40" i="63"/>
  <c r="AM40" i="63"/>
  <c r="AL40" i="63"/>
  <c r="AK40" i="63"/>
  <c r="AJ40" i="63"/>
  <c r="AI40" i="63"/>
  <c r="AH40" i="63"/>
  <c r="AG40" i="63"/>
  <c r="AF40" i="63"/>
  <c r="AE40" i="63"/>
  <c r="AD40" i="63"/>
  <c r="AC40" i="63"/>
  <c r="AB40" i="63"/>
  <c r="AA40" i="63"/>
  <c r="F40" i="63"/>
  <c r="Z40" i="63" s="1"/>
  <c r="B40" i="63"/>
  <c r="G40" i="63" s="1"/>
  <c r="A40" i="63"/>
  <c r="CB39" i="63"/>
  <c r="CA39" i="63"/>
  <c r="BZ39" i="63"/>
  <c r="BY39" i="63"/>
  <c r="BX39" i="63"/>
  <c r="BW39" i="63"/>
  <c r="BV39" i="63"/>
  <c r="BU39" i="63"/>
  <c r="BT39" i="63"/>
  <c r="AN39" i="63"/>
  <c r="AM39" i="63"/>
  <c r="AL39" i="63"/>
  <c r="AK39" i="63"/>
  <c r="AJ39" i="63"/>
  <c r="AI39" i="63"/>
  <c r="AH39" i="63"/>
  <c r="AG39" i="63"/>
  <c r="AF39" i="63"/>
  <c r="AE39" i="63"/>
  <c r="AD39" i="63"/>
  <c r="AC39" i="63"/>
  <c r="AB39" i="63"/>
  <c r="AA39" i="63"/>
  <c r="T39" i="63"/>
  <c r="G39" i="63"/>
  <c r="I39" i="63" s="1"/>
  <c r="F39" i="63"/>
  <c r="Z39" i="63" s="1"/>
  <c r="CB38" i="63"/>
  <c r="CA38" i="63"/>
  <c r="BZ38" i="63"/>
  <c r="BY38" i="63"/>
  <c r="BX38" i="63"/>
  <c r="BW38" i="63"/>
  <c r="BV38" i="63"/>
  <c r="BU38" i="63"/>
  <c r="BT38" i="63"/>
  <c r="AN38" i="63"/>
  <c r="AM38" i="63"/>
  <c r="AL38" i="63"/>
  <c r="AK38" i="63"/>
  <c r="AJ38" i="63"/>
  <c r="AI38" i="63"/>
  <c r="AH38" i="63"/>
  <c r="AG38" i="63"/>
  <c r="AF38" i="63"/>
  <c r="AE38" i="63"/>
  <c r="AD38" i="63"/>
  <c r="AC38" i="63"/>
  <c r="AB38" i="63"/>
  <c r="AA38" i="63"/>
  <c r="T38" i="63"/>
  <c r="G38" i="63"/>
  <c r="I38" i="63" s="1"/>
  <c r="F38" i="63"/>
  <c r="Z38" i="63" s="1"/>
  <c r="CB37" i="63"/>
  <c r="CA37" i="63"/>
  <c r="BZ37" i="63"/>
  <c r="BY37" i="63"/>
  <c r="BX37" i="63"/>
  <c r="BW37" i="63"/>
  <c r="BV37" i="63"/>
  <c r="BU37" i="63"/>
  <c r="BT37" i="63"/>
  <c r="B37" i="63"/>
  <c r="B50" i="63" s="1"/>
  <c r="A37" i="63"/>
  <c r="CB36" i="63"/>
  <c r="CA36" i="63"/>
  <c r="BZ36" i="63"/>
  <c r="BY36" i="63"/>
  <c r="BX36" i="63"/>
  <c r="BW36" i="63"/>
  <c r="BV36" i="63"/>
  <c r="BU36" i="63"/>
  <c r="BT36" i="63"/>
  <c r="AN36" i="63"/>
  <c r="AM36" i="63"/>
  <c r="AL36" i="63"/>
  <c r="AK36" i="63"/>
  <c r="AJ36" i="63"/>
  <c r="AI36" i="63"/>
  <c r="AH36" i="63"/>
  <c r="AG36" i="63"/>
  <c r="AF36" i="63"/>
  <c r="AE36" i="63"/>
  <c r="AD36" i="63"/>
  <c r="AC36" i="63"/>
  <c r="AB36" i="63"/>
  <c r="AA36" i="63"/>
  <c r="T36" i="63"/>
  <c r="G36" i="63"/>
  <c r="I36" i="63" s="1"/>
  <c r="F36" i="63"/>
  <c r="Z36" i="63" s="1"/>
  <c r="CB35" i="63"/>
  <c r="CA35" i="63"/>
  <c r="BZ35" i="63"/>
  <c r="BY35" i="63"/>
  <c r="BX35" i="63"/>
  <c r="BW35" i="63"/>
  <c r="BV35" i="63"/>
  <c r="BU35" i="63"/>
  <c r="BT35" i="63"/>
  <c r="AN35" i="63"/>
  <c r="AM35" i="63"/>
  <c r="AL35" i="63"/>
  <c r="AK35" i="63"/>
  <c r="AJ35" i="63"/>
  <c r="AI35" i="63"/>
  <c r="AH35" i="63"/>
  <c r="AG35" i="63"/>
  <c r="AF35" i="63"/>
  <c r="AE35" i="63"/>
  <c r="AD35" i="63"/>
  <c r="AC35" i="63"/>
  <c r="AB35" i="63"/>
  <c r="AA35" i="63"/>
  <c r="T35" i="63"/>
  <c r="G35" i="63"/>
  <c r="I35" i="63" s="1"/>
  <c r="F35" i="63"/>
  <c r="Z35" i="63" s="1"/>
  <c r="CB34" i="63"/>
  <c r="CA34" i="63"/>
  <c r="BZ34" i="63"/>
  <c r="BY34" i="63"/>
  <c r="BX34" i="63"/>
  <c r="BW34" i="63"/>
  <c r="BV34" i="63"/>
  <c r="BU34" i="63"/>
  <c r="BT34" i="63"/>
  <c r="AN34" i="63"/>
  <c r="AM34" i="63"/>
  <c r="AL34" i="63"/>
  <c r="AK34" i="63"/>
  <c r="AJ34" i="63"/>
  <c r="AI34" i="63"/>
  <c r="AH34" i="63"/>
  <c r="AG34" i="63"/>
  <c r="AF34" i="63"/>
  <c r="AE34" i="63"/>
  <c r="AD34" i="63"/>
  <c r="AC34" i="63"/>
  <c r="AB34" i="63"/>
  <c r="AA34" i="63"/>
  <c r="F34" i="63"/>
  <c r="Z34" i="63" s="1"/>
  <c r="B34" i="63"/>
  <c r="G34" i="63" s="1"/>
  <c r="A34" i="63"/>
  <c r="CB33" i="63"/>
  <c r="CA33" i="63"/>
  <c r="BZ33" i="63"/>
  <c r="BY33" i="63"/>
  <c r="BX33" i="63"/>
  <c r="BW33" i="63"/>
  <c r="BV33" i="63"/>
  <c r="BU33" i="63"/>
  <c r="BT33" i="63"/>
  <c r="AN33" i="63"/>
  <c r="AM33" i="63"/>
  <c r="AL33" i="63"/>
  <c r="AK33" i="63"/>
  <c r="AJ33" i="63"/>
  <c r="AI33" i="63"/>
  <c r="AH33" i="63"/>
  <c r="AG33" i="63"/>
  <c r="AF33" i="63"/>
  <c r="AE33" i="63"/>
  <c r="AD33" i="63"/>
  <c r="AC33" i="63"/>
  <c r="AB33" i="63"/>
  <c r="AA33" i="63"/>
  <c r="T33" i="63"/>
  <c r="G33" i="63"/>
  <c r="H33" i="63" s="1"/>
  <c r="F33" i="63"/>
  <c r="Z33" i="63" s="1"/>
  <c r="CB32" i="63"/>
  <c r="CA32" i="63"/>
  <c r="BZ32" i="63"/>
  <c r="BY32" i="63"/>
  <c r="BX32" i="63"/>
  <c r="BW32" i="63"/>
  <c r="BV32" i="63"/>
  <c r="BU32" i="63"/>
  <c r="BT32" i="63"/>
  <c r="AN32" i="63"/>
  <c r="AM32" i="63"/>
  <c r="AL32" i="63"/>
  <c r="AK32" i="63"/>
  <c r="AJ32" i="63"/>
  <c r="AI32" i="63"/>
  <c r="AH32" i="63"/>
  <c r="AG32" i="63"/>
  <c r="AF32" i="63"/>
  <c r="AE32" i="63"/>
  <c r="AD32" i="63"/>
  <c r="AC32" i="63"/>
  <c r="AB32" i="63"/>
  <c r="AA32" i="63"/>
  <c r="T32" i="63"/>
  <c r="G32" i="63"/>
  <c r="I32" i="63" s="1"/>
  <c r="F32" i="63"/>
  <c r="Z32" i="63" s="1"/>
  <c r="CB31" i="63"/>
  <c r="CA31" i="63"/>
  <c r="BZ31" i="63"/>
  <c r="BY31" i="63"/>
  <c r="BX31" i="63"/>
  <c r="BW31" i="63"/>
  <c r="BV31" i="63"/>
  <c r="BU31" i="63"/>
  <c r="BT31" i="63"/>
  <c r="AN31" i="63"/>
  <c r="AM31" i="63"/>
  <c r="AL31" i="63"/>
  <c r="AK31" i="63"/>
  <c r="AJ31" i="63"/>
  <c r="AI31" i="63"/>
  <c r="AH31" i="63"/>
  <c r="AG31" i="63"/>
  <c r="AF31" i="63"/>
  <c r="AE31" i="63"/>
  <c r="AD31" i="63"/>
  <c r="AC31" i="63"/>
  <c r="AB31" i="63"/>
  <c r="AA31" i="63"/>
  <c r="G31" i="63"/>
  <c r="I31" i="63" s="1"/>
  <c r="F31" i="63"/>
  <c r="Z31" i="63" s="1"/>
  <c r="A31" i="63"/>
  <c r="CB30" i="63"/>
  <c r="CA30" i="63"/>
  <c r="BZ30" i="63"/>
  <c r="BY30" i="63"/>
  <c r="BX30" i="63"/>
  <c r="BW30" i="63"/>
  <c r="BV30" i="63"/>
  <c r="BU30" i="63"/>
  <c r="BT30" i="63"/>
  <c r="CB29" i="63"/>
  <c r="CA29" i="63"/>
  <c r="BZ29" i="63"/>
  <c r="BY29" i="63"/>
  <c r="BX29" i="63"/>
  <c r="BW29" i="63"/>
  <c r="BV29" i="63"/>
  <c r="BU29" i="63"/>
  <c r="BT29" i="63"/>
  <c r="CB28" i="63"/>
  <c r="CA28" i="63"/>
  <c r="BZ28" i="63"/>
  <c r="BY28" i="63"/>
  <c r="BX28" i="63"/>
  <c r="BW28" i="63"/>
  <c r="BV28" i="63"/>
  <c r="BU28" i="63"/>
  <c r="BT28" i="63"/>
  <c r="CB27" i="63"/>
  <c r="CA27" i="63"/>
  <c r="BZ27" i="63"/>
  <c r="BY27" i="63"/>
  <c r="BX27" i="63"/>
  <c r="BW27" i="63"/>
  <c r="BV27" i="63"/>
  <c r="BU27" i="63"/>
  <c r="BT27" i="63"/>
  <c r="CB26" i="63"/>
  <c r="CA26" i="63"/>
  <c r="BZ26" i="63"/>
  <c r="BY26" i="63"/>
  <c r="BX26" i="63"/>
  <c r="BW26" i="63"/>
  <c r="BV26" i="63"/>
  <c r="BU26" i="63"/>
  <c r="BT26" i="63"/>
  <c r="U26" i="63"/>
  <c r="T26" i="63"/>
  <c r="S26" i="63"/>
  <c r="CB25" i="63"/>
  <c r="CA25" i="63"/>
  <c r="BZ25" i="63"/>
  <c r="BY25" i="63"/>
  <c r="BX25" i="63"/>
  <c r="BW25" i="63"/>
  <c r="BV25" i="63"/>
  <c r="BU25" i="63"/>
  <c r="BT25" i="63"/>
  <c r="BK25" i="63"/>
  <c r="BM25" i="63" s="1"/>
  <c r="BJ25" i="63"/>
  <c r="BL25" i="63" s="1"/>
  <c r="AR25" i="63"/>
  <c r="V25" i="63" s="1"/>
  <c r="B25" i="63"/>
  <c r="BI25" i="63" s="1"/>
  <c r="CB24" i="63"/>
  <c r="CA24" i="63"/>
  <c r="BZ24" i="63"/>
  <c r="BY24" i="63"/>
  <c r="BX24" i="63"/>
  <c r="BW24" i="63"/>
  <c r="BV24" i="63"/>
  <c r="BU24" i="63"/>
  <c r="BT24" i="63"/>
  <c r="AR24" i="63"/>
  <c r="W24" i="63" s="1"/>
  <c r="B24" i="63"/>
  <c r="CB23" i="63"/>
  <c r="CA23" i="63"/>
  <c r="BZ23" i="63"/>
  <c r="BY23" i="63"/>
  <c r="BX23" i="63"/>
  <c r="BW23" i="63"/>
  <c r="BV23" i="63"/>
  <c r="BU23" i="63"/>
  <c r="BT23" i="63"/>
  <c r="BJ23" i="63"/>
  <c r="BL23" i="63" s="1"/>
  <c r="AR23" i="63"/>
  <c r="R23" i="63" s="1"/>
  <c r="P23" i="63"/>
  <c r="B23" i="63"/>
  <c r="BK23" i="63" s="1"/>
  <c r="BM23" i="63" s="1"/>
  <c r="CB22" i="63"/>
  <c r="CA22" i="63"/>
  <c r="BZ22" i="63"/>
  <c r="BY22" i="63"/>
  <c r="BX22" i="63"/>
  <c r="BW22" i="63"/>
  <c r="BV22" i="63"/>
  <c r="BU22" i="63"/>
  <c r="BT22" i="63"/>
  <c r="BK22" i="63"/>
  <c r="BM22" i="63" s="1"/>
  <c r="BJ22" i="63"/>
  <c r="BL22" i="63" s="1"/>
  <c r="BI22" i="63"/>
  <c r="BH22" i="63"/>
  <c r="AR22" i="63"/>
  <c r="W22" i="63" s="1"/>
  <c r="AP22" i="63"/>
  <c r="P22" i="63"/>
  <c r="E22" i="63"/>
  <c r="AN22" i="63" s="1"/>
  <c r="CB21" i="63"/>
  <c r="CA21" i="63"/>
  <c r="BZ21" i="63"/>
  <c r="BY21" i="63"/>
  <c r="BX21" i="63"/>
  <c r="BW21" i="63"/>
  <c r="BV21" i="63"/>
  <c r="BU21" i="63"/>
  <c r="BT21" i="63"/>
  <c r="CB20" i="63"/>
  <c r="CA20" i="63"/>
  <c r="BZ20" i="63"/>
  <c r="BY20" i="63"/>
  <c r="BX20" i="63"/>
  <c r="BW20" i="63"/>
  <c r="BV20" i="63"/>
  <c r="BU20" i="63"/>
  <c r="BT20" i="63"/>
  <c r="CB19" i="63"/>
  <c r="CA19" i="63"/>
  <c r="BZ19" i="63"/>
  <c r="BY19" i="63"/>
  <c r="BX19" i="63"/>
  <c r="BW19" i="63"/>
  <c r="BV19" i="63"/>
  <c r="BU19" i="63"/>
  <c r="BT19" i="63"/>
  <c r="CB18" i="63"/>
  <c r="CA18" i="63"/>
  <c r="BZ18" i="63"/>
  <c r="BY18" i="63"/>
  <c r="BX18" i="63"/>
  <c r="BW18" i="63"/>
  <c r="BV18" i="63"/>
  <c r="BU18" i="63"/>
  <c r="BT18" i="63"/>
  <c r="CB17" i="63"/>
  <c r="CA17" i="63"/>
  <c r="BZ17" i="63"/>
  <c r="BY17" i="63"/>
  <c r="BX17" i="63"/>
  <c r="BW17" i="63"/>
  <c r="BV17" i="63"/>
  <c r="BU17" i="63"/>
  <c r="BT17" i="63"/>
  <c r="E17" i="63"/>
  <c r="CB16" i="63"/>
  <c r="CA16" i="63"/>
  <c r="BZ16" i="63"/>
  <c r="BY16" i="63"/>
  <c r="BX16" i="63"/>
  <c r="BW16" i="63"/>
  <c r="BV16" i="63"/>
  <c r="BU16" i="63"/>
  <c r="BT16" i="63"/>
  <c r="W16" i="63"/>
  <c r="M25" i="63" s="1"/>
  <c r="BE25" i="63" s="1"/>
  <c r="BG25" i="63" s="1"/>
  <c r="V16" i="63"/>
  <c r="U16" i="63"/>
  <c r="T16" i="63"/>
  <c r="S16" i="63"/>
  <c r="R16" i="63"/>
  <c r="P16" i="63"/>
  <c r="T40" i="63" s="1"/>
  <c r="CB15" i="63"/>
  <c r="CA15" i="63"/>
  <c r="BZ15" i="63"/>
  <c r="BY15" i="63"/>
  <c r="BX15" i="63"/>
  <c r="BW15" i="63"/>
  <c r="BV15" i="63"/>
  <c r="BU15" i="63"/>
  <c r="BT15" i="63"/>
  <c r="CB14" i="63"/>
  <c r="CA14" i="63"/>
  <c r="BZ14" i="63"/>
  <c r="BY14" i="63"/>
  <c r="BX14" i="63"/>
  <c r="BW14" i="63"/>
  <c r="BV14" i="63"/>
  <c r="BU14" i="63"/>
  <c r="BT14" i="63"/>
  <c r="W14" i="63"/>
  <c r="M23" i="63" s="1"/>
  <c r="V14" i="63"/>
  <c r="U14" i="63"/>
  <c r="T14" i="63"/>
  <c r="S14" i="63"/>
  <c r="R14" i="63"/>
  <c r="P14" i="63"/>
  <c r="T34" i="63" s="1"/>
  <c r="CB13" i="63"/>
  <c r="CA13" i="63"/>
  <c r="BZ13" i="63"/>
  <c r="BY13" i="63"/>
  <c r="BX13" i="63"/>
  <c r="BW13" i="63"/>
  <c r="BV13" i="63"/>
  <c r="BU13" i="63"/>
  <c r="BT13" i="63"/>
  <c r="W13" i="63"/>
  <c r="M22" i="63" s="1"/>
  <c r="V13" i="63"/>
  <c r="U13" i="63"/>
  <c r="T13" i="63"/>
  <c r="S13" i="63"/>
  <c r="R13" i="63"/>
  <c r="P13" i="63"/>
  <c r="CB12" i="63"/>
  <c r="CA12" i="63"/>
  <c r="BZ12" i="63"/>
  <c r="BY12" i="63"/>
  <c r="BX12" i="63"/>
  <c r="BW12" i="63"/>
  <c r="BV12" i="63"/>
  <c r="BU12" i="63"/>
  <c r="BT12" i="63"/>
  <c r="CB11" i="63"/>
  <c r="CA11" i="63"/>
  <c r="BZ11" i="63"/>
  <c r="BY11" i="63"/>
  <c r="BX11" i="63"/>
  <c r="BW11" i="63"/>
  <c r="BV11" i="63"/>
  <c r="BU11" i="63"/>
  <c r="BT11" i="63"/>
  <c r="CB10" i="63"/>
  <c r="CA10" i="63"/>
  <c r="BZ10" i="63"/>
  <c r="BY10" i="63"/>
  <c r="BX10" i="63"/>
  <c r="BW10" i="63"/>
  <c r="BV10" i="63"/>
  <c r="BU10" i="63"/>
  <c r="BT10" i="63"/>
  <c r="AR137" i="62"/>
  <c r="AP137" i="62"/>
  <c r="AR136" i="62"/>
  <c r="AP136" i="62"/>
  <c r="BA135" i="62"/>
  <c r="AZ135" i="62"/>
  <c r="AY135" i="62"/>
  <c r="AX135" i="62"/>
  <c r="AW135" i="62"/>
  <c r="AV135" i="62"/>
  <c r="AU135" i="62"/>
  <c r="AT135" i="62"/>
  <c r="AS135" i="62"/>
  <c r="AQ135" i="62"/>
  <c r="BA134" i="62"/>
  <c r="AZ134" i="62"/>
  <c r="AY134" i="62"/>
  <c r="AX134" i="62"/>
  <c r="AW134" i="62"/>
  <c r="AV134" i="62"/>
  <c r="AU134" i="62"/>
  <c r="AT134" i="62"/>
  <c r="AS134" i="62"/>
  <c r="AQ134" i="62"/>
  <c r="D127" i="62"/>
  <c r="E126" i="62"/>
  <c r="E125" i="62"/>
  <c r="E124" i="62"/>
  <c r="E123" i="62"/>
  <c r="E122" i="62"/>
  <c r="E121" i="62"/>
  <c r="E120" i="62"/>
  <c r="E119" i="62"/>
  <c r="E118" i="62"/>
  <c r="S114" i="62"/>
  <c r="Q114" i="62"/>
  <c r="O114" i="62"/>
  <c r="S113" i="62"/>
  <c r="R113" i="62"/>
  <c r="Q113" i="62"/>
  <c r="O113" i="62"/>
  <c r="S112" i="62"/>
  <c r="R112" i="62"/>
  <c r="Q112" i="62"/>
  <c r="O112" i="62"/>
  <c r="S111" i="62"/>
  <c r="Q111" i="62"/>
  <c r="O111" i="62"/>
  <c r="S110" i="62"/>
  <c r="Q110" i="62"/>
  <c r="O110" i="62"/>
  <c r="H110" i="62"/>
  <c r="S109" i="62"/>
  <c r="R109" i="62"/>
  <c r="Q109" i="62"/>
  <c r="O109" i="62"/>
  <c r="S108" i="62"/>
  <c r="R108" i="62"/>
  <c r="Q108" i="62"/>
  <c r="O108" i="62"/>
  <c r="S107" i="62"/>
  <c r="R107" i="62"/>
  <c r="Q107" i="62"/>
  <c r="O107" i="62"/>
  <c r="S106" i="62"/>
  <c r="R106" i="62"/>
  <c r="Q106" i="62"/>
  <c r="O106" i="62"/>
  <c r="L101" i="62"/>
  <c r="K101" i="62"/>
  <c r="L100" i="62"/>
  <c r="K100" i="62"/>
  <c r="L99" i="62"/>
  <c r="L98" i="62"/>
  <c r="L97" i="62"/>
  <c r="K97" i="62"/>
  <c r="L96" i="62"/>
  <c r="K96" i="62"/>
  <c r="L95" i="62"/>
  <c r="K95" i="62"/>
  <c r="L94" i="62"/>
  <c r="K94" i="62"/>
  <c r="L93" i="62"/>
  <c r="K93" i="62"/>
  <c r="L92" i="62"/>
  <c r="K92" i="62"/>
  <c r="L91" i="62"/>
  <c r="K91" i="62"/>
  <c r="L90" i="62"/>
  <c r="K90" i="62"/>
  <c r="L89" i="62"/>
  <c r="K89" i="62"/>
  <c r="M83" i="62"/>
  <c r="M82" i="62"/>
  <c r="AR81" i="62"/>
  <c r="W81" i="62" s="1"/>
  <c r="AP81" i="62"/>
  <c r="AH81" i="62"/>
  <c r="AG81" i="62"/>
  <c r="AF81" i="62"/>
  <c r="AE81" i="62"/>
  <c r="AD81" i="62"/>
  <c r="AC81" i="62"/>
  <c r="AB81" i="62"/>
  <c r="AA81" i="62"/>
  <c r="Z81" i="62"/>
  <c r="M81" i="62"/>
  <c r="Y81" i="62" s="1"/>
  <c r="L81" i="62"/>
  <c r="X81" i="62" s="1"/>
  <c r="I81" i="62"/>
  <c r="J81" i="62" s="1"/>
  <c r="E81" i="62"/>
  <c r="AN81" i="62" s="1"/>
  <c r="AR80" i="62"/>
  <c r="W80" i="62" s="1"/>
  <c r="AP80" i="62"/>
  <c r="AH80" i="62"/>
  <c r="AG80" i="62"/>
  <c r="AF80" i="62"/>
  <c r="AE80" i="62"/>
  <c r="AD80" i="62"/>
  <c r="AC80" i="62"/>
  <c r="AB80" i="62"/>
  <c r="AA80" i="62"/>
  <c r="Z80" i="62"/>
  <c r="M80" i="62"/>
  <c r="Y80" i="62" s="1"/>
  <c r="L80" i="62"/>
  <c r="BD80" i="62" s="1"/>
  <c r="BF80" i="62" s="1"/>
  <c r="BH80" i="62" s="1"/>
  <c r="I80" i="62"/>
  <c r="J80" i="62" s="1"/>
  <c r="E80" i="62"/>
  <c r="AM80" i="62" s="1"/>
  <c r="AR79" i="62"/>
  <c r="W79" i="62" s="1"/>
  <c r="AP79" i="62"/>
  <c r="AH79" i="62"/>
  <c r="AG79" i="62"/>
  <c r="AF79" i="62"/>
  <c r="AE79" i="62"/>
  <c r="AD79" i="62"/>
  <c r="AC79" i="62"/>
  <c r="AB79" i="62"/>
  <c r="AA79" i="62"/>
  <c r="Z79" i="62"/>
  <c r="M79" i="62"/>
  <c r="L79" i="62"/>
  <c r="X79" i="62" s="1"/>
  <c r="I79" i="62"/>
  <c r="J79" i="62" s="1"/>
  <c r="E79" i="62"/>
  <c r="AN79" i="62" s="1"/>
  <c r="AR78" i="62"/>
  <c r="W78" i="62" s="1"/>
  <c r="AP78" i="62"/>
  <c r="AH78" i="62"/>
  <c r="AG78" i="62"/>
  <c r="AF78" i="62"/>
  <c r="AE78" i="62"/>
  <c r="AD78" i="62"/>
  <c r="AC78" i="62"/>
  <c r="AB78" i="62"/>
  <c r="AA78" i="62"/>
  <c r="Z78" i="62"/>
  <c r="M78" i="62"/>
  <c r="L78" i="62"/>
  <c r="I78" i="62"/>
  <c r="J78" i="62" s="1"/>
  <c r="E78" i="62"/>
  <c r="AN78" i="62" s="1"/>
  <c r="CB74" i="62"/>
  <c r="CA74" i="62"/>
  <c r="BZ74" i="62"/>
  <c r="BY74" i="62"/>
  <c r="BX74" i="62"/>
  <c r="BW74" i="62"/>
  <c r="BV74" i="62"/>
  <c r="BU74" i="62"/>
  <c r="BT74" i="62"/>
  <c r="CB72" i="62"/>
  <c r="CA72" i="62"/>
  <c r="BZ72" i="62"/>
  <c r="BY72" i="62"/>
  <c r="BX72" i="62"/>
  <c r="BW72" i="62"/>
  <c r="BV72" i="62"/>
  <c r="BU72" i="62"/>
  <c r="BT72" i="62"/>
  <c r="CB71" i="62"/>
  <c r="CA71" i="62"/>
  <c r="BZ71" i="62"/>
  <c r="BY71" i="62"/>
  <c r="BX71" i="62"/>
  <c r="BW71" i="62"/>
  <c r="BV71" i="62"/>
  <c r="BU71" i="62"/>
  <c r="BT71" i="62"/>
  <c r="CB70" i="62"/>
  <c r="CA70" i="62"/>
  <c r="BZ70" i="62"/>
  <c r="BY70" i="62"/>
  <c r="BX70" i="62"/>
  <c r="BW70" i="62"/>
  <c r="BV70" i="62"/>
  <c r="BU70" i="62"/>
  <c r="BT70" i="62"/>
  <c r="B70" i="62"/>
  <c r="CB69" i="62"/>
  <c r="CA69" i="62"/>
  <c r="BZ69" i="62"/>
  <c r="BY69" i="62"/>
  <c r="BX69" i="62"/>
  <c r="BW69" i="62"/>
  <c r="BV69" i="62"/>
  <c r="BU69" i="62"/>
  <c r="BT69" i="62"/>
  <c r="CB68" i="62"/>
  <c r="CA68" i="62"/>
  <c r="BZ68" i="62"/>
  <c r="BY68" i="62"/>
  <c r="BX68" i="62"/>
  <c r="BW68" i="62"/>
  <c r="BV68" i="62"/>
  <c r="BU68" i="62"/>
  <c r="BT68" i="62"/>
  <c r="CB67" i="62"/>
  <c r="CA67" i="62"/>
  <c r="BZ67" i="62"/>
  <c r="BY67" i="62"/>
  <c r="BX67" i="62"/>
  <c r="BW67" i="62"/>
  <c r="BV67" i="62"/>
  <c r="BU67" i="62"/>
  <c r="BT67" i="62"/>
  <c r="CB66" i="62"/>
  <c r="CA66" i="62"/>
  <c r="BZ66" i="62"/>
  <c r="BY66" i="62"/>
  <c r="BX66" i="62"/>
  <c r="BW66" i="62"/>
  <c r="BV66" i="62"/>
  <c r="BU66" i="62"/>
  <c r="BT66" i="62"/>
  <c r="AG66" i="62"/>
  <c r="CB65" i="62"/>
  <c r="CA65" i="62"/>
  <c r="BZ65" i="62"/>
  <c r="BY65" i="62"/>
  <c r="BX65" i="62"/>
  <c r="BW65" i="62"/>
  <c r="BV65" i="62"/>
  <c r="BU65" i="62"/>
  <c r="BT65" i="62"/>
  <c r="Q65" i="62"/>
  <c r="P65" i="62"/>
  <c r="O65" i="62"/>
  <c r="N65" i="62"/>
  <c r="M65" i="62"/>
  <c r="L65" i="62"/>
  <c r="E65" i="62"/>
  <c r="CB64" i="62"/>
  <c r="CA64" i="62"/>
  <c r="BZ64" i="62"/>
  <c r="BY64" i="62"/>
  <c r="BX64" i="62"/>
  <c r="BW64" i="62"/>
  <c r="BV64" i="62"/>
  <c r="BU64" i="62"/>
  <c r="BT64" i="62"/>
  <c r="AN64" i="62"/>
  <c r="AM64" i="62"/>
  <c r="AL64" i="62"/>
  <c r="AK64" i="62"/>
  <c r="AJ64" i="62"/>
  <c r="AI64" i="62"/>
  <c r="T64" i="62"/>
  <c r="I64" i="62"/>
  <c r="H64" i="62"/>
  <c r="G64" i="62"/>
  <c r="CB63" i="62"/>
  <c r="CA63" i="62"/>
  <c r="BZ63" i="62"/>
  <c r="BY63" i="62"/>
  <c r="BX63" i="62"/>
  <c r="BW63" i="62"/>
  <c r="BV63" i="62"/>
  <c r="BU63" i="62"/>
  <c r="BT63" i="62"/>
  <c r="CB62" i="62"/>
  <c r="CA62" i="62"/>
  <c r="BZ62" i="62"/>
  <c r="BY62" i="62"/>
  <c r="BX62" i="62"/>
  <c r="BW62" i="62"/>
  <c r="BV62" i="62"/>
  <c r="BU62" i="62"/>
  <c r="BT62" i="62"/>
  <c r="CB61" i="62"/>
  <c r="CA61" i="62"/>
  <c r="BZ61" i="62"/>
  <c r="BY61" i="62"/>
  <c r="BX61" i="62"/>
  <c r="BW61" i="62"/>
  <c r="BV61" i="62"/>
  <c r="BU61" i="62"/>
  <c r="BT61" i="62"/>
  <c r="CB60" i="62"/>
  <c r="CA60" i="62"/>
  <c r="BZ60" i="62"/>
  <c r="BY60" i="62"/>
  <c r="BX60" i="62"/>
  <c r="BW60" i="62"/>
  <c r="BV60" i="62"/>
  <c r="BU60" i="62"/>
  <c r="BT60" i="62"/>
  <c r="CB59" i="62"/>
  <c r="CA59" i="62"/>
  <c r="BZ59" i="62"/>
  <c r="BY59" i="62"/>
  <c r="BX59" i="62"/>
  <c r="BW59" i="62"/>
  <c r="BV59" i="62"/>
  <c r="BU59" i="62"/>
  <c r="BT59" i="62"/>
  <c r="CB58" i="62"/>
  <c r="CA58" i="62"/>
  <c r="BZ58" i="62"/>
  <c r="BY58" i="62"/>
  <c r="BX58" i="62"/>
  <c r="BW58" i="62"/>
  <c r="BV58" i="62"/>
  <c r="BU58" i="62"/>
  <c r="BT58" i="62"/>
  <c r="CB57" i="62"/>
  <c r="CA57" i="62"/>
  <c r="BZ57" i="62"/>
  <c r="BY57" i="62"/>
  <c r="BX57" i="62"/>
  <c r="BW57" i="62"/>
  <c r="BV57" i="62"/>
  <c r="BU57" i="62"/>
  <c r="BT57" i="62"/>
  <c r="BK57" i="62"/>
  <c r="CB56" i="62"/>
  <c r="CA56" i="62"/>
  <c r="BZ56" i="62"/>
  <c r="BY56" i="62"/>
  <c r="BX56" i="62"/>
  <c r="BW56" i="62"/>
  <c r="BV56" i="62"/>
  <c r="BU56" i="62"/>
  <c r="BT56" i="62"/>
  <c r="CB55" i="62"/>
  <c r="CA55" i="62"/>
  <c r="BZ55" i="62"/>
  <c r="BY55" i="62"/>
  <c r="BX55" i="62"/>
  <c r="BW55" i="62"/>
  <c r="BV55" i="62"/>
  <c r="BU55" i="62"/>
  <c r="BT55" i="62"/>
  <c r="CB54" i="62"/>
  <c r="CA54" i="62"/>
  <c r="BZ54" i="62"/>
  <c r="BY54" i="62"/>
  <c r="BX54" i="62"/>
  <c r="BW54" i="62"/>
  <c r="BV54" i="62"/>
  <c r="BU54" i="62"/>
  <c r="BT54" i="62"/>
  <c r="CB53" i="62"/>
  <c r="CA53" i="62"/>
  <c r="BZ53" i="62"/>
  <c r="BY53" i="62"/>
  <c r="BX53" i="62"/>
  <c r="BW53" i="62"/>
  <c r="BV53" i="62"/>
  <c r="BU53" i="62"/>
  <c r="BT53" i="62"/>
  <c r="CB52" i="62"/>
  <c r="CA52" i="62"/>
  <c r="BZ52" i="62"/>
  <c r="BY52" i="62"/>
  <c r="BX52" i="62"/>
  <c r="BW52" i="62"/>
  <c r="BV52" i="62"/>
  <c r="BU52" i="62"/>
  <c r="BT52" i="62"/>
  <c r="U52" i="62"/>
  <c r="T52" i="62"/>
  <c r="S52" i="62"/>
  <c r="G51" i="62"/>
  <c r="B51" i="62"/>
  <c r="E51" i="62" s="1"/>
  <c r="R51" i="62" s="1"/>
  <c r="G50" i="62"/>
  <c r="G49" i="62"/>
  <c r="G48" i="62"/>
  <c r="B48" i="62"/>
  <c r="E48" i="62" s="1"/>
  <c r="R48" i="62" s="1"/>
  <c r="CB47" i="62"/>
  <c r="CA47" i="62"/>
  <c r="BZ47" i="62"/>
  <c r="BY47" i="62"/>
  <c r="BX47" i="62"/>
  <c r="BW47" i="62"/>
  <c r="BV47" i="62"/>
  <c r="BU47" i="62"/>
  <c r="BT47" i="62"/>
  <c r="CB46" i="62"/>
  <c r="CA46" i="62"/>
  <c r="BZ46" i="62"/>
  <c r="BY46" i="62"/>
  <c r="BX46" i="62"/>
  <c r="BW46" i="62"/>
  <c r="BV46" i="62"/>
  <c r="BU46" i="62"/>
  <c r="BT46" i="62"/>
  <c r="CB45" i="62"/>
  <c r="CA45" i="62"/>
  <c r="BZ45" i="62"/>
  <c r="BY45" i="62"/>
  <c r="BX45" i="62"/>
  <c r="BW45" i="62"/>
  <c r="BV45" i="62"/>
  <c r="BU45" i="62"/>
  <c r="BT45" i="62"/>
  <c r="CB44" i="62"/>
  <c r="CA44" i="62"/>
  <c r="BZ44" i="62"/>
  <c r="BY44" i="62"/>
  <c r="BX44" i="62"/>
  <c r="BW44" i="62"/>
  <c r="BV44" i="62"/>
  <c r="BU44" i="62"/>
  <c r="BT44" i="62"/>
  <c r="CB43" i="62"/>
  <c r="CA43" i="62"/>
  <c r="BZ43" i="62"/>
  <c r="BY43" i="62"/>
  <c r="BX43" i="62"/>
  <c r="BW43" i="62"/>
  <c r="BV43" i="62"/>
  <c r="BU43" i="62"/>
  <c r="BT43" i="62"/>
  <c r="Q43" i="62"/>
  <c r="P43" i="62"/>
  <c r="O43" i="62"/>
  <c r="N43" i="62"/>
  <c r="M43" i="62"/>
  <c r="L43" i="62"/>
  <c r="CB42" i="62"/>
  <c r="CA42" i="62"/>
  <c r="BZ42" i="62"/>
  <c r="BY42" i="62"/>
  <c r="BX42" i="62"/>
  <c r="BW42" i="62"/>
  <c r="BV42" i="62"/>
  <c r="BU42" i="62"/>
  <c r="BT42" i="62"/>
  <c r="AN42" i="62"/>
  <c r="AM42" i="62"/>
  <c r="AL42" i="62"/>
  <c r="AK42" i="62"/>
  <c r="AJ42" i="62"/>
  <c r="AI42" i="62"/>
  <c r="AH42" i="62"/>
  <c r="AG42" i="62"/>
  <c r="AF42" i="62"/>
  <c r="AE42" i="62"/>
  <c r="AD42" i="62"/>
  <c r="AC42" i="62"/>
  <c r="AB42" i="62"/>
  <c r="AA42" i="62"/>
  <c r="T42" i="62"/>
  <c r="G42" i="62"/>
  <c r="H42" i="62" s="1"/>
  <c r="F42" i="62"/>
  <c r="Z42" i="62" s="1"/>
  <c r="CB41" i="62"/>
  <c r="CA41" i="62"/>
  <c r="BZ41" i="62"/>
  <c r="BY41" i="62"/>
  <c r="BX41" i="62"/>
  <c r="BW41" i="62"/>
  <c r="BV41" i="62"/>
  <c r="BU41" i="62"/>
  <c r="BT41" i="62"/>
  <c r="AN41" i="62"/>
  <c r="AM41" i="62"/>
  <c r="AL41" i="62"/>
  <c r="AK41" i="62"/>
  <c r="AJ41" i="62"/>
  <c r="AI41" i="62"/>
  <c r="AH41" i="62"/>
  <c r="AG41" i="62"/>
  <c r="AF41" i="62"/>
  <c r="AE41" i="62"/>
  <c r="AD41" i="62"/>
  <c r="AC41" i="62"/>
  <c r="AB41" i="62"/>
  <c r="AA41" i="62"/>
  <c r="T41" i="62"/>
  <c r="G41" i="62"/>
  <c r="I41" i="62" s="1"/>
  <c r="F41" i="62"/>
  <c r="Z41" i="62" s="1"/>
  <c r="CB40" i="62"/>
  <c r="CA40" i="62"/>
  <c r="BZ40" i="62"/>
  <c r="BY40" i="62"/>
  <c r="BX40" i="62"/>
  <c r="BW40" i="62"/>
  <c r="BV40" i="62"/>
  <c r="BU40" i="62"/>
  <c r="BT40" i="62"/>
  <c r="AN40" i="62"/>
  <c r="AM40" i="62"/>
  <c r="AL40" i="62"/>
  <c r="AK40" i="62"/>
  <c r="AJ40" i="62"/>
  <c r="AI40" i="62"/>
  <c r="AH40" i="62"/>
  <c r="AG40" i="62"/>
  <c r="AF40" i="62"/>
  <c r="AE40" i="62"/>
  <c r="AD40" i="62"/>
  <c r="AC40" i="62"/>
  <c r="AB40" i="62"/>
  <c r="AA40" i="62"/>
  <c r="F40" i="62"/>
  <c r="Z40" i="62" s="1"/>
  <c r="B40" i="62"/>
  <c r="G40" i="62" s="1"/>
  <c r="A40" i="62"/>
  <c r="CB39" i="62"/>
  <c r="CA39" i="62"/>
  <c r="BZ39" i="62"/>
  <c r="BY39" i="62"/>
  <c r="BX39" i="62"/>
  <c r="BW39" i="62"/>
  <c r="BV39" i="62"/>
  <c r="BU39" i="62"/>
  <c r="BT39" i="62"/>
  <c r="AN39" i="62"/>
  <c r="AM39" i="62"/>
  <c r="AL39" i="62"/>
  <c r="AK39" i="62"/>
  <c r="AJ39" i="62"/>
  <c r="AI39" i="62"/>
  <c r="AH39" i="62"/>
  <c r="AG39" i="62"/>
  <c r="AF39" i="62"/>
  <c r="AE39" i="62"/>
  <c r="AD39" i="62"/>
  <c r="AC39" i="62"/>
  <c r="AB39" i="62"/>
  <c r="AA39" i="62"/>
  <c r="T39" i="62"/>
  <c r="G39" i="62"/>
  <c r="I39" i="62" s="1"/>
  <c r="F39" i="62"/>
  <c r="Z39" i="62" s="1"/>
  <c r="CB38" i="62"/>
  <c r="CA38" i="62"/>
  <c r="BZ38" i="62"/>
  <c r="BY38" i="62"/>
  <c r="BX38" i="62"/>
  <c r="BW38" i="62"/>
  <c r="BV38" i="62"/>
  <c r="BU38" i="62"/>
  <c r="BT38" i="62"/>
  <c r="AN38" i="62"/>
  <c r="AM38" i="62"/>
  <c r="AL38" i="62"/>
  <c r="AK38" i="62"/>
  <c r="AJ38" i="62"/>
  <c r="AI38" i="62"/>
  <c r="AH38" i="62"/>
  <c r="AG38" i="62"/>
  <c r="AF38" i="62"/>
  <c r="AE38" i="62"/>
  <c r="AD38" i="62"/>
  <c r="AC38" i="62"/>
  <c r="AB38" i="62"/>
  <c r="AA38" i="62"/>
  <c r="T38" i="62"/>
  <c r="G38" i="62"/>
  <c r="I38" i="62" s="1"/>
  <c r="F38" i="62"/>
  <c r="Z38" i="62" s="1"/>
  <c r="CB37" i="62"/>
  <c r="CA37" i="62"/>
  <c r="BZ37" i="62"/>
  <c r="BY37" i="62"/>
  <c r="BX37" i="62"/>
  <c r="BW37" i="62"/>
  <c r="BV37" i="62"/>
  <c r="BU37" i="62"/>
  <c r="BT37" i="62"/>
  <c r="B37" i="62"/>
  <c r="B50" i="62" s="1"/>
  <c r="A37" i="62"/>
  <c r="CB36" i="62"/>
  <c r="CA36" i="62"/>
  <c r="BZ36" i="62"/>
  <c r="BY36" i="62"/>
  <c r="BX36" i="62"/>
  <c r="BW36" i="62"/>
  <c r="BV36" i="62"/>
  <c r="BU36" i="62"/>
  <c r="BT36" i="62"/>
  <c r="AN36" i="62"/>
  <c r="AM36" i="62"/>
  <c r="AL36" i="62"/>
  <c r="AK36" i="62"/>
  <c r="AJ36" i="62"/>
  <c r="AI36" i="62"/>
  <c r="AH36" i="62"/>
  <c r="AG36" i="62"/>
  <c r="AF36" i="62"/>
  <c r="AE36" i="62"/>
  <c r="AD36" i="62"/>
  <c r="AC36" i="62"/>
  <c r="AB36" i="62"/>
  <c r="AA36" i="62"/>
  <c r="T36" i="62"/>
  <c r="G36" i="62"/>
  <c r="I36" i="62" s="1"/>
  <c r="F36" i="62"/>
  <c r="Z36" i="62" s="1"/>
  <c r="CB35" i="62"/>
  <c r="CA35" i="62"/>
  <c r="BZ35" i="62"/>
  <c r="BY35" i="62"/>
  <c r="BX35" i="62"/>
  <c r="BW35" i="62"/>
  <c r="BV35" i="62"/>
  <c r="BU35" i="62"/>
  <c r="BT35" i="62"/>
  <c r="AN35" i="62"/>
  <c r="AM35" i="62"/>
  <c r="AL35" i="62"/>
  <c r="AK35" i="62"/>
  <c r="AJ35" i="62"/>
  <c r="AI35" i="62"/>
  <c r="AH35" i="62"/>
  <c r="AG35" i="62"/>
  <c r="AF35" i="62"/>
  <c r="AE35" i="62"/>
  <c r="AD35" i="62"/>
  <c r="AC35" i="62"/>
  <c r="AB35" i="62"/>
  <c r="AA35" i="62"/>
  <c r="T35" i="62"/>
  <c r="G35" i="62"/>
  <c r="I35" i="62" s="1"/>
  <c r="F35" i="62"/>
  <c r="Z35" i="62" s="1"/>
  <c r="CB34" i="62"/>
  <c r="CA34" i="62"/>
  <c r="BZ34" i="62"/>
  <c r="BY34" i="62"/>
  <c r="BX34" i="62"/>
  <c r="BW34" i="62"/>
  <c r="BV34" i="62"/>
  <c r="BU34" i="62"/>
  <c r="BT34" i="62"/>
  <c r="AN34" i="62"/>
  <c r="AM34" i="62"/>
  <c r="AL34" i="62"/>
  <c r="AK34" i="62"/>
  <c r="AJ34" i="62"/>
  <c r="AI34" i="62"/>
  <c r="AH34" i="62"/>
  <c r="AG34" i="62"/>
  <c r="AF34" i="62"/>
  <c r="AE34" i="62"/>
  <c r="AD34" i="62"/>
  <c r="AC34" i="62"/>
  <c r="AB34" i="62"/>
  <c r="AA34" i="62"/>
  <c r="F34" i="62"/>
  <c r="Z34" i="62" s="1"/>
  <c r="B34" i="62"/>
  <c r="G34" i="62" s="1"/>
  <c r="A34" i="62"/>
  <c r="CB33" i="62"/>
  <c r="CA33" i="62"/>
  <c r="BZ33" i="62"/>
  <c r="BY33" i="62"/>
  <c r="BX33" i="62"/>
  <c r="BW33" i="62"/>
  <c r="BV33" i="62"/>
  <c r="BU33" i="62"/>
  <c r="BT33" i="62"/>
  <c r="AN33" i="62"/>
  <c r="AM33" i="62"/>
  <c r="AL33" i="62"/>
  <c r="AK33" i="62"/>
  <c r="AJ33" i="62"/>
  <c r="AI33" i="62"/>
  <c r="AH33" i="62"/>
  <c r="AG33" i="62"/>
  <c r="AF33" i="62"/>
  <c r="AE33" i="62"/>
  <c r="AD33" i="62"/>
  <c r="AC33" i="62"/>
  <c r="AB33" i="62"/>
  <c r="AA33" i="62"/>
  <c r="T33" i="62"/>
  <c r="G33" i="62"/>
  <c r="H33" i="62" s="1"/>
  <c r="F33" i="62"/>
  <c r="Z33" i="62" s="1"/>
  <c r="CB32" i="62"/>
  <c r="CA32" i="62"/>
  <c r="BZ32" i="62"/>
  <c r="BY32" i="62"/>
  <c r="BX32" i="62"/>
  <c r="BW32" i="62"/>
  <c r="BV32" i="62"/>
  <c r="BU32" i="62"/>
  <c r="BT32" i="62"/>
  <c r="AN32" i="62"/>
  <c r="AM32" i="62"/>
  <c r="AL32" i="62"/>
  <c r="AK32" i="62"/>
  <c r="AJ32" i="62"/>
  <c r="AI32" i="62"/>
  <c r="AH32" i="62"/>
  <c r="AG32" i="62"/>
  <c r="AF32" i="62"/>
  <c r="AE32" i="62"/>
  <c r="AD32" i="62"/>
  <c r="AC32" i="62"/>
  <c r="AB32" i="62"/>
  <c r="AA32" i="62"/>
  <c r="T32" i="62"/>
  <c r="G32" i="62"/>
  <c r="I32" i="62" s="1"/>
  <c r="F32" i="62"/>
  <c r="Z32" i="62" s="1"/>
  <c r="CB31" i="62"/>
  <c r="CA31" i="62"/>
  <c r="BZ31" i="62"/>
  <c r="BY31" i="62"/>
  <c r="BX31" i="62"/>
  <c r="BW31" i="62"/>
  <c r="BV31" i="62"/>
  <c r="BU31" i="62"/>
  <c r="BT31" i="62"/>
  <c r="AN31" i="62"/>
  <c r="AM31" i="62"/>
  <c r="AL31" i="62"/>
  <c r="AK31" i="62"/>
  <c r="AJ31" i="62"/>
  <c r="AI31" i="62"/>
  <c r="AH31" i="62"/>
  <c r="AG31" i="62"/>
  <c r="AF31" i="62"/>
  <c r="AE31" i="62"/>
  <c r="AD31" i="62"/>
  <c r="AC31" i="62"/>
  <c r="AB31" i="62"/>
  <c r="AA31" i="62"/>
  <c r="G31" i="62"/>
  <c r="I31" i="62" s="1"/>
  <c r="F31" i="62"/>
  <c r="Z31" i="62" s="1"/>
  <c r="A31" i="62"/>
  <c r="CB30" i="62"/>
  <c r="CA30" i="62"/>
  <c r="BZ30" i="62"/>
  <c r="BY30" i="62"/>
  <c r="BX30" i="62"/>
  <c r="BW30" i="62"/>
  <c r="BV30" i="62"/>
  <c r="BU30" i="62"/>
  <c r="BT30" i="62"/>
  <c r="CB29" i="62"/>
  <c r="CA29" i="62"/>
  <c r="BZ29" i="62"/>
  <c r="BY29" i="62"/>
  <c r="BX29" i="62"/>
  <c r="BW29" i="62"/>
  <c r="BV29" i="62"/>
  <c r="BU29" i="62"/>
  <c r="BT29" i="62"/>
  <c r="CB28" i="62"/>
  <c r="CA28" i="62"/>
  <c r="BZ28" i="62"/>
  <c r="BY28" i="62"/>
  <c r="BX28" i="62"/>
  <c r="BW28" i="62"/>
  <c r="BV28" i="62"/>
  <c r="BU28" i="62"/>
  <c r="BT28" i="62"/>
  <c r="CB27" i="62"/>
  <c r="CA27" i="62"/>
  <c r="BZ27" i="62"/>
  <c r="BY27" i="62"/>
  <c r="BX27" i="62"/>
  <c r="BW27" i="62"/>
  <c r="BV27" i="62"/>
  <c r="BU27" i="62"/>
  <c r="BT27" i="62"/>
  <c r="CB26" i="62"/>
  <c r="CA26" i="62"/>
  <c r="BZ26" i="62"/>
  <c r="BY26" i="62"/>
  <c r="BX26" i="62"/>
  <c r="BW26" i="62"/>
  <c r="BV26" i="62"/>
  <c r="BU26" i="62"/>
  <c r="BT26" i="62"/>
  <c r="U26" i="62"/>
  <c r="T26" i="62"/>
  <c r="S26" i="62"/>
  <c r="CB25" i="62"/>
  <c r="CA25" i="62"/>
  <c r="BZ25" i="62"/>
  <c r="BY25" i="62"/>
  <c r="BX25" i="62"/>
  <c r="BW25" i="62"/>
  <c r="BV25" i="62"/>
  <c r="BU25" i="62"/>
  <c r="BT25" i="62"/>
  <c r="BJ25" i="62"/>
  <c r="BL25" i="62" s="1"/>
  <c r="AR25" i="62"/>
  <c r="W25" i="62" s="1"/>
  <c r="B25" i="62"/>
  <c r="BI25" i="62" s="1"/>
  <c r="CB24" i="62"/>
  <c r="CA24" i="62"/>
  <c r="BZ24" i="62"/>
  <c r="BY24" i="62"/>
  <c r="BX24" i="62"/>
  <c r="BW24" i="62"/>
  <c r="BV24" i="62"/>
  <c r="BU24" i="62"/>
  <c r="BT24" i="62"/>
  <c r="AR24" i="62"/>
  <c r="B24" i="62"/>
  <c r="E24" i="62" s="1"/>
  <c r="CB23" i="62"/>
  <c r="CA23" i="62"/>
  <c r="BZ23" i="62"/>
  <c r="BY23" i="62"/>
  <c r="BX23" i="62"/>
  <c r="BW23" i="62"/>
  <c r="BV23" i="62"/>
  <c r="BU23" i="62"/>
  <c r="BT23" i="62"/>
  <c r="AR23" i="62"/>
  <c r="R23" i="62" s="1"/>
  <c r="B23" i="62"/>
  <c r="BK23" i="62" s="1"/>
  <c r="BM23" i="62" s="1"/>
  <c r="CB22" i="62"/>
  <c r="CA22" i="62"/>
  <c r="BZ22" i="62"/>
  <c r="BY22" i="62"/>
  <c r="BX22" i="62"/>
  <c r="BW22" i="62"/>
  <c r="BV22" i="62"/>
  <c r="BU22" i="62"/>
  <c r="BT22" i="62"/>
  <c r="BK22" i="62"/>
  <c r="BM22" i="62" s="1"/>
  <c r="BJ22" i="62"/>
  <c r="BL22" i="62" s="1"/>
  <c r="BI22" i="62"/>
  <c r="BH22" i="62"/>
  <c r="AR22" i="62"/>
  <c r="W22" i="62" s="1"/>
  <c r="AP22" i="62"/>
  <c r="P22" i="62"/>
  <c r="E22" i="62"/>
  <c r="CB21" i="62"/>
  <c r="CA21" i="62"/>
  <c r="BZ21" i="62"/>
  <c r="BY21" i="62"/>
  <c r="BX21" i="62"/>
  <c r="BW21" i="62"/>
  <c r="BV21" i="62"/>
  <c r="BU21" i="62"/>
  <c r="BT21" i="62"/>
  <c r="CB20" i="62"/>
  <c r="CA20" i="62"/>
  <c r="BZ20" i="62"/>
  <c r="BY20" i="62"/>
  <c r="BX20" i="62"/>
  <c r="BW20" i="62"/>
  <c r="BV20" i="62"/>
  <c r="BU20" i="62"/>
  <c r="BT20" i="62"/>
  <c r="CB19" i="62"/>
  <c r="CA19" i="62"/>
  <c r="BZ19" i="62"/>
  <c r="BY19" i="62"/>
  <c r="BX19" i="62"/>
  <c r="BW19" i="62"/>
  <c r="BV19" i="62"/>
  <c r="BU19" i="62"/>
  <c r="BT19" i="62"/>
  <c r="CB18" i="62"/>
  <c r="CA18" i="62"/>
  <c r="BZ18" i="62"/>
  <c r="BY18" i="62"/>
  <c r="BX18" i="62"/>
  <c r="BW18" i="62"/>
  <c r="BV18" i="62"/>
  <c r="BU18" i="62"/>
  <c r="BT18" i="62"/>
  <c r="CB17" i="62"/>
  <c r="CA17" i="62"/>
  <c r="BZ17" i="62"/>
  <c r="BY17" i="62"/>
  <c r="BX17" i="62"/>
  <c r="BW17" i="62"/>
  <c r="BV17" i="62"/>
  <c r="BU17" i="62"/>
  <c r="BT17" i="62"/>
  <c r="E17" i="62"/>
  <c r="CB16" i="62"/>
  <c r="CA16" i="62"/>
  <c r="BZ16" i="62"/>
  <c r="BY16" i="62"/>
  <c r="BX16" i="62"/>
  <c r="BW16" i="62"/>
  <c r="BV16" i="62"/>
  <c r="BU16" i="62"/>
  <c r="BT16" i="62"/>
  <c r="W16" i="62"/>
  <c r="M25" i="62" s="1"/>
  <c r="V16" i="62"/>
  <c r="U16" i="62"/>
  <c r="T16" i="62"/>
  <c r="S16" i="62"/>
  <c r="R16" i="62"/>
  <c r="P16" i="62"/>
  <c r="T40" i="62" s="1"/>
  <c r="CB15" i="62"/>
  <c r="CA15" i="62"/>
  <c r="BZ15" i="62"/>
  <c r="BY15" i="62"/>
  <c r="BX15" i="62"/>
  <c r="BW15" i="62"/>
  <c r="BV15" i="62"/>
  <c r="BU15" i="62"/>
  <c r="BT15" i="62"/>
  <c r="CB14" i="62"/>
  <c r="CA14" i="62"/>
  <c r="BZ14" i="62"/>
  <c r="BY14" i="62"/>
  <c r="BX14" i="62"/>
  <c r="BW14" i="62"/>
  <c r="BV14" i="62"/>
  <c r="BU14" i="62"/>
  <c r="BT14" i="62"/>
  <c r="W14" i="62"/>
  <c r="M23" i="62" s="1"/>
  <c r="V14" i="62"/>
  <c r="U14" i="62"/>
  <c r="T14" i="62"/>
  <c r="S14" i="62"/>
  <c r="R14" i="62"/>
  <c r="P14" i="62"/>
  <c r="T34" i="62" s="1"/>
  <c r="CB13" i="62"/>
  <c r="CA13" i="62"/>
  <c r="BZ13" i="62"/>
  <c r="BY13" i="62"/>
  <c r="BX13" i="62"/>
  <c r="BW13" i="62"/>
  <c r="BV13" i="62"/>
  <c r="BU13" i="62"/>
  <c r="BT13" i="62"/>
  <c r="W13" i="62"/>
  <c r="M22" i="62" s="1"/>
  <c r="V13" i="62"/>
  <c r="U13" i="62"/>
  <c r="T13" i="62"/>
  <c r="S13" i="62"/>
  <c r="R13" i="62"/>
  <c r="P13" i="62"/>
  <c r="CB12" i="62"/>
  <c r="CA12" i="62"/>
  <c r="BZ12" i="62"/>
  <c r="BY12" i="62"/>
  <c r="BX12" i="62"/>
  <c r="BW12" i="62"/>
  <c r="BV12" i="62"/>
  <c r="BU12" i="62"/>
  <c r="BT12" i="62"/>
  <c r="CB11" i="62"/>
  <c r="CA11" i="62"/>
  <c r="BZ11" i="62"/>
  <c r="BY11" i="62"/>
  <c r="BX11" i="62"/>
  <c r="BW11" i="62"/>
  <c r="BV11" i="62"/>
  <c r="BU11" i="62"/>
  <c r="BT11" i="62"/>
  <c r="CB10" i="62"/>
  <c r="CA10" i="62"/>
  <c r="BZ10" i="62"/>
  <c r="BY10" i="62"/>
  <c r="BX10" i="62"/>
  <c r="BW10" i="62"/>
  <c r="BV10" i="62"/>
  <c r="BU10" i="62"/>
  <c r="BT10" i="62"/>
  <c r="X23" i="64" l="1"/>
  <c r="X24" i="64"/>
  <c r="AG24" i="64" s="1"/>
  <c r="BD24" i="64"/>
  <c r="BF24" i="64" s="1"/>
  <c r="AB23" i="64"/>
  <c r="AA23" i="64"/>
  <c r="AN23" i="64"/>
  <c r="AM23" i="64"/>
  <c r="AL23" i="64"/>
  <c r="AK23" i="64"/>
  <c r="AG23" i="64"/>
  <c r="AJ23" i="64"/>
  <c r="AH23" i="64"/>
  <c r="AI23" i="64"/>
  <c r="AF23" i="64"/>
  <c r="AE23" i="64"/>
  <c r="AD23" i="64"/>
  <c r="AC23" i="64"/>
  <c r="Z23" i="64"/>
  <c r="E49" i="64"/>
  <c r="C49" i="64"/>
  <c r="AN25" i="64"/>
  <c r="AL25" i="64"/>
  <c r="AM25" i="64"/>
  <c r="AK25" i="64"/>
  <c r="AC25" i="64"/>
  <c r="AJ25" i="64"/>
  <c r="AI25" i="64"/>
  <c r="AH25" i="64"/>
  <c r="AF25" i="64"/>
  <c r="AD25" i="64"/>
  <c r="AE25" i="64"/>
  <c r="AB25" i="64"/>
  <c r="Z25" i="64"/>
  <c r="AA25" i="64"/>
  <c r="AR51" i="64"/>
  <c r="AP51" i="64"/>
  <c r="E26" i="64"/>
  <c r="I82" i="64" s="1"/>
  <c r="J82" i="64" s="1"/>
  <c r="X25" i="64"/>
  <c r="AG25" i="64" s="1"/>
  <c r="BD25" i="64"/>
  <c r="BF25" i="64" s="1"/>
  <c r="Z24" i="64"/>
  <c r="AN24" i="64"/>
  <c r="AM24" i="64"/>
  <c r="AL24" i="64"/>
  <c r="AK24" i="64"/>
  <c r="AJ24" i="64"/>
  <c r="AI24" i="64"/>
  <c r="AH24" i="64"/>
  <c r="AE24" i="64"/>
  <c r="AF24" i="64"/>
  <c r="AD24" i="64"/>
  <c r="AB24" i="64"/>
  <c r="AC24" i="64"/>
  <c r="AA24" i="64"/>
  <c r="CB50" i="64"/>
  <c r="CA50" i="64"/>
  <c r="F50" i="64"/>
  <c r="BZ50" i="64"/>
  <c r="BY50" i="64"/>
  <c r="BX50" i="64"/>
  <c r="BW50" i="64"/>
  <c r="BV50" i="64"/>
  <c r="BU50" i="64"/>
  <c r="BT50" i="64"/>
  <c r="W50" i="64"/>
  <c r="X50" i="64" s="1"/>
  <c r="V50" i="64"/>
  <c r="R50" i="64"/>
  <c r="Q50" i="64"/>
  <c r="AP24" i="62"/>
  <c r="CA48" i="63"/>
  <c r="R48" i="63"/>
  <c r="R25" i="63"/>
  <c r="Q78" i="63"/>
  <c r="V78" i="63"/>
  <c r="H35" i="63"/>
  <c r="I42" i="62"/>
  <c r="Q81" i="62"/>
  <c r="BD81" i="62"/>
  <c r="BF81" i="62" s="1"/>
  <c r="BH81" i="62" s="1"/>
  <c r="BJ81" i="62" s="1"/>
  <c r="BL81" i="62" s="1"/>
  <c r="R81" i="62"/>
  <c r="V81" i="62"/>
  <c r="AK79" i="62"/>
  <c r="I33" i="63"/>
  <c r="Q81" i="63"/>
  <c r="H32" i="62"/>
  <c r="H35" i="62"/>
  <c r="I42" i="63"/>
  <c r="Q48" i="63"/>
  <c r="R79" i="62"/>
  <c r="W48" i="63"/>
  <c r="X48" i="63" s="1"/>
  <c r="CB48" i="63"/>
  <c r="Q80" i="62"/>
  <c r="Q24" i="62"/>
  <c r="Z24" i="62" s="1"/>
  <c r="L25" i="62"/>
  <c r="BD25" i="62" s="1"/>
  <c r="BF25" i="62" s="1"/>
  <c r="X80" i="62"/>
  <c r="I41" i="63"/>
  <c r="R24" i="62"/>
  <c r="Q25" i="62"/>
  <c r="H38" i="63"/>
  <c r="AI78" i="63"/>
  <c r="V24" i="62"/>
  <c r="R25" i="62"/>
  <c r="L25" i="63"/>
  <c r="BD25" i="63" s="1"/>
  <c r="BF25" i="63" s="1"/>
  <c r="AM78" i="63"/>
  <c r="W23" i="62"/>
  <c r="W24" i="62"/>
  <c r="V25" i="62"/>
  <c r="Q22" i="63"/>
  <c r="Z22" i="63" s="1"/>
  <c r="R22" i="63"/>
  <c r="AA22" i="63" s="1"/>
  <c r="V22" i="63"/>
  <c r="AE22" i="63" s="1"/>
  <c r="W25" i="63"/>
  <c r="AJ81" i="63"/>
  <c r="V24" i="63"/>
  <c r="R78" i="63"/>
  <c r="V23" i="63"/>
  <c r="Q24" i="63"/>
  <c r="BE80" i="62"/>
  <c r="BG80" i="62" s="1"/>
  <c r="BI80" i="62" s="1"/>
  <c r="BK80" i="62" s="1"/>
  <c r="BM80" i="62" s="1"/>
  <c r="W23" i="63"/>
  <c r="R24" i="63"/>
  <c r="Q25" i="63"/>
  <c r="V23" i="62"/>
  <c r="AK80" i="63"/>
  <c r="E127" i="62"/>
  <c r="Q22" i="62"/>
  <c r="Z22" i="62" s="1"/>
  <c r="I33" i="62"/>
  <c r="V80" i="63"/>
  <c r="AI81" i="63"/>
  <c r="W80" i="63"/>
  <c r="V22" i="62"/>
  <c r="AM79" i="62"/>
  <c r="R22" i="62"/>
  <c r="AA22" i="62" s="1"/>
  <c r="Q23" i="63"/>
  <c r="AJ78" i="63"/>
  <c r="S115" i="63"/>
  <c r="E24" i="63"/>
  <c r="BD79" i="63"/>
  <c r="BF79" i="63" s="1"/>
  <c r="BH79" i="63" s="1"/>
  <c r="BJ79" i="63" s="1"/>
  <c r="BL79" i="63" s="1"/>
  <c r="BE79" i="63"/>
  <c r="BG79" i="63" s="1"/>
  <c r="BI79" i="63" s="1"/>
  <c r="BK79" i="63" s="1"/>
  <c r="BM79" i="63" s="1"/>
  <c r="R81" i="63"/>
  <c r="AK81" i="63"/>
  <c r="AJ22" i="63"/>
  <c r="V81" i="63"/>
  <c r="AL81" i="63"/>
  <c r="AK22" i="63"/>
  <c r="AM81" i="63"/>
  <c r="AL22" i="63"/>
  <c r="X81" i="63"/>
  <c r="AM22" i="63"/>
  <c r="Y81" i="63"/>
  <c r="BD81" i="63"/>
  <c r="BF81" i="63" s="1"/>
  <c r="BH81" i="63" s="1"/>
  <c r="BJ81" i="63" s="1"/>
  <c r="BL81" i="63" s="1"/>
  <c r="Q115" i="63"/>
  <c r="C132" i="63" s="1"/>
  <c r="Q80" i="63"/>
  <c r="BE81" i="63"/>
  <c r="BG81" i="63" s="1"/>
  <c r="BI81" i="63" s="1"/>
  <c r="BK81" i="63" s="1"/>
  <c r="BM81" i="63" s="1"/>
  <c r="E127" i="63"/>
  <c r="BE22" i="63"/>
  <c r="BG22" i="63" s="1"/>
  <c r="Y22" i="63"/>
  <c r="AH37" i="63" s="1"/>
  <c r="AH43" i="63" s="1"/>
  <c r="BE23" i="63"/>
  <c r="BG23" i="63" s="1"/>
  <c r="Y23" i="63"/>
  <c r="I34" i="63"/>
  <c r="H34" i="63"/>
  <c r="BV49" i="63"/>
  <c r="BU49" i="63"/>
  <c r="BT49" i="63"/>
  <c r="W49" i="63"/>
  <c r="X49" i="63" s="1"/>
  <c r="BW49" i="63"/>
  <c r="V49" i="63"/>
  <c r="Q49" i="63"/>
  <c r="CB49" i="63"/>
  <c r="CA49" i="63"/>
  <c r="F49" i="63"/>
  <c r="BZ49" i="63"/>
  <c r="BY49" i="63"/>
  <c r="BX49" i="63"/>
  <c r="H40" i="63"/>
  <c r="I40" i="63"/>
  <c r="BJ80" i="63"/>
  <c r="BL80" i="63" s="1"/>
  <c r="H39" i="63"/>
  <c r="BK80" i="63"/>
  <c r="BM80" i="63" s="1"/>
  <c r="P25" i="63"/>
  <c r="H32" i="63"/>
  <c r="C49" i="63"/>
  <c r="AK78" i="63"/>
  <c r="AI80" i="63"/>
  <c r="V48" i="63"/>
  <c r="AL78" i="63"/>
  <c r="AJ80" i="63"/>
  <c r="H31" i="63"/>
  <c r="X78" i="63"/>
  <c r="AL80" i="63"/>
  <c r="AP23" i="63"/>
  <c r="G37" i="63"/>
  <c r="Y78" i="63"/>
  <c r="AM80" i="63"/>
  <c r="AP24" i="63"/>
  <c r="T31" i="63"/>
  <c r="X80" i="63"/>
  <c r="AB22" i="63"/>
  <c r="Y25" i="63"/>
  <c r="AP25" i="63"/>
  <c r="H36" i="63"/>
  <c r="BT48" i="63"/>
  <c r="BD78" i="63"/>
  <c r="BF78" i="63" s="1"/>
  <c r="BH78" i="63" s="1"/>
  <c r="BJ78" i="63" s="1"/>
  <c r="BL78" i="63" s="1"/>
  <c r="Y80" i="63"/>
  <c r="AC22" i="63"/>
  <c r="BU48" i="63"/>
  <c r="BE78" i="63"/>
  <c r="BG78" i="63" s="1"/>
  <c r="BI78" i="63" s="1"/>
  <c r="BK78" i="63" s="1"/>
  <c r="BM78" i="63" s="1"/>
  <c r="AI79" i="63"/>
  <c r="AD22" i="63"/>
  <c r="BV48" i="63"/>
  <c r="Q79" i="63"/>
  <c r="AJ79" i="63"/>
  <c r="BW48" i="63"/>
  <c r="B51" i="63"/>
  <c r="R79" i="63"/>
  <c r="AK79" i="63"/>
  <c r="AF22" i="63"/>
  <c r="BH23" i="63"/>
  <c r="BX48" i="63"/>
  <c r="V79" i="63"/>
  <c r="AL79" i="63"/>
  <c r="L22" i="63"/>
  <c r="E23" i="63"/>
  <c r="BI23" i="63"/>
  <c r="BY48" i="63"/>
  <c r="AM79" i="63"/>
  <c r="L23" i="63"/>
  <c r="BH25" i="63"/>
  <c r="BZ48" i="63"/>
  <c r="AI22" i="63"/>
  <c r="E25" i="63"/>
  <c r="F48" i="63"/>
  <c r="Q115" i="62"/>
  <c r="C132" i="62" s="1"/>
  <c r="V79" i="62"/>
  <c r="BE79" i="62"/>
  <c r="BG79" i="62" s="1"/>
  <c r="BI79" i="62" s="1"/>
  <c r="BK79" i="62" s="1"/>
  <c r="BM79" i="62" s="1"/>
  <c r="AI81" i="62"/>
  <c r="Y79" i="62"/>
  <c r="AJ81" i="62"/>
  <c r="AK81" i="62"/>
  <c r="AL81" i="62"/>
  <c r="S115" i="62"/>
  <c r="AM81" i="62"/>
  <c r="AN80" i="62"/>
  <c r="R80" i="62"/>
  <c r="V80" i="62"/>
  <c r="AL79" i="62"/>
  <c r="CA48" i="62"/>
  <c r="F48" i="62"/>
  <c r="BZ48" i="62"/>
  <c r="BY48" i="62"/>
  <c r="BX48" i="62"/>
  <c r="BV48" i="62"/>
  <c r="BU48" i="62"/>
  <c r="BT48" i="62"/>
  <c r="BW48" i="62"/>
  <c r="W48" i="62"/>
  <c r="V48" i="62"/>
  <c r="Q48" i="62"/>
  <c r="CB48" i="62"/>
  <c r="CB51" i="62"/>
  <c r="CA51" i="62"/>
  <c r="F51" i="62"/>
  <c r="BZ51" i="62"/>
  <c r="BW51" i="62"/>
  <c r="BV51" i="62"/>
  <c r="BU51" i="62"/>
  <c r="BY51" i="62"/>
  <c r="BT51" i="62"/>
  <c r="W51" i="62"/>
  <c r="X51" i="62" s="1"/>
  <c r="V51" i="62"/>
  <c r="BX51" i="62"/>
  <c r="Q51" i="62"/>
  <c r="I34" i="62"/>
  <c r="H34" i="62"/>
  <c r="I40" i="62"/>
  <c r="H40" i="62"/>
  <c r="BE22" i="62"/>
  <c r="BG22" i="62" s="1"/>
  <c r="Y22" i="62"/>
  <c r="AH37" i="62" s="1"/>
  <c r="AH43" i="62" s="1"/>
  <c r="BE23" i="62"/>
  <c r="BG23" i="62" s="1"/>
  <c r="Y23" i="62"/>
  <c r="BE25" i="62"/>
  <c r="BG25" i="62" s="1"/>
  <c r="Y25" i="62"/>
  <c r="AJ22" i="62"/>
  <c r="AI78" i="62"/>
  <c r="BJ80" i="62"/>
  <c r="BL80" i="62" s="1"/>
  <c r="P23" i="62"/>
  <c r="AK22" i="62"/>
  <c r="Q23" i="62"/>
  <c r="BK25" i="62"/>
  <c r="BM25" i="62" s="1"/>
  <c r="H39" i="62"/>
  <c r="B49" i="62"/>
  <c r="Q78" i="62"/>
  <c r="AJ78" i="62"/>
  <c r="BD79" i="62"/>
  <c r="BF79" i="62" s="1"/>
  <c r="BH79" i="62" s="1"/>
  <c r="BJ79" i="62" s="1"/>
  <c r="BL79" i="62" s="1"/>
  <c r="AF22" i="62"/>
  <c r="C51" i="62"/>
  <c r="AL22" i="62"/>
  <c r="P25" i="62"/>
  <c r="R78" i="62"/>
  <c r="AK78" i="62"/>
  <c r="AI80" i="62"/>
  <c r="V78" i="62"/>
  <c r="AL78" i="62"/>
  <c r="AJ80" i="62"/>
  <c r="AN22" i="62"/>
  <c r="H38" i="62"/>
  <c r="AM78" i="62"/>
  <c r="AK80" i="62"/>
  <c r="BE81" i="62"/>
  <c r="BG81" i="62" s="1"/>
  <c r="BI81" i="62" s="1"/>
  <c r="BK81" i="62" s="1"/>
  <c r="BM81" i="62" s="1"/>
  <c r="H31" i="62"/>
  <c r="X78" i="62"/>
  <c r="AL80" i="62"/>
  <c r="AP23" i="62"/>
  <c r="G37" i="62"/>
  <c r="Y78" i="62"/>
  <c r="T31" i="62"/>
  <c r="AM22" i="62"/>
  <c r="AB22" i="62"/>
  <c r="AP25" i="62"/>
  <c r="H36" i="62"/>
  <c r="BD78" i="62"/>
  <c r="BF78" i="62" s="1"/>
  <c r="BH78" i="62" s="1"/>
  <c r="BJ78" i="62" s="1"/>
  <c r="BL78" i="62" s="1"/>
  <c r="AC22" i="62"/>
  <c r="BE78" i="62"/>
  <c r="BG78" i="62" s="1"/>
  <c r="BI78" i="62" s="1"/>
  <c r="BK78" i="62" s="1"/>
  <c r="BM78" i="62" s="1"/>
  <c r="AI79" i="62"/>
  <c r="AD22" i="62"/>
  <c r="Q79" i="62"/>
  <c r="AJ79" i="62"/>
  <c r="BH23" i="62"/>
  <c r="L22" i="62"/>
  <c r="E23" i="62"/>
  <c r="BI23" i="62"/>
  <c r="H41" i="62"/>
  <c r="C48" i="62"/>
  <c r="L23" i="62"/>
  <c r="BJ23" i="62"/>
  <c r="BL23" i="62" s="1"/>
  <c r="BH25" i="62"/>
  <c r="AI22" i="62"/>
  <c r="E25" i="62"/>
  <c r="AR50" i="64" l="1"/>
  <c r="AP50" i="64"/>
  <c r="BV49" i="64"/>
  <c r="W49" i="64"/>
  <c r="X49" i="64" s="1"/>
  <c r="V49" i="64"/>
  <c r="R49" i="64"/>
  <c r="Q49" i="64"/>
  <c r="CB49" i="64"/>
  <c r="CA49" i="64"/>
  <c r="F49" i="64"/>
  <c r="BZ49" i="64"/>
  <c r="BW49" i="64"/>
  <c r="BY49" i="64"/>
  <c r="BX49" i="64"/>
  <c r="BU49" i="64"/>
  <c r="BT49" i="64"/>
  <c r="I83" i="64"/>
  <c r="J83" i="64" s="1"/>
  <c r="E26" i="63"/>
  <c r="F37" i="63"/>
  <c r="F43" i="63" s="1"/>
  <c r="X25" i="62"/>
  <c r="AG25" i="62" s="1"/>
  <c r="F37" i="62"/>
  <c r="Z37" i="62" s="1"/>
  <c r="Z43" i="62" s="1"/>
  <c r="Q26" i="62"/>
  <c r="R26" i="62"/>
  <c r="W26" i="63"/>
  <c r="X25" i="63"/>
  <c r="AG25" i="63" s="1"/>
  <c r="Z24" i="63"/>
  <c r="W26" i="62"/>
  <c r="V26" i="63"/>
  <c r="Q26" i="63"/>
  <c r="AH22" i="62"/>
  <c r="R26" i="63"/>
  <c r="V26" i="62"/>
  <c r="AE22" i="62"/>
  <c r="X22" i="63"/>
  <c r="BD22" i="63"/>
  <c r="BF22" i="63" s="1"/>
  <c r="AR49" i="63"/>
  <c r="AP49" i="63"/>
  <c r="AH22" i="63"/>
  <c r="I83" i="63"/>
  <c r="J83" i="63" s="1"/>
  <c r="BD23" i="63"/>
  <c r="BF23" i="63" s="1"/>
  <c r="X23" i="63"/>
  <c r="AG23" i="63" s="1"/>
  <c r="E51" i="63"/>
  <c r="R51" i="63" s="1"/>
  <c r="C51" i="63"/>
  <c r="AR48" i="63"/>
  <c r="AP48" i="63"/>
  <c r="AF25" i="63"/>
  <c r="AE25" i="63"/>
  <c r="AD25" i="63"/>
  <c r="AC25" i="63"/>
  <c r="AB25" i="63"/>
  <c r="AA25" i="63"/>
  <c r="Z25" i="63"/>
  <c r="AK25" i="63"/>
  <c r="AH25" i="63"/>
  <c r="AN25" i="63"/>
  <c r="AM25" i="63"/>
  <c r="AL25" i="63"/>
  <c r="AJ25" i="63"/>
  <c r="AI25" i="63"/>
  <c r="AH23" i="63"/>
  <c r="I82" i="63"/>
  <c r="J82" i="63" s="1"/>
  <c r="AF23" i="63"/>
  <c r="AE23" i="63"/>
  <c r="AL23" i="63"/>
  <c r="AD23" i="63"/>
  <c r="AC23" i="63"/>
  <c r="AB23" i="63"/>
  <c r="AI23" i="63"/>
  <c r="AA23" i="63"/>
  <c r="AM23" i="63"/>
  <c r="Z23" i="63"/>
  <c r="AJ23" i="63"/>
  <c r="AN23" i="63"/>
  <c r="AK23" i="63"/>
  <c r="AH23" i="62"/>
  <c r="AF23" i="62"/>
  <c r="AC23" i="62"/>
  <c r="AB23" i="62"/>
  <c r="AA23" i="62"/>
  <c r="Z23" i="62"/>
  <c r="AM23" i="62"/>
  <c r="AL23" i="62"/>
  <c r="AN23" i="62"/>
  <c r="AK23" i="62"/>
  <c r="AE23" i="62"/>
  <c r="AD23" i="62"/>
  <c r="AJ23" i="62"/>
  <c r="AI23" i="62"/>
  <c r="E49" i="62"/>
  <c r="R49" i="62" s="1"/>
  <c r="C49" i="62"/>
  <c r="X48" i="62"/>
  <c r="AR51" i="62"/>
  <c r="AP51" i="62"/>
  <c r="BD23" i="62"/>
  <c r="BF23" i="62" s="1"/>
  <c r="X23" i="62"/>
  <c r="AG23" i="62" s="1"/>
  <c r="AR48" i="62"/>
  <c r="AP48" i="62"/>
  <c r="BD22" i="62"/>
  <c r="BF22" i="62" s="1"/>
  <c r="X22" i="62"/>
  <c r="E26" i="62"/>
  <c r="I82" i="62" s="1"/>
  <c r="J82" i="62" s="1"/>
  <c r="AF25" i="62"/>
  <c r="AE25" i="62"/>
  <c r="AD25" i="62"/>
  <c r="AA25" i="62"/>
  <c r="Z25" i="62"/>
  <c r="AN25" i="62"/>
  <c r="AK25" i="62"/>
  <c r="AM25" i="62"/>
  <c r="AL25" i="62"/>
  <c r="AJ25" i="62"/>
  <c r="AI25" i="62"/>
  <c r="AB25" i="62"/>
  <c r="AH25" i="62"/>
  <c r="AC25" i="62"/>
  <c r="AR49" i="64" l="1"/>
  <c r="AP49" i="64"/>
  <c r="F44" i="63"/>
  <c r="Z37" i="63"/>
  <c r="Z43" i="63" s="1"/>
  <c r="F43" i="62"/>
  <c r="F44" i="62" s="1"/>
  <c r="Z26" i="63"/>
  <c r="Z26" i="62"/>
  <c r="Z44" i="62" s="1"/>
  <c r="AG37" i="62"/>
  <c r="AG43" i="62" s="1"/>
  <c r="AG22" i="63"/>
  <c r="CB51" i="63"/>
  <c r="CA51" i="63"/>
  <c r="F51" i="63"/>
  <c r="BZ51" i="63"/>
  <c r="BY51" i="63"/>
  <c r="BX51" i="63"/>
  <c r="BW51" i="63"/>
  <c r="BV51" i="63"/>
  <c r="Q51" i="63"/>
  <c r="BU51" i="63"/>
  <c r="BT51" i="63"/>
  <c r="W51" i="63"/>
  <c r="X51" i="63" s="1"/>
  <c r="V51" i="63"/>
  <c r="AG37" i="63"/>
  <c r="AG43" i="63" s="1"/>
  <c r="I83" i="62"/>
  <c r="J83" i="62" s="1"/>
  <c r="BV49" i="62"/>
  <c r="BU49" i="62"/>
  <c r="BT49" i="62"/>
  <c r="W49" i="62"/>
  <c r="V49" i="62"/>
  <c r="Q49" i="62"/>
  <c r="CB49" i="62"/>
  <c r="CA49" i="62"/>
  <c r="F49" i="62"/>
  <c r="BZ49" i="62"/>
  <c r="BY49" i="62"/>
  <c r="BX49" i="62"/>
  <c r="BW49" i="62"/>
  <c r="AG22" i="62"/>
  <c r="Z44" i="63" l="1"/>
  <c r="AR51" i="63"/>
  <c r="AP51" i="63"/>
  <c r="AR49" i="62"/>
  <c r="AP49" i="62"/>
  <c r="X49" i="62"/>
  <c r="AR137" i="61" l="1"/>
  <c r="AP137" i="61"/>
  <c r="AR136" i="61"/>
  <c r="AP136" i="61"/>
  <c r="BA135" i="61"/>
  <c r="AZ135" i="61"/>
  <c r="AY135" i="61"/>
  <c r="AX135" i="61"/>
  <c r="AW135" i="61"/>
  <c r="AV135" i="61"/>
  <c r="AU135" i="61"/>
  <c r="AT135" i="61"/>
  <c r="AS135" i="61"/>
  <c r="AQ135" i="61"/>
  <c r="BA134" i="61"/>
  <c r="AZ134" i="61"/>
  <c r="AY134" i="61"/>
  <c r="AX134" i="61"/>
  <c r="AW134" i="61"/>
  <c r="AV134" i="61"/>
  <c r="AU134" i="61"/>
  <c r="AT134" i="61"/>
  <c r="AS134" i="61"/>
  <c r="AQ134" i="61"/>
  <c r="D127" i="61"/>
  <c r="E126" i="61"/>
  <c r="E125" i="61"/>
  <c r="E124" i="61"/>
  <c r="E123" i="61"/>
  <c r="E122" i="61"/>
  <c r="E121" i="61"/>
  <c r="E120" i="61"/>
  <c r="E119" i="61"/>
  <c r="E118" i="61"/>
  <c r="S114" i="61"/>
  <c r="R114" i="61"/>
  <c r="Q114" i="61"/>
  <c r="O114" i="61"/>
  <c r="S113" i="61"/>
  <c r="R113" i="61"/>
  <c r="Q113" i="61"/>
  <c r="O113" i="61"/>
  <c r="S112" i="61"/>
  <c r="R112" i="61"/>
  <c r="Q112" i="61"/>
  <c r="O112" i="61"/>
  <c r="S111" i="61"/>
  <c r="Q111" i="61"/>
  <c r="O111" i="61"/>
  <c r="S110" i="61"/>
  <c r="Q110" i="61"/>
  <c r="O110" i="61"/>
  <c r="S109" i="61"/>
  <c r="R109" i="61"/>
  <c r="Q109" i="61"/>
  <c r="O109" i="61"/>
  <c r="S108" i="61"/>
  <c r="R108" i="61"/>
  <c r="Q108" i="61"/>
  <c r="O108" i="61"/>
  <c r="S107" i="61"/>
  <c r="R107" i="61"/>
  <c r="Q107" i="61"/>
  <c r="O107" i="61"/>
  <c r="S106" i="61"/>
  <c r="R106" i="61"/>
  <c r="Q106" i="61"/>
  <c r="O106" i="61"/>
  <c r="L101" i="61"/>
  <c r="K101" i="61"/>
  <c r="L100" i="61"/>
  <c r="K100" i="61"/>
  <c r="L99" i="61"/>
  <c r="K99" i="61"/>
  <c r="L98" i="61"/>
  <c r="K98" i="61"/>
  <c r="L97" i="61"/>
  <c r="L96" i="61"/>
  <c r="K96" i="61"/>
  <c r="L95" i="61"/>
  <c r="K95" i="61"/>
  <c r="L94" i="61"/>
  <c r="K94" i="61"/>
  <c r="L93" i="61"/>
  <c r="K93" i="61"/>
  <c r="L92" i="61"/>
  <c r="K92" i="61"/>
  <c r="L91" i="61"/>
  <c r="K91" i="61"/>
  <c r="L90" i="61"/>
  <c r="K90" i="61"/>
  <c r="L89" i="61"/>
  <c r="K89" i="61"/>
  <c r="L88" i="61"/>
  <c r="K88" i="61"/>
  <c r="AR83" i="61"/>
  <c r="W83" i="61" s="1"/>
  <c r="AP83" i="61"/>
  <c r="AG83" i="61"/>
  <c r="AF83" i="61"/>
  <c r="AE83" i="61"/>
  <c r="AD83" i="61"/>
  <c r="AC83" i="61"/>
  <c r="AB83" i="61"/>
  <c r="AA83" i="61"/>
  <c r="Z83" i="61"/>
  <c r="M83" i="61"/>
  <c r="L83" i="61"/>
  <c r="BD83" i="61" s="1"/>
  <c r="BF83" i="61" s="1"/>
  <c r="BH83" i="61" s="1"/>
  <c r="I83" i="61"/>
  <c r="J83" i="61" s="1"/>
  <c r="E83" i="61"/>
  <c r="AN83" i="61" s="1"/>
  <c r="AR82" i="61"/>
  <c r="Q82" i="61" s="1"/>
  <c r="AP82" i="61"/>
  <c r="AG82" i="61"/>
  <c r="AF82" i="61"/>
  <c r="AE82" i="61"/>
  <c r="AD82" i="61"/>
  <c r="AC82" i="61"/>
  <c r="AB82" i="61"/>
  <c r="AA82" i="61"/>
  <c r="Z82" i="61"/>
  <c r="M82" i="61"/>
  <c r="L82" i="61"/>
  <c r="BD82" i="61" s="1"/>
  <c r="BF82" i="61" s="1"/>
  <c r="BH82" i="61" s="1"/>
  <c r="I82" i="61"/>
  <c r="J82" i="61" s="1"/>
  <c r="E82" i="61"/>
  <c r="AN82" i="61" s="1"/>
  <c r="AR81" i="61"/>
  <c r="V81" i="61" s="1"/>
  <c r="AP81" i="61"/>
  <c r="AH81" i="61"/>
  <c r="AG81" i="61"/>
  <c r="AF81" i="61"/>
  <c r="AE81" i="61"/>
  <c r="AD81" i="61"/>
  <c r="AC81" i="61"/>
  <c r="AB81" i="61"/>
  <c r="AA81" i="61"/>
  <c r="Z81" i="61"/>
  <c r="M81" i="61"/>
  <c r="Y81" i="61" s="1"/>
  <c r="L81" i="61"/>
  <c r="X81" i="61" s="1"/>
  <c r="I81" i="61"/>
  <c r="J81" i="61" s="1"/>
  <c r="E81" i="61"/>
  <c r="AM81" i="61" s="1"/>
  <c r="AR80" i="61"/>
  <c r="Q80" i="61" s="1"/>
  <c r="AP80" i="61"/>
  <c r="AH80" i="61"/>
  <c r="AG80" i="61"/>
  <c r="AF80" i="61"/>
  <c r="AE80" i="61"/>
  <c r="AD80" i="61"/>
  <c r="AC80" i="61"/>
  <c r="AB80" i="61"/>
  <c r="AA80" i="61"/>
  <c r="Z80" i="61"/>
  <c r="M80" i="61"/>
  <c r="Y80" i="61" s="1"/>
  <c r="L80" i="61"/>
  <c r="BD80" i="61" s="1"/>
  <c r="BF80" i="61" s="1"/>
  <c r="BH80" i="61" s="1"/>
  <c r="J80" i="61"/>
  <c r="I80" i="61"/>
  <c r="E80" i="61"/>
  <c r="AN80" i="61" s="1"/>
  <c r="AR79" i="61"/>
  <c r="Q79" i="61" s="1"/>
  <c r="AP79" i="61"/>
  <c r="AH79" i="61"/>
  <c r="AG79" i="61"/>
  <c r="AF79" i="61"/>
  <c r="AE79" i="61"/>
  <c r="AD79" i="61"/>
  <c r="AC79" i="61"/>
  <c r="AB79" i="61"/>
  <c r="AA79" i="61"/>
  <c r="Z79" i="61"/>
  <c r="M79" i="61"/>
  <c r="L79" i="61"/>
  <c r="J79" i="61"/>
  <c r="I79" i="61"/>
  <c r="E79" i="61"/>
  <c r="AJ79" i="61" s="1"/>
  <c r="AR78" i="61"/>
  <c r="R78" i="61" s="1"/>
  <c r="AP78" i="61"/>
  <c r="AH78" i="61"/>
  <c r="AG78" i="61"/>
  <c r="AF78" i="61"/>
  <c r="AE78" i="61"/>
  <c r="AD78" i="61"/>
  <c r="AC78" i="61"/>
  <c r="AB78" i="61"/>
  <c r="AA78" i="61"/>
  <c r="Z78" i="61"/>
  <c r="M78" i="61"/>
  <c r="BE78" i="61" s="1"/>
  <c r="BG78" i="61" s="1"/>
  <c r="BI78" i="61" s="1"/>
  <c r="L78" i="61"/>
  <c r="BD78" i="61" s="1"/>
  <c r="BF78" i="61" s="1"/>
  <c r="BH78" i="61" s="1"/>
  <c r="J78" i="61"/>
  <c r="I78" i="61"/>
  <c r="E78" i="61"/>
  <c r="AN78" i="61" s="1"/>
  <c r="CB74" i="61"/>
  <c r="CA74" i="61"/>
  <c r="BZ74" i="61"/>
  <c r="BY74" i="61"/>
  <c r="BX74" i="61"/>
  <c r="BW74" i="61"/>
  <c r="BV74" i="61"/>
  <c r="BU74" i="61"/>
  <c r="BT74" i="61"/>
  <c r="CB72" i="61"/>
  <c r="CA72" i="61"/>
  <c r="BZ72" i="61"/>
  <c r="BY72" i="61"/>
  <c r="BX72" i="61"/>
  <c r="BW72" i="61"/>
  <c r="BV72" i="61"/>
  <c r="BU72" i="61"/>
  <c r="BT72" i="61"/>
  <c r="CB71" i="61"/>
  <c r="CA71" i="61"/>
  <c r="BZ71" i="61"/>
  <c r="BY71" i="61"/>
  <c r="BX71" i="61"/>
  <c r="BW71" i="61"/>
  <c r="BV71" i="61"/>
  <c r="BU71" i="61"/>
  <c r="BT71" i="61"/>
  <c r="CB70" i="61"/>
  <c r="CA70" i="61"/>
  <c r="BZ70" i="61"/>
  <c r="BY70" i="61"/>
  <c r="BX70" i="61"/>
  <c r="BW70" i="61"/>
  <c r="BV70" i="61"/>
  <c r="BU70" i="61"/>
  <c r="BT70" i="61"/>
  <c r="B70" i="61"/>
  <c r="CB69" i="61"/>
  <c r="CA69" i="61"/>
  <c r="BZ69" i="61"/>
  <c r="BY69" i="61"/>
  <c r="BX69" i="61"/>
  <c r="BW69" i="61"/>
  <c r="BV69" i="61"/>
  <c r="BU69" i="61"/>
  <c r="BT69" i="61"/>
  <c r="CB68" i="61"/>
  <c r="CA68" i="61"/>
  <c r="BZ68" i="61"/>
  <c r="BY68" i="61"/>
  <c r="BX68" i="61"/>
  <c r="BW68" i="61"/>
  <c r="BV68" i="61"/>
  <c r="BU68" i="61"/>
  <c r="BT68" i="61"/>
  <c r="CB67" i="61"/>
  <c r="CA67" i="61"/>
  <c r="BZ67" i="61"/>
  <c r="BY67" i="61"/>
  <c r="BX67" i="61"/>
  <c r="BW67" i="61"/>
  <c r="BV67" i="61"/>
  <c r="BU67" i="61"/>
  <c r="BT67" i="61"/>
  <c r="CB66" i="61"/>
  <c r="CA66" i="61"/>
  <c r="BZ66" i="61"/>
  <c r="BY66" i="61"/>
  <c r="BX66" i="61"/>
  <c r="BW66" i="61"/>
  <c r="BV66" i="61"/>
  <c r="BU66" i="61"/>
  <c r="BT66" i="61"/>
  <c r="AG66" i="61"/>
  <c r="CB65" i="61"/>
  <c r="CA65" i="61"/>
  <c r="BZ65" i="61"/>
  <c r="BY65" i="61"/>
  <c r="BX65" i="61"/>
  <c r="BW65" i="61"/>
  <c r="BV65" i="61"/>
  <c r="BU65" i="61"/>
  <c r="BT65" i="61"/>
  <c r="Q65" i="61"/>
  <c r="P65" i="61"/>
  <c r="O65" i="61"/>
  <c r="N65" i="61"/>
  <c r="M65" i="61"/>
  <c r="L65" i="61"/>
  <c r="E65" i="61"/>
  <c r="CB64" i="61"/>
  <c r="CA64" i="61"/>
  <c r="BZ64" i="61"/>
  <c r="BY64" i="61"/>
  <c r="BX64" i="61"/>
  <c r="BW64" i="61"/>
  <c r="BV64" i="61"/>
  <c r="BU64" i="61"/>
  <c r="BT64" i="61"/>
  <c r="AN64" i="61"/>
  <c r="AM64" i="61"/>
  <c r="AL64" i="61"/>
  <c r="AK64" i="61"/>
  <c r="AJ64" i="61"/>
  <c r="AI64" i="61"/>
  <c r="T64" i="61"/>
  <c r="I64" i="61"/>
  <c r="H64" i="61"/>
  <c r="G64" i="61"/>
  <c r="CB63" i="61"/>
  <c r="CA63" i="61"/>
  <c r="BZ63" i="61"/>
  <c r="BY63" i="61"/>
  <c r="BX63" i="61"/>
  <c r="BW63" i="61"/>
  <c r="BV63" i="61"/>
  <c r="BU63" i="61"/>
  <c r="BT63" i="61"/>
  <c r="AN63" i="61"/>
  <c r="AM63" i="61"/>
  <c r="AL63" i="61"/>
  <c r="AK63" i="61"/>
  <c r="AJ63" i="61"/>
  <c r="AI63" i="61"/>
  <c r="T63" i="61"/>
  <c r="I63" i="61"/>
  <c r="H63" i="61"/>
  <c r="G63" i="61"/>
  <c r="CB62" i="61"/>
  <c r="CA62" i="61"/>
  <c r="BZ62" i="61"/>
  <c r="BY62" i="61"/>
  <c r="BX62" i="61"/>
  <c r="BW62" i="61"/>
  <c r="BV62" i="61"/>
  <c r="BU62" i="61"/>
  <c r="BT62" i="61"/>
  <c r="AN62" i="61"/>
  <c r="AM62" i="61"/>
  <c r="AL62" i="61"/>
  <c r="AK62" i="61"/>
  <c r="AJ62" i="61"/>
  <c r="AI62" i="61"/>
  <c r="T62" i="61"/>
  <c r="I62" i="61"/>
  <c r="H62" i="61"/>
  <c r="G62" i="61"/>
  <c r="CB61" i="61"/>
  <c r="CA61" i="61"/>
  <c r="BZ61" i="61"/>
  <c r="BY61" i="61"/>
  <c r="BX61" i="61"/>
  <c r="BW61" i="61"/>
  <c r="BV61" i="61"/>
  <c r="BU61" i="61"/>
  <c r="BT61" i="61"/>
  <c r="CB60" i="61"/>
  <c r="CA60" i="61"/>
  <c r="BZ60" i="61"/>
  <c r="BY60" i="61"/>
  <c r="BX60" i="61"/>
  <c r="BW60" i="61"/>
  <c r="BV60" i="61"/>
  <c r="BU60" i="61"/>
  <c r="BT60" i="61"/>
  <c r="CB59" i="61"/>
  <c r="CA59" i="61"/>
  <c r="BZ59" i="61"/>
  <c r="BY59" i="61"/>
  <c r="BX59" i="61"/>
  <c r="BW59" i="61"/>
  <c r="BV59" i="61"/>
  <c r="BU59" i="61"/>
  <c r="BT59" i="61"/>
  <c r="CB58" i="61"/>
  <c r="CA58" i="61"/>
  <c r="BZ58" i="61"/>
  <c r="BY58" i="61"/>
  <c r="BX58" i="61"/>
  <c r="BW58" i="61"/>
  <c r="BV58" i="61"/>
  <c r="BU58" i="61"/>
  <c r="BT58" i="61"/>
  <c r="CB57" i="61"/>
  <c r="BK57" i="61"/>
  <c r="CB56" i="61"/>
  <c r="CA56" i="61"/>
  <c r="BZ56" i="61"/>
  <c r="BY56" i="61"/>
  <c r="BX56" i="61"/>
  <c r="BW56" i="61"/>
  <c r="BV56" i="61"/>
  <c r="BU56" i="61"/>
  <c r="BT56" i="61"/>
  <c r="CB55" i="61"/>
  <c r="CA55" i="61"/>
  <c r="BZ55" i="61"/>
  <c r="BY55" i="61"/>
  <c r="BX55" i="61"/>
  <c r="BW55" i="61"/>
  <c r="BV55" i="61"/>
  <c r="BU55" i="61"/>
  <c r="BT55" i="61"/>
  <c r="CB54" i="61"/>
  <c r="CA54" i="61"/>
  <c r="BZ54" i="61"/>
  <c r="BY54" i="61"/>
  <c r="BX54" i="61"/>
  <c r="BW54" i="61"/>
  <c r="BV54" i="61"/>
  <c r="BU54" i="61"/>
  <c r="BT54" i="61"/>
  <c r="CB53" i="61"/>
  <c r="CA53" i="61"/>
  <c r="BZ53" i="61"/>
  <c r="BY53" i="61"/>
  <c r="BX53" i="61"/>
  <c r="BW53" i="61"/>
  <c r="BV53" i="61"/>
  <c r="BU53" i="61"/>
  <c r="BT53" i="61"/>
  <c r="CB52" i="61"/>
  <c r="CA52" i="61"/>
  <c r="BZ52" i="61"/>
  <c r="BY52" i="61"/>
  <c r="BX52" i="61"/>
  <c r="BW52" i="61"/>
  <c r="BV52" i="61"/>
  <c r="BU52" i="61"/>
  <c r="BT52" i="61"/>
  <c r="U52" i="61"/>
  <c r="T52" i="61"/>
  <c r="S52" i="61"/>
  <c r="G51" i="61"/>
  <c r="B51" i="61"/>
  <c r="E51" i="61" s="1"/>
  <c r="R51" i="61" s="1"/>
  <c r="G50" i="61"/>
  <c r="B50" i="61"/>
  <c r="E50" i="61" s="1"/>
  <c r="R50" i="61" s="1"/>
  <c r="G49" i="61"/>
  <c r="G48" i="61"/>
  <c r="CB47" i="61"/>
  <c r="CA47" i="61"/>
  <c r="BZ47" i="61"/>
  <c r="BY47" i="61"/>
  <c r="BX47" i="61"/>
  <c r="BW47" i="61"/>
  <c r="BV47" i="61"/>
  <c r="BU47" i="61"/>
  <c r="BT47" i="61"/>
  <c r="CB46" i="61"/>
  <c r="CA46" i="61"/>
  <c r="BZ46" i="61"/>
  <c r="BY46" i="61"/>
  <c r="BX46" i="61"/>
  <c r="BW46" i="61"/>
  <c r="BV46" i="61"/>
  <c r="BU46" i="61"/>
  <c r="BT46" i="61"/>
  <c r="CB45" i="61"/>
  <c r="CA45" i="61"/>
  <c r="BZ45" i="61"/>
  <c r="BY45" i="61"/>
  <c r="BX45" i="61"/>
  <c r="BW45" i="61"/>
  <c r="BV45" i="61"/>
  <c r="BU45" i="61"/>
  <c r="BT45" i="61"/>
  <c r="CB44" i="61"/>
  <c r="CA44" i="61"/>
  <c r="BZ44" i="61"/>
  <c r="BY44" i="61"/>
  <c r="BX44" i="61"/>
  <c r="BW44" i="61"/>
  <c r="BV44" i="61"/>
  <c r="BU44" i="61"/>
  <c r="BT44" i="61"/>
  <c r="CB43" i="61"/>
  <c r="CA43" i="61"/>
  <c r="BZ43" i="61"/>
  <c r="BY43" i="61"/>
  <c r="BX43" i="61"/>
  <c r="BW43" i="61"/>
  <c r="BV43" i="61"/>
  <c r="BU43" i="61"/>
  <c r="BT43" i="61"/>
  <c r="Q43" i="61"/>
  <c r="P43" i="61"/>
  <c r="O43" i="61"/>
  <c r="N43" i="61"/>
  <c r="M43" i="61"/>
  <c r="L43" i="61"/>
  <c r="CB42" i="61"/>
  <c r="CA42" i="61"/>
  <c r="BZ42" i="61"/>
  <c r="BY42" i="61"/>
  <c r="BX42" i="61"/>
  <c r="BW42" i="61"/>
  <c r="BV42" i="61"/>
  <c r="BU42" i="61"/>
  <c r="BT42" i="61"/>
  <c r="AN42" i="61"/>
  <c r="AM42" i="61"/>
  <c r="AL42" i="61"/>
  <c r="AK42" i="61"/>
  <c r="AJ42" i="61"/>
  <c r="AI42" i="61"/>
  <c r="AH42" i="61"/>
  <c r="AG42" i="61"/>
  <c r="AF42" i="61"/>
  <c r="AE42" i="61"/>
  <c r="AD42" i="61"/>
  <c r="AC42" i="61"/>
  <c r="AB42" i="61"/>
  <c r="AA42" i="61"/>
  <c r="T42" i="61"/>
  <c r="G42" i="61"/>
  <c r="H42" i="61" s="1"/>
  <c r="F42" i="61"/>
  <c r="Z42" i="61" s="1"/>
  <c r="CB41" i="61"/>
  <c r="CA41" i="61"/>
  <c r="BZ41" i="61"/>
  <c r="BY41" i="61"/>
  <c r="BX41" i="61"/>
  <c r="BW41" i="61"/>
  <c r="BV41" i="61"/>
  <c r="BU41" i="61"/>
  <c r="BT41" i="61"/>
  <c r="AN41" i="61"/>
  <c r="AM41" i="61"/>
  <c r="AL41" i="61"/>
  <c r="AK41" i="61"/>
  <c r="AJ41" i="61"/>
  <c r="AI41" i="61"/>
  <c r="AH41" i="61"/>
  <c r="AG41" i="61"/>
  <c r="AF41" i="61"/>
  <c r="AE41" i="61"/>
  <c r="AD41" i="61"/>
  <c r="AC41" i="61"/>
  <c r="AB41" i="61"/>
  <c r="AA41" i="61"/>
  <c r="T41" i="61"/>
  <c r="G41" i="61"/>
  <c r="I41" i="61" s="1"/>
  <c r="F41" i="61"/>
  <c r="Z41" i="61" s="1"/>
  <c r="CB40" i="61"/>
  <c r="CA40" i="61"/>
  <c r="BZ40" i="61"/>
  <c r="BY40" i="61"/>
  <c r="BX40" i="61"/>
  <c r="BW40" i="61"/>
  <c r="BV40" i="61"/>
  <c r="BU40" i="61"/>
  <c r="BT40" i="61"/>
  <c r="AN40" i="61"/>
  <c r="AM40" i="61"/>
  <c r="AL40" i="61"/>
  <c r="AK40" i="61"/>
  <c r="AJ40" i="61"/>
  <c r="AI40" i="61"/>
  <c r="AH40" i="61"/>
  <c r="AG40" i="61"/>
  <c r="AF40" i="61"/>
  <c r="AE40" i="61"/>
  <c r="AD40" i="61"/>
  <c r="AC40" i="61"/>
  <c r="AB40" i="61"/>
  <c r="AA40" i="61"/>
  <c r="H40" i="61"/>
  <c r="G40" i="61"/>
  <c r="I40" i="61" s="1"/>
  <c r="F40" i="61"/>
  <c r="Z40" i="61" s="1"/>
  <c r="B40" i="61"/>
  <c r="A40" i="61"/>
  <c r="CB39" i="61"/>
  <c r="CA39" i="61"/>
  <c r="BZ39" i="61"/>
  <c r="BY39" i="61"/>
  <c r="BX39" i="61"/>
  <c r="BW39" i="61"/>
  <c r="BV39" i="61"/>
  <c r="BU39" i="61"/>
  <c r="BT39" i="61"/>
  <c r="AN39" i="61"/>
  <c r="AM39" i="61"/>
  <c r="AL39" i="61"/>
  <c r="AK39" i="61"/>
  <c r="AJ39" i="61"/>
  <c r="AI39" i="61"/>
  <c r="AH39" i="61"/>
  <c r="AG39" i="61"/>
  <c r="AF39" i="61"/>
  <c r="AE39" i="61"/>
  <c r="AD39" i="61"/>
  <c r="AC39" i="61"/>
  <c r="AB39" i="61"/>
  <c r="AA39" i="61"/>
  <c r="T39" i="61"/>
  <c r="G39" i="61"/>
  <c r="I39" i="61" s="1"/>
  <c r="F39" i="61"/>
  <c r="Z39" i="61" s="1"/>
  <c r="CB38" i="61"/>
  <c r="CA38" i="61"/>
  <c r="BZ38" i="61"/>
  <c r="BY38" i="61"/>
  <c r="BX38" i="61"/>
  <c r="BW38" i="61"/>
  <c r="BV38" i="61"/>
  <c r="BU38" i="61"/>
  <c r="BT38" i="61"/>
  <c r="AN38" i="61"/>
  <c r="AM38" i="61"/>
  <c r="AL38" i="61"/>
  <c r="AK38" i="61"/>
  <c r="AJ38" i="61"/>
  <c r="AI38" i="61"/>
  <c r="AH38" i="61"/>
  <c r="AG38" i="61"/>
  <c r="AF38" i="61"/>
  <c r="AE38" i="61"/>
  <c r="AD38" i="61"/>
  <c r="AC38" i="61"/>
  <c r="AB38" i="61"/>
  <c r="AA38" i="61"/>
  <c r="T38" i="61"/>
  <c r="G38" i="61"/>
  <c r="I38" i="61" s="1"/>
  <c r="F38" i="61"/>
  <c r="Z38" i="61" s="1"/>
  <c r="CB37" i="61"/>
  <c r="CA37" i="61"/>
  <c r="BZ37" i="61"/>
  <c r="BY37" i="61"/>
  <c r="BX37" i="61"/>
  <c r="BW37" i="61"/>
  <c r="BV37" i="61"/>
  <c r="BU37" i="61"/>
  <c r="BT37" i="61"/>
  <c r="AN37" i="61"/>
  <c r="AM37" i="61"/>
  <c r="AL37" i="61"/>
  <c r="AK37" i="61"/>
  <c r="AJ37" i="61"/>
  <c r="AI37" i="61"/>
  <c r="AH37" i="61"/>
  <c r="AG37" i="61"/>
  <c r="AF37" i="61"/>
  <c r="AE37" i="61"/>
  <c r="AD37" i="61"/>
  <c r="AC37" i="61"/>
  <c r="AB37" i="61"/>
  <c r="AA37" i="61"/>
  <c r="G37" i="61"/>
  <c r="I37" i="61" s="1"/>
  <c r="F37" i="61"/>
  <c r="Z37" i="61" s="1"/>
  <c r="B37" i="61"/>
  <c r="A37" i="61"/>
  <c r="CB36" i="61"/>
  <c r="CA36" i="61"/>
  <c r="BZ36" i="61"/>
  <c r="BY36" i="61"/>
  <c r="BX36" i="61"/>
  <c r="BW36" i="61"/>
  <c r="BV36" i="61"/>
  <c r="BU36" i="61"/>
  <c r="BT36" i="61"/>
  <c r="AN36" i="61"/>
  <c r="AM36" i="61"/>
  <c r="AL36" i="61"/>
  <c r="AK36" i="61"/>
  <c r="AJ36" i="61"/>
  <c r="AI36" i="61"/>
  <c r="AH36" i="61"/>
  <c r="AG36" i="61"/>
  <c r="AF36" i="61"/>
  <c r="AE36" i="61"/>
  <c r="AD36" i="61"/>
  <c r="AC36" i="61"/>
  <c r="AB36" i="61"/>
  <c r="AA36" i="61"/>
  <c r="T36" i="61"/>
  <c r="G36" i="61"/>
  <c r="I36" i="61" s="1"/>
  <c r="F36" i="61"/>
  <c r="Z36" i="61" s="1"/>
  <c r="CB35" i="61"/>
  <c r="CA35" i="61"/>
  <c r="BZ35" i="61"/>
  <c r="BY35" i="61"/>
  <c r="BX35" i="61"/>
  <c r="BW35" i="61"/>
  <c r="BV35" i="61"/>
  <c r="BU35" i="61"/>
  <c r="BT35" i="61"/>
  <c r="AN35" i="61"/>
  <c r="AM35" i="61"/>
  <c r="AL35" i="61"/>
  <c r="AK35" i="61"/>
  <c r="AJ35" i="61"/>
  <c r="AI35" i="61"/>
  <c r="AH35" i="61"/>
  <c r="AG35" i="61"/>
  <c r="AF35" i="61"/>
  <c r="AE35" i="61"/>
  <c r="AD35" i="61"/>
  <c r="AC35" i="61"/>
  <c r="AB35" i="61"/>
  <c r="AA35" i="61"/>
  <c r="T35" i="61"/>
  <c r="G35" i="61"/>
  <c r="I35" i="61" s="1"/>
  <c r="F35" i="61"/>
  <c r="Z35" i="61" s="1"/>
  <c r="CB34" i="61"/>
  <c r="CA34" i="61"/>
  <c r="BZ34" i="61"/>
  <c r="BY34" i="61"/>
  <c r="BX34" i="61"/>
  <c r="BW34" i="61"/>
  <c r="BV34" i="61"/>
  <c r="BU34" i="61"/>
  <c r="BT34" i="61"/>
  <c r="AN34" i="61"/>
  <c r="AM34" i="61"/>
  <c r="AL34" i="61"/>
  <c r="AK34" i="61"/>
  <c r="AJ34" i="61"/>
  <c r="AI34" i="61"/>
  <c r="AH34" i="61"/>
  <c r="AG34" i="61"/>
  <c r="AF34" i="61"/>
  <c r="AE34" i="61"/>
  <c r="AD34" i="61"/>
  <c r="AC34" i="61"/>
  <c r="AB34" i="61"/>
  <c r="AA34" i="61"/>
  <c r="F34" i="61"/>
  <c r="Z34" i="61" s="1"/>
  <c r="B34" i="61"/>
  <c r="B49" i="61" s="1"/>
  <c r="A34" i="61"/>
  <c r="CB33" i="61"/>
  <c r="CA33" i="61"/>
  <c r="BZ33" i="61"/>
  <c r="BY33" i="61"/>
  <c r="BX33" i="61"/>
  <c r="BW33" i="61"/>
  <c r="BV33" i="61"/>
  <c r="BU33" i="61"/>
  <c r="BT33" i="61"/>
  <c r="AN33" i="61"/>
  <c r="AM33" i="61"/>
  <c r="AL33" i="61"/>
  <c r="AK33" i="61"/>
  <c r="AJ33" i="61"/>
  <c r="AI33" i="61"/>
  <c r="AH33" i="61"/>
  <c r="AG33" i="61"/>
  <c r="AF33" i="61"/>
  <c r="AE33" i="61"/>
  <c r="AD33" i="61"/>
  <c r="AC33" i="61"/>
  <c r="AB33" i="61"/>
  <c r="AA33" i="61"/>
  <c r="T33" i="61"/>
  <c r="G33" i="61"/>
  <c r="H33" i="61" s="1"/>
  <c r="F33" i="61"/>
  <c r="Z33" i="61" s="1"/>
  <c r="CB32" i="61"/>
  <c r="CA32" i="61"/>
  <c r="BZ32" i="61"/>
  <c r="BY32" i="61"/>
  <c r="BX32" i="61"/>
  <c r="BW32" i="61"/>
  <c r="BV32" i="61"/>
  <c r="BU32" i="61"/>
  <c r="BT32" i="61"/>
  <c r="AN32" i="61"/>
  <c r="AM32" i="61"/>
  <c r="AL32" i="61"/>
  <c r="AK32" i="61"/>
  <c r="AJ32" i="61"/>
  <c r="AI32" i="61"/>
  <c r="AH32" i="61"/>
  <c r="AG32" i="61"/>
  <c r="AF32" i="61"/>
  <c r="AE32" i="61"/>
  <c r="AD32" i="61"/>
  <c r="AC32" i="61"/>
  <c r="AB32" i="61"/>
  <c r="AA32" i="61"/>
  <c r="T32" i="61"/>
  <c r="G32" i="61"/>
  <c r="H32" i="61" s="1"/>
  <c r="F32" i="61"/>
  <c r="Z32" i="61" s="1"/>
  <c r="CB31" i="61"/>
  <c r="CA31" i="61"/>
  <c r="BZ31" i="61"/>
  <c r="BY31" i="61"/>
  <c r="BX31" i="61"/>
  <c r="BW31" i="61"/>
  <c r="BV31" i="61"/>
  <c r="BU31" i="61"/>
  <c r="BT31" i="61"/>
  <c r="B31" i="61"/>
  <c r="G31" i="61" s="1"/>
  <c r="A31" i="61"/>
  <c r="CB30" i="61"/>
  <c r="CA30" i="61"/>
  <c r="BZ30" i="61"/>
  <c r="BY30" i="61"/>
  <c r="BX30" i="61"/>
  <c r="BW30" i="61"/>
  <c r="BV30" i="61"/>
  <c r="BU30" i="61"/>
  <c r="BT30" i="61"/>
  <c r="CB29" i="61"/>
  <c r="CA29" i="61"/>
  <c r="BZ29" i="61"/>
  <c r="BY29" i="61"/>
  <c r="BX29" i="61"/>
  <c r="BW29" i="61"/>
  <c r="BV29" i="61"/>
  <c r="BU29" i="61"/>
  <c r="BT29" i="61"/>
  <c r="CB28" i="61"/>
  <c r="CA28" i="61"/>
  <c r="BZ28" i="61"/>
  <c r="BY28" i="61"/>
  <c r="BX28" i="61"/>
  <c r="BW28" i="61"/>
  <c r="BV28" i="61"/>
  <c r="BU28" i="61"/>
  <c r="BT28" i="61"/>
  <c r="CB27" i="61"/>
  <c r="CA27" i="61"/>
  <c r="BZ27" i="61"/>
  <c r="BY27" i="61"/>
  <c r="BX27" i="61"/>
  <c r="BW27" i="61"/>
  <c r="BV27" i="61"/>
  <c r="BU27" i="61"/>
  <c r="BT27" i="61"/>
  <c r="CB26" i="61"/>
  <c r="CA26" i="61"/>
  <c r="BZ26" i="61"/>
  <c r="BY26" i="61"/>
  <c r="BX26" i="61"/>
  <c r="BW26" i="61"/>
  <c r="BV26" i="61"/>
  <c r="BU26" i="61"/>
  <c r="BT26" i="61"/>
  <c r="U26" i="61"/>
  <c r="T26" i="61"/>
  <c r="S26" i="61"/>
  <c r="CB25" i="61"/>
  <c r="CA25" i="61"/>
  <c r="BZ25" i="61"/>
  <c r="BY25" i="61"/>
  <c r="BX25" i="61"/>
  <c r="BW25" i="61"/>
  <c r="BV25" i="61"/>
  <c r="BU25" i="61"/>
  <c r="BT25" i="61"/>
  <c r="BK25" i="61"/>
  <c r="BM25" i="61" s="1"/>
  <c r="BJ25" i="61"/>
  <c r="BL25" i="61" s="1"/>
  <c r="AR25" i="61"/>
  <c r="W25" i="61" s="1"/>
  <c r="P25" i="61"/>
  <c r="B25" i="61"/>
  <c r="AP25" i="61" s="1"/>
  <c r="CB24" i="61"/>
  <c r="CA24" i="61"/>
  <c r="BZ24" i="61"/>
  <c r="BY24" i="61"/>
  <c r="BX24" i="61"/>
  <c r="BW24" i="61"/>
  <c r="BV24" i="61"/>
  <c r="BU24" i="61"/>
  <c r="BT24" i="61"/>
  <c r="AR24" i="61"/>
  <c r="W24" i="61" s="1"/>
  <c r="B24" i="61"/>
  <c r="AP24" i="61" s="1"/>
  <c r="CB23" i="61"/>
  <c r="CA23" i="61"/>
  <c r="BZ23" i="61"/>
  <c r="BY23" i="61"/>
  <c r="BX23" i="61"/>
  <c r="BW23" i="61"/>
  <c r="BV23" i="61"/>
  <c r="BU23" i="61"/>
  <c r="BT23" i="61"/>
  <c r="BI23" i="61"/>
  <c r="AR23" i="61"/>
  <c r="V23" i="61" s="1"/>
  <c r="E23" i="61"/>
  <c r="B23" i="61"/>
  <c r="AP23" i="61" s="1"/>
  <c r="CB22" i="61"/>
  <c r="CA22" i="61"/>
  <c r="BZ22" i="61"/>
  <c r="BY22" i="61"/>
  <c r="BX22" i="61"/>
  <c r="BW22" i="61"/>
  <c r="BV22" i="61"/>
  <c r="BU22" i="61"/>
  <c r="BT22" i="61"/>
  <c r="AR22" i="61"/>
  <c r="AP22" i="61" s="1"/>
  <c r="E22" i="61"/>
  <c r="CB21" i="61"/>
  <c r="CA21" i="61"/>
  <c r="BZ21" i="61"/>
  <c r="BY21" i="61"/>
  <c r="BX21" i="61"/>
  <c r="BW21" i="61"/>
  <c r="BV21" i="61"/>
  <c r="BU21" i="61"/>
  <c r="BT21" i="61"/>
  <c r="CB20" i="61"/>
  <c r="CA20" i="61"/>
  <c r="BZ20" i="61"/>
  <c r="BY20" i="61"/>
  <c r="BX20" i="61"/>
  <c r="BW20" i="61"/>
  <c r="BV20" i="61"/>
  <c r="BU20" i="61"/>
  <c r="BT20" i="61"/>
  <c r="CB19" i="61"/>
  <c r="CA19" i="61"/>
  <c r="BZ19" i="61"/>
  <c r="BY19" i="61"/>
  <c r="BX19" i="61"/>
  <c r="BW19" i="61"/>
  <c r="BV19" i="61"/>
  <c r="BU19" i="61"/>
  <c r="BT19" i="61"/>
  <c r="CB18" i="61"/>
  <c r="CA18" i="61"/>
  <c r="BZ18" i="61"/>
  <c r="BY18" i="61"/>
  <c r="BX18" i="61"/>
  <c r="BW18" i="61"/>
  <c r="BV18" i="61"/>
  <c r="BU18" i="61"/>
  <c r="BT18" i="61"/>
  <c r="CB17" i="61"/>
  <c r="CA17" i="61"/>
  <c r="BZ17" i="61"/>
  <c r="BY17" i="61"/>
  <c r="BX17" i="61"/>
  <c r="BW17" i="61"/>
  <c r="BV17" i="61"/>
  <c r="BU17" i="61"/>
  <c r="BT17" i="61"/>
  <c r="E17" i="61"/>
  <c r="CB16" i="61"/>
  <c r="CA16" i="61"/>
  <c r="BZ16" i="61"/>
  <c r="BY16" i="61"/>
  <c r="BX16" i="61"/>
  <c r="BW16" i="61"/>
  <c r="BV16" i="61"/>
  <c r="BU16" i="61"/>
  <c r="BT16" i="61"/>
  <c r="W16" i="61"/>
  <c r="M25" i="61" s="1"/>
  <c r="V16" i="61"/>
  <c r="U16" i="61"/>
  <c r="T16" i="61"/>
  <c r="S16" i="61"/>
  <c r="R16" i="61"/>
  <c r="P16" i="61"/>
  <c r="T40" i="61" s="1"/>
  <c r="CB15" i="61"/>
  <c r="CA15" i="61"/>
  <c r="BZ15" i="61"/>
  <c r="BY15" i="61"/>
  <c r="BX15" i="61"/>
  <c r="BW15" i="61"/>
  <c r="BV15" i="61"/>
  <c r="BU15" i="61"/>
  <c r="BT15" i="61"/>
  <c r="W15" i="61"/>
  <c r="M24" i="61" s="1"/>
  <c r="V15" i="61"/>
  <c r="U15" i="61"/>
  <c r="T15" i="61"/>
  <c r="S15" i="61"/>
  <c r="R15" i="61"/>
  <c r="P15" i="61"/>
  <c r="T37" i="61" s="1"/>
  <c r="CB14" i="61"/>
  <c r="CA14" i="61"/>
  <c r="BZ14" i="61"/>
  <c r="BY14" i="61"/>
  <c r="BX14" i="61"/>
  <c r="BW14" i="61"/>
  <c r="BV14" i="61"/>
  <c r="BU14" i="61"/>
  <c r="BT14" i="61"/>
  <c r="W14" i="61"/>
  <c r="M23" i="61" s="1"/>
  <c r="V14" i="61"/>
  <c r="U14" i="61"/>
  <c r="T14" i="61"/>
  <c r="S14" i="61"/>
  <c r="R14" i="61"/>
  <c r="P14" i="61"/>
  <c r="T34" i="61" s="1"/>
  <c r="CB13" i="61"/>
  <c r="CA13" i="61"/>
  <c r="BZ13" i="61"/>
  <c r="BY13" i="61"/>
  <c r="BX13" i="61"/>
  <c r="BW13" i="61"/>
  <c r="BV13" i="61"/>
  <c r="BU13" i="61"/>
  <c r="BT13" i="61"/>
  <c r="CB12" i="61"/>
  <c r="CA12" i="61"/>
  <c r="BZ12" i="61"/>
  <c r="BY12" i="61"/>
  <c r="BX12" i="61"/>
  <c r="BW12" i="61"/>
  <c r="BV12" i="61"/>
  <c r="BU12" i="61"/>
  <c r="BT12" i="61"/>
  <c r="CB11" i="61"/>
  <c r="CA11" i="61"/>
  <c r="BZ11" i="61"/>
  <c r="BY11" i="61"/>
  <c r="BX11" i="61"/>
  <c r="BW11" i="61"/>
  <c r="BV11" i="61"/>
  <c r="BU11" i="61"/>
  <c r="BT11" i="61"/>
  <c r="CB10" i="61"/>
  <c r="CA10" i="61"/>
  <c r="BZ10" i="61"/>
  <c r="BY10" i="61"/>
  <c r="BX10" i="61"/>
  <c r="BW10" i="61"/>
  <c r="BV10" i="61"/>
  <c r="BU10" i="61"/>
  <c r="BT10" i="61"/>
  <c r="C4" i="2"/>
  <c r="D4" i="2"/>
  <c r="E4" i="2"/>
  <c r="F4" i="2"/>
  <c r="G4" i="2"/>
  <c r="H4" i="2"/>
  <c r="I4" i="2"/>
  <c r="C5" i="2"/>
  <c r="D5" i="2"/>
  <c r="E5" i="2"/>
  <c r="F5" i="2"/>
  <c r="G5" i="2"/>
  <c r="H5" i="2"/>
  <c r="I5" i="2"/>
  <c r="C6" i="2"/>
  <c r="D6" i="2"/>
  <c r="E6" i="2"/>
  <c r="F6" i="2"/>
  <c r="G6" i="2"/>
  <c r="H6" i="2"/>
  <c r="I6" i="2"/>
  <c r="C7" i="2"/>
  <c r="D7" i="2"/>
  <c r="E7" i="2"/>
  <c r="F7" i="2"/>
  <c r="G7" i="2"/>
  <c r="H7" i="2"/>
  <c r="I7" i="2"/>
  <c r="C8" i="2"/>
  <c r="D8" i="2"/>
  <c r="E8" i="2"/>
  <c r="F8" i="2"/>
  <c r="G8" i="2"/>
  <c r="H8" i="2"/>
  <c r="I8" i="2"/>
  <c r="C9" i="2"/>
  <c r="D9" i="2"/>
  <c r="E9" i="2"/>
  <c r="F9" i="2"/>
  <c r="G9" i="2"/>
  <c r="H9" i="2"/>
  <c r="I9" i="2"/>
  <c r="C10" i="2"/>
  <c r="D10" i="2"/>
  <c r="E10" i="2"/>
  <c r="F10" i="2"/>
  <c r="G10" i="2"/>
  <c r="H10" i="2"/>
  <c r="I10" i="2"/>
  <c r="C11" i="2"/>
  <c r="D11" i="2"/>
  <c r="E11" i="2"/>
  <c r="F11" i="2"/>
  <c r="G11" i="2"/>
  <c r="H11" i="2"/>
  <c r="I11" i="2"/>
  <c r="C12" i="2"/>
  <c r="D12" i="2"/>
  <c r="E12" i="2"/>
  <c r="F12" i="2"/>
  <c r="G12" i="2"/>
  <c r="H12" i="2"/>
  <c r="I12" i="2"/>
  <c r="C13" i="2"/>
  <c r="D13" i="2"/>
  <c r="E13" i="2"/>
  <c r="F13" i="2"/>
  <c r="G13" i="2"/>
  <c r="H13" i="2"/>
  <c r="I13" i="2"/>
  <c r="C14" i="2"/>
  <c r="D14" i="2"/>
  <c r="E14" i="2"/>
  <c r="F14" i="2"/>
  <c r="G14" i="2"/>
  <c r="H14" i="2"/>
  <c r="I14" i="2"/>
  <c r="C15" i="2"/>
  <c r="D15" i="2"/>
  <c r="E15" i="2"/>
  <c r="F15" i="2"/>
  <c r="G15" i="2"/>
  <c r="H15" i="2"/>
  <c r="I15" i="2"/>
  <c r="C16" i="2"/>
  <c r="D16" i="2"/>
  <c r="E16" i="2"/>
  <c r="F16" i="2"/>
  <c r="G16" i="2"/>
  <c r="H16" i="2"/>
  <c r="I16" i="2"/>
  <c r="C17" i="2"/>
  <c r="D17" i="2"/>
  <c r="E17" i="2"/>
  <c r="F17" i="2"/>
  <c r="G17" i="2"/>
  <c r="H17" i="2"/>
  <c r="I17" i="2"/>
  <c r="C18" i="2"/>
  <c r="D18" i="2"/>
  <c r="E18" i="2"/>
  <c r="F18" i="2"/>
  <c r="G18" i="2"/>
  <c r="H18" i="2"/>
  <c r="I18" i="2"/>
  <c r="C19" i="2"/>
  <c r="D19" i="2"/>
  <c r="E19" i="2"/>
  <c r="F19" i="2"/>
  <c r="G19" i="2"/>
  <c r="H19" i="2"/>
  <c r="I19" i="2"/>
  <c r="C20" i="2"/>
  <c r="D20" i="2"/>
  <c r="E20" i="2"/>
  <c r="F20" i="2"/>
  <c r="G20" i="2"/>
  <c r="H20" i="2"/>
  <c r="I20" i="2"/>
  <c r="C21" i="2"/>
  <c r="D21" i="2"/>
  <c r="E21" i="2"/>
  <c r="F21" i="2"/>
  <c r="G21" i="2"/>
  <c r="H21" i="2"/>
  <c r="I21" i="2"/>
  <c r="C22" i="2"/>
  <c r="D22" i="2"/>
  <c r="E22" i="2"/>
  <c r="F22" i="2"/>
  <c r="G22" i="2"/>
  <c r="H22" i="2"/>
  <c r="I22" i="2"/>
  <c r="C23" i="2"/>
  <c r="D23" i="2"/>
  <c r="E23" i="2"/>
  <c r="F23" i="2"/>
  <c r="G23" i="2"/>
  <c r="H23" i="2"/>
  <c r="I23" i="2"/>
  <c r="C24" i="2"/>
  <c r="D24" i="2"/>
  <c r="E24" i="2"/>
  <c r="F24" i="2"/>
  <c r="G24" i="2"/>
  <c r="H24" i="2"/>
  <c r="I24" i="2"/>
  <c r="C25" i="2"/>
  <c r="D25" i="2"/>
  <c r="E25" i="2"/>
  <c r="F25" i="2"/>
  <c r="G25" i="2"/>
  <c r="H25" i="2"/>
  <c r="I25" i="2"/>
  <c r="C26" i="2"/>
  <c r="D26" i="2"/>
  <c r="E26" i="2"/>
  <c r="F26" i="2"/>
  <c r="G26" i="2"/>
  <c r="H26" i="2"/>
  <c r="I26" i="2"/>
  <c r="C27" i="2"/>
  <c r="D27" i="2"/>
  <c r="E27" i="2"/>
  <c r="F27" i="2"/>
  <c r="G27" i="2"/>
  <c r="H27" i="2"/>
  <c r="I27" i="2"/>
  <c r="C28" i="2"/>
  <c r="D28" i="2"/>
  <c r="E28" i="2"/>
  <c r="F28" i="2"/>
  <c r="G28" i="2"/>
  <c r="H28" i="2"/>
  <c r="I28" i="2"/>
  <c r="C29" i="2"/>
  <c r="D29" i="2"/>
  <c r="E29" i="2"/>
  <c r="F29" i="2"/>
  <c r="G29" i="2"/>
  <c r="H29" i="2"/>
  <c r="I29" i="2"/>
  <c r="C30" i="2"/>
  <c r="D30" i="2"/>
  <c r="E30" i="2"/>
  <c r="F30" i="2"/>
  <c r="G30" i="2"/>
  <c r="H30" i="2"/>
  <c r="I30" i="2"/>
  <c r="C31" i="2"/>
  <c r="D31" i="2"/>
  <c r="E31" i="2"/>
  <c r="F31" i="2"/>
  <c r="G31" i="2"/>
  <c r="H31" i="2"/>
  <c r="I31" i="2"/>
  <c r="C32" i="2"/>
  <c r="D32" i="2"/>
  <c r="E32" i="2"/>
  <c r="F32" i="2"/>
  <c r="G32" i="2"/>
  <c r="H32" i="2"/>
  <c r="I32" i="2"/>
  <c r="C33" i="2"/>
  <c r="D33" i="2"/>
  <c r="E33" i="2"/>
  <c r="F33" i="2"/>
  <c r="G33" i="2"/>
  <c r="H33" i="2"/>
  <c r="I33" i="2"/>
  <c r="C34" i="2"/>
  <c r="D34" i="2"/>
  <c r="E34" i="2"/>
  <c r="F34" i="2"/>
  <c r="G34" i="2"/>
  <c r="H34" i="2"/>
  <c r="I34" i="2"/>
  <c r="C35" i="2"/>
  <c r="D35" i="2"/>
  <c r="E35" i="2"/>
  <c r="F35" i="2"/>
  <c r="G35" i="2"/>
  <c r="H35" i="2"/>
  <c r="I35" i="2"/>
  <c r="C36" i="2"/>
  <c r="D36" i="2"/>
  <c r="E36" i="2"/>
  <c r="F36" i="2"/>
  <c r="G36" i="2"/>
  <c r="H36" i="2"/>
  <c r="I36" i="2"/>
  <c r="C37" i="2"/>
  <c r="D37" i="2"/>
  <c r="E37" i="2"/>
  <c r="F37" i="2"/>
  <c r="G37" i="2"/>
  <c r="H37" i="2"/>
  <c r="I37" i="2"/>
  <c r="C38" i="2"/>
  <c r="D38" i="2"/>
  <c r="E38" i="2"/>
  <c r="F38" i="2"/>
  <c r="G38" i="2"/>
  <c r="H38" i="2"/>
  <c r="I38" i="2"/>
  <c r="C39" i="2"/>
  <c r="D39" i="2"/>
  <c r="E39" i="2"/>
  <c r="F39" i="2"/>
  <c r="G39" i="2"/>
  <c r="H39" i="2"/>
  <c r="I39" i="2"/>
  <c r="C40" i="2"/>
  <c r="D40" i="2"/>
  <c r="E40" i="2"/>
  <c r="F40" i="2"/>
  <c r="G40" i="2"/>
  <c r="H40" i="2"/>
  <c r="I40" i="2"/>
  <c r="C41" i="2"/>
  <c r="D41" i="2"/>
  <c r="E41" i="2"/>
  <c r="F41" i="2"/>
  <c r="G41" i="2"/>
  <c r="H41" i="2"/>
  <c r="I41" i="2"/>
  <c r="C42" i="2"/>
  <c r="D42" i="2"/>
  <c r="E42" i="2"/>
  <c r="F42" i="2"/>
  <c r="G42" i="2"/>
  <c r="H42" i="2"/>
  <c r="I42" i="2"/>
  <c r="C43" i="2"/>
  <c r="D43" i="2"/>
  <c r="E43" i="2"/>
  <c r="F43" i="2"/>
  <c r="G43" i="2"/>
  <c r="H43" i="2"/>
  <c r="I43" i="2"/>
  <c r="C44" i="2"/>
  <c r="D44" i="2"/>
  <c r="E44" i="2"/>
  <c r="F44" i="2"/>
  <c r="G44" i="2"/>
  <c r="H44" i="2"/>
  <c r="I44" i="2"/>
  <c r="C45" i="2"/>
  <c r="D45" i="2"/>
  <c r="E45" i="2"/>
  <c r="F45" i="2"/>
  <c r="G45" i="2"/>
  <c r="H45" i="2"/>
  <c r="I45" i="2"/>
  <c r="C46" i="2"/>
  <c r="D46" i="2"/>
  <c r="E46" i="2"/>
  <c r="F46" i="2"/>
  <c r="G46" i="2"/>
  <c r="H46" i="2"/>
  <c r="I46" i="2"/>
  <c r="C47" i="2"/>
  <c r="D47" i="2"/>
  <c r="E47" i="2"/>
  <c r="F47" i="2"/>
  <c r="G47" i="2"/>
  <c r="H47" i="2"/>
  <c r="I47" i="2"/>
  <c r="C48" i="2"/>
  <c r="D48" i="2"/>
  <c r="E48" i="2"/>
  <c r="F48" i="2"/>
  <c r="G48" i="2"/>
  <c r="H48" i="2"/>
  <c r="I48" i="2"/>
  <c r="C49" i="2"/>
  <c r="D49" i="2"/>
  <c r="E49" i="2"/>
  <c r="F49" i="2"/>
  <c r="G49" i="2"/>
  <c r="H49" i="2"/>
  <c r="I49" i="2"/>
  <c r="C50" i="2"/>
  <c r="D50" i="2"/>
  <c r="E50" i="2"/>
  <c r="F50" i="2"/>
  <c r="G50" i="2"/>
  <c r="H50" i="2"/>
  <c r="I50" i="2"/>
  <c r="C51" i="2"/>
  <c r="D51" i="2"/>
  <c r="E51" i="2"/>
  <c r="F51" i="2"/>
  <c r="G51" i="2"/>
  <c r="H51" i="2"/>
  <c r="I51" i="2"/>
  <c r="C52" i="2"/>
  <c r="D52" i="2"/>
  <c r="E52" i="2"/>
  <c r="F52" i="2"/>
  <c r="G52" i="2"/>
  <c r="H52" i="2"/>
  <c r="I52" i="2"/>
  <c r="C53" i="2"/>
  <c r="D53" i="2"/>
  <c r="E53" i="2"/>
  <c r="F53" i="2"/>
  <c r="G53" i="2"/>
  <c r="H53" i="2"/>
  <c r="I53" i="2"/>
  <c r="C54" i="2"/>
  <c r="D54" i="2"/>
  <c r="E54" i="2"/>
  <c r="F54" i="2"/>
  <c r="G54" i="2"/>
  <c r="H54" i="2"/>
  <c r="I54" i="2"/>
  <c r="C55" i="2"/>
  <c r="D55" i="2"/>
  <c r="E55" i="2"/>
  <c r="F55" i="2"/>
  <c r="G55" i="2"/>
  <c r="H55" i="2"/>
  <c r="I55" i="2"/>
  <c r="C56" i="2"/>
  <c r="D56" i="2"/>
  <c r="E56" i="2"/>
  <c r="F56" i="2"/>
  <c r="G56" i="2"/>
  <c r="H56" i="2"/>
  <c r="I56" i="2"/>
  <c r="C57" i="2"/>
  <c r="D57" i="2"/>
  <c r="E57" i="2"/>
  <c r="F57" i="2"/>
  <c r="G57" i="2"/>
  <c r="H57" i="2"/>
  <c r="I57" i="2"/>
  <c r="C58" i="2"/>
  <c r="D58" i="2"/>
  <c r="E58" i="2"/>
  <c r="F58" i="2"/>
  <c r="G58" i="2"/>
  <c r="H58" i="2"/>
  <c r="I58" i="2"/>
  <c r="C59" i="2"/>
  <c r="D59" i="2"/>
  <c r="E59" i="2"/>
  <c r="F59" i="2"/>
  <c r="G59" i="2"/>
  <c r="H59" i="2"/>
  <c r="I59" i="2"/>
  <c r="C60" i="2"/>
  <c r="D60" i="2"/>
  <c r="E60" i="2"/>
  <c r="F60" i="2"/>
  <c r="G60" i="2"/>
  <c r="H60" i="2"/>
  <c r="I60" i="2"/>
  <c r="C61" i="2"/>
  <c r="D61" i="2"/>
  <c r="E61" i="2"/>
  <c r="F61" i="2"/>
  <c r="G61" i="2"/>
  <c r="H61" i="2"/>
  <c r="I61" i="2"/>
  <c r="C62" i="2"/>
  <c r="D62" i="2"/>
  <c r="E62" i="2"/>
  <c r="F62" i="2"/>
  <c r="G62" i="2"/>
  <c r="H62" i="2"/>
  <c r="I62" i="2"/>
  <c r="C63" i="2"/>
  <c r="D63" i="2"/>
  <c r="E63" i="2"/>
  <c r="F63" i="2"/>
  <c r="G63" i="2"/>
  <c r="H63" i="2"/>
  <c r="I63" i="2"/>
  <c r="C64" i="2"/>
  <c r="D64" i="2"/>
  <c r="E64" i="2"/>
  <c r="F64" i="2"/>
  <c r="G64" i="2"/>
  <c r="H64" i="2"/>
  <c r="I64" i="2"/>
  <c r="C65" i="2"/>
  <c r="D65" i="2"/>
  <c r="E65" i="2"/>
  <c r="F65" i="2"/>
  <c r="G65" i="2"/>
  <c r="H65" i="2"/>
  <c r="I65" i="2"/>
  <c r="C66" i="2"/>
  <c r="D66" i="2"/>
  <c r="E66" i="2"/>
  <c r="F66" i="2"/>
  <c r="G66" i="2"/>
  <c r="H66" i="2"/>
  <c r="I66" i="2"/>
  <c r="C67" i="2"/>
  <c r="D67" i="2"/>
  <c r="E67" i="2"/>
  <c r="F67" i="2"/>
  <c r="G67" i="2"/>
  <c r="H67" i="2"/>
  <c r="I67" i="2"/>
  <c r="C68" i="2"/>
  <c r="D68" i="2"/>
  <c r="E68" i="2"/>
  <c r="F68" i="2"/>
  <c r="G68" i="2"/>
  <c r="H68" i="2"/>
  <c r="I68" i="2"/>
  <c r="C69" i="2"/>
  <c r="D69" i="2"/>
  <c r="E69" i="2"/>
  <c r="F69" i="2"/>
  <c r="G69" i="2"/>
  <c r="H69" i="2"/>
  <c r="I69" i="2"/>
  <c r="C70" i="2"/>
  <c r="D70" i="2"/>
  <c r="E70" i="2"/>
  <c r="F70" i="2"/>
  <c r="G70" i="2"/>
  <c r="H70" i="2"/>
  <c r="I70" i="2"/>
  <c r="C71" i="2"/>
  <c r="D71" i="2"/>
  <c r="E71" i="2"/>
  <c r="F71" i="2"/>
  <c r="G71" i="2"/>
  <c r="H71" i="2"/>
  <c r="I71" i="2"/>
  <c r="C72" i="2"/>
  <c r="D72" i="2"/>
  <c r="E72" i="2"/>
  <c r="F72" i="2"/>
  <c r="G72" i="2"/>
  <c r="H72" i="2"/>
  <c r="I72" i="2"/>
  <c r="C73" i="2"/>
  <c r="D73" i="2"/>
  <c r="E73" i="2"/>
  <c r="F73" i="2"/>
  <c r="G73" i="2"/>
  <c r="H73" i="2"/>
  <c r="I73" i="2"/>
  <c r="C74" i="2"/>
  <c r="D74" i="2"/>
  <c r="E74" i="2"/>
  <c r="F74" i="2"/>
  <c r="G74" i="2"/>
  <c r="H74" i="2"/>
  <c r="I74" i="2"/>
  <c r="C75" i="2"/>
  <c r="D75" i="2"/>
  <c r="E75" i="2"/>
  <c r="F75" i="2"/>
  <c r="G75" i="2"/>
  <c r="H75" i="2"/>
  <c r="I75" i="2"/>
  <c r="C76" i="2"/>
  <c r="D76" i="2"/>
  <c r="E76" i="2"/>
  <c r="F76" i="2"/>
  <c r="G76" i="2"/>
  <c r="H76" i="2"/>
  <c r="I76" i="2"/>
  <c r="C77" i="2"/>
  <c r="D77" i="2"/>
  <c r="E77" i="2"/>
  <c r="F77" i="2"/>
  <c r="G77" i="2"/>
  <c r="H77" i="2"/>
  <c r="I77" i="2"/>
  <c r="C78" i="2"/>
  <c r="D78" i="2"/>
  <c r="E78" i="2"/>
  <c r="F78" i="2"/>
  <c r="G78" i="2"/>
  <c r="H78" i="2"/>
  <c r="I78" i="2"/>
  <c r="C79" i="2"/>
  <c r="D79" i="2"/>
  <c r="E79" i="2"/>
  <c r="F79" i="2"/>
  <c r="G79" i="2"/>
  <c r="H79" i="2"/>
  <c r="I79" i="2"/>
  <c r="C80" i="2"/>
  <c r="D80" i="2"/>
  <c r="E80" i="2"/>
  <c r="F80" i="2"/>
  <c r="G80" i="2"/>
  <c r="H80" i="2"/>
  <c r="I80" i="2"/>
  <c r="C81" i="2"/>
  <c r="D81" i="2"/>
  <c r="E81" i="2"/>
  <c r="F81" i="2"/>
  <c r="G81" i="2"/>
  <c r="H81" i="2"/>
  <c r="I81" i="2"/>
  <c r="C82" i="2"/>
  <c r="D82" i="2"/>
  <c r="E82" i="2"/>
  <c r="F82" i="2"/>
  <c r="G82" i="2"/>
  <c r="H82" i="2"/>
  <c r="I82" i="2"/>
  <c r="C83" i="2"/>
  <c r="D83" i="2"/>
  <c r="E83" i="2"/>
  <c r="F83" i="2"/>
  <c r="G83" i="2"/>
  <c r="H83" i="2"/>
  <c r="I83" i="2"/>
  <c r="C84" i="2"/>
  <c r="D84" i="2"/>
  <c r="E84" i="2"/>
  <c r="F84" i="2"/>
  <c r="G84" i="2"/>
  <c r="H84" i="2"/>
  <c r="I84" i="2"/>
  <c r="C85" i="2"/>
  <c r="D85" i="2"/>
  <c r="E85" i="2"/>
  <c r="F85" i="2"/>
  <c r="G85" i="2"/>
  <c r="H85" i="2"/>
  <c r="I85" i="2"/>
  <c r="C86" i="2"/>
  <c r="D86" i="2"/>
  <c r="E86" i="2"/>
  <c r="F86" i="2"/>
  <c r="G86" i="2"/>
  <c r="H86" i="2"/>
  <c r="I86" i="2"/>
  <c r="C87" i="2"/>
  <c r="D87" i="2"/>
  <c r="E87" i="2"/>
  <c r="F87" i="2"/>
  <c r="G87" i="2"/>
  <c r="H87" i="2"/>
  <c r="I87" i="2"/>
  <c r="C88" i="2"/>
  <c r="D88" i="2"/>
  <c r="E88" i="2"/>
  <c r="F88" i="2"/>
  <c r="G88" i="2"/>
  <c r="H88" i="2"/>
  <c r="I88" i="2"/>
  <c r="C89" i="2"/>
  <c r="D89" i="2"/>
  <c r="E89" i="2"/>
  <c r="F89" i="2"/>
  <c r="G89" i="2"/>
  <c r="H89" i="2"/>
  <c r="I89" i="2"/>
  <c r="C90" i="2"/>
  <c r="D90" i="2"/>
  <c r="E90" i="2"/>
  <c r="F90" i="2"/>
  <c r="G90" i="2"/>
  <c r="H90" i="2"/>
  <c r="I90" i="2"/>
  <c r="C91" i="2"/>
  <c r="D91" i="2"/>
  <c r="E91" i="2"/>
  <c r="F91" i="2"/>
  <c r="G91" i="2"/>
  <c r="H91" i="2"/>
  <c r="I91" i="2"/>
  <c r="C92" i="2"/>
  <c r="D92" i="2"/>
  <c r="E92" i="2"/>
  <c r="F92" i="2"/>
  <c r="G92" i="2"/>
  <c r="H92" i="2"/>
  <c r="I92" i="2"/>
  <c r="C93" i="2"/>
  <c r="D93" i="2"/>
  <c r="E93" i="2"/>
  <c r="F93" i="2"/>
  <c r="G93" i="2"/>
  <c r="H93" i="2"/>
  <c r="I93" i="2"/>
  <c r="C94" i="2"/>
  <c r="D94" i="2"/>
  <c r="E94" i="2"/>
  <c r="F94" i="2"/>
  <c r="G94" i="2"/>
  <c r="H94" i="2"/>
  <c r="I94" i="2"/>
  <c r="C95" i="2"/>
  <c r="D95" i="2"/>
  <c r="E95" i="2"/>
  <c r="F95" i="2"/>
  <c r="G95" i="2"/>
  <c r="H95" i="2"/>
  <c r="I95" i="2"/>
  <c r="C96" i="2"/>
  <c r="D96" i="2"/>
  <c r="E96" i="2"/>
  <c r="F96" i="2"/>
  <c r="G96" i="2"/>
  <c r="H96" i="2"/>
  <c r="I96" i="2"/>
  <c r="C97" i="2"/>
  <c r="D97" i="2"/>
  <c r="E97" i="2"/>
  <c r="F97" i="2"/>
  <c r="G97" i="2"/>
  <c r="H97" i="2"/>
  <c r="I97" i="2"/>
  <c r="C98" i="2"/>
  <c r="D98" i="2"/>
  <c r="E98" i="2"/>
  <c r="F98" i="2"/>
  <c r="G98" i="2"/>
  <c r="H98" i="2"/>
  <c r="I98" i="2"/>
  <c r="C99" i="2"/>
  <c r="D99" i="2"/>
  <c r="E99" i="2"/>
  <c r="F99" i="2"/>
  <c r="G99" i="2"/>
  <c r="H99" i="2"/>
  <c r="I99" i="2"/>
  <c r="C100" i="2"/>
  <c r="D100" i="2"/>
  <c r="E100" i="2"/>
  <c r="F100" i="2"/>
  <c r="G100" i="2"/>
  <c r="H100" i="2"/>
  <c r="I100" i="2"/>
  <c r="C101" i="2"/>
  <c r="D101" i="2"/>
  <c r="E101" i="2"/>
  <c r="F101" i="2"/>
  <c r="G101" i="2"/>
  <c r="H101" i="2"/>
  <c r="I101" i="2"/>
  <c r="C102" i="2"/>
  <c r="D102" i="2"/>
  <c r="E102" i="2"/>
  <c r="F102" i="2"/>
  <c r="G102" i="2"/>
  <c r="H102" i="2"/>
  <c r="I102" i="2"/>
  <c r="C103" i="2"/>
  <c r="D103" i="2"/>
  <c r="E103" i="2"/>
  <c r="F103" i="2"/>
  <c r="G103" i="2"/>
  <c r="H103" i="2"/>
  <c r="I103" i="2"/>
  <c r="C104" i="2"/>
  <c r="D104" i="2"/>
  <c r="E104" i="2"/>
  <c r="F104" i="2"/>
  <c r="G104" i="2"/>
  <c r="H104" i="2"/>
  <c r="I104" i="2"/>
  <c r="C105" i="2"/>
  <c r="D105" i="2"/>
  <c r="E105" i="2"/>
  <c r="F105" i="2"/>
  <c r="G105" i="2"/>
  <c r="H105" i="2"/>
  <c r="I105" i="2"/>
  <c r="C106" i="2"/>
  <c r="D106" i="2"/>
  <c r="E106" i="2"/>
  <c r="F106" i="2"/>
  <c r="G106" i="2"/>
  <c r="H106" i="2"/>
  <c r="I106" i="2"/>
  <c r="C107" i="2"/>
  <c r="D107" i="2"/>
  <c r="E107" i="2"/>
  <c r="F107" i="2"/>
  <c r="G107" i="2"/>
  <c r="H107" i="2"/>
  <c r="I107" i="2"/>
  <c r="C108" i="2"/>
  <c r="D108" i="2"/>
  <c r="E108" i="2"/>
  <c r="F108" i="2"/>
  <c r="G108" i="2"/>
  <c r="H108" i="2"/>
  <c r="I108" i="2"/>
  <c r="C109" i="2"/>
  <c r="D109" i="2"/>
  <c r="E109" i="2"/>
  <c r="F109" i="2"/>
  <c r="G109" i="2"/>
  <c r="H109" i="2"/>
  <c r="I109" i="2"/>
  <c r="C110" i="2"/>
  <c r="D110" i="2"/>
  <c r="E110" i="2"/>
  <c r="F110" i="2"/>
  <c r="G110" i="2"/>
  <c r="H110" i="2"/>
  <c r="I110" i="2"/>
  <c r="C111" i="2"/>
  <c r="D111" i="2"/>
  <c r="E111" i="2"/>
  <c r="F111" i="2"/>
  <c r="G111" i="2"/>
  <c r="H111" i="2"/>
  <c r="I111" i="2"/>
  <c r="C112" i="2"/>
  <c r="D112" i="2"/>
  <c r="E112" i="2"/>
  <c r="F112" i="2"/>
  <c r="G112" i="2"/>
  <c r="H112" i="2"/>
  <c r="I112" i="2"/>
  <c r="C113" i="2"/>
  <c r="D113" i="2"/>
  <c r="E113" i="2"/>
  <c r="F113" i="2"/>
  <c r="G113" i="2"/>
  <c r="H113" i="2"/>
  <c r="I113" i="2"/>
  <c r="C114" i="2"/>
  <c r="D114" i="2"/>
  <c r="E114" i="2"/>
  <c r="F114" i="2"/>
  <c r="G114" i="2"/>
  <c r="H114" i="2"/>
  <c r="I114" i="2"/>
  <c r="C115" i="2"/>
  <c r="D115" i="2"/>
  <c r="E115" i="2"/>
  <c r="F115" i="2"/>
  <c r="G115" i="2"/>
  <c r="H115" i="2"/>
  <c r="I115" i="2"/>
  <c r="C116" i="2"/>
  <c r="D116" i="2"/>
  <c r="E116" i="2"/>
  <c r="F116" i="2"/>
  <c r="G116" i="2"/>
  <c r="H116" i="2"/>
  <c r="I116" i="2"/>
  <c r="C117" i="2"/>
  <c r="D117" i="2"/>
  <c r="E117" i="2"/>
  <c r="F117" i="2"/>
  <c r="G117" i="2"/>
  <c r="H117" i="2"/>
  <c r="I117" i="2"/>
  <c r="C118" i="2"/>
  <c r="D118" i="2"/>
  <c r="E118" i="2"/>
  <c r="F118" i="2"/>
  <c r="G118" i="2"/>
  <c r="H118" i="2"/>
  <c r="I118" i="2"/>
  <c r="C119" i="2"/>
  <c r="D119" i="2"/>
  <c r="E119" i="2"/>
  <c r="F119" i="2"/>
  <c r="G119" i="2"/>
  <c r="H119" i="2"/>
  <c r="I119" i="2"/>
  <c r="C120" i="2"/>
  <c r="D120" i="2"/>
  <c r="E120" i="2"/>
  <c r="F120" i="2"/>
  <c r="G120" i="2"/>
  <c r="H120" i="2"/>
  <c r="I120" i="2"/>
  <c r="C121" i="2"/>
  <c r="D121" i="2"/>
  <c r="E121" i="2"/>
  <c r="F121" i="2"/>
  <c r="G121" i="2"/>
  <c r="H121" i="2"/>
  <c r="I121" i="2"/>
  <c r="C122" i="2"/>
  <c r="D122" i="2"/>
  <c r="E122" i="2"/>
  <c r="F122" i="2"/>
  <c r="G122" i="2"/>
  <c r="H122" i="2"/>
  <c r="I122" i="2"/>
  <c r="C123" i="2"/>
  <c r="D123" i="2"/>
  <c r="E123" i="2"/>
  <c r="F123" i="2"/>
  <c r="G123" i="2"/>
  <c r="H123" i="2"/>
  <c r="I123" i="2"/>
  <c r="C124" i="2"/>
  <c r="D124" i="2"/>
  <c r="E124" i="2"/>
  <c r="F124" i="2"/>
  <c r="G124" i="2"/>
  <c r="H124" i="2"/>
  <c r="I124" i="2"/>
  <c r="C125" i="2"/>
  <c r="D125" i="2"/>
  <c r="E125" i="2"/>
  <c r="F125" i="2"/>
  <c r="G125" i="2"/>
  <c r="H125" i="2"/>
  <c r="I125" i="2"/>
  <c r="C126" i="2"/>
  <c r="D126" i="2"/>
  <c r="E126" i="2"/>
  <c r="F126" i="2"/>
  <c r="G126" i="2"/>
  <c r="H126" i="2"/>
  <c r="I126" i="2"/>
  <c r="C127" i="2"/>
  <c r="D127" i="2"/>
  <c r="E127" i="2"/>
  <c r="F127" i="2"/>
  <c r="G127" i="2"/>
  <c r="H127" i="2"/>
  <c r="I127" i="2"/>
  <c r="C128" i="2"/>
  <c r="D128" i="2"/>
  <c r="E128" i="2"/>
  <c r="F128" i="2"/>
  <c r="G128" i="2"/>
  <c r="H128" i="2"/>
  <c r="I128" i="2"/>
  <c r="C129" i="2"/>
  <c r="D129" i="2"/>
  <c r="E129" i="2"/>
  <c r="F129" i="2"/>
  <c r="G129" i="2"/>
  <c r="H129" i="2"/>
  <c r="I129" i="2"/>
  <c r="C130" i="2"/>
  <c r="D130" i="2"/>
  <c r="E130" i="2"/>
  <c r="F130" i="2"/>
  <c r="G130" i="2"/>
  <c r="H130" i="2"/>
  <c r="I130" i="2"/>
  <c r="C131" i="2"/>
  <c r="D131" i="2"/>
  <c r="E131" i="2"/>
  <c r="F131" i="2"/>
  <c r="G131" i="2"/>
  <c r="H131" i="2"/>
  <c r="I131" i="2"/>
  <c r="C132" i="2"/>
  <c r="D132" i="2"/>
  <c r="E132" i="2"/>
  <c r="F132" i="2"/>
  <c r="G132" i="2"/>
  <c r="H132" i="2"/>
  <c r="I132" i="2"/>
  <c r="C133" i="2"/>
  <c r="D133" i="2"/>
  <c r="E133" i="2"/>
  <c r="F133" i="2"/>
  <c r="G133" i="2"/>
  <c r="H133" i="2"/>
  <c r="I133" i="2"/>
  <c r="C134" i="2"/>
  <c r="D134" i="2"/>
  <c r="E134" i="2"/>
  <c r="F134" i="2"/>
  <c r="G134" i="2"/>
  <c r="H134" i="2"/>
  <c r="I134" i="2"/>
  <c r="C135" i="2"/>
  <c r="D135" i="2"/>
  <c r="E135" i="2"/>
  <c r="F135" i="2"/>
  <c r="G135" i="2"/>
  <c r="H135" i="2"/>
  <c r="I135" i="2"/>
  <c r="C136" i="2"/>
  <c r="D136" i="2"/>
  <c r="E136" i="2"/>
  <c r="F136" i="2"/>
  <c r="G136" i="2"/>
  <c r="H136" i="2"/>
  <c r="I136" i="2"/>
  <c r="C137" i="2"/>
  <c r="D137" i="2"/>
  <c r="E137" i="2"/>
  <c r="F137" i="2"/>
  <c r="G137" i="2"/>
  <c r="H137" i="2"/>
  <c r="I137" i="2"/>
  <c r="C138" i="2"/>
  <c r="D138" i="2"/>
  <c r="E138" i="2"/>
  <c r="F138" i="2"/>
  <c r="G138" i="2"/>
  <c r="H138" i="2"/>
  <c r="I138" i="2"/>
  <c r="C139" i="2"/>
  <c r="D139" i="2"/>
  <c r="E139" i="2"/>
  <c r="F139" i="2"/>
  <c r="G139" i="2"/>
  <c r="H139" i="2"/>
  <c r="I139" i="2"/>
  <c r="C140" i="2"/>
  <c r="D140" i="2"/>
  <c r="E140" i="2"/>
  <c r="F140" i="2"/>
  <c r="G140" i="2"/>
  <c r="H140" i="2"/>
  <c r="I140" i="2"/>
  <c r="C141" i="2"/>
  <c r="D141" i="2"/>
  <c r="E141" i="2"/>
  <c r="F141" i="2"/>
  <c r="G141" i="2"/>
  <c r="H141" i="2"/>
  <c r="I141" i="2"/>
  <c r="C142" i="2"/>
  <c r="D142" i="2"/>
  <c r="E142" i="2"/>
  <c r="F142" i="2"/>
  <c r="G142" i="2"/>
  <c r="H142" i="2"/>
  <c r="I142" i="2"/>
  <c r="C143" i="2"/>
  <c r="D143" i="2"/>
  <c r="E143" i="2"/>
  <c r="F143" i="2"/>
  <c r="G143" i="2"/>
  <c r="H143" i="2"/>
  <c r="I143" i="2"/>
  <c r="C144" i="2"/>
  <c r="D144" i="2"/>
  <c r="E144" i="2"/>
  <c r="F144" i="2"/>
  <c r="G144" i="2"/>
  <c r="H144" i="2"/>
  <c r="I144" i="2"/>
  <c r="C145" i="2"/>
  <c r="D145" i="2"/>
  <c r="E145" i="2"/>
  <c r="F145" i="2"/>
  <c r="G145" i="2"/>
  <c r="H145" i="2"/>
  <c r="I145" i="2"/>
  <c r="C146" i="2"/>
  <c r="D146" i="2"/>
  <c r="E146" i="2"/>
  <c r="F146" i="2"/>
  <c r="G146" i="2"/>
  <c r="H146" i="2"/>
  <c r="I146" i="2"/>
  <c r="C147" i="2"/>
  <c r="D147" i="2"/>
  <c r="E147" i="2"/>
  <c r="F147" i="2"/>
  <c r="G147" i="2"/>
  <c r="H147" i="2"/>
  <c r="I147" i="2"/>
  <c r="C148" i="2"/>
  <c r="D148" i="2"/>
  <c r="E148" i="2"/>
  <c r="F148" i="2"/>
  <c r="G148" i="2"/>
  <c r="H148" i="2"/>
  <c r="I148" i="2"/>
  <c r="C149" i="2"/>
  <c r="D149" i="2"/>
  <c r="E149" i="2"/>
  <c r="F149" i="2"/>
  <c r="G149" i="2"/>
  <c r="H149" i="2"/>
  <c r="I149" i="2"/>
  <c r="C150" i="2"/>
  <c r="D150" i="2"/>
  <c r="E150" i="2"/>
  <c r="F150" i="2"/>
  <c r="G150" i="2"/>
  <c r="H150" i="2"/>
  <c r="I150" i="2"/>
  <c r="C151" i="2"/>
  <c r="D151" i="2"/>
  <c r="E151" i="2"/>
  <c r="F151" i="2"/>
  <c r="G151" i="2"/>
  <c r="H151" i="2"/>
  <c r="I151" i="2"/>
  <c r="C152" i="2"/>
  <c r="D152" i="2"/>
  <c r="E152" i="2"/>
  <c r="F152" i="2"/>
  <c r="G152" i="2"/>
  <c r="H152" i="2"/>
  <c r="I152" i="2"/>
  <c r="C153" i="2"/>
  <c r="D153" i="2"/>
  <c r="E153" i="2"/>
  <c r="F153" i="2"/>
  <c r="G153" i="2"/>
  <c r="H153" i="2"/>
  <c r="I153" i="2"/>
  <c r="C154" i="2"/>
  <c r="D154" i="2"/>
  <c r="E154" i="2"/>
  <c r="F154" i="2"/>
  <c r="G154" i="2"/>
  <c r="H154" i="2"/>
  <c r="I154" i="2"/>
  <c r="C155" i="2"/>
  <c r="D155" i="2"/>
  <c r="E155" i="2"/>
  <c r="F155" i="2"/>
  <c r="G155" i="2"/>
  <c r="H155" i="2"/>
  <c r="I155" i="2"/>
  <c r="C156" i="2"/>
  <c r="D156" i="2"/>
  <c r="E156" i="2"/>
  <c r="F156" i="2"/>
  <c r="G156" i="2"/>
  <c r="H156" i="2"/>
  <c r="I156" i="2"/>
  <c r="C157" i="2"/>
  <c r="D157" i="2"/>
  <c r="E157" i="2"/>
  <c r="F157" i="2"/>
  <c r="G157" i="2"/>
  <c r="H157" i="2"/>
  <c r="I157" i="2"/>
  <c r="C158" i="2"/>
  <c r="D158" i="2"/>
  <c r="E158" i="2"/>
  <c r="F158" i="2"/>
  <c r="G158" i="2"/>
  <c r="H158" i="2"/>
  <c r="I158" i="2"/>
  <c r="C159" i="2"/>
  <c r="D159" i="2"/>
  <c r="E159" i="2"/>
  <c r="F159" i="2"/>
  <c r="G159" i="2"/>
  <c r="H159" i="2"/>
  <c r="I159" i="2"/>
  <c r="C160" i="2"/>
  <c r="D160" i="2"/>
  <c r="E160" i="2"/>
  <c r="F160" i="2"/>
  <c r="G160" i="2"/>
  <c r="H160" i="2"/>
  <c r="I160" i="2"/>
  <c r="C161" i="2"/>
  <c r="D161" i="2"/>
  <c r="E161" i="2"/>
  <c r="F161" i="2"/>
  <c r="G161" i="2"/>
  <c r="H161" i="2"/>
  <c r="I161" i="2"/>
  <c r="C162" i="2"/>
  <c r="D162" i="2"/>
  <c r="E162" i="2"/>
  <c r="F162" i="2"/>
  <c r="G162" i="2"/>
  <c r="H162" i="2"/>
  <c r="I162" i="2"/>
  <c r="C163" i="2"/>
  <c r="D163" i="2"/>
  <c r="E163" i="2"/>
  <c r="F163" i="2"/>
  <c r="G163" i="2"/>
  <c r="H163" i="2"/>
  <c r="I163" i="2"/>
  <c r="C164" i="2"/>
  <c r="D164" i="2"/>
  <c r="E164" i="2"/>
  <c r="F164" i="2"/>
  <c r="G164" i="2"/>
  <c r="H164" i="2"/>
  <c r="I164" i="2"/>
  <c r="C165" i="2"/>
  <c r="D165" i="2"/>
  <c r="E165" i="2"/>
  <c r="F165" i="2"/>
  <c r="G165" i="2"/>
  <c r="H165" i="2"/>
  <c r="I165" i="2"/>
  <c r="C166" i="2"/>
  <c r="D166" i="2"/>
  <c r="E166" i="2"/>
  <c r="F166" i="2"/>
  <c r="G166" i="2"/>
  <c r="H166" i="2"/>
  <c r="I166" i="2"/>
  <c r="C167" i="2"/>
  <c r="D167" i="2"/>
  <c r="E167" i="2"/>
  <c r="F167" i="2"/>
  <c r="G167" i="2"/>
  <c r="H167" i="2"/>
  <c r="I167" i="2"/>
  <c r="C168" i="2"/>
  <c r="D168" i="2"/>
  <c r="E168" i="2"/>
  <c r="F168" i="2"/>
  <c r="G168" i="2"/>
  <c r="H168" i="2"/>
  <c r="I168" i="2"/>
  <c r="C169" i="2"/>
  <c r="D169" i="2"/>
  <c r="E169" i="2"/>
  <c r="F169" i="2"/>
  <c r="G169" i="2"/>
  <c r="H169" i="2"/>
  <c r="I169" i="2"/>
  <c r="C170" i="2"/>
  <c r="D170" i="2"/>
  <c r="E170" i="2"/>
  <c r="F170" i="2"/>
  <c r="G170" i="2"/>
  <c r="H170" i="2"/>
  <c r="I170" i="2"/>
  <c r="C171" i="2"/>
  <c r="D171" i="2"/>
  <c r="E171" i="2"/>
  <c r="F171" i="2"/>
  <c r="G171" i="2"/>
  <c r="H171" i="2"/>
  <c r="I171" i="2"/>
  <c r="C172" i="2"/>
  <c r="D172" i="2"/>
  <c r="E172" i="2"/>
  <c r="F172" i="2"/>
  <c r="G172" i="2"/>
  <c r="H172" i="2"/>
  <c r="I172" i="2"/>
  <c r="C173" i="2"/>
  <c r="D173" i="2"/>
  <c r="E173" i="2"/>
  <c r="F173" i="2"/>
  <c r="G173" i="2"/>
  <c r="H173" i="2"/>
  <c r="I173" i="2"/>
  <c r="C174" i="2"/>
  <c r="D174" i="2"/>
  <c r="E174" i="2"/>
  <c r="F174" i="2"/>
  <c r="G174" i="2"/>
  <c r="H174" i="2"/>
  <c r="I174" i="2"/>
  <c r="C175" i="2"/>
  <c r="D175" i="2"/>
  <c r="E175" i="2"/>
  <c r="F175" i="2"/>
  <c r="G175" i="2"/>
  <c r="H175" i="2"/>
  <c r="I175" i="2"/>
  <c r="C176" i="2"/>
  <c r="D176" i="2"/>
  <c r="E176" i="2"/>
  <c r="F176" i="2"/>
  <c r="G176" i="2"/>
  <c r="H176" i="2"/>
  <c r="I176" i="2"/>
  <c r="C177" i="2"/>
  <c r="D177" i="2"/>
  <c r="E177" i="2"/>
  <c r="F177" i="2"/>
  <c r="G177" i="2"/>
  <c r="H177" i="2"/>
  <c r="I177" i="2"/>
  <c r="C178" i="2"/>
  <c r="D178" i="2"/>
  <c r="E178" i="2"/>
  <c r="F178" i="2"/>
  <c r="G178" i="2"/>
  <c r="H178" i="2"/>
  <c r="I178" i="2"/>
  <c r="C179" i="2"/>
  <c r="D179" i="2"/>
  <c r="E179" i="2"/>
  <c r="F179" i="2"/>
  <c r="G179" i="2"/>
  <c r="H179" i="2"/>
  <c r="I179" i="2"/>
  <c r="C180" i="2"/>
  <c r="D180" i="2"/>
  <c r="E180" i="2"/>
  <c r="F180" i="2"/>
  <c r="G180" i="2"/>
  <c r="H180" i="2"/>
  <c r="I180" i="2"/>
  <c r="C181" i="2"/>
  <c r="D181" i="2"/>
  <c r="E181" i="2"/>
  <c r="F181" i="2"/>
  <c r="G181" i="2"/>
  <c r="H181" i="2"/>
  <c r="I181" i="2"/>
  <c r="C182" i="2"/>
  <c r="D182" i="2"/>
  <c r="E182" i="2"/>
  <c r="F182" i="2"/>
  <c r="G182" i="2"/>
  <c r="H182" i="2"/>
  <c r="I182" i="2"/>
  <c r="C183" i="2"/>
  <c r="D183" i="2"/>
  <c r="E183" i="2"/>
  <c r="F183" i="2"/>
  <c r="G183" i="2"/>
  <c r="H183" i="2"/>
  <c r="I183" i="2"/>
  <c r="C184" i="2"/>
  <c r="D184" i="2"/>
  <c r="E184" i="2"/>
  <c r="F184" i="2"/>
  <c r="G184" i="2"/>
  <c r="H184" i="2"/>
  <c r="I184" i="2"/>
  <c r="C185" i="2"/>
  <c r="D185" i="2"/>
  <c r="E185" i="2"/>
  <c r="F185" i="2"/>
  <c r="G185" i="2"/>
  <c r="H185" i="2"/>
  <c r="I185" i="2"/>
  <c r="C186" i="2"/>
  <c r="D186" i="2"/>
  <c r="E186" i="2"/>
  <c r="F186" i="2"/>
  <c r="G186" i="2"/>
  <c r="H186" i="2"/>
  <c r="I186" i="2"/>
  <c r="C187" i="2"/>
  <c r="D187" i="2"/>
  <c r="E187" i="2"/>
  <c r="F187" i="2"/>
  <c r="G187" i="2"/>
  <c r="H187" i="2"/>
  <c r="I187" i="2"/>
  <c r="C188" i="2"/>
  <c r="D188" i="2"/>
  <c r="E188" i="2"/>
  <c r="F188" i="2"/>
  <c r="G188" i="2"/>
  <c r="H188" i="2"/>
  <c r="I188" i="2"/>
  <c r="C189" i="2"/>
  <c r="D189" i="2"/>
  <c r="E189" i="2"/>
  <c r="F189" i="2"/>
  <c r="G189" i="2"/>
  <c r="H189" i="2"/>
  <c r="I189" i="2"/>
  <c r="C190" i="2"/>
  <c r="D190" i="2"/>
  <c r="E190" i="2"/>
  <c r="F190" i="2"/>
  <c r="G190" i="2"/>
  <c r="H190" i="2"/>
  <c r="I190" i="2"/>
  <c r="C191" i="2"/>
  <c r="D191" i="2"/>
  <c r="E191" i="2"/>
  <c r="F191" i="2"/>
  <c r="G191" i="2"/>
  <c r="H191" i="2"/>
  <c r="I191" i="2"/>
  <c r="C192" i="2"/>
  <c r="D192" i="2"/>
  <c r="E192" i="2"/>
  <c r="F192" i="2"/>
  <c r="G192" i="2"/>
  <c r="H192" i="2"/>
  <c r="I192" i="2"/>
  <c r="C193" i="2"/>
  <c r="D193" i="2"/>
  <c r="E193" i="2"/>
  <c r="F193" i="2"/>
  <c r="G193" i="2"/>
  <c r="H193" i="2"/>
  <c r="I193" i="2"/>
  <c r="C194" i="2"/>
  <c r="D194" i="2"/>
  <c r="E194" i="2"/>
  <c r="F194" i="2"/>
  <c r="G194" i="2"/>
  <c r="H194" i="2"/>
  <c r="I194" i="2"/>
  <c r="C195" i="2"/>
  <c r="D195" i="2"/>
  <c r="E195" i="2"/>
  <c r="F195" i="2"/>
  <c r="G195" i="2"/>
  <c r="H195" i="2"/>
  <c r="I195" i="2"/>
  <c r="C196" i="2"/>
  <c r="D196" i="2"/>
  <c r="E196" i="2"/>
  <c r="F196" i="2"/>
  <c r="G196" i="2"/>
  <c r="H196" i="2"/>
  <c r="I196" i="2"/>
  <c r="C197" i="2"/>
  <c r="D197" i="2"/>
  <c r="E197" i="2"/>
  <c r="F197" i="2"/>
  <c r="G197" i="2"/>
  <c r="H197" i="2"/>
  <c r="I197" i="2"/>
  <c r="C198" i="2"/>
  <c r="D198" i="2"/>
  <c r="E198" i="2"/>
  <c r="F198" i="2"/>
  <c r="G198" i="2"/>
  <c r="H198" i="2"/>
  <c r="I198" i="2"/>
  <c r="C199" i="2"/>
  <c r="D199" i="2"/>
  <c r="E199" i="2"/>
  <c r="F199" i="2"/>
  <c r="G199" i="2"/>
  <c r="H199" i="2"/>
  <c r="I199" i="2"/>
  <c r="C200" i="2"/>
  <c r="D200" i="2"/>
  <c r="E200" i="2"/>
  <c r="F200" i="2"/>
  <c r="G200" i="2"/>
  <c r="H200" i="2"/>
  <c r="I200" i="2"/>
  <c r="C201" i="2"/>
  <c r="D201" i="2"/>
  <c r="E201" i="2"/>
  <c r="F201" i="2"/>
  <c r="G201" i="2"/>
  <c r="H201" i="2"/>
  <c r="I201" i="2"/>
  <c r="C202" i="2"/>
  <c r="D202" i="2"/>
  <c r="E202" i="2"/>
  <c r="F202" i="2"/>
  <c r="G202" i="2"/>
  <c r="H202" i="2"/>
  <c r="I202" i="2"/>
  <c r="C203" i="2"/>
  <c r="D203" i="2"/>
  <c r="E203" i="2"/>
  <c r="F203" i="2"/>
  <c r="G203" i="2"/>
  <c r="H203" i="2"/>
  <c r="I203" i="2"/>
  <c r="C204" i="2"/>
  <c r="D204" i="2"/>
  <c r="E204" i="2"/>
  <c r="F204" i="2"/>
  <c r="G204" i="2"/>
  <c r="H204" i="2"/>
  <c r="I204" i="2"/>
  <c r="C205" i="2"/>
  <c r="D205" i="2"/>
  <c r="E205" i="2"/>
  <c r="F205" i="2"/>
  <c r="G205" i="2"/>
  <c r="H205" i="2"/>
  <c r="I205" i="2"/>
  <c r="C206" i="2"/>
  <c r="D206" i="2"/>
  <c r="E206" i="2"/>
  <c r="F206" i="2"/>
  <c r="G206" i="2"/>
  <c r="H206" i="2"/>
  <c r="I206" i="2"/>
  <c r="C207" i="2"/>
  <c r="D207" i="2"/>
  <c r="E207" i="2"/>
  <c r="F207" i="2"/>
  <c r="G207" i="2"/>
  <c r="H207" i="2"/>
  <c r="I207" i="2"/>
  <c r="C208" i="2"/>
  <c r="D208" i="2"/>
  <c r="E208" i="2"/>
  <c r="F208" i="2"/>
  <c r="G208" i="2"/>
  <c r="H208" i="2"/>
  <c r="I208" i="2"/>
  <c r="C209" i="2"/>
  <c r="D209" i="2"/>
  <c r="E209" i="2"/>
  <c r="F209" i="2"/>
  <c r="G209" i="2"/>
  <c r="H209" i="2"/>
  <c r="I209" i="2"/>
  <c r="C210" i="2"/>
  <c r="D210" i="2"/>
  <c r="E210" i="2"/>
  <c r="F210" i="2"/>
  <c r="G210" i="2"/>
  <c r="H210" i="2"/>
  <c r="I210" i="2"/>
  <c r="C211" i="2"/>
  <c r="D211" i="2"/>
  <c r="E211" i="2"/>
  <c r="F211" i="2"/>
  <c r="G211" i="2"/>
  <c r="H211" i="2"/>
  <c r="I211" i="2"/>
  <c r="C212" i="2"/>
  <c r="D212" i="2"/>
  <c r="E212" i="2"/>
  <c r="F212" i="2"/>
  <c r="G212" i="2"/>
  <c r="H212" i="2"/>
  <c r="I212" i="2"/>
  <c r="C213" i="2"/>
  <c r="D213" i="2"/>
  <c r="E213" i="2"/>
  <c r="F213" i="2"/>
  <c r="G213" i="2"/>
  <c r="H213" i="2"/>
  <c r="I213" i="2"/>
  <c r="C214" i="2"/>
  <c r="D214" i="2"/>
  <c r="E214" i="2"/>
  <c r="F214" i="2"/>
  <c r="G214" i="2"/>
  <c r="H214" i="2"/>
  <c r="I214" i="2"/>
  <c r="C215" i="2"/>
  <c r="D215" i="2"/>
  <c r="E215" i="2"/>
  <c r="F215" i="2"/>
  <c r="G215" i="2"/>
  <c r="H215" i="2"/>
  <c r="I215" i="2"/>
  <c r="C216" i="2"/>
  <c r="D216" i="2"/>
  <c r="E216" i="2"/>
  <c r="F216" i="2"/>
  <c r="G216" i="2"/>
  <c r="H216" i="2"/>
  <c r="I216" i="2"/>
  <c r="C217" i="2"/>
  <c r="D217" i="2"/>
  <c r="E217" i="2"/>
  <c r="F217" i="2"/>
  <c r="G217" i="2"/>
  <c r="H217" i="2"/>
  <c r="I217" i="2"/>
  <c r="C218" i="2"/>
  <c r="D218" i="2"/>
  <c r="E218" i="2"/>
  <c r="F218" i="2"/>
  <c r="G218" i="2"/>
  <c r="H218" i="2"/>
  <c r="I218" i="2"/>
  <c r="C219" i="2"/>
  <c r="D219" i="2"/>
  <c r="E219" i="2"/>
  <c r="F219" i="2"/>
  <c r="G219" i="2"/>
  <c r="H219" i="2"/>
  <c r="I219" i="2"/>
  <c r="C220" i="2"/>
  <c r="D220" i="2"/>
  <c r="E220" i="2"/>
  <c r="F220" i="2"/>
  <c r="G220" i="2"/>
  <c r="H220" i="2"/>
  <c r="I220" i="2"/>
  <c r="C221" i="2"/>
  <c r="D221" i="2"/>
  <c r="E221" i="2"/>
  <c r="F221" i="2"/>
  <c r="G221" i="2"/>
  <c r="H221" i="2"/>
  <c r="I221" i="2"/>
  <c r="C222" i="2"/>
  <c r="D222" i="2"/>
  <c r="E222" i="2"/>
  <c r="F222" i="2"/>
  <c r="G222" i="2"/>
  <c r="H222" i="2"/>
  <c r="I222" i="2"/>
  <c r="C223" i="2"/>
  <c r="D223" i="2"/>
  <c r="E223" i="2"/>
  <c r="F223" i="2"/>
  <c r="G223" i="2"/>
  <c r="H223" i="2"/>
  <c r="I223" i="2"/>
  <c r="C224" i="2"/>
  <c r="D224" i="2"/>
  <c r="E224" i="2"/>
  <c r="F224" i="2"/>
  <c r="G224" i="2"/>
  <c r="H224" i="2"/>
  <c r="I224" i="2"/>
  <c r="C225" i="2"/>
  <c r="D225" i="2"/>
  <c r="E225" i="2"/>
  <c r="F225" i="2"/>
  <c r="G225" i="2"/>
  <c r="H225" i="2"/>
  <c r="I225" i="2"/>
  <c r="C226" i="2"/>
  <c r="D226" i="2"/>
  <c r="E226" i="2"/>
  <c r="F226" i="2"/>
  <c r="G226" i="2"/>
  <c r="H226" i="2"/>
  <c r="I226" i="2"/>
  <c r="C227" i="2"/>
  <c r="D227" i="2"/>
  <c r="E227" i="2"/>
  <c r="F227" i="2"/>
  <c r="G227" i="2"/>
  <c r="H227" i="2"/>
  <c r="I227" i="2"/>
  <c r="C228" i="2"/>
  <c r="D228" i="2"/>
  <c r="E228" i="2"/>
  <c r="F228" i="2"/>
  <c r="G228" i="2"/>
  <c r="H228" i="2"/>
  <c r="I228" i="2"/>
  <c r="C229" i="2"/>
  <c r="D229" i="2"/>
  <c r="E229" i="2"/>
  <c r="F229" i="2"/>
  <c r="G229" i="2"/>
  <c r="H229" i="2"/>
  <c r="I229" i="2"/>
  <c r="C230" i="2"/>
  <c r="D230" i="2"/>
  <c r="E230" i="2"/>
  <c r="F230" i="2"/>
  <c r="G230" i="2"/>
  <c r="H230" i="2"/>
  <c r="I230" i="2"/>
  <c r="C231" i="2"/>
  <c r="D231" i="2"/>
  <c r="E231" i="2"/>
  <c r="F231" i="2"/>
  <c r="G231" i="2"/>
  <c r="H231" i="2"/>
  <c r="I231" i="2"/>
  <c r="C232" i="2"/>
  <c r="D232" i="2"/>
  <c r="E232" i="2"/>
  <c r="F232" i="2"/>
  <c r="G232" i="2"/>
  <c r="H232" i="2"/>
  <c r="I232" i="2"/>
  <c r="C233" i="2"/>
  <c r="D233" i="2"/>
  <c r="E233" i="2"/>
  <c r="F233" i="2"/>
  <c r="G233" i="2"/>
  <c r="H233" i="2"/>
  <c r="I233" i="2"/>
  <c r="C234" i="2"/>
  <c r="D234" i="2"/>
  <c r="E234" i="2"/>
  <c r="F234" i="2"/>
  <c r="G234" i="2"/>
  <c r="H234" i="2"/>
  <c r="I234" i="2"/>
  <c r="C235" i="2"/>
  <c r="D235" i="2"/>
  <c r="E235" i="2"/>
  <c r="F235" i="2"/>
  <c r="G235" i="2"/>
  <c r="H235" i="2"/>
  <c r="I235" i="2"/>
  <c r="C236" i="2"/>
  <c r="D236" i="2"/>
  <c r="E236" i="2"/>
  <c r="F236" i="2"/>
  <c r="G236" i="2"/>
  <c r="H236" i="2"/>
  <c r="I236" i="2"/>
  <c r="C237" i="2"/>
  <c r="D237" i="2"/>
  <c r="E237" i="2"/>
  <c r="F237" i="2"/>
  <c r="G237" i="2"/>
  <c r="H237" i="2"/>
  <c r="I237" i="2"/>
  <c r="C238" i="2"/>
  <c r="D238" i="2"/>
  <c r="E238" i="2"/>
  <c r="F238" i="2"/>
  <c r="G238" i="2"/>
  <c r="H238" i="2"/>
  <c r="I238" i="2"/>
  <c r="C239" i="2"/>
  <c r="D239" i="2"/>
  <c r="E239" i="2"/>
  <c r="F239" i="2"/>
  <c r="G239" i="2"/>
  <c r="H239" i="2"/>
  <c r="I239" i="2"/>
  <c r="C240" i="2"/>
  <c r="D240" i="2"/>
  <c r="E240" i="2"/>
  <c r="F240" i="2"/>
  <c r="G240" i="2"/>
  <c r="H240" i="2"/>
  <c r="I240" i="2"/>
  <c r="C241" i="2"/>
  <c r="D241" i="2"/>
  <c r="E241" i="2"/>
  <c r="F241" i="2"/>
  <c r="G241" i="2"/>
  <c r="H241" i="2"/>
  <c r="I241" i="2"/>
  <c r="C242" i="2"/>
  <c r="D242" i="2"/>
  <c r="E242" i="2"/>
  <c r="F242" i="2"/>
  <c r="G242" i="2"/>
  <c r="H242" i="2"/>
  <c r="I242" i="2"/>
  <c r="C243" i="2"/>
  <c r="D243" i="2"/>
  <c r="E243" i="2"/>
  <c r="F243" i="2"/>
  <c r="G243" i="2"/>
  <c r="H243" i="2"/>
  <c r="I243" i="2"/>
  <c r="C244" i="2"/>
  <c r="D244" i="2"/>
  <c r="E244" i="2"/>
  <c r="F244" i="2"/>
  <c r="G244" i="2"/>
  <c r="H244" i="2"/>
  <c r="I244" i="2"/>
  <c r="C245" i="2"/>
  <c r="D245" i="2"/>
  <c r="E245" i="2"/>
  <c r="F245" i="2"/>
  <c r="G245" i="2"/>
  <c r="H245" i="2"/>
  <c r="I245" i="2"/>
  <c r="C246" i="2"/>
  <c r="D246" i="2"/>
  <c r="E246" i="2"/>
  <c r="F246" i="2"/>
  <c r="G246" i="2"/>
  <c r="H246" i="2"/>
  <c r="I246" i="2"/>
  <c r="C247" i="2"/>
  <c r="D247" i="2"/>
  <c r="E247" i="2"/>
  <c r="F247" i="2"/>
  <c r="G247" i="2"/>
  <c r="H247" i="2"/>
  <c r="I247" i="2"/>
  <c r="C248" i="2"/>
  <c r="D248" i="2"/>
  <c r="E248" i="2"/>
  <c r="F248" i="2"/>
  <c r="G248" i="2"/>
  <c r="H248" i="2"/>
  <c r="I248" i="2"/>
  <c r="C249" i="2"/>
  <c r="D249" i="2"/>
  <c r="E249" i="2"/>
  <c r="F249" i="2"/>
  <c r="G249" i="2"/>
  <c r="H249" i="2"/>
  <c r="I249" i="2"/>
  <c r="C250" i="2"/>
  <c r="D250" i="2"/>
  <c r="E250" i="2"/>
  <c r="F250" i="2"/>
  <c r="G250" i="2"/>
  <c r="H250" i="2"/>
  <c r="I250" i="2"/>
  <c r="D3" i="2"/>
  <c r="E3" i="2"/>
  <c r="F3" i="2"/>
  <c r="G3" i="2"/>
  <c r="H3" i="2"/>
  <c r="I3" i="2"/>
  <c r="C3" i="2"/>
  <c r="D2" i="2"/>
  <c r="E2" i="2"/>
  <c r="F2" i="2"/>
  <c r="G2" i="2"/>
  <c r="H2" i="2"/>
  <c r="I2" i="2"/>
  <c r="C2" i="2"/>
  <c r="B250" i="2"/>
  <c r="A250" i="2"/>
  <c r="B249" i="2"/>
  <c r="A249" i="2"/>
  <c r="B248" i="2"/>
  <c r="A248" i="2"/>
  <c r="B247" i="2"/>
  <c r="A247" i="2"/>
  <c r="B246" i="2"/>
  <c r="A246" i="2"/>
  <c r="B245" i="2"/>
  <c r="A245" i="2"/>
  <c r="B244" i="2"/>
  <c r="A244" i="2"/>
  <c r="B243" i="2"/>
  <c r="A243" i="2"/>
  <c r="B242" i="2"/>
  <c r="A242" i="2"/>
  <c r="B241" i="2"/>
  <c r="A241" i="2"/>
  <c r="B240" i="2"/>
  <c r="A240" i="2"/>
  <c r="B239" i="2"/>
  <c r="A239" i="2"/>
  <c r="B238" i="2"/>
  <c r="A238" i="2"/>
  <c r="B237" i="2"/>
  <c r="A237" i="2"/>
  <c r="B236" i="2"/>
  <c r="A236" i="2"/>
  <c r="B235" i="2"/>
  <c r="A235" i="2"/>
  <c r="B234" i="2"/>
  <c r="A234" i="2"/>
  <c r="B233" i="2"/>
  <c r="A233" i="2"/>
  <c r="B232" i="2"/>
  <c r="A232" i="2"/>
  <c r="B231" i="2"/>
  <c r="A231" i="2"/>
  <c r="B230" i="2"/>
  <c r="A230" i="2"/>
  <c r="B229" i="2"/>
  <c r="A229" i="2"/>
  <c r="B228" i="2"/>
  <c r="A228" i="2"/>
  <c r="B227" i="2"/>
  <c r="A227" i="2"/>
  <c r="B226" i="2"/>
  <c r="A226" i="2"/>
  <c r="B225" i="2"/>
  <c r="A225" i="2"/>
  <c r="B224" i="2"/>
  <c r="A224" i="2"/>
  <c r="B223" i="2"/>
  <c r="A223" i="2"/>
  <c r="B222" i="2"/>
  <c r="A222" i="2"/>
  <c r="B221" i="2"/>
  <c r="A221" i="2"/>
  <c r="B220" i="2"/>
  <c r="A220" i="2"/>
  <c r="B219" i="2"/>
  <c r="A219" i="2"/>
  <c r="B218" i="2"/>
  <c r="A218" i="2"/>
  <c r="B217" i="2"/>
  <c r="A217" i="2"/>
  <c r="B216" i="2"/>
  <c r="A216" i="2"/>
  <c r="B215" i="2"/>
  <c r="A215" i="2"/>
  <c r="B214" i="2"/>
  <c r="A214" i="2"/>
  <c r="B213" i="2"/>
  <c r="A213" i="2"/>
  <c r="B212" i="2"/>
  <c r="A212" i="2"/>
  <c r="B211" i="2"/>
  <c r="A211" i="2"/>
  <c r="B210" i="2"/>
  <c r="A210" i="2"/>
  <c r="B209" i="2"/>
  <c r="A209" i="2"/>
  <c r="B208" i="2"/>
  <c r="A208" i="2"/>
  <c r="B207" i="2"/>
  <c r="A207" i="2"/>
  <c r="B206" i="2"/>
  <c r="A206" i="2"/>
  <c r="B205" i="2"/>
  <c r="A205" i="2"/>
  <c r="B204" i="2"/>
  <c r="A204" i="2"/>
  <c r="B203" i="2"/>
  <c r="A203" i="2"/>
  <c r="B202" i="2"/>
  <c r="A202" i="2"/>
  <c r="B201" i="2"/>
  <c r="A201" i="2"/>
  <c r="B200" i="2"/>
  <c r="A200" i="2"/>
  <c r="B199" i="2"/>
  <c r="A199" i="2"/>
  <c r="B198" i="2"/>
  <c r="A198" i="2"/>
  <c r="B197" i="2"/>
  <c r="A197" i="2"/>
  <c r="B196" i="2"/>
  <c r="A196" i="2"/>
  <c r="B195" i="2"/>
  <c r="A195" i="2"/>
  <c r="B194" i="2"/>
  <c r="A194" i="2"/>
  <c r="B193" i="2"/>
  <c r="A193" i="2"/>
  <c r="B192" i="2"/>
  <c r="A192" i="2"/>
  <c r="B191" i="2"/>
  <c r="A191" i="2"/>
  <c r="B190" i="2"/>
  <c r="A190" i="2"/>
  <c r="B189" i="2"/>
  <c r="A189" i="2"/>
  <c r="B188" i="2"/>
  <c r="A188" i="2"/>
  <c r="B187" i="2"/>
  <c r="A187" i="2"/>
  <c r="B186" i="2"/>
  <c r="A186" i="2"/>
  <c r="B185" i="2"/>
  <c r="A185" i="2"/>
  <c r="B184" i="2"/>
  <c r="A184" i="2"/>
  <c r="B183" i="2"/>
  <c r="A183" i="2"/>
  <c r="B182" i="2"/>
  <c r="A182" i="2"/>
  <c r="B181" i="2"/>
  <c r="A181" i="2"/>
  <c r="B180" i="2"/>
  <c r="A180" i="2"/>
  <c r="B179" i="2"/>
  <c r="A179" i="2"/>
  <c r="B178" i="2"/>
  <c r="A178" i="2"/>
  <c r="B177" i="2"/>
  <c r="A177" i="2"/>
  <c r="B176" i="2"/>
  <c r="A176" i="2"/>
  <c r="B175" i="2"/>
  <c r="A175" i="2"/>
  <c r="B174" i="2"/>
  <c r="A174" i="2"/>
  <c r="B173" i="2"/>
  <c r="A173" i="2"/>
  <c r="B172" i="2"/>
  <c r="A172" i="2"/>
  <c r="B171" i="2"/>
  <c r="A171" i="2"/>
  <c r="B170" i="2"/>
  <c r="A170" i="2"/>
  <c r="B169" i="2"/>
  <c r="A169" i="2"/>
  <c r="B168" i="2"/>
  <c r="A168" i="2"/>
  <c r="B167" i="2"/>
  <c r="A167" i="2"/>
  <c r="B166" i="2"/>
  <c r="A166" i="2"/>
  <c r="B165" i="2"/>
  <c r="A165" i="2"/>
  <c r="B164" i="2"/>
  <c r="A164" i="2"/>
  <c r="B163" i="2"/>
  <c r="A163" i="2"/>
  <c r="B162" i="2"/>
  <c r="A162" i="2"/>
  <c r="B161" i="2"/>
  <c r="A161" i="2"/>
  <c r="B160" i="2"/>
  <c r="A160" i="2"/>
  <c r="B159" i="2"/>
  <c r="A159" i="2"/>
  <c r="B158" i="2"/>
  <c r="A158" i="2"/>
  <c r="B157" i="2"/>
  <c r="A157" i="2"/>
  <c r="B156" i="2"/>
  <c r="A156" i="2"/>
  <c r="B155" i="2"/>
  <c r="A155" i="2"/>
  <c r="B154" i="2"/>
  <c r="A154" i="2"/>
  <c r="B153" i="2"/>
  <c r="A153" i="2"/>
  <c r="B152" i="2"/>
  <c r="A152" i="2"/>
  <c r="B151" i="2"/>
  <c r="A151" i="2"/>
  <c r="B150" i="2"/>
  <c r="A150" i="2"/>
  <c r="B149" i="2"/>
  <c r="A149" i="2"/>
  <c r="B148" i="2"/>
  <c r="A148" i="2"/>
  <c r="B147" i="2"/>
  <c r="A147" i="2"/>
  <c r="B146" i="2"/>
  <c r="A146" i="2"/>
  <c r="B145" i="2"/>
  <c r="A145" i="2"/>
  <c r="B144" i="2"/>
  <c r="A144" i="2"/>
  <c r="B143" i="2"/>
  <c r="A143" i="2"/>
  <c r="B142" i="2"/>
  <c r="A142" i="2"/>
  <c r="B141" i="2"/>
  <c r="A141" i="2"/>
  <c r="B140" i="2"/>
  <c r="A140" i="2"/>
  <c r="B139" i="2"/>
  <c r="A139" i="2"/>
  <c r="B138" i="2"/>
  <c r="A138" i="2"/>
  <c r="B137" i="2"/>
  <c r="A137" i="2"/>
  <c r="B136" i="2"/>
  <c r="A136" i="2"/>
  <c r="B135" i="2"/>
  <c r="A135" i="2"/>
  <c r="B134" i="2"/>
  <c r="A134" i="2"/>
  <c r="B133" i="2"/>
  <c r="A133" i="2"/>
  <c r="B132" i="2"/>
  <c r="A132" i="2"/>
  <c r="B131" i="2"/>
  <c r="A131" i="2"/>
  <c r="B130" i="2"/>
  <c r="A130" i="2"/>
  <c r="B129" i="2"/>
  <c r="A129" i="2"/>
  <c r="B128" i="2"/>
  <c r="A128" i="2"/>
  <c r="B127" i="2"/>
  <c r="A127" i="2"/>
  <c r="B126" i="2"/>
  <c r="A126" i="2"/>
  <c r="B125" i="2"/>
  <c r="A125" i="2"/>
  <c r="B124" i="2"/>
  <c r="A124" i="2"/>
  <c r="B123" i="2"/>
  <c r="A123" i="2"/>
  <c r="B122" i="2"/>
  <c r="A122" i="2"/>
  <c r="B121" i="2"/>
  <c r="A121" i="2"/>
  <c r="B120" i="2"/>
  <c r="A120" i="2"/>
  <c r="B119" i="2"/>
  <c r="A119" i="2"/>
  <c r="B118" i="2"/>
  <c r="A118" i="2"/>
  <c r="B117" i="2"/>
  <c r="A117" i="2"/>
  <c r="B116" i="2"/>
  <c r="A116" i="2"/>
  <c r="B115" i="2"/>
  <c r="A115" i="2"/>
  <c r="B114" i="2"/>
  <c r="A114" i="2"/>
  <c r="B113" i="2"/>
  <c r="A113" i="2"/>
  <c r="B112" i="2"/>
  <c r="A112" i="2"/>
  <c r="B111" i="2"/>
  <c r="A111" i="2"/>
  <c r="B110" i="2"/>
  <c r="A110" i="2"/>
  <c r="B109" i="2"/>
  <c r="A109" i="2"/>
  <c r="B108" i="2"/>
  <c r="A108" i="2"/>
  <c r="B107" i="2"/>
  <c r="A107" i="2"/>
  <c r="B106" i="2"/>
  <c r="A106" i="2"/>
  <c r="B105" i="2"/>
  <c r="A105" i="2"/>
  <c r="B104" i="2"/>
  <c r="A104" i="2"/>
  <c r="B103" i="2"/>
  <c r="A103" i="2"/>
  <c r="B102" i="2"/>
  <c r="A102" i="2"/>
  <c r="B101" i="2"/>
  <c r="A101" i="2"/>
  <c r="B100" i="2"/>
  <c r="A100" i="2"/>
  <c r="B99" i="2"/>
  <c r="A99" i="2"/>
  <c r="B98" i="2"/>
  <c r="A98" i="2"/>
  <c r="B97" i="2"/>
  <c r="A97" i="2"/>
  <c r="B96" i="2"/>
  <c r="A96" i="2"/>
  <c r="B95" i="2"/>
  <c r="A95" i="2"/>
  <c r="B94" i="2"/>
  <c r="A94" i="2"/>
  <c r="B93" i="2"/>
  <c r="A93" i="2"/>
  <c r="B92" i="2"/>
  <c r="A92" i="2"/>
  <c r="B91" i="2"/>
  <c r="A91" i="2"/>
  <c r="B90" i="2"/>
  <c r="A90" i="2"/>
  <c r="B89" i="2"/>
  <c r="A89" i="2"/>
  <c r="B88" i="2"/>
  <c r="A88" i="2"/>
  <c r="B87" i="2"/>
  <c r="A87" i="2"/>
  <c r="B86" i="2"/>
  <c r="A86" i="2"/>
  <c r="B85" i="2"/>
  <c r="A85" i="2"/>
  <c r="B84" i="2"/>
  <c r="A84" i="2"/>
  <c r="B83" i="2"/>
  <c r="A83" i="2"/>
  <c r="B82" i="2"/>
  <c r="A82" i="2"/>
  <c r="B81" i="2"/>
  <c r="A81" i="2"/>
  <c r="B80" i="2"/>
  <c r="A80" i="2"/>
  <c r="B79" i="2"/>
  <c r="A79" i="2"/>
  <c r="B78" i="2"/>
  <c r="A78" i="2"/>
  <c r="B77" i="2"/>
  <c r="A77" i="2"/>
  <c r="B76" i="2"/>
  <c r="A76" i="2"/>
  <c r="B75" i="2"/>
  <c r="A75" i="2"/>
  <c r="B74" i="2"/>
  <c r="A74" i="2"/>
  <c r="B73" i="2"/>
  <c r="A73" i="2"/>
  <c r="B72" i="2"/>
  <c r="A72" i="2"/>
  <c r="B71" i="2"/>
  <c r="A71" i="2"/>
  <c r="B70" i="2"/>
  <c r="A70" i="2"/>
  <c r="B69" i="2"/>
  <c r="A69" i="2"/>
  <c r="B68" i="2"/>
  <c r="A68" i="2"/>
  <c r="B67" i="2"/>
  <c r="A67" i="2"/>
  <c r="B66" i="2"/>
  <c r="A66" i="2"/>
  <c r="B65" i="2"/>
  <c r="A65" i="2"/>
  <c r="B64" i="2"/>
  <c r="A64" i="2"/>
  <c r="B63" i="2"/>
  <c r="A63" i="2"/>
  <c r="B62" i="2"/>
  <c r="A62" i="2"/>
  <c r="B61" i="2"/>
  <c r="A61" i="2"/>
  <c r="B60" i="2"/>
  <c r="A60" i="2"/>
  <c r="B59" i="2"/>
  <c r="A59" i="2"/>
  <c r="B58" i="2"/>
  <c r="A58" i="2"/>
  <c r="B57" i="2"/>
  <c r="A57" i="2"/>
  <c r="B56" i="2"/>
  <c r="A56" i="2"/>
  <c r="B55" i="2"/>
  <c r="A55" i="2"/>
  <c r="B54" i="2"/>
  <c r="A54" i="2"/>
  <c r="B53" i="2"/>
  <c r="A53" i="2"/>
  <c r="B52" i="2"/>
  <c r="A52" i="2"/>
  <c r="B51" i="2"/>
  <c r="A51" i="2"/>
  <c r="B50" i="2"/>
  <c r="A50" i="2"/>
  <c r="B49" i="2"/>
  <c r="A49" i="2"/>
  <c r="B48" i="2"/>
  <c r="A48" i="2"/>
  <c r="B47" i="2"/>
  <c r="A47" i="2"/>
  <c r="B46" i="2"/>
  <c r="A46" i="2"/>
  <c r="B45" i="2"/>
  <c r="A45" i="2"/>
  <c r="B44" i="2"/>
  <c r="A44" i="2"/>
  <c r="B43" i="2"/>
  <c r="A43" i="2"/>
  <c r="B42" i="2"/>
  <c r="A42" i="2"/>
  <c r="B41" i="2"/>
  <c r="A41" i="2"/>
  <c r="B40" i="2"/>
  <c r="A40" i="2"/>
  <c r="B39" i="2"/>
  <c r="A39" i="2"/>
  <c r="B38" i="2"/>
  <c r="A38" i="2"/>
  <c r="B37" i="2"/>
  <c r="A37" i="2"/>
  <c r="B36" i="2"/>
  <c r="A36" i="2"/>
  <c r="B35" i="2"/>
  <c r="A35" i="2"/>
  <c r="B34" i="2"/>
  <c r="A34" i="2"/>
  <c r="B33" i="2"/>
  <c r="A33" i="2"/>
  <c r="B32" i="2"/>
  <c r="A32" i="2"/>
  <c r="B31" i="2"/>
  <c r="A31" i="2"/>
  <c r="B30" i="2"/>
  <c r="A30" i="2"/>
  <c r="B29" i="2"/>
  <c r="A29" i="2"/>
  <c r="B28" i="2"/>
  <c r="A28" i="2"/>
  <c r="B27" i="2"/>
  <c r="A27" i="2"/>
  <c r="B26" i="2"/>
  <c r="A26" i="2"/>
  <c r="B25" i="2"/>
  <c r="A25" i="2"/>
  <c r="B24" i="2"/>
  <c r="A24" i="2"/>
  <c r="B23" i="2"/>
  <c r="A23" i="2"/>
  <c r="B22" i="2"/>
  <c r="A22" i="2"/>
  <c r="B21" i="2"/>
  <c r="A21" i="2"/>
  <c r="B20" i="2"/>
  <c r="A20" i="2"/>
  <c r="B19" i="2"/>
  <c r="A19" i="2"/>
  <c r="B18" i="2"/>
  <c r="A18" i="2"/>
  <c r="B17" i="2"/>
  <c r="A17" i="2"/>
  <c r="B16" i="2"/>
  <c r="A16" i="2"/>
  <c r="B15" i="2"/>
  <c r="A15" i="2"/>
  <c r="B14" i="2"/>
  <c r="A14" i="2"/>
  <c r="B13" i="2"/>
  <c r="A13" i="2"/>
  <c r="B12" i="2"/>
  <c r="A12" i="2"/>
  <c r="B11" i="2"/>
  <c r="A11" i="2"/>
  <c r="B10" i="2"/>
  <c r="A10" i="2"/>
  <c r="B9" i="2"/>
  <c r="A9" i="2"/>
  <c r="B8" i="2"/>
  <c r="A8" i="2"/>
  <c r="B7" i="2"/>
  <c r="A7" i="2"/>
  <c r="B6" i="2"/>
  <c r="A6" i="2"/>
  <c r="B5" i="2"/>
  <c r="A5" i="2"/>
  <c r="B4" i="2"/>
  <c r="A4" i="2"/>
  <c r="B3" i="2"/>
  <c r="A3" i="2"/>
  <c r="B2" i="2"/>
  <c r="A2" i="2"/>
  <c r="L101" i="34"/>
  <c r="L100" i="34"/>
  <c r="L99" i="34"/>
  <c r="L98" i="34"/>
  <c r="L97" i="34"/>
  <c r="L96" i="34"/>
  <c r="L95" i="34"/>
  <c r="L94" i="34"/>
  <c r="L93" i="34"/>
  <c r="L92" i="34"/>
  <c r="L91" i="34"/>
  <c r="L90" i="34"/>
  <c r="L89" i="34"/>
  <c r="L88" i="34"/>
  <c r="L101" i="33"/>
  <c r="L100" i="33"/>
  <c r="L99" i="33"/>
  <c r="L98" i="33"/>
  <c r="L97" i="33"/>
  <c r="L96" i="33"/>
  <c r="L95" i="33"/>
  <c r="L94" i="33"/>
  <c r="L93" i="33"/>
  <c r="L92" i="33"/>
  <c r="L91" i="33"/>
  <c r="L90" i="33"/>
  <c r="L89" i="33"/>
  <c r="L88" i="33"/>
  <c r="L101" i="26"/>
  <c r="L100" i="26"/>
  <c r="L99" i="26"/>
  <c r="L98" i="26"/>
  <c r="L97" i="26"/>
  <c r="L96" i="26"/>
  <c r="L95" i="26"/>
  <c r="L94" i="26"/>
  <c r="L93" i="26"/>
  <c r="L92" i="26"/>
  <c r="L91" i="26"/>
  <c r="L90" i="26"/>
  <c r="L89" i="26"/>
  <c r="L88" i="26"/>
  <c r="L101" i="57"/>
  <c r="L100" i="57"/>
  <c r="L99" i="57"/>
  <c r="L98" i="57"/>
  <c r="L97" i="57"/>
  <c r="L96" i="57"/>
  <c r="L95" i="57"/>
  <c r="L94" i="57"/>
  <c r="L93" i="57"/>
  <c r="L92" i="57"/>
  <c r="L91" i="57"/>
  <c r="L90" i="57"/>
  <c r="L89" i="57"/>
  <c r="L88" i="57"/>
  <c r="L101" i="20"/>
  <c r="L100" i="20"/>
  <c r="L99" i="20"/>
  <c r="L98" i="20"/>
  <c r="L97" i="20"/>
  <c r="L96" i="20"/>
  <c r="L95" i="20"/>
  <c r="L94" i="20"/>
  <c r="L93" i="20"/>
  <c r="L92" i="20"/>
  <c r="L91" i="20"/>
  <c r="L90" i="20"/>
  <c r="L89" i="20"/>
  <c r="L88" i="20"/>
  <c r="L101" i="28"/>
  <c r="L100" i="28"/>
  <c r="L99" i="28"/>
  <c r="L98" i="28"/>
  <c r="L97" i="28"/>
  <c r="L96" i="28"/>
  <c r="L95" i="28"/>
  <c r="L94" i="28"/>
  <c r="L93" i="28"/>
  <c r="L92" i="28"/>
  <c r="L91" i="28"/>
  <c r="L90" i="28"/>
  <c r="L89" i="28"/>
  <c r="L88" i="28"/>
  <c r="L101" i="23"/>
  <c r="L100" i="23"/>
  <c r="L99" i="23"/>
  <c r="L98" i="23"/>
  <c r="L97" i="23"/>
  <c r="L96" i="23"/>
  <c r="L95" i="23"/>
  <c r="L94" i="23"/>
  <c r="L93" i="23"/>
  <c r="L92" i="23"/>
  <c r="L91" i="23"/>
  <c r="L90" i="23"/>
  <c r="L89" i="23"/>
  <c r="L88" i="23"/>
  <c r="L101" i="27"/>
  <c r="L100" i="27"/>
  <c r="L99" i="27"/>
  <c r="L98" i="27"/>
  <c r="L97" i="27"/>
  <c r="L96" i="27"/>
  <c r="L95" i="27"/>
  <c r="L94" i="27"/>
  <c r="L93" i="27"/>
  <c r="L92" i="27"/>
  <c r="L91" i="27"/>
  <c r="L90" i="27"/>
  <c r="L89" i="27"/>
  <c r="L88" i="27"/>
  <c r="L101" i="19"/>
  <c r="L100" i="19"/>
  <c r="L99" i="19"/>
  <c r="L98" i="19"/>
  <c r="L97" i="19"/>
  <c r="L96" i="19"/>
  <c r="L95" i="19"/>
  <c r="L94" i="19"/>
  <c r="L93" i="19"/>
  <c r="L92" i="19"/>
  <c r="L91" i="19"/>
  <c r="L90" i="19"/>
  <c r="L89" i="19"/>
  <c r="L88" i="19"/>
  <c r="L101" i="56"/>
  <c r="L100" i="56"/>
  <c r="L99" i="56"/>
  <c r="L98" i="56"/>
  <c r="L97" i="56"/>
  <c r="L96" i="56"/>
  <c r="L95" i="56"/>
  <c r="L94" i="56"/>
  <c r="L93" i="56"/>
  <c r="L92" i="56"/>
  <c r="L91" i="56"/>
  <c r="L90" i="56"/>
  <c r="L89" i="56"/>
  <c r="L88" i="56"/>
  <c r="L101" i="40"/>
  <c r="L100" i="40"/>
  <c r="L99" i="40"/>
  <c r="L98" i="40"/>
  <c r="L97" i="40"/>
  <c r="L96" i="40"/>
  <c r="L95" i="40"/>
  <c r="L94" i="40"/>
  <c r="L93" i="40"/>
  <c r="L92" i="40"/>
  <c r="L91" i="40"/>
  <c r="L90" i="40"/>
  <c r="L89" i="40"/>
  <c r="L101" i="46"/>
  <c r="L100" i="46"/>
  <c r="L99" i="46"/>
  <c r="L98" i="46"/>
  <c r="L97" i="46"/>
  <c r="L96" i="46"/>
  <c r="L95" i="46"/>
  <c r="L94" i="46"/>
  <c r="L93" i="46"/>
  <c r="L92" i="46"/>
  <c r="L91" i="46"/>
  <c r="L90" i="46"/>
  <c r="L89" i="46"/>
  <c r="L101" i="45"/>
  <c r="L100" i="45"/>
  <c r="L99" i="45"/>
  <c r="L98" i="45"/>
  <c r="L97" i="45"/>
  <c r="L96" i="45"/>
  <c r="L95" i="45"/>
  <c r="L94" i="45"/>
  <c r="L93" i="45"/>
  <c r="L92" i="45"/>
  <c r="L91" i="45"/>
  <c r="L90" i="45"/>
  <c r="L89" i="45"/>
  <c r="L101" i="44"/>
  <c r="L100" i="44"/>
  <c r="L99" i="44"/>
  <c r="L98" i="44"/>
  <c r="L97" i="44"/>
  <c r="L96" i="44"/>
  <c r="L95" i="44"/>
  <c r="L94" i="44"/>
  <c r="L93" i="44"/>
  <c r="L92" i="44"/>
  <c r="L91" i="44"/>
  <c r="L90" i="44"/>
  <c r="L89" i="44"/>
  <c r="L101" i="43"/>
  <c r="L100" i="43"/>
  <c r="L99" i="43"/>
  <c r="L98" i="43"/>
  <c r="L97" i="43"/>
  <c r="L96" i="43"/>
  <c r="L95" i="43"/>
  <c r="L94" i="43"/>
  <c r="L93" i="43"/>
  <c r="L92" i="43"/>
  <c r="L91" i="43"/>
  <c r="L90" i="43"/>
  <c r="L89" i="43"/>
  <c r="L101" i="41"/>
  <c r="L100" i="41"/>
  <c r="L99" i="41"/>
  <c r="L98" i="41"/>
  <c r="L97" i="41"/>
  <c r="L96" i="41"/>
  <c r="L95" i="41"/>
  <c r="L94" i="41"/>
  <c r="L93" i="41"/>
  <c r="L92" i="41"/>
  <c r="L91" i="41"/>
  <c r="L90" i="41"/>
  <c r="L89" i="41"/>
  <c r="L101" i="47"/>
  <c r="L100" i="47"/>
  <c r="L99" i="47"/>
  <c r="L98" i="47"/>
  <c r="L97" i="47"/>
  <c r="L96" i="47"/>
  <c r="L95" i="47"/>
  <c r="L94" i="47"/>
  <c r="L93" i="47"/>
  <c r="L92" i="47"/>
  <c r="L91" i="47"/>
  <c r="L90" i="47"/>
  <c r="L89" i="47"/>
  <c r="L101" i="18"/>
  <c r="L100" i="18"/>
  <c r="L99" i="18"/>
  <c r="L98" i="18"/>
  <c r="L97" i="18"/>
  <c r="L96" i="18"/>
  <c r="L95" i="18"/>
  <c r="L94" i="18"/>
  <c r="L93" i="18"/>
  <c r="L92" i="18"/>
  <c r="L91" i="18"/>
  <c r="L90" i="18"/>
  <c r="L89" i="18"/>
  <c r="L101" i="58"/>
  <c r="L100" i="58"/>
  <c r="L99" i="58"/>
  <c r="L98" i="58"/>
  <c r="L97" i="58"/>
  <c r="L96" i="58"/>
  <c r="L95" i="58"/>
  <c r="L94" i="58"/>
  <c r="L93" i="58"/>
  <c r="L92" i="58"/>
  <c r="L91" i="58"/>
  <c r="L90" i="58"/>
  <c r="L89" i="58"/>
  <c r="L88" i="58"/>
  <c r="L101" i="55"/>
  <c r="L100" i="55"/>
  <c r="L99" i="55"/>
  <c r="L98" i="55"/>
  <c r="L97" i="55"/>
  <c r="L96" i="55"/>
  <c r="L95" i="55"/>
  <c r="L94" i="55"/>
  <c r="L93" i="55"/>
  <c r="L92" i="55"/>
  <c r="L91" i="55"/>
  <c r="L90" i="55"/>
  <c r="L89" i="55"/>
  <c r="L88" i="55"/>
  <c r="L101" i="59"/>
  <c r="L100" i="59"/>
  <c r="L99" i="59"/>
  <c r="L98" i="59"/>
  <c r="L97" i="59"/>
  <c r="L96" i="59"/>
  <c r="L95" i="59"/>
  <c r="L94" i="59"/>
  <c r="L93" i="59"/>
  <c r="L92" i="59"/>
  <c r="L91" i="59"/>
  <c r="L90" i="59"/>
  <c r="L89" i="59"/>
  <c r="L88" i="59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101" i="54"/>
  <c r="L100" i="54"/>
  <c r="L99" i="54"/>
  <c r="L98" i="54"/>
  <c r="L97" i="54"/>
  <c r="L96" i="54"/>
  <c r="L95" i="54"/>
  <c r="L94" i="54"/>
  <c r="L93" i="54"/>
  <c r="L92" i="54"/>
  <c r="L91" i="54"/>
  <c r="L90" i="54"/>
  <c r="L89" i="54"/>
  <c r="L88" i="54"/>
  <c r="L101" i="50"/>
  <c r="L100" i="50"/>
  <c r="L99" i="50"/>
  <c r="L98" i="50"/>
  <c r="L97" i="50"/>
  <c r="L96" i="50"/>
  <c r="L95" i="50"/>
  <c r="L94" i="50"/>
  <c r="L93" i="50"/>
  <c r="L92" i="50"/>
  <c r="L91" i="50"/>
  <c r="L90" i="50"/>
  <c r="L89" i="50"/>
  <c r="L88" i="50"/>
  <c r="L101" i="53"/>
  <c r="L100" i="53"/>
  <c r="L99" i="53"/>
  <c r="L98" i="53"/>
  <c r="L97" i="53"/>
  <c r="L96" i="53"/>
  <c r="L95" i="53"/>
  <c r="L94" i="53"/>
  <c r="L93" i="53"/>
  <c r="L92" i="53"/>
  <c r="L91" i="53"/>
  <c r="L90" i="53"/>
  <c r="L89" i="53"/>
  <c r="L88" i="53"/>
  <c r="L101" i="52"/>
  <c r="L100" i="52"/>
  <c r="L99" i="52"/>
  <c r="L98" i="52"/>
  <c r="L97" i="52"/>
  <c r="L96" i="52"/>
  <c r="L95" i="52"/>
  <c r="L94" i="52"/>
  <c r="L93" i="52"/>
  <c r="L92" i="52"/>
  <c r="L91" i="52"/>
  <c r="L90" i="52"/>
  <c r="L89" i="52"/>
  <c r="L88" i="52"/>
  <c r="L101" i="51"/>
  <c r="L100" i="51"/>
  <c r="L99" i="51"/>
  <c r="L98" i="51"/>
  <c r="L97" i="51"/>
  <c r="L96" i="51"/>
  <c r="L95" i="51"/>
  <c r="L94" i="51"/>
  <c r="L93" i="51"/>
  <c r="L92" i="51"/>
  <c r="L91" i="51"/>
  <c r="L90" i="51"/>
  <c r="L89" i="51"/>
  <c r="L88" i="51"/>
  <c r="L101" i="49"/>
  <c r="L100" i="49"/>
  <c r="L99" i="49"/>
  <c r="L98" i="49"/>
  <c r="L97" i="49"/>
  <c r="L96" i="49"/>
  <c r="L95" i="49"/>
  <c r="L94" i="49"/>
  <c r="L93" i="49"/>
  <c r="L92" i="49"/>
  <c r="L91" i="49"/>
  <c r="L90" i="49"/>
  <c r="L89" i="49"/>
  <c r="L88" i="49"/>
  <c r="L101" i="48"/>
  <c r="L100" i="48"/>
  <c r="L99" i="48"/>
  <c r="L98" i="48"/>
  <c r="L97" i="48"/>
  <c r="L96" i="48"/>
  <c r="L95" i="48"/>
  <c r="L94" i="48"/>
  <c r="L93" i="48"/>
  <c r="L92" i="48"/>
  <c r="L91" i="48"/>
  <c r="L90" i="48"/>
  <c r="L89" i="48"/>
  <c r="L88" i="48"/>
  <c r="L101" i="15"/>
  <c r="L100" i="15"/>
  <c r="L99" i="15"/>
  <c r="L98" i="15"/>
  <c r="L97" i="15"/>
  <c r="L96" i="15"/>
  <c r="L95" i="15"/>
  <c r="L94" i="15"/>
  <c r="L93" i="15"/>
  <c r="L92" i="15"/>
  <c r="L91" i="15"/>
  <c r="L90" i="15"/>
  <c r="L89" i="15"/>
  <c r="L88" i="15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S106" i="15"/>
  <c r="W16" i="34"/>
  <c r="V16" i="34"/>
  <c r="U16" i="34"/>
  <c r="T16" i="34"/>
  <c r="S16" i="34"/>
  <c r="R16" i="34"/>
  <c r="P16" i="34"/>
  <c r="W14" i="34"/>
  <c r="V14" i="34"/>
  <c r="U14" i="34"/>
  <c r="T14" i="34"/>
  <c r="S14" i="34"/>
  <c r="R14" i="34"/>
  <c r="P14" i="34"/>
  <c r="W13" i="34"/>
  <c r="V13" i="34"/>
  <c r="U13" i="34"/>
  <c r="T13" i="34"/>
  <c r="S13" i="34"/>
  <c r="R13" i="34"/>
  <c r="P13" i="34"/>
  <c r="W16" i="33"/>
  <c r="V16" i="33"/>
  <c r="U16" i="33"/>
  <c r="T16" i="33"/>
  <c r="S16" i="33"/>
  <c r="R16" i="33"/>
  <c r="P16" i="33"/>
  <c r="W15" i="33"/>
  <c r="V15" i="33"/>
  <c r="U15" i="33"/>
  <c r="T15" i="33"/>
  <c r="S15" i="33"/>
  <c r="R15" i="33"/>
  <c r="P15" i="33"/>
  <c r="W13" i="33"/>
  <c r="V13" i="33"/>
  <c r="U13" i="33"/>
  <c r="T13" i="33"/>
  <c r="S13" i="33"/>
  <c r="R13" i="33"/>
  <c r="P13" i="33"/>
  <c r="W16" i="26"/>
  <c r="V16" i="26"/>
  <c r="U16" i="26"/>
  <c r="T16" i="26"/>
  <c r="S16" i="26"/>
  <c r="R16" i="26"/>
  <c r="P16" i="26"/>
  <c r="W15" i="26"/>
  <c r="V15" i="26"/>
  <c r="U15" i="26"/>
  <c r="T15" i="26"/>
  <c r="S15" i="26"/>
  <c r="R15" i="26"/>
  <c r="P15" i="26"/>
  <c r="W14" i="26"/>
  <c r="V14" i="26"/>
  <c r="U14" i="26"/>
  <c r="T14" i="26"/>
  <c r="S14" i="26"/>
  <c r="R14" i="26"/>
  <c r="P14" i="26"/>
  <c r="W16" i="57"/>
  <c r="V16" i="57"/>
  <c r="U16" i="57"/>
  <c r="T16" i="57"/>
  <c r="S16" i="57"/>
  <c r="R16" i="57"/>
  <c r="P16" i="57"/>
  <c r="W15" i="57"/>
  <c r="V15" i="57"/>
  <c r="U15" i="57"/>
  <c r="T15" i="57"/>
  <c r="S15" i="57"/>
  <c r="R15" i="57"/>
  <c r="P15" i="57"/>
  <c r="W14" i="57"/>
  <c r="V14" i="57"/>
  <c r="U14" i="57"/>
  <c r="T14" i="57"/>
  <c r="S14" i="57"/>
  <c r="R14" i="57"/>
  <c r="P14" i="57"/>
  <c r="W16" i="20"/>
  <c r="V16" i="20"/>
  <c r="U16" i="20"/>
  <c r="T16" i="20"/>
  <c r="S16" i="20"/>
  <c r="R16" i="20"/>
  <c r="P16" i="20"/>
  <c r="W15" i="20"/>
  <c r="V15" i="20"/>
  <c r="U15" i="20"/>
  <c r="T15" i="20"/>
  <c r="S15" i="20"/>
  <c r="R15" i="20"/>
  <c r="P15" i="20"/>
  <c r="W14" i="20"/>
  <c r="V14" i="20"/>
  <c r="U14" i="20"/>
  <c r="T14" i="20"/>
  <c r="S14" i="20"/>
  <c r="R14" i="20"/>
  <c r="P14" i="20"/>
  <c r="W16" i="28"/>
  <c r="V16" i="28"/>
  <c r="U16" i="28"/>
  <c r="T16" i="28"/>
  <c r="S16" i="28"/>
  <c r="R16" i="28"/>
  <c r="P16" i="28"/>
  <c r="W15" i="28"/>
  <c r="V15" i="28"/>
  <c r="U15" i="28"/>
  <c r="T15" i="28"/>
  <c r="S15" i="28"/>
  <c r="R15" i="28"/>
  <c r="P15" i="28"/>
  <c r="W14" i="28"/>
  <c r="V14" i="28"/>
  <c r="U14" i="28"/>
  <c r="T14" i="28"/>
  <c r="S14" i="28"/>
  <c r="R14" i="28"/>
  <c r="P14" i="28"/>
  <c r="W16" i="23"/>
  <c r="V16" i="23"/>
  <c r="U16" i="23"/>
  <c r="T16" i="23"/>
  <c r="S16" i="23"/>
  <c r="R16" i="23"/>
  <c r="P16" i="23"/>
  <c r="W15" i="23"/>
  <c r="V15" i="23"/>
  <c r="U15" i="23"/>
  <c r="T15" i="23"/>
  <c r="S15" i="23"/>
  <c r="R15" i="23"/>
  <c r="P15" i="23"/>
  <c r="W14" i="23"/>
  <c r="V14" i="23"/>
  <c r="U14" i="23"/>
  <c r="T14" i="23"/>
  <c r="S14" i="23"/>
  <c r="R14" i="23"/>
  <c r="P14" i="23"/>
  <c r="W16" i="27"/>
  <c r="V16" i="27"/>
  <c r="U16" i="27"/>
  <c r="T16" i="27"/>
  <c r="S16" i="27"/>
  <c r="R16" i="27"/>
  <c r="P16" i="27"/>
  <c r="W15" i="27"/>
  <c r="V15" i="27"/>
  <c r="U15" i="27"/>
  <c r="T15" i="27"/>
  <c r="S15" i="27"/>
  <c r="R15" i="27"/>
  <c r="P15" i="27"/>
  <c r="W14" i="27"/>
  <c r="V14" i="27"/>
  <c r="U14" i="27"/>
  <c r="T14" i="27"/>
  <c r="S14" i="27"/>
  <c r="R14" i="27"/>
  <c r="P14" i="27"/>
  <c r="W16" i="19"/>
  <c r="V16" i="19"/>
  <c r="U16" i="19"/>
  <c r="T16" i="19"/>
  <c r="S16" i="19"/>
  <c r="R16" i="19"/>
  <c r="P16" i="19"/>
  <c r="W15" i="19"/>
  <c r="V15" i="19"/>
  <c r="U15" i="19"/>
  <c r="T15" i="19"/>
  <c r="S15" i="19"/>
  <c r="R15" i="19"/>
  <c r="P15" i="19"/>
  <c r="W14" i="19"/>
  <c r="V14" i="19"/>
  <c r="U14" i="19"/>
  <c r="T14" i="19"/>
  <c r="S14" i="19"/>
  <c r="R14" i="19"/>
  <c r="P14" i="19"/>
  <c r="W16" i="56"/>
  <c r="V16" i="56"/>
  <c r="U16" i="56"/>
  <c r="T16" i="56"/>
  <c r="S16" i="56"/>
  <c r="R16" i="56"/>
  <c r="P16" i="56"/>
  <c r="W15" i="56"/>
  <c r="V15" i="56"/>
  <c r="U15" i="56"/>
  <c r="T15" i="56"/>
  <c r="S15" i="56"/>
  <c r="R15" i="56"/>
  <c r="P15" i="56"/>
  <c r="W14" i="56"/>
  <c r="V14" i="56"/>
  <c r="U14" i="56"/>
  <c r="T14" i="56"/>
  <c r="S14" i="56"/>
  <c r="R14" i="56"/>
  <c r="P14" i="56"/>
  <c r="W16" i="40"/>
  <c r="V16" i="40"/>
  <c r="U16" i="40"/>
  <c r="T16" i="40"/>
  <c r="S16" i="40"/>
  <c r="R16" i="40"/>
  <c r="P16" i="40"/>
  <c r="W15" i="40"/>
  <c r="V15" i="40"/>
  <c r="U15" i="40"/>
  <c r="T15" i="40"/>
  <c r="S15" i="40"/>
  <c r="R15" i="40"/>
  <c r="P15" i="40"/>
  <c r="W14" i="40"/>
  <c r="V14" i="40"/>
  <c r="U14" i="40"/>
  <c r="T14" i="40"/>
  <c r="S14" i="40"/>
  <c r="R14" i="40"/>
  <c r="P14" i="40"/>
  <c r="W16" i="46"/>
  <c r="V16" i="46"/>
  <c r="U16" i="46"/>
  <c r="T16" i="46"/>
  <c r="S16" i="46"/>
  <c r="R16" i="46"/>
  <c r="P16" i="46"/>
  <c r="W15" i="46"/>
  <c r="V15" i="46"/>
  <c r="U15" i="46"/>
  <c r="T15" i="46"/>
  <c r="S15" i="46"/>
  <c r="R15" i="46"/>
  <c r="P15" i="46"/>
  <c r="W14" i="46"/>
  <c r="V14" i="46"/>
  <c r="U14" i="46"/>
  <c r="T14" i="46"/>
  <c r="S14" i="46"/>
  <c r="R14" i="46"/>
  <c r="P14" i="46"/>
  <c r="W16" i="45"/>
  <c r="V16" i="45"/>
  <c r="U16" i="45"/>
  <c r="T16" i="45"/>
  <c r="S16" i="45"/>
  <c r="R16" i="45"/>
  <c r="P16" i="45"/>
  <c r="W15" i="45"/>
  <c r="V15" i="45"/>
  <c r="U15" i="45"/>
  <c r="T15" i="45"/>
  <c r="S15" i="45"/>
  <c r="R15" i="45"/>
  <c r="P15" i="45"/>
  <c r="W14" i="45"/>
  <c r="V14" i="45"/>
  <c r="U14" i="45"/>
  <c r="T14" i="45"/>
  <c r="S14" i="45"/>
  <c r="R14" i="45"/>
  <c r="P14" i="45"/>
  <c r="W15" i="44"/>
  <c r="V15" i="44"/>
  <c r="U15" i="44"/>
  <c r="T15" i="44"/>
  <c r="S15" i="44"/>
  <c r="R15" i="44"/>
  <c r="P15" i="44"/>
  <c r="W14" i="44"/>
  <c r="V14" i="44"/>
  <c r="U14" i="44"/>
  <c r="T14" i="44"/>
  <c r="S14" i="44"/>
  <c r="R14" i="44"/>
  <c r="P14" i="44"/>
  <c r="W13" i="44"/>
  <c r="V13" i="44"/>
  <c r="U13" i="44"/>
  <c r="T13" i="44"/>
  <c r="S13" i="44"/>
  <c r="R13" i="44"/>
  <c r="P13" i="44"/>
  <c r="W15" i="43"/>
  <c r="V15" i="43"/>
  <c r="U15" i="43"/>
  <c r="T15" i="43"/>
  <c r="S15" i="43"/>
  <c r="R15" i="43"/>
  <c r="P15" i="43"/>
  <c r="W14" i="43"/>
  <c r="V14" i="43"/>
  <c r="U14" i="43"/>
  <c r="T14" i="43"/>
  <c r="S14" i="43"/>
  <c r="R14" i="43"/>
  <c r="P14" i="43"/>
  <c r="W13" i="43"/>
  <c r="V13" i="43"/>
  <c r="U13" i="43"/>
  <c r="T13" i="43"/>
  <c r="S13" i="43"/>
  <c r="R13" i="43"/>
  <c r="P13" i="43"/>
  <c r="W15" i="41"/>
  <c r="V15" i="41"/>
  <c r="U15" i="41"/>
  <c r="T15" i="41"/>
  <c r="S15" i="41"/>
  <c r="R15" i="41"/>
  <c r="P15" i="41"/>
  <c r="W14" i="41"/>
  <c r="V14" i="41"/>
  <c r="U14" i="41"/>
  <c r="T14" i="41"/>
  <c r="S14" i="41"/>
  <c r="R14" i="41"/>
  <c r="P14" i="41"/>
  <c r="W13" i="41"/>
  <c r="V13" i="41"/>
  <c r="U13" i="41"/>
  <c r="T13" i="41"/>
  <c r="S13" i="41"/>
  <c r="R13" i="41"/>
  <c r="P13" i="41"/>
  <c r="W15" i="47"/>
  <c r="V15" i="47"/>
  <c r="U15" i="47"/>
  <c r="T15" i="47"/>
  <c r="S15" i="47"/>
  <c r="R15" i="47"/>
  <c r="P15" i="47"/>
  <c r="W14" i="47"/>
  <c r="V14" i="47"/>
  <c r="U14" i="47"/>
  <c r="T14" i="47"/>
  <c r="S14" i="47"/>
  <c r="R14" i="47"/>
  <c r="P14" i="47"/>
  <c r="W13" i="47"/>
  <c r="V13" i="47"/>
  <c r="U13" i="47"/>
  <c r="T13" i="47"/>
  <c r="S13" i="47"/>
  <c r="R13" i="47"/>
  <c r="P13" i="47"/>
  <c r="W15" i="18"/>
  <c r="V15" i="18"/>
  <c r="U15" i="18"/>
  <c r="T15" i="18"/>
  <c r="S15" i="18"/>
  <c r="R15" i="18"/>
  <c r="P15" i="18"/>
  <c r="W14" i="18"/>
  <c r="V14" i="18"/>
  <c r="U14" i="18"/>
  <c r="T14" i="18"/>
  <c r="S14" i="18"/>
  <c r="R14" i="18"/>
  <c r="P14" i="18"/>
  <c r="W13" i="18"/>
  <c r="V13" i="18"/>
  <c r="U13" i="18"/>
  <c r="T13" i="18"/>
  <c r="S13" i="18"/>
  <c r="R13" i="18"/>
  <c r="P13" i="18"/>
  <c r="W16" i="17"/>
  <c r="V16" i="17"/>
  <c r="U16" i="17"/>
  <c r="T16" i="17"/>
  <c r="S16" i="17"/>
  <c r="R16" i="17"/>
  <c r="P16" i="17"/>
  <c r="W14" i="17"/>
  <c r="V14" i="17"/>
  <c r="U14" i="17"/>
  <c r="T14" i="17"/>
  <c r="S14" i="17"/>
  <c r="R14" i="17"/>
  <c r="P14" i="17"/>
  <c r="W13" i="17"/>
  <c r="V13" i="17"/>
  <c r="U13" i="17"/>
  <c r="T13" i="17"/>
  <c r="S13" i="17"/>
  <c r="R13" i="17"/>
  <c r="P13" i="17"/>
  <c r="W16" i="58"/>
  <c r="V16" i="58"/>
  <c r="U16" i="58"/>
  <c r="T16" i="58"/>
  <c r="S16" i="58"/>
  <c r="R16" i="58"/>
  <c r="P16" i="58"/>
  <c r="W15" i="58"/>
  <c r="V15" i="58"/>
  <c r="U15" i="58"/>
  <c r="T15" i="58"/>
  <c r="S15" i="58"/>
  <c r="R15" i="58"/>
  <c r="P15" i="58"/>
  <c r="W14" i="58"/>
  <c r="V14" i="58"/>
  <c r="U14" i="58"/>
  <c r="T14" i="58"/>
  <c r="S14" i="58"/>
  <c r="R14" i="58"/>
  <c r="P14" i="58"/>
  <c r="W16" i="55"/>
  <c r="V16" i="55"/>
  <c r="U16" i="55"/>
  <c r="T16" i="55"/>
  <c r="S16" i="55"/>
  <c r="R16" i="55"/>
  <c r="P16" i="55"/>
  <c r="W15" i="55"/>
  <c r="V15" i="55"/>
  <c r="U15" i="55"/>
  <c r="T15" i="55"/>
  <c r="S15" i="55"/>
  <c r="R15" i="55"/>
  <c r="P15" i="55"/>
  <c r="W14" i="55"/>
  <c r="V14" i="55"/>
  <c r="U14" i="55"/>
  <c r="T14" i="55"/>
  <c r="S14" i="55"/>
  <c r="R14" i="55"/>
  <c r="P14" i="55"/>
  <c r="W16" i="59"/>
  <c r="V16" i="59"/>
  <c r="U16" i="59"/>
  <c r="T16" i="59"/>
  <c r="S16" i="59"/>
  <c r="R16" i="59"/>
  <c r="P16" i="59"/>
  <c r="W15" i="59"/>
  <c r="V15" i="59"/>
  <c r="U15" i="59"/>
  <c r="T15" i="59"/>
  <c r="S15" i="59"/>
  <c r="R15" i="59"/>
  <c r="P15" i="59"/>
  <c r="W14" i="59"/>
  <c r="V14" i="59"/>
  <c r="U14" i="59"/>
  <c r="T14" i="59"/>
  <c r="S14" i="59"/>
  <c r="R14" i="59"/>
  <c r="P14" i="59"/>
  <c r="W16" i="16"/>
  <c r="V16" i="16"/>
  <c r="U16" i="16"/>
  <c r="T16" i="16"/>
  <c r="S16" i="16"/>
  <c r="R16" i="16"/>
  <c r="P16" i="16"/>
  <c r="W15" i="16"/>
  <c r="V15" i="16"/>
  <c r="U15" i="16"/>
  <c r="T15" i="16"/>
  <c r="S15" i="16"/>
  <c r="R15" i="16"/>
  <c r="P15" i="16"/>
  <c r="W14" i="16"/>
  <c r="V14" i="16"/>
  <c r="U14" i="16"/>
  <c r="T14" i="16"/>
  <c r="S14" i="16"/>
  <c r="R14" i="16"/>
  <c r="P14" i="16"/>
  <c r="W16" i="54"/>
  <c r="V16" i="54"/>
  <c r="U16" i="54"/>
  <c r="T16" i="54"/>
  <c r="S16" i="54"/>
  <c r="R16" i="54"/>
  <c r="P16" i="54"/>
  <c r="W15" i="54"/>
  <c r="V15" i="54"/>
  <c r="U15" i="54"/>
  <c r="T15" i="54"/>
  <c r="S15" i="54"/>
  <c r="R15" i="54"/>
  <c r="P15" i="54"/>
  <c r="W14" i="54"/>
  <c r="V14" i="54"/>
  <c r="U14" i="54"/>
  <c r="T14" i="54"/>
  <c r="S14" i="54"/>
  <c r="R14" i="54"/>
  <c r="P14" i="54"/>
  <c r="W16" i="50"/>
  <c r="V16" i="50"/>
  <c r="U16" i="50"/>
  <c r="T16" i="50"/>
  <c r="S16" i="50"/>
  <c r="R16" i="50"/>
  <c r="P16" i="50"/>
  <c r="W14" i="50"/>
  <c r="V14" i="50"/>
  <c r="U14" i="50"/>
  <c r="T14" i="50"/>
  <c r="S14" i="50"/>
  <c r="R14" i="50"/>
  <c r="P14" i="50"/>
  <c r="W13" i="50"/>
  <c r="V13" i="50"/>
  <c r="U13" i="50"/>
  <c r="T13" i="50"/>
  <c r="S13" i="50"/>
  <c r="R13" i="50"/>
  <c r="P13" i="50"/>
  <c r="W16" i="53"/>
  <c r="V16" i="53"/>
  <c r="U16" i="53"/>
  <c r="T16" i="53"/>
  <c r="S16" i="53"/>
  <c r="R16" i="53"/>
  <c r="P16" i="53"/>
  <c r="W14" i="53"/>
  <c r="V14" i="53"/>
  <c r="U14" i="53"/>
  <c r="T14" i="53"/>
  <c r="S14" i="53"/>
  <c r="R14" i="53"/>
  <c r="P14" i="53"/>
  <c r="W13" i="53"/>
  <c r="V13" i="53"/>
  <c r="U13" i="53"/>
  <c r="T13" i="53"/>
  <c r="S13" i="53"/>
  <c r="R13" i="53"/>
  <c r="P13" i="53"/>
  <c r="W16" i="52"/>
  <c r="V16" i="52"/>
  <c r="U16" i="52"/>
  <c r="T16" i="52"/>
  <c r="S16" i="52"/>
  <c r="R16" i="52"/>
  <c r="P16" i="52"/>
  <c r="W14" i="52"/>
  <c r="V14" i="52"/>
  <c r="U14" i="52"/>
  <c r="T14" i="52"/>
  <c r="S14" i="52"/>
  <c r="R14" i="52"/>
  <c r="P14" i="52"/>
  <c r="W13" i="52"/>
  <c r="V13" i="52"/>
  <c r="U13" i="52"/>
  <c r="T13" i="52"/>
  <c r="S13" i="52"/>
  <c r="R13" i="52"/>
  <c r="P13" i="52"/>
  <c r="W16" i="51"/>
  <c r="V16" i="51"/>
  <c r="U16" i="51"/>
  <c r="T16" i="51"/>
  <c r="S16" i="51"/>
  <c r="R16" i="51"/>
  <c r="P16" i="51"/>
  <c r="W14" i="51"/>
  <c r="V14" i="51"/>
  <c r="U14" i="51"/>
  <c r="T14" i="51"/>
  <c r="S14" i="51"/>
  <c r="R14" i="51"/>
  <c r="P14" i="51"/>
  <c r="W13" i="51"/>
  <c r="V13" i="51"/>
  <c r="U13" i="51"/>
  <c r="T13" i="51"/>
  <c r="S13" i="51"/>
  <c r="R13" i="51"/>
  <c r="P13" i="51"/>
  <c r="W16" i="49"/>
  <c r="V16" i="49"/>
  <c r="U16" i="49"/>
  <c r="T16" i="49"/>
  <c r="S16" i="49"/>
  <c r="R16" i="49"/>
  <c r="P16" i="49"/>
  <c r="W14" i="49"/>
  <c r="V14" i="49"/>
  <c r="U14" i="49"/>
  <c r="T14" i="49"/>
  <c r="S14" i="49"/>
  <c r="R14" i="49"/>
  <c r="P14" i="49"/>
  <c r="W13" i="49"/>
  <c r="V13" i="49"/>
  <c r="U13" i="49"/>
  <c r="T13" i="49"/>
  <c r="S13" i="49"/>
  <c r="R13" i="49"/>
  <c r="P13" i="49"/>
  <c r="W16" i="48"/>
  <c r="V16" i="48"/>
  <c r="U16" i="48"/>
  <c r="T16" i="48"/>
  <c r="S16" i="48"/>
  <c r="R16" i="48"/>
  <c r="P16" i="48"/>
  <c r="W14" i="48"/>
  <c r="V14" i="48"/>
  <c r="U14" i="48"/>
  <c r="T14" i="48"/>
  <c r="S14" i="48"/>
  <c r="R14" i="48"/>
  <c r="P14" i="48"/>
  <c r="W13" i="48"/>
  <c r="V13" i="48"/>
  <c r="U13" i="48"/>
  <c r="T13" i="48"/>
  <c r="S13" i="48"/>
  <c r="R13" i="48"/>
  <c r="P13" i="48"/>
  <c r="W14" i="15"/>
  <c r="W15" i="15"/>
  <c r="W16" i="15"/>
  <c r="V14" i="15"/>
  <c r="V15" i="15"/>
  <c r="V16" i="15"/>
  <c r="U14" i="15"/>
  <c r="U15" i="15"/>
  <c r="U16" i="15"/>
  <c r="T14" i="15"/>
  <c r="T15" i="15"/>
  <c r="T16" i="15"/>
  <c r="S14" i="15"/>
  <c r="S15" i="15"/>
  <c r="S16" i="15"/>
  <c r="R14" i="15"/>
  <c r="R15" i="15"/>
  <c r="R16" i="15"/>
  <c r="P14" i="15"/>
  <c r="P15" i="15"/>
  <c r="P16" i="15"/>
  <c r="K101" i="15"/>
  <c r="K100" i="15"/>
  <c r="K99" i="15"/>
  <c r="K97" i="15"/>
  <c r="K96" i="15"/>
  <c r="K95" i="15"/>
  <c r="K94" i="15"/>
  <c r="K93" i="15"/>
  <c r="K92" i="15"/>
  <c r="K91" i="15"/>
  <c r="K90" i="15"/>
  <c r="K89" i="15"/>
  <c r="K101" i="48"/>
  <c r="K100" i="48"/>
  <c r="K99" i="48"/>
  <c r="K98" i="48"/>
  <c r="K96" i="48"/>
  <c r="K95" i="48"/>
  <c r="K94" i="48"/>
  <c r="K93" i="48"/>
  <c r="K92" i="48"/>
  <c r="K91" i="48"/>
  <c r="K90" i="48"/>
  <c r="K89" i="48"/>
  <c r="K101" i="49"/>
  <c r="K100" i="49"/>
  <c r="K99" i="49"/>
  <c r="K98" i="49"/>
  <c r="K96" i="49"/>
  <c r="K95" i="49"/>
  <c r="K94" i="49"/>
  <c r="K93" i="49"/>
  <c r="K92" i="49"/>
  <c r="K91" i="49"/>
  <c r="K90" i="49"/>
  <c r="K89" i="49"/>
  <c r="K101" i="51"/>
  <c r="K100" i="51"/>
  <c r="K99" i="51"/>
  <c r="K98" i="51"/>
  <c r="K96" i="51"/>
  <c r="K95" i="51"/>
  <c r="K94" i="51"/>
  <c r="K93" i="51"/>
  <c r="K92" i="51"/>
  <c r="K91" i="51"/>
  <c r="K90" i="51"/>
  <c r="K89" i="51"/>
  <c r="K101" i="52"/>
  <c r="K100" i="52"/>
  <c r="K99" i="52"/>
  <c r="K98" i="52"/>
  <c r="K96" i="52"/>
  <c r="K95" i="52"/>
  <c r="K94" i="52"/>
  <c r="K93" i="52"/>
  <c r="K92" i="52"/>
  <c r="K91" i="52"/>
  <c r="K90" i="52"/>
  <c r="K89" i="52"/>
  <c r="K101" i="53"/>
  <c r="K100" i="53"/>
  <c r="K99" i="53"/>
  <c r="K98" i="53"/>
  <c r="K96" i="53"/>
  <c r="K95" i="53"/>
  <c r="K94" i="53"/>
  <c r="K93" i="53"/>
  <c r="K92" i="53"/>
  <c r="K91" i="53"/>
  <c r="K90" i="53"/>
  <c r="K89" i="53"/>
  <c r="K101" i="50"/>
  <c r="K100" i="50"/>
  <c r="K99" i="50"/>
  <c r="K98" i="50"/>
  <c r="K96" i="50"/>
  <c r="K95" i="50"/>
  <c r="K94" i="50"/>
  <c r="K93" i="50"/>
  <c r="K92" i="50"/>
  <c r="K91" i="50"/>
  <c r="K90" i="50"/>
  <c r="K89" i="50"/>
  <c r="K101" i="54"/>
  <c r="K100" i="54"/>
  <c r="K99" i="54"/>
  <c r="K97" i="54"/>
  <c r="K96" i="54"/>
  <c r="K95" i="54"/>
  <c r="K94" i="54"/>
  <c r="K93" i="54"/>
  <c r="K92" i="54"/>
  <c r="K91" i="54"/>
  <c r="K90" i="54"/>
  <c r="K89" i="54"/>
  <c r="K101" i="16"/>
  <c r="K100" i="16"/>
  <c r="K99" i="16"/>
  <c r="K97" i="16"/>
  <c r="K96" i="16"/>
  <c r="K95" i="16"/>
  <c r="K94" i="16"/>
  <c r="K93" i="16"/>
  <c r="K92" i="16"/>
  <c r="K91" i="16"/>
  <c r="K90" i="16"/>
  <c r="K89" i="16"/>
  <c r="K101" i="59"/>
  <c r="K100" i="59"/>
  <c r="K99" i="59"/>
  <c r="K98" i="59"/>
  <c r="K96" i="59"/>
  <c r="K95" i="59"/>
  <c r="K94" i="59"/>
  <c r="K93" i="59"/>
  <c r="K92" i="59"/>
  <c r="K91" i="59"/>
  <c r="K90" i="59"/>
  <c r="K89" i="59"/>
  <c r="K101" i="55"/>
  <c r="K100" i="55"/>
  <c r="K99" i="55"/>
  <c r="K97" i="55"/>
  <c r="K96" i="55"/>
  <c r="K95" i="55"/>
  <c r="K94" i="55"/>
  <c r="K93" i="55"/>
  <c r="K92" i="55"/>
  <c r="K91" i="55"/>
  <c r="K90" i="55"/>
  <c r="K89" i="55"/>
  <c r="K101" i="58"/>
  <c r="K100" i="58"/>
  <c r="K99" i="58"/>
  <c r="K96" i="58"/>
  <c r="K95" i="58"/>
  <c r="K94" i="58"/>
  <c r="K93" i="58"/>
  <c r="K92" i="58"/>
  <c r="K91" i="58"/>
  <c r="K90" i="58"/>
  <c r="K89" i="58"/>
  <c r="K101" i="17"/>
  <c r="K100" i="17"/>
  <c r="K99" i="17"/>
  <c r="K97" i="17"/>
  <c r="K96" i="17"/>
  <c r="K95" i="17"/>
  <c r="K94" i="17"/>
  <c r="K93" i="17"/>
  <c r="K92" i="17"/>
  <c r="K91" i="17"/>
  <c r="K90" i="17"/>
  <c r="K89" i="17"/>
  <c r="K101" i="18"/>
  <c r="K100" i="18"/>
  <c r="K99" i="18"/>
  <c r="K97" i="18"/>
  <c r="K96" i="18"/>
  <c r="K95" i="18"/>
  <c r="K94" i="18"/>
  <c r="K93" i="18"/>
  <c r="K92" i="18"/>
  <c r="K91" i="18"/>
  <c r="K90" i="18"/>
  <c r="K89" i="18"/>
  <c r="K101" i="47"/>
  <c r="K100" i="47"/>
  <c r="K99" i="47"/>
  <c r="K97" i="47"/>
  <c r="K96" i="47"/>
  <c r="K95" i="47"/>
  <c r="K94" i="47"/>
  <c r="K93" i="47"/>
  <c r="K92" i="47"/>
  <c r="K91" i="47"/>
  <c r="K90" i="47"/>
  <c r="K89" i="47"/>
  <c r="K101" i="41"/>
  <c r="K100" i="41"/>
  <c r="K99" i="41"/>
  <c r="K98" i="41"/>
  <c r="K96" i="41"/>
  <c r="K95" i="41"/>
  <c r="K94" i="41"/>
  <c r="K93" i="41"/>
  <c r="K92" i="41"/>
  <c r="K91" i="41"/>
  <c r="K90" i="41"/>
  <c r="K89" i="41"/>
  <c r="K101" i="43"/>
  <c r="K100" i="43"/>
  <c r="K99" i="43"/>
  <c r="K98" i="43"/>
  <c r="K96" i="43"/>
  <c r="K95" i="43"/>
  <c r="K94" i="43"/>
  <c r="K93" i="43"/>
  <c r="K92" i="43"/>
  <c r="K91" i="43"/>
  <c r="K90" i="43"/>
  <c r="K89" i="43"/>
  <c r="K101" i="44"/>
  <c r="K100" i="44"/>
  <c r="K99" i="44"/>
  <c r="K98" i="44"/>
  <c r="K96" i="44"/>
  <c r="K95" i="44"/>
  <c r="K94" i="44"/>
  <c r="K93" i="44"/>
  <c r="K92" i="44"/>
  <c r="K91" i="44"/>
  <c r="K90" i="44"/>
  <c r="K89" i="44"/>
  <c r="K101" i="45"/>
  <c r="K100" i="45"/>
  <c r="K99" i="45"/>
  <c r="K98" i="45"/>
  <c r="K96" i="45"/>
  <c r="K95" i="45"/>
  <c r="K94" i="45"/>
  <c r="K93" i="45"/>
  <c r="K92" i="45"/>
  <c r="K91" i="45"/>
  <c r="K90" i="45"/>
  <c r="K89" i="45"/>
  <c r="K101" i="46"/>
  <c r="K100" i="46"/>
  <c r="K99" i="46"/>
  <c r="K98" i="46"/>
  <c r="K96" i="46"/>
  <c r="K95" i="46"/>
  <c r="K94" i="46"/>
  <c r="K93" i="46"/>
  <c r="K92" i="46"/>
  <c r="K91" i="46"/>
  <c r="K90" i="46"/>
  <c r="K89" i="46"/>
  <c r="K101" i="40"/>
  <c r="K100" i="40"/>
  <c r="K99" i="40"/>
  <c r="K98" i="40"/>
  <c r="K96" i="40"/>
  <c r="K95" i="40"/>
  <c r="K94" i="40"/>
  <c r="K93" i="40"/>
  <c r="K92" i="40"/>
  <c r="K91" i="40"/>
  <c r="K90" i="40"/>
  <c r="K89" i="40"/>
  <c r="K101" i="56"/>
  <c r="K100" i="56"/>
  <c r="K99" i="56"/>
  <c r="K98" i="56"/>
  <c r="K96" i="56"/>
  <c r="K95" i="56"/>
  <c r="K94" i="56"/>
  <c r="K93" i="56"/>
  <c r="K92" i="56"/>
  <c r="K91" i="56"/>
  <c r="K90" i="56"/>
  <c r="K89" i="56"/>
  <c r="K88" i="56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101" i="27"/>
  <c r="K100" i="27"/>
  <c r="K99" i="27"/>
  <c r="K98" i="27"/>
  <c r="K97" i="27"/>
  <c r="K96" i="27"/>
  <c r="K95" i="27"/>
  <c r="K94" i="27"/>
  <c r="K93" i="27"/>
  <c r="K92" i="27"/>
  <c r="K91" i="27"/>
  <c r="K90" i="27"/>
  <c r="K89" i="27"/>
  <c r="K88" i="27"/>
  <c r="K101" i="23"/>
  <c r="K100" i="23"/>
  <c r="K99" i="23"/>
  <c r="K98" i="23"/>
  <c r="K97" i="23"/>
  <c r="K96" i="23"/>
  <c r="K95" i="23"/>
  <c r="K94" i="23"/>
  <c r="K93" i="23"/>
  <c r="K92" i="23"/>
  <c r="K91" i="23"/>
  <c r="K90" i="23"/>
  <c r="K89" i="23"/>
  <c r="K88" i="23"/>
  <c r="K101" i="28"/>
  <c r="K100" i="28"/>
  <c r="K99" i="28"/>
  <c r="K98" i="28"/>
  <c r="K97" i="28"/>
  <c r="K96" i="28"/>
  <c r="K95" i="28"/>
  <c r="K94" i="28"/>
  <c r="K93" i="28"/>
  <c r="K92" i="28"/>
  <c r="K91" i="28"/>
  <c r="K90" i="28"/>
  <c r="K89" i="28"/>
  <c r="K88" i="28"/>
  <c r="K101" i="20"/>
  <c r="K100" i="20"/>
  <c r="K99" i="20"/>
  <c r="K98" i="20"/>
  <c r="K97" i="20"/>
  <c r="K96" i="20"/>
  <c r="K95" i="20"/>
  <c r="K94" i="20"/>
  <c r="K93" i="20"/>
  <c r="K92" i="20"/>
  <c r="K91" i="20"/>
  <c r="K90" i="20"/>
  <c r="K89" i="20"/>
  <c r="K88" i="20"/>
  <c r="K101" i="57"/>
  <c r="K100" i="57"/>
  <c r="K99" i="57"/>
  <c r="K98" i="57"/>
  <c r="K97" i="57"/>
  <c r="K96" i="57"/>
  <c r="K95" i="57"/>
  <c r="K94" i="57"/>
  <c r="K93" i="57"/>
  <c r="K92" i="57"/>
  <c r="K91" i="57"/>
  <c r="K90" i="57"/>
  <c r="K89" i="57"/>
  <c r="K88" i="57"/>
  <c r="K101" i="26"/>
  <c r="K100" i="26"/>
  <c r="K99" i="26"/>
  <c r="K98" i="26"/>
  <c r="K97" i="26"/>
  <c r="K96" i="26"/>
  <c r="K95" i="26"/>
  <c r="K94" i="26"/>
  <c r="K93" i="26"/>
  <c r="K92" i="26"/>
  <c r="K91" i="26"/>
  <c r="K90" i="26"/>
  <c r="K89" i="26"/>
  <c r="K88" i="26"/>
  <c r="K101" i="33"/>
  <c r="K100" i="33"/>
  <c r="K99" i="33"/>
  <c r="K98" i="33"/>
  <c r="K97" i="33"/>
  <c r="K96" i="33"/>
  <c r="K95" i="33"/>
  <c r="K94" i="33"/>
  <c r="K93" i="33"/>
  <c r="K92" i="33"/>
  <c r="K91" i="33"/>
  <c r="K90" i="33"/>
  <c r="K89" i="33"/>
  <c r="K88" i="33"/>
  <c r="K101" i="34"/>
  <c r="K100" i="34"/>
  <c r="K99" i="34"/>
  <c r="K98" i="34"/>
  <c r="K97" i="34"/>
  <c r="K96" i="34"/>
  <c r="K95" i="34"/>
  <c r="K94" i="34"/>
  <c r="K93" i="34"/>
  <c r="K92" i="34"/>
  <c r="K91" i="34"/>
  <c r="K90" i="34"/>
  <c r="K89" i="34"/>
  <c r="K88" i="34"/>
  <c r="S114" i="34"/>
  <c r="R114" i="34"/>
  <c r="Q114" i="34"/>
  <c r="S113" i="34"/>
  <c r="R113" i="34"/>
  <c r="Q113" i="34"/>
  <c r="S112" i="34"/>
  <c r="R112" i="34"/>
  <c r="Q112" i="34"/>
  <c r="S111" i="34"/>
  <c r="R111" i="34"/>
  <c r="Q111" i="34"/>
  <c r="S110" i="34"/>
  <c r="R110" i="34"/>
  <c r="Q110" i="34"/>
  <c r="S109" i="34"/>
  <c r="R109" i="34"/>
  <c r="Q109" i="34"/>
  <c r="S108" i="34"/>
  <c r="R108" i="34"/>
  <c r="Q108" i="34"/>
  <c r="S107" i="34"/>
  <c r="R107" i="34"/>
  <c r="Q107" i="34"/>
  <c r="S106" i="34"/>
  <c r="R106" i="34"/>
  <c r="Q106" i="34"/>
  <c r="S114" i="33"/>
  <c r="R114" i="33"/>
  <c r="Q114" i="33"/>
  <c r="S113" i="33"/>
  <c r="R113" i="33"/>
  <c r="Q113" i="33"/>
  <c r="S112" i="33"/>
  <c r="R112" i="33"/>
  <c r="Q112" i="33"/>
  <c r="S111" i="33"/>
  <c r="R111" i="33"/>
  <c r="Q111" i="33"/>
  <c r="S110" i="33"/>
  <c r="R110" i="33"/>
  <c r="Q110" i="33"/>
  <c r="S109" i="33"/>
  <c r="R109" i="33"/>
  <c r="Q109" i="33"/>
  <c r="S108" i="33"/>
  <c r="R108" i="33"/>
  <c r="Q108" i="33"/>
  <c r="S107" i="33"/>
  <c r="R107" i="33"/>
  <c r="Q107" i="33"/>
  <c r="S106" i="33"/>
  <c r="R106" i="33"/>
  <c r="Q106" i="33"/>
  <c r="S114" i="26"/>
  <c r="R114" i="26"/>
  <c r="Q114" i="26"/>
  <c r="S113" i="26"/>
  <c r="R113" i="26"/>
  <c r="Q113" i="26"/>
  <c r="S112" i="26"/>
  <c r="R112" i="26"/>
  <c r="Q112" i="26"/>
  <c r="S111" i="26"/>
  <c r="R111" i="26"/>
  <c r="Q111" i="26"/>
  <c r="S110" i="26"/>
  <c r="R110" i="26"/>
  <c r="Q110" i="26"/>
  <c r="S109" i="26"/>
  <c r="R109" i="26"/>
  <c r="Q109" i="26"/>
  <c r="S108" i="26"/>
  <c r="R108" i="26"/>
  <c r="Q108" i="26"/>
  <c r="S107" i="26"/>
  <c r="R107" i="26"/>
  <c r="Q107" i="26"/>
  <c r="S106" i="26"/>
  <c r="R106" i="26"/>
  <c r="Q106" i="26"/>
  <c r="S114" i="57"/>
  <c r="R114" i="57"/>
  <c r="Q114" i="57"/>
  <c r="S113" i="57"/>
  <c r="R113" i="57"/>
  <c r="Q113" i="57"/>
  <c r="S112" i="57"/>
  <c r="R112" i="57"/>
  <c r="Q112" i="57"/>
  <c r="S111" i="57"/>
  <c r="R111" i="57"/>
  <c r="Q111" i="57"/>
  <c r="S110" i="57"/>
  <c r="R110" i="57"/>
  <c r="Q110" i="57"/>
  <c r="S109" i="57"/>
  <c r="R109" i="57"/>
  <c r="Q109" i="57"/>
  <c r="S108" i="57"/>
  <c r="R108" i="57"/>
  <c r="Q108" i="57"/>
  <c r="S107" i="57"/>
  <c r="R107" i="57"/>
  <c r="Q107" i="57"/>
  <c r="S106" i="57"/>
  <c r="R106" i="57"/>
  <c r="Q106" i="57"/>
  <c r="S114" i="20"/>
  <c r="R114" i="20"/>
  <c r="Q114" i="20"/>
  <c r="S113" i="20"/>
  <c r="R113" i="20"/>
  <c r="Q113" i="20"/>
  <c r="S112" i="20"/>
  <c r="R112" i="20"/>
  <c r="Q112" i="20"/>
  <c r="S111" i="20"/>
  <c r="R111" i="20"/>
  <c r="Q111" i="20"/>
  <c r="S110" i="20"/>
  <c r="R110" i="20"/>
  <c r="Q110" i="20"/>
  <c r="S109" i="20"/>
  <c r="R109" i="20"/>
  <c r="Q109" i="20"/>
  <c r="S108" i="20"/>
  <c r="R108" i="20"/>
  <c r="Q108" i="20"/>
  <c r="S107" i="20"/>
  <c r="R107" i="20"/>
  <c r="Q107" i="20"/>
  <c r="S106" i="20"/>
  <c r="R106" i="20"/>
  <c r="Q106" i="20"/>
  <c r="S114" i="28"/>
  <c r="R114" i="28"/>
  <c r="Q114" i="28"/>
  <c r="S113" i="28"/>
  <c r="R113" i="28"/>
  <c r="Q113" i="28"/>
  <c r="S112" i="28"/>
  <c r="R112" i="28"/>
  <c r="Q112" i="28"/>
  <c r="S111" i="28"/>
  <c r="R111" i="28"/>
  <c r="Q111" i="28"/>
  <c r="S110" i="28"/>
  <c r="R110" i="28"/>
  <c r="Q110" i="28"/>
  <c r="S109" i="28"/>
  <c r="R109" i="28"/>
  <c r="Q109" i="28"/>
  <c r="S108" i="28"/>
  <c r="R108" i="28"/>
  <c r="Q108" i="28"/>
  <c r="S107" i="28"/>
  <c r="R107" i="28"/>
  <c r="Q107" i="28"/>
  <c r="S106" i="28"/>
  <c r="R106" i="28"/>
  <c r="Q106" i="28"/>
  <c r="S114" i="23"/>
  <c r="R114" i="23"/>
  <c r="Q114" i="23"/>
  <c r="S113" i="23"/>
  <c r="R113" i="23"/>
  <c r="Q113" i="23"/>
  <c r="S112" i="23"/>
  <c r="R112" i="23"/>
  <c r="Q112" i="23"/>
  <c r="S111" i="23"/>
  <c r="R111" i="23"/>
  <c r="Q111" i="23"/>
  <c r="S110" i="23"/>
  <c r="R110" i="23"/>
  <c r="Q110" i="23"/>
  <c r="S109" i="23"/>
  <c r="R109" i="23"/>
  <c r="Q109" i="23"/>
  <c r="S108" i="23"/>
  <c r="R108" i="23"/>
  <c r="Q108" i="23"/>
  <c r="S107" i="23"/>
  <c r="R107" i="23"/>
  <c r="Q107" i="23"/>
  <c r="S106" i="23"/>
  <c r="R106" i="23"/>
  <c r="Q106" i="23"/>
  <c r="S114" i="27"/>
  <c r="R114" i="27"/>
  <c r="Q114" i="27"/>
  <c r="S113" i="27"/>
  <c r="R113" i="27"/>
  <c r="Q113" i="27"/>
  <c r="S112" i="27"/>
  <c r="R112" i="27"/>
  <c r="Q112" i="27"/>
  <c r="S111" i="27"/>
  <c r="R111" i="27"/>
  <c r="Q111" i="27"/>
  <c r="S110" i="27"/>
  <c r="R110" i="27"/>
  <c r="Q110" i="27"/>
  <c r="S109" i="27"/>
  <c r="R109" i="27"/>
  <c r="Q109" i="27"/>
  <c r="S108" i="27"/>
  <c r="R108" i="27"/>
  <c r="Q108" i="27"/>
  <c r="S107" i="27"/>
  <c r="R107" i="27"/>
  <c r="Q107" i="27"/>
  <c r="S106" i="27"/>
  <c r="R106" i="27"/>
  <c r="Q106" i="27"/>
  <c r="S114" i="19"/>
  <c r="R114" i="19"/>
  <c r="Q114" i="19"/>
  <c r="S113" i="19"/>
  <c r="R113" i="19"/>
  <c r="Q113" i="19"/>
  <c r="S112" i="19"/>
  <c r="R112" i="19"/>
  <c r="Q112" i="19"/>
  <c r="S111" i="19"/>
  <c r="R111" i="19"/>
  <c r="Q111" i="19"/>
  <c r="S110" i="19"/>
  <c r="R110" i="19"/>
  <c r="Q110" i="19"/>
  <c r="S109" i="19"/>
  <c r="R109" i="19"/>
  <c r="Q109" i="19"/>
  <c r="S108" i="19"/>
  <c r="R108" i="19"/>
  <c r="Q108" i="19"/>
  <c r="S107" i="19"/>
  <c r="R107" i="19"/>
  <c r="Q107" i="19"/>
  <c r="S106" i="19"/>
  <c r="R106" i="19"/>
  <c r="Q106" i="19"/>
  <c r="S114" i="56"/>
  <c r="R114" i="56"/>
  <c r="Q114" i="56"/>
  <c r="S113" i="56"/>
  <c r="R113" i="56"/>
  <c r="Q113" i="56"/>
  <c r="S112" i="56"/>
  <c r="R112" i="56"/>
  <c r="Q112" i="56"/>
  <c r="S111" i="56"/>
  <c r="Q111" i="56"/>
  <c r="S110" i="56"/>
  <c r="Q110" i="56"/>
  <c r="S109" i="56"/>
  <c r="R109" i="56"/>
  <c r="Q109" i="56"/>
  <c r="S108" i="56"/>
  <c r="R108" i="56"/>
  <c r="Q108" i="56"/>
  <c r="S107" i="56"/>
  <c r="R107" i="56"/>
  <c r="Q107" i="56"/>
  <c r="S106" i="56"/>
  <c r="R106" i="56"/>
  <c r="Q106" i="56"/>
  <c r="S114" i="40"/>
  <c r="R114" i="40"/>
  <c r="Q114" i="40"/>
  <c r="S113" i="40"/>
  <c r="R113" i="40"/>
  <c r="Q113" i="40"/>
  <c r="S112" i="40"/>
  <c r="R112" i="40"/>
  <c r="Q112" i="40"/>
  <c r="S111" i="40"/>
  <c r="Q111" i="40"/>
  <c r="S110" i="40"/>
  <c r="Q110" i="40"/>
  <c r="S109" i="40"/>
  <c r="R109" i="40"/>
  <c r="Q109" i="40"/>
  <c r="S108" i="40"/>
  <c r="R108" i="40"/>
  <c r="Q108" i="40"/>
  <c r="S107" i="40"/>
  <c r="R107" i="40"/>
  <c r="Q107" i="40"/>
  <c r="S106" i="40"/>
  <c r="R106" i="40"/>
  <c r="Q106" i="40"/>
  <c r="S114" i="46"/>
  <c r="R114" i="46"/>
  <c r="Q114" i="46"/>
  <c r="S113" i="46"/>
  <c r="R113" i="46"/>
  <c r="Q113" i="46"/>
  <c r="S112" i="46"/>
  <c r="R112" i="46"/>
  <c r="Q112" i="46"/>
  <c r="S111" i="46"/>
  <c r="Q111" i="46"/>
  <c r="S110" i="46"/>
  <c r="Q110" i="46"/>
  <c r="S109" i="46"/>
  <c r="R109" i="46"/>
  <c r="Q109" i="46"/>
  <c r="S108" i="46"/>
  <c r="R108" i="46"/>
  <c r="Q108" i="46"/>
  <c r="S107" i="46"/>
  <c r="R107" i="46"/>
  <c r="Q107" i="46"/>
  <c r="S106" i="46"/>
  <c r="R106" i="46"/>
  <c r="Q106" i="46"/>
  <c r="S114" i="45"/>
  <c r="R114" i="45"/>
  <c r="Q114" i="45"/>
  <c r="S113" i="45"/>
  <c r="R113" i="45"/>
  <c r="Q113" i="45"/>
  <c r="S112" i="45"/>
  <c r="R112" i="45"/>
  <c r="Q112" i="45"/>
  <c r="S111" i="45"/>
  <c r="Q111" i="45"/>
  <c r="S110" i="45"/>
  <c r="Q110" i="45"/>
  <c r="S109" i="45"/>
  <c r="R109" i="45"/>
  <c r="Q109" i="45"/>
  <c r="S108" i="45"/>
  <c r="R108" i="45"/>
  <c r="Q108" i="45"/>
  <c r="S107" i="45"/>
  <c r="R107" i="45"/>
  <c r="Q107" i="45"/>
  <c r="S106" i="45"/>
  <c r="R106" i="45"/>
  <c r="Q106" i="45"/>
  <c r="S114" i="44"/>
  <c r="R114" i="44"/>
  <c r="Q114" i="44"/>
  <c r="S113" i="44"/>
  <c r="R113" i="44"/>
  <c r="Q113" i="44"/>
  <c r="S112" i="44"/>
  <c r="R112" i="44"/>
  <c r="Q112" i="44"/>
  <c r="S111" i="44"/>
  <c r="Q111" i="44"/>
  <c r="S110" i="44"/>
  <c r="Q110" i="44"/>
  <c r="S109" i="44"/>
  <c r="R109" i="44"/>
  <c r="Q109" i="44"/>
  <c r="S108" i="44"/>
  <c r="R108" i="44"/>
  <c r="Q108" i="44"/>
  <c r="S107" i="44"/>
  <c r="R107" i="44"/>
  <c r="Q107" i="44"/>
  <c r="S106" i="44"/>
  <c r="R106" i="44"/>
  <c r="Q106" i="44"/>
  <c r="S114" i="43"/>
  <c r="R114" i="43"/>
  <c r="Q114" i="43"/>
  <c r="S113" i="43"/>
  <c r="R113" i="43"/>
  <c r="Q113" i="43"/>
  <c r="S112" i="43"/>
  <c r="R112" i="43"/>
  <c r="Q112" i="43"/>
  <c r="S111" i="43"/>
  <c r="Q111" i="43"/>
  <c r="S110" i="43"/>
  <c r="Q110" i="43"/>
  <c r="S109" i="43"/>
  <c r="R109" i="43"/>
  <c r="Q109" i="43"/>
  <c r="S108" i="43"/>
  <c r="R108" i="43"/>
  <c r="Q108" i="43"/>
  <c r="S107" i="43"/>
  <c r="R107" i="43"/>
  <c r="Q107" i="43"/>
  <c r="S106" i="43"/>
  <c r="R106" i="43"/>
  <c r="Q106" i="43"/>
  <c r="S114" i="41"/>
  <c r="R114" i="41"/>
  <c r="Q114" i="41"/>
  <c r="S113" i="41"/>
  <c r="R113" i="41"/>
  <c r="Q113" i="41"/>
  <c r="S112" i="41"/>
  <c r="R112" i="41"/>
  <c r="Q112" i="41"/>
  <c r="S111" i="41"/>
  <c r="Q111" i="41"/>
  <c r="S110" i="41"/>
  <c r="Q110" i="41"/>
  <c r="S109" i="41"/>
  <c r="R109" i="41"/>
  <c r="Q109" i="41"/>
  <c r="S108" i="41"/>
  <c r="R108" i="41"/>
  <c r="Q108" i="41"/>
  <c r="S107" i="41"/>
  <c r="R107" i="41"/>
  <c r="Q107" i="41"/>
  <c r="S106" i="41"/>
  <c r="R106" i="41"/>
  <c r="Q106" i="41"/>
  <c r="S114" i="47"/>
  <c r="Q114" i="47"/>
  <c r="S113" i="47"/>
  <c r="R113" i="47"/>
  <c r="Q113" i="47"/>
  <c r="S112" i="47"/>
  <c r="R112" i="47"/>
  <c r="Q112" i="47"/>
  <c r="S111" i="47"/>
  <c r="Q111" i="47"/>
  <c r="S110" i="47"/>
  <c r="Q110" i="47"/>
  <c r="S109" i="47"/>
  <c r="R109" i="47"/>
  <c r="Q109" i="47"/>
  <c r="S108" i="47"/>
  <c r="R108" i="47"/>
  <c r="Q108" i="47"/>
  <c r="S107" i="47"/>
  <c r="R107" i="47"/>
  <c r="Q107" i="47"/>
  <c r="S106" i="47"/>
  <c r="R106" i="47"/>
  <c r="Q106" i="47"/>
  <c r="S114" i="18"/>
  <c r="Q114" i="18"/>
  <c r="S113" i="18"/>
  <c r="R113" i="18"/>
  <c r="Q113" i="18"/>
  <c r="S112" i="18"/>
  <c r="R112" i="18"/>
  <c r="Q112" i="18"/>
  <c r="S111" i="18"/>
  <c r="Q111" i="18"/>
  <c r="S110" i="18"/>
  <c r="Q110" i="18"/>
  <c r="S109" i="18"/>
  <c r="R109" i="18"/>
  <c r="Q109" i="18"/>
  <c r="S108" i="18"/>
  <c r="R108" i="18"/>
  <c r="Q108" i="18"/>
  <c r="S107" i="18"/>
  <c r="R107" i="18"/>
  <c r="Q107" i="18"/>
  <c r="S106" i="18"/>
  <c r="R106" i="18"/>
  <c r="Q106" i="18"/>
  <c r="S114" i="17"/>
  <c r="Q114" i="17"/>
  <c r="S113" i="17"/>
  <c r="R113" i="17"/>
  <c r="Q113" i="17"/>
  <c r="S112" i="17"/>
  <c r="R112" i="17"/>
  <c r="Q112" i="17"/>
  <c r="S111" i="17"/>
  <c r="Q111" i="17"/>
  <c r="S110" i="17"/>
  <c r="Q110" i="17"/>
  <c r="S109" i="17"/>
  <c r="R109" i="17"/>
  <c r="Q109" i="17"/>
  <c r="S108" i="17"/>
  <c r="R108" i="17"/>
  <c r="Q108" i="17"/>
  <c r="S107" i="17"/>
  <c r="R107" i="17"/>
  <c r="Q107" i="17"/>
  <c r="S106" i="17"/>
  <c r="R106" i="17"/>
  <c r="Q106" i="17"/>
  <c r="S114" i="58"/>
  <c r="R114" i="58"/>
  <c r="Q114" i="58"/>
  <c r="S113" i="58"/>
  <c r="R113" i="58"/>
  <c r="Q113" i="58"/>
  <c r="S112" i="58"/>
  <c r="R112" i="58"/>
  <c r="Q112" i="58"/>
  <c r="S111" i="58"/>
  <c r="Q111" i="58"/>
  <c r="S110" i="58"/>
  <c r="Q110" i="58"/>
  <c r="S109" i="58"/>
  <c r="R109" i="58"/>
  <c r="Q109" i="58"/>
  <c r="S108" i="58"/>
  <c r="R108" i="58"/>
  <c r="Q108" i="58"/>
  <c r="S107" i="58"/>
  <c r="R107" i="58"/>
  <c r="Q107" i="58"/>
  <c r="S106" i="58"/>
  <c r="R106" i="58"/>
  <c r="Q106" i="58"/>
  <c r="S114" i="55"/>
  <c r="Q114" i="55"/>
  <c r="S113" i="55"/>
  <c r="R113" i="55"/>
  <c r="Q113" i="55"/>
  <c r="S112" i="55"/>
  <c r="R112" i="55"/>
  <c r="Q112" i="55"/>
  <c r="S111" i="55"/>
  <c r="Q111" i="55"/>
  <c r="S110" i="55"/>
  <c r="Q110" i="55"/>
  <c r="S109" i="55"/>
  <c r="R109" i="55"/>
  <c r="Q109" i="55"/>
  <c r="S108" i="55"/>
  <c r="R108" i="55"/>
  <c r="Q108" i="55"/>
  <c r="S107" i="55"/>
  <c r="R107" i="55"/>
  <c r="Q107" i="55"/>
  <c r="S106" i="55"/>
  <c r="R106" i="55"/>
  <c r="Q106" i="55"/>
  <c r="S114" i="59"/>
  <c r="R114" i="59"/>
  <c r="Q114" i="59"/>
  <c r="S113" i="59"/>
  <c r="R113" i="59"/>
  <c r="Q113" i="59"/>
  <c r="S112" i="59"/>
  <c r="R112" i="59"/>
  <c r="Q112" i="59"/>
  <c r="S111" i="59"/>
  <c r="Q111" i="59"/>
  <c r="S110" i="59"/>
  <c r="Q110" i="59"/>
  <c r="S109" i="59"/>
  <c r="R109" i="59"/>
  <c r="Q109" i="59"/>
  <c r="S108" i="59"/>
  <c r="R108" i="59"/>
  <c r="Q108" i="59"/>
  <c r="S107" i="59"/>
  <c r="R107" i="59"/>
  <c r="Q107" i="59"/>
  <c r="S106" i="59"/>
  <c r="R106" i="59"/>
  <c r="Q106" i="59"/>
  <c r="S114" i="16"/>
  <c r="Q114" i="16"/>
  <c r="S113" i="16"/>
  <c r="R113" i="16"/>
  <c r="Q113" i="16"/>
  <c r="S112" i="16"/>
  <c r="R112" i="16"/>
  <c r="Q112" i="16"/>
  <c r="S111" i="16"/>
  <c r="Q111" i="16"/>
  <c r="S110" i="16"/>
  <c r="Q110" i="16"/>
  <c r="S109" i="16"/>
  <c r="R109" i="16"/>
  <c r="Q109" i="16"/>
  <c r="S108" i="16"/>
  <c r="R108" i="16"/>
  <c r="Q108" i="16"/>
  <c r="S107" i="16"/>
  <c r="R107" i="16"/>
  <c r="Q107" i="16"/>
  <c r="S106" i="16"/>
  <c r="R106" i="16"/>
  <c r="Q106" i="16"/>
  <c r="S114" i="54"/>
  <c r="Q114" i="54"/>
  <c r="S113" i="54"/>
  <c r="R113" i="54"/>
  <c r="Q113" i="54"/>
  <c r="S112" i="54"/>
  <c r="R112" i="54"/>
  <c r="Q112" i="54"/>
  <c r="S111" i="54"/>
  <c r="Q111" i="54"/>
  <c r="S110" i="54"/>
  <c r="Q110" i="54"/>
  <c r="S109" i="54"/>
  <c r="R109" i="54"/>
  <c r="Q109" i="54"/>
  <c r="S108" i="54"/>
  <c r="R108" i="54"/>
  <c r="Q108" i="54"/>
  <c r="S107" i="54"/>
  <c r="R107" i="54"/>
  <c r="Q107" i="54"/>
  <c r="S106" i="54"/>
  <c r="Q106" i="54"/>
  <c r="S114" i="50"/>
  <c r="R114" i="50"/>
  <c r="Q114" i="50"/>
  <c r="S113" i="50"/>
  <c r="R113" i="50"/>
  <c r="Q113" i="50"/>
  <c r="S112" i="50"/>
  <c r="R112" i="50"/>
  <c r="Q112" i="50"/>
  <c r="S111" i="50"/>
  <c r="Q111" i="50"/>
  <c r="S110" i="50"/>
  <c r="Q110" i="50"/>
  <c r="S109" i="50"/>
  <c r="R109" i="50"/>
  <c r="Q109" i="50"/>
  <c r="S108" i="50"/>
  <c r="R108" i="50"/>
  <c r="Q108" i="50"/>
  <c r="S107" i="50"/>
  <c r="R107" i="50"/>
  <c r="Q107" i="50"/>
  <c r="S106" i="50"/>
  <c r="R106" i="50"/>
  <c r="Q106" i="50"/>
  <c r="S114" i="53"/>
  <c r="R114" i="53"/>
  <c r="Q114" i="53"/>
  <c r="S113" i="53"/>
  <c r="R113" i="53"/>
  <c r="Q113" i="53"/>
  <c r="S112" i="53"/>
  <c r="R112" i="53"/>
  <c r="Q112" i="53"/>
  <c r="S111" i="53"/>
  <c r="Q111" i="53"/>
  <c r="S110" i="53"/>
  <c r="Q110" i="53"/>
  <c r="S109" i="53"/>
  <c r="R109" i="53"/>
  <c r="Q109" i="53"/>
  <c r="S108" i="53"/>
  <c r="R108" i="53"/>
  <c r="Q108" i="53"/>
  <c r="S107" i="53"/>
  <c r="R107" i="53"/>
  <c r="Q107" i="53"/>
  <c r="S106" i="53"/>
  <c r="R106" i="53"/>
  <c r="Q106" i="53"/>
  <c r="S114" i="52"/>
  <c r="R114" i="52"/>
  <c r="Q114" i="52"/>
  <c r="S113" i="52"/>
  <c r="R113" i="52"/>
  <c r="Q113" i="52"/>
  <c r="S112" i="52"/>
  <c r="R112" i="52"/>
  <c r="Q112" i="52"/>
  <c r="S111" i="52"/>
  <c r="Q111" i="52"/>
  <c r="S110" i="52"/>
  <c r="Q110" i="52"/>
  <c r="S109" i="52"/>
  <c r="R109" i="52"/>
  <c r="Q109" i="52"/>
  <c r="S108" i="52"/>
  <c r="R108" i="52"/>
  <c r="Q108" i="52"/>
  <c r="S107" i="52"/>
  <c r="R107" i="52"/>
  <c r="Q107" i="52"/>
  <c r="S106" i="52"/>
  <c r="R106" i="52"/>
  <c r="Q106" i="52"/>
  <c r="S114" i="51"/>
  <c r="R114" i="51"/>
  <c r="Q114" i="51"/>
  <c r="S113" i="51"/>
  <c r="R113" i="51"/>
  <c r="Q113" i="51"/>
  <c r="S112" i="51"/>
  <c r="R112" i="51"/>
  <c r="Q112" i="51"/>
  <c r="S111" i="51"/>
  <c r="Q111" i="51"/>
  <c r="S110" i="51"/>
  <c r="Q110" i="51"/>
  <c r="S109" i="51"/>
  <c r="R109" i="51"/>
  <c r="Q109" i="51"/>
  <c r="S108" i="51"/>
  <c r="R108" i="51"/>
  <c r="Q108" i="51"/>
  <c r="S107" i="51"/>
  <c r="R107" i="51"/>
  <c r="Q107" i="51"/>
  <c r="S106" i="51"/>
  <c r="R106" i="51"/>
  <c r="Q106" i="51"/>
  <c r="S114" i="49"/>
  <c r="R114" i="49"/>
  <c r="Q114" i="49"/>
  <c r="S113" i="49"/>
  <c r="R113" i="49"/>
  <c r="Q113" i="49"/>
  <c r="S112" i="49"/>
  <c r="R112" i="49"/>
  <c r="Q112" i="49"/>
  <c r="S111" i="49"/>
  <c r="Q111" i="49"/>
  <c r="S110" i="49"/>
  <c r="Q110" i="49"/>
  <c r="S109" i="49"/>
  <c r="R109" i="49"/>
  <c r="Q109" i="49"/>
  <c r="S108" i="49"/>
  <c r="R108" i="49"/>
  <c r="Q108" i="49"/>
  <c r="S107" i="49"/>
  <c r="R107" i="49"/>
  <c r="Q107" i="49"/>
  <c r="S106" i="49"/>
  <c r="R106" i="49"/>
  <c r="Q106" i="49"/>
  <c r="S114" i="48"/>
  <c r="R114" i="48"/>
  <c r="Q114" i="48"/>
  <c r="S113" i="48"/>
  <c r="R113" i="48"/>
  <c r="Q113" i="48"/>
  <c r="S112" i="48"/>
  <c r="R112" i="48"/>
  <c r="Q112" i="48"/>
  <c r="S111" i="48"/>
  <c r="Q111" i="48"/>
  <c r="S110" i="48"/>
  <c r="Q110" i="48"/>
  <c r="S109" i="48"/>
  <c r="R109" i="48"/>
  <c r="Q109" i="48"/>
  <c r="S108" i="48"/>
  <c r="R108" i="48"/>
  <c r="Q108" i="48"/>
  <c r="S107" i="48"/>
  <c r="R107" i="48"/>
  <c r="Q107" i="48"/>
  <c r="S106" i="48"/>
  <c r="R106" i="48"/>
  <c r="Q106" i="48"/>
  <c r="S114" i="15"/>
  <c r="Q114" i="15"/>
  <c r="S113" i="15"/>
  <c r="R113" i="15"/>
  <c r="Q113" i="15"/>
  <c r="S112" i="15"/>
  <c r="R112" i="15"/>
  <c r="Q112" i="15"/>
  <c r="S111" i="15"/>
  <c r="Q111" i="15"/>
  <c r="S110" i="15"/>
  <c r="Q110" i="15"/>
  <c r="S109" i="15"/>
  <c r="R109" i="15"/>
  <c r="Q109" i="15"/>
  <c r="S108" i="15"/>
  <c r="R108" i="15"/>
  <c r="Q108" i="15"/>
  <c r="S107" i="15"/>
  <c r="R107" i="15"/>
  <c r="Q107" i="15"/>
  <c r="Q106" i="15"/>
  <c r="S13" i="64" l="1"/>
  <c r="R13" i="64"/>
  <c r="P13" i="64"/>
  <c r="T13" i="64"/>
  <c r="X13" i="64"/>
  <c r="X17" i="64" s="1"/>
  <c r="V13" i="64"/>
  <c r="U13" i="64"/>
  <c r="X13" i="23"/>
  <c r="X17" i="23" s="1"/>
  <c r="X13" i="58"/>
  <c r="X17" i="58" s="1"/>
  <c r="X13" i="54"/>
  <c r="X17" i="54" s="1"/>
  <c r="X13" i="26"/>
  <c r="X17" i="26" s="1"/>
  <c r="X13" i="56"/>
  <c r="X17" i="56" s="1"/>
  <c r="X15" i="48"/>
  <c r="X17" i="48" s="1"/>
  <c r="X16" i="43"/>
  <c r="X17" i="43" s="1"/>
  <c r="X15" i="17"/>
  <c r="X17" i="17" s="1"/>
  <c r="X15" i="50"/>
  <c r="X17" i="50" s="1"/>
  <c r="X15" i="49"/>
  <c r="X17" i="49" s="1"/>
  <c r="X13" i="40"/>
  <c r="X17" i="40" s="1"/>
  <c r="X15" i="53"/>
  <c r="X17" i="53" s="1"/>
  <c r="X13" i="57"/>
  <c r="X17" i="57" s="1"/>
  <c r="X13" i="27"/>
  <c r="X17" i="27" s="1"/>
  <c r="X13" i="55"/>
  <c r="X17" i="55" s="1"/>
  <c r="X16" i="41"/>
  <c r="X17" i="41" s="1"/>
  <c r="X15" i="34"/>
  <c r="X17" i="34" s="1"/>
  <c r="X15" i="63"/>
  <c r="X17" i="63" s="1"/>
  <c r="X13" i="46"/>
  <c r="X17" i="46" s="1"/>
  <c r="X13" i="59"/>
  <c r="X17" i="59" s="1"/>
  <c r="X13" i="20"/>
  <c r="X17" i="20" s="1"/>
  <c r="X13" i="19"/>
  <c r="X17" i="19" s="1"/>
  <c r="X13" i="15"/>
  <c r="X17" i="15" s="1"/>
  <c r="X16" i="47"/>
  <c r="X17" i="47" s="1"/>
  <c r="X15" i="62"/>
  <c r="X17" i="62" s="1"/>
  <c r="X15" i="52"/>
  <c r="X17" i="52" s="1"/>
  <c r="X14" i="33"/>
  <c r="X17" i="33" s="1"/>
  <c r="X13" i="28"/>
  <c r="X17" i="28" s="1"/>
  <c r="X13" i="61"/>
  <c r="X17" i="61" s="1"/>
  <c r="X13" i="45"/>
  <c r="X17" i="45" s="1"/>
  <c r="X13" i="16"/>
  <c r="X17" i="16" s="1"/>
  <c r="X16" i="44"/>
  <c r="X17" i="44" s="1"/>
  <c r="X16" i="18"/>
  <c r="X17" i="18" s="1"/>
  <c r="X15" i="51"/>
  <c r="X17" i="51" s="1"/>
  <c r="W22" i="61"/>
  <c r="R79" i="61"/>
  <c r="V22" i="61"/>
  <c r="R80" i="61"/>
  <c r="W81" i="61"/>
  <c r="H41" i="61"/>
  <c r="I32" i="61"/>
  <c r="V13" i="61"/>
  <c r="V15" i="62"/>
  <c r="U15" i="62"/>
  <c r="S15" i="62"/>
  <c r="U15" i="63"/>
  <c r="T15" i="62"/>
  <c r="P15" i="62"/>
  <c r="R15" i="62"/>
  <c r="V15" i="63"/>
  <c r="T15" i="63"/>
  <c r="S15" i="63"/>
  <c r="R15" i="63"/>
  <c r="P15" i="63"/>
  <c r="Q24" i="61"/>
  <c r="Q25" i="61"/>
  <c r="R24" i="61"/>
  <c r="R25" i="61"/>
  <c r="Q22" i="61"/>
  <c r="Z22" i="61" s="1"/>
  <c r="Q23" i="61"/>
  <c r="Z23" i="61" s="1"/>
  <c r="V24" i="61"/>
  <c r="V25" i="61"/>
  <c r="R22" i="61"/>
  <c r="R23" i="61"/>
  <c r="AA23" i="61" s="1"/>
  <c r="I33" i="61"/>
  <c r="P13" i="61"/>
  <c r="H88" i="61" s="1"/>
  <c r="R13" i="61"/>
  <c r="R17" i="61" s="1"/>
  <c r="AC23" i="61"/>
  <c r="S13" i="61"/>
  <c r="S17" i="61" s="1"/>
  <c r="T13" i="61"/>
  <c r="AC31" i="61" s="1"/>
  <c r="AC62" i="61" s="1"/>
  <c r="H35" i="61"/>
  <c r="I42" i="61"/>
  <c r="U13" i="61"/>
  <c r="AD31" i="61" s="1"/>
  <c r="W23" i="61"/>
  <c r="AD85" i="61"/>
  <c r="AI81" i="61"/>
  <c r="S115" i="61"/>
  <c r="E127" i="61"/>
  <c r="V82" i="61"/>
  <c r="W82" i="61"/>
  <c r="X82" i="61"/>
  <c r="BE80" i="61"/>
  <c r="BG80" i="61" s="1"/>
  <c r="BI80" i="61" s="1"/>
  <c r="BK80" i="61" s="1"/>
  <c r="BM80" i="61" s="1"/>
  <c r="X83" i="61"/>
  <c r="V80" i="61"/>
  <c r="AN81" i="61"/>
  <c r="Q78" i="61"/>
  <c r="W80" i="61"/>
  <c r="V78" i="61"/>
  <c r="AK79" i="61"/>
  <c r="W78" i="61"/>
  <c r="AM79" i="61"/>
  <c r="Y78" i="61"/>
  <c r="AN79" i="61"/>
  <c r="Z85" i="61"/>
  <c r="X79" i="61"/>
  <c r="BD79" i="61"/>
  <c r="BF79" i="61" s="1"/>
  <c r="BH79" i="61" s="1"/>
  <c r="BJ79" i="61" s="1"/>
  <c r="BL79" i="61" s="1"/>
  <c r="AD23" i="61"/>
  <c r="AE85" i="61"/>
  <c r="Y79" i="61"/>
  <c r="BE79" i="61"/>
  <c r="BG79" i="61" s="1"/>
  <c r="BI79" i="61" s="1"/>
  <c r="BK79" i="61" s="1"/>
  <c r="BM79" i="61" s="1"/>
  <c r="AC85" i="61"/>
  <c r="AF85" i="61"/>
  <c r="AK23" i="61"/>
  <c r="AA85" i="61"/>
  <c r="AB85" i="61"/>
  <c r="AM82" i="61"/>
  <c r="Q115" i="61"/>
  <c r="C132" i="61" s="1"/>
  <c r="AM80" i="61"/>
  <c r="AK83" i="61"/>
  <c r="R82" i="61"/>
  <c r="BJ83" i="61"/>
  <c r="BL83" i="61" s="1"/>
  <c r="E49" i="61"/>
  <c r="R49" i="61" s="1"/>
  <c r="C49" i="61"/>
  <c r="BE23" i="61"/>
  <c r="BG23" i="61" s="1"/>
  <c r="Y23" i="61"/>
  <c r="AH23" i="61" s="1"/>
  <c r="BE24" i="61"/>
  <c r="BG24" i="61" s="1"/>
  <c r="Y24" i="61"/>
  <c r="Y25" i="61"/>
  <c r="BE25" i="61"/>
  <c r="BG25" i="61" s="1"/>
  <c r="CB50" i="61"/>
  <c r="CA50" i="61"/>
  <c r="F50" i="61"/>
  <c r="BZ50" i="61"/>
  <c r="BY50" i="61"/>
  <c r="BX50" i="61"/>
  <c r="BW50" i="61"/>
  <c r="BV50" i="61"/>
  <c r="BU50" i="61"/>
  <c r="BT50" i="61"/>
  <c r="W50" i="61"/>
  <c r="X50" i="61" s="1"/>
  <c r="V50" i="61"/>
  <c r="Q50" i="61"/>
  <c r="BW51" i="61"/>
  <c r="BV51" i="61"/>
  <c r="BU51" i="61"/>
  <c r="BT51" i="61"/>
  <c r="W51" i="61"/>
  <c r="X51" i="61" s="1"/>
  <c r="V51" i="61"/>
  <c r="Q51" i="61"/>
  <c r="CB51" i="61"/>
  <c r="CA51" i="61"/>
  <c r="F51" i="61"/>
  <c r="BZ51" i="61"/>
  <c r="BY51" i="61"/>
  <c r="BX51" i="61"/>
  <c r="AE23" i="61"/>
  <c r="BH23" i="61"/>
  <c r="B48" i="61"/>
  <c r="C51" i="61"/>
  <c r="V79" i="61"/>
  <c r="AL79" i="61"/>
  <c r="Q81" i="61"/>
  <c r="AJ81" i="61"/>
  <c r="L23" i="61"/>
  <c r="BJ23" i="61"/>
  <c r="BL23" i="61" s="1"/>
  <c r="E24" i="61"/>
  <c r="E26" i="61" s="1"/>
  <c r="BI24" i="61"/>
  <c r="BH25" i="61"/>
  <c r="G34" i="61"/>
  <c r="W79" i="61"/>
  <c r="R81" i="61"/>
  <c r="AK81" i="61"/>
  <c r="BJ82" i="61"/>
  <c r="BL82" i="61" s="1"/>
  <c r="BK23" i="61"/>
  <c r="BM23" i="61" s="1"/>
  <c r="L24" i="61"/>
  <c r="BJ24" i="61"/>
  <c r="BL24" i="61" s="1"/>
  <c r="E25" i="61"/>
  <c r="BI25" i="61"/>
  <c r="BJ78" i="61"/>
  <c r="BL78" i="61" s="1"/>
  <c r="AL81" i="61"/>
  <c r="P23" i="61"/>
  <c r="AI23" i="61"/>
  <c r="BK24" i="61"/>
  <c r="BM24" i="61" s="1"/>
  <c r="L25" i="61"/>
  <c r="BK78" i="61"/>
  <c r="BM78" i="61" s="1"/>
  <c r="BH24" i="61"/>
  <c r="AJ23" i="61"/>
  <c r="P24" i="61"/>
  <c r="AI78" i="61"/>
  <c r="BJ80" i="61"/>
  <c r="BL80" i="61" s="1"/>
  <c r="H39" i="61"/>
  <c r="AJ78" i="61"/>
  <c r="AL23" i="61"/>
  <c r="AK78" i="61"/>
  <c r="AI80" i="61"/>
  <c r="AI82" i="61"/>
  <c r="AL78" i="61"/>
  <c r="AJ80" i="61"/>
  <c r="BD81" i="61"/>
  <c r="BF81" i="61" s="1"/>
  <c r="BH81" i="61" s="1"/>
  <c r="BJ81" i="61" s="1"/>
  <c r="BL81" i="61" s="1"/>
  <c r="AJ82" i="61"/>
  <c r="AM23" i="61"/>
  <c r="AN23" i="61"/>
  <c r="H38" i="61"/>
  <c r="AM78" i="61"/>
  <c r="AK80" i="61"/>
  <c r="BE81" i="61"/>
  <c r="BG81" i="61" s="1"/>
  <c r="BI81" i="61" s="1"/>
  <c r="BK81" i="61" s="1"/>
  <c r="BM81" i="61" s="1"/>
  <c r="AK82" i="61"/>
  <c r="AI83" i="61"/>
  <c r="X78" i="61"/>
  <c r="AL80" i="61"/>
  <c r="AL82" i="61"/>
  <c r="AJ83" i="61"/>
  <c r="H37" i="61"/>
  <c r="C50" i="61"/>
  <c r="X80" i="61"/>
  <c r="Q83" i="61"/>
  <c r="AL83" i="61"/>
  <c r="AB23" i="61"/>
  <c r="H36" i="61"/>
  <c r="R83" i="61"/>
  <c r="AM83" i="61"/>
  <c r="AI79" i="61"/>
  <c r="V83" i="61"/>
  <c r="G31" i="59"/>
  <c r="B31" i="59"/>
  <c r="AR137" i="59"/>
  <c r="AP137" i="59"/>
  <c r="AR136" i="59"/>
  <c r="AP136" i="59"/>
  <c r="BA135" i="59"/>
  <c r="AZ135" i="59"/>
  <c r="AY135" i="59"/>
  <c r="AX135" i="59"/>
  <c r="AW135" i="59"/>
  <c r="AV135" i="59"/>
  <c r="AU135" i="59"/>
  <c r="AT135" i="59"/>
  <c r="AS135" i="59"/>
  <c r="AQ135" i="59"/>
  <c r="BA134" i="59"/>
  <c r="AZ134" i="59"/>
  <c r="AY134" i="59"/>
  <c r="AX134" i="59"/>
  <c r="AW134" i="59"/>
  <c r="AV134" i="59"/>
  <c r="AU134" i="59"/>
  <c r="AT134" i="59"/>
  <c r="AS134" i="59"/>
  <c r="AQ134" i="59"/>
  <c r="D127" i="59"/>
  <c r="E126" i="59"/>
  <c r="E125" i="59"/>
  <c r="E124" i="59"/>
  <c r="E123" i="59"/>
  <c r="E122" i="59"/>
  <c r="E121" i="59"/>
  <c r="E120" i="59"/>
  <c r="E119" i="59"/>
  <c r="O114" i="59"/>
  <c r="O113" i="59"/>
  <c r="O112" i="59"/>
  <c r="O111" i="59"/>
  <c r="O110" i="59"/>
  <c r="H110" i="59"/>
  <c r="O109" i="59"/>
  <c r="O108" i="59"/>
  <c r="O107" i="59"/>
  <c r="O106" i="59"/>
  <c r="M83" i="59"/>
  <c r="M82" i="59"/>
  <c r="AR81" i="59"/>
  <c r="Q81" i="59" s="1"/>
  <c r="AP81" i="59"/>
  <c r="AH81" i="59"/>
  <c r="AG81" i="59"/>
  <c r="AF81" i="59"/>
  <c r="AE81" i="59"/>
  <c r="AD81" i="59"/>
  <c r="AC81" i="59"/>
  <c r="AB81" i="59"/>
  <c r="AA81" i="59"/>
  <c r="Z81" i="59"/>
  <c r="M81" i="59"/>
  <c r="BE81" i="59" s="1"/>
  <c r="BG81" i="59" s="1"/>
  <c r="BI81" i="59" s="1"/>
  <c r="L81" i="59"/>
  <c r="BD81" i="59" s="1"/>
  <c r="BF81" i="59" s="1"/>
  <c r="BH81" i="59" s="1"/>
  <c r="J81" i="59"/>
  <c r="I81" i="59"/>
  <c r="E81" i="59"/>
  <c r="AN81" i="59" s="1"/>
  <c r="AR80" i="59"/>
  <c r="W80" i="59" s="1"/>
  <c r="AP80" i="59"/>
  <c r="AH80" i="59"/>
  <c r="AG80" i="59"/>
  <c r="AF80" i="59"/>
  <c r="AE80" i="59"/>
  <c r="AD80" i="59"/>
  <c r="AC80" i="59"/>
  <c r="AB80" i="59"/>
  <c r="AA80" i="59"/>
  <c r="Z80" i="59"/>
  <c r="M80" i="59"/>
  <c r="L80" i="59"/>
  <c r="X80" i="59" s="1"/>
  <c r="I80" i="59"/>
  <c r="J80" i="59" s="1"/>
  <c r="E80" i="59"/>
  <c r="AN80" i="59" s="1"/>
  <c r="AR79" i="59"/>
  <c r="V79" i="59" s="1"/>
  <c r="AP79" i="59"/>
  <c r="AH79" i="59"/>
  <c r="AG79" i="59"/>
  <c r="AF79" i="59"/>
  <c r="AE79" i="59"/>
  <c r="AD79" i="59"/>
  <c r="AC79" i="59"/>
  <c r="AB79" i="59"/>
  <c r="AA79" i="59"/>
  <c r="Z79" i="59"/>
  <c r="M79" i="59"/>
  <c r="BE79" i="59" s="1"/>
  <c r="BG79" i="59" s="1"/>
  <c r="BI79" i="59" s="1"/>
  <c r="L79" i="59"/>
  <c r="BD79" i="59" s="1"/>
  <c r="BF79" i="59" s="1"/>
  <c r="BH79" i="59" s="1"/>
  <c r="I79" i="59"/>
  <c r="J79" i="59" s="1"/>
  <c r="E79" i="59"/>
  <c r="AN79" i="59" s="1"/>
  <c r="AR78" i="59"/>
  <c r="Q78" i="59" s="1"/>
  <c r="AP78" i="59"/>
  <c r="AH78" i="59"/>
  <c r="AG78" i="59"/>
  <c r="AF78" i="59"/>
  <c r="AE78" i="59"/>
  <c r="AD78" i="59"/>
  <c r="AC78" i="59"/>
  <c r="AB78" i="59"/>
  <c r="AA78" i="59"/>
  <c r="Z78" i="59"/>
  <c r="M78" i="59"/>
  <c r="Y78" i="59" s="1"/>
  <c r="L78" i="59"/>
  <c r="J78" i="59"/>
  <c r="I78" i="59"/>
  <c r="E78" i="59"/>
  <c r="AN78" i="59" s="1"/>
  <c r="CB74" i="59"/>
  <c r="CA74" i="59"/>
  <c r="BZ74" i="59"/>
  <c r="BY74" i="59"/>
  <c r="BX74" i="59"/>
  <c r="BW74" i="59"/>
  <c r="BV74" i="59"/>
  <c r="BU74" i="59"/>
  <c r="BT74" i="59"/>
  <c r="CB72" i="59"/>
  <c r="CA72" i="59"/>
  <c r="BZ72" i="59"/>
  <c r="BY72" i="59"/>
  <c r="BX72" i="59"/>
  <c r="BW72" i="59"/>
  <c r="BV72" i="59"/>
  <c r="BU72" i="59"/>
  <c r="BT72" i="59"/>
  <c r="CB71" i="59"/>
  <c r="CA71" i="59"/>
  <c r="BZ71" i="59"/>
  <c r="BY71" i="59"/>
  <c r="BX71" i="59"/>
  <c r="BW71" i="59"/>
  <c r="BV71" i="59"/>
  <c r="BU71" i="59"/>
  <c r="BT71" i="59"/>
  <c r="CB70" i="59"/>
  <c r="CA70" i="59"/>
  <c r="BZ70" i="59"/>
  <c r="BY70" i="59"/>
  <c r="BX70" i="59"/>
  <c r="BW70" i="59"/>
  <c r="BV70" i="59"/>
  <c r="BU70" i="59"/>
  <c r="BT70" i="59"/>
  <c r="B70" i="59"/>
  <c r="CB69" i="59"/>
  <c r="CA69" i="59"/>
  <c r="BZ69" i="59"/>
  <c r="BY69" i="59"/>
  <c r="BX69" i="59"/>
  <c r="BW69" i="59"/>
  <c r="BV69" i="59"/>
  <c r="BU69" i="59"/>
  <c r="BT69" i="59"/>
  <c r="CB68" i="59"/>
  <c r="CA68" i="59"/>
  <c r="BZ68" i="59"/>
  <c r="BY68" i="59"/>
  <c r="BX68" i="59"/>
  <c r="BW68" i="59"/>
  <c r="BV68" i="59"/>
  <c r="BU68" i="59"/>
  <c r="BT68" i="59"/>
  <c r="CB67" i="59"/>
  <c r="CA67" i="59"/>
  <c r="BZ67" i="59"/>
  <c r="BY67" i="59"/>
  <c r="BX67" i="59"/>
  <c r="BW67" i="59"/>
  <c r="BV67" i="59"/>
  <c r="BU67" i="59"/>
  <c r="BT67" i="59"/>
  <c r="CB66" i="59"/>
  <c r="CA66" i="59"/>
  <c r="BZ66" i="59"/>
  <c r="BY66" i="59"/>
  <c r="BX66" i="59"/>
  <c r="BW66" i="59"/>
  <c r="BV66" i="59"/>
  <c r="BU66" i="59"/>
  <c r="BT66" i="59"/>
  <c r="AG66" i="59"/>
  <c r="CB65" i="59"/>
  <c r="CA65" i="59"/>
  <c r="BZ65" i="59"/>
  <c r="BY65" i="59"/>
  <c r="BX65" i="59"/>
  <c r="BW65" i="59"/>
  <c r="BV65" i="59"/>
  <c r="BU65" i="59"/>
  <c r="BT65" i="59"/>
  <c r="Q65" i="59"/>
  <c r="P65" i="59"/>
  <c r="O65" i="59"/>
  <c r="N65" i="59"/>
  <c r="M65" i="59"/>
  <c r="L65" i="59"/>
  <c r="E65" i="59"/>
  <c r="CB64" i="59"/>
  <c r="CA64" i="59"/>
  <c r="BZ64" i="59"/>
  <c r="BY64" i="59"/>
  <c r="BX64" i="59"/>
  <c r="BW64" i="59"/>
  <c r="BV64" i="59"/>
  <c r="BU64" i="59"/>
  <c r="BT64" i="59"/>
  <c r="AN64" i="59"/>
  <c r="AM64" i="59"/>
  <c r="AL64" i="59"/>
  <c r="AK64" i="59"/>
  <c r="AJ64" i="59"/>
  <c r="AI64" i="59"/>
  <c r="T64" i="59"/>
  <c r="I64" i="59"/>
  <c r="H64" i="59"/>
  <c r="G64" i="59"/>
  <c r="CB63" i="59"/>
  <c r="CA63" i="59"/>
  <c r="BZ63" i="59"/>
  <c r="BY63" i="59"/>
  <c r="BX63" i="59"/>
  <c r="BW63" i="59"/>
  <c r="BV63" i="59"/>
  <c r="BU63" i="59"/>
  <c r="BT63" i="59"/>
  <c r="T63" i="59"/>
  <c r="I63" i="59"/>
  <c r="H63" i="59"/>
  <c r="G63" i="59"/>
  <c r="CB62" i="59"/>
  <c r="CA62" i="59"/>
  <c r="BZ62" i="59"/>
  <c r="BY62" i="59"/>
  <c r="BX62" i="59"/>
  <c r="BW62" i="59"/>
  <c r="BV62" i="59"/>
  <c r="BU62" i="59"/>
  <c r="BT62" i="59"/>
  <c r="T62" i="59"/>
  <c r="I62" i="59"/>
  <c r="H62" i="59"/>
  <c r="G62" i="59"/>
  <c r="CB61" i="59"/>
  <c r="CA61" i="59"/>
  <c r="BZ61" i="59"/>
  <c r="BY61" i="59"/>
  <c r="BX61" i="59"/>
  <c r="BW61" i="59"/>
  <c r="BV61" i="59"/>
  <c r="BU61" i="59"/>
  <c r="BT61" i="59"/>
  <c r="CB60" i="59"/>
  <c r="CA60" i="59"/>
  <c r="BZ60" i="59"/>
  <c r="BY60" i="59"/>
  <c r="BX60" i="59"/>
  <c r="BW60" i="59"/>
  <c r="BV60" i="59"/>
  <c r="BU60" i="59"/>
  <c r="BT60" i="59"/>
  <c r="CB59" i="59"/>
  <c r="CA59" i="59"/>
  <c r="BZ59" i="59"/>
  <c r="BY59" i="59"/>
  <c r="BX59" i="59"/>
  <c r="BW59" i="59"/>
  <c r="BV59" i="59"/>
  <c r="BU59" i="59"/>
  <c r="BT59" i="59"/>
  <c r="CB58" i="59"/>
  <c r="CA58" i="59"/>
  <c r="BZ58" i="59"/>
  <c r="BY58" i="59"/>
  <c r="BX58" i="59"/>
  <c r="BW58" i="59"/>
  <c r="BV58" i="59"/>
  <c r="BU58" i="59"/>
  <c r="BT58" i="59"/>
  <c r="CB57" i="59"/>
  <c r="BK57" i="59"/>
  <c r="CB56" i="59"/>
  <c r="CA56" i="59"/>
  <c r="BZ56" i="59"/>
  <c r="BY56" i="59"/>
  <c r="BX56" i="59"/>
  <c r="BW56" i="59"/>
  <c r="BV56" i="59"/>
  <c r="BU56" i="59"/>
  <c r="BT56" i="59"/>
  <c r="CB55" i="59"/>
  <c r="CA55" i="59"/>
  <c r="BZ55" i="59"/>
  <c r="BY55" i="59"/>
  <c r="BX55" i="59"/>
  <c r="BW55" i="59"/>
  <c r="BV55" i="59"/>
  <c r="BU55" i="59"/>
  <c r="BT55" i="59"/>
  <c r="CB54" i="59"/>
  <c r="CA54" i="59"/>
  <c r="BZ54" i="59"/>
  <c r="BY54" i="59"/>
  <c r="BX54" i="59"/>
  <c r="BW54" i="59"/>
  <c r="BV54" i="59"/>
  <c r="BU54" i="59"/>
  <c r="BT54" i="59"/>
  <c r="CB53" i="59"/>
  <c r="CA53" i="59"/>
  <c r="BZ53" i="59"/>
  <c r="BY53" i="59"/>
  <c r="BX53" i="59"/>
  <c r="BW53" i="59"/>
  <c r="BV53" i="59"/>
  <c r="BU53" i="59"/>
  <c r="BT53" i="59"/>
  <c r="CB52" i="59"/>
  <c r="CA52" i="59"/>
  <c r="BZ52" i="59"/>
  <c r="BY52" i="59"/>
  <c r="BX52" i="59"/>
  <c r="BW52" i="59"/>
  <c r="BV52" i="59"/>
  <c r="BU52" i="59"/>
  <c r="BT52" i="59"/>
  <c r="U52" i="59"/>
  <c r="T52" i="59"/>
  <c r="S52" i="59"/>
  <c r="G51" i="59"/>
  <c r="G50" i="59"/>
  <c r="G49" i="59"/>
  <c r="B49" i="59"/>
  <c r="C49" i="59" s="1"/>
  <c r="G48" i="59"/>
  <c r="B48" i="59"/>
  <c r="CB47" i="59"/>
  <c r="CA47" i="59"/>
  <c r="BZ47" i="59"/>
  <c r="BY47" i="59"/>
  <c r="BX47" i="59"/>
  <c r="BW47" i="59"/>
  <c r="BV47" i="59"/>
  <c r="BU47" i="59"/>
  <c r="BT47" i="59"/>
  <c r="CB46" i="59"/>
  <c r="CA46" i="59"/>
  <c r="BZ46" i="59"/>
  <c r="BY46" i="59"/>
  <c r="BX46" i="59"/>
  <c r="BW46" i="59"/>
  <c r="BV46" i="59"/>
  <c r="BU46" i="59"/>
  <c r="BT46" i="59"/>
  <c r="CB45" i="59"/>
  <c r="CA45" i="59"/>
  <c r="BZ45" i="59"/>
  <c r="BY45" i="59"/>
  <c r="BX45" i="59"/>
  <c r="BW45" i="59"/>
  <c r="BV45" i="59"/>
  <c r="BU45" i="59"/>
  <c r="BT45" i="59"/>
  <c r="CB44" i="59"/>
  <c r="CA44" i="59"/>
  <c r="BZ44" i="59"/>
  <c r="BY44" i="59"/>
  <c r="BX44" i="59"/>
  <c r="BW44" i="59"/>
  <c r="BV44" i="59"/>
  <c r="BU44" i="59"/>
  <c r="BT44" i="59"/>
  <c r="CB43" i="59"/>
  <c r="CA43" i="59"/>
  <c r="BZ43" i="59"/>
  <c r="BY43" i="59"/>
  <c r="BX43" i="59"/>
  <c r="BW43" i="59"/>
  <c r="BV43" i="59"/>
  <c r="BU43" i="59"/>
  <c r="BT43" i="59"/>
  <c r="Q43" i="59"/>
  <c r="P43" i="59"/>
  <c r="O43" i="59"/>
  <c r="N43" i="59"/>
  <c r="M43" i="59"/>
  <c r="L43" i="59"/>
  <c r="CB42" i="59"/>
  <c r="CA42" i="59"/>
  <c r="BZ42" i="59"/>
  <c r="BY42" i="59"/>
  <c r="BX42" i="59"/>
  <c r="BW42" i="59"/>
  <c r="BV42" i="59"/>
  <c r="BU42" i="59"/>
  <c r="BT42" i="59"/>
  <c r="AN42" i="59"/>
  <c r="AM42" i="59"/>
  <c r="AL42" i="59"/>
  <c r="AK42" i="59"/>
  <c r="AJ42" i="59"/>
  <c r="AI42" i="59"/>
  <c r="AH42" i="59"/>
  <c r="AG42" i="59"/>
  <c r="AF42" i="59"/>
  <c r="AE42" i="59"/>
  <c r="AD42" i="59"/>
  <c r="AC42" i="59"/>
  <c r="AB42" i="59"/>
  <c r="AA42" i="59"/>
  <c r="T42" i="59"/>
  <c r="G42" i="59"/>
  <c r="H42" i="59" s="1"/>
  <c r="F42" i="59"/>
  <c r="Z42" i="59" s="1"/>
  <c r="CB41" i="59"/>
  <c r="CA41" i="59"/>
  <c r="BZ41" i="59"/>
  <c r="BY41" i="59"/>
  <c r="BX41" i="59"/>
  <c r="BW41" i="59"/>
  <c r="BV41" i="59"/>
  <c r="BU41" i="59"/>
  <c r="BT41" i="59"/>
  <c r="AN41" i="59"/>
  <c r="AM41" i="59"/>
  <c r="AL41" i="59"/>
  <c r="AK41" i="59"/>
  <c r="AJ41" i="59"/>
  <c r="AI41" i="59"/>
  <c r="AH41" i="59"/>
  <c r="AG41" i="59"/>
  <c r="AF41" i="59"/>
  <c r="AE41" i="59"/>
  <c r="AD41" i="59"/>
  <c r="AC41" i="59"/>
  <c r="AB41" i="59"/>
  <c r="AA41" i="59"/>
  <c r="T41" i="59"/>
  <c r="G41" i="59"/>
  <c r="I41" i="59" s="1"/>
  <c r="F41" i="59"/>
  <c r="Z41" i="59" s="1"/>
  <c r="CB40" i="59"/>
  <c r="CA40" i="59"/>
  <c r="BZ40" i="59"/>
  <c r="BY40" i="59"/>
  <c r="BX40" i="59"/>
  <c r="BW40" i="59"/>
  <c r="BV40" i="59"/>
  <c r="BU40" i="59"/>
  <c r="BT40" i="59"/>
  <c r="AN40" i="59"/>
  <c r="AM40" i="59"/>
  <c r="AL40" i="59"/>
  <c r="AK40" i="59"/>
  <c r="AJ40" i="59"/>
  <c r="AI40" i="59"/>
  <c r="AH40" i="59"/>
  <c r="AG40" i="59"/>
  <c r="AF40" i="59"/>
  <c r="AE40" i="59"/>
  <c r="AD40" i="59"/>
  <c r="AC40" i="59"/>
  <c r="AB40" i="59"/>
  <c r="AA40" i="59"/>
  <c r="F40" i="59"/>
  <c r="Z40" i="59" s="1"/>
  <c r="B40" i="59"/>
  <c r="A40" i="59"/>
  <c r="CB39" i="59"/>
  <c r="CA39" i="59"/>
  <c r="BZ39" i="59"/>
  <c r="BY39" i="59"/>
  <c r="BX39" i="59"/>
  <c r="BW39" i="59"/>
  <c r="BV39" i="59"/>
  <c r="BU39" i="59"/>
  <c r="BT39" i="59"/>
  <c r="AN39" i="59"/>
  <c r="AM39" i="59"/>
  <c r="AL39" i="59"/>
  <c r="AK39" i="59"/>
  <c r="AJ39" i="59"/>
  <c r="AI39" i="59"/>
  <c r="AH39" i="59"/>
  <c r="AG39" i="59"/>
  <c r="AF39" i="59"/>
  <c r="AE39" i="59"/>
  <c r="AD39" i="59"/>
  <c r="AC39" i="59"/>
  <c r="AB39" i="59"/>
  <c r="AA39" i="59"/>
  <c r="T39" i="59"/>
  <c r="G39" i="59"/>
  <c r="I39" i="59" s="1"/>
  <c r="F39" i="59"/>
  <c r="Z39" i="59" s="1"/>
  <c r="CB38" i="59"/>
  <c r="CA38" i="59"/>
  <c r="BZ38" i="59"/>
  <c r="BY38" i="59"/>
  <c r="BX38" i="59"/>
  <c r="BW38" i="59"/>
  <c r="BV38" i="59"/>
  <c r="BU38" i="59"/>
  <c r="BT38" i="59"/>
  <c r="AN38" i="59"/>
  <c r="AM38" i="59"/>
  <c r="AL38" i="59"/>
  <c r="AK38" i="59"/>
  <c r="AJ38" i="59"/>
  <c r="AI38" i="59"/>
  <c r="AH38" i="59"/>
  <c r="AG38" i="59"/>
  <c r="AF38" i="59"/>
  <c r="AE38" i="59"/>
  <c r="AD38" i="59"/>
  <c r="AC38" i="59"/>
  <c r="AB38" i="59"/>
  <c r="AA38" i="59"/>
  <c r="T38" i="59"/>
  <c r="G38" i="59"/>
  <c r="I38" i="59" s="1"/>
  <c r="F38" i="59"/>
  <c r="Z38" i="59" s="1"/>
  <c r="CB37" i="59"/>
  <c r="CA37" i="59"/>
  <c r="BZ37" i="59"/>
  <c r="BY37" i="59"/>
  <c r="BX37" i="59"/>
  <c r="BW37" i="59"/>
  <c r="BV37" i="59"/>
  <c r="BU37" i="59"/>
  <c r="BT37" i="59"/>
  <c r="AN37" i="59"/>
  <c r="AM37" i="59"/>
  <c r="AL37" i="59"/>
  <c r="AK37" i="59"/>
  <c r="AJ37" i="59"/>
  <c r="AI37" i="59"/>
  <c r="AH37" i="59"/>
  <c r="AG37" i="59"/>
  <c r="AF37" i="59"/>
  <c r="AE37" i="59"/>
  <c r="AD37" i="59"/>
  <c r="AC37" i="59"/>
  <c r="AB37" i="59"/>
  <c r="AA37" i="59"/>
  <c r="F37" i="59"/>
  <c r="Z37" i="59" s="1"/>
  <c r="B37" i="59"/>
  <c r="B50" i="59" s="1"/>
  <c r="A37" i="59"/>
  <c r="CB36" i="59"/>
  <c r="CA36" i="59"/>
  <c r="BZ36" i="59"/>
  <c r="BY36" i="59"/>
  <c r="BX36" i="59"/>
  <c r="BW36" i="59"/>
  <c r="BV36" i="59"/>
  <c r="BU36" i="59"/>
  <c r="BT36" i="59"/>
  <c r="AN36" i="59"/>
  <c r="AM36" i="59"/>
  <c r="AL36" i="59"/>
  <c r="AK36" i="59"/>
  <c r="AJ36" i="59"/>
  <c r="AI36" i="59"/>
  <c r="AH36" i="59"/>
  <c r="AG36" i="59"/>
  <c r="AF36" i="59"/>
  <c r="AE36" i="59"/>
  <c r="AD36" i="59"/>
  <c r="AC36" i="59"/>
  <c r="AB36" i="59"/>
  <c r="AA36" i="59"/>
  <c r="T36" i="59"/>
  <c r="G36" i="59"/>
  <c r="H36" i="59" s="1"/>
  <c r="F36" i="59"/>
  <c r="Z36" i="59" s="1"/>
  <c r="CB35" i="59"/>
  <c r="CA35" i="59"/>
  <c r="BZ35" i="59"/>
  <c r="BY35" i="59"/>
  <c r="BX35" i="59"/>
  <c r="BW35" i="59"/>
  <c r="BV35" i="59"/>
  <c r="BU35" i="59"/>
  <c r="BT35" i="59"/>
  <c r="AN35" i="59"/>
  <c r="AM35" i="59"/>
  <c r="AL35" i="59"/>
  <c r="AK35" i="59"/>
  <c r="AJ35" i="59"/>
  <c r="AI35" i="59"/>
  <c r="AH35" i="59"/>
  <c r="AG35" i="59"/>
  <c r="AF35" i="59"/>
  <c r="AE35" i="59"/>
  <c r="AD35" i="59"/>
  <c r="AC35" i="59"/>
  <c r="AB35" i="59"/>
  <c r="AA35" i="59"/>
  <c r="T35" i="59"/>
  <c r="G35" i="59"/>
  <c r="H35" i="59" s="1"/>
  <c r="F35" i="59"/>
  <c r="Z35" i="59" s="1"/>
  <c r="CB34" i="59"/>
  <c r="CA34" i="59"/>
  <c r="BZ34" i="59"/>
  <c r="BY34" i="59"/>
  <c r="BX34" i="59"/>
  <c r="BW34" i="59"/>
  <c r="BV34" i="59"/>
  <c r="BU34" i="59"/>
  <c r="BT34" i="59"/>
  <c r="AN34" i="59"/>
  <c r="AM34" i="59"/>
  <c r="AL34" i="59"/>
  <c r="AK34" i="59"/>
  <c r="AJ34" i="59"/>
  <c r="AI34" i="59"/>
  <c r="AH34" i="59"/>
  <c r="AG34" i="59"/>
  <c r="AF34" i="59"/>
  <c r="AE34" i="59"/>
  <c r="AD34" i="59"/>
  <c r="AC34" i="59"/>
  <c r="AB34" i="59"/>
  <c r="AA34" i="59"/>
  <c r="G34" i="59"/>
  <c r="I34" i="59" s="1"/>
  <c r="F34" i="59"/>
  <c r="Z34" i="59" s="1"/>
  <c r="B34" i="59"/>
  <c r="A34" i="59"/>
  <c r="CB33" i="59"/>
  <c r="CA33" i="59"/>
  <c r="BZ33" i="59"/>
  <c r="BY33" i="59"/>
  <c r="BX33" i="59"/>
  <c r="BW33" i="59"/>
  <c r="BV33" i="59"/>
  <c r="BU33" i="59"/>
  <c r="BT33" i="59"/>
  <c r="AN33" i="59"/>
  <c r="AM33" i="59"/>
  <c r="AL33" i="59"/>
  <c r="AK33" i="59"/>
  <c r="AJ33" i="59"/>
  <c r="AI33" i="59"/>
  <c r="AH33" i="59"/>
  <c r="AG33" i="59"/>
  <c r="AF33" i="59"/>
  <c r="AE33" i="59"/>
  <c r="AD33" i="59"/>
  <c r="AC33" i="59"/>
  <c r="AB33" i="59"/>
  <c r="AA33" i="59"/>
  <c r="T33" i="59"/>
  <c r="G33" i="59"/>
  <c r="F33" i="59"/>
  <c r="Z33" i="59" s="1"/>
  <c r="CB32" i="59"/>
  <c r="CA32" i="59"/>
  <c r="BZ32" i="59"/>
  <c r="BY32" i="59"/>
  <c r="BX32" i="59"/>
  <c r="BW32" i="59"/>
  <c r="BV32" i="59"/>
  <c r="BU32" i="59"/>
  <c r="BT32" i="59"/>
  <c r="AN32" i="59"/>
  <c r="AM32" i="59"/>
  <c r="AL32" i="59"/>
  <c r="AK32" i="59"/>
  <c r="AJ32" i="59"/>
  <c r="AI32" i="59"/>
  <c r="AH32" i="59"/>
  <c r="AG32" i="59"/>
  <c r="AF32" i="59"/>
  <c r="AE32" i="59"/>
  <c r="AD32" i="59"/>
  <c r="AC32" i="59"/>
  <c r="AB32" i="59"/>
  <c r="AA32" i="59"/>
  <c r="T32" i="59"/>
  <c r="G32" i="59"/>
  <c r="H32" i="59" s="1"/>
  <c r="F32" i="59"/>
  <c r="Z32" i="59" s="1"/>
  <c r="CB31" i="59"/>
  <c r="CA31" i="59"/>
  <c r="BZ31" i="59"/>
  <c r="BY31" i="59"/>
  <c r="BX31" i="59"/>
  <c r="BW31" i="59"/>
  <c r="BV31" i="59"/>
  <c r="BU31" i="59"/>
  <c r="BT31" i="59"/>
  <c r="A31" i="59"/>
  <c r="CB30" i="59"/>
  <c r="CA30" i="59"/>
  <c r="BZ30" i="59"/>
  <c r="BY30" i="59"/>
  <c r="BX30" i="59"/>
  <c r="BW30" i="59"/>
  <c r="BV30" i="59"/>
  <c r="BU30" i="59"/>
  <c r="BT30" i="59"/>
  <c r="CB29" i="59"/>
  <c r="CA29" i="59"/>
  <c r="BZ29" i="59"/>
  <c r="BY29" i="59"/>
  <c r="BX29" i="59"/>
  <c r="BW29" i="59"/>
  <c r="BV29" i="59"/>
  <c r="BU29" i="59"/>
  <c r="BT29" i="59"/>
  <c r="CB28" i="59"/>
  <c r="CA28" i="59"/>
  <c r="BZ28" i="59"/>
  <c r="BY28" i="59"/>
  <c r="BX28" i="59"/>
  <c r="BW28" i="59"/>
  <c r="BV28" i="59"/>
  <c r="BU28" i="59"/>
  <c r="BT28" i="59"/>
  <c r="CB27" i="59"/>
  <c r="CA27" i="59"/>
  <c r="BZ27" i="59"/>
  <c r="BY27" i="59"/>
  <c r="BX27" i="59"/>
  <c r="BW27" i="59"/>
  <c r="BV27" i="59"/>
  <c r="BU27" i="59"/>
  <c r="BT27" i="59"/>
  <c r="CB26" i="59"/>
  <c r="CA26" i="59"/>
  <c r="BZ26" i="59"/>
  <c r="BY26" i="59"/>
  <c r="BX26" i="59"/>
  <c r="BW26" i="59"/>
  <c r="BV26" i="59"/>
  <c r="BU26" i="59"/>
  <c r="BT26" i="59"/>
  <c r="U26" i="59"/>
  <c r="T26" i="59"/>
  <c r="S26" i="59"/>
  <c r="CB25" i="59"/>
  <c r="CA25" i="59"/>
  <c r="BZ25" i="59"/>
  <c r="BY25" i="59"/>
  <c r="BX25" i="59"/>
  <c r="BW25" i="59"/>
  <c r="BV25" i="59"/>
  <c r="BU25" i="59"/>
  <c r="BT25" i="59"/>
  <c r="BI25" i="59"/>
  <c r="AR25" i="59"/>
  <c r="W25" i="59" s="1"/>
  <c r="B25" i="59"/>
  <c r="CB24" i="59"/>
  <c r="CA24" i="59"/>
  <c r="BZ24" i="59"/>
  <c r="BY24" i="59"/>
  <c r="BX24" i="59"/>
  <c r="BW24" i="59"/>
  <c r="BV24" i="59"/>
  <c r="BU24" i="59"/>
  <c r="BT24" i="59"/>
  <c r="AR24" i="59"/>
  <c r="W24" i="59" s="1"/>
  <c r="E24" i="59"/>
  <c r="B24" i="59"/>
  <c r="CB23" i="59"/>
  <c r="CA23" i="59"/>
  <c r="BZ23" i="59"/>
  <c r="BY23" i="59"/>
  <c r="BX23" i="59"/>
  <c r="BW23" i="59"/>
  <c r="BV23" i="59"/>
  <c r="BU23" i="59"/>
  <c r="BT23" i="59"/>
  <c r="BK23" i="59"/>
  <c r="BM23" i="59" s="1"/>
  <c r="BJ23" i="59"/>
  <c r="BL23" i="59" s="1"/>
  <c r="BI23" i="59"/>
  <c r="AR23" i="59"/>
  <c r="W23" i="59" s="1"/>
  <c r="E23" i="59"/>
  <c r="B23" i="59"/>
  <c r="AP23" i="59" s="1"/>
  <c r="CB22" i="59"/>
  <c r="CA22" i="59"/>
  <c r="BZ22" i="59"/>
  <c r="BY22" i="59"/>
  <c r="BX22" i="59"/>
  <c r="BW22" i="59"/>
  <c r="BV22" i="59"/>
  <c r="BU22" i="59"/>
  <c r="BT22" i="59"/>
  <c r="M22" i="59"/>
  <c r="L22" i="59"/>
  <c r="E22" i="59"/>
  <c r="CB21" i="59"/>
  <c r="CA21" i="59"/>
  <c r="BZ21" i="59"/>
  <c r="BY21" i="59"/>
  <c r="BX21" i="59"/>
  <c r="BW21" i="59"/>
  <c r="BV21" i="59"/>
  <c r="BU21" i="59"/>
  <c r="BT21" i="59"/>
  <c r="CB20" i="59"/>
  <c r="CA20" i="59"/>
  <c r="BZ20" i="59"/>
  <c r="BY20" i="59"/>
  <c r="BX20" i="59"/>
  <c r="BW20" i="59"/>
  <c r="BV20" i="59"/>
  <c r="BU20" i="59"/>
  <c r="BT20" i="59"/>
  <c r="CB19" i="59"/>
  <c r="CA19" i="59"/>
  <c r="BZ19" i="59"/>
  <c r="BY19" i="59"/>
  <c r="BX19" i="59"/>
  <c r="BW19" i="59"/>
  <c r="BV19" i="59"/>
  <c r="BU19" i="59"/>
  <c r="BT19" i="59"/>
  <c r="CB18" i="59"/>
  <c r="CA18" i="59"/>
  <c r="BZ18" i="59"/>
  <c r="BY18" i="59"/>
  <c r="BX18" i="59"/>
  <c r="BW18" i="59"/>
  <c r="BV18" i="59"/>
  <c r="BU18" i="59"/>
  <c r="BT18" i="59"/>
  <c r="CB17" i="59"/>
  <c r="CA17" i="59"/>
  <c r="BZ17" i="59"/>
  <c r="BY17" i="59"/>
  <c r="BX17" i="59"/>
  <c r="BW17" i="59"/>
  <c r="BV17" i="59"/>
  <c r="BU17" i="59"/>
  <c r="BT17" i="59"/>
  <c r="E17" i="59"/>
  <c r="CB16" i="59"/>
  <c r="CA16" i="59"/>
  <c r="BZ16" i="59"/>
  <c r="BY16" i="59"/>
  <c r="BX16" i="59"/>
  <c r="BW16" i="59"/>
  <c r="BV16" i="59"/>
  <c r="BU16" i="59"/>
  <c r="BT16" i="59"/>
  <c r="T40" i="59"/>
  <c r="CB15" i="59"/>
  <c r="CA15" i="59"/>
  <c r="BZ15" i="59"/>
  <c r="BY15" i="59"/>
  <c r="BX15" i="59"/>
  <c r="BW15" i="59"/>
  <c r="BV15" i="59"/>
  <c r="BU15" i="59"/>
  <c r="BT15" i="59"/>
  <c r="T37" i="59"/>
  <c r="CB14" i="59"/>
  <c r="CA14" i="59"/>
  <c r="BZ14" i="59"/>
  <c r="BY14" i="59"/>
  <c r="BX14" i="59"/>
  <c r="BW14" i="59"/>
  <c r="BV14" i="59"/>
  <c r="BU14" i="59"/>
  <c r="BT14" i="59"/>
  <c r="L23" i="59"/>
  <c r="T34" i="59"/>
  <c r="CB13" i="59"/>
  <c r="CA13" i="59"/>
  <c r="BZ13" i="59"/>
  <c r="BY13" i="59"/>
  <c r="BX13" i="59"/>
  <c r="BW13" i="59"/>
  <c r="BV13" i="59"/>
  <c r="BU13" i="59"/>
  <c r="BT13" i="59"/>
  <c r="CB12" i="59"/>
  <c r="CA12" i="59"/>
  <c r="BZ12" i="59"/>
  <c r="BY12" i="59"/>
  <c r="BX12" i="59"/>
  <c r="BW12" i="59"/>
  <c r="BV12" i="59"/>
  <c r="BU12" i="59"/>
  <c r="BT12" i="59"/>
  <c r="CB11" i="59"/>
  <c r="CA11" i="59"/>
  <c r="BZ11" i="59"/>
  <c r="BY11" i="59"/>
  <c r="BX11" i="59"/>
  <c r="BW11" i="59"/>
  <c r="BV11" i="59"/>
  <c r="BU11" i="59"/>
  <c r="BT11" i="59"/>
  <c r="CB10" i="59"/>
  <c r="CA10" i="59"/>
  <c r="BZ10" i="59"/>
  <c r="BY10" i="59"/>
  <c r="BX10" i="59"/>
  <c r="BW10" i="59"/>
  <c r="BV10" i="59"/>
  <c r="BU10" i="59"/>
  <c r="BT10" i="59"/>
  <c r="AD31" i="64" l="1"/>
  <c r="AD22" i="64"/>
  <c r="U17" i="64"/>
  <c r="AD32" i="64"/>
  <c r="V17" i="64"/>
  <c r="BR82" i="64"/>
  <c r="BR22" i="64"/>
  <c r="BR38" i="64"/>
  <c r="BR83" i="64"/>
  <c r="BR23" i="64"/>
  <c r="BR78" i="64"/>
  <c r="BR39" i="64"/>
  <c r="BR24" i="64"/>
  <c r="BR32" i="64"/>
  <c r="BR63" i="64"/>
  <c r="BR25" i="64"/>
  <c r="BR57" i="64"/>
  <c r="BR79" i="64"/>
  <c r="BR64" i="64"/>
  <c r="BR80" i="64"/>
  <c r="BR81" i="64"/>
  <c r="BR41" i="64"/>
  <c r="BR35" i="64"/>
  <c r="BR34" i="64"/>
  <c r="BR40" i="64"/>
  <c r="BR33" i="64"/>
  <c r="BR42" i="64"/>
  <c r="BR62" i="64"/>
  <c r="BR31" i="64"/>
  <c r="BR37" i="64"/>
  <c r="BR36" i="64"/>
  <c r="R17" i="64"/>
  <c r="T17" i="64"/>
  <c r="AC31" i="64"/>
  <c r="AC32" i="64"/>
  <c r="AC22" i="64"/>
  <c r="P17" i="64"/>
  <c r="R106" i="64"/>
  <c r="R110" i="64"/>
  <c r="H88" i="64"/>
  <c r="R114" i="64"/>
  <c r="R111" i="64"/>
  <c r="H98" i="64"/>
  <c r="AB31" i="64"/>
  <c r="AB32" i="64"/>
  <c r="S17" i="64"/>
  <c r="AB22" i="64"/>
  <c r="F31" i="61"/>
  <c r="Z31" i="61" s="1"/>
  <c r="Z43" i="61" s="1"/>
  <c r="H99" i="62"/>
  <c r="H98" i="62"/>
  <c r="K99" i="62"/>
  <c r="W26" i="61"/>
  <c r="BR62" i="52"/>
  <c r="BR23" i="52"/>
  <c r="BR57" i="52"/>
  <c r="BR22" i="52"/>
  <c r="BR42" i="52"/>
  <c r="BR41" i="52"/>
  <c r="BR40" i="52"/>
  <c r="BR39" i="52"/>
  <c r="BR38" i="52"/>
  <c r="BR37" i="52"/>
  <c r="BR83" i="52"/>
  <c r="BR36" i="52"/>
  <c r="BR82" i="52"/>
  <c r="BR35" i="52"/>
  <c r="BR81" i="52"/>
  <c r="BR34" i="52"/>
  <c r="BR80" i="52"/>
  <c r="BR33" i="52"/>
  <c r="BR79" i="52"/>
  <c r="BR32" i="52"/>
  <c r="BR78" i="52"/>
  <c r="BR31" i="52"/>
  <c r="BR64" i="52"/>
  <c r="BR25" i="52"/>
  <c r="BR24" i="52"/>
  <c r="BR63" i="52"/>
  <c r="BR40" i="57"/>
  <c r="BR39" i="57"/>
  <c r="BR38" i="57"/>
  <c r="BR37" i="57"/>
  <c r="BR83" i="57"/>
  <c r="BR36" i="57"/>
  <c r="BR82" i="57"/>
  <c r="BR35" i="57"/>
  <c r="BR81" i="57"/>
  <c r="BR34" i="57"/>
  <c r="BR80" i="57"/>
  <c r="BR33" i="57"/>
  <c r="BR79" i="57"/>
  <c r="BR32" i="57"/>
  <c r="BR78" i="57"/>
  <c r="BR31" i="57"/>
  <c r="BR64" i="57"/>
  <c r="BR25" i="57"/>
  <c r="BR63" i="57"/>
  <c r="BR24" i="57"/>
  <c r="BR62" i="57"/>
  <c r="BR23" i="57"/>
  <c r="BR57" i="57"/>
  <c r="BR22" i="57"/>
  <c r="BR42" i="57"/>
  <c r="BR41" i="57"/>
  <c r="BR62" i="62"/>
  <c r="BR23" i="62"/>
  <c r="BR57" i="62"/>
  <c r="BR22" i="62"/>
  <c r="BR42" i="62"/>
  <c r="BR41" i="62"/>
  <c r="BR40" i="62"/>
  <c r="BR39" i="62"/>
  <c r="BR38" i="62"/>
  <c r="BR37" i="62"/>
  <c r="BR83" i="62"/>
  <c r="BR36" i="62"/>
  <c r="BR82" i="62"/>
  <c r="BR35" i="62"/>
  <c r="BR81" i="62"/>
  <c r="BR34" i="62"/>
  <c r="BR80" i="62"/>
  <c r="BR33" i="62"/>
  <c r="BR79" i="62"/>
  <c r="BR32" i="62"/>
  <c r="BR78" i="62"/>
  <c r="BR31" i="62"/>
  <c r="BR64" i="62"/>
  <c r="BR25" i="62"/>
  <c r="BR63" i="62"/>
  <c r="BR24" i="62"/>
  <c r="BR81" i="53"/>
  <c r="BR34" i="53"/>
  <c r="BR80" i="53"/>
  <c r="BR33" i="53"/>
  <c r="BR79" i="53"/>
  <c r="BR32" i="53"/>
  <c r="BR78" i="53"/>
  <c r="BR31" i="53"/>
  <c r="BR64" i="53"/>
  <c r="BR25" i="53"/>
  <c r="BR63" i="53"/>
  <c r="BR24" i="53"/>
  <c r="BR62" i="53"/>
  <c r="BR23" i="53"/>
  <c r="BR57" i="53"/>
  <c r="BR22" i="53"/>
  <c r="BR42" i="53"/>
  <c r="BR41" i="53"/>
  <c r="BR40" i="53"/>
  <c r="BR39" i="53"/>
  <c r="BR38" i="53"/>
  <c r="BR37" i="53"/>
  <c r="BR83" i="53"/>
  <c r="BR36" i="53"/>
  <c r="BR82" i="53"/>
  <c r="BR35" i="53"/>
  <c r="BR40" i="40"/>
  <c r="BR39" i="40"/>
  <c r="BR38" i="40"/>
  <c r="BR37" i="40"/>
  <c r="BR83" i="40"/>
  <c r="BR36" i="40"/>
  <c r="BR82" i="40"/>
  <c r="BR35" i="40"/>
  <c r="BR81" i="40"/>
  <c r="BR34" i="40"/>
  <c r="BR80" i="40"/>
  <c r="BR33" i="40"/>
  <c r="BR79" i="40"/>
  <c r="BR32" i="40"/>
  <c r="BR78" i="40"/>
  <c r="BR31" i="40"/>
  <c r="BR64" i="40"/>
  <c r="BR25" i="40"/>
  <c r="BR63" i="40"/>
  <c r="BR24" i="40"/>
  <c r="BR62" i="40"/>
  <c r="BR23" i="40"/>
  <c r="BR57" i="40"/>
  <c r="BR22" i="40"/>
  <c r="BR42" i="40"/>
  <c r="BR41" i="40"/>
  <c r="BR83" i="47"/>
  <c r="BR36" i="47"/>
  <c r="BR82" i="47"/>
  <c r="BR35" i="47"/>
  <c r="BR81" i="47"/>
  <c r="BR34" i="47"/>
  <c r="BR80" i="47"/>
  <c r="BR33" i="47"/>
  <c r="BR79" i="47"/>
  <c r="BR32" i="47"/>
  <c r="BR78" i="47"/>
  <c r="BR31" i="47"/>
  <c r="BR64" i="47"/>
  <c r="BR25" i="47"/>
  <c r="BR63" i="47"/>
  <c r="BR24" i="47"/>
  <c r="BR62" i="47"/>
  <c r="BR23" i="47"/>
  <c r="BR57" i="47"/>
  <c r="BR22" i="47"/>
  <c r="BR42" i="47"/>
  <c r="BR41" i="47"/>
  <c r="BR40" i="47"/>
  <c r="BR39" i="47"/>
  <c r="BR38" i="47"/>
  <c r="BR37" i="47"/>
  <c r="BR79" i="49"/>
  <c r="BR32" i="49"/>
  <c r="BR78" i="49"/>
  <c r="BR31" i="49"/>
  <c r="BR64" i="49"/>
  <c r="BR25" i="49"/>
  <c r="BR63" i="49"/>
  <c r="BR24" i="49"/>
  <c r="BR62" i="49"/>
  <c r="BR23" i="49"/>
  <c r="BR57" i="49"/>
  <c r="BR22" i="49"/>
  <c r="BR42" i="49"/>
  <c r="BR41" i="49"/>
  <c r="BR40" i="49"/>
  <c r="BR39" i="49"/>
  <c r="BR38" i="49"/>
  <c r="BR37" i="49"/>
  <c r="BR83" i="49"/>
  <c r="BR36" i="49"/>
  <c r="BR82" i="49"/>
  <c r="BR35" i="49"/>
  <c r="BR81" i="49"/>
  <c r="BR34" i="49"/>
  <c r="BR33" i="49"/>
  <c r="BR80" i="49"/>
  <c r="BR83" i="15"/>
  <c r="BR36" i="15"/>
  <c r="BR82" i="15"/>
  <c r="BR35" i="15"/>
  <c r="BR81" i="15"/>
  <c r="BR34" i="15"/>
  <c r="BR80" i="15"/>
  <c r="BR33" i="15"/>
  <c r="BR79" i="15"/>
  <c r="BR32" i="15"/>
  <c r="BR78" i="15"/>
  <c r="BR31" i="15"/>
  <c r="BR64" i="15"/>
  <c r="BR25" i="15"/>
  <c r="BR63" i="15"/>
  <c r="BR24" i="15"/>
  <c r="BR62" i="15"/>
  <c r="BR23" i="15"/>
  <c r="BR57" i="15"/>
  <c r="BR22" i="15"/>
  <c r="BR42" i="15"/>
  <c r="BR41" i="15"/>
  <c r="BR40" i="15"/>
  <c r="BR39" i="15"/>
  <c r="BR38" i="15"/>
  <c r="BR37" i="15"/>
  <c r="BR40" i="50"/>
  <c r="BR39" i="50"/>
  <c r="BR38" i="50"/>
  <c r="BR37" i="50"/>
  <c r="BR83" i="50"/>
  <c r="BR36" i="50"/>
  <c r="BR82" i="50"/>
  <c r="BR35" i="50"/>
  <c r="BR81" i="50"/>
  <c r="BR34" i="50"/>
  <c r="BR80" i="50"/>
  <c r="BR33" i="50"/>
  <c r="BR79" i="50"/>
  <c r="BR32" i="50"/>
  <c r="BR78" i="50"/>
  <c r="BR31" i="50"/>
  <c r="BR64" i="50"/>
  <c r="BR25" i="50"/>
  <c r="BR63" i="50"/>
  <c r="BR24" i="50"/>
  <c r="BR62" i="50"/>
  <c r="BR23" i="50"/>
  <c r="BR57" i="50"/>
  <c r="BR22" i="50"/>
  <c r="BR42" i="50"/>
  <c r="BR41" i="50"/>
  <c r="BR42" i="19"/>
  <c r="BR41" i="19"/>
  <c r="BR40" i="19"/>
  <c r="BR39" i="19"/>
  <c r="BR38" i="19"/>
  <c r="BR37" i="19"/>
  <c r="BR83" i="19"/>
  <c r="BR36" i="19"/>
  <c r="BR82" i="19"/>
  <c r="BR35" i="19"/>
  <c r="BR81" i="19"/>
  <c r="BR34" i="19"/>
  <c r="BR80" i="19"/>
  <c r="BR33" i="19"/>
  <c r="BR79" i="19"/>
  <c r="BR32" i="19"/>
  <c r="BR78" i="19"/>
  <c r="BR31" i="19"/>
  <c r="BR64" i="19"/>
  <c r="BR25" i="19"/>
  <c r="BR63" i="19"/>
  <c r="BR24" i="19"/>
  <c r="BR62" i="19"/>
  <c r="BR23" i="19"/>
  <c r="BR57" i="19"/>
  <c r="BR22" i="19"/>
  <c r="BR40" i="17"/>
  <c r="BR39" i="17"/>
  <c r="BR38" i="17"/>
  <c r="BR37" i="17"/>
  <c r="BR83" i="17"/>
  <c r="BR36" i="17"/>
  <c r="BR82" i="17"/>
  <c r="BR35" i="17"/>
  <c r="BR81" i="17"/>
  <c r="BR34" i="17"/>
  <c r="BR80" i="17"/>
  <c r="BR33" i="17"/>
  <c r="BR79" i="17"/>
  <c r="BR32" i="17"/>
  <c r="BR78" i="17"/>
  <c r="BR31" i="17"/>
  <c r="BR64" i="17"/>
  <c r="BR25" i="17"/>
  <c r="BR63" i="17"/>
  <c r="BR24" i="17"/>
  <c r="BR62" i="17"/>
  <c r="BR23" i="17"/>
  <c r="BR57" i="17"/>
  <c r="BR22" i="17"/>
  <c r="BR42" i="17"/>
  <c r="BR41" i="17"/>
  <c r="BR81" i="20"/>
  <c r="BR34" i="20"/>
  <c r="BR80" i="20"/>
  <c r="BR33" i="20"/>
  <c r="BR79" i="20"/>
  <c r="BR32" i="20"/>
  <c r="BR78" i="20"/>
  <c r="BR31" i="20"/>
  <c r="BR64" i="20"/>
  <c r="BR25" i="20"/>
  <c r="BR63" i="20"/>
  <c r="BR24" i="20"/>
  <c r="BR62" i="20"/>
  <c r="BR23" i="20"/>
  <c r="BR57" i="20"/>
  <c r="BR22" i="20"/>
  <c r="BR42" i="20"/>
  <c r="BR41" i="20"/>
  <c r="BR40" i="20"/>
  <c r="BR39" i="20"/>
  <c r="BR38" i="20"/>
  <c r="BR37" i="20"/>
  <c r="BR83" i="20"/>
  <c r="BR36" i="20"/>
  <c r="BR35" i="20"/>
  <c r="BR82" i="20"/>
  <c r="BR79" i="43"/>
  <c r="BR32" i="43"/>
  <c r="BR78" i="43"/>
  <c r="BR31" i="43"/>
  <c r="BR64" i="43"/>
  <c r="BR25" i="43"/>
  <c r="BR63" i="43"/>
  <c r="BR24" i="43"/>
  <c r="BR62" i="43"/>
  <c r="BR23" i="43"/>
  <c r="BR57" i="43"/>
  <c r="BR22" i="43"/>
  <c r="BR42" i="43"/>
  <c r="BR41" i="43"/>
  <c r="BR40" i="43"/>
  <c r="BR39" i="43"/>
  <c r="BR38" i="43"/>
  <c r="BR37" i="43"/>
  <c r="BR83" i="43"/>
  <c r="BR36" i="43"/>
  <c r="BR82" i="43"/>
  <c r="BR35" i="43"/>
  <c r="BR81" i="43"/>
  <c r="BR34" i="43"/>
  <c r="BR80" i="43"/>
  <c r="BR33" i="43"/>
  <c r="BR42" i="59"/>
  <c r="BR41" i="59"/>
  <c r="BR40" i="59"/>
  <c r="BR39" i="59"/>
  <c r="BR38" i="59"/>
  <c r="BR37" i="59"/>
  <c r="BR83" i="59"/>
  <c r="BR36" i="59"/>
  <c r="BR82" i="59"/>
  <c r="BR35" i="59"/>
  <c r="BR81" i="59"/>
  <c r="BR34" i="59"/>
  <c r="BR80" i="59"/>
  <c r="BR33" i="59"/>
  <c r="BR79" i="59"/>
  <c r="BR32" i="59"/>
  <c r="BR78" i="59"/>
  <c r="BR31" i="59"/>
  <c r="BR64" i="59"/>
  <c r="BR25" i="59"/>
  <c r="BR63" i="59"/>
  <c r="BR24" i="59"/>
  <c r="BR62" i="59"/>
  <c r="BR23" i="59"/>
  <c r="BR57" i="59"/>
  <c r="BR22" i="59"/>
  <c r="BR42" i="48"/>
  <c r="BR41" i="48"/>
  <c r="BR40" i="48"/>
  <c r="BR39" i="48"/>
  <c r="BR38" i="48"/>
  <c r="BR37" i="48"/>
  <c r="BR83" i="48"/>
  <c r="BR36" i="48"/>
  <c r="BR82" i="48"/>
  <c r="BR35" i="48"/>
  <c r="BR81" i="48"/>
  <c r="BR34" i="48"/>
  <c r="BR80" i="48"/>
  <c r="BR33" i="48"/>
  <c r="BR79" i="48"/>
  <c r="BR32" i="48"/>
  <c r="BR78" i="48"/>
  <c r="BR31" i="48"/>
  <c r="BR64" i="48"/>
  <c r="BR25" i="48"/>
  <c r="BR63" i="48"/>
  <c r="BR24" i="48"/>
  <c r="BR62" i="48"/>
  <c r="BR23" i="48"/>
  <c r="BR57" i="48"/>
  <c r="BR22" i="48"/>
  <c r="BR64" i="18"/>
  <c r="BR25" i="18"/>
  <c r="BR63" i="18"/>
  <c r="BR24" i="18"/>
  <c r="BR62" i="18"/>
  <c r="BR23" i="18"/>
  <c r="BR57" i="18"/>
  <c r="BR22" i="18"/>
  <c r="BR42" i="18"/>
  <c r="BR41" i="18"/>
  <c r="BR40" i="18"/>
  <c r="BR39" i="18"/>
  <c r="BR38" i="18"/>
  <c r="BR37" i="18"/>
  <c r="BR83" i="18"/>
  <c r="BR36" i="18"/>
  <c r="BR82" i="18"/>
  <c r="BR35" i="18"/>
  <c r="BR81" i="18"/>
  <c r="BR34" i="18"/>
  <c r="BR80" i="18"/>
  <c r="BR33" i="18"/>
  <c r="BR79" i="18"/>
  <c r="BR32" i="18"/>
  <c r="BR31" i="18"/>
  <c r="BR78" i="18"/>
  <c r="BR81" i="46"/>
  <c r="BR34" i="46"/>
  <c r="BR80" i="46"/>
  <c r="BR33" i="46"/>
  <c r="BR79" i="46"/>
  <c r="BR32" i="46"/>
  <c r="BR78" i="46"/>
  <c r="BR31" i="46"/>
  <c r="BR64" i="46"/>
  <c r="BR25" i="46"/>
  <c r="BR63" i="46"/>
  <c r="BR24" i="46"/>
  <c r="BR62" i="46"/>
  <c r="BR23" i="46"/>
  <c r="BR57" i="46"/>
  <c r="BR22" i="46"/>
  <c r="BR42" i="46"/>
  <c r="BR41" i="46"/>
  <c r="BR40" i="46"/>
  <c r="BR39" i="46"/>
  <c r="BR38" i="46"/>
  <c r="BR37" i="46"/>
  <c r="BR83" i="46"/>
  <c r="BR36" i="46"/>
  <c r="BR35" i="46"/>
  <c r="BR82" i="46"/>
  <c r="BR64" i="56"/>
  <c r="BR25" i="56"/>
  <c r="BR63" i="56"/>
  <c r="BR24" i="56"/>
  <c r="BR62" i="56"/>
  <c r="BR23" i="56"/>
  <c r="BR57" i="56"/>
  <c r="BR22" i="56"/>
  <c r="BR42" i="56"/>
  <c r="BR41" i="56"/>
  <c r="BR40" i="56"/>
  <c r="BR39" i="56"/>
  <c r="BR38" i="56"/>
  <c r="BR37" i="56"/>
  <c r="BR83" i="56"/>
  <c r="BR36" i="56"/>
  <c r="BR82" i="56"/>
  <c r="BR35" i="56"/>
  <c r="BR81" i="56"/>
  <c r="BR34" i="56"/>
  <c r="BR80" i="56"/>
  <c r="BR33" i="56"/>
  <c r="BR79" i="56"/>
  <c r="BR32" i="56"/>
  <c r="BR78" i="56"/>
  <c r="BR31" i="56"/>
  <c r="BR38" i="51"/>
  <c r="BR37" i="51"/>
  <c r="BR83" i="51"/>
  <c r="BR36" i="51"/>
  <c r="BR82" i="51"/>
  <c r="BR35" i="51"/>
  <c r="BR81" i="51"/>
  <c r="BR34" i="51"/>
  <c r="BR80" i="51"/>
  <c r="BR33" i="51"/>
  <c r="BR79" i="51"/>
  <c r="BR32" i="51"/>
  <c r="BR78" i="51"/>
  <c r="BR31" i="51"/>
  <c r="BR64" i="51"/>
  <c r="BR25" i="51"/>
  <c r="BR63" i="51"/>
  <c r="BR24" i="51"/>
  <c r="BR62" i="51"/>
  <c r="BR23" i="51"/>
  <c r="BR57" i="51"/>
  <c r="BR22" i="51"/>
  <c r="BR42" i="51"/>
  <c r="BR41" i="51"/>
  <c r="BR40" i="51"/>
  <c r="BR39" i="51"/>
  <c r="BR38" i="44"/>
  <c r="BR37" i="44"/>
  <c r="BR83" i="44"/>
  <c r="BR36" i="44"/>
  <c r="BR82" i="44"/>
  <c r="BR35" i="44"/>
  <c r="BR81" i="44"/>
  <c r="BR34" i="44"/>
  <c r="BR80" i="44"/>
  <c r="BR33" i="44"/>
  <c r="BR79" i="44"/>
  <c r="BR32" i="44"/>
  <c r="BR78" i="44"/>
  <c r="BR31" i="44"/>
  <c r="BR64" i="44"/>
  <c r="BR25" i="44"/>
  <c r="BR63" i="44"/>
  <c r="BR24" i="44"/>
  <c r="BR62" i="44"/>
  <c r="BR23" i="44"/>
  <c r="BR57" i="44"/>
  <c r="BR22" i="44"/>
  <c r="BR42" i="44"/>
  <c r="BR41" i="44"/>
  <c r="BR40" i="44"/>
  <c r="BR39" i="44"/>
  <c r="BR81" i="63"/>
  <c r="BR34" i="63"/>
  <c r="BR80" i="63"/>
  <c r="BR33" i="63"/>
  <c r="BR79" i="63"/>
  <c r="BR32" i="63"/>
  <c r="BR78" i="63"/>
  <c r="BR31" i="63"/>
  <c r="BR64" i="63"/>
  <c r="BR25" i="63"/>
  <c r="BR63" i="63"/>
  <c r="BR24" i="63"/>
  <c r="BR62" i="63"/>
  <c r="BR23" i="63"/>
  <c r="BR57" i="63"/>
  <c r="BR22" i="63"/>
  <c r="BR42" i="63"/>
  <c r="BR41" i="63"/>
  <c r="BR40" i="63"/>
  <c r="BR39" i="63"/>
  <c r="BR38" i="63"/>
  <c r="BR37" i="63"/>
  <c r="BR83" i="63"/>
  <c r="BR36" i="63"/>
  <c r="BR82" i="63"/>
  <c r="BR35" i="63"/>
  <c r="BR64" i="26"/>
  <c r="BR25" i="26"/>
  <c r="BR63" i="26"/>
  <c r="BR24" i="26"/>
  <c r="BR62" i="26"/>
  <c r="BR23" i="26"/>
  <c r="BR57" i="26"/>
  <c r="BR22" i="26"/>
  <c r="BR42" i="26"/>
  <c r="BR41" i="26"/>
  <c r="BR40" i="26"/>
  <c r="BR39" i="26"/>
  <c r="BR38" i="26"/>
  <c r="BR37" i="26"/>
  <c r="BR83" i="26"/>
  <c r="BR36" i="26"/>
  <c r="BR82" i="26"/>
  <c r="BR35" i="26"/>
  <c r="BR81" i="26"/>
  <c r="BR34" i="26"/>
  <c r="BR80" i="26"/>
  <c r="BR33" i="26"/>
  <c r="BR79" i="26"/>
  <c r="BR32" i="26"/>
  <c r="BR78" i="26"/>
  <c r="BR31" i="26"/>
  <c r="BR83" i="16"/>
  <c r="BR36" i="16"/>
  <c r="BR82" i="16"/>
  <c r="BR35" i="16"/>
  <c r="BR81" i="16"/>
  <c r="BR34" i="16"/>
  <c r="BR80" i="16"/>
  <c r="BR33" i="16"/>
  <c r="BR79" i="16"/>
  <c r="BR32" i="16"/>
  <c r="BR78" i="16"/>
  <c r="BR31" i="16"/>
  <c r="BR64" i="16"/>
  <c r="BR25" i="16"/>
  <c r="BR63" i="16"/>
  <c r="BR24" i="16"/>
  <c r="BR62" i="16"/>
  <c r="BR23" i="16"/>
  <c r="BR57" i="16"/>
  <c r="BR22" i="16"/>
  <c r="BR42" i="16"/>
  <c r="BR41" i="16"/>
  <c r="BR40" i="16"/>
  <c r="BR39" i="16"/>
  <c r="BR38" i="16"/>
  <c r="BR37" i="16"/>
  <c r="BR42" i="34"/>
  <c r="BR41" i="34"/>
  <c r="BR40" i="34"/>
  <c r="BR39" i="34"/>
  <c r="BR38" i="34"/>
  <c r="BR37" i="34"/>
  <c r="BR83" i="34"/>
  <c r="BR36" i="34"/>
  <c r="BR82" i="34"/>
  <c r="BR35" i="34"/>
  <c r="BR81" i="34"/>
  <c r="BR34" i="34"/>
  <c r="BR80" i="34"/>
  <c r="BR33" i="34"/>
  <c r="BR79" i="34"/>
  <c r="BR32" i="34"/>
  <c r="BR78" i="34"/>
  <c r="BR31" i="34"/>
  <c r="BR64" i="34"/>
  <c r="BR25" i="34"/>
  <c r="BR63" i="34"/>
  <c r="BR24" i="34"/>
  <c r="BR62" i="34"/>
  <c r="BR23" i="34"/>
  <c r="BR57" i="34"/>
  <c r="BR22" i="34"/>
  <c r="BR62" i="45"/>
  <c r="BR23" i="45"/>
  <c r="BR57" i="45"/>
  <c r="BR22" i="45"/>
  <c r="BR42" i="45"/>
  <c r="BR41" i="45"/>
  <c r="BR40" i="45"/>
  <c r="BR39" i="45"/>
  <c r="BR38" i="45"/>
  <c r="BR37" i="45"/>
  <c r="BR83" i="45"/>
  <c r="BR36" i="45"/>
  <c r="BR82" i="45"/>
  <c r="BR35" i="45"/>
  <c r="BR81" i="45"/>
  <c r="BR34" i="45"/>
  <c r="BR80" i="45"/>
  <c r="BR33" i="45"/>
  <c r="BR79" i="45"/>
  <c r="BR32" i="45"/>
  <c r="BR78" i="45"/>
  <c r="BR31" i="45"/>
  <c r="BR64" i="45"/>
  <c r="BR25" i="45"/>
  <c r="BR63" i="45"/>
  <c r="BR24" i="45"/>
  <c r="BR42" i="41"/>
  <c r="BR41" i="41"/>
  <c r="BR40" i="41"/>
  <c r="BR39" i="41"/>
  <c r="BR38" i="41"/>
  <c r="BR37" i="41"/>
  <c r="BR83" i="41"/>
  <c r="BR36" i="41"/>
  <c r="BR82" i="41"/>
  <c r="BR35" i="41"/>
  <c r="BR81" i="41"/>
  <c r="BR34" i="41"/>
  <c r="BR80" i="41"/>
  <c r="BR33" i="41"/>
  <c r="BR79" i="41"/>
  <c r="BR32" i="41"/>
  <c r="BR78" i="41"/>
  <c r="BR31" i="41"/>
  <c r="BR64" i="41"/>
  <c r="BR25" i="41"/>
  <c r="BR63" i="41"/>
  <c r="BR24" i="41"/>
  <c r="BR62" i="41"/>
  <c r="BR23" i="41"/>
  <c r="BR57" i="41"/>
  <c r="BR22" i="41"/>
  <c r="BR83" i="61"/>
  <c r="BR36" i="61"/>
  <c r="BR82" i="61"/>
  <c r="BR35" i="61"/>
  <c r="BR81" i="61"/>
  <c r="BR34" i="61"/>
  <c r="BR80" i="61"/>
  <c r="BR33" i="61"/>
  <c r="BR79" i="61"/>
  <c r="BR32" i="61"/>
  <c r="BR78" i="61"/>
  <c r="BR31" i="61"/>
  <c r="BR64" i="61"/>
  <c r="BR25" i="61"/>
  <c r="BR63" i="61"/>
  <c r="BR24" i="61"/>
  <c r="BR62" i="61"/>
  <c r="BR23" i="61"/>
  <c r="BR57" i="61"/>
  <c r="BR22" i="61"/>
  <c r="BR42" i="61"/>
  <c r="BR41" i="61"/>
  <c r="BR40" i="61"/>
  <c r="BR39" i="61"/>
  <c r="BR38" i="61"/>
  <c r="BR37" i="61"/>
  <c r="BR64" i="54"/>
  <c r="BR25" i="54"/>
  <c r="BR63" i="54"/>
  <c r="BR24" i="54"/>
  <c r="BR62" i="54"/>
  <c r="BR23" i="54"/>
  <c r="BR57" i="54"/>
  <c r="BR22" i="54"/>
  <c r="BR42" i="54"/>
  <c r="BR41" i="54"/>
  <c r="BR40" i="54"/>
  <c r="BR39" i="54"/>
  <c r="BR38" i="54"/>
  <c r="BR37" i="54"/>
  <c r="BR83" i="54"/>
  <c r="BR36" i="54"/>
  <c r="BR82" i="54"/>
  <c r="BR35" i="54"/>
  <c r="BR81" i="54"/>
  <c r="BR34" i="54"/>
  <c r="BR80" i="54"/>
  <c r="BR33" i="54"/>
  <c r="BR79" i="54"/>
  <c r="BR32" i="54"/>
  <c r="BR78" i="54"/>
  <c r="BR31" i="54"/>
  <c r="BR62" i="28"/>
  <c r="BR23" i="28"/>
  <c r="BR57" i="28"/>
  <c r="BR22" i="28"/>
  <c r="BR42" i="28"/>
  <c r="BR41" i="28"/>
  <c r="BR40" i="28"/>
  <c r="BR39" i="28"/>
  <c r="BR38" i="28"/>
  <c r="BR37" i="28"/>
  <c r="BR83" i="28"/>
  <c r="BR36" i="28"/>
  <c r="BR82" i="28"/>
  <c r="BR35" i="28"/>
  <c r="BR81" i="28"/>
  <c r="BR34" i="28"/>
  <c r="BR80" i="28"/>
  <c r="BR33" i="28"/>
  <c r="BR79" i="28"/>
  <c r="BR32" i="28"/>
  <c r="BR78" i="28"/>
  <c r="BR31" i="28"/>
  <c r="BR64" i="28"/>
  <c r="BR25" i="28"/>
  <c r="BR63" i="28"/>
  <c r="BR24" i="28"/>
  <c r="BR79" i="55"/>
  <c r="BR32" i="55"/>
  <c r="BR78" i="55"/>
  <c r="BR31" i="55"/>
  <c r="BR64" i="55"/>
  <c r="BR25" i="55"/>
  <c r="BR63" i="55"/>
  <c r="BR24" i="55"/>
  <c r="BR62" i="55"/>
  <c r="BR23" i="55"/>
  <c r="BR57" i="55"/>
  <c r="BR22" i="55"/>
  <c r="BR42" i="55"/>
  <c r="BR41" i="55"/>
  <c r="BR40" i="55"/>
  <c r="BR39" i="55"/>
  <c r="BR38" i="55"/>
  <c r="BR37" i="55"/>
  <c r="BR83" i="55"/>
  <c r="BR36" i="55"/>
  <c r="BR82" i="55"/>
  <c r="BR35" i="55"/>
  <c r="BR81" i="55"/>
  <c r="BR34" i="55"/>
  <c r="BR80" i="55"/>
  <c r="BR33" i="55"/>
  <c r="BR38" i="58"/>
  <c r="BR37" i="58"/>
  <c r="BR83" i="58"/>
  <c r="BR36" i="58"/>
  <c r="BR82" i="58"/>
  <c r="BR35" i="58"/>
  <c r="BR81" i="58"/>
  <c r="BR34" i="58"/>
  <c r="BR80" i="58"/>
  <c r="BR33" i="58"/>
  <c r="BR79" i="58"/>
  <c r="BR32" i="58"/>
  <c r="BR78" i="58"/>
  <c r="BR31" i="58"/>
  <c r="BR64" i="58"/>
  <c r="BR25" i="58"/>
  <c r="BR63" i="58"/>
  <c r="BR24" i="58"/>
  <c r="BR62" i="58"/>
  <c r="BR23" i="58"/>
  <c r="BR57" i="58"/>
  <c r="BR22" i="58"/>
  <c r="BR42" i="58"/>
  <c r="BR41" i="58"/>
  <c r="BR40" i="58"/>
  <c r="BR39" i="58"/>
  <c r="BR83" i="33"/>
  <c r="BR36" i="33"/>
  <c r="BR82" i="33"/>
  <c r="BR35" i="33"/>
  <c r="BR81" i="33"/>
  <c r="BR34" i="33"/>
  <c r="BR80" i="33"/>
  <c r="BR33" i="33"/>
  <c r="BR79" i="33"/>
  <c r="BR32" i="33"/>
  <c r="BR78" i="33"/>
  <c r="BR31" i="33"/>
  <c r="BR64" i="33"/>
  <c r="BR25" i="33"/>
  <c r="BR63" i="33"/>
  <c r="BR24" i="33"/>
  <c r="BR62" i="33"/>
  <c r="BR23" i="33"/>
  <c r="BR57" i="33"/>
  <c r="BR22" i="33"/>
  <c r="BR42" i="33"/>
  <c r="BR41" i="33"/>
  <c r="BR40" i="33"/>
  <c r="BR39" i="33"/>
  <c r="BR38" i="33"/>
  <c r="BR37" i="33"/>
  <c r="BR79" i="27"/>
  <c r="BR32" i="27"/>
  <c r="BR78" i="27"/>
  <c r="BR31" i="27"/>
  <c r="BR64" i="27"/>
  <c r="BR25" i="27"/>
  <c r="BR63" i="27"/>
  <c r="BR24" i="27"/>
  <c r="BR62" i="27"/>
  <c r="BR23" i="27"/>
  <c r="BR57" i="27"/>
  <c r="BR22" i="27"/>
  <c r="BR42" i="27"/>
  <c r="BR41" i="27"/>
  <c r="BR40" i="27"/>
  <c r="BR39" i="27"/>
  <c r="BR38" i="27"/>
  <c r="BR37" i="27"/>
  <c r="BR83" i="27"/>
  <c r="BR36" i="27"/>
  <c r="BR82" i="27"/>
  <c r="BR35" i="27"/>
  <c r="BR81" i="27"/>
  <c r="BR34" i="27"/>
  <c r="BR80" i="27"/>
  <c r="BR33" i="27"/>
  <c r="BR38" i="23"/>
  <c r="BR37" i="23"/>
  <c r="BR83" i="23"/>
  <c r="BR36" i="23"/>
  <c r="BR82" i="23"/>
  <c r="BR35" i="23"/>
  <c r="BR81" i="23"/>
  <c r="BR34" i="23"/>
  <c r="BR80" i="23"/>
  <c r="BR33" i="23"/>
  <c r="BR79" i="23"/>
  <c r="BR32" i="23"/>
  <c r="BR78" i="23"/>
  <c r="BR31" i="23"/>
  <c r="BR64" i="23"/>
  <c r="BR25" i="23"/>
  <c r="BR63" i="23"/>
  <c r="BR24" i="23"/>
  <c r="BR62" i="23"/>
  <c r="BR23" i="23"/>
  <c r="BR57" i="23"/>
  <c r="BR22" i="23"/>
  <c r="BR42" i="23"/>
  <c r="BR41" i="23"/>
  <c r="BR40" i="23"/>
  <c r="BR39" i="23"/>
  <c r="V26" i="61"/>
  <c r="AC64" i="61"/>
  <c r="AC57" i="61"/>
  <c r="BW57" i="61" s="1"/>
  <c r="AC43" i="61"/>
  <c r="AE22" i="61"/>
  <c r="AM22" i="61" s="1"/>
  <c r="AC22" i="61"/>
  <c r="AK22" i="61" s="1"/>
  <c r="AA22" i="61"/>
  <c r="AI22" i="61" s="1"/>
  <c r="V17" i="61"/>
  <c r="AE31" i="61"/>
  <c r="AE43" i="61" s="1"/>
  <c r="R26" i="61"/>
  <c r="Q26" i="61"/>
  <c r="AF23" i="61"/>
  <c r="AC63" i="61"/>
  <c r="P22" i="61"/>
  <c r="P26" i="61" s="1"/>
  <c r="AC37" i="63"/>
  <c r="T17" i="63"/>
  <c r="AC24" i="63"/>
  <c r="AE37" i="63"/>
  <c r="AE24" i="63"/>
  <c r="V17" i="63"/>
  <c r="R110" i="61"/>
  <c r="R111" i="61"/>
  <c r="AA37" i="62"/>
  <c r="AA24" i="62"/>
  <c r="R17" i="62"/>
  <c r="H88" i="62"/>
  <c r="T37" i="62"/>
  <c r="R114" i="62"/>
  <c r="R111" i="62"/>
  <c r="I88" i="62"/>
  <c r="R110" i="62"/>
  <c r="P17" i="62"/>
  <c r="P24" i="62"/>
  <c r="P26" i="62" s="1"/>
  <c r="AC37" i="62"/>
  <c r="AC24" i="62"/>
  <c r="T17" i="62"/>
  <c r="AB37" i="63"/>
  <c r="AB24" i="63"/>
  <c r="S17" i="63"/>
  <c r="AD37" i="63"/>
  <c r="AD24" i="63"/>
  <c r="U17" i="63"/>
  <c r="AB37" i="62"/>
  <c r="S17" i="62"/>
  <c r="AB24" i="62"/>
  <c r="AD24" i="62"/>
  <c r="U17" i="62"/>
  <c r="AD37" i="62"/>
  <c r="T31" i="61"/>
  <c r="AE37" i="62"/>
  <c r="AE24" i="62"/>
  <c r="V17" i="62"/>
  <c r="AA37" i="63"/>
  <c r="AA24" i="63"/>
  <c r="R17" i="63"/>
  <c r="I88" i="61"/>
  <c r="J88" i="61" s="1"/>
  <c r="F88" i="61" s="1"/>
  <c r="P17" i="61"/>
  <c r="H97" i="61"/>
  <c r="AD63" i="61"/>
  <c r="AD62" i="61"/>
  <c r="AA31" i="61"/>
  <c r="R114" i="63"/>
  <c r="T37" i="63"/>
  <c r="P17" i="63"/>
  <c r="R111" i="63"/>
  <c r="I88" i="63"/>
  <c r="H88" i="63"/>
  <c r="R110" i="63"/>
  <c r="H98" i="63"/>
  <c r="P24" i="63"/>
  <c r="P26" i="63" s="1"/>
  <c r="AB31" i="61"/>
  <c r="U17" i="61"/>
  <c r="T17" i="61"/>
  <c r="AB22" i="61"/>
  <c r="AJ22" i="61" s="1"/>
  <c r="AD43" i="61"/>
  <c r="AD22" i="61"/>
  <c r="AL22" i="61" s="1"/>
  <c r="AD57" i="61"/>
  <c r="BX57" i="61" s="1"/>
  <c r="AD64" i="61"/>
  <c r="I34" i="61"/>
  <c r="H34" i="61"/>
  <c r="W49" i="61"/>
  <c r="X49" i="61" s="1"/>
  <c r="V49" i="61"/>
  <c r="Q49" i="61"/>
  <c r="CB49" i="61"/>
  <c r="CA49" i="61"/>
  <c r="F49" i="61"/>
  <c r="BZ49" i="61"/>
  <c r="BY49" i="61"/>
  <c r="BX49" i="61"/>
  <c r="BW49" i="61"/>
  <c r="BV49" i="61"/>
  <c r="BU49" i="61"/>
  <c r="BT49" i="61"/>
  <c r="AR50" i="61"/>
  <c r="AP50" i="61"/>
  <c r="AA25" i="61"/>
  <c r="Z25" i="61"/>
  <c r="AN25" i="61"/>
  <c r="AK25" i="61"/>
  <c r="AM25" i="61"/>
  <c r="AL25" i="61"/>
  <c r="AJ25" i="61"/>
  <c r="AI25" i="61"/>
  <c r="AH25" i="61"/>
  <c r="AD25" i="61"/>
  <c r="AF25" i="61"/>
  <c r="AE25" i="61"/>
  <c r="AC25" i="61"/>
  <c r="AB25" i="61"/>
  <c r="AB24" i="61"/>
  <c r="AA24" i="61"/>
  <c r="Z24" i="61"/>
  <c r="AL24" i="61"/>
  <c r="AN24" i="61"/>
  <c r="AM24" i="61"/>
  <c r="AK24" i="61"/>
  <c r="AJ24" i="61"/>
  <c r="AI24" i="61"/>
  <c r="AE24" i="61"/>
  <c r="AH24" i="61"/>
  <c r="AF24" i="61"/>
  <c r="AD24" i="61"/>
  <c r="AC24" i="61"/>
  <c r="AR51" i="61"/>
  <c r="AP51" i="61"/>
  <c r="BD24" i="61"/>
  <c r="BF24" i="61" s="1"/>
  <c r="X24" i="61"/>
  <c r="AG24" i="61" s="1"/>
  <c r="BD25" i="61"/>
  <c r="BF25" i="61" s="1"/>
  <c r="X25" i="61"/>
  <c r="AG25" i="61" s="1"/>
  <c r="BD23" i="61"/>
  <c r="BF23" i="61" s="1"/>
  <c r="X23" i="61"/>
  <c r="AG23" i="61" s="1"/>
  <c r="V81" i="59"/>
  <c r="Q23" i="59"/>
  <c r="Z23" i="59" s="1"/>
  <c r="I35" i="59"/>
  <c r="R23" i="59"/>
  <c r="AA23" i="59" s="1"/>
  <c r="V23" i="59"/>
  <c r="AE23" i="59" s="1"/>
  <c r="I42" i="59"/>
  <c r="H38" i="59"/>
  <c r="H41" i="59"/>
  <c r="AF24" i="59"/>
  <c r="AF23" i="59"/>
  <c r="Q24" i="59"/>
  <c r="Z24" i="59" s="1"/>
  <c r="R24" i="59"/>
  <c r="AA24" i="59" s="1"/>
  <c r="V24" i="59"/>
  <c r="AE24" i="59" s="1"/>
  <c r="H34" i="59"/>
  <c r="I36" i="59"/>
  <c r="W81" i="59"/>
  <c r="R81" i="59"/>
  <c r="R78" i="59"/>
  <c r="AI79" i="59"/>
  <c r="V78" i="59"/>
  <c r="W79" i="59"/>
  <c r="W78" i="59"/>
  <c r="AI78" i="59"/>
  <c r="AJ79" i="59"/>
  <c r="AK79" i="59"/>
  <c r="AL79" i="59"/>
  <c r="AI81" i="59"/>
  <c r="AM79" i="59"/>
  <c r="AJ81" i="59"/>
  <c r="X79" i="59"/>
  <c r="AK81" i="59"/>
  <c r="Y79" i="59"/>
  <c r="AL81" i="59"/>
  <c r="AM81" i="59"/>
  <c r="AJ78" i="59"/>
  <c r="Y81" i="59"/>
  <c r="AK78" i="59"/>
  <c r="S115" i="59"/>
  <c r="X81" i="59"/>
  <c r="Q115" i="59"/>
  <c r="C132" i="59" s="1"/>
  <c r="X23" i="59"/>
  <c r="AG23" i="59" s="1"/>
  <c r="BD23" i="59"/>
  <c r="BF23" i="59" s="1"/>
  <c r="H33" i="59"/>
  <c r="I33" i="59"/>
  <c r="C50" i="59"/>
  <c r="E50" i="59"/>
  <c r="R50" i="59" s="1"/>
  <c r="AP24" i="59"/>
  <c r="P24" i="59"/>
  <c r="BJ24" i="59"/>
  <c r="BL24" i="59" s="1"/>
  <c r="BK24" i="59"/>
  <c r="BM24" i="59" s="1"/>
  <c r="G40" i="59"/>
  <c r="B51" i="59"/>
  <c r="BJ79" i="59"/>
  <c r="BL79" i="59" s="1"/>
  <c r="AN24" i="59"/>
  <c r="AL24" i="59"/>
  <c r="AJ24" i="59"/>
  <c r="AM24" i="59"/>
  <c r="AI24" i="59"/>
  <c r="AK24" i="59"/>
  <c r="AD24" i="59"/>
  <c r="AC24" i="59"/>
  <c r="AB24" i="59"/>
  <c r="BK79" i="59"/>
  <c r="BM79" i="59" s="1"/>
  <c r="BJ25" i="59"/>
  <c r="BL25" i="59" s="1"/>
  <c r="BK25" i="59"/>
  <c r="BM25" i="59" s="1"/>
  <c r="E25" i="59"/>
  <c r="P25" i="59"/>
  <c r="AP25" i="59"/>
  <c r="BD22" i="59"/>
  <c r="BF22" i="59" s="1"/>
  <c r="BH22" i="59" s="1"/>
  <c r="BJ22" i="59" s="1"/>
  <c r="BL22" i="59" s="1"/>
  <c r="X22" i="59"/>
  <c r="AG31" i="59" s="1"/>
  <c r="AG43" i="59" s="1"/>
  <c r="Y22" i="59"/>
  <c r="AH31" i="59" s="1"/>
  <c r="AH43" i="59" s="1"/>
  <c r="BE22" i="59"/>
  <c r="BG22" i="59" s="1"/>
  <c r="BI22" i="59" s="1"/>
  <c r="BK22" i="59" s="1"/>
  <c r="BM22" i="59" s="1"/>
  <c r="X78" i="59"/>
  <c r="BD78" i="59"/>
  <c r="BF78" i="59" s="1"/>
  <c r="BH78" i="59" s="1"/>
  <c r="BJ78" i="59" s="1"/>
  <c r="BL78" i="59" s="1"/>
  <c r="M25" i="59"/>
  <c r="L25" i="59"/>
  <c r="AM23" i="59"/>
  <c r="AN23" i="59"/>
  <c r="AJ23" i="59"/>
  <c r="AI23" i="59"/>
  <c r="AL23" i="59"/>
  <c r="AK23" i="59"/>
  <c r="AD23" i="59"/>
  <c r="AC23" i="59"/>
  <c r="AB23" i="59"/>
  <c r="BH24" i="59"/>
  <c r="BH25" i="59"/>
  <c r="M23" i="59"/>
  <c r="M24" i="59"/>
  <c r="L24" i="59"/>
  <c r="BI24" i="59"/>
  <c r="Y80" i="59"/>
  <c r="BE78" i="59"/>
  <c r="BG78" i="59" s="1"/>
  <c r="BI78" i="59" s="1"/>
  <c r="BK78" i="59" s="1"/>
  <c r="BM78" i="59" s="1"/>
  <c r="BJ81" i="59"/>
  <c r="BL81" i="59" s="1"/>
  <c r="Q79" i="59"/>
  <c r="BD80" i="59"/>
  <c r="BF80" i="59" s="1"/>
  <c r="BH80" i="59" s="1"/>
  <c r="BJ80" i="59" s="1"/>
  <c r="BL80" i="59" s="1"/>
  <c r="BK81" i="59"/>
  <c r="BM81" i="59" s="1"/>
  <c r="R79" i="59"/>
  <c r="BE80" i="59"/>
  <c r="BG80" i="59" s="1"/>
  <c r="BI80" i="59" s="1"/>
  <c r="BK80" i="59" s="1"/>
  <c r="BM80" i="59" s="1"/>
  <c r="BH23" i="59"/>
  <c r="P23" i="59"/>
  <c r="Q25" i="59"/>
  <c r="I32" i="59"/>
  <c r="E49" i="59"/>
  <c r="R49" i="59" s="1"/>
  <c r="AL78" i="59"/>
  <c r="Q80" i="59"/>
  <c r="AJ80" i="59"/>
  <c r="AM78" i="59"/>
  <c r="R80" i="59"/>
  <c r="AK80" i="59"/>
  <c r="AI80" i="59"/>
  <c r="V25" i="59"/>
  <c r="V80" i="59"/>
  <c r="AL80" i="59"/>
  <c r="R25" i="59"/>
  <c r="G37" i="59"/>
  <c r="AM80" i="59"/>
  <c r="H39" i="59"/>
  <c r="AC26" i="64" l="1"/>
  <c r="AC44" i="64" s="1"/>
  <c r="AC62" i="64"/>
  <c r="AC83" i="64" s="1"/>
  <c r="AC63" i="64"/>
  <c r="AC64" i="64"/>
  <c r="AC43" i="64"/>
  <c r="AC57" i="64"/>
  <c r="AB26" i="64"/>
  <c r="AB44" i="64" s="1"/>
  <c r="AD78" i="64"/>
  <c r="AB78" i="64"/>
  <c r="AC78" i="64"/>
  <c r="AB62" i="64"/>
  <c r="AB57" i="64"/>
  <c r="AB64" i="64"/>
  <c r="AB43" i="64"/>
  <c r="AB63" i="64"/>
  <c r="AB82" i="64" s="1"/>
  <c r="AD26" i="64"/>
  <c r="R115" i="64"/>
  <c r="D132" i="64" s="1"/>
  <c r="AD62" i="64"/>
  <c r="AD57" i="64"/>
  <c r="AD63" i="64"/>
  <c r="AD82" i="64" s="1"/>
  <c r="AD64" i="64"/>
  <c r="AD43" i="64"/>
  <c r="AK31" i="61"/>
  <c r="AL31" i="61"/>
  <c r="B69" i="61"/>
  <c r="B71" i="61" s="1"/>
  <c r="B72" i="61" s="1"/>
  <c r="BZ73" i="61" s="1"/>
  <c r="F43" i="61"/>
  <c r="F44" i="61" s="1"/>
  <c r="AI31" i="61"/>
  <c r="AD65" i="61"/>
  <c r="AD66" i="61" s="1"/>
  <c r="AC65" i="61"/>
  <c r="AC66" i="61" s="1"/>
  <c r="AM31" i="61"/>
  <c r="AA43" i="61"/>
  <c r="AC26" i="61"/>
  <c r="AC44" i="61" s="1"/>
  <c r="AA26" i="61"/>
  <c r="J88" i="63"/>
  <c r="F88" i="63" s="1"/>
  <c r="K88" i="63" s="1"/>
  <c r="R115" i="61"/>
  <c r="D132" i="61" s="1"/>
  <c r="AD63" i="63"/>
  <c r="AD64" i="63"/>
  <c r="AD62" i="63"/>
  <c r="AD57" i="63"/>
  <c r="AD43" i="63"/>
  <c r="AL37" i="63"/>
  <c r="AI24" i="63"/>
  <c r="AA26" i="63"/>
  <c r="B69" i="62"/>
  <c r="G110" i="62"/>
  <c r="I110" i="62" s="1"/>
  <c r="Z26" i="61"/>
  <c r="Z44" i="61" s="1"/>
  <c r="AA43" i="63"/>
  <c r="AI37" i="63"/>
  <c r="AJ24" i="63"/>
  <c r="AB26" i="63"/>
  <c r="AI24" i="62"/>
  <c r="AA26" i="62"/>
  <c r="AB62" i="63"/>
  <c r="AB63" i="63"/>
  <c r="AB43" i="63"/>
  <c r="AB57" i="63"/>
  <c r="AB64" i="63"/>
  <c r="AJ37" i="63"/>
  <c r="AA43" i="62"/>
  <c r="AI37" i="62"/>
  <c r="AB26" i="61"/>
  <c r="AM24" i="62"/>
  <c r="AE26" i="62"/>
  <c r="AE43" i="62"/>
  <c r="AM37" i="62"/>
  <c r="AK24" i="62"/>
  <c r="AC26" i="62"/>
  <c r="AC43" i="62"/>
  <c r="AC64" i="62"/>
  <c r="AC62" i="62"/>
  <c r="AC57" i="62"/>
  <c r="AC63" i="62"/>
  <c r="AK37" i="62"/>
  <c r="AM24" i="63"/>
  <c r="AE26" i="63"/>
  <c r="B69" i="63"/>
  <c r="G110" i="63"/>
  <c r="I110" i="63" s="1"/>
  <c r="AL37" i="62"/>
  <c r="AD64" i="62"/>
  <c r="AD57" i="62"/>
  <c r="AD63" i="62"/>
  <c r="AD62" i="62"/>
  <c r="AD43" i="62"/>
  <c r="AE43" i="63"/>
  <c r="AM37" i="63"/>
  <c r="AB64" i="62"/>
  <c r="AB63" i="62"/>
  <c r="AB62" i="62"/>
  <c r="AB43" i="62"/>
  <c r="AB57" i="62"/>
  <c r="AJ37" i="62"/>
  <c r="AL24" i="63"/>
  <c r="AD26" i="63"/>
  <c r="R115" i="63"/>
  <c r="D132" i="63" s="1"/>
  <c r="AK24" i="63"/>
  <c r="AC26" i="63"/>
  <c r="AL24" i="62"/>
  <c r="AD26" i="62"/>
  <c r="AE26" i="61"/>
  <c r="AE44" i="61" s="1"/>
  <c r="AJ24" i="62"/>
  <c r="AB26" i="62"/>
  <c r="R115" i="62"/>
  <c r="D132" i="62" s="1"/>
  <c r="AC63" i="63"/>
  <c r="AC64" i="63"/>
  <c r="AC43" i="63"/>
  <c r="AC62" i="63"/>
  <c r="AC57" i="63"/>
  <c r="AK37" i="63"/>
  <c r="J88" i="62"/>
  <c r="F88" i="62" s="1"/>
  <c r="K88" i="62" s="1"/>
  <c r="AB62" i="61"/>
  <c r="AB63" i="61"/>
  <c r="AJ31" i="61"/>
  <c r="AB57" i="61"/>
  <c r="BV57" i="61" s="1"/>
  <c r="AB64" i="61"/>
  <c r="AB43" i="61"/>
  <c r="AD26" i="61"/>
  <c r="AD44" i="61" s="1"/>
  <c r="AR49" i="61"/>
  <c r="AP49" i="61"/>
  <c r="L26" i="59"/>
  <c r="AH22" i="59"/>
  <c r="AN25" i="59"/>
  <c r="AI25" i="59"/>
  <c r="AM25" i="59"/>
  <c r="AL25" i="59"/>
  <c r="AK25" i="59"/>
  <c r="AJ25" i="59"/>
  <c r="AF25" i="59"/>
  <c r="AC25" i="59"/>
  <c r="AB25" i="59"/>
  <c r="AA25" i="59"/>
  <c r="Z25" i="59"/>
  <c r="AE25" i="59"/>
  <c r="AD25" i="59"/>
  <c r="Y24" i="59"/>
  <c r="AH24" i="59" s="1"/>
  <c r="BE24" i="59"/>
  <c r="BG24" i="59" s="1"/>
  <c r="H37" i="59"/>
  <c r="I37" i="59"/>
  <c r="AB83" i="59"/>
  <c r="AD82" i="59"/>
  <c r="AC83" i="59"/>
  <c r="BY50" i="59"/>
  <c r="BX50" i="59"/>
  <c r="BW50" i="59"/>
  <c r="BV50" i="59"/>
  <c r="BT50" i="59"/>
  <c r="BU50" i="59"/>
  <c r="V50" i="59"/>
  <c r="Q50" i="59"/>
  <c r="CB50" i="59"/>
  <c r="CA50" i="59"/>
  <c r="F50" i="59"/>
  <c r="BZ50" i="59"/>
  <c r="W50" i="59"/>
  <c r="X50" i="59" s="1"/>
  <c r="AG22" i="59"/>
  <c r="X25" i="59"/>
  <c r="AG25" i="59" s="1"/>
  <c r="BD25" i="59"/>
  <c r="BF25" i="59" s="1"/>
  <c r="E26" i="59"/>
  <c r="I83" i="59" s="1"/>
  <c r="J83" i="59" s="1"/>
  <c r="BX49" i="59"/>
  <c r="Q49" i="59"/>
  <c r="BV49" i="59"/>
  <c r="CB49" i="59"/>
  <c r="BY49" i="59"/>
  <c r="CA49" i="59"/>
  <c r="F49" i="59"/>
  <c r="BZ49" i="59"/>
  <c r="BW49" i="59"/>
  <c r="BT49" i="59"/>
  <c r="W49" i="59"/>
  <c r="X49" i="59" s="1"/>
  <c r="V49" i="59"/>
  <c r="BU49" i="59"/>
  <c r="AD83" i="59"/>
  <c r="AB82" i="59"/>
  <c r="BE25" i="59"/>
  <c r="BG25" i="59" s="1"/>
  <c r="Y25" i="59"/>
  <c r="AH25" i="59" s="1"/>
  <c r="Y23" i="59"/>
  <c r="AH23" i="59" s="1"/>
  <c r="BE23" i="59"/>
  <c r="BG23" i="59" s="1"/>
  <c r="AC82" i="59"/>
  <c r="M26" i="59"/>
  <c r="E51" i="59"/>
  <c r="R51" i="59" s="1"/>
  <c r="C51" i="59"/>
  <c r="X24" i="59"/>
  <c r="BD24" i="59"/>
  <c r="BF24" i="59" s="1"/>
  <c r="H40" i="59"/>
  <c r="I40" i="59"/>
  <c r="AD65" i="64" l="1"/>
  <c r="AD66" i="64" s="1"/>
  <c r="AD83" i="64"/>
  <c r="AD85" i="64" s="1"/>
  <c r="AD44" i="64"/>
  <c r="AC65" i="64"/>
  <c r="AC66" i="64" s="1"/>
  <c r="AC82" i="64"/>
  <c r="AC85" i="64" s="1"/>
  <c r="AB83" i="64"/>
  <c r="AB85" i="64" s="1"/>
  <c r="AB65" i="64"/>
  <c r="AB66" i="64" s="1"/>
  <c r="CA73" i="61"/>
  <c r="CB73" i="61"/>
  <c r="BT73" i="61"/>
  <c r="BU73" i="61"/>
  <c r="BV73" i="61"/>
  <c r="BW73" i="61"/>
  <c r="BX73" i="61"/>
  <c r="BY73" i="61"/>
  <c r="AA44" i="61"/>
  <c r="AD44" i="63"/>
  <c r="AC44" i="63"/>
  <c r="AB44" i="61"/>
  <c r="AC65" i="62"/>
  <c r="AC66" i="62" s="1"/>
  <c r="AC83" i="62"/>
  <c r="AD83" i="62"/>
  <c r="AD65" i="62"/>
  <c r="AD66" i="62" s="1"/>
  <c r="AC44" i="62"/>
  <c r="AD82" i="62"/>
  <c r="AC83" i="63"/>
  <c r="AC65" i="63"/>
  <c r="AC66" i="63" s="1"/>
  <c r="B71" i="62"/>
  <c r="B72" i="62" s="1"/>
  <c r="AA44" i="63"/>
  <c r="AB82" i="63"/>
  <c r="B71" i="63"/>
  <c r="B72" i="63" s="1"/>
  <c r="AB83" i="63"/>
  <c r="AB65" i="63"/>
  <c r="AB66" i="63" s="1"/>
  <c r="AB82" i="62"/>
  <c r="AE44" i="63"/>
  <c r="AA44" i="62"/>
  <c r="AB44" i="62"/>
  <c r="AE44" i="62"/>
  <c r="AB44" i="63"/>
  <c r="AD83" i="63"/>
  <c r="AD65" i="63"/>
  <c r="AD66" i="63" s="1"/>
  <c r="AC82" i="63"/>
  <c r="AB83" i="62"/>
  <c r="AB65" i="62"/>
  <c r="AB66" i="62" s="1"/>
  <c r="AD44" i="62"/>
  <c r="AC82" i="62"/>
  <c r="AD82" i="63"/>
  <c r="AB65" i="61"/>
  <c r="AB66" i="61" s="1"/>
  <c r="AD85" i="59"/>
  <c r="AH26" i="59"/>
  <c r="AH44" i="59" s="1"/>
  <c r="X26" i="59"/>
  <c r="Y26" i="59"/>
  <c r="AP50" i="59"/>
  <c r="AR50" i="59"/>
  <c r="BT51" i="59"/>
  <c r="V51" i="59"/>
  <c r="CB51" i="59"/>
  <c r="W51" i="59"/>
  <c r="X51" i="59" s="1"/>
  <c r="Q51" i="59"/>
  <c r="BZ51" i="59"/>
  <c r="BY51" i="59"/>
  <c r="BX51" i="59"/>
  <c r="BW51" i="59"/>
  <c r="BV51" i="59"/>
  <c r="BU51" i="59"/>
  <c r="F51" i="59"/>
  <c r="CA51" i="59"/>
  <c r="AG24" i="59"/>
  <c r="AG26" i="59" s="1"/>
  <c r="AG44" i="59" s="1"/>
  <c r="AC85" i="59"/>
  <c r="AB85" i="59"/>
  <c r="I82" i="59"/>
  <c r="J82" i="59" s="1"/>
  <c r="AR49" i="59"/>
  <c r="AP49" i="59"/>
  <c r="AC85" i="62" l="1"/>
  <c r="AD85" i="62"/>
  <c r="AB85" i="62"/>
  <c r="AB85" i="63"/>
  <c r="AD85" i="63"/>
  <c r="BT73" i="62"/>
  <c r="BY73" i="62"/>
  <c r="B73" i="62"/>
  <c r="BW73" i="62"/>
  <c r="BV73" i="62"/>
  <c r="CA73" i="62"/>
  <c r="CB73" i="62"/>
  <c r="BZ73" i="62"/>
  <c r="BX73" i="62"/>
  <c r="BU73" i="62"/>
  <c r="CB73" i="63"/>
  <c r="BY73" i="63"/>
  <c r="BT73" i="63"/>
  <c r="BV73" i="63"/>
  <c r="BZ73" i="63"/>
  <c r="BW73" i="63"/>
  <c r="B73" i="63"/>
  <c r="BU73" i="63"/>
  <c r="CA73" i="63"/>
  <c r="BX73" i="63"/>
  <c r="AC85" i="63"/>
  <c r="AR51" i="59"/>
  <c r="AP51" i="59"/>
  <c r="E83" i="59" l="1"/>
  <c r="AJ62" i="59"/>
  <c r="AK62" i="59"/>
  <c r="AL62" i="59"/>
  <c r="AN62" i="59"/>
  <c r="AI62" i="59"/>
  <c r="AM63" i="59"/>
  <c r="AI63" i="59"/>
  <c r="E82" i="59"/>
  <c r="AL63" i="59"/>
  <c r="AJ63" i="59"/>
  <c r="AK63" i="59"/>
  <c r="AN63" i="59"/>
  <c r="L83" i="59"/>
  <c r="AM62" i="59"/>
  <c r="AP82" i="59" l="1"/>
  <c r="Z82" i="59"/>
  <c r="AL82" i="59" s="1"/>
  <c r="BD83" i="59"/>
  <c r="BF83" i="59" s="1"/>
  <c r="BH83" i="59" s="1"/>
  <c r="BJ83" i="59" s="1"/>
  <c r="BL83" i="59" s="1"/>
  <c r="AR83" i="59"/>
  <c r="AI82" i="59" l="1"/>
  <c r="AK82" i="59"/>
  <c r="AJ82" i="59"/>
  <c r="AN82" i="59"/>
  <c r="Q83" i="59"/>
  <c r="Z83" i="59" s="1"/>
  <c r="X83" i="59"/>
  <c r="AG83" i="59" s="1"/>
  <c r="AP83" i="59"/>
  <c r="W83" i="59"/>
  <c r="AF83" i="59" s="1"/>
  <c r="V83" i="59"/>
  <c r="AE83" i="59" s="1"/>
  <c r="R83" i="59"/>
  <c r="AA83" i="59" s="1"/>
  <c r="AE82" i="59"/>
  <c r="AN83" i="59" l="1"/>
  <c r="AI83" i="59"/>
  <c r="AM83" i="59"/>
  <c r="AE85" i="59"/>
  <c r="AM82" i="59"/>
  <c r="AL83" i="59"/>
  <c r="AJ83" i="59"/>
  <c r="AK83" i="59"/>
  <c r="Z85" i="59"/>
  <c r="G31" i="58" l="1"/>
  <c r="B31" i="58"/>
  <c r="AR137" i="58"/>
  <c r="AP137" i="58"/>
  <c r="AR136" i="58"/>
  <c r="AP136" i="58"/>
  <c r="BA135" i="58"/>
  <c r="AZ135" i="58"/>
  <c r="AY135" i="58"/>
  <c r="AX135" i="58"/>
  <c r="AW135" i="58"/>
  <c r="AV135" i="58"/>
  <c r="AU135" i="58"/>
  <c r="AT135" i="58"/>
  <c r="AS135" i="58"/>
  <c r="AQ135" i="58"/>
  <c r="BA134" i="58"/>
  <c r="AZ134" i="58"/>
  <c r="AY134" i="58"/>
  <c r="AX134" i="58"/>
  <c r="AW134" i="58"/>
  <c r="AV134" i="58"/>
  <c r="AU134" i="58"/>
  <c r="AT134" i="58"/>
  <c r="AS134" i="58"/>
  <c r="AQ134" i="58"/>
  <c r="D127" i="58"/>
  <c r="E126" i="58"/>
  <c r="E125" i="58"/>
  <c r="E124" i="58"/>
  <c r="E123" i="58"/>
  <c r="E122" i="58"/>
  <c r="E121" i="58"/>
  <c r="E120" i="58"/>
  <c r="E119" i="58"/>
  <c r="O114" i="58"/>
  <c r="O113" i="58"/>
  <c r="O112" i="58"/>
  <c r="O111" i="58"/>
  <c r="O110" i="58"/>
  <c r="H110" i="58"/>
  <c r="O109" i="58"/>
  <c r="O108" i="58"/>
  <c r="O107" i="58"/>
  <c r="O106" i="58"/>
  <c r="M83" i="58"/>
  <c r="M82" i="58"/>
  <c r="AR81" i="58"/>
  <c r="R81" i="58" s="1"/>
  <c r="AP81" i="58"/>
  <c r="AH81" i="58"/>
  <c r="AG81" i="58"/>
  <c r="AF81" i="58"/>
  <c r="AE81" i="58"/>
  <c r="AD81" i="58"/>
  <c r="AC81" i="58"/>
  <c r="AB81" i="58"/>
  <c r="AA81" i="58"/>
  <c r="Z81" i="58"/>
  <c r="M81" i="58"/>
  <c r="BE81" i="58" s="1"/>
  <c r="BG81" i="58" s="1"/>
  <c r="BI81" i="58" s="1"/>
  <c r="L81" i="58"/>
  <c r="BD81" i="58" s="1"/>
  <c r="BF81" i="58" s="1"/>
  <c r="BH81" i="58" s="1"/>
  <c r="J81" i="58"/>
  <c r="I81" i="58"/>
  <c r="E81" i="58"/>
  <c r="AI81" i="58" s="1"/>
  <c r="AR80" i="58"/>
  <c r="W80" i="58" s="1"/>
  <c r="AP80" i="58"/>
  <c r="AH80" i="58"/>
  <c r="AG80" i="58"/>
  <c r="AF80" i="58"/>
  <c r="AE80" i="58"/>
  <c r="AD80" i="58"/>
  <c r="AC80" i="58"/>
  <c r="AB80" i="58"/>
  <c r="AA80" i="58"/>
  <c r="Z80" i="58"/>
  <c r="M80" i="58"/>
  <c r="Y80" i="58" s="1"/>
  <c r="L80" i="58"/>
  <c r="X80" i="58" s="1"/>
  <c r="I80" i="58"/>
  <c r="J80" i="58" s="1"/>
  <c r="E80" i="58"/>
  <c r="AN80" i="58" s="1"/>
  <c r="AR79" i="58"/>
  <c r="V79" i="58" s="1"/>
  <c r="AP79" i="58"/>
  <c r="AH79" i="58"/>
  <c r="AG79" i="58"/>
  <c r="AF79" i="58"/>
  <c r="AE79" i="58"/>
  <c r="AD79" i="58"/>
  <c r="AC79" i="58"/>
  <c r="AB79" i="58"/>
  <c r="AA79" i="58"/>
  <c r="Z79" i="58"/>
  <c r="M79" i="58"/>
  <c r="BE79" i="58" s="1"/>
  <c r="BG79" i="58" s="1"/>
  <c r="BI79" i="58" s="1"/>
  <c r="L79" i="58"/>
  <c r="BD79" i="58" s="1"/>
  <c r="BF79" i="58" s="1"/>
  <c r="BH79" i="58" s="1"/>
  <c r="I79" i="58"/>
  <c r="J79" i="58" s="1"/>
  <c r="E79" i="58"/>
  <c r="AL79" i="58" s="1"/>
  <c r="AR78" i="58"/>
  <c r="R78" i="58" s="1"/>
  <c r="AP78" i="58"/>
  <c r="AH78" i="58"/>
  <c r="AG78" i="58"/>
  <c r="AF78" i="58"/>
  <c r="AE78" i="58"/>
  <c r="AD78" i="58"/>
  <c r="AC78" i="58"/>
  <c r="AB78" i="58"/>
  <c r="AA78" i="58"/>
  <c r="Z78" i="58"/>
  <c r="M78" i="58"/>
  <c r="Y78" i="58" s="1"/>
  <c r="L78" i="58"/>
  <c r="X78" i="58" s="1"/>
  <c r="J78" i="58"/>
  <c r="I78" i="58"/>
  <c r="E78" i="58"/>
  <c r="AL78" i="58" s="1"/>
  <c r="CB74" i="58"/>
  <c r="CA74" i="58"/>
  <c r="BZ74" i="58"/>
  <c r="BY74" i="58"/>
  <c r="BX74" i="58"/>
  <c r="BW74" i="58"/>
  <c r="BV74" i="58"/>
  <c r="BU74" i="58"/>
  <c r="BT74" i="58"/>
  <c r="CB72" i="58"/>
  <c r="CA72" i="58"/>
  <c r="BZ72" i="58"/>
  <c r="BY72" i="58"/>
  <c r="BX72" i="58"/>
  <c r="BW72" i="58"/>
  <c r="BV72" i="58"/>
  <c r="BU72" i="58"/>
  <c r="BT72" i="58"/>
  <c r="CB71" i="58"/>
  <c r="CA71" i="58"/>
  <c r="BZ71" i="58"/>
  <c r="BY71" i="58"/>
  <c r="BX71" i="58"/>
  <c r="BW71" i="58"/>
  <c r="BV71" i="58"/>
  <c r="BU71" i="58"/>
  <c r="BT71" i="58"/>
  <c r="CB70" i="58"/>
  <c r="CA70" i="58"/>
  <c r="BZ70" i="58"/>
  <c r="BY70" i="58"/>
  <c r="BX70" i="58"/>
  <c r="BW70" i="58"/>
  <c r="BV70" i="58"/>
  <c r="BU70" i="58"/>
  <c r="BT70" i="58"/>
  <c r="B70" i="58"/>
  <c r="CB69" i="58"/>
  <c r="CA69" i="58"/>
  <c r="BZ69" i="58"/>
  <c r="BY69" i="58"/>
  <c r="BX69" i="58"/>
  <c r="BW69" i="58"/>
  <c r="BV69" i="58"/>
  <c r="BU69" i="58"/>
  <c r="BT69" i="58"/>
  <c r="CB68" i="58"/>
  <c r="CA68" i="58"/>
  <c r="BZ68" i="58"/>
  <c r="BY68" i="58"/>
  <c r="BX68" i="58"/>
  <c r="BW68" i="58"/>
  <c r="BV68" i="58"/>
  <c r="BU68" i="58"/>
  <c r="BT68" i="58"/>
  <c r="CB67" i="58"/>
  <c r="CA67" i="58"/>
  <c r="BZ67" i="58"/>
  <c r="BY67" i="58"/>
  <c r="BX67" i="58"/>
  <c r="BW67" i="58"/>
  <c r="BV67" i="58"/>
  <c r="BU67" i="58"/>
  <c r="BT67" i="58"/>
  <c r="CB66" i="58"/>
  <c r="CA66" i="58"/>
  <c r="BZ66" i="58"/>
  <c r="BY66" i="58"/>
  <c r="BX66" i="58"/>
  <c r="BW66" i="58"/>
  <c r="BV66" i="58"/>
  <c r="BU66" i="58"/>
  <c r="BT66" i="58"/>
  <c r="AG66" i="58"/>
  <c r="CB65" i="58"/>
  <c r="CA65" i="58"/>
  <c r="BZ65" i="58"/>
  <c r="BY65" i="58"/>
  <c r="BX65" i="58"/>
  <c r="BW65" i="58"/>
  <c r="BV65" i="58"/>
  <c r="BU65" i="58"/>
  <c r="BT65" i="58"/>
  <c r="Q65" i="58"/>
  <c r="P65" i="58"/>
  <c r="O65" i="58"/>
  <c r="N65" i="58"/>
  <c r="M65" i="58"/>
  <c r="L65" i="58"/>
  <c r="E65" i="58"/>
  <c r="CB64" i="58"/>
  <c r="CA64" i="58"/>
  <c r="BZ64" i="58"/>
  <c r="BY64" i="58"/>
  <c r="BX64" i="58"/>
  <c r="BW64" i="58"/>
  <c r="BV64" i="58"/>
  <c r="BU64" i="58"/>
  <c r="BT64" i="58"/>
  <c r="AN64" i="58"/>
  <c r="AM64" i="58"/>
  <c r="AL64" i="58"/>
  <c r="AK64" i="58"/>
  <c r="AJ64" i="58"/>
  <c r="AI64" i="58"/>
  <c r="T64" i="58"/>
  <c r="I64" i="58"/>
  <c r="H64" i="58"/>
  <c r="G64" i="58"/>
  <c r="CB63" i="58"/>
  <c r="CA63" i="58"/>
  <c r="BZ63" i="58"/>
  <c r="BY63" i="58"/>
  <c r="BX63" i="58"/>
  <c r="BW63" i="58"/>
  <c r="BV63" i="58"/>
  <c r="BU63" i="58"/>
  <c r="BT63" i="58"/>
  <c r="CB62" i="58"/>
  <c r="CA62" i="58"/>
  <c r="BZ62" i="58"/>
  <c r="BY62" i="58"/>
  <c r="BX62" i="58"/>
  <c r="BW62" i="58"/>
  <c r="BV62" i="58"/>
  <c r="BU62" i="58"/>
  <c r="BT62" i="58"/>
  <c r="CB61" i="58"/>
  <c r="CA61" i="58"/>
  <c r="BZ61" i="58"/>
  <c r="BY61" i="58"/>
  <c r="BX61" i="58"/>
  <c r="BW61" i="58"/>
  <c r="BV61" i="58"/>
  <c r="BU61" i="58"/>
  <c r="BT61" i="58"/>
  <c r="CB60" i="58"/>
  <c r="CA60" i="58"/>
  <c r="BZ60" i="58"/>
  <c r="BY60" i="58"/>
  <c r="BX60" i="58"/>
  <c r="BW60" i="58"/>
  <c r="BV60" i="58"/>
  <c r="BU60" i="58"/>
  <c r="BT60" i="58"/>
  <c r="CB59" i="58"/>
  <c r="CA59" i="58"/>
  <c r="BZ59" i="58"/>
  <c r="BY59" i="58"/>
  <c r="BX59" i="58"/>
  <c r="BW59" i="58"/>
  <c r="BV59" i="58"/>
  <c r="BU59" i="58"/>
  <c r="BT59" i="58"/>
  <c r="CB58" i="58"/>
  <c r="CA58" i="58"/>
  <c r="BZ58" i="58"/>
  <c r="BY58" i="58"/>
  <c r="BX58" i="58"/>
  <c r="BW58" i="58"/>
  <c r="BV58" i="58"/>
  <c r="BU58" i="58"/>
  <c r="BT58" i="58"/>
  <c r="CB57" i="58"/>
  <c r="BK57" i="58"/>
  <c r="CB56" i="58"/>
  <c r="CA56" i="58"/>
  <c r="BZ56" i="58"/>
  <c r="BY56" i="58"/>
  <c r="BX56" i="58"/>
  <c r="BW56" i="58"/>
  <c r="BV56" i="58"/>
  <c r="BU56" i="58"/>
  <c r="BT56" i="58"/>
  <c r="CB55" i="58"/>
  <c r="CA55" i="58"/>
  <c r="BZ55" i="58"/>
  <c r="BY55" i="58"/>
  <c r="BX55" i="58"/>
  <c r="BW55" i="58"/>
  <c r="BV55" i="58"/>
  <c r="BU55" i="58"/>
  <c r="BT55" i="58"/>
  <c r="CB54" i="58"/>
  <c r="CA54" i="58"/>
  <c r="BZ54" i="58"/>
  <c r="BY54" i="58"/>
  <c r="BX54" i="58"/>
  <c r="BW54" i="58"/>
  <c r="BV54" i="58"/>
  <c r="BU54" i="58"/>
  <c r="BT54" i="58"/>
  <c r="CB53" i="58"/>
  <c r="CA53" i="58"/>
  <c r="BZ53" i="58"/>
  <c r="BY53" i="58"/>
  <c r="BX53" i="58"/>
  <c r="BW53" i="58"/>
  <c r="BV53" i="58"/>
  <c r="BU53" i="58"/>
  <c r="BT53" i="58"/>
  <c r="CB52" i="58"/>
  <c r="CA52" i="58"/>
  <c r="BZ52" i="58"/>
  <c r="BY52" i="58"/>
  <c r="BX52" i="58"/>
  <c r="BW52" i="58"/>
  <c r="BV52" i="58"/>
  <c r="BU52" i="58"/>
  <c r="BT52" i="58"/>
  <c r="U52" i="58"/>
  <c r="T52" i="58"/>
  <c r="S52" i="58"/>
  <c r="G51" i="58"/>
  <c r="G50" i="58"/>
  <c r="G49" i="58"/>
  <c r="G48" i="58"/>
  <c r="B48" i="58"/>
  <c r="CB47" i="58"/>
  <c r="CA47" i="58"/>
  <c r="BZ47" i="58"/>
  <c r="BY47" i="58"/>
  <c r="BX47" i="58"/>
  <c r="BW47" i="58"/>
  <c r="BV47" i="58"/>
  <c r="BU47" i="58"/>
  <c r="BT47" i="58"/>
  <c r="CB46" i="58"/>
  <c r="CA46" i="58"/>
  <c r="BZ46" i="58"/>
  <c r="BY46" i="58"/>
  <c r="BX46" i="58"/>
  <c r="BW46" i="58"/>
  <c r="BV46" i="58"/>
  <c r="BU46" i="58"/>
  <c r="BT46" i="58"/>
  <c r="CB45" i="58"/>
  <c r="CA45" i="58"/>
  <c r="BZ45" i="58"/>
  <c r="BY45" i="58"/>
  <c r="BX45" i="58"/>
  <c r="BW45" i="58"/>
  <c r="BV45" i="58"/>
  <c r="BU45" i="58"/>
  <c r="BT45" i="58"/>
  <c r="CB44" i="58"/>
  <c r="CA44" i="58"/>
  <c r="BZ44" i="58"/>
  <c r="BY44" i="58"/>
  <c r="BX44" i="58"/>
  <c r="BW44" i="58"/>
  <c r="BV44" i="58"/>
  <c r="BU44" i="58"/>
  <c r="BT44" i="58"/>
  <c r="CB43" i="58"/>
  <c r="CA43" i="58"/>
  <c r="BZ43" i="58"/>
  <c r="BY43" i="58"/>
  <c r="BX43" i="58"/>
  <c r="BW43" i="58"/>
  <c r="BV43" i="58"/>
  <c r="BU43" i="58"/>
  <c r="BT43" i="58"/>
  <c r="Q43" i="58"/>
  <c r="P43" i="58"/>
  <c r="O43" i="58"/>
  <c r="N43" i="58"/>
  <c r="M43" i="58"/>
  <c r="L43" i="58"/>
  <c r="CB42" i="58"/>
  <c r="CA42" i="58"/>
  <c r="BZ42" i="58"/>
  <c r="BY42" i="58"/>
  <c r="BX42" i="58"/>
  <c r="BW42" i="58"/>
  <c r="BV42" i="58"/>
  <c r="BU42" i="58"/>
  <c r="BT42" i="58"/>
  <c r="AN42" i="58"/>
  <c r="AM42" i="58"/>
  <c r="AL42" i="58"/>
  <c r="AK42" i="58"/>
  <c r="AJ42" i="58"/>
  <c r="AI42" i="58"/>
  <c r="AH42" i="58"/>
  <c r="AG42" i="58"/>
  <c r="AF42" i="58"/>
  <c r="AE42" i="58"/>
  <c r="AD42" i="58"/>
  <c r="AC42" i="58"/>
  <c r="AB42" i="58"/>
  <c r="AA42" i="58"/>
  <c r="T42" i="58"/>
  <c r="G42" i="58"/>
  <c r="H42" i="58" s="1"/>
  <c r="F42" i="58"/>
  <c r="Z42" i="58" s="1"/>
  <c r="CB41" i="58"/>
  <c r="CA41" i="58"/>
  <c r="BZ41" i="58"/>
  <c r="BY41" i="58"/>
  <c r="BX41" i="58"/>
  <c r="BW41" i="58"/>
  <c r="BV41" i="58"/>
  <c r="BU41" i="58"/>
  <c r="BT41" i="58"/>
  <c r="AN41" i="58"/>
  <c r="AM41" i="58"/>
  <c r="AL41" i="58"/>
  <c r="AK41" i="58"/>
  <c r="AJ41" i="58"/>
  <c r="AI41" i="58"/>
  <c r="AH41" i="58"/>
  <c r="AG41" i="58"/>
  <c r="AF41" i="58"/>
  <c r="AE41" i="58"/>
  <c r="AD41" i="58"/>
  <c r="AC41" i="58"/>
  <c r="AB41" i="58"/>
  <c r="AA41" i="58"/>
  <c r="T41" i="58"/>
  <c r="G41" i="58"/>
  <c r="H41" i="58" s="1"/>
  <c r="F41" i="58"/>
  <c r="Z41" i="58" s="1"/>
  <c r="CB40" i="58"/>
  <c r="CA40" i="58"/>
  <c r="BZ40" i="58"/>
  <c r="BY40" i="58"/>
  <c r="BX40" i="58"/>
  <c r="BW40" i="58"/>
  <c r="BV40" i="58"/>
  <c r="BU40" i="58"/>
  <c r="BT40" i="58"/>
  <c r="AN40" i="58"/>
  <c r="AM40" i="58"/>
  <c r="AL40" i="58"/>
  <c r="AK40" i="58"/>
  <c r="AJ40" i="58"/>
  <c r="AI40" i="58"/>
  <c r="AH40" i="58"/>
  <c r="AG40" i="58"/>
  <c r="AF40" i="58"/>
  <c r="AE40" i="58"/>
  <c r="AD40" i="58"/>
  <c r="AC40" i="58"/>
  <c r="AB40" i="58"/>
  <c r="AA40" i="58"/>
  <c r="F40" i="58"/>
  <c r="Z40" i="58" s="1"/>
  <c r="B40" i="58"/>
  <c r="G40" i="58" s="1"/>
  <c r="A40" i="58"/>
  <c r="CB39" i="58"/>
  <c r="CA39" i="58"/>
  <c r="BZ39" i="58"/>
  <c r="BY39" i="58"/>
  <c r="BX39" i="58"/>
  <c r="BW39" i="58"/>
  <c r="BV39" i="58"/>
  <c r="BU39" i="58"/>
  <c r="BT39" i="58"/>
  <c r="AN39" i="58"/>
  <c r="AM39" i="58"/>
  <c r="AL39" i="58"/>
  <c r="AK39" i="58"/>
  <c r="AJ39" i="58"/>
  <c r="AI39" i="58"/>
  <c r="AH39" i="58"/>
  <c r="AG39" i="58"/>
  <c r="AF39" i="58"/>
  <c r="AE39" i="58"/>
  <c r="AD39" i="58"/>
  <c r="AC39" i="58"/>
  <c r="AB39" i="58"/>
  <c r="AA39" i="58"/>
  <c r="T39" i="58"/>
  <c r="G39" i="58"/>
  <c r="I39" i="58" s="1"/>
  <c r="F39" i="58"/>
  <c r="Z39" i="58" s="1"/>
  <c r="CB38" i="58"/>
  <c r="CA38" i="58"/>
  <c r="BZ38" i="58"/>
  <c r="BY38" i="58"/>
  <c r="BX38" i="58"/>
  <c r="BW38" i="58"/>
  <c r="BV38" i="58"/>
  <c r="BU38" i="58"/>
  <c r="BT38" i="58"/>
  <c r="AN38" i="58"/>
  <c r="AM38" i="58"/>
  <c r="AL38" i="58"/>
  <c r="AK38" i="58"/>
  <c r="AJ38" i="58"/>
  <c r="AI38" i="58"/>
  <c r="AH38" i="58"/>
  <c r="AG38" i="58"/>
  <c r="AF38" i="58"/>
  <c r="AE38" i="58"/>
  <c r="AD38" i="58"/>
  <c r="AC38" i="58"/>
  <c r="AB38" i="58"/>
  <c r="AA38" i="58"/>
  <c r="T38" i="58"/>
  <c r="G38" i="58"/>
  <c r="H38" i="58" s="1"/>
  <c r="F38" i="58"/>
  <c r="Z38" i="58" s="1"/>
  <c r="CB37" i="58"/>
  <c r="CA37" i="58"/>
  <c r="BZ37" i="58"/>
  <c r="BY37" i="58"/>
  <c r="BX37" i="58"/>
  <c r="BW37" i="58"/>
  <c r="BV37" i="58"/>
  <c r="BU37" i="58"/>
  <c r="BT37" i="58"/>
  <c r="AN37" i="58"/>
  <c r="AM37" i="58"/>
  <c r="AL37" i="58"/>
  <c r="AK37" i="58"/>
  <c r="AJ37" i="58"/>
  <c r="AI37" i="58"/>
  <c r="AH37" i="58"/>
  <c r="AG37" i="58"/>
  <c r="AF37" i="58"/>
  <c r="AE37" i="58"/>
  <c r="AD37" i="58"/>
  <c r="AC37" i="58"/>
  <c r="AB37" i="58"/>
  <c r="AA37" i="58"/>
  <c r="F37" i="58"/>
  <c r="Z37" i="58" s="1"/>
  <c r="B37" i="58"/>
  <c r="B50" i="58" s="1"/>
  <c r="A37" i="58"/>
  <c r="CB36" i="58"/>
  <c r="CA36" i="58"/>
  <c r="BZ36" i="58"/>
  <c r="BY36" i="58"/>
  <c r="BX36" i="58"/>
  <c r="BW36" i="58"/>
  <c r="BV36" i="58"/>
  <c r="BU36" i="58"/>
  <c r="BT36" i="58"/>
  <c r="AN36" i="58"/>
  <c r="AM36" i="58"/>
  <c r="AL36" i="58"/>
  <c r="AK36" i="58"/>
  <c r="AJ36" i="58"/>
  <c r="AI36" i="58"/>
  <c r="AH36" i="58"/>
  <c r="AG36" i="58"/>
  <c r="AF36" i="58"/>
  <c r="AE36" i="58"/>
  <c r="AD36" i="58"/>
  <c r="AC36" i="58"/>
  <c r="AB36" i="58"/>
  <c r="AA36" i="58"/>
  <c r="T36" i="58"/>
  <c r="G36" i="58"/>
  <c r="I36" i="58" s="1"/>
  <c r="F36" i="58"/>
  <c r="Z36" i="58" s="1"/>
  <c r="CB35" i="58"/>
  <c r="CA35" i="58"/>
  <c r="BZ35" i="58"/>
  <c r="BY35" i="58"/>
  <c r="BX35" i="58"/>
  <c r="BW35" i="58"/>
  <c r="BV35" i="58"/>
  <c r="BU35" i="58"/>
  <c r="BT35" i="58"/>
  <c r="AN35" i="58"/>
  <c r="AM35" i="58"/>
  <c r="AL35" i="58"/>
  <c r="AK35" i="58"/>
  <c r="AJ35" i="58"/>
  <c r="AI35" i="58"/>
  <c r="AH35" i="58"/>
  <c r="AG35" i="58"/>
  <c r="AF35" i="58"/>
  <c r="AE35" i="58"/>
  <c r="AD35" i="58"/>
  <c r="AC35" i="58"/>
  <c r="AB35" i="58"/>
  <c r="AA35" i="58"/>
  <c r="T35" i="58"/>
  <c r="G35" i="58"/>
  <c r="I35" i="58" s="1"/>
  <c r="F35" i="58"/>
  <c r="Z35" i="58" s="1"/>
  <c r="CB34" i="58"/>
  <c r="CA34" i="58"/>
  <c r="BZ34" i="58"/>
  <c r="BY34" i="58"/>
  <c r="BX34" i="58"/>
  <c r="BW34" i="58"/>
  <c r="BV34" i="58"/>
  <c r="BU34" i="58"/>
  <c r="BT34" i="58"/>
  <c r="AN34" i="58"/>
  <c r="AM34" i="58"/>
  <c r="AL34" i="58"/>
  <c r="AK34" i="58"/>
  <c r="AJ34" i="58"/>
  <c r="AI34" i="58"/>
  <c r="AH34" i="58"/>
  <c r="AG34" i="58"/>
  <c r="AF34" i="58"/>
  <c r="AE34" i="58"/>
  <c r="AD34" i="58"/>
  <c r="AC34" i="58"/>
  <c r="AB34" i="58"/>
  <c r="AA34" i="58"/>
  <c r="G34" i="58"/>
  <c r="I34" i="58" s="1"/>
  <c r="F34" i="58"/>
  <c r="Z34" i="58" s="1"/>
  <c r="B34" i="58"/>
  <c r="B49" i="58" s="1"/>
  <c r="A34" i="58"/>
  <c r="CB33" i="58"/>
  <c r="CA33" i="58"/>
  <c r="BZ33" i="58"/>
  <c r="BY33" i="58"/>
  <c r="BX33" i="58"/>
  <c r="BW33" i="58"/>
  <c r="BV33" i="58"/>
  <c r="BU33" i="58"/>
  <c r="BT33" i="58"/>
  <c r="AN33" i="58"/>
  <c r="AM33" i="58"/>
  <c r="AL33" i="58"/>
  <c r="AK33" i="58"/>
  <c r="AJ33" i="58"/>
  <c r="AI33" i="58"/>
  <c r="AH33" i="58"/>
  <c r="AG33" i="58"/>
  <c r="AF33" i="58"/>
  <c r="AE33" i="58"/>
  <c r="AD33" i="58"/>
  <c r="AC33" i="58"/>
  <c r="AB33" i="58"/>
  <c r="AA33" i="58"/>
  <c r="T33" i="58"/>
  <c r="G33" i="58"/>
  <c r="I33" i="58" s="1"/>
  <c r="F33" i="58"/>
  <c r="Z33" i="58" s="1"/>
  <c r="CB32" i="58"/>
  <c r="CA32" i="58"/>
  <c r="BZ32" i="58"/>
  <c r="BY32" i="58"/>
  <c r="BX32" i="58"/>
  <c r="BW32" i="58"/>
  <c r="BV32" i="58"/>
  <c r="BU32" i="58"/>
  <c r="BT32" i="58"/>
  <c r="AN32" i="58"/>
  <c r="AM32" i="58"/>
  <c r="AL32" i="58"/>
  <c r="AK32" i="58"/>
  <c r="AJ32" i="58"/>
  <c r="AI32" i="58"/>
  <c r="AH32" i="58"/>
  <c r="AG32" i="58"/>
  <c r="AF32" i="58"/>
  <c r="AE32" i="58"/>
  <c r="AD32" i="58"/>
  <c r="AC32" i="58"/>
  <c r="AB32" i="58"/>
  <c r="AA32" i="58"/>
  <c r="T32" i="58"/>
  <c r="G32" i="58"/>
  <c r="H32" i="58" s="1"/>
  <c r="F32" i="58"/>
  <c r="Z32" i="58" s="1"/>
  <c r="CB31" i="58"/>
  <c r="CA31" i="58"/>
  <c r="BZ31" i="58"/>
  <c r="BY31" i="58"/>
  <c r="BX31" i="58"/>
  <c r="BW31" i="58"/>
  <c r="BV31" i="58"/>
  <c r="BU31" i="58"/>
  <c r="BT31" i="58"/>
  <c r="A31" i="58"/>
  <c r="CB30" i="58"/>
  <c r="CA30" i="58"/>
  <c r="BZ30" i="58"/>
  <c r="BY30" i="58"/>
  <c r="BX30" i="58"/>
  <c r="BW30" i="58"/>
  <c r="BV30" i="58"/>
  <c r="BU30" i="58"/>
  <c r="BT30" i="58"/>
  <c r="CB29" i="58"/>
  <c r="CA29" i="58"/>
  <c r="BZ29" i="58"/>
  <c r="BY29" i="58"/>
  <c r="BX29" i="58"/>
  <c r="BW29" i="58"/>
  <c r="BV29" i="58"/>
  <c r="BU29" i="58"/>
  <c r="BT29" i="58"/>
  <c r="CB28" i="58"/>
  <c r="CA28" i="58"/>
  <c r="BZ28" i="58"/>
  <c r="BY28" i="58"/>
  <c r="BX28" i="58"/>
  <c r="BW28" i="58"/>
  <c r="BV28" i="58"/>
  <c r="BU28" i="58"/>
  <c r="BT28" i="58"/>
  <c r="CB27" i="58"/>
  <c r="CA27" i="58"/>
  <c r="BZ27" i="58"/>
  <c r="BY27" i="58"/>
  <c r="BX27" i="58"/>
  <c r="BW27" i="58"/>
  <c r="BV27" i="58"/>
  <c r="BU27" i="58"/>
  <c r="BT27" i="58"/>
  <c r="CB26" i="58"/>
  <c r="CA26" i="58"/>
  <c r="BZ26" i="58"/>
  <c r="BY26" i="58"/>
  <c r="BX26" i="58"/>
  <c r="BW26" i="58"/>
  <c r="BV26" i="58"/>
  <c r="BU26" i="58"/>
  <c r="BT26" i="58"/>
  <c r="U26" i="58"/>
  <c r="T26" i="58"/>
  <c r="S26" i="58"/>
  <c r="CB25" i="58"/>
  <c r="CA25" i="58"/>
  <c r="BZ25" i="58"/>
  <c r="BY25" i="58"/>
  <c r="BX25" i="58"/>
  <c r="BW25" i="58"/>
  <c r="BV25" i="58"/>
  <c r="BU25" i="58"/>
  <c r="BT25" i="58"/>
  <c r="AR25" i="58"/>
  <c r="V25" i="58" s="1"/>
  <c r="AP25" i="58"/>
  <c r="B25" i="58"/>
  <c r="CB24" i="58"/>
  <c r="CA24" i="58"/>
  <c r="BZ24" i="58"/>
  <c r="BY24" i="58"/>
  <c r="BX24" i="58"/>
  <c r="BW24" i="58"/>
  <c r="BV24" i="58"/>
  <c r="BU24" i="58"/>
  <c r="BT24" i="58"/>
  <c r="BI24" i="58"/>
  <c r="AR24" i="58"/>
  <c r="W24" i="58" s="1"/>
  <c r="E24" i="58"/>
  <c r="AN24" i="58" s="1"/>
  <c r="B24" i="58"/>
  <c r="AP24" i="58" s="1"/>
  <c r="CB23" i="58"/>
  <c r="CA23" i="58"/>
  <c r="BZ23" i="58"/>
  <c r="BY23" i="58"/>
  <c r="BX23" i="58"/>
  <c r="BW23" i="58"/>
  <c r="BV23" i="58"/>
  <c r="BU23" i="58"/>
  <c r="BT23" i="58"/>
  <c r="BJ23" i="58"/>
  <c r="BL23" i="58" s="1"/>
  <c r="AR23" i="58"/>
  <c r="W23" i="58" s="1"/>
  <c r="AP23" i="58"/>
  <c r="B23" i="58"/>
  <c r="CB22" i="58"/>
  <c r="CA22" i="58"/>
  <c r="BZ22" i="58"/>
  <c r="BY22" i="58"/>
  <c r="BX22" i="58"/>
  <c r="BW22" i="58"/>
  <c r="BV22" i="58"/>
  <c r="BU22" i="58"/>
  <c r="BT22" i="58"/>
  <c r="M22" i="58"/>
  <c r="L22" i="58"/>
  <c r="BD22" i="58" s="1"/>
  <c r="BF22" i="58" s="1"/>
  <c r="BH22" i="58" s="1"/>
  <c r="E22" i="58"/>
  <c r="CB21" i="58"/>
  <c r="CA21" i="58"/>
  <c r="BZ21" i="58"/>
  <c r="BY21" i="58"/>
  <c r="BX21" i="58"/>
  <c r="BW21" i="58"/>
  <c r="BV21" i="58"/>
  <c r="BU21" i="58"/>
  <c r="BT21" i="58"/>
  <c r="CB20" i="58"/>
  <c r="CA20" i="58"/>
  <c r="BZ20" i="58"/>
  <c r="BY20" i="58"/>
  <c r="BX20" i="58"/>
  <c r="BW20" i="58"/>
  <c r="BV20" i="58"/>
  <c r="BU20" i="58"/>
  <c r="BT20" i="58"/>
  <c r="CB19" i="58"/>
  <c r="CA19" i="58"/>
  <c r="BZ19" i="58"/>
  <c r="BY19" i="58"/>
  <c r="BX19" i="58"/>
  <c r="BW19" i="58"/>
  <c r="BV19" i="58"/>
  <c r="BU19" i="58"/>
  <c r="BT19" i="58"/>
  <c r="CB18" i="58"/>
  <c r="CA18" i="58"/>
  <c r="BZ18" i="58"/>
  <c r="BY18" i="58"/>
  <c r="BX18" i="58"/>
  <c r="BW18" i="58"/>
  <c r="BV18" i="58"/>
  <c r="BU18" i="58"/>
  <c r="BT18" i="58"/>
  <c r="CB17" i="58"/>
  <c r="CA17" i="58"/>
  <c r="BZ17" i="58"/>
  <c r="BY17" i="58"/>
  <c r="BX17" i="58"/>
  <c r="BW17" i="58"/>
  <c r="BV17" i="58"/>
  <c r="BU17" i="58"/>
  <c r="BT17" i="58"/>
  <c r="E17" i="58"/>
  <c r="CB16" i="58"/>
  <c r="CA16" i="58"/>
  <c r="BZ16" i="58"/>
  <c r="BY16" i="58"/>
  <c r="BX16" i="58"/>
  <c r="BW16" i="58"/>
  <c r="BV16" i="58"/>
  <c r="BU16" i="58"/>
  <c r="BT16" i="58"/>
  <c r="M25" i="58"/>
  <c r="T40" i="58"/>
  <c r="CB15" i="58"/>
  <c r="CA15" i="58"/>
  <c r="BZ15" i="58"/>
  <c r="BY15" i="58"/>
  <c r="BX15" i="58"/>
  <c r="BW15" i="58"/>
  <c r="BV15" i="58"/>
  <c r="BU15" i="58"/>
  <c r="BT15" i="58"/>
  <c r="M24" i="58"/>
  <c r="T37" i="58"/>
  <c r="CB14" i="58"/>
  <c r="CA14" i="58"/>
  <c r="BZ14" i="58"/>
  <c r="BY14" i="58"/>
  <c r="BX14" i="58"/>
  <c r="BW14" i="58"/>
  <c r="BV14" i="58"/>
  <c r="BU14" i="58"/>
  <c r="BT14" i="58"/>
  <c r="M23" i="58"/>
  <c r="T34" i="58"/>
  <c r="CB13" i="58"/>
  <c r="CA13" i="58"/>
  <c r="BZ13" i="58"/>
  <c r="BY13" i="58"/>
  <c r="BX13" i="58"/>
  <c r="BW13" i="58"/>
  <c r="BV13" i="58"/>
  <c r="BU13" i="58"/>
  <c r="BT13" i="58"/>
  <c r="CB12" i="58"/>
  <c r="CA12" i="58"/>
  <c r="BZ12" i="58"/>
  <c r="BY12" i="58"/>
  <c r="BX12" i="58"/>
  <c r="BW12" i="58"/>
  <c r="BV12" i="58"/>
  <c r="BU12" i="58"/>
  <c r="BT12" i="58"/>
  <c r="CB11" i="58"/>
  <c r="CA11" i="58"/>
  <c r="BZ11" i="58"/>
  <c r="BY11" i="58"/>
  <c r="BX11" i="58"/>
  <c r="BW11" i="58"/>
  <c r="BV11" i="58"/>
  <c r="BU11" i="58"/>
  <c r="BT11" i="58"/>
  <c r="CB10" i="58"/>
  <c r="CA10" i="58"/>
  <c r="BZ10" i="58"/>
  <c r="BY10" i="58"/>
  <c r="BX10" i="58"/>
  <c r="BW10" i="58"/>
  <c r="BV10" i="58"/>
  <c r="BU10" i="58"/>
  <c r="BT10" i="58"/>
  <c r="AR137" i="57"/>
  <c r="AP137" i="57"/>
  <c r="AR136" i="57"/>
  <c r="AP136" i="57"/>
  <c r="BA135" i="57"/>
  <c r="AZ135" i="57"/>
  <c r="AY135" i="57"/>
  <c r="AX135" i="57"/>
  <c r="AW135" i="57"/>
  <c r="AV135" i="57"/>
  <c r="AU135" i="57"/>
  <c r="AT135" i="57"/>
  <c r="AS135" i="57"/>
  <c r="AQ135" i="57"/>
  <c r="BA134" i="57"/>
  <c r="AZ134" i="57"/>
  <c r="AY134" i="57"/>
  <c r="AX134" i="57"/>
  <c r="AW134" i="57"/>
  <c r="AV134" i="57"/>
  <c r="AU134" i="57"/>
  <c r="AT134" i="57"/>
  <c r="AS134" i="57"/>
  <c r="AQ134" i="57"/>
  <c r="D127" i="57"/>
  <c r="E126" i="57"/>
  <c r="E125" i="57"/>
  <c r="E124" i="57"/>
  <c r="E123" i="57"/>
  <c r="E122" i="57"/>
  <c r="E121" i="57"/>
  <c r="E120" i="57"/>
  <c r="E119" i="57"/>
  <c r="E118" i="57"/>
  <c r="O114" i="57"/>
  <c r="O113" i="57"/>
  <c r="O112" i="57"/>
  <c r="O111" i="57"/>
  <c r="O110" i="57"/>
  <c r="O109" i="57"/>
  <c r="O108" i="57"/>
  <c r="O107" i="57"/>
  <c r="O106" i="57"/>
  <c r="AR83" i="57"/>
  <c r="V83" i="57" s="1"/>
  <c r="AP83" i="57"/>
  <c r="AG83" i="57"/>
  <c r="AF83" i="57"/>
  <c r="AE83" i="57"/>
  <c r="AD83" i="57"/>
  <c r="AC83" i="57"/>
  <c r="AB83" i="57"/>
  <c r="AA83" i="57"/>
  <c r="Z83" i="57"/>
  <c r="M83" i="57"/>
  <c r="L83" i="57"/>
  <c r="BD83" i="57" s="1"/>
  <c r="BF83" i="57" s="1"/>
  <c r="BH83" i="57" s="1"/>
  <c r="I83" i="57"/>
  <c r="J83" i="57" s="1"/>
  <c r="E83" i="57"/>
  <c r="AN83" i="57" s="1"/>
  <c r="AR82" i="57"/>
  <c r="W82" i="57" s="1"/>
  <c r="AP82" i="57"/>
  <c r="AG82" i="57"/>
  <c r="AF82" i="57"/>
  <c r="AE82" i="57"/>
  <c r="AD82" i="57"/>
  <c r="AC82" i="57"/>
  <c r="AB82" i="57"/>
  <c r="AA82" i="57"/>
  <c r="Z82" i="57"/>
  <c r="M82" i="57"/>
  <c r="L82" i="57"/>
  <c r="I82" i="57"/>
  <c r="J82" i="57" s="1"/>
  <c r="E82" i="57"/>
  <c r="AN82" i="57" s="1"/>
  <c r="AR81" i="57"/>
  <c r="W81" i="57" s="1"/>
  <c r="AP81" i="57"/>
  <c r="AH81" i="57"/>
  <c r="AG81" i="57"/>
  <c r="AF81" i="57"/>
  <c r="AE81" i="57"/>
  <c r="AD81" i="57"/>
  <c r="AC81" i="57"/>
  <c r="AB81" i="57"/>
  <c r="AA81" i="57"/>
  <c r="Z81" i="57"/>
  <c r="M81" i="57"/>
  <c r="Y81" i="57" s="1"/>
  <c r="L81" i="57"/>
  <c r="X81" i="57" s="1"/>
  <c r="I81" i="57"/>
  <c r="J81" i="57" s="1"/>
  <c r="E81" i="57"/>
  <c r="AJ81" i="57" s="1"/>
  <c r="AR80" i="57"/>
  <c r="W80" i="57" s="1"/>
  <c r="AP80" i="57"/>
  <c r="AH80" i="57"/>
  <c r="AG80" i="57"/>
  <c r="AF80" i="57"/>
  <c r="AE80" i="57"/>
  <c r="AD80" i="57"/>
  <c r="AC80" i="57"/>
  <c r="AB80" i="57"/>
  <c r="AA80" i="57"/>
  <c r="Z80" i="57"/>
  <c r="M80" i="57"/>
  <c r="L80" i="57"/>
  <c r="I80" i="57"/>
  <c r="J80" i="57" s="1"/>
  <c r="E80" i="57"/>
  <c r="AN80" i="57" s="1"/>
  <c r="AR79" i="57"/>
  <c r="W79" i="57" s="1"/>
  <c r="AP79" i="57"/>
  <c r="AH79" i="57"/>
  <c r="AG79" i="57"/>
  <c r="AF79" i="57"/>
  <c r="AE79" i="57"/>
  <c r="AD79" i="57"/>
  <c r="AC79" i="57"/>
  <c r="AB79" i="57"/>
  <c r="AA79" i="57"/>
  <c r="Z79" i="57"/>
  <c r="M79" i="57"/>
  <c r="BE79" i="57" s="1"/>
  <c r="BG79" i="57" s="1"/>
  <c r="BI79" i="57" s="1"/>
  <c r="L79" i="57"/>
  <c r="X79" i="57" s="1"/>
  <c r="I79" i="57"/>
  <c r="J79" i="57" s="1"/>
  <c r="E79" i="57"/>
  <c r="AL79" i="57" s="1"/>
  <c r="AR78" i="57"/>
  <c r="V78" i="57" s="1"/>
  <c r="AP78" i="57"/>
  <c r="AH78" i="57"/>
  <c r="AG78" i="57"/>
  <c r="AF78" i="57"/>
  <c r="AE78" i="57"/>
  <c r="AD78" i="57"/>
  <c r="AC78" i="57"/>
  <c r="AB78" i="57"/>
  <c r="AA78" i="57"/>
  <c r="Z78" i="57"/>
  <c r="M78" i="57"/>
  <c r="L78" i="57"/>
  <c r="X78" i="57" s="1"/>
  <c r="J78" i="57"/>
  <c r="I78" i="57"/>
  <c r="E78" i="57"/>
  <c r="AM78" i="57" s="1"/>
  <c r="CB74" i="57"/>
  <c r="CA74" i="57"/>
  <c r="BZ74" i="57"/>
  <c r="BY74" i="57"/>
  <c r="BX74" i="57"/>
  <c r="BW74" i="57"/>
  <c r="BV74" i="57"/>
  <c r="BU74" i="57"/>
  <c r="BT74" i="57"/>
  <c r="CB72" i="57"/>
  <c r="CA72" i="57"/>
  <c r="BZ72" i="57"/>
  <c r="BY72" i="57"/>
  <c r="BX72" i="57"/>
  <c r="BW72" i="57"/>
  <c r="BV72" i="57"/>
  <c r="BU72" i="57"/>
  <c r="BT72" i="57"/>
  <c r="CB71" i="57"/>
  <c r="CA71" i="57"/>
  <c r="BZ71" i="57"/>
  <c r="BY71" i="57"/>
  <c r="BX71" i="57"/>
  <c r="BW71" i="57"/>
  <c r="BV71" i="57"/>
  <c r="BU71" i="57"/>
  <c r="BT71" i="57"/>
  <c r="CB70" i="57"/>
  <c r="CA70" i="57"/>
  <c r="BZ70" i="57"/>
  <c r="BY70" i="57"/>
  <c r="BX70" i="57"/>
  <c r="BW70" i="57"/>
  <c r="BV70" i="57"/>
  <c r="BU70" i="57"/>
  <c r="BT70" i="57"/>
  <c r="B70" i="57"/>
  <c r="CB69" i="57"/>
  <c r="CA69" i="57"/>
  <c r="BZ69" i="57"/>
  <c r="BY69" i="57"/>
  <c r="BX69" i="57"/>
  <c r="BW69" i="57"/>
  <c r="BV69" i="57"/>
  <c r="BU69" i="57"/>
  <c r="BT69" i="57"/>
  <c r="CB68" i="57"/>
  <c r="CA68" i="57"/>
  <c r="BZ68" i="57"/>
  <c r="BY68" i="57"/>
  <c r="BX68" i="57"/>
  <c r="BW68" i="57"/>
  <c r="BV68" i="57"/>
  <c r="BU68" i="57"/>
  <c r="BT68" i="57"/>
  <c r="CB67" i="57"/>
  <c r="CA67" i="57"/>
  <c r="BZ67" i="57"/>
  <c r="BY67" i="57"/>
  <c r="BX67" i="57"/>
  <c r="BW67" i="57"/>
  <c r="BV67" i="57"/>
  <c r="BU67" i="57"/>
  <c r="BT67" i="57"/>
  <c r="CB66" i="57"/>
  <c r="CA66" i="57"/>
  <c r="BZ66" i="57"/>
  <c r="BY66" i="57"/>
  <c r="BX66" i="57"/>
  <c r="BW66" i="57"/>
  <c r="BV66" i="57"/>
  <c r="BU66" i="57"/>
  <c r="BT66" i="57"/>
  <c r="CB65" i="57"/>
  <c r="CA65" i="57"/>
  <c r="BZ65" i="57"/>
  <c r="BY65" i="57"/>
  <c r="BX65" i="57"/>
  <c r="BW65" i="57"/>
  <c r="BV65" i="57"/>
  <c r="BU65" i="57"/>
  <c r="BT65" i="57"/>
  <c r="Q65" i="57"/>
  <c r="P65" i="57"/>
  <c r="O65" i="57"/>
  <c r="N65" i="57"/>
  <c r="M65" i="57"/>
  <c r="L65" i="57"/>
  <c r="E65" i="57"/>
  <c r="CB64" i="57"/>
  <c r="CA64" i="57"/>
  <c r="BZ64" i="57"/>
  <c r="BY64" i="57"/>
  <c r="BX64" i="57"/>
  <c r="BW64" i="57"/>
  <c r="BV64" i="57"/>
  <c r="BU64" i="57"/>
  <c r="BT64" i="57"/>
  <c r="AN64" i="57"/>
  <c r="AM64" i="57"/>
  <c r="AL64" i="57"/>
  <c r="AK64" i="57"/>
  <c r="AJ64" i="57"/>
  <c r="AI64" i="57"/>
  <c r="T64" i="57"/>
  <c r="I64" i="57"/>
  <c r="H64" i="57"/>
  <c r="G64" i="57"/>
  <c r="CB63" i="57"/>
  <c r="CA63" i="57"/>
  <c r="BZ63" i="57"/>
  <c r="BY63" i="57"/>
  <c r="BX63" i="57"/>
  <c r="BW63" i="57"/>
  <c r="BV63" i="57"/>
  <c r="BU63" i="57"/>
  <c r="BT63" i="57"/>
  <c r="AN63" i="57"/>
  <c r="AM63" i="57"/>
  <c r="AL63" i="57"/>
  <c r="AK63" i="57"/>
  <c r="AJ63" i="57"/>
  <c r="AI63" i="57"/>
  <c r="T63" i="57"/>
  <c r="I63" i="57"/>
  <c r="H63" i="57"/>
  <c r="G63" i="57"/>
  <c r="CB62" i="57"/>
  <c r="CA62" i="57"/>
  <c r="BZ62" i="57"/>
  <c r="BY62" i="57"/>
  <c r="BX62" i="57"/>
  <c r="BW62" i="57"/>
  <c r="BV62" i="57"/>
  <c r="BU62" i="57"/>
  <c r="BT62" i="57"/>
  <c r="AN62" i="57"/>
  <c r="AM62" i="57"/>
  <c r="AL62" i="57"/>
  <c r="AK62" i="57"/>
  <c r="AJ62" i="57"/>
  <c r="AI62" i="57"/>
  <c r="T62" i="57"/>
  <c r="I62" i="57"/>
  <c r="H62" i="57"/>
  <c r="G62" i="57"/>
  <c r="CB61" i="57"/>
  <c r="CA61" i="57"/>
  <c r="BZ61" i="57"/>
  <c r="BY61" i="57"/>
  <c r="BX61" i="57"/>
  <c r="BW61" i="57"/>
  <c r="BV61" i="57"/>
  <c r="BU61" i="57"/>
  <c r="BT61" i="57"/>
  <c r="CB60" i="57"/>
  <c r="CA60" i="57"/>
  <c r="BZ60" i="57"/>
  <c r="BY60" i="57"/>
  <c r="BX60" i="57"/>
  <c r="BW60" i="57"/>
  <c r="BV60" i="57"/>
  <c r="BU60" i="57"/>
  <c r="BT60" i="57"/>
  <c r="CB59" i="57"/>
  <c r="CA59" i="57"/>
  <c r="BZ59" i="57"/>
  <c r="BY59" i="57"/>
  <c r="BX59" i="57"/>
  <c r="BW59" i="57"/>
  <c r="BV59" i="57"/>
  <c r="BU59" i="57"/>
  <c r="BT59" i="57"/>
  <c r="CB58" i="57"/>
  <c r="CA58" i="57"/>
  <c r="BZ58" i="57"/>
  <c r="BY58" i="57"/>
  <c r="BX58" i="57"/>
  <c r="BW58" i="57"/>
  <c r="BV58" i="57"/>
  <c r="BU58" i="57"/>
  <c r="BT58" i="57"/>
  <c r="CB57" i="57"/>
  <c r="CA57" i="57"/>
  <c r="BZ57" i="57"/>
  <c r="BY57" i="57"/>
  <c r="BX57" i="57"/>
  <c r="BW57" i="57"/>
  <c r="BV57" i="57"/>
  <c r="BU57" i="57"/>
  <c r="BT57" i="57"/>
  <c r="BK57" i="57"/>
  <c r="AR57" i="57"/>
  <c r="W57" i="57" s="1"/>
  <c r="AP57" i="57"/>
  <c r="CB56" i="57"/>
  <c r="CA56" i="57"/>
  <c r="BZ56" i="57"/>
  <c r="BY56" i="57"/>
  <c r="BX56" i="57"/>
  <c r="BW56" i="57"/>
  <c r="BV56" i="57"/>
  <c r="BU56" i="57"/>
  <c r="BT56" i="57"/>
  <c r="CB55" i="57"/>
  <c r="CA55" i="57"/>
  <c r="BZ55" i="57"/>
  <c r="BY55" i="57"/>
  <c r="BX55" i="57"/>
  <c r="BW55" i="57"/>
  <c r="BV55" i="57"/>
  <c r="BU55" i="57"/>
  <c r="BT55" i="57"/>
  <c r="CB54" i="57"/>
  <c r="CA54" i="57"/>
  <c r="BZ54" i="57"/>
  <c r="BY54" i="57"/>
  <c r="BX54" i="57"/>
  <c r="BW54" i="57"/>
  <c r="BV54" i="57"/>
  <c r="BU54" i="57"/>
  <c r="BT54" i="57"/>
  <c r="CB53" i="57"/>
  <c r="CA53" i="57"/>
  <c r="BZ53" i="57"/>
  <c r="BY53" i="57"/>
  <c r="BX53" i="57"/>
  <c r="BW53" i="57"/>
  <c r="BV53" i="57"/>
  <c r="BU53" i="57"/>
  <c r="BT53" i="57"/>
  <c r="CB52" i="57"/>
  <c r="CA52" i="57"/>
  <c r="BZ52" i="57"/>
  <c r="BY52" i="57"/>
  <c r="BX52" i="57"/>
  <c r="BW52" i="57"/>
  <c r="BV52" i="57"/>
  <c r="BU52" i="57"/>
  <c r="BT52" i="57"/>
  <c r="U52" i="57"/>
  <c r="T52" i="57"/>
  <c r="S52" i="57"/>
  <c r="G51" i="57"/>
  <c r="G50" i="57"/>
  <c r="B50" i="57"/>
  <c r="E50" i="57" s="1"/>
  <c r="R50" i="57" s="1"/>
  <c r="G49" i="57"/>
  <c r="E49" i="57"/>
  <c r="C49" i="57"/>
  <c r="B49" i="57"/>
  <c r="G48" i="57"/>
  <c r="E48" i="57"/>
  <c r="C48" i="57"/>
  <c r="B48" i="57"/>
  <c r="CB47" i="57"/>
  <c r="CA47" i="57"/>
  <c r="BZ47" i="57"/>
  <c r="BY47" i="57"/>
  <c r="BX47" i="57"/>
  <c r="BW47" i="57"/>
  <c r="BV47" i="57"/>
  <c r="BU47" i="57"/>
  <c r="BT47" i="57"/>
  <c r="CB46" i="57"/>
  <c r="CA46" i="57"/>
  <c r="BZ46" i="57"/>
  <c r="BY46" i="57"/>
  <c r="BX46" i="57"/>
  <c r="BW46" i="57"/>
  <c r="BV46" i="57"/>
  <c r="BU46" i="57"/>
  <c r="BT46" i="57"/>
  <c r="CB45" i="57"/>
  <c r="CA45" i="57"/>
  <c r="BZ45" i="57"/>
  <c r="BY45" i="57"/>
  <c r="BX45" i="57"/>
  <c r="BW45" i="57"/>
  <c r="BV45" i="57"/>
  <c r="BU45" i="57"/>
  <c r="BT45" i="57"/>
  <c r="CB44" i="57"/>
  <c r="CA44" i="57"/>
  <c r="BZ44" i="57"/>
  <c r="BY44" i="57"/>
  <c r="BX44" i="57"/>
  <c r="BW44" i="57"/>
  <c r="BV44" i="57"/>
  <c r="BU44" i="57"/>
  <c r="BT44" i="57"/>
  <c r="CB43" i="57"/>
  <c r="CA43" i="57"/>
  <c r="BZ43" i="57"/>
  <c r="BY43" i="57"/>
  <c r="BX43" i="57"/>
  <c r="BW43" i="57"/>
  <c r="BV43" i="57"/>
  <c r="BU43" i="57"/>
  <c r="BT43" i="57"/>
  <c r="Q43" i="57"/>
  <c r="P43" i="57"/>
  <c r="O43" i="57"/>
  <c r="N43" i="57"/>
  <c r="M43" i="57"/>
  <c r="L43" i="57"/>
  <c r="CB42" i="57"/>
  <c r="CA42" i="57"/>
  <c r="BZ42" i="57"/>
  <c r="BY42" i="57"/>
  <c r="BX42" i="57"/>
  <c r="BW42" i="57"/>
  <c r="BV42" i="57"/>
  <c r="BU42" i="57"/>
  <c r="BT42" i="57"/>
  <c r="AN42" i="57"/>
  <c r="AM42" i="57"/>
  <c r="AL42" i="57"/>
  <c r="AK42" i="57"/>
  <c r="AJ42" i="57"/>
  <c r="AI42" i="57"/>
  <c r="AH42" i="57"/>
  <c r="AG42" i="57"/>
  <c r="AF42" i="57"/>
  <c r="AE42" i="57"/>
  <c r="AD42" i="57"/>
  <c r="AC42" i="57"/>
  <c r="AB42" i="57"/>
  <c r="AA42" i="57"/>
  <c r="T42" i="57"/>
  <c r="G42" i="57"/>
  <c r="I42" i="57" s="1"/>
  <c r="F42" i="57"/>
  <c r="Z42" i="57" s="1"/>
  <c r="CB41" i="57"/>
  <c r="CA41" i="57"/>
  <c r="BZ41" i="57"/>
  <c r="BY41" i="57"/>
  <c r="BX41" i="57"/>
  <c r="BW41" i="57"/>
  <c r="BV41" i="57"/>
  <c r="BU41" i="57"/>
  <c r="BT41" i="57"/>
  <c r="AN41" i="57"/>
  <c r="AM41" i="57"/>
  <c r="AL41" i="57"/>
  <c r="AK41" i="57"/>
  <c r="AJ41" i="57"/>
  <c r="AI41" i="57"/>
  <c r="AH41" i="57"/>
  <c r="AG41" i="57"/>
  <c r="AF41" i="57"/>
  <c r="AE41" i="57"/>
  <c r="AD41" i="57"/>
  <c r="AC41" i="57"/>
  <c r="AB41" i="57"/>
  <c r="AA41" i="57"/>
  <c r="T41" i="57"/>
  <c r="G41" i="57"/>
  <c r="H41" i="57" s="1"/>
  <c r="F41" i="57"/>
  <c r="Z41" i="57" s="1"/>
  <c r="CB40" i="57"/>
  <c r="CA40" i="57"/>
  <c r="BZ40" i="57"/>
  <c r="BY40" i="57"/>
  <c r="BX40" i="57"/>
  <c r="BW40" i="57"/>
  <c r="BV40" i="57"/>
  <c r="BU40" i="57"/>
  <c r="BT40" i="57"/>
  <c r="AN40" i="57"/>
  <c r="AM40" i="57"/>
  <c r="AL40" i="57"/>
  <c r="AK40" i="57"/>
  <c r="AJ40" i="57"/>
  <c r="AI40" i="57"/>
  <c r="AH40" i="57"/>
  <c r="AG40" i="57"/>
  <c r="AF40" i="57"/>
  <c r="AE40" i="57"/>
  <c r="AD40" i="57"/>
  <c r="AC40" i="57"/>
  <c r="AB40" i="57"/>
  <c r="AA40" i="57"/>
  <c r="I40" i="57"/>
  <c r="H40" i="57"/>
  <c r="G40" i="57"/>
  <c r="F40" i="57"/>
  <c r="Z40" i="57" s="1"/>
  <c r="B40" i="57"/>
  <c r="B51" i="57" s="1"/>
  <c r="A40" i="57"/>
  <c r="CB39" i="57"/>
  <c r="CA39" i="57"/>
  <c r="BZ39" i="57"/>
  <c r="BY39" i="57"/>
  <c r="BX39" i="57"/>
  <c r="BW39" i="57"/>
  <c r="BV39" i="57"/>
  <c r="BU39" i="57"/>
  <c r="BT39" i="57"/>
  <c r="AN39" i="57"/>
  <c r="AM39" i="57"/>
  <c r="AL39" i="57"/>
  <c r="AK39" i="57"/>
  <c r="AJ39" i="57"/>
  <c r="AI39" i="57"/>
  <c r="AH39" i="57"/>
  <c r="AG39" i="57"/>
  <c r="AF39" i="57"/>
  <c r="AE39" i="57"/>
  <c r="AD39" i="57"/>
  <c r="AC39" i="57"/>
  <c r="AB39" i="57"/>
  <c r="AA39" i="57"/>
  <c r="T39" i="57"/>
  <c r="G39" i="57"/>
  <c r="I39" i="57" s="1"/>
  <c r="F39" i="57"/>
  <c r="Z39" i="57" s="1"/>
  <c r="CB38" i="57"/>
  <c r="CA38" i="57"/>
  <c r="BZ38" i="57"/>
  <c r="BY38" i="57"/>
  <c r="BX38" i="57"/>
  <c r="BW38" i="57"/>
  <c r="BV38" i="57"/>
  <c r="BU38" i="57"/>
  <c r="BT38" i="57"/>
  <c r="AN38" i="57"/>
  <c r="AM38" i="57"/>
  <c r="AL38" i="57"/>
  <c r="AK38" i="57"/>
  <c r="AJ38" i="57"/>
  <c r="AI38" i="57"/>
  <c r="AH38" i="57"/>
  <c r="AG38" i="57"/>
  <c r="AF38" i="57"/>
  <c r="AE38" i="57"/>
  <c r="AD38" i="57"/>
  <c r="AC38" i="57"/>
  <c r="AB38" i="57"/>
  <c r="AA38" i="57"/>
  <c r="T38" i="57"/>
  <c r="G38" i="57"/>
  <c r="I38" i="57" s="1"/>
  <c r="F38" i="57"/>
  <c r="Z38" i="57" s="1"/>
  <c r="CB37" i="57"/>
  <c r="CA37" i="57"/>
  <c r="BZ37" i="57"/>
  <c r="BY37" i="57"/>
  <c r="BX37" i="57"/>
  <c r="BW37" i="57"/>
  <c r="BV37" i="57"/>
  <c r="BU37" i="57"/>
  <c r="BT37" i="57"/>
  <c r="AN37" i="57"/>
  <c r="AM37" i="57"/>
  <c r="AL37" i="57"/>
  <c r="AK37" i="57"/>
  <c r="AJ37" i="57"/>
  <c r="AI37" i="57"/>
  <c r="AH37" i="57"/>
  <c r="AG37" i="57"/>
  <c r="AF37" i="57"/>
  <c r="AE37" i="57"/>
  <c r="AD37" i="57"/>
  <c r="AC37" i="57"/>
  <c r="AB37" i="57"/>
  <c r="AA37" i="57"/>
  <c r="G37" i="57"/>
  <c r="I37" i="57" s="1"/>
  <c r="F37" i="57"/>
  <c r="Z37" i="57" s="1"/>
  <c r="A37" i="57"/>
  <c r="CB36" i="57"/>
  <c r="CA36" i="57"/>
  <c r="BZ36" i="57"/>
  <c r="BY36" i="57"/>
  <c r="BX36" i="57"/>
  <c r="BW36" i="57"/>
  <c r="BV36" i="57"/>
  <c r="BU36" i="57"/>
  <c r="BT36" i="57"/>
  <c r="AN36" i="57"/>
  <c r="AM36" i="57"/>
  <c r="AL36" i="57"/>
  <c r="AK36" i="57"/>
  <c r="AJ36" i="57"/>
  <c r="AI36" i="57"/>
  <c r="AH36" i="57"/>
  <c r="AG36" i="57"/>
  <c r="AF36" i="57"/>
  <c r="AE36" i="57"/>
  <c r="AD36" i="57"/>
  <c r="AC36" i="57"/>
  <c r="AB36" i="57"/>
  <c r="AA36" i="57"/>
  <c r="T36" i="57"/>
  <c r="G36" i="57"/>
  <c r="I36" i="57" s="1"/>
  <c r="F36" i="57"/>
  <c r="Z36" i="57" s="1"/>
  <c r="CB35" i="57"/>
  <c r="CA35" i="57"/>
  <c r="BZ35" i="57"/>
  <c r="BY35" i="57"/>
  <c r="BX35" i="57"/>
  <c r="BW35" i="57"/>
  <c r="BV35" i="57"/>
  <c r="BU35" i="57"/>
  <c r="BT35" i="57"/>
  <c r="AN35" i="57"/>
  <c r="AM35" i="57"/>
  <c r="AL35" i="57"/>
  <c r="AK35" i="57"/>
  <c r="AJ35" i="57"/>
  <c r="AI35" i="57"/>
  <c r="AH35" i="57"/>
  <c r="AG35" i="57"/>
  <c r="AF35" i="57"/>
  <c r="AE35" i="57"/>
  <c r="AD35" i="57"/>
  <c r="AC35" i="57"/>
  <c r="AB35" i="57"/>
  <c r="AA35" i="57"/>
  <c r="T35" i="57"/>
  <c r="G35" i="57"/>
  <c r="I35" i="57" s="1"/>
  <c r="F35" i="57"/>
  <c r="Z35" i="57" s="1"/>
  <c r="CB34" i="57"/>
  <c r="CA34" i="57"/>
  <c r="BZ34" i="57"/>
  <c r="BY34" i="57"/>
  <c r="BX34" i="57"/>
  <c r="BW34" i="57"/>
  <c r="BV34" i="57"/>
  <c r="BU34" i="57"/>
  <c r="BT34" i="57"/>
  <c r="AN34" i="57"/>
  <c r="AM34" i="57"/>
  <c r="AL34" i="57"/>
  <c r="AK34" i="57"/>
  <c r="AJ34" i="57"/>
  <c r="AI34" i="57"/>
  <c r="AH34" i="57"/>
  <c r="AG34" i="57"/>
  <c r="AF34" i="57"/>
  <c r="AE34" i="57"/>
  <c r="AD34" i="57"/>
  <c r="AC34" i="57"/>
  <c r="AB34" i="57"/>
  <c r="AA34" i="57"/>
  <c r="G34" i="57"/>
  <c r="I34" i="57" s="1"/>
  <c r="F34" i="57"/>
  <c r="Z34" i="57" s="1"/>
  <c r="A34" i="57"/>
  <c r="CB33" i="57"/>
  <c r="CA33" i="57"/>
  <c r="BZ33" i="57"/>
  <c r="BY33" i="57"/>
  <c r="BX33" i="57"/>
  <c r="BW33" i="57"/>
  <c r="BV33" i="57"/>
  <c r="BU33" i="57"/>
  <c r="BT33" i="57"/>
  <c r="AN33" i="57"/>
  <c r="AM33" i="57"/>
  <c r="AL33" i="57"/>
  <c r="AK33" i="57"/>
  <c r="AJ33" i="57"/>
  <c r="AI33" i="57"/>
  <c r="AH33" i="57"/>
  <c r="AG33" i="57"/>
  <c r="AF33" i="57"/>
  <c r="AE33" i="57"/>
  <c r="AD33" i="57"/>
  <c r="AC33" i="57"/>
  <c r="AB33" i="57"/>
  <c r="AA33" i="57"/>
  <c r="T33" i="57"/>
  <c r="G33" i="57"/>
  <c r="I33" i="57" s="1"/>
  <c r="F33" i="57"/>
  <c r="Z33" i="57" s="1"/>
  <c r="CB32" i="57"/>
  <c r="CA32" i="57"/>
  <c r="BZ32" i="57"/>
  <c r="BY32" i="57"/>
  <c r="BX32" i="57"/>
  <c r="BW32" i="57"/>
  <c r="BV32" i="57"/>
  <c r="BU32" i="57"/>
  <c r="BT32" i="57"/>
  <c r="AN32" i="57"/>
  <c r="AM32" i="57"/>
  <c r="AL32" i="57"/>
  <c r="AK32" i="57"/>
  <c r="AJ32" i="57"/>
  <c r="AI32" i="57"/>
  <c r="AH32" i="57"/>
  <c r="AG32" i="57"/>
  <c r="AF32" i="57"/>
  <c r="AE32" i="57"/>
  <c r="AD32" i="57"/>
  <c r="AC32" i="57"/>
  <c r="AB32" i="57"/>
  <c r="AA32" i="57"/>
  <c r="T32" i="57"/>
  <c r="G32" i="57"/>
  <c r="I32" i="57" s="1"/>
  <c r="F32" i="57"/>
  <c r="Z32" i="57" s="1"/>
  <c r="CB31" i="57"/>
  <c r="CA31" i="57"/>
  <c r="BZ31" i="57"/>
  <c r="BY31" i="57"/>
  <c r="BX31" i="57"/>
  <c r="BW31" i="57"/>
  <c r="BV31" i="57"/>
  <c r="BU31" i="57"/>
  <c r="BT31" i="57"/>
  <c r="AN31" i="57"/>
  <c r="AM31" i="57"/>
  <c r="AL31" i="57"/>
  <c r="AK31" i="57"/>
  <c r="AJ31" i="57"/>
  <c r="AI31" i="57"/>
  <c r="AH31" i="57"/>
  <c r="AG31" i="57"/>
  <c r="AF31" i="57"/>
  <c r="AE31" i="57"/>
  <c r="AD31" i="57"/>
  <c r="AC31" i="57"/>
  <c r="AB31" i="57"/>
  <c r="AA31" i="57"/>
  <c r="G31" i="57"/>
  <c r="I31" i="57" s="1"/>
  <c r="F31" i="57"/>
  <c r="A31" i="57"/>
  <c r="CB30" i="57"/>
  <c r="CA30" i="57"/>
  <c r="BZ30" i="57"/>
  <c r="BY30" i="57"/>
  <c r="BX30" i="57"/>
  <c r="BW30" i="57"/>
  <c r="BV30" i="57"/>
  <c r="BU30" i="57"/>
  <c r="BT30" i="57"/>
  <c r="CB29" i="57"/>
  <c r="CA29" i="57"/>
  <c r="BZ29" i="57"/>
  <c r="BY29" i="57"/>
  <c r="BX29" i="57"/>
  <c r="BW29" i="57"/>
  <c r="BV29" i="57"/>
  <c r="BU29" i="57"/>
  <c r="BT29" i="57"/>
  <c r="CB28" i="57"/>
  <c r="CA28" i="57"/>
  <c r="BZ28" i="57"/>
  <c r="BY28" i="57"/>
  <c r="BX28" i="57"/>
  <c r="BW28" i="57"/>
  <c r="BV28" i="57"/>
  <c r="BU28" i="57"/>
  <c r="BT28" i="57"/>
  <c r="CB27" i="57"/>
  <c r="CA27" i="57"/>
  <c r="BZ27" i="57"/>
  <c r="BY27" i="57"/>
  <c r="BX27" i="57"/>
  <c r="BW27" i="57"/>
  <c r="BV27" i="57"/>
  <c r="BU27" i="57"/>
  <c r="BT27" i="57"/>
  <c r="CB26" i="57"/>
  <c r="CA26" i="57"/>
  <c r="BZ26" i="57"/>
  <c r="BY26" i="57"/>
  <c r="BX26" i="57"/>
  <c r="BW26" i="57"/>
  <c r="BV26" i="57"/>
  <c r="BU26" i="57"/>
  <c r="BT26" i="57"/>
  <c r="U26" i="57"/>
  <c r="T26" i="57"/>
  <c r="S26" i="57"/>
  <c r="CB25" i="57"/>
  <c r="CA25" i="57"/>
  <c r="BZ25" i="57"/>
  <c r="BY25" i="57"/>
  <c r="BX25" i="57"/>
  <c r="BW25" i="57"/>
  <c r="BV25" i="57"/>
  <c r="BU25" i="57"/>
  <c r="BT25" i="57"/>
  <c r="BK25" i="57"/>
  <c r="BM25" i="57" s="1"/>
  <c r="BJ25" i="57"/>
  <c r="BL25" i="57" s="1"/>
  <c r="BI25" i="57"/>
  <c r="AR25" i="57"/>
  <c r="W25" i="57" s="1"/>
  <c r="AJ25" i="57"/>
  <c r="E25" i="57"/>
  <c r="B25" i="57"/>
  <c r="BH25" i="57" s="1"/>
  <c r="CB24" i="57"/>
  <c r="CA24" i="57"/>
  <c r="BZ24" i="57"/>
  <c r="BY24" i="57"/>
  <c r="BX24" i="57"/>
  <c r="BW24" i="57"/>
  <c r="BV24" i="57"/>
  <c r="BU24" i="57"/>
  <c r="BT24" i="57"/>
  <c r="BK24" i="57"/>
  <c r="BM24" i="57" s="1"/>
  <c r="BJ24" i="57"/>
  <c r="BL24" i="57" s="1"/>
  <c r="BI24" i="57"/>
  <c r="AR24" i="57"/>
  <c r="R24" i="57" s="1"/>
  <c r="P24" i="57"/>
  <c r="E24" i="57"/>
  <c r="B24" i="57"/>
  <c r="BH24" i="57" s="1"/>
  <c r="CB23" i="57"/>
  <c r="CA23" i="57"/>
  <c r="BZ23" i="57"/>
  <c r="BY23" i="57"/>
  <c r="BX23" i="57"/>
  <c r="BW23" i="57"/>
  <c r="BV23" i="57"/>
  <c r="BU23" i="57"/>
  <c r="BT23" i="57"/>
  <c r="BK23" i="57"/>
  <c r="BM23" i="57" s="1"/>
  <c r="AR23" i="57"/>
  <c r="Q23" i="57" s="1"/>
  <c r="P23" i="57"/>
  <c r="B23" i="57"/>
  <c r="BJ23" i="57" s="1"/>
  <c r="BL23" i="57" s="1"/>
  <c r="B22" i="57"/>
  <c r="CB21" i="57"/>
  <c r="CA21" i="57"/>
  <c r="BZ21" i="57"/>
  <c r="BY21" i="57"/>
  <c r="BX21" i="57"/>
  <c r="BW21" i="57"/>
  <c r="BV21" i="57"/>
  <c r="BU21" i="57"/>
  <c r="BT21" i="57"/>
  <c r="CB20" i="57"/>
  <c r="CA20" i="57"/>
  <c r="BZ20" i="57"/>
  <c r="BY20" i="57"/>
  <c r="BX20" i="57"/>
  <c r="BW20" i="57"/>
  <c r="BV20" i="57"/>
  <c r="BU20" i="57"/>
  <c r="BT20" i="57"/>
  <c r="CB19" i="57"/>
  <c r="CA19" i="57"/>
  <c r="BZ19" i="57"/>
  <c r="BY19" i="57"/>
  <c r="BX19" i="57"/>
  <c r="BW19" i="57"/>
  <c r="BV19" i="57"/>
  <c r="BU19" i="57"/>
  <c r="BT19" i="57"/>
  <c r="CB18" i="57"/>
  <c r="CA18" i="57"/>
  <c r="BZ18" i="57"/>
  <c r="BY18" i="57"/>
  <c r="BX18" i="57"/>
  <c r="BW18" i="57"/>
  <c r="BV18" i="57"/>
  <c r="BU18" i="57"/>
  <c r="BT18" i="57"/>
  <c r="CB17" i="57"/>
  <c r="CA17" i="57"/>
  <c r="BZ17" i="57"/>
  <c r="BY17" i="57"/>
  <c r="BX17" i="57"/>
  <c r="BW17" i="57"/>
  <c r="BV17" i="57"/>
  <c r="BU17" i="57"/>
  <c r="BT17" i="57"/>
  <c r="E17" i="57"/>
  <c r="CB16" i="57"/>
  <c r="CA16" i="57"/>
  <c r="BZ16" i="57"/>
  <c r="BY16" i="57"/>
  <c r="BX16" i="57"/>
  <c r="BW16" i="57"/>
  <c r="BV16" i="57"/>
  <c r="BU16" i="57"/>
  <c r="BT16" i="57"/>
  <c r="M25" i="57"/>
  <c r="BE25" i="57" s="1"/>
  <c r="BG25" i="57" s="1"/>
  <c r="T40" i="57"/>
  <c r="CB15" i="57"/>
  <c r="CA15" i="57"/>
  <c r="BZ15" i="57"/>
  <c r="BY15" i="57"/>
  <c r="BX15" i="57"/>
  <c r="BW15" i="57"/>
  <c r="BV15" i="57"/>
  <c r="BU15" i="57"/>
  <c r="BT15" i="57"/>
  <c r="L24" i="57"/>
  <c r="CB14" i="57"/>
  <c r="CA14" i="57"/>
  <c r="BZ14" i="57"/>
  <c r="BY14" i="57"/>
  <c r="BX14" i="57"/>
  <c r="BW14" i="57"/>
  <c r="BV14" i="57"/>
  <c r="BU14" i="57"/>
  <c r="BT14" i="57"/>
  <c r="M23" i="57"/>
  <c r="T34" i="57"/>
  <c r="CB13" i="57"/>
  <c r="CA13" i="57"/>
  <c r="BZ13" i="57"/>
  <c r="BY13" i="57"/>
  <c r="BX13" i="57"/>
  <c r="BW13" i="57"/>
  <c r="BV13" i="57"/>
  <c r="BU13" i="57"/>
  <c r="BT13" i="57"/>
  <c r="CB12" i="57"/>
  <c r="CA12" i="57"/>
  <c r="BZ12" i="57"/>
  <c r="BY12" i="57"/>
  <c r="BX12" i="57"/>
  <c r="BW12" i="57"/>
  <c r="BV12" i="57"/>
  <c r="BU12" i="57"/>
  <c r="BT12" i="57"/>
  <c r="CB11" i="57"/>
  <c r="CA11" i="57"/>
  <c r="BZ11" i="57"/>
  <c r="BY11" i="57"/>
  <c r="BX11" i="57"/>
  <c r="BW11" i="57"/>
  <c r="BV11" i="57"/>
  <c r="BU11" i="57"/>
  <c r="BT11" i="57"/>
  <c r="CB10" i="57"/>
  <c r="CA10" i="57"/>
  <c r="BZ10" i="57"/>
  <c r="BY10" i="57"/>
  <c r="BX10" i="57"/>
  <c r="BW10" i="57"/>
  <c r="BV10" i="57"/>
  <c r="BU10" i="57"/>
  <c r="BT10" i="57"/>
  <c r="H110" i="47"/>
  <c r="H110" i="18"/>
  <c r="H110" i="17"/>
  <c r="H110" i="55"/>
  <c r="H110" i="16"/>
  <c r="H110" i="54"/>
  <c r="H110" i="15"/>
  <c r="AR137" i="56"/>
  <c r="AP137" i="56"/>
  <c r="AR136" i="56"/>
  <c r="AP136" i="56"/>
  <c r="BA135" i="56"/>
  <c r="AZ135" i="56"/>
  <c r="AY135" i="56"/>
  <c r="AX135" i="56"/>
  <c r="AW135" i="56"/>
  <c r="AV135" i="56"/>
  <c r="AU135" i="56"/>
  <c r="AT135" i="56"/>
  <c r="AS135" i="56"/>
  <c r="AQ135" i="56"/>
  <c r="BA134" i="56"/>
  <c r="AZ134" i="56"/>
  <c r="AY134" i="56"/>
  <c r="AX134" i="56"/>
  <c r="AW134" i="56"/>
  <c r="AV134" i="56"/>
  <c r="AU134" i="56"/>
  <c r="AT134" i="56"/>
  <c r="AS134" i="56"/>
  <c r="AQ134" i="56"/>
  <c r="D127" i="56"/>
  <c r="E126" i="56"/>
  <c r="E125" i="56"/>
  <c r="E124" i="56"/>
  <c r="E123" i="56"/>
  <c r="E122" i="56"/>
  <c r="E121" i="56"/>
  <c r="E120" i="56"/>
  <c r="E119" i="56"/>
  <c r="E118" i="56"/>
  <c r="O114" i="56"/>
  <c r="O113" i="56"/>
  <c r="O112" i="56"/>
  <c r="O111" i="56"/>
  <c r="O110" i="56"/>
  <c r="O109" i="56"/>
  <c r="O108" i="56"/>
  <c r="O107" i="56"/>
  <c r="O106" i="56"/>
  <c r="AR83" i="56"/>
  <c r="W83" i="56" s="1"/>
  <c r="AP83" i="56"/>
  <c r="AG83" i="56"/>
  <c r="AF83" i="56"/>
  <c r="AE83" i="56"/>
  <c r="AD83" i="56"/>
  <c r="AC83" i="56"/>
  <c r="AB83" i="56"/>
  <c r="AA83" i="56"/>
  <c r="Z83" i="56"/>
  <c r="M83" i="56"/>
  <c r="L83" i="56"/>
  <c r="I83" i="56"/>
  <c r="J83" i="56" s="1"/>
  <c r="E83" i="56"/>
  <c r="AN83" i="56" s="1"/>
  <c r="AR82" i="56"/>
  <c r="Q82" i="56" s="1"/>
  <c r="AP82" i="56"/>
  <c r="AG82" i="56"/>
  <c r="AF82" i="56"/>
  <c r="AE82" i="56"/>
  <c r="AD82" i="56"/>
  <c r="AC82" i="56"/>
  <c r="AB82" i="56"/>
  <c r="AA82" i="56"/>
  <c r="Z82" i="56"/>
  <c r="M82" i="56"/>
  <c r="L82" i="56"/>
  <c r="I82" i="56"/>
  <c r="J82" i="56" s="1"/>
  <c r="E82" i="56"/>
  <c r="AI82" i="56" s="1"/>
  <c r="AR81" i="56"/>
  <c r="W81" i="56" s="1"/>
  <c r="AP81" i="56"/>
  <c r="AH81" i="56"/>
  <c r="AG81" i="56"/>
  <c r="AF81" i="56"/>
  <c r="AE81" i="56"/>
  <c r="AD81" i="56"/>
  <c r="AC81" i="56"/>
  <c r="AB81" i="56"/>
  <c r="AA81" i="56"/>
  <c r="Z81" i="56"/>
  <c r="M81" i="56"/>
  <c r="Y81" i="56" s="1"/>
  <c r="L81" i="56"/>
  <c r="BD81" i="56" s="1"/>
  <c r="BF81" i="56" s="1"/>
  <c r="BH81" i="56" s="1"/>
  <c r="I81" i="56"/>
  <c r="J81" i="56" s="1"/>
  <c r="E81" i="56"/>
  <c r="AJ81" i="56" s="1"/>
  <c r="AR80" i="56"/>
  <c r="W80" i="56" s="1"/>
  <c r="AP80" i="56"/>
  <c r="AH80" i="56"/>
  <c r="AG80" i="56"/>
  <c r="AF80" i="56"/>
  <c r="AE80" i="56"/>
  <c r="AD80" i="56"/>
  <c r="AC80" i="56"/>
  <c r="AB80" i="56"/>
  <c r="AA80" i="56"/>
  <c r="Z80" i="56"/>
  <c r="M80" i="56"/>
  <c r="BE80" i="56" s="1"/>
  <c r="BG80" i="56" s="1"/>
  <c r="BI80" i="56" s="1"/>
  <c r="L80" i="56"/>
  <c r="I80" i="56"/>
  <c r="J80" i="56" s="1"/>
  <c r="E80" i="56"/>
  <c r="AI80" i="56" s="1"/>
  <c r="AR79" i="56"/>
  <c r="W79" i="56" s="1"/>
  <c r="AP79" i="56"/>
  <c r="AH79" i="56"/>
  <c r="AG79" i="56"/>
  <c r="AF79" i="56"/>
  <c r="AE79" i="56"/>
  <c r="AD79" i="56"/>
  <c r="AC79" i="56"/>
  <c r="AB79" i="56"/>
  <c r="AA79" i="56"/>
  <c r="Z79" i="56"/>
  <c r="M79" i="56"/>
  <c r="Y79" i="56" s="1"/>
  <c r="L79" i="56"/>
  <c r="I79" i="56"/>
  <c r="J79" i="56" s="1"/>
  <c r="E79" i="56"/>
  <c r="AN79" i="56" s="1"/>
  <c r="AR78" i="56"/>
  <c r="W78" i="56" s="1"/>
  <c r="AP78" i="56"/>
  <c r="AH78" i="56"/>
  <c r="AG78" i="56"/>
  <c r="AF78" i="56"/>
  <c r="AE78" i="56"/>
  <c r="AD78" i="56"/>
  <c r="AC78" i="56"/>
  <c r="AB78" i="56"/>
  <c r="AA78" i="56"/>
  <c r="Z78" i="56"/>
  <c r="M78" i="56"/>
  <c r="L78" i="56"/>
  <c r="X78" i="56" s="1"/>
  <c r="I78" i="56"/>
  <c r="J78" i="56" s="1"/>
  <c r="E78" i="56"/>
  <c r="AK78" i="56" s="1"/>
  <c r="CB74" i="56"/>
  <c r="CA74" i="56"/>
  <c r="BZ74" i="56"/>
  <c r="BY74" i="56"/>
  <c r="BX74" i="56"/>
  <c r="BW74" i="56"/>
  <c r="BV74" i="56"/>
  <c r="BU74" i="56"/>
  <c r="BT74" i="56"/>
  <c r="CB72" i="56"/>
  <c r="CA72" i="56"/>
  <c r="BZ72" i="56"/>
  <c r="BY72" i="56"/>
  <c r="BX72" i="56"/>
  <c r="BW72" i="56"/>
  <c r="BV72" i="56"/>
  <c r="BU72" i="56"/>
  <c r="BT72" i="56"/>
  <c r="CB71" i="56"/>
  <c r="CA71" i="56"/>
  <c r="BZ71" i="56"/>
  <c r="BY71" i="56"/>
  <c r="BX71" i="56"/>
  <c r="BW71" i="56"/>
  <c r="BV71" i="56"/>
  <c r="BU71" i="56"/>
  <c r="BT71" i="56"/>
  <c r="CB70" i="56"/>
  <c r="CA70" i="56"/>
  <c r="BZ70" i="56"/>
  <c r="BY70" i="56"/>
  <c r="BX70" i="56"/>
  <c r="BW70" i="56"/>
  <c r="BV70" i="56"/>
  <c r="BU70" i="56"/>
  <c r="BT70" i="56"/>
  <c r="B70" i="56"/>
  <c r="CB69" i="56"/>
  <c r="CA69" i="56"/>
  <c r="BZ69" i="56"/>
  <c r="BY69" i="56"/>
  <c r="BX69" i="56"/>
  <c r="BW69" i="56"/>
  <c r="BV69" i="56"/>
  <c r="BU69" i="56"/>
  <c r="BT69" i="56"/>
  <c r="CB68" i="56"/>
  <c r="CA68" i="56"/>
  <c r="BZ68" i="56"/>
  <c r="BY68" i="56"/>
  <c r="BX68" i="56"/>
  <c r="BW68" i="56"/>
  <c r="BV68" i="56"/>
  <c r="BU68" i="56"/>
  <c r="BT68" i="56"/>
  <c r="CB67" i="56"/>
  <c r="CA67" i="56"/>
  <c r="BZ67" i="56"/>
  <c r="BY67" i="56"/>
  <c r="BX67" i="56"/>
  <c r="BW67" i="56"/>
  <c r="BV67" i="56"/>
  <c r="BU67" i="56"/>
  <c r="BT67" i="56"/>
  <c r="CB66" i="56"/>
  <c r="CA66" i="56"/>
  <c r="BZ66" i="56"/>
  <c r="BY66" i="56"/>
  <c r="BX66" i="56"/>
  <c r="BW66" i="56"/>
  <c r="BV66" i="56"/>
  <c r="BU66" i="56"/>
  <c r="BT66" i="56"/>
  <c r="AG66" i="56"/>
  <c r="CB65" i="56"/>
  <c r="CA65" i="56"/>
  <c r="BZ65" i="56"/>
  <c r="BY65" i="56"/>
  <c r="BX65" i="56"/>
  <c r="BW65" i="56"/>
  <c r="BV65" i="56"/>
  <c r="BU65" i="56"/>
  <c r="BT65" i="56"/>
  <c r="Q65" i="56"/>
  <c r="P65" i="56"/>
  <c r="O65" i="56"/>
  <c r="N65" i="56"/>
  <c r="M65" i="56"/>
  <c r="L65" i="56"/>
  <c r="E65" i="56"/>
  <c r="CB64" i="56"/>
  <c r="CA64" i="56"/>
  <c r="BZ64" i="56"/>
  <c r="BY64" i="56"/>
  <c r="BX64" i="56"/>
  <c r="BW64" i="56"/>
  <c r="BV64" i="56"/>
  <c r="BU64" i="56"/>
  <c r="BT64" i="56"/>
  <c r="AN64" i="56"/>
  <c r="AM64" i="56"/>
  <c r="AL64" i="56"/>
  <c r="AK64" i="56"/>
  <c r="AJ64" i="56"/>
  <c r="AI64" i="56"/>
  <c r="T64" i="56"/>
  <c r="I64" i="56"/>
  <c r="H64" i="56"/>
  <c r="G64" i="56"/>
  <c r="CB63" i="56"/>
  <c r="CA63" i="56"/>
  <c r="BZ63" i="56"/>
  <c r="BY63" i="56"/>
  <c r="BX63" i="56"/>
  <c r="BW63" i="56"/>
  <c r="BV63" i="56"/>
  <c r="BU63" i="56"/>
  <c r="BT63" i="56"/>
  <c r="AN63" i="56"/>
  <c r="AM63" i="56"/>
  <c r="AL63" i="56"/>
  <c r="AK63" i="56"/>
  <c r="AJ63" i="56"/>
  <c r="AI63" i="56"/>
  <c r="T63" i="56"/>
  <c r="I63" i="56"/>
  <c r="H63" i="56"/>
  <c r="G63" i="56"/>
  <c r="CB62" i="56"/>
  <c r="CA62" i="56"/>
  <c r="BZ62" i="56"/>
  <c r="BY62" i="56"/>
  <c r="BX62" i="56"/>
  <c r="BW62" i="56"/>
  <c r="BV62" i="56"/>
  <c r="BU62" i="56"/>
  <c r="BT62" i="56"/>
  <c r="AN62" i="56"/>
  <c r="AM62" i="56"/>
  <c r="AL62" i="56"/>
  <c r="AK62" i="56"/>
  <c r="AJ62" i="56"/>
  <c r="AI62" i="56"/>
  <c r="T62" i="56"/>
  <c r="I62" i="56"/>
  <c r="H62" i="56"/>
  <c r="G62" i="56"/>
  <c r="CB61" i="56"/>
  <c r="CA61" i="56"/>
  <c r="BZ61" i="56"/>
  <c r="BY61" i="56"/>
  <c r="BX61" i="56"/>
  <c r="BW61" i="56"/>
  <c r="BV61" i="56"/>
  <c r="BU61" i="56"/>
  <c r="BT61" i="56"/>
  <c r="CB60" i="56"/>
  <c r="CA60" i="56"/>
  <c r="BZ60" i="56"/>
  <c r="BY60" i="56"/>
  <c r="BX60" i="56"/>
  <c r="BW60" i="56"/>
  <c r="BV60" i="56"/>
  <c r="BU60" i="56"/>
  <c r="BT60" i="56"/>
  <c r="CB59" i="56"/>
  <c r="CA59" i="56"/>
  <c r="BZ59" i="56"/>
  <c r="BY59" i="56"/>
  <c r="BX59" i="56"/>
  <c r="BW59" i="56"/>
  <c r="BV59" i="56"/>
  <c r="BU59" i="56"/>
  <c r="BT59" i="56"/>
  <c r="CB58" i="56"/>
  <c r="CA58" i="56"/>
  <c r="BZ58" i="56"/>
  <c r="BY58" i="56"/>
  <c r="BX58" i="56"/>
  <c r="BW58" i="56"/>
  <c r="BV58" i="56"/>
  <c r="BU58" i="56"/>
  <c r="BT58" i="56"/>
  <c r="CB57" i="56"/>
  <c r="BK57" i="56"/>
  <c r="CB56" i="56"/>
  <c r="CA56" i="56"/>
  <c r="BZ56" i="56"/>
  <c r="BY56" i="56"/>
  <c r="BX56" i="56"/>
  <c r="BW56" i="56"/>
  <c r="BV56" i="56"/>
  <c r="BU56" i="56"/>
  <c r="BT56" i="56"/>
  <c r="CB55" i="56"/>
  <c r="CA55" i="56"/>
  <c r="BZ55" i="56"/>
  <c r="BY55" i="56"/>
  <c r="BX55" i="56"/>
  <c r="BW55" i="56"/>
  <c r="BV55" i="56"/>
  <c r="BU55" i="56"/>
  <c r="BT55" i="56"/>
  <c r="CB54" i="56"/>
  <c r="CA54" i="56"/>
  <c r="BZ54" i="56"/>
  <c r="BY54" i="56"/>
  <c r="BX54" i="56"/>
  <c r="BW54" i="56"/>
  <c r="BV54" i="56"/>
  <c r="BU54" i="56"/>
  <c r="BT54" i="56"/>
  <c r="CB53" i="56"/>
  <c r="CA53" i="56"/>
  <c r="BZ53" i="56"/>
  <c r="BY53" i="56"/>
  <c r="BX53" i="56"/>
  <c r="BW53" i="56"/>
  <c r="BV53" i="56"/>
  <c r="BU53" i="56"/>
  <c r="BT53" i="56"/>
  <c r="CB52" i="56"/>
  <c r="CA52" i="56"/>
  <c r="BZ52" i="56"/>
  <c r="BY52" i="56"/>
  <c r="BX52" i="56"/>
  <c r="BW52" i="56"/>
  <c r="BV52" i="56"/>
  <c r="BU52" i="56"/>
  <c r="BT52" i="56"/>
  <c r="U52" i="56"/>
  <c r="T52" i="56"/>
  <c r="S52" i="56"/>
  <c r="G51" i="56"/>
  <c r="G50" i="56"/>
  <c r="G49" i="56"/>
  <c r="G48" i="56"/>
  <c r="CB47" i="56"/>
  <c r="CA47" i="56"/>
  <c r="BZ47" i="56"/>
  <c r="BY47" i="56"/>
  <c r="BX47" i="56"/>
  <c r="BW47" i="56"/>
  <c r="BV47" i="56"/>
  <c r="BU47" i="56"/>
  <c r="BT47" i="56"/>
  <c r="CB46" i="56"/>
  <c r="CA46" i="56"/>
  <c r="BZ46" i="56"/>
  <c r="BY46" i="56"/>
  <c r="BX46" i="56"/>
  <c r="BW46" i="56"/>
  <c r="BV46" i="56"/>
  <c r="BU46" i="56"/>
  <c r="BT46" i="56"/>
  <c r="CB45" i="56"/>
  <c r="CA45" i="56"/>
  <c r="BZ45" i="56"/>
  <c r="BY45" i="56"/>
  <c r="BX45" i="56"/>
  <c r="BW45" i="56"/>
  <c r="BV45" i="56"/>
  <c r="BU45" i="56"/>
  <c r="BT45" i="56"/>
  <c r="CB44" i="56"/>
  <c r="CA44" i="56"/>
  <c r="BZ44" i="56"/>
  <c r="BY44" i="56"/>
  <c r="BX44" i="56"/>
  <c r="BW44" i="56"/>
  <c r="BV44" i="56"/>
  <c r="BU44" i="56"/>
  <c r="BT44" i="56"/>
  <c r="CB43" i="56"/>
  <c r="CA43" i="56"/>
  <c r="BZ43" i="56"/>
  <c r="BY43" i="56"/>
  <c r="BX43" i="56"/>
  <c r="BW43" i="56"/>
  <c r="BV43" i="56"/>
  <c r="BU43" i="56"/>
  <c r="BT43" i="56"/>
  <c r="Q43" i="56"/>
  <c r="P43" i="56"/>
  <c r="O43" i="56"/>
  <c r="N43" i="56"/>
  <c r="M43" i="56"/>
  <c r="L43" i="56"/>
  <c r="CB42" i="56"/>
  <c r="CA42" i="56"/>
  <c r="BZ42" i="56"/>
  <c r="BY42" i="56"/>
  <c r="BX42" i="56"/>
  <c r="BW42" i="56"/>
  <c r="BV42" i="56"/>
  <c r="BU42" i="56"/>
  <c r="BT42" i="56"/>
  <c r="AN42" i="56"/>
  <c r="AM42" i="56"/>
  <c r="AL42" i="56"/>
  <c r="AK42" i="56"/>
  <c r="AJ42" i="56"/>
  <c r="AI42" i="56"/>
  <c r="AH42" i="56"/>
  <c r="AG42" i="56"/>
  <c r="AF42" i="56"/>
  <c r="AE42" i="56"/>
  <c r="AD42" i="56"/>
  <c r="AC42" i="56"/>
  <c r="AB42" i="56"/>
  <c r="AA42" i="56"/>
  <c r="T42" i="56"/>
  <c r="G42" i="56"/>
  <c r="H42" i="56" s="1"/>
  <c r="F42" i="56"/>
  <c r="Z42" i="56" s="1"/>
  <c r="CB41" i="56"/>
  <c r="CA41" i="56"/>
  <c r="BZ41" i="56"/>
  <c r="BY41" i="56"/>
  <c r="BX41" i="56"/>
  <c r="BW41" i="56"/>
  <c r="BV41" i="56"/>
  <c r="BU41" i="56"/>
  <c r="BT41" i="56"/>
  <c r="AN41" i="56"/>
  <c r="AM41" i="56"/>
  <c r="AL41" i="56"/>
  <c r="AK41" i="56"/>
  <c r="AJ41" i="56"/>
  <c r="AI41" i="56"/>
  <c r="AH41" i="56"/>
  <c r="AG41" i="56"/>
  <c r="AF41" i="56"/>
  <c r="AE41" i="56"/>
  <c r="AD41" i="56"/>
  <c r="AC41" i="56"/>
  <c r="AB41" i="56"/>
  <c r="AA41" i="56"/>
  <c r="T41" i="56"/>
  <c r="G41" i="56"/>
  <c r="I41" i="56" s="1"/>
  <c r="F41" i="56"/>
  <c r="Z41" i="56" s="1"/>
  <c r="CB40" i="56"/>
  <c r="CA40" i="56"/>
  <c r="BZ40" i="56"/>
  <c r="BY40" i="56"/>
  <c r="BX40" i="56"/>
  <c r="BW40" i="56"/>
  <c r="BV40" i="56"/>
  <c r="BU40" i="56"/>
  <c r="BT40" i="56"/>
  <c r="AN40" i="56"/>
  <c r="AM40" i="56"/>
  <c r="AL40" i="56"/>
  <c r="AK40" i="56"/>
  <c r="AJ40" i="56"/>
  <c r="AI40" i="56"/>
  <c r="AH40" i="56"/>
  <c r="AG40" i="56"/>
  <c r="AF40" i="56"/>
  <c r="AE40" i="56"/>
  <c r="AD40" i="56"/>
  <c r="AC40" i="56"/>
  <c r="AB40" i="56"/>
  <c r="AA40" i="56"/>
  <c r="F40" i="56"/>
  <c r="Z40" i="56" s="1"/>
  <c r="B40" i="56"/>
  <c r="G40" i="56" s="1"/>
  <c r="A40" i="56"/>
  <c r="CB39" i="56"/>
  <c r="CA39" i="56"/>
  <c r="BZ39" i="56"/>
  <c r="BY39" i="56"/>
  <c r="BX39" i="56"/>
  <c r="BW39" i="56"/>
  <c r="BV39" i="56"/>
  <c r="BU39" i="56"/>
  <c r="BT39" i="56"/>
  <c r="AN39" i="56"/>
  <c r="AM39" i="56"/>
  <c r="AL39" i="56"/>
  <c r="AK39" i="56"/>
  <c r="AJ39" i="56"/>
  <c r="AI39" i="56"/>
  <c r="AH39" i="56"/>
  <c r="AG39" i="56"/>
  <c r="AF39" i="56"/>
  <c r="AE39" i="56"/>
  <c r="AD39" i="56"/>
  <c r="AC39" i="56"/>
  <c r="AB39" i="56"/>
  <c r="AA39" i="56"/>
  <c r="T39" i="56"/>
  <c r="G39" i="56"/>
  <c r="H39" i="56" s="1"/>
  <c r="F39" i="56"/>
  <c r="Z39" i="56" s="1"/>
  <c r="CB38" i="56"/>
  <c r="CA38" i="56"/>
  <c r="BZ38" i="56"/>
  <c r="BY38" i="56"/>
  <c r="BX38" i="56"/>
  <c r="BW38" i="56"/>
  <c r="BV38" i="56"/>
  <c r="BU38" i="56"/>
  <c r="BT38" i="56"/>
  <c r="AN38" i="56"/>
  <c r="AM38" i="56"/>
  <c r="AL38" i="56"/>
  <c r="AK38" i="56"/>
  <c r="AJ38" i="56"/>
  <c r="AI38" i="56"/>
  <c r="AH38" i="56"/>
  <c r="AG38" i="56"/>
  <c r="AF38" i="56"/>
  <c r="AE38" i="56"/>
  <c r="AD38" i="56"/>
  <c r="AC38" i="56"/>
  <c r="AB38" i="56"/>
  <c r="AA38" i="56"/>
  <c r="T38" i="56"/>
  <c r="G38" i="56"/>
  <c r="H38" i="56" s="1"/>
  <c r="F38" i="56"/>
  <c r="Z38" i="56" s="1"/>
  <c r="CB37" i="56"/>
  <c r="CA37" i="56"/>
  <c r="BZ37" i="56"/>
  <c r="BY37" i="56"/>
  <c r="BX37" i="56"/>
  <c r="BW37" i="56"/>
  <c r="BV37" i="56"/>
  <c r="BU37" i="56"/>
  <c r="BT37" i="56"/>
  <c r="AN37" i="56"/>
  <c r="AM37" i="56"/>
  <c r="AL37" i="56"/>
  <c r="AK37" i="56"/>
  <c r="AJ37" i="56"/>
  <c r="AI37" i="56"/>
  <c r="AH37" i="56"/>
  <c r="AG37" i="56"/>
  <c r="AF37" i="56"/>
  <c r="AE37" i="56"/>
  <c r="AD37" i="56"/>
  <c r="AC37" i="56"/>
  <c r="AB37" i="56"/>
  <c r="AA37" i="56"/>
  <c r="F37" i="56"/>
  <c r="Z37" i="56" s="1"/>
  <c r="B37" i="56"/>
  <c r="B50" i="56" s="1"/>
  <c r="A37" i="56"/>
  <c r="CB36" i="56"/>
  <c r="CA36" i="56"/>
  <c r="BZ36" i="56"/>
  <c r="BY36" i="56"/>
  <c r="BX36" i="56"/>
  <c r="BW36" i="56"/>
  <c r="BV36" i="56"/>
  <c r="BU36" i="56"/>
  <c r="BT36" i="56"/>
  <c r="AN36" i="56"/>
  <c r="AM36" i="56"/>
  <c r="AL36" i="56"/>
  <c r="AK36" i="56"/>
  <c r="AJ36" i="56"/>
  <c r="AI36" i="56"/>
  <c r="AH36" i="56"/>
  <c r="AG36" i="56"/>
  <c r="AF36" i="56"/>
  <c r="AE36" i="56"/>
  <c r="AD36" i="56"/>
  <c r="AC36" i="56"/>
  <c r="AB36" i="56"/>
  <c r="AA36" i="56"/>
  <c r="T36" i="56"/>
  <c r="G36" i="56"/>
  <c r="I36" i="56" s="1"/>
  <c r="F36" i="56"/>
  <c r="Z36" i="56" s="1"/>
  <c r="CB35" i="56"/>
  <c r="CA35" i="56"/>
  <c r="BZ35" i="56"/>
  <c r="BY35" i="56"/>
  <c r="BX35" i="56"/>
  <c r="BW35" i="56"/>
  <c r="BV35" i="56"/>
  <c r="BU35" i="56"/>
  <c r="BT35" i="56"/>
  <c r="AN35" i="56"/>
  <c r="AM35" i="56"/>
  <c r="AL35" i="56"/>
  <c r="AK35" i="56"/>
  <c r="AJ35" i="56"/>
  <c r="AI35" i="56"/>
  <c r="AH35" i="56"/>
  <c r="AG35" i="56"/>
  <c r="AF35" i="56"/>
  <c r="AE35" i="56"/>
  <c r="AD35" i="56"/>
  <c r="AC35" i="56"/>
  <c r="AB35" i="56"/>
  <c r="AA35" i="56"/>
  <c r="T35" i="56"/>
  <c r="G35" i="56"/>
  <c r="I35" i="56" s="1"/>
  <c r="F35" i="56"/>
  <c r="Z35" i="56" s="1"/>
  <c r="CB34" i="56"/>
  <c r="CA34" i="56"/>
  <c r="BZ34" i="56"/>
  <c r="BY34" i="56"/>
  <c r="BX34" i="56"/>
  <c r="BW34" i="56"/>
  <c r="BV34" i="56"/>
  <c r="BU34" i="56"/>
  <c r="BT34" i="56"/>
  <c r="AN34" i="56"/>
  <c r="AM34" i="56"/>
  <c r="AL34" i="56"/>
  <c r="AK34" i="56"/>
  <c r="AJ34" i="56"/>
  <c r="AI34" i="56"/>
  <c r="AH34" i="56"/>
  <c r="AG34" i="56"/>
  <c r="AF34" i="56"/>
  <c r="AE34" i="56"/>
  <c r="AD34" i="56"/>
  <c r="AC34" i="56"/>
  <c r="AB34" i="56"/>
  <c r="AA34" i="56"/>
  <c r="F34" i="56"/>
  <c r="Z34" i="56" s="1"/>
  <c r="B34" i="56"/>
  <c r="B49" i="56" s="1"/>
  <c r="A34" i="56"/>
  <c r="CB33" i="56"/>
  <c r="CA33" i="56"/>
  <c r="BZ33" i="56"/>
  <c r="BY33" i="56"/>
  <c r="BX33" i="56"/>
  <c r="BW33" i="56"/>
  <c r="BV33" i="56"/>
  <c r="BU33" i="56"/>
  <c r="BT33" i="56"/>
  <c r="AN33" i="56"/>
  <c r="AM33" i="56"/>
  <c r="AL33" i="56"/>
  <c r="AK33" i="56"/>
  <c r="AJ33" i="56"/>
  <c r="AI33" i="56"/>
  <c r="AH33" i="56"/>
  <c r="AG33" i="56"/>
  <c r="AF33" i="56"/>
  <c r="AE33" i="56"/>
  <c r="AD33" i="56"/>
  <c r="AC33" i="56"/>
  <c r="AB33" i="56"/>
  <c r="AA33" i="56"/>
  <c r="T33" i="56"/>
  <c r="G33" i="56"/>
  <c r="H33" i="56" s="1"/>
  <c r="F33" i="56"/>
  <c r="Z33" i="56" s="1"/>
  <c r="CB32" i="56"/>
  <c r="CA32" i="56"/>
  <c r="BZ32" i="56"/>
  <c r="BY32" i="56"/>
  <c r="BX32" i="56"/>
  <c r="BW32" i="56"/>
  <c r="BV32" i="56"/>
  <c r="BU32" i="56"/>
  <c r="BT32" i="56"/>
  <c r="AN32" i="56"/>
  <c r="AM32" i="56"/>
  <c r="AL32" i="56"/>
  <c r="AK32" i="56"/>
  <c r="AJ32" i="56"/>
  <c r="AI32" i="56"/>
  <c r="AH32" i="56"/>
  <c r="AG32" i="56"/>
  <c r="AF32" i="56"/>
  <c r="AE32" i="56"/>
  <c r="AD32" i="56"/>
  <c r="AC32" i="56"/>
  <c r="AB32" i="56"/>
  <c r="AA32" i="56"/>
  <c r="T32" i="56"/>
  <c r="G32" i="56"/>
  <c r="I32" i="56" s="1"/>
  <c r="F32" i="56"/>
  <c r="Z32" i="56" s="1"/>
  <c r="CB31" i="56"/>
  <c r="CA31" i="56"/>
  <c r="BZ31" i="56"/>
  <c r="BY31" i="56"/>
  <c r="BX31" i="56"/>
  <c r="BW31" i="56"/>
  <c r="BV31" i="56"/>
  <c r="BU31" i="56"/>
  <c r="BT31" i="56"/>
  <c r="G31" i="56"/>
  <c r="B31" i="56"/>
  <c r="B48" i="56" s="1"/>
  <c r="A31" i="56"/>
  <c r="CB30" i="56"/>
  <c r="CA30" i="56"/>
  <c r="BZ30" i="56"/>
  <c r="BY30" i="56"/>
  <c r="BX30" i="56"/>
  <c r="BW30" i="56"/>
  <c r="BV30" i="56"/>
  <c r="BU30" i="56"/>
  <c r="BT30" i="56"/>
  <c r="CB29" i="56"/>
  <c r="CA29" i="56"/>
  <c r="BZ29" i="56"/>
  <c r="BY29" i="56"/>
  <c r="BX29" i="56"/>
  <c r="BW29" i="56"/>
  <c r="BV29" i="56"/>
  <c r="BU29" i="56"/>
  <c r="BT29" i="56"/>
  <c r="CB28" i="56"/>
  <c r="CA28" i="56"/>
  <c r="BZ28" i="56"/>
  <c r="BY28" i="56"/>
  <c r="BX28" i="56"/>
  <c r="BW28" i="56"/>
  <c r="BV28" i="56"/>
  <c r="BU28" i="56"/>
  <c r="BT28" i="56"/>
  <c r="CB27" i="56"/>
  <c r="CA27" i="56"/>
  <c r="BZ27" i="56"/>
  <c r="BY27" i="56"/>
  <c r="BX27" i="56"/>
  <c r="BW27" i="56"/>
  <c r="BV27" i="56"/>
  <c r="BU27" i="56"/>
  <c r="BT27" i="56"/>
  <c r="CB26" i="56"/>
  <c r="CA26" i="56"/>
  <c r="BZ26" i="56"/>
  <c r="BY26" i="56"/>
  <c r="BX26" i="56"/>
  <c r="BW26" i="56"/>
  <c r="BV26" i="56"/>
  <c r="BU26" i="56"/>
  <c r="BT26" i="56"/>
  <c r="U26" i="56"/>
  <c r="T26" i="56"/>
  <c r="S26" i="56"/>
  <c r="CB25" i="56"/>
  <c r="CA25" i="56"/>
  <c r="BZ25" i="56"/>
  <c r="BY25" i="56"/>
  <c r="BX25" i="56"/>
  <c r="BW25" i="56"/>
  <c r="BV25" i="56"/>
  <c r="BU25" i="56"/>
  <c r="BT25" i="56"/>
  <c r="AR25" i="56"/>
  <c r="Q25" i="56" s="1"/>
  <c r="P25" i="56"/>
  <c r="B25" i="56"/>
  <c r="BJ25" i="56" s="1"/>
  <c r="BL25" i="56" s="1"/>
  <c r="CB24" i="56"/>
  <c r="CA24" i="56"/>
  <c r="BZ24" i="56"/>
  <c r="BY24" i="56"/>
  <c r="BX24" i="56"/>
  <c r="BW24" i="56"/>
  <c r="BV24" i="56"/>
  <c r="BU24" i="56"/>
  <c r="BT24" i="56"/>
  <c r="AR24" i="56"/>
  <c r="W24" i="56" s="1"/>
  <c r="B24" i="56"/>
  <c r="CB23" i="56"/>
  <c r="CA23" i="56"/>
  <c r="BZ23" i="56"/>
  <c r="BY23" i="56"/>
  <c r="BX23" i="56"/>
  <c r="BW23" i="56"/>
  <c r="BV23" i="56"/>
  <c r="BU23" i="56"/>
  <c r="BT23" i="56"/>
  <c r="AR23" i="56"/>
  <c r="Q23" i="56" s="1"/>
  <c r="B23" i="56"/>
  <c r="CB22" i="56"/>
  <c r="CA22" i="56"/>
  <c r="BZ22" i="56"/>
  <c r="BY22" i="56"/>
  <c r="BX22" i="56"/>
  <c r="BW22" i="56"/>
  <c r="BV22" i="56"/>
  <c r="BU22" i="56"/>
  <c r="BT22" i="56"/>
  <c r="AR22" i="56"/>
  <c r="W22" i="56" s="1"/>
  <c r="E22" i="56"/>
  <c r="CB21" i="56"/>
  <c r="CA21" i="56"/>
  <c r="BZ21" i="56"/>
  <c r="BY21" i="56"/>
  <c r="BX21" i="56"/>
  <c r="BW21" i="56"/>
  <c r="BV21" i="56"/>
  <c r="BU21" i="56"/>
  <c r="BT21" i="56"/>
  <c r="CB20" i="56"/>
  <c r="CA20" i="56"/>
  <c r="BZ20" i="56"/>
  <c r="BY20" i="56"/>
  <c r="BX20" i="56"/>
  <c r="BW20" i="56"/>
  <c r="BV20" i="56"/>
  <c r="BU20" i="56"/>
  <c r="BT20" i="56"/>
  <c r="CB19" i="56"/>
  <c r="CA19" i="56"/>
  <c r="BZ19" i="56"/>
  <c r="BY19" i="56"/>
  <c r="BX19" i="56"/>
  <c r="BW19" i="56"/>
  <c r="BV19" i="56"/>
  <c r="BU19" i="56"/>
  <c r="BT19" i="56"/>
  <c r="CB18" i="56"/>
  <c r="CA18" i="56"/>
  <c r="BZ18" i="56"/>
  <c r="BY18" i="56"/>
  <c r="BX18" i="56"/>
  <c r="BW18" i="56"/>
  <c r="BV18" i="56"/>
  <c r="BU18" i="56"/>
  <c r="BT18" i="56"/>
  <c r="CB17" i="56"/>
  <c r="CA17" i="56"/>
  <c r="BZ17" i="56"/>
  <c r="BY17" i="56"/>
  <c r="BX17" i="56"/>
  <c r="BW17" i="56"/>
  <c r="BV17" i="56"/>
  <c r="BU17" i="56"/>
  <c r="BT17" i="56"/>
  <c r="E17" i="56"/>
  <c r="CB16" i="56"/>
  <c r="CA16" i="56"/>
  <c r="BZ16" i="56"/>
  <c r="BY16" i="56"/>
  <c r="BX16" i="56"/>
  <c r="BW16" i="56"/>
  <c r="BV16" i="56"/>
  <c r="BU16" i="56"/>
  <c r="BT16" i="56"/>
  <c r="M25" i="56"/>
  <c r="T40" i="56"/>
  <c r="CB15" i="56"/>
  <c r="CA15" i="56"/>
  <c r="BZ15" i="56"/>
  <c r="BY15" i="56"/>
  <c r="BX15" i="56"/>
  <c r="BW15" i="56"/>
  <c r="BV15" i="56"/>
  <c r="BU15" i="56"/>
  <c r="BT15" i="56"/>
  <c r="M24" i="56"/>
  <c r="CB14" i="56"/>
  <c r="CA14" i="56"/>
  <c r="BZ14" i="56"/>
  <c r="BY14" i="56"/>
  <c r="BX14" i="56"/>
  <c r="BW14" i="56"/>
  <c r="BV14" i="56"/>
  <c r="BU14" i="56"/>
  <c r="BT14" i="56"/>
  <c r="M23" i="56"/>
  <c r="T34" i="56"/>
  <c r="CB13" i="56"/>
  <c r="CA13" i="56"/>
  <c r="BZ13" i="56"/>
  <c r="BY13" i="56"/>
  <c r="BX13" i="56"/>
  <c r="BW13" i="56"/>
  <c r="BV13" i="56"/>
  <c r="BU13" i="56"/>
  <c r="BT13" i="56"/>
  <c r="CB12" i="56"/>
  <c r="CA12" i="56"/>
  <c r="BZ12" i="56"/>
  <c r="BY12" i="56"/>
  <c r="BX12" i="56"/>
  <c r="BW12" i="56"/>
  <c r="BV12" i="56"/>
  <c r="BU12" i="56"/>
  <c r="BT12" i="56"/>
  <c r="CB11" i="56"/>
  <c r="CA11" i="56"/>
  <c r="BZ11" i="56"/>
  <c r="BY11" i="56"/>
  <c r="BX11" i="56"/>
  <c r="BW11" i="56"/>
  <c r="BV11" i="56"/>
  <c r="BU11" i="56"/>
  <c r="BT11" i="56"/>
  <c r="CB10" i="56"/>
  <c r="CA10" i="56"/>
  <c r="BZ10" i="56"/>
  <c r="BY10" i="56"/>
  <c r="BX10" i="56"/>
  <c r="BW10" i="56"/>
  <c r="BV10" i="56"/>
  <c r="BU10" i="56"/>
  <c r="BT10" i="56"/>
  <c r="AR137" i="55"/>
  <c r="AP137" i="55"/>
  <c r="AR136" i="55"/>
  <c r="AP136" i="55"/>
  <c r="BA135" i="55"/>
  <c r="AZ135" i="55"/>
  <c r="AY135" i="55"/>
  <c r="AX135" i="55"/>
  <c r="AW135" i="55"/>
  <c r="AV135" i="55"/>
  <c r="AU135" i="55"/>
  <c r="AT135" i="55"/>
  <c r="AS135" i="55"/>
  <c r="AQ135" i="55"/>
  <c r="BA134" i="55"/>
  <c r="AZ134" i="55"/>
  <c r="AY134" i="55"/>
  <c r="AX134" i="55"/>
  <c r="AW134" i="55"/>
  <c r="AV134" i="55"/>
  <c r="AU134" i="55"/>
  <c r="AT134" i="55"/>
  <c r="AS134" i="55"/>
  <c r="AQ134" i="55"/>
  <c r="D127" i="55"/>
  <c r="E126" i="55"/>
  <c r="E125" i="55"/>
  <c r="E124" i="55"/>
  <c r="E123" i="55"/>
  <c r="E122" i="55"/>
  <c r="E121" i="55"/>
  <c r="E120" i="55"/>
  <c r="E119" i="55"/>
  <c r="O114" i="55"/>
  <c r="O113" i="55"/>
  <c r="O112" i="55"/>
  <c r="O111" i="55"/>
  <c r="O110" i="55"/>
  <c r="O109" i="55"/>
  <c r="O108" i="55"/>
  <c r="O107" i="55"/>
  <c r="O106" i="55"/>
  <c r="M83" i="55"/>
  <c r="M82" i="55"/>
  <c r="AR81" i="55"/>
  <c r="Q81" i="55" s="1"/>
  <c r="AP81" i="55"/>
  <c r="AH81" i="55"/>
  <c r="AG81" i="55"/>
  <c r="AF81" i="55"/>
  <c r="AE81" i="55"/>
  <c r="AD81" i="55"/>
  <c r="AC81" i="55"/>
  <c r="AB81" i="55"/>
  <c r="AA81" i="55"/>
  <c r="Z81" i="55"/>
  <c r="M81" i="55"/>
  <c r="L81" i="55"/>
  <c r="BD81" i="55" s="1"/>
  <c r="BF81" i="55" s="1"/>
  <c r="BH81" i="55" s="1"/>
  <c r="J81" i="55"/>
  <c r="I81" i="55"/>
  <c r="E81" i="55"/>
  <c r="AN81" i="55" s="1"/>
  <c r="AR80" i="55"/>
  <c r="W80" i="55" s="1"/>
  <c r="AP80" i="55"/>
  <c r="AH80" i="55"/>
  <c r="AG80" i="55"/>
  <c r="AF80" i="55"/>
  <c r="AE80" i="55"/>
  <c r="AD80" i="55"/>
  <c r="AC80" i="55"/>
  <c r="AB80" i="55"/>
  <c r="AA80" i="55"/>
  <c r="Z80" i="55"/>
  <c r="M80" i="55"/>
  <c r="L80" i="55"/>
  <c r="J80" i="55"/>
  <c r="I80" i="55"/>
  <c r="E80" i="55"/>
  <c r="AI80" i="55" s="1"/>
  <c r="AR79" i="55"/>
  <c r="Q79" i="55" s="1"/>
  <c r="AP79" i="55"/>
  <c r="AH79" i="55"/>
  <c r="AG79" i="55"/>
  <c r="AF79" i="55"/>
  <c r="AE79" i="55"/>
  <c r="AD79" i="55"/>
  <c r="AC79" i="55"/>
  <c r="AB79" i="55"/>
  <c r="AA79" i="55"/>
  <c r="Z79" i="55"/>
  <c r="M79" i="55"/>
  <c r="Y79" i="55" s="1"/>
  <c r="L79" i="55"/>
  <c r="J79" i="55"/>
  <c r="I79" i="55"/>
  <c r="E79" i="55"/>
  <c r="AN79" i="55" s="1"/>
  <c r="AR78" i="55"/>
  <c r="W78" i="55" s="1"/>
  <c r="AP78" i="55"/>
  <c r="AH78" i="55"/>
  <c r="AG78" i="55"/>
  <c r="AF78" i="55"/>
  <c r="AE78" i="55"/>
  <c r="AD78" i="55"/>
  <c r="AC78" i="55"/>
  <c r="AB78" i="55"/>
  <c r="AA78" i="55"/>
  <c r="Z78" i="55"/>
  <c r="M78" i="55"/>
  <c r="L78" i="55"/>
  <c r="J78" i="55"/>
  <c r="I78" i="55"/>
  <c r="E78" i="55"/>
  <c r="AJ78" i="55" s="1"/>
  <c r="CB74" i="55"/>
  <c r="CA74" i="55"/>
  <c r="BZ74" i="55"/>
  <c r="BY74" i="55"/>
  <c r="BX74" i="55"/>
  <c r="BW74" i="55"/>
  <c r="BV74" i="55"/>
  <c r="BU74" i="55"/>
  <c r="BT74" i="55"/>
  <c r="CB72" i="55"/>
  <c r="CA72" i="55"/>
  <c r="BZ72" i="55"/>
  <c r="BY72" i="55"/>
  <c r="BX72" i="55"/>
  <c r="BW72" i="55"/>
  <c r="BV72" i="55"/>
  <c r="BU72" i="55"/>
  <c r="BT72" i="55"/>
  <c r="CB71" i="55"/>
  <c r="CA71" i="55"/>
  <c r="BZ71" i="55"/>
  <c r="BY71" i="55"/>
  <c r="BX71" i="55"/>
  <c r="BW71" i="55"/>
  <c r="BV71" i="55"/>
  <c r="BU71" i="55"/>
  <c r="BT71" i="55"/>
  <c r="CB70" i="55"/>
  <c r="CA70" i="55"/>
  <c r="BZ70" i="55"/>
  <c r="BY70" i="55"/>
  <c r="BX70" i="55"/>
  <c r="BW70" i="55"/>
  <c r="BV70" i="55"/>
  <c r="BU70" i="55"/>
  <c r="BT70" i="55"/>
  <c r="B70" i="55"/>
  <c r="CB69" i="55"/>
  <c r="CA69" i="55"/>
  <c r="BZ69" i="55"/>
  <c r="BY69" i="55"/>
  <c r="BX69" i="55"/>
  <c r="BW69" i="55"/>
  <c r="BV69" i="55"/>
  <c r="BU69" i="55"/>
  <c r="BT69" i="55"/>
  <c r="CB68" i="55"/>
  <c r="CA68" i="55"/>
  <c r="BZ68" i="55"/>
  <c r="BY68" i="55"/>
  <c r="BX68" i="55"/>
  <c r="BW68" i="55"/>
  <c r="BV68" i="55"/>
  <c r="BU68" i="55"/>
  <c r="BT68" i="55"/>
  <c r="CB67" i="55"/>
  <c r="CA67" i="55"/>
  <c r="BZ67" i="55"/>
  <c r="BY67" i="55"/>
  <c r="BX67" i="55"/>
  <c r="BW67" i="55"/>
  <c r="BV67" i="55"/>
  <c r="BU67" i="55"/>
  <c r="BT67" i="55"/>
  <c r="CB66" i="55"/>
  <c r="CA66" i="55"/>
  <c r="BZ66" i="55"/>
  <c r="BY66" i="55"/>
  <c r="BX66" i="55"/>
  <c r="BW66" i="55"/>
  <c r="BV66" i="55"/>
  <c r="BU66" i="55"/>
  <c r="BT66" i="55"/>
  <c r="AG66" i="55"/>
  <c r="CB65" i="55"/>
  <c r="CA65" i="55"/>
  <c r="BZ65" i="55"/>
  <c r="BY65" i="55"/>
  <c r="BX65" i="55"/>
  <c r="BW65" i="55"/>
  <c r="BV65" i="55"/>
  <c r="BU65" i="55"/>
  <c r="BT65" i="55"/>
  <c r="Q65" i="55"/>
  <c r="P65" i="55"/>
  <c r="O65" i="55"/>
  <c r="N65" i="55"/>
  <c r="M65" i="55"/>
  <c r="L65" i="55"/>
  <c r="E65" i="55"/>
  <c r="CB64" i="55"/>
  <c r="CA64" i="55"/>
  <c r="BZ64" i="55"/>
  <c r="BY64" i="55"/>
  <c r="BX64" i="55"/>
  <c r="BW64" i="55"/>
  <c r="BV64" i="55"/>
  <c r="BU64" i="55"/>
  <c r="BT64" i="55"/>
  <c r="AN64" i="55"/>
  <c r="AM64" i="55"/>
  <c r="AL64" i="55"/>
  <c r="AK64" i="55"/>
  <c r="AJ64" i="55"/>
  <c r="AI64" i="55"/>
  <c r="T64" i="55"/>
  <c r="I64" i="55"/>
  <c r="H64" i="55"/>
  <c r="G64" i="55"/>
  <c r="CB63" i="55"/>
  <c r="CA63" i="55"/>
  <c r="BZ63" i="55"/>
  <c r="BY63" i="55"/>
  <c r="BX63" i="55"/>
  <c r="BW63" i="55"/>
  <c r="BV63" i="55"/>
  <c r="BU63" i="55"/>
  <c r="BT63" i="55"/>
  <c r="CB62" i="55"/>
  <c r="CA62" i="55"/>
  <c r="BZ62" i="55"/>
  <c r="BY62" i="55"/>
  <c r="BX62" i="55"/>
  <c r="BW62" i="55"/>
  <c r="BV62" i="55"/>
  <c r="BU62" i="55"/>
  <c r="BT62" i="55"/>
  <c r="CB61" i="55"/>
  <c r="CA61" i="55"/>
  <c r="BZ61" i="55"/>
  <c r="BY61" i="55"/>
  <c r="BX61" i="55"/>
  <c r="BW61" i="55"/>
  <c r="BV61" i="55"/>
  <c r="BU61" i="55"/>
  <c r="BT61" i="55"/>
  <c r="CB60" i="55"/>
  <c r="CA60" i="55"/>
  <c r="BZ60" i="55"/>
  <c r="BY60" i="55"/>
  <c r="BX60" i="55"/>
  <c r="BW60" i="55"/>
  <c r="BV60" i="55"/>
  <c r="BU60" i="55"/>
  <c r="BT60" i="55"/>
  <c r="CB59" i="55"/>
  <c r="CA59" i="55"/>
  <c r="BZ59" i="55"/>
  <c r="BY59" i="55"/>
  <c r="BX59" i="55"/>
  <c r="BW59" i="55"/>
  <c r="BV59" i="55"/>
  <c r="BU59" i="55"/>
  <c r="BT59" i="55"/>
  <c r="CB58" i="55"/>
  <c r="CA58" i="55"/>
  <c r="BZ58" i="55"/>
  <c r="BY58" i="55"/>
  <c r="BX58" i="55"/>
  <c r="BW58" i="55"/>
  <c r="BV58" i="55"/>
  <c r="BU58" i="55"/>
  <c r="BT58" i="55"/>
  <c r="CB57" i="55"/>
  <c r="CA57" i="55"/>
  <c r="BZ57" i="55"/>
  <c r="BY57" i="55"/>
  <c r="BX57" i="55"/>
  <c r="BW57" i="55"/>
  <c r="BV57" i="55"/>
  <c r="BU57" i="55"/>
  <c r="BT57" i="55"/>
  <c r="BK57" i="55"/>
  <c r="CB56" i="55"/>
  <c r="CA56" i="55"/>
  <c r="BZ56" i="55"/>
  <c r="BY56" i="55"/>
  <c r="BX56" i="55"/>
  <c r="BW56" i="55"/>
  <c r="BV56" i="55"/>
  <c r="BU56" i="55"/>
  <c r="BT56" i="55"/>
  <c r="CB55" i="55"/>
  <c r="CA55" i="55"/>
  <c r="BZ55" i="55"/>
  <c r="BY55" i="55"/>
  <c r="BX55" i="55"/>
  <c r="BW55" i="55"/>
  <c r="BV55" i="55"/>
  <c r="BU55" i="55"/>
  <c r="BT55" i="55"/>
  <c r="CB54" i="55"/>
  <c r="CA54" i="55"/>
  <c r="BZ54" i="55"/>
  <c r="BY54" i="55"/>
  <c r="BX54" i="55"/>
  <c r="BW54" i="55"/>
  <c r="BV54" i="55"/>
  <c r="BU54" i="55"/>
  <c r="BT54" i="55"/>
  <c r="CB53" i="55"/>
  <c r="CA53" i="55"/>
  <c r="BZ53" i="55"/>
  <c r="BY53" i="55"/>
  <c r="BX53" i="55"/>
  <c r="BW53" i="55"/>
  <c r="BV53" i="55"/>
  <c r="BU53" i="55"/>
  <c r="BT53" i="55"/>
  <c r="CB52" i="55"/>
  <c r="CA52" i="55"/>
  <c r="BZ52" i="55"/>
  <c r="BY52" i="55"/>
  <c r="BX52" i="55"/>
  <c r="BW52" i="55"/>
  <c r="BV52" i="55"/>
  <c r="BU52" i="55"/>
  <c r="BT52" i="55"/>
  <c r="U52" i="55"/>
  <c r="T52" i="55"/>
  <c r="S52" i="55"/>
  <c r="G51" i="55"/>
  <c r="G50" i="55"/>
  <c r="G49" i="55"/>
  <c r="E49" i="55"/>
  <c r="C49" i="55"/>
  <c r="B49" i="55"/>
  <c r="G48" i="55"/>
  <c r="B48" i="55"/>
  <c r="CB47" i="55"/>
  <c r="CA47" i="55"/>
  <c r="BZ47" i="55"/>
  <c r="BY47" i="55"/>
  <c r="BX47" i="55"/>
  <c r="BW47" i="55"/>
  <c r="BV47" i="55"/>
  <c r="BU47" i="55"/>
  <c r="BT47" i="55"/>
  <c r="CB46" i="55"/>
  <c r="CA46" i="55"/>
  <c r="BZ46" i="55"/>
  <c r="BY46" i="55"/>
  <c r="BX46" i="55"/>
  <c r="BW46" i="55"/>
  <c r="BV46" i="55"/>
  <c r="BU46" i="55"/>
  <c r="BT46" i="55"/>
  <c r="CB45" i="55"/>
  <c r="CA45" i="55"/>
  <c r="BZ45" i="55"/>
  <c r="BY45" i="55"/>
  <c r="BX45" i="55"/>
  <c r="BW45" i="55"/>
  <c r="BV45" i="55"/>
  <c r="BU45" i="55"/>
  <c r="BT45" i="55"/>
  <c r="CB44" i="55"/>
  <c r="CA44" i="55"/>
  <c r="BZ44" i="55"/>
  <c r="BY44" i="55"/>
  <c r="BX44" i="55"/>
  <c r="BW44" i="55"/>
  <c r="BV44" i="55"/>
  <c r="BU44" i="55"/>
  <c r="BT44" i="55"/>
  <c r="CB43" i="55"/>
  <c r="CA43" i="55"/>
  <c r="BZ43" i="55"/>
  <c r="BY43" i="55"/>
  <c r="BX43" i="55"/>
  <c r="BW43" i="55"/>
  <c r="BV43" i="55"/>
  <c r="BU43" i="55"/>
  <c r="BT43" i="55"/>
  <c r="Q43" i="55"/>
  <c r="P43" i="55"/>
  <c r="O43" i="55"/>
  <c r="N43" i="55"/>
  <c r="M43" i="55"/>
  <c r="L43" i="55"/>
  <c r="CB42" i="55"/>
  <c r="CA42" i="55"/>
  <c r="BZ42" i="55"/>
  <c r="BY42" i="55"/>
  <c r="BX42" i="55"/>
  <c r="BW42" i="55"/>
  <c r="BV42" i="55"/>
  <c r="BU42" i="55"/>
  <c r="BT42" i="55"/>
  <c r="AN42" i="55"/>
  <c r="AM42" i="55"/>
  <c r="AL42" i="55"/>
  <c r="AK42" i="55"/>
  <c r="AJ42" i="55"/>
  <c r="AI42" i="55"/>
  <c r="AH42" i="55"/>
  <c r="AG42" i="55"/>
  <c r="AF42" i="55"/>
  <c r="AE42" i="55"/>
  <c r="AD42" i="55"/>
  <c r="AC42" i="55"/>
  <c r="AB42" i="55"/>
  <c r="AA42" i="55"/>
  <c r="T42" i="55"/>
  <c r="G42" i="55"/>
  <c r="H42" i="55" s="1"/>
  <c r="F42" i="55"/>
  <c r="Z42" i="55" s="1"/>
  <c r="CB41" i="55"/>
  <c r="CA41" i="55"/>
  <c r="BZ41" i="55"/>
  <c r="BY41" i="55"/>
  <c r="BX41" i="55"/>
  <c r="BW41" i="55"/>
  <c r="BV41" i="55"/>
  <c r="BU41" i="55"/>
  <c r="BT41" i="55"/>
  <c r="AN41" i="55"/>
  <c r="AM41" i="55"/>
  <c r="AL41" i="55"/>
  <c r="AK41" i="55"/>
  <c r="AJ41" i="55"/>
  <c r="AI41" i="55"/>
  <c r="AH41" i="55"/>
  <c r="AG41" i="55"/>
  <c r="AF41" i="55"/>
  <c r="AE41" i="55"/>
  <c r="AD41" i="55"/>
  <c r="AC41" i="55"/>
  <c r="AB41" i="55"/>
  <c r="AA41" i="55"/>
  <c r="T41" i="55"/>
  <c r="G41" i="55"/>
  <c r="H41" i="55" s="1"/>
  <c r="F41" i="55"/>
  <c r="Z41" i="55" s="1"/>
  <c r="CB40" i="55"/>
  <c r="CA40" i="55"/>
  <c r="BZ40" i="55"/>
  <c r="BY40" i="55"/>
  <c r="BX40" i="55"/>
  <c r="BW40" i="55"/>
  <c r="BV40" i="55"/>
  <c r="BU40" i="55"/>
  <c r="BT40" i="55"/>
  <c r="AN40" i="55"/>
  <c r="AM40" i="55"/>
  <c r="AL40" i="55"/>
  <c r="AK40" i="55"/>
  <c r="AJ40" i="55"/>
  <c r="AI40" i="55"/>
  <c r="AH40" i="55"/>
  <c r="AG40" i="55"/>
  <c r="AF40" i="55"/>
  <c r="AE40" i="55"/>
  <c r="AD40" i="55"/>
  <c r="AC40" i="55"/>
  <c r="AB40" i="55"/>
  <c r="AA40" i="55"/>
  <c r="G40" i="55"/>
  <c r="I40" i="55" s="1"/>
  <c r="F40" i="55"/>
  <c r="Z40" i="55" s="1"/>
  <c r="B40" i="55"/>
  <c r="B51" i="55" s="1"/>
  <c r="A40" i="55"/>
  <c r="CB39" i="55"/>
  <c r="CA39" i="55"/>
  <c r="BZ39" i="55"/>
  <c r="BY39" i="55"/>
  <c r="BX39" i="55"/>
  <c r="BW39" i="55"/>
  <c r="BV39" i="55"/>
  <c r="BU39" i="55"/>
  <c r="BT39" i="55"/>
  <c r="AN39" i="55"/>
  <c r="AM39" i="55"/>
  <c r="AL39" i="55"/>
  <c r="AK39" i="55"/>
  <c r="AJ39" i="55"/>
  <c r="AI39" i="55"/>
  <c r="AH39" i="55"/>
  <c r="AG39" i="55"/>
  <c r="AF39" i="55"/>
  <c r="AE39" i="55"/>
  <c r="AD39" i="55"/>
  <c r="AC39" i="55"/>
  <c r="AB39" i="55"/>
  <c r="AA39" i="55"/>
  <c r="T39" i="55"/>
  <c r="G39" i="55"/>
  <c r="H39" i="55" s="1"/>
  <c r="F39" i="55"/>
  <c r="Z39" i="55" s="1"/>
  <c r="CB38" i="55"/>
  <c r="CA38" i="55"/>
  <c r="BZ38" i="55"/>
  <c r="BY38" i="55"/>
  <c r="BX38" i="55"/>
  <c r="BW38" i="55"/>
  <c r="BV38" i="55"/>
  <c r="BU38" i="55"/>
  <c r="BT38" i="55"/>
  <c r="AN38" i="55"/>
  <c r="AM38" i="55"/>
  <c r="AL38" i="55"/>
  <c r="AK38" i="55"/>
  <c r="AJ38" i="55"/>
  <c r="AI38" i="55"/>
  <c r="AH38" i="55"/>
  <c r="AG38" i="55"/>
  <c r="AF38" i="55"/>
  <c r="AE38" i="55"/>
  <c r="AD38" i="55"/>
  <c r="AC38" i="55"/>
  <c r="AB38" i="55"/>
  <c r="AA38" i="55"/>
  <c r="T38" i="55"/>
  <c r="G38" i="55"/>
  <c r="H38" i="55" s="1"/>
  <c r="F38" i="55"/>
  <c r="Z38" i="55" s="1"/>
  <c r="CB37" i="55"/>
  <c r="CA37" i="55"/>
  <c r="BZ37" i="55"/>
  <c r="BY37" i="55"/>
  <c r="BX37" i="55"/>
  <c r="BW37" i="55"/>
  <c r="BV37" i="55"/>
  <c r="BU37" i="55"/>
  <c r="BT37" i="55"/>
  <c r="AN37" i="55"/>
  <c r="AM37" i="55"/>
  <c r="AL37" i="55"/>
  <c r="AK37" i="55"/>
  <c r="AJ37" i="55"/>
  <c r="AI37" i="55"/>
  <c r="AH37" i="55"/>
  <c r="AG37" i="55"/>
  <c r="AF37" i="55"/>
  <c r="AE37" i="55"/>
  <c r="AD37" i="55"/>
  <c r="AC37" i="55"/>
  <c r="AB37" i="55"/>
  <c r="AA37" i="55"/>
  <c r="F37" i="55"/>
  <c r="Z37" i="55" s="1"/>
  <c r="B37" i="55"/>
  <c r="B50" i="55" s="1"/>
  <c r="A37" i="55"/>
  <c r="CB36" i="55"/>
  <c r="CA36" i="55"/>
  <c r="BZ36" i="55"/>
  <c r="BY36" i="55"/>
  <c r="BX36" i="55"/>
  <c r="BW36" i="55"/>
  <c r="BV36" i="55"/>
  <c r="BU36" i="55"/>
  <c r="BT36" i="55"/>
  <c r="AN36" i="55"/>
  <c r="AM36" i="55"/>
  <c r="AL36" i="55"/>
  <c r="AK36" i="55"/>
  <c r="AJ36" i="55"/>
  <c r="AI36" i="55"/>
  <c r="AH36" i="55"/>
  <c r="AG36" i="55"/>
  <c r="AF36" i="55"/>
  <c r="AE36" i="55"/>
  <c r="AD36" i="55"/>
  <c r="AC36" i="55"/>
  <c r="AB36" i="55"/>
  <c r="AA36" i="55"/>
  <c r="T36" i="55"/>
  <c r="G36" i="55"/>
  <c r="I36" i="55" s="1"/>
  <c r="F36" i="55"/>
  <c r="Z36" i="55" s="1"/>
  <c r="CB35" i="55"/>
  <c r="CA35" i="55"/>
  <c r="BZ35" i="55"/>
  <c r="BY35" i="55"/>
  <c r="BX35" i="55"/>
  <c r="BW35" i="55"/>
  <c r="BV35" i="55"/>
  <c r="BU35" i="55"/>
  <c r="BT35" i="55"/>
  <c r="AN35" i="55"/>
  <c r="AM35" i="55"/>
  <c r="AL35" i="55"/>
  <c r="AK35" i="55"/>
  <c r="AJ35" i="55"/>
  <c r="AI35" i="55"/>
  <c r="AH35" i="55"/>
  <c r="AG35" i="55"/>
  <c r="AF35" i="55"/>
  <c r="AE35" i="55"/>
  <c r="AD35" i="55"/>
  <c r="AC35" i="55"/>
  <c r="AB35" i="55"/>
  <c r="AA35" i="55"/>
  <c r="T35" i="55"/>
  <c r="G35" i="55"/>
  <c r="I35" i="55" s="1"/>
  <c r="F35" i="55"/>
  <c r="Z35" i="55" s="1"/>
  <c r="CB34" i="55"/>
  <c r="CA34" i="55"/>
  <c r="BZ34" i="55"/>
  <c r="BY34" i="55"/>
  <c r="BX34" i="55"/>
  <c r="BW34" i="55"/>
  <c r="BV34" i="55"/>
  <c r="BU34" i="55"/>
  <c r="BT34" i="55"/>
  <c r="AN34" i="55"/>
  <c r="AM34" i="55"/>
  <c r="AL34" i="55"/>
  <c r="AK34" i="55"/>
  <c r="AJ34" i="55"/>
  <c r="AI34" i="55"/>
  <c r="AH34" i="55"/>
  <c r="AG34" i="55"/>
  <c r="AF34" i="55"/>
  <c r="AE34" i="55"/>
  <c r="AD34" i="55"/>
  <c r="AC34" i="55"/>
  <c r="AB34" i="55"/>
  <c r="AA34" i="55"/>
  <c r="F34" i="55"/>
  <c r="Z34" i="55" s="1"/>
  <c r="B34" i="55"/>
  <c r="G34" i="55" s="1"/>
  <c r="A34" i="55"/>
  <c r="CB33" i="55"/>
  <c r="CA33" i="55"/>
  <c r="BZ33" i="55"/>
  <c r="BY33" i="55"/>
  <c r="BX33" i="55"/>
  <c r="BW33" i="55"/>
  <c r="BV33" i="55"/>
  <c r="BU33" i="55"/>
  <c r="BT33" i="55"/>
  <c r="AN33" i="55"/>
  <c r="AM33" i="55"/>
  <c r="AL33" i="55"/>
  <c r="AK33" i="55"/>
  <c r="AJ33" i="55"/>
  <c r="AI33" i="55"/>
  <c r="AH33" i="55"/>
  <c r="AG33" i="55"/>
  <c r="AF33" i="55"/>
  <c r="AE33" i="55"/>
  <c r="AD33" i="55"/>
  <c r="AC33" i="55"/>
  <c r="AB33" i="55"/>
  <c r="AA33" i="55"/>
  <c r="T33" i="55"/>
  <c r="G33" i="55"/>
  <c r="H33" i="55" s="1"/>
  <c r="F33" i="55"/>
  <c r="Z33" i="55" s="1"/>
  <c r="CB32" i="55"/>
  <c r="CA32" i="55"/>
  <c r="BZ32" i="55"/>
  <c r="BY32" i="55"/>
  <c r="BX32" i="55"/>
  <c r="BW32" i="55"/>
  <c r="BV32" i="55"/>
  <c r="BU32" i="55"/>
  <c r="BT32" i="55"/>
  <c r="AN32" i="55"/>
  <c r="AM32" i="55"/>
  <c r="AL32" i="55"/>
  <c r="AK32" i="55"/>
  <c r="AJ32" i="55"/>
  <c r="AI32" i="55"/>
  <c r="AH32" i="55"/>
  <c r="AG32" i="55"/>
  <c r="AF32" i="55"/>
  <c r="AE32" i="55"/>
  <c r="AD32" i="55"/>
  <c r="AC32" i="55"/>
  <c r="AB32" i="55"/>
  <c r="AA32" i="55"/>
  <c r="T32" i="55"/>
  <c r="G32" i="55"/>
  <c r="H32" i="55" s="1"/>
  <c r="F32" i="55"/>
  <c r="Z32" i="55" s="1"/>
  <c r="CB31" i="55"/>
  <c r="CA31" i="55"/>
  <c r="BZ31" i="55"/>
  <c r="BY31" i="55"/>
  <c r="BX31" i="55"/>
  <c r="BW31" i="55"/>
  <c r="BV31" i="55"/>
  <c r="BU31" i="55"/>
  <c r="BT31" i="55"/>
  <c r="A31" i="55"/>
  <c r="CB30" i="55"/>
  <c r="CA30" i="55"/>
  <c r="BZ30" i="55"/>
  <c r="BY30" i="55"/>
  <c r="BX30" i="55"/>
  <c r="BW30" i="55"/>
  <c r="BV30" i="55"/>
  <c r="BU30" i="55"/>
  <c r="BT30" i="55"/>
  <c r="CB29" i="55"/>
  <c r="CA29" i="55"/>
  <c r="BZ29" i="55"/>
  <c r="BY29" i="55"/>
  <c r="BX29" i="55"/>
  <c r="BW29" i="55"/>
  <c r="BV29" i="55"/>
  <c r="BU29" i="55"/>
  <c r="BT29" i="55"/>
  <c r="CB28" i="55"/>
  <c r="CA28" i="55"/>
  <c r="BZ28" i="55"/>
  <c r="BY28" i="55"/>
  <c r="BX28" i="55"/>
  <c r="BW28" i="55"/>
  <c r="BV28" i="55"/>
  <c r="BU28" i="55"/>
  <c r="BT28" i="55"/>
  <c r="CB27" i="55"/>
  <c r="CA27" i="55"/>
  <c r="BZ27" i="55"/>
  <c r="BY27" i="55"/>
  <c r="BX27" i="55"/>
  <c r="BW27" i="55"/>
  <c r="BV27" i="55"/>
  <c r="BU27" i="55"/>
  <c r="BT27" i="55"/>
  <c r="CB26" i="55"/>
  <c r="CA26" i="55"/>
  <c r="BZ26" i="55"/>
  <c r="BY26" i="55"/>
  <c r="BX26" i="55"/>
  <c r="BW26" i="55"/>
  <c r="BV26" i="55"/>
  <c r="BU26" i="55"/>
  <c r="BT26" i="55"/>
  <c r="U26" i="55"/>
  <c r="T26" i="55"/>
  <c r="S26" i="55"/>
  <c r="CB25" i="55"/>
  <c r="CA25" i="55"/>
  <c r="BZ25" i="55"/>
  <c r="BY25" i="55"/>
  <c r="BX25" i="55"/>
  <c r="BW25" i="55"/>
  <c r="BV25" i="55"/>
  <c r="BU25" i="55"/>
  <c r="BT25" i="55"/>
  <c r="BK25" i="55"/>
  <c r="BM25" i="55" s="1"/>
  <c r="BJ25" i="55"/>
  <c r="BL25" i="55" s="1"/>
  <c r="BI25" i="55"/>
  <c r="AR25" i="55"/>
  <c r="W25" i="55" s="1"/>
  <c r="P25" i="55"/>
  <c r="E25" i="55"/>
  <c r="AI25" i="55" s="1"/>
  <c r="B25" i="55"/>
  <c r="BH25" i="55" s="1"/>
  <c r="CB24" i="55"/>
  <c r="CA24" i="55"/>
  <c r="BZ24" i="55"/>
  <c r="BY24" i="55"/>
  <c r="BX24" i="55"/>
  <c r="BW24" i="55"/>
  <c r="BV24" i="55"/>
  <c r="BU24" i="55"/>
  <c r="BT24" i="55"/>
  <c r="BK24" i="55"/>
  <c r="BM24" i="55" s="1"/>
  <c r="BJ24" i="55"/>
  <c r="BL24" i="55" s="1"/>
  <c r="BI24" i="55"/>
  <c r="AR24" i="55"/>
  <c r="Q24" i="55" s="1"/>
  <c r="AL24" i="55"/>
  <c r="AJ24" i="55"/>
  <c r="AI24" i="55"/>
  <c r="P24" i="55"/>
  <c r="E24" i="55"/>
  <c r="B24" i="55"/>
  <c r="BH24" i="55" s="1"/>
  <c r="CB23" i="55"/>
  <c r="CA23" i="55"/>
  <c r="BZ23" i="55"/>
  <c r="BY23" i="55"/>
  <c r="BX23" i="55"/>
  <c r="BW23" i="55"/>
  <c r="BV23" i="55"/>
  <c r="BU23" i="55"/>
  <c r="BT23" i="55"/>
  <c r="BK23" i="55"/>
  <c r="BM23" i="55" s="1"/>
  <c r="BJ23" i="55"/>
  <c r="BL23" i="55" s="1"/>
  <c r="AR23" i="55"/>
  <c r="W23" i="55" s="1"/>
  <c r="AP23" i="55"/>
  <c r="P23" i="55"/>
  <c r="B23" i="55"/>
  <c r="BI23" i="55" s="1"/>
  <c r="CB22" i="55"/>
  <c r="CA22" i="55"/>
  <c r="BZ22" i="55"/>
  <c r="BY22" i="55"/>
  <c r="BX22" i="55"/>
  <c r="BW22" i="55"/>
  <c r="BV22" i="55"/>
  <c r="BU22" i="55"/>
  <c r="BT22" i="55"/>
  <c r="M22" i="55"/>
  <c r="L22" i="55"/>
  <c r="X22" i="55" s="1"/>
  <c r="AG31" i="55" s="1"/>
  <c r="E22" i="55"/>
  <c r="CB21" i="55"/>
  <c r="CA21" i="55"/>
  <c r="BZ21" i="55"/>
  <c r="BY21" i="55"/>
  <c r="BX21" i="55"/>
  <c r="BW21" i="55"/>
  <c r="BV21" i="55"/>
  <c r="BU21" i="55"/>
  <c r="BT21" i="55"/>
  <c r="CB20" i="55"/>
  <c r="CA20" i="55"/>
  <c r="BZ20" i="55"/>
  <c r="BY20" i="55"/>
  <c r="BX20" i="55"/>
  <c r="BW20" i="55"/>
  <c r="BV20" i="55"/>
  <c r="BU20" i="55"/>
  <c r="BT20" i="55"/>
  <c r="CB19" i="55"/>
  <c r="CA19" i="55"/>
  <c r="BZ19" i="55"/>
  <c r="BY19" i="55"/>
  <c r="BX19" i="55"/>
  <c r="BW19" i="55"/>
  <c r="BV19" i="55"/>
  <c r="BU19" i="55"/>
  <c r="BT19" i="55"/>
  <c r="CB18" i="55"/>
  <c r="CA18" i="55"/>
  <c r="BZ18" i="55"/>
  <c r="BY18" i="55"/>
  <c r="BX18" i="55"/>
  <c r="BW18" i="55"/>
  <c r="BV18" i="55"/>
  <c r="BU18" i="55"/>
  <c r="BT18" i="55"/>
  <c r="CB17" i="55"/>
  <c r="CA17" i="55"/>
  <c r="BZ17" i="55"/>
  <c r="BY17" i="55"/>
  <c r="BX17" i="55"/>
  <c r="BW17" i="55"/>
  <c r="BV17" i="55"/>
  <c r="BU17" i="55"/>
  <c r="BT17" i="55"/>
  <c r="E17" i="55"/>
  <c r="CB16" i="55"/>
  <c r="CA16" i="55"/>
  <c r="BZ16" i="55"/>
  <c r="BY16" i="55"/>
  <c r="BX16" i="55"/>
  <c r="BW16" i="55"/>
  <c r="BV16" i="55"/>
  <c r="BU16" i="55"/>
  <c r="BT16" i="55"/>
  <c r="L25" i="55"/>
  <c r="BD25" i="55" s="1"/>
  <c r="BF25" i="55" s="1"/>
  <c r="T40" i="55"/>
  <c r="CB15" i="55"/>
  <c r="CA15" i="55"/>
  <c r="BZ15" i="55"/>
  <c r="BY15" i="55"/>
  <c r="BX15" i="55"/>
  <c r="BW15" i="55"/>
  <c r="BV15" i="55"/>
  <c r="BU15" i="55"/>
  <c r="BT15" i="55"/>
  <c r="L24" i="55"/>
  <c r="T37" i="55"/>
  <c r="CB14" i="55"/>
  <c r="CA14" i="55"/>
  <c r="BZ14" i="55"/>
  <c r="BY14" i="55"/>
  <c r="BX14" i="55"/>
  <c r="BW14" i="55"/>
  <c r="BV14" i="55"/>
  <c r="BU14" i="55"/>
  <c r="BT14" i="55"/>
  <c r="M23" i="55"/>
  <c r="T34" i="55"/>
  <c r="CB13" i="55"/>
  <c r="CA13" i="55"/>
  <c r="BZ13" i="55"/>
  <c r="BY13" i="55"/>
  <c r="BX13" i="55"/>
  <c r="BW13" i="55"/>
  <c r="BV13" i="55"/>
  <c r="BU13" i="55"/>
  <c r="BT13" i="55"/>
  <c r="CB12" i="55"/>
  <c r="CA12" i="55"/>
  <c r="BZ12" i="55"/>
  <c r="BY12" i="55"/>
  <c r="BX12" i="55"/>
  <c r="BW12" i="55"/>
  <c r="BV12" i="55"/>
  <c r="BU12" i="55"/>
  <c r="BT12" i="55"/>
  <c r="CB11" i="55"/>
  <c r="CA11" i="55"/>
  <c r="BZ11" i="55"/>
  <c r="BY11" i="55"/>
  <c r="BX11" i="55"/>
  <c r="BW11" i="55"/>
  <c r="BV11" i="55"/>
  <c r="BU11" i="55"/>
  <c r="BT11" i="55"/>
  <c r="CB10" i="55"/>
  <c r="CA10" i="55"/>
  <c r="BZ10" i="55"/>
  <c r="BY10" i="55"/>
  <c r="BX10" i="55"/>
  <c r="BW10" i="55"/>
  <c r="BV10" i="55"/>
  <c r="BU10" i="55"/>
  <c r="BT10" i="55"/>
  <c r="BY49" i="55" l="1"/>
  <c r="R49" i="55"/>
  <c r="CB48" i="57"/>
  <c r="R48" i="57"/>
  <c r="BY49" i="57"/>
  <c r="R49" i="57"/>
  <c r="U15" i="34"/>
  <c r="U17" i="34" s="1"/>
  <c r="T13" i="20"/>
  <c r="T17" i="20" s="1"/>
  <c r="U13" i="19"/>
  <c r="U17" i="19" s="1"/>
  <c r="P13" i="56"/>
  <c r="P17" i="56" s="1"/>
  <c r="U13" i="45"/>
  <c r="U17" i="45" s="1"/>
  <c r="T16" i="41"/>
  <c r="U13" i="55"/>
  <c r="P13" i="59"/>
  <c r="S15" i="53"/>
  <c r="S15" i="48"/>
  <c r="T13" i="15"/>
  <c r="T15" i="34"/>
  <c r="T17" i="34" s="1"/>
  <c r="S13" i="20"/>
  <c r="S17" i="20" s="1"/>
  <c r="T13" i="19"/>
  <c r="T17" i="19" s="1"/>
  <c r="T13" i="45"/>
  <c r="T17" i="45" s="1"/>
  <c r="S16" i="41"/>
  <c r="T13" i="55"/>
  <c r="V15" i="50"/>
  <c r="R15" i="53"/>
  <c r="V15" i="49"/>
  <c r="R15" i="48"/>
  <c r="S15" i="34"/>
  <c r="S17" i="34" s="1"/>
  <c r="V14" i="33"/>
  <c r="V17" i="33" s="1"/>
  <c r="V13" i="57"/>
  <c r="V17" i="57" s="1"/>
  <c r="R13" i="20"/>
  <c r="R17" i="20" s="1"/>
  <c r="S13" i="19"/>
  <c r="S17" i="19" s="1"/>
  <c r="S13" i="45"/>
  <c r="S17" i="45" s="1"/>
  <c r="V16" i="43"/>
  <c r="R16" i="41"/>
  <c r="S13" i="55"/>
  <c r="U15" i="50"/>
  <c r="P15" i="53"/>
  <c r="U15" i="49"/>
  <c r="P15" i="48"/>
  <c r="R15" i="34"/>
  <c r="R17" i="34" s="1"/>
  <c r="U14" i="33"/>
  <c r="U17" i="33" s="1"/>
  <c r="U13" i="57"/>
  <c r="U17" i="57" s="1"/>
  <c r="P13" i="20"/>
  <c r="V13" i="27"/>
  <c r="V17" i="27" s="1"/>
  <c r="R13" i="19"/>
  <c r="R17" i="19" s="1"/>
  <c r="V13" i="46"/>
  <c r="V17" i="46" s="1"/>
  <c r="R13" i="45"/>
  <c r="R17" i="45" s="1"/>
  <c r="U16" i="43"/>
  <c r="P16" i="41"/>
  <c r="V13" i="58"/>
  <c r="V17" i="58" s="1"/>
  <c r="R13" i="55"/>
  <c r="V13" i="54"/>
  <c r="T15" i="50"/>
  <c r="T15" i="49"/>
  <c r="P15" i="34"/>
  <c r="P17" i="34" s="1"/>
  <c r="T14" i="33"/>
  <c r="T17" i="33" s="1"/>
  <c r="T13" i="57"/>
  <c r="T17" i="57" s="1"/>
  <c r="U13" i="27"/>
  <c r="U17" i="27" s="1"/>
  <c r="P13" i="19"/>
  <c r="U13" i="46"/>
  <c r="U17" i="46" s="1"/>
  <c r="P13" i="45"/>
  <c r="P17" i="45" s="1"/>
  <c r="T16" i="43"/>
  <c r="U13" i="58"/>
  <c r="AD31" i="58" s="1"/>
  <c r="AD63" i="58" s="1"/>
  <c r="P13" i="55"/>
  <c r="U13" i="54"/>
  <c r="S15" i="50"/>
  <c r="S15" i="49"/>
  <c r="S13" i="15"/>
  <c r="S14" i="33"/>
  <c r="S17" i="33" s="1"/>
  <c r="V13" i="26"/>
  <c r="V17" i="26" s="1"/>
  <c r="S13" i="57"/>
  <c r="S17" i="57" s="1"/>
  <c r="T13" i="27"/>
  <c r="T17" i="27" s="1"/>
  <c r="T13" i="46"/>
  <c r="T17" i="46" s="1"/>
  <c r="S16" i="43"/>
  <c r="T13" i="58"/>
  <c r="AC31" i="58" s="1"/>
  <c r="AC57" i="58" s="1"/>
  <c r="BW57" i="58" s="1"/>
  <c r="T13" i="54"/>
  <c r="R15" i="50"/>
  <c r="V15" i="51"/>
  <c r="R15" i="49"/>
  <c r="R14" i="33"/>
  <c r="R17" i="33" s="1"/>
  <c r="U13" i="26"/>
  <c r="U17" i="26" s="1"/>
  <c r="R13" i="57"/>
  <c r="R17" i="57" s="1"/>
  <c r="V13" i="23"/>
  <c r="V17" i="23" s="1"/>
  <c r="S13" i="27"/>
  <c r="S17" i="27" s="1"/>
  <c r="S13" i="46"/>
  <c r="S17" i="46" s="1"/>
  <c r="V16" i="44"/>
  <c r="V17" i="44" s="1"/>
  <c r="R16" i="43"/>
  <c r="V16" i="18"/>
  <c r="S13" i="58"/>
  <c r="AB31" i="58" s="1"/>
  <c r="AB64" i="58" s="1"/>
  <c r="S13" i="54"/>
  <c r="P15" i="50"/>
  <c r="U15" i="51"/>
  <c r="P15" i="49"/>
  <c r="P14" i="33"/>
  <c r="T13" i="26"/>
  <c r="T17" i="26" s="1"/>
  <c r="P13" i="57"/>
  <c r="T31" i="57" s="1"/>
  <c r="U13" i="23"/>
  <c r="U17" i="23" s="1"/>
  <c r="R13" i="27"/>
  <c r="R17" i="27" s="1"/>
  <c r="V13" i="40"/>
  <c r="V17" i="40" s="1"/>
  <c r="R13" i="46"/>
  <c r="R17" i="46" s="1"/>
  <c r="U16" i="44"/>
  <c r="U17" i="44" s="1"/>
  <c r="P16" i="43"/>
  <c r="U16" i="18"/>
  <c r="R13" i="58"/>
  <c r="R17" i="58" s="1"/>
  <c r="V13" i="16"/>
  <c r="R13" i="54"/>
  <c r="T15" i="51"/>
  <c r="S13" i="26"/>
  <c r="S17" i="26" s="1"/>
  <c r="T13" i="23"/>
  <c r="T17" i="23" s="1"/>
  <c r="P13" i="27"/>
  <c r="U13" i="40"/>
  <c r="U17" i="40" s="1"/>
  <c r="P13" i="46"/>
  <c r="P17" i="46" s="1"/>
  <c r="T16" i="44"/>
  <c r="T17" i="44" s="1"/>
  <c r="T16" i="18"/>
  <c r="P13" i="58"/>
  <c r="U13" i="16"/>
  <c r="P13" i="54"/>
  <c r="S15" i="51"/>
  <c r="V13" i="15"/>
  <c r="R13" i="15"/>
  <c r="R13" i="26"/>
  <c r="R17" i="26" s="1"/>
  <c r="S13" i="23"/>
  <c r="S17" i="23" s="1"/>
  <c r="T13" i="40"/>
  <c r="T17" i="40" s="1"/>
  <c r="S16" i="44"/>
  <c r="S17" i="44" s="1"/>
  <c r="S16" i="18"/>
  <c r="V15" i="17"/>
  <c r="T13" i="16"/>
  <c r="V15" i="52"/>
  <c r="R15" i="51"/>
  <c r="P13" i="26"/>
  <c r="V13" i="28"/>
  <c r="V17" i="28" s="1"/>
  <c r="R13" i="23"/>
  <c r="R17" i="23" s="1"/>
  <c r="S13" i="40"/>
  <c r="S17" i="40" s="1"/>
  <c r="R16" i="44"/>
  <c r="R17" i="44" s="1"/>
  <c r="V16" i="47"/>
  <c r="R16" i="18"/>
  <c r="U15" i="17"/>
  <c r="S13" i="16"/>
  <c r="U15" i="52"/>
  <c r="P15" i="51"/>
  <c r="U13" i="28"/>
  <c r="U17" i="28" s="1"/>
  <c r="P13" i="23"/>
  <c r="V13" i="56"/>
  <c r="V17" i="56" s="1"/>
  <c r="R13" i="40"/>
  <c r="R17" i="40" s="1"/>
  <c r="P16" i="44"/>
  <c r="P17" i="44" s="1"/>
  <c r="U16" i="47"/>
  <c r="P16" i="18"/>
  <c r="T15" i="17"/>
  <c r="V13" i="59"/>
  <c r="R13" i="16"/>
  <c r="T15" i="52"/>
  <c r="T13" i="28"/>
  <c r="T17" i="28" s="1"/>
  <c r="U13" i="56"/>
  <c r="U17" i="56" s="1"/>
  <c r="P13" i="40"/>
  <c r="P17" i="40" s="1"/>
  <c r="T16" i="47"/>
  <c r="S15" i="17"/>
  <c r="U13" i="59"/>
  <c r="P13" i="16"/>
  <c r="S15" i="52"/>
  <c r="U13" i="15"/>
  <c r="P13" i="15"/>
  <c r="S13" i="28"/>
  <c r="S17" i="28" s="1"/>
  <c r="T13" i="56"/>
  <c r="T17" i="56" s="1"/>
  <c r="S16" i="47"/>
  <c r="R15" i="17"/>
  <c r="T13" i="59"/>
  <c r="V15" i="53"/>
  <c r="R15" i="52"/>
  <c r="V15" i="48"/>
  <c r="V13" i="20"/>
  <c r="V17" i="20" s="1"/>
  <c r="R13" i="28"/>
  <c r="R17" i="28" s="1"/>
  <c r="S13" i="56"/>
  <c r="S17" i="56" s="1"/>
  <c r="V16" i="41"/>
  <c r="R16" i="47"/>
  <c r="P15" i="17"/>
  <c r="S13" i="59"/>
  <c r="U15" i="53"/>
  <c r="P15" i="52"/>
  <c r="U15" i="48"/>
  <c r="V15" i="34"/>
  <c r="V17" i="34" s="1"/>
  <c r="U13" i="20"/>
  <c r="U17" i="20" s="1"/>
  <c r="P13" i="28"/>
  <c r="V13" i="19"/>
  <c r="V17" i="19" s="1"/>
  <c r="R13" i="56"/>
  <c r="R17" i="56" s="1"/>
  <c r="V13" i="45"/>
  <c r="V17" i="45" s="1"/>
  <c r="U16" i="41"/>
  <c r="P16" i="47"/>
  <c r="V13" i="55"/>
  <c r="R13" i="59"/>
  <c r="T15" i="53"/>
  <c r="T15" i="48"/>
  <c r="T37" i="57"/>
  <c r="B51" i="56"/>
  <c r="E51" i="56" s="1"/>
  <c r="T37" i="56"/>
  <c r="E25" i="56"/>
  <c r="BK25" i="56"/>
  <c r="BM25" i="56" s="1"/>
  <c r="R23" i="57"/>
  <c r="AC64" i="57"/>
  <c r="BJ81" i="58"/>
  <c r="BL81" i="58" s="1"/>
  <c r="Q24" i="57"/>
  <c r="Z24" i="57" s="1"/>
  <c r="W24" i="57"/>
  <c r="AF24" i="57" s="1"/>
  <c r="I41" i="57"/>
  <c r="H36" i="58"/>
  <c r="AJ80" i="57"/>
  <c r="S115" i="57"/>
  <c r="I32" i="58"/>
  <c r="V23" i="57"/>
  <c r="W23" i="57"/>
  <c r="V24" i="57"/>
  <c r="AE24" i="57" s="1"/>
  <c r="H39" i="57"/>
  <c r="I38" i="58"/>
  <c r="V48" i="57"/>
  <c r="AH43" i="57"/>
  <c r="V81" i="57"/>
  <c r="Q82" i="57"/>
  <c r="R82" i="57"/>
  <c r="X82" i="57"/>
  <c r="W83" i="57"/>
  <c r="X83" i="57"/>
  <c r="BD81" i="57"/>
  <c r="BF81" i="57" s="1"/>
  <c r="BH81" i="57" s="1"/>
  <c r="BJ81" i="57" s="1"/>
  <c r="BL81" i="57" s="1"/>
  <c r="Q78" i="57"/>
  <c r="V57" i="57"/>
  <c r="H34" i="58"/>
  <c r="Y79" i="57"/>
  <c r="I41" i="58"/>
  <c r="AF25" i="57"/>
  <c r="L25" i="57"/>
  <c r="X25" i="57" s="1"/>
  <c r="AG25" i="57" s="1"/>
  <c r="H42" i="57"/>
  <c r="AI78" i="57"/>
  <c r="AJ78" i="57"/>
  <c r="R80" i="57"/>
  <c r="AN81" i="57"/>
  <c r="Q83" i="57"/>
  <c r="Q25" i="57"/>
  <c r="Z25" i="57" s="1"/>
  <c r="Q48" i="57"/>
  <c r="AK78" i="57"/>
  <c r="R83" i="57"/>
  <c r="AL78" i="57"/>
  <c r="AB64" i="57"/>
  <c r="W78" i="57"/>
  <c r="L23" i="58"/>
  <c r="H39" i="58"/>
  <c r="AD64" i="57"/>
  <c r="H33" i="57"/>
  <c r="Z85" i="57"/>
  <c r="AI82" i="57"/>
  <c r="Q23" i="58"/>
  <c r="AA85" i="57"/>
  <c r="R23" i="58"/>
  <c r="M24" i="57"/>
  <c r="Y24" i="57" s="1"/>
  <c r="AH24" i="57" s="1"/>
  <c r="K98" i="58"/>
  <c r="M26" i="58"/>
  <c r="V23" i="58"/>
  <c r="V81" i="58"/>
  <c r="Q78" i="58"/>
  <c r="V78" i="58"/>
  <c r="BD80" i="58"/>
  <c r="BF80" i="58" s="1"/>
  <c r="BH80" i="58" s="1"/>
  <c r="BJ80" i="58" s="1"/>
  <c r="BL80" i="58" s="1"/>
  <c r="W81" i="58"/>
  <c r="W79" i="58"/>
  <c r="AM78" i="58"/>
  <c r="Q81" i="58"/>
  <c r="BE78" i="58"/>
  <c r="BG78" i="58" s="1"/>
  <c r="BI78" i="58" s="1"/>
  <c r="BK78" i="58" s="1"/>
  <c r="BM78" i="58" s="1"/>
  <c r="W78" i="58"/>
  <c r="AB24" i="58"/>
  <c r="AI79" i="58"/>
  <c r="AJ81" i="58"/>
  <c r="X22" i="58"/>
  <c r="AG22" i="58" s="1"/>
  <c r="AJ79" i="58"/>
  <c r="AK81" i="58"/>
  <c r="S115" i="58"/>
  <c r="Y22" i="58"/>
  <c r="Q79" i="58"/>
  <c r="AM79" i="58"/>
  <c r="AL81" i="58"/>
  <c r="R79" i="58"/>
  <c r="AN79" i="58"/>
  <c r="AM81" i="58"/>
  <c r="AN81" i="58"/>
  <c r="BE22" i="58"/>
  <c r="BG22" i="58" s="1"/>
  <c r="BI22" i="58" s="1"/>
  <c r="BK22" i="58" s="1"/>
  <c r="BM22" i="58" s="1"/>
  <c r="AN78" i="58"/>
  <c r="X79" i="58"/>
  <c r="Q115" i="58"/>
  <c r="C132" i="58" s="1"/>
  <c r="AM24" i="58"/>
  <c r="BD78" i="58"/>
  <c r="BF78" i="58" s="1"/>
  <c r="BH78" i="58" s="1"/>
  <c r="BJ78" i="58" s="1"/>
  <c r="BL78" i="58" s="1"/>
  <c r="C50" i="58"/>
  <c r="E50" i="58"/>
  <c r="R50" i="58" s="1"/>
  <c r="BJ79" i="58"/>
  <c r="BL79" i="58" s="1"/>
  <c r="I40" i="58"/>
  <c r="H40" i="58"/>
  <c r="Y23" i="58"/>
  <c r="BE23" i="58"/>
  <c r="BG23" i="58" s="1"/>
  <c r="Y24" i="58"/>
  <c r="AH24" i="58" s="1"/>
  <c r="BE24" i="58"/>
  <c r="BG24" i="58" s="1"/>
  <c r="Y25" i="58"/>
  <c r="BE25" i="58"/>
  <c r="BG25" i="58" s="1"/>
  <c r="E49" i="58"/>
  <c r="R49" i="58" s="1"/>
  <c r="C49" i="58"/>
  <c r="BK81" i="58"/>
  <c r="BM81" i="58" s="1"/>
  <c r="AC24" i="58"/>
  <c r="H35" i="58"/>
  <c r="I42" i="58"/>
  <c r="B51" i="58"/>
  <c r="AK79" i="58"/>
  <c r="BE80" i="58"/>
  <c r="BG80" i="58" s="1"/>
  <c r="BI80" i="58" s="1"/>
  <c r="BK80" i="58" s="1"/>
  <c r="BM80" i="58" s="1"/>
  <c r="BH23" i="58"/>
  <c r="AD24" i="58"/>
  <c r="BJ22" i="58"/>
  <c r="BL22" i="58" s="1"/>
  <c r="E23" i="58"/>
  <c r="BI23" i="58"/>
  <c r="BH24" i="58"/>
  <c r="AF24" i="58"/>
  <c r="BH25" i="58"/>
  <c r="BK23" i="58"/>
  <c r="BM23" i="58" s="1"/>
  <c r="L24" i="58"/>
  <c r="BJ24" i="58"/>
  <c r="BL24" i="58" s="1"/>
  <c r="E25" i="58"/>
  <c r="BI25" i="58"/>
  <c r="E26" i="58"/>
  <c r="H33" i="58"/>
  <c r="Y79" i="58"/>
  <c r="P23" i="58"/>
  <c r="BK24" i="58"/>
  <c r="BM24" i="58" s="1"/>
  <c r="L25" i="58"/>
  <c r="BJ25" i="58"/>
  <c r="BL25" i="58" s="1"/>
  <c r="AI78" i="58"/>
  <c r="X81" i="58"/>
  <c r="BK79" i="58"/>
  <c r="BM79" i="58" s="1"/>
  <c r="P24" i="58"/>
  <c r="AI24" i="58"/>
  <c r="BK25" i="58"/>
  <c r="BM25" i="58" s="1"/>
  <c r="AJ78" i="58"/>
  <c r="Y81" i="58"/>
  <c r="Q24" i="58"/>
  <c r="Z24" i="58" s="1"/>
  <c r="AJ24" i="58"/>
  <c r="P25" i="58"/>
  <c r="AK78" i="58"/>
  <c r="AI80" i="58"/>
  <c r="R24" i="58"/>
  <c r="AA24" i="58" s="1"/>
  <c r="AK24" i="58"/>
  <c r="Q25" i="58"/>
  <c r="Q80" i="58"/>
  <c r="AJ80" i="58"/>
  <c r="V24" i="58"/>
  <c r="AE24" i="58" s="1"/>
  <c r="AL24" i="58"/>
  <c r="R25" i="58"/>
  <c r="R80" i="58"/>
  <c r="AK80" i="58"/>
  <c r="V80" i="58"/>
  <c r="AL80" i="58"/>
  <c r="W25" i="58"/>
  <c r="G37" i="58"/>
  <c r="AM80" i="58"/>
  <c r="AL80" i="57"/>
  <c r="Q80" i="57"/>
  <c r="AD24" i="57"/>
  <c r="AI24" i="57"/>
  <c r="AM79" i="57"/>
  <c r="V80" i="57"/>
  <c r="AJ82" i="57"/>
  <c r="AK24" i="57"/>
  <c r="AN79" i="57"/>
  <c r="AL82" i="57"/>
  <c r="E22" i="57"/>
  <c r="AD85" i="57"/>
  <c r="AE43" i="57"/>
  <c r="AE85" i="57"/>
  <c r="AK81" i="57"/>
  <c r="AF85" i="57"/>
  <c r="BD79" i="57"/>
  <c r="BF79" i="57" s="1"/>
  <c r="BH79" i="57" s="1"/>
  <c r="BJ79" i="57" s="1"/>
  <c r="BL79" i="57" s="1"/>
  <c r="AL81" i="57"/>
  <c r="AB43" i="57"/>
  <c r="AG43" i="57"/>
  <c r="AM81" i="57"/>
  <c r="Q115" i="57"/>
  <c r="C132" i="57" s="1"/>
  <c r="R115" i="57"/>
  <c r="D132" i="57" s="1"/>
  <c r="AF43" i="57"/>
  <c r="AB85" i="57"/>
  <c r="BJ83" i="57"/>
  <c r="BL83" i="57" s="1"/>
  <c r="AJ83" i="57"/>
  <c r="R78" i="57"/>
  <c r="AC85" i="57"/>
  <c r="BE81" i="57"/>
  <c r="BG81" i="57" s="1"/>
  <c r="BI81" i="57" s="1"/>
  <c r="BK81" i="57" s="1"/>
  <c r="BM81" i="57" s="1"/>
  <c r="AC57" i="57"/>
  <c r="AN78" i="57"/>
  <c r="AI80" i="57"/>
  <c r="E127" i="57"/>
  <c r="BT50" i="57"/>
  <c r="W50" i="57"/>
  <c r="X50" i="57" s="1"/>
  <c r="V50" i="57"/>
  <c r="Q50" i="57"/>
  <c r="CB50" i="57"/>
  <c r="BW50" i="57"/>
  <c r="CA50" i="57"/>
  <c r="F50" i="57"/>
  <c r="BZ50" i="57"/>
  <c r="BY50" i="57"/>
  <c r="BX50" i="57"/>
  <c r="BV50" i="57"/>
  <c r="BU50" i="57"/>
  <c r="BK79" i="57"/>
  <c r="BM79" i="57" s="1"/>
  <c r="E51" i="57"/>
  <c r="R51" i="57" s="1"/>
  <c r="C51" i="57"/>
  <c r="BE23" i="57"/>
  <c r="BG23" i="57" s="1"/>
  <c r="Y23" i="57"/>
  <c r="BD24" i="57"/>
  <c r="BF24" i="57" s="1"/>
  <c r="X24" i="57"/>
  <c r="AG24" i="57" s="1"/>
  <c r="BZ49" i="57"/>
  <c r="AJ24" i="57"/>
  <c r="P25" i="57"/>
  <c r="AI25" i="57"/>
  <c r="H32" i="57"/>
  <c r="H38" i="57"/>
  <c r="W48" i="57"/>
  <c r="F49" i="57"/>
  <c r="CA49" i="57"/>
  <c r="AB63" i="57"/>
  <c r="AK80" i="57"/>
  <c r="AK82" i="57"/>
  <c r="AI83" i="57"/>
  <c r="CB49" i="57"/>
  <c r="AL24" i="57"/>
  <c r="R25" i="57"/>
  <c r="AA25" i="57" s="1"/>
  <c r="AK25" i="57"/>
  <c r="Q49" i="57"/>
  <c r="AD63" i="57"/>
  <c r="Y78" i="57"/>
  <c r="AM80" i="57"/>
  <c r="AM82" i="57"/>
  <c r="AK83" i="57"/>
  <c r="AM24" i="57"/>
  <c r="V25" i="57"/>
  <c r="AE25" i="57" s="1"/>
  <c r="AL25" i="57"/>
  <c r="H31" i="57"/>
  <c r="H37" i="57"/>
  <c r="C50" i="57"/>
  <c r="X80" i="57"/>
  <c r="V82" i="57"/>
  <c r="AL83" i="57"/>
  <c r="AP23" i="57"/>
  <c r="AN24" i="57"/>
  <c r="AM25" i="57"/>
  <c r="BT48" i="57"/>
  <c r="V49" i="57"/>
  <c r="AB62" i="57"/>
  <c r="BD78" i="57"/>
  <c r="BF78" i="57" s="1"/>
  <c r="BH78" i="57" s="1"/>
  <c r="BJ78" i="57" s="1"/>
  <c r="BL78" i="57" s="1"/>
  <c r="Y80" i="57"/>
  <c r="AM83" i="57"/>
  <c r="AP24" i="57"/>
  <c r="AN25" i="57"/>
  <c r="H36" i="57"/>
  <c r="BU48" i="57"/>
  <c r="W49" i="57"/>
  <c r="X49" i="57" s="1"/>
  <c r="Q57" i="57"/>
  <c r="AC62" i="57"/>
  <c r="BE78" i="57"/>
  <c r="BG78" i="57" s="1"/>
  <c r="BI78" i="57" s="1"/>
  <c r="BK78" i="57" s="1"/>
  <c r="BM78" i="57" s="1"/>
  <c r="AI79" i="57"/>
  <c r="Y25" i="57"/>
  <c r="AH25" i="57" s="1"/>
  <c r="AP25" i="57"/>
  <c r="Z31" i="57"/>
  <c r="BV48" i="57"/>
  <c r="R57" i="57"/>
  <c r="AD62" i="57"/>
  <c r="Q79" i="57"/>
  <c r="AJ79" i="57"/>
  <c r="BD80" i="57"/>
  <c r="BF80" i="57" s="1"/>
  <c r="BH80" i="57" s="1"/>
  <c r="BJ80" i="57" s="1"/>
  <c r="BL80" i="57" s="1"/>
  <c r="BD82" i="57"/>
  <c r="BF82" i="57" s="1"/>
  <c r="BH82" i="57" s="1"/>
  <c r="BJ82" i="57" s="1"/>
  <c r="BL82" i="57" s="1"/>
  <c r="AA24" i="57"/>
  <c r="BW48" i="57"/>
  <c r="R79" i="57"/>
  <c r="AK79" i="57"/>
  <c r="BE80" i="57"/>
  <c r="BG80" i="57" s="1"/>
  <c r="BI80" i="57" s="1"/>
  <c r="BK80" i="57" s="1"/>
  <c r="BM80" i="57" s="1"/>
  <c r="AI81" i="57"/>
  <c r="F43" i="57"/>
  <c r="AB24" i="57"/>
  <c r="H35" i="57"/>
  <c r="BX48" i="57"/>
  <c r="V79" i="57"/>
  <c r="Q81" i="57"/>
  <c r="AC63" i="57"/>
  <c r="AC24" i="57"/>
  <c r="AB25" i="57"/>
  <c r="AA43" i="57"/>
  <c r="BY48" i="57"/>
  <c r="BT49" i="57"/>
  <c r="R81" i="57"/>
  <c r="BH23" i="57"/>
  <c r="AC25" i="57"/>
  <c r="BZ48" i="57"/>
  <c r="BU49" i="57"/>
  <c r="E23" i="57"/>
  <c r="BI23" i="57"/>
  <c r="AD25" i="57"/>
  <c r="H34" i="57"/>
  <c r="AC43" i="57"/>
  <c r="F48" i="57"/>
  <c r="CA48" i="57"/>
  <c r="BV49" i="57"/>
  <c r="L23" i="57"/>
  <c r="AD43" i="57"/>
  <c r="BW49" i="57"/>
  <c r="AB57" i="57"/>
  <c r="BX49" i="57"/>
  <c r="AD57" i="57"/>
  <c r="V23" i="56"/>
  <c r="R23" i="56"/>
  <c r="Q24" i="56"/>
  <c r="R25" i="56"/>
  <c r="AA25" i="56" s="1"/>
  <c r="W25" i="56"/>
  <c r="AF25" i="56" s="1"/>
  <c r="W23" i="56"/>
  <c r="H36" i="56"/>
  <c r="V24" i="56"/>
  <c r="V25" i="56"/>
  <c r="AE25" i="56" s="1"/>
  <c r="Q80" i="56"/>
  <c r="I39" i="56"/>
  <c r="R80" i="56"/>
  <c r="V80" i="56"/>
  <c r="H32" i="56"/>
  <c r="R24" i="56"/>
  <c r="I33" i="56"/>
  <c r="AL82" i="56"/>
  <c r="H35" i="56"/>
  <c r="I42" i="56"/>
  <c r="Q78" i="56"/>
  <c r="R78" i="56"/>
  <c r="V78" i="56"/>
  <c r="H41" i="56"/>
  <c r="E127" i="56"/>
  <c r="AN81" i="56"/>
  <c r="S115" i="56"/>
  <c r="X81" i="56"/>
  <c r="R79" i="56"/>
  <c r="AJ80" i="56"/>
  <c r="AK80" i="56"/>
  <c r="R22" i="56"/>
  <c r="AI81" i="56"/>
  <c r="AL81" i="56"/>
  <c r="AM81" i="56"/>
  <c r="R82" i="56"/>
  <c r="V82" i="56"/>
  <c r="AL78" i="56"/>
  <c r="V81" i="56"/>
  <c r="W82" i="56"/>
  <c r="AI83" i="56"/>
  <c r="AM78" i="56"/>
  <c r="X82" i="56"/>
  <c r="AJ83" i="56"/>
  <c r="AN78" i="56"/>
  <c r="AP22" i="56"/>
  <c r="AL80" i="56"/>
  <c r="BE81" i="56"/>
  <c r="BG81" i="56" s="1"/>
  <c r="BI81" i="56" s="1"/>
  <c r="BK81" i="56" s="1"/>
  <c r="BM81" i="56" s="1"/>
  <c r="AB25" i="56"/>
  <c r="Z85" i="56"/>
  <c r="X83" i="56"/>
  <c r="AC25" i="56"/>
  <c r="AA85" i="56"/>
  <c r="AD25" i="56"/>
  <c r="AB85" i="56"/>
  <c r="AI25" i="56"/>
  <c r="AC85" i="56"/>
  <c r="BD79" i="56"/>
  <c r="BF79" i="56" s="1"/>
  <c r="BH79" i="56" s="1"/>
  <c r="BJ79" i="56" s="1"/>
  <c r="BL79" i="56" s="1"/>
  <c r="AJ82" i="56"/>
  <c r="Q115" i="56"/>
  <c r="C132" i="56" s="1"/>
  <c r="AJ25" i="56"/>
  <c r="AD85" i="56"/>
  <c r="BE79" i="56"/>
  <c r="BG79" i="56" s="1"/>
  <c r="BI79" i="56" s="1"/>
  <c r="BK79" i="56" s="1"/>
  <c r="BM79" i="56" s="1"/>
  <c r="AK82" i="56"/>
  <c r="AE85" i="56"/>
  <c r="AF85" i="56"/>
  <c r="X79" i="56"/>
  <c r="AK81" i="56"/>
  <c r="BK80" i="56"/>
  <c r="BM80" i="56" s="1"/>
  <c r="C49" i="56"/>
  <c r="E49" i="56"/>
  <c r="R49" i="56" s="1"/>
  <c r="BE23" i="56"/>
  <c r="BG23" i="56" s="1"/>
  <c r="Y23" i="56"/>
  <c r="BE24" i="56"/>
  <c r="BG24" i="56" s="1"/>
  <c r="Y24" i="56"/>
  <c r="BE25" i="56"/>
  <c r="BG25" i="56" s="1"/>
  <c r="Y25" i="56"/>
  <c r="AH25" i="56" s="1"/>
  <c r="E50" i="56"/>
  <c r="R50" i="56" s="1"/>
  <c r="C50" i="56"/>
  <c r="I40" i="56"/>
  <c r="H40" i="56"/>
  <c r="BJ81" i="56"/>
  <c r="BL81" i="56" s="1"/>
  <c r="I38" i="56"/>
  <c r="AP23" i="56"/>
  <c r="AP24" i="56"/>
  <c r="AN25" i="56"/>
  <c r="G37" i="56"/>
  <c r="Y78" i="56"/>
  <c r="AM80" i="56"/>
  <c r="AM82" i="56"/>
  <c r="AK83" i="56"/>
  <c r="AP25" i="56"/>
  <c r="X80" i="56"/>
  <c r="AN80" i="56"/>
  <c r="AN82" i="56"/>
  <c r="Q83" i="56"/>
  <c r="AL83" i="56"/>
  <c r="Z25" i="56"/>
  <c r="BD78" i="56"/>
  <c r="BF78" i="56" s="1"/>
  <c r="BH78" i="56" s="1"/>
  <c r="BJ78" i="56" s="1"/>
  <c r="BL78" i="56" s="1"/>
  <c r="Y80" i="56"/>
  <c r="R83" i="56"/>
  <c r="AM83" i="56"/>
  <c r="BE78" i="56"/>
  <c r="BG78" i="56" s="1"/>
  <c r="BI78" i="56" s="1"/>
  <c r="BK78" i="56" s="1"/>
  <c r="BM78" i="56" s="1"/>
  <c r="AI79" i="56"/>
  <c r="V83" i="56"/>
  <c r="Q79" i="56"/>
  <c r="AJ79" i="56"/>
  <c r="BD80" i="56"/>
  <c r="BF80" i="56" s="1"/>
  <c r="BH80" i="56" s="1"/>
  <c r="BJ80" i="56" s="1"/>
  <c r="BL80" i="56" s="1"/>
  <c r="BD82" i="56"/>
  <c r="BF82" i="56" s="1"/>
  <c r="BH82" i="56" s="1"/>
  <c r="BJ82" i="56" s="1"/>
  <c r="BL82" i="56" s="1"/>
  <c r="AK79" i="56"/>
  <c r="C51" i="56"/>
  <c r="V79" i="56"/>
  <c r="AL79" i="56"/>
  <c r="Q81" i="56"/>
  <c r="BD83" i="56"/>
  <c r="BF83" i="56" s="1"/>
  <c r="BH83" i="56" s="1"/>
  <c r="BJ83" i="56" s="1"/>
  <c r="BL83" i="56" s="1"/>
  <c r="BH23" i="56"/>
  <c r="L23" i="56"/>
  <c r="BJ23" i="56"/>
  <c r="BL23" i="56" s="1"/>
  <c r="E24" i="56"/>
  <c r="BI24" i="56"/>
  <c r="BH25" i="56"/>
  <c r="G34" i="56"/>
  <c r="AM79" i="56"/>
  <c r="R81" i="56"/>
  <c r="BH24" i="56"/>
  <c r="BK23" i="56"/>
  <c r="BM23" i="56" s="1"/>
  <c r="L24" i="56"/>
  <c r="BJ24" i="56"/>
  <c r="BL24" i="56" s="1"/>
  <c r="BI25" i="56"/>
  <c r="E23" i="56"/>
  <c r="BI23" i="56"/>
  <c r="Q22" i="56"/>
  <c r="P23" i="56"/>
  <c r="BK24" i="56"/>
  <c r="BM24" i="56" s="1"/>
  <c r="L25" i="56"/>
  <c r="P24" i="56"/>
  <c r="AI78" i="56"/>
  <c r="AJ78" i="56"/>
  <c r="V22" i="56"/>
  <c r="I41" i="55"/>
  <c r="R81" i="55"/>
  <c r="V81" i="55"/>
  <c r="X81" i="55"/>
  <c r="I39" i="55"/>
  <c r="H36" i="55"/>
  <c r="M25" i="55"/>
  <c r="BE25" i="55" s="1"/>
  <c r="BG25" i="55" s="1"/>
  <c r="H35" i="55"/>
  <c r="I32" i="55"/>
  <c r="M24" i="55"/>
  <c r="Y24" i="55" s="1"/>
  <c r="AH24" i="55" s="1"/>
  <c r="Q25" i="55"/>
  <c r="Z25" i="55" s="1"/>
  <c r="R25" i="55"/>
  <c r="AA25" i="55" s="1"/>
  <c r="S115" i="55"/>
  <c r="Q78" i="55"/>
  <c r="R24" i="55"/>
  <c r="AA24" i="55" s="1"/>
  <c r="R78" i="55"/>
  <c r="V78" i="55"/>
  <c r="I42" i="55"/>
  <c r="V24" i="55"/>
  <c r="AE24" i="55" s="1"/>
  <c r="W24" i="55"/>
  <c r="AF24" i="55" s="1"/>
  <c r="L23" i="55"/>
  <c r="BD23" i="55" s="1"/>
  <c r="BF23" i="55" s="1"/>
  <c r="Q23" i="55"/>
  <c r="R23" i="55"/>
  <c r="I33" i="55"/>
  <c r="V23" i="55"/>
  <c r="AG43" i="55"/>
  <c r="AK80" i="55"/>
  <c r="Q80" i="55"/>
  <c r="AL78" i="55"/>
  <c r="R80" i="55"/>
  <c r="AM78" i="55"/>
  <c r="V80" i="55"/>
  <c r="AJ25" i="55"/>
  <c r="R79" i="55"/>
  <c r="BD79" i="55"/>
  <c r="BF79" i="55" s="1"/>
  <c r="BH79" i="55" s="1"/>
  <c r="BJ79" i="55" s="1"/>
  <c r="BL79" i="55" s="1"/>
  <c r="V79" i="55"/>
  <c r="BE79" i="55"/>
  <c r="BG79" i="55" s="1"/>
  <c r="BI79" i="55" s="1"/>
  <c r="BK79" i="55" s="1"/>
  <c r="BM79" i="55" s="1"/>
  <c r="W79" i="55"/>
  <c r="BJ81" i="55"/>
  <c r="BL81" i="55" s="1"/>
  <c r="AK78" i="55"/>
  <c r="X79" i="55"/>
  <c r="AM81" i="55"/>
  <c r="AK24" i="55"/>
  <c r="W81" i="55"/>
  <c r="BE81" i="55"/>
  <c r="BG81" i="55" s="1"/>
  <c r="BI81" i="55" s="1"/>
  <c r="BK81" i="55" s="1"/>
  <c r="BM81" i="55" s="1"/>
  <c r="Q115" i="55"/>
  <c r="C132" i="55" s="1"/>
  <c r="AJ80" i="55"/>
  <c r="Y81" i="55"/>
  <c r="E51" i="55"/>
  <c r="R51" i="55" s="1"/>
  <c r="C51" i="55"/>
  <c r="E50" i="55"/>
  <c r="R50" i="55" s="1"/>
  <c r="C50" i="55"/>
  <c r="I34" i="55"/>
  <c r="H34" i="55"/>
  <c r="Y22" i="55"/>
  <c r="AH22" i="55" s="1"/>
  <c r="AM24" i="55"/>
  <c r="V25" i="55"/>
  <c r="AE25" i="55" s="1"/>
  <c r="AL25" i="55"/>
  <c r="I38" i="55"/>
  <c r="CB49" i="55"/>
  <c r="X78" i="55"/>
  <c r="AN78" i="55"/>
  <c r="AL80" i="55"/>
  <c r="Y23" i="55"/>
  <c r="X24" i="55"/>
  <c r="AG24" i="55" s="1"/>
  <c r="AN24" i="55"/>
  <c r="AM25" i="55"/>
  <c r="G37" i="55"/>
  <c r="Q49" i="55"/>
  <c r="Y78" i="55"/>
  <c r="AM80" i="55"/>
  <c r="BD22" i="55"/>
  <c r="BF22" i="55" s="1"/>
  <c r="BH22" i="55" s="1"/>
  <c r="BJ22" i="55" s="1"/>
  <c r="BL22" i="55" s="1"/>
  <c r="AP24" i="55"/>
  <c r="X25" i="55"/>
  <c r="AG25" i="55" s="1"/>
  <c r="AN25" i="55"/>
  <c r="X80" i="55"/>
  <c r="AN80" i="55"/>
  <c r="BE22" i="55"/>
  <c r="BG22" i="55" s="1"/>
  <c r="BI22" i="55" s="1"/>
  <c r="BK22" i="55" s="1"/>
  <c r="BM22" i="55" s="1"/>
  <c r="Z24" i="55"/>
  <c r="AP25" i="55"/>
  <c r="V49" i="55"/>
  <c r="BD78" i="55"/>
  <c r="BF78" i="55" s="1"/>
  <c r="BH78" i="55" s="1"/>
  <c r="BJ78" i="55" s="1"/>
  <c r="BL78" i="55" s="1"/>
  <c r="Y80" i="55"/>
  <c r="BE23" i="55"/>
  <c r="BG23" i="55" s="1"/>
  <c r="BD24" i="55"/>
  <c r="BF24" i="55" s="1"/>
  <c r="W49" i="55"/>
  <c r="X49" i="55" s="1"/>
  <c r="BE78" i="55"/>
  <c r="BG78" i="55" s="1"/>
  <c r="BI78" i="55" s="1"/>
  <c r="BK78" i="55" s="1"/>
  <c r="BM78" i="55" s="1"/>
  <c r="AI79" i="55"/>
  <c r="AB24" i="55"/>
  <c r="AJ79" i="55"/>
  <c r="BD80" i="55"/>
  <c r="BF80" i="55" s="1"/>
  <c r="BH80" i="55" s="1"/>
  <c r="BJ80" i="55" s="1"/>
  <c r="BL80" i="55" s="1"/>
  <c r="AC24" i="55"/>
  <c r="AB25" i="55"/>
  <c r="AK79" i="55"/>
  <c r="BE80" i="55"/>
  <c r="BG80" i="55" s="1"/>
  <c r="BI80" i="55" s="1"/>
  <c r="BK80" i="55" s="1"/>
  <c r="BM80" i="55" s="1"/>
  <c r="AI81" i="55"/>
  <c r="BH23" i="55"/>
  <c r="AD24" i="55"/>
  <c r="AC25" i="55"/>
  <c r="AL79" i="55"/>
  <c r="AJ81" i="55"/>
  <c r="AG22" i="55"/>
  <c r="E23" i="55"/>
  <c r="AD25" i="55"/>
  <c r="BT49" i="55"/>
  <c r="AM79" i="55"/>
  <c r="AK81" i="55"/>
  <c r="AK25" i="55"/>
  <c r="F49" i="55"/>
  <c r="CA49" i="55"/>
  <c r="BU49" i="55"/>
  <c r="AL81" i="55"/>
  <c r="AF25" i="55"/>
  <c r="BV49" i="55"/>
  <c r="BZ49" i="55"/>
  <c r="H40" i="55"/>
  <c r="BW49" i="55"/>
  <c r="AI78" i="55"/>
  <c r="BX49" i="55"/>
  <c r="T42" i="54"/>
  <c r="BT51" i="56" l="1"/>
  <c r="R51" i="56"/>
  <c r="AC22" i="56"/>
  <c r="BV51" i="56"/>
  <c r="BW51" i="56"/>
  <c r="BU51" i="56"/>
  <c r="BZ51" i="56"/>
  <c r="CB51" i="56"/>
  <c r="BY51" i="56"/>
  <c r="Q51" i="56"/>
  <c r="BX51" i="56"/>
  <c r="W51" i="56"/>
  <c r="X51" i="56" s="1"/>
  <c r="V51" i="56"/>
  <c r="F51" i="56"/>
  <c r="AR51" i="56" s="1"/>
  <c r="P17" i="19"/>
  <c r="I88" i="19"/>
  <c r="H88" i="19"/>
  <c r="P17" i="20"/>
  <c r="I88" i="20"/>
  <c r="H88" i="20"/>
  <c r="CA51" i="56"/>
  <c r="P17" i="57"/>
  <c r="I88" i="57"/>
  <c r="H88" i="57"/>
  <c r="P17" i="28"/>
  <c r="I88" i="28"/>
  <c r="H88" i="28"/>
  <c r="I88" i="33"/>
  <c r="H88" i="33"/>
  <c r="P17" i="33"/>
  <c r="P17" i="26"/>
  <c r="I88" i="26"/>
  <c r="H88" i="26"/>
  <c r="P17" i="27"/>
  <c r="I88" i="27"/>
  <c r="H88" i="27"/>
  <c r="B69" i="57"/>
  <c r="B71" i="57" s="1"/>
  <c r="B72" i="57" s="1"/>
  <c r="P17" i="23"/>
  <c r="I88" i="23"/>
  <c r="H88" i="23"/>
  <c r="AB31" i="56"/>
  <c r="AB64" i="56" s="1"/>
  <c r="I88" i="59"/>
  <c r="H88" i="59"/>
  <c r="H97" i="59"/>
  <c r="I88" i="56"/>
  <c r="H97" i="58"/>
  <c r="I88" i="58"/>
  <c r="H88" i="58"/>
  <c r="H97" i="44"/>
  <c r="I88" i="44"/>
  <c r="H88" i="44"/>
  <c r="H97" i="56"/>
  <c r="H88" i="56"/>
  <c r="AL25" i="56"/>
  <c r="AM25" i="56"/>
  <c r="AK25" i="56"/>
  <c r="T31" i="58"/>
  <c r="R111" i="58"/>
  <c r="R110" i="58"/>
  <c r="R110" i="44"/>
  <c r="R111" i="44"/>
  <c r="R111" i="59"/>
  <c r="R110" i="59"/>
  <c r="R111" i="56"/>
  <c r="R110" i="56"/>
  <c r="AC62" i="58"/>
  <c r="AD22" i="57"/>
  <c r="BX22" i="57" s="1"/>
  <c r="AB22" i="58"/>
  <c r="AB65" i="57"/>
  <c r="AB66" i="57" s="1"/>
  <c r="AB43" i="58"/>
  <c r="AC64" i="58"/>
  <c r="AC63" i="58"/>
  <c r="AB57" i="58"/>
  <c r="BV57" i="58" s="1"/>
  <c r="AC22" i="57"/>
  <c r="BW22" i="57" s="1"/>
  <c r="AB63" i="58"/>
  <c r="AD57" i="58"/>
  <c r="BX57" i="58" s="1"/>
  <c r="AD64" i="58"/>
  <c r="T17" i="58"/>
  <c r="AC43" i="58"/>
  <c r="U17" i="58"/>
  <c r="S17" i="58"/>
  <c r="AB62" i="58"/>
  <c r="T31" i="59"/>
  <c r="P17" i="59"/>
  <c r="AG31" i="58"/>
  <c r="AG43" i="58" s="1"/>
  <c r="AC22" i="58"/>
  <c r="R17" i="59"/>
  <c r="AB22" i="57"/>
  <c r="BV22" i="57" s="1"/>
  <c r="AB31" i="59"/>
  <c r="AB22" i="59"/>
  <c r="S17" i="59"/>
  <c r="AC31" i="59"/>
  <c r="T17" i="59"/>
  <c r="AC22" i="59"/>
  <c r="AD31" i="59"/>
  <c r="U17" i="59"/>
  <c r="AD22" i="59"/>
  <c r="AD62" i="58"/>
  <c r="V17" i="59"/>
  <c r="AD43" i="58"/>
  <c r="BD25" i="57"/>
  <c r="BF25" i="57" s="1"/>
  <c r="L26" i="58"/>
  <c r="Y26" i="58"/>
  <c r="AD22" i="58"/>
  <c r="AC65" i="57"/>
  <c r="AC66" i="57" s="1"/>
  <c r="BE24" i="57"/>
  <c r="BG24" i="57" s="1"/>
  <c r="P17" i="58"/>
  <c r="BD23" i="58"/>
  <c r="BF23" i="58" s="1"/>
  <c r="X23" i="58"/>
  <c r="AG23" i="58" s="1"/>
  <c r="AH22" i="58"/>
  <c r="AH31" i="58"/>
  <c r="AH43" i="58" s="1"/>
  <c r="Q49" i="58"/>
  <c r="CB49" i="58"/>
  <c r="CA49" i="58"/>
  <c r="F49" i="58"/>
  <c r="V49" i="58"/>
  <c r="BZ49" i="58"/>
  <c r="W49" i="58"/>
  <c r="X49" i="58" s="1"/>
  <c r="BY49" i="58"/>
  <c r="BX49" i="58"/>
  <c r="BW49" i="58"/>
  <c r="BV49" i="58"/>
  <c r="BU49" i="58"/>
  <c r="BT49" i="58"/>
  <c r="AB82" i="58"/>
  <c r="AD82" i="58"/>
  <c r="AN25" i="58"/>
  <c r="AM25" i="58"/>
  <c r="AL25" i="58"/>
  <c r="AK25" i="58"/>
  <c r="AJ25" i="58"/>
  <c r="AI25" i="58"/>
  <c r="Z25" i="58"/>
  <c r="AH25" i="58"/>
  <c r="AF25" i="58"/>
  <c r="AE25" i="58"/>
  <c r="AD25" i="58"/>
  <c r="AA25" i="58"/>
  <c r="AC25" i="58"/>
  <c r="AB25" i="58"/>
  <c r="H37" i="58"/>
  <c r="I37" i="58"/>
  <c r="X25" i="58"/>
  <c r="AG25" i="58" s="1"/>
  <c r="BD25" i="58"/>
  <c r="BF25" i="58" s="1"/>
  <c r="E51" i="58"/>
  <c r="R51" i="58" s="1"/>
  <c r="C51" i="58"/>
  <c r="X24" i="58"/>
  <c r="AG24" i="58" s="1"/>
  <c r="BD24" i="58"/>
  <c r="BF24" i="58" s="1"/>
  <c r="Z23" i="58"/>
  <c r="AN23" i="58"/>
  <c r="AM23" i="58"/>
  <c r="AL23" i="58"/>
  <c r="AK23" i="58"/>
  <c r="AB23" i="58"/>
  <c r="AJ23" i="58"/>
  <c r="AI23" i="58"/>
  <c r="AH23" i="58"/>
  <c r="AF23" i="58"/>
  <c r="AC23" i="58"/>
  <c r="AE23" i="58"/>
  <c r="AD23" i="58"/>
  <c r="AA23" i="58"/>
  <c r="AC83" i="58"/>
  <c r="BY50" i="58"/>
  <c r="BX50" i="58"/>
  <c r="BW50" i="58"/>
  <c r="BV50" i="58"/>
  <c r="BU50" i="58"/>
  <c r="CA50" i="58"/>
  <c r="BT50" i="58"/>
  <c r="BZ50" i="58"/>
  <c r="W50" i="58"/>
  <c r="X50" i="58" s="1"/>
  <c r="V50" i="58"/>
  <c r="F50" i="58"/>
  <c r="Q50" i="58"/>
  <c r="CB50" i="58"/>
  <c r="AD83" i="58"/>
  <c r="AC82" i="58"/>
  <c r="I83" i="58"/>
  <c r="J83" i="58" s="1"/>
  <c r="AB83" i="58"/>
  <c r="I82" i="58"/>
  <c r="J82" i="58" s="1"/>
  <c r="E26" i="57"/>
  <c r="AR50" i="57"/>
  <c r="AP50" i="57"/>
  <c r="AR49" i="57"/>
  <c r="AP49" i="57"/>
  <c r="X48" i="57"/>
  <c r="AD65" i="57"/>
  <c r="AD66" i="57" s="1"/>
  <c r="AR48" i="57"/>
  <c r="AP48" i="57"/>
  <c r="V51" i="57"/>
  <c r="V52" i="57" s="1"/>
  <c r="R52" i="57"/>
  <c r="Q51" i="57"/>
  <c r="Q52" i="57" s="1"/>
  <c r="CB51" i="57"/>
  <c r="CA51" i="57"/>
  <c r="F51" i="57"/>
  <c r="BZ51" i="57"/>
  <c r="BY51" i="57"/>
  <c r="BX51" i="57"/>
  <c r="BW51" i="57"/>
  <c r="BV51" i="57"/>
  <c r="BU51" i="57"/>
  <c r="BT51" i="57"/>
  <c r="W51" i="57"/>
  <c r="X51" i="57" s="1"/>
  <c r="Z43" i="57"/>
  <c r="AI23" i="57"/>
  <c r="AH23" i="57"/>
  <c r="AF23" i="57"/>
  <c r="AE23" i="57"/>
  <c r="AD23" i="57"/>
  <c r="AC23" i="57"/>
  <c r="AL23" i="57"/>
  <c r="AB23" i="57"/>
  <c r="AA23" i="57"/>
  <c r="Z23" i="57"/>
  <c r="AN23" i="57"/>
  <c r="AM23" i="57"/>
  <c r="AK23" i="57"/>
  <c r="AJ23" i="57"/>
  <c r="BD23" i="57"/>
  <c r="BF23" i="57" s="1"/>
  <c r="X23" i="57"/>
  <c r="AG23" i="57" s="1"/>
  <c r="W26" i="56"/>
  <c r="V26" i="56"/>
  <c r="R26" i="56"/>
  <c r="T31" i="56"/>
  <c r="P22" i="56"/>
  <c r="AA22" i="56"/>
  <c r="AD31" i="56"/>
  <c r="AD64" i="56" s="1"/>
  <c r="AC31" i="56"/>
  <c r="AA31" i="56"/>
  <c r="AD22" i="56"/>
  <c r="AB22" i="56"/>
  <c r="AE22" i="56"/>
  <c r="BY49" i="56"/>
  <c r="BX49" i="56"/>
  <c r="BW49" i="56"/>
  <c r="BV49" i="56"/>
  <c r="BU49" i="56"/>
  <c r="BT49" i="56"/>
  <c r="W49" i="56"/>
  <c r="X49" i="56" s="1"/>
  <c r="CB49" i="56"/>
  <c r="F49" i="56"/>
  <c r="BZ49" i="56"/>
  <c r="V49" i="56"/>
  <c r="CA49" i="56"/>
  <c r="Q49" i="56"/>
  <c r="BT50" i="56"/>
  <c r="W50" i="56"/>
  <c r="X50" i="56" s="1"/>
  <c r="V50" i="56"/>
  <c r="Q50" i="56"/>
  <c r="CB50" i="56"/>
  <c r="BV50" i="56"/>
  <c r="CA50" i="56"/>
  <c r="F50" i="56"/>
  <c r="BZ50" i="56"/>
  <c r="BY50" i="56"/>
  <c r="BU50" i="56"/>
  <c r="BX50" i="56"/>
  <c r="BW50" i="56"/>
  <c r="Q26" i="56"/>
  <c r="F31" i="56"/>
  <c r="BD25" i="56"/>
  <c r="BF25" i="56" s="1"/>
  <c r="X25" i="56"/>
  <c r="AG25" i="56" s="1"/>
  <c r="I34" i="56"/>
  <c r="H34" i="56"/>
  <c r="I37" i="56"/>
  <c r="H37" i="56"/>
  <c r="AL23" i="56"/>
  <c r="AK23" i="56"/>
  <c r="AJ23" i="56"/>
  <c r="AI23" i="56"/>
  <c r="AE23" i="56"/>
  <c r="AH23" i="56"/>
  <c r="AF23" i="56"/>
  <c r="AD23" i="56"/>
  <c r="AN23" i="56"/>
  <c r="AC23" i="56"/>
  <c r="AB23" i="56"/>
  <c r="AM23" i="56"/>
  <c r="AA23" i="56"/>
  <c r="Z23" i="56"/>
  <c r="E26" i="56"/>
  <c r="AE31" i="56"/>
  <c r="AK24" i="56"/>
  <c r="AJ24" i="56"/>
  <c r="AI24" i="56"/>
  <c r="AH24" i="56"/>
  <c r="AE24" i="56"/>
  <c r="AF24" i="56"/>
  <c r="AD24" i="56"/>
  <c r="AM24" i="56"/>
  <c r="AC24" i="56"/>
  <c r="AL24" i="56"/>
  <c r="AB24" i="56"/>
  <c r="AA24" i="56"/>
  <c r="Z24" i="56"/>
  <c r="AN24" i="56"/>
  <c r="BD24" i="56"/>
  <c r="BF24" i="56" s="1"/>
  <c r="X24" i="56"/>
  <c r="AG24" i="56" s="1"/>
  <c r="X23" i="56"/>
  <c r="AG23" i="56" s="1"/>
  <c r="BD23" i="56"/>
  <c r="BF23" i="56" s="1"/>
  <c r="Z22" i="56"/>
  <c r="BE24" i="55"/>
  <c r="BG24" i="55" s="1"/>
  <c r="M26" i="55"/>
  <c r="Y25" i="55"/>
  <c r="AH25" i="55" s="1"/>
  <c r="L26" i="55"/>
  <c r="X23" i="55"/>
  <c r="X26" i="55" s="1"/>
  <c r="I37" i="55"/>
  <c r="H37" i="55"/>
  <c r="AH31" i="55"/>
  <c r="AH43" i="55" s="1"/>
  <c r="BT50" i="55"/>
  <c r="W50" i="55"/>
  <c r="X50" i="55" s="1"/>
  <c r="BV50" i="55"/>
  <c r="V50" i="55"/>
  <c r="BU50" i="55"/>
  <c r="Q50" i="55"/>
  <c r="CB50" i="55"/>
  <c r="CA50" i="55"/>
  <c r="F50" i="55"/>
  <c r="BZ50" i="55"/>
  <c r="BY50" i="55"/>
  <c r="BX50" i="55"/>
  <c r="BW50" i="55"/>
  <c r="AR49" i="55"/>
  <c r="AP49" i="55"/>
  <c r="V51" i="55"/>
  <c r="Q51" i="55"/>
  <c r="CB51" i="55"/>
  <c r="CA51" i="55"/>
  <c r="F51" i="55"/>
  <c r="BZ51" i="55"/>
  <c r="BY51" i="55"/>
  <c r="BX51" i="55"/>
  <c r="BW51" i="55"/>
  <c r="BV51" i="55"/>
  <c r="W51" i="55"/>
  <c r="X51" i="55" s="1"/>
  <c r="BU51" i="55"/>
  <c r="BT51" i="55"/>
  <c r="AJ23" i="55"/>
  <c r="AI23" i="55"/>
  <c r="AH23" i="55"/>
  <c r="E26" i="55"/>
  <c r="I82" i="55" s="1"/>
  <c r="J82" i="55" s="1"/>
  <c r="AF23" i="55"/>
  <c r="AM23" i="55"/>
  <c r="AE23" i="55"/>
  <c r="AD23" i="55"/>
  <c r="AC23" i="55"/>
  <c r="AB23" i="55"/>
  <c r="AA23" i="55"/>
  <c r="AL23" i="55"/>
  <c r="Z23" i="55"/>
  <c r="AN23" i="55"/>
  <c r="AK23" i="55"/>
  <c r="AR137" i="54"/>
  <c r="AP137" i="54"/>
  <c r="AR136" i="54"/>
  <c r="AP136" i="54"/>
  <c r="BA135" i="54"/>
  <c r="AZ135" i="54"/>
  <c r="AY135" i="54"/>
  <c r="AX135" i="54"/>
  <c r="AW135" i="54"/>
  <c r="AV135" i="54"/>
  <c r="AU135" i="54"/>
  <c r="AT135" i="54"/>
  <c r="AS135" i="54"/>
  <c r="AQ135" i="54"/>
  <c r="BA134" i="54"/>
  <c r="AZ134" i="54"/>
  <c r="AY134" i="54"/>
  <c r="AX134" i="54"/>
  <c r="AW134" i="54"/>
  <c r="AV134" i="54"/>
  <c r="AU134" i="54"/>
  <c r="AT134" i="54"/>
  <c r="AS134" i="54"/>
  <c r="AQ134" i="54"/>
  <c r="D127" i="54"/>
  <c r="E126" i="54"/>
  <c r="E125" i="54"/>
  <c r="E124" i="54"/>
  <c r="E123" i="54"/>
  <c r="E122" i="54"/>
  <c r="E121" i="54"/>
  <c r="E120" i="54"/>
  <c r="E119" i="54"/>
  <c r="E118" i="54"/>
  <c r="O114" i="54"/>
  <c r="O113" i="54"/>
  <c r="O112" i="54"/>
  <c r="O111" i="54"/>
  <c r="O110" i="54"/>
  <c r="O109" i="54"/>
  <c r="O108" i="54"/>
  <c r="O107" i="54"/>
  <c r="O106" i="54"/>
  <c r="M83" i="54"/>
  <c r="M82" i="54"/>
  <c r="AR81" i="54"/>
  <c r="Q81" i="54" s="1"/>
  <c r="AP81" i="54"/>
  <c r="AH81" i="54"/>
  <c r="AG81" i="54"/>
  <c r="AF81" i="54"/>
  <c r="AE81" i="54"/>
  <c r="AD81" i="54"/>
  <c r="AC81" i="54"/>
  <c r="AB81" i="54"/>
  <c r="AA81" i="54"/>
  <c r="Z81" i="54"/>
  <c r="M81" i="54"/>
  <c r="Y81" i="54" s="1"/>
  <c r="L81" i="54"/>
  <c r="BD81" i="54" s="1"/>
  <c r="BF81" i="54" s="1"/>
  <c r="BH81" i="54" s="1"/>
  <c r="J81" i="54"/>
  <c r="I81" i="54"/>
  <c r="E81" i="54"/>
  <c r="AN81" i="54" s="1"/>
  <c r="AR80" i="54"/>
  <c r="W80" i="54" s="1"/>
  <c r="AP80" i="54"/>
  <c r="AH80" i="54"/>
  <c r="AG80" i="54"/>
  <c r="AF80" i="54"/>
  <c r="AE80" i="54"/>
  <c r="AD80" i="54"/>
  <c r="AC80" i="54"/>
  <c r="AB80" i="54"/>
  <c r="AA80" i="54"/>
  <c r="Z80" i="54"/>
  <c r="M80" i="54"/>
  <c r="BE80" i="54" s="1"/>
  <c r="BG80" i="54" s="1"/>
  <c r="BI80" i="54" s="1"/>
  <c r="L80" i="54"/>
  <c r="BD80" i="54" s="1"/>
  <c r="BF80" i="54" s="1"/>
  <c r="BH80" i="54" s="1"/>
  <c r="J80" i="54"/>
  <c r="I80" i="54"/>
  <c r="E80" i="54"/>
  <c r="AI80" i="54" s="1"/>
  <c r="AR79" i="54"/>
  <c r="W79" i="54" s="1"/>
  <c r="AP79" i="54"/>
  <c r="AH79" i="54"/>
  <c r="AG79" i="54"/>
  <c r="AF79" i="54"/>
  <c r="AE79" i="54"/>
  <c r="AD79" i="54"/>
  <c r="AC79" i="54"/>
  <c r="AB79" i="54"/>
  <c r="AA79" i="54"/>
  <c r="Z79" i="54"/>
  <c r="M79" i="54"/>
  <c r="BE79" i="54" s="1"/>
  <c r="BG79" i="54" s="1"/>
  <c r="BI79" i="54" s="1"/>
  <c r="L79" i="54"/>
  <c r="BD79" i="54" s="1"/>
  <c r="BF79" i="54" s="1"/>
  <c r="BH79" i="54" s="1"/>
  <c r="I79" i="54"/>
  <c r="J79" i="54" s="1"/>
  <c r="E79" i="54"/>
  <c r="AN79" i="54" s="1"/>
  <c r="J78" i="54"/>
  <c r="I78" i="54"/>
  <c r="CB74" i="54"/>
  <c r="CA74" i="54"/>
  <c r="BZ74" i="54"/>
  <c r="BY74" i="54"/>
  <c r="BX74" i="54"/>
  <c r="BW74" i="54"/>
  <c r="BV74" i="54"/>
  <c r="BU74" i="54"/>
  <c r="BT74" i="54"/>
  <c r="CB72" i="54"/>
  <c r="CA72" i="54"/>
  <c r="BZ72" i="54"/>
  <c r="BY72" i="54"/>
  <c r="BX72" i="54"/>
  <c r="BW72" i="54"/>
  <c r="BV72" i="54"/>
  <c r="BU72" i="54"/>
  <c r="BT72" i="54"/>
  <c r="CB71" i="54"/>
  <c r="CA71" i="54"/>
  <c r="BZ71" i="54"/>
  <c r="BY71" i="54"/>
  <c r="BX71" i="54"/>
  <c r="BW71" i="54"/>
  <c r="BV71" i="54"/>
  <c r="BU71" i="54"/>
  <c r="BT71" i="54"/>
  <c r="CB70" i="54"/>
  <c r="CA70" i="54"/>
  <c r="BZ70" i="54"/>
  <c r="BY70" i="54"/>
  <c r="BX70" i="54"/>
  <c r="BW70" i="54"/>
  <c r="BV70" i="54"/>
  <c r="BU70" i="54"/>
  <c r="BT70" i="54"/>
  <c r="B70" i="54"/>
  <c r="CB69" i="54"/>
  <c r="CA69" i="54"/>
  <c r="BZ69" i="54"/>
  <c r="BY69" i="54"/>
  <c r="BX69" i="54"/>
  <c r="BW69" i="54"/>
  <c r="BV69" i="54"/>
  <c r="BU69" i="54"/>
  <c r="BT69" i="54"/>
  <c r="CB68" i="54"/>
  <c r="CA68" i="54"/>
  <c r="BZ68" i="54"/>
  <c r="BY68" i="54"/>
  <c r="BX68" i="54"/>
  <c r="BW68" i="54"/>
  <c r="BV68" i="54"/>
  <c r="BU68" i="54"/>
  <c r="BT68" i="54"/>
  <c r="CB67" i="54"/>
  <c r="CA67" i="54"/>
  <c r="BZ67" i="54"/>
  <c r="BY67" i="54"/>
  <c r="BX67" i="54"/>
  <c r="BW67" i="54"/>
  <c r="BV67" i="54"/>
  <c r="BU67" i="54"/>
  <c r="BT67" i="54"/>
  <c r="CB66" i="54"/>
  <c r="CA66" i="54"/>
  <c r="BZ66" i="54"/>
  <c r="BY66" i="54"/>
  <c r="BX66" i="54"/>
  <c r="BW66" i="54"/>
  <c r="BV66" i="54"/>
  <c r="BU66" i="54"/>
  <c r="BT66" i="54"/>
  <c r="CB65" i="54"/>
  <c r="CA65" i="54"/>
  <c r="BZ65" i="54"/>
  <c r="BY65" i="54"/>
  <c r="BX65" i="54"/>
  <c r="BW65" i="54"/>
  <c r="BV65" i="54"/>
  <c r="BU65" i="54"/>
  <c r="BT65" i="54"/>
  <c r="Q65" i="54"/>
  <c r="P65" i="54"/>
  <c r="O65" i="54"/>
  <c r="N65" i="54"/>
  <c r="M65" i="54"/>
  <c r="L65" i="54"/>
  <c r="E65" i="54"/>
  <c r="CB64" i="54"/>
  <c r="CA64" i="54"/>
  <c r="BZ64" i="54"/>
  <c r="BY64" i="54"/>
  <c r="BX64" i="54"/>
  <c r="BW64" i="54"/>
  <c r="BV64" i="54"/>
  <c r="BU64" i="54"/>
  <c r="BT64" i="54"/>
  <c r="AN64" i="54"/>
  <c r="AM64" i="54"/>
  <c r="AL64" i="54"/>
  <c r="AK64" i="54"/>
  <c r="AJ64" i="54"/>
  <c r="AI64" i="54"/>
  <c r="T64" i="54"/>
  <c r="I64" i="54"/>
  <c r="H64" i="54"/>
  <c r="G64" i="54"/>
  <c r="CB63" i="54"/>
  <c r="CA63" i="54"/>
  <c r="BZ63" i="54"/>
  <c r="BY63" i="54"/>
  <c r="BX63" i="54"/>
  <c r="BW63" i="54"/>
  <c r="BV63" i="54"/>
  <c r="BU63" i="54"/>
  <c r="BT63" i="54"/>
  <c r="CB62" i="54"/>
  <c r="CA62" i="54"/>
  <c r="BZ62" i="54"/>
  <c r="BY62" i="54"/>
  <c r="BX62" i="54"/>
  <c r="BW62" i="54"/>
  <c r="BV62" i="54"/>
  <c r="BU62" i="54"/>
  <c r="BT62" i="54"/>
  <c r="CB61" i="54"/>
  <c r="CA61" i="54"/>
  <c r="BZ61" i="54"/>
  <c r="BY61" i="54"/>
  <c r="BX61" i="54"/>
  <c r="BW61" i="54"/>
  <c r="BV61" i="54"/>
  <c r="BU61" i="54"/>
  <c r="BT61" i="54"/>
  <c r="CB60" i="54"/>
  <c r="CA60" i="54"/>
  <c r="BZ60" i="54"/>
  <c r="BY60" i="54"/>
  <c r="BX60" i="54"/>
  <c r="BW60" i="54"/>
  <c r="BV60" i="54"/>
  <c r="BU60" i="54"/>
  <c r="BT60" i="54"/>
  <c r="CB59" i="54"/>
  <c r="CA59" i="54"/>
  <c r="BZ59" i="54"/>
  <c r="BY59" i="54"/>
  <c r="BX59" i="54"/>
  <c r="BW59" i="54"/>
  <c r="BV59" i="54"/>
  <c r="BU59" i="54"/>
  <c r="BT59" i="54"/>
  <c r="CB58" i="54"/>
  <c r="CA58" i="54"/>
  <c r="BZ58" i="54"/>
  <c r="BY58" i="54"/>
  <c r="BX58" i="54"/>
  <c r="BW58" i="54"/>
  <c r="BV58" i="54"/>
  <c r="BU58" i="54"/>
  <c r="BT58" i="54"/>
  <c r="CB57" i="54"/>
  <c r="CA57" i="54"/>
  <c r="BZ57" i="54"/>
  <c r="BY57" i="54"/>
  <c r="BX57" i="54"/>
  <c r="BW57" i="54"/>
  <c r="BV57" i="54"/>
  <c r="BU57" i="54"/>
  <c r="BT57" i="54"/>
  <c r="BK57" i="54"/>
  <c r="CB56" i="54"/>
  <c r="CA56" i="54"/>
  <c r="BZ56" i="54"/>
  <c r="BY56" i="54"/>
  <c r="BX56" i="54"/>
  <c r="BW56" i="54"/>
  <c r="BV56" i="54"/>
  <c r="BU56" i="54"/>
  <c r="BT56" i="54"/>
  <c r="CB55" i="54"/>
  <c r="CA55" i="54"/>
  <c r="BZ55" i="54"/>
  <c r="BY55" i="54"/>
  <c r="BX55" i="54"/>
  <c r="BW55" i="54"/>
  <c r="BV55" i="54"/>
  <c r="BU55" i="54"/>
  <c r="BT55" i="54"/>
  <c r="CB54" i="54"/>
  <c r="CA54" i="54"/>
  <c r="BZ54" i="54"/>
  <c r="BY54" i="54"/>
  <c r="BX54" i="54"/>
  <c r="BW54" i="54"/>
  <c r="BV54" i="54"/>
  <c r="BU54" i="54"/>
  <c r="BT54" i="54"/>
  <c r="CB53" i="54"/>
  <c r="CA53" i="54"/>
  <c r="BZ53" i="54"/>
  <c r="BY53" i="54"/>
  <c r="BX53" i="54"/>
  <c r="BW53" i="54"/>
  <c r="BV53" i="54"/>
  <c r="BU53" i="54"/>
  <c r="BT53" i="54"/>
  <c r="CB52" i="54"/>
  <c r="CA52" i="54"/>
  <c r="BZ52" i="54"/>
  <c r="BY52" i="54"/>
  <c r="BX52" i="54"/>
  <c r="BW52" i="54"/>
  <c r="BV52" i="54"/>
  <c r="BU52" i="54"/>
  <c r="BT52" i="54"/>
  <c r="U52" i="54"/>
  <c r="T52" i="54"/>
  <c r="S52" i="54"/>
  <c r="G51" i="54"/>
  <c r="G50" i="54"/>
  <c r="G49" i="54"/>
  <c r="B49" i="54"/>
  <c r="C49" i="54" s="1"/>
  <c r="B48" i="54"/>
  <c r="CB47" i="54"/>
  <c r="CA47" i="54"/>
  <c r="BZ47" i="54"/>
  <c r="BY47" i="54"/>
  <c r="BX47" i="54"/>
  <c r="BW47" i="54"/>
  <c r="BV47" i="54"/>
  <c r="BU47" i="54"/>
  <c r="BT47" i="54"/>
  <c r="CB46" i="54"/>
  <c r="CA46" i="54"/>
  <c r="BZ46" i="54"/>
  <c r="BY46" i="54"/>
  <c r="BX46" i="54"/>
  <c r="BW46" i="54"/>
  <c r="BV46" i="54"/>
  <c r="BU46" i="54"/>
  <c r="BT46" i="54"/>
  <c r="CB45" i="54"/>
  <c r="CA45" i="54"/>
  <c r="BZ45" i="54"/>
  <c r="BY45" i="54"/>
  <c r="BX45" i="54"/>
  <c r="BW45" i="54"/>
  <c r="BV45" i="54"/>
  <c r="BU45" i="54"/>
  <c r="BT45" i="54"/>
  <c r="CB44" i="54"/>
  <c r="CA44" i="54"/>
  <c r="BZ44" i="54"/>
  <c r="BY44" i="54"/>
  <c r="BX44" i="54"/>
  <c r="BW44" i="54"/>
  <c r="BV44" i="54"/>
  <c r="BU44" i="54"/>
  <c r="BT44" i="54"/>
  <c r="CB43" i="54"/>
  <c r="CA43" i="54"/>
  <c r="BZ43" i="54"/>
  <c r="BY43" i="54"/>
  <c r="BX43" i="54"/>
  <c r="BW43" i="54"/>
  <c r="BV43" i="54"/>
  <c r="BU43" i="54"/>
  <c r="BT43" i="54"/>
  <c r="Q43" i="54"/>
  <c r="P43" i="54"/>
  <c r="O43" i="54"/>
  <c r="N43" i="54"/>
  <c r="M43" i="54"/>
  <c r="L43" i="54"/>
  <c r="CB42" i="54"/>
  <c r="CA42" i="54"/>
  <c r="BZ42" i="54"/>
  <c r="BY42" i="54"/>
  <c r="BX42" i="54"/>
  <c r="BW42" i="54"/>
  <c r="BV42" i="54"/>
  <c r="BU42" i="54"/>
  <c r="BT42" i="54"/>
  <c r="AN42" i="54"/>
  <c r="AM42" i="54"/>
  <c r="AL42" i="54"/>
  <c r="AK42" i="54"/>
  <c r="AJ42" i="54"/>
  <c r="AI42" i="54"/>
  <c r="AH42" i="54"/>
  <c r="AG42" i="54"/>
  <c r="AF42" i="54"/>
  <c r="AE42" i="54"/>
  <c r="AD42" i="54"/>
  <c r="AC42" i="54"/>
  <c r="AB42" i="54"/>
  <c r="AA42" i="54"/>
  <c r="G42" i="54"/>
  <c r="I42" i="54" s="1"/>
  <c r="F42" i="54"/>
  <c r="Z42" i="54" s="1"/>
  <c r="CB41" i="54"/>
  <c r="CA41" i="54"/>
  <c r="BZ41" i="54"/>
  <c r="BY41" i="54"/>
  <c r="BX41" i="54"/>
  <c r="BW41" i="54"/>
  <c r="BV41" i="54"/>
  <c r="BU41" i="54"/>
  <c r="BT41" i="54"/>
  <c r="AN41" i="54"/>
  <c r="AM41" i="54"/>
  <c r="AL41" i="54"/>
  <c r="AK41" i="54"/>
  <c r="AJ41" i="54"/>
  <c r="AI41" i="54"/>
  <c r="AH41" i="54"/>
  <c r="AG41" i="54"/>
  <c r="AF41" i="54"/>
  <c r="AE41" i="54"/>
  <c r="AD41" i="54"/>
  <c r="AC41" i="54"/>
  <c r="AB41" i="54"/>
  <c r="AA41" i="54"/>
  <c r="T41" i="54"/>
  <c r="G41" i="54"/>
  <c r="I41" i="54" s="1"/>
  <c r="F41" i="54"/>
  <c r="Z41" i="54" s="1"/>
  <c r="CB40" i="54"/>
  <c r="CA40" i="54"/>
  <c r="BZ40" i="54"/>
  <c r="BY40" i="54"/>
  <c r="BX40" i="54"/>
  <c r="BW40" i="54"/>
  <c r="BV40" i="54"/>
  <c r="BU40" i="54"/>
  <c r="BT40" i="54"/>
  <c r="AN40" i="54"/>
  <c r="AM40" i="54"/>
  <c r="AL40" i="54"/>
  <c r="AK40" i="54"/>
  <c r="AJ40" i="54"/>
  <c r="AI40" i="54"/>
  <c r="AH40" i="54"/>
  <c r="AG40" i="54"/>
  <c r="AF40" i="54"/>
  <c r="AE40" i="54"/>
  <c r="AD40" i="54"/>
  <c r="AC40" i="54"/>
  <c r="AB40" i="54"/>
  <c r="AA40" i="54"/>
  <c r="I40" i="54"/>
  <c r="G40" i="54"/>
  <c r="H40" i="54" s="1"/>
  <c r="F40" i="54"/>
  <c r="Z40" i="54" s="1"/>
  <c r="B40" i="54"/>
  <c r="B51" i="54" s="1"/>
  <c r="A40" i="54"/>
  <c r="CB39" i="54"/>
  <c r="CA39" i="54"/>
  <c r="BZ39" i="54"/>
  <c r="BY39" i="54"/>
  <c r="BX39" i="54"/>
  <c r="BW39" i="54"/>
  <c r="BV39" i="54"/>
  <c r="BU39" i="54"/>
  <c r="BT39" i="54"/>
  <c r="AN39" i="54"/>
  <c r="AM39" i="54"/>
  <c r="AL39" i="54"/>
  <c r="AK39" i="54"/>
  <c r="AJ39" i="54"/>
  <c r="AI39" i="54"/>
  <c r="AH39" i="54"/>
  <c r="AG39" i="54"/>
  <c r="AF39" i="54"/>
  <c r="AE39" i="54"/>
  <c r="AD39" i="54"/>
  <c r="AC39" i="54"/>
  <c r="AB39" i="54"/>
  <c r="AA39" i="54"/>
  <c r="T39" i="54"/>
  <c r="G39" i="54"/>
  <c r="I39" i="54" s="1"/>
  <c r="F39" i="54"/>
  <c r="Z39" i="54" s="1"/>
  <c r="CB38" i="54"/>
  <c r="CA38" i="54"/>
  <c r="BZ38" i="54"/>
  <c r="BY38" i="54"/>
  <c r="BX38" i="54"/>
  <c r="BW38" i="54"/>
  <c r="BV38" i="54"/>
  <c r="BU38" i="54"/>
  <c r="BT38" i="54"/>
  <c r="AN38" i="54"/>
  <c r="AM38" i="54"/>
  <c r="AL38" i="54"/>
  <c r="AK38" i="54"/>
  <c r="AJ38" i="54"/>
  <c r="AI38" i="54"/>
  <c r="AH38" i="54"/>
  <c r="AG38" i="54"/>
  <c r="AF38" i="54"/>
  <c r="AE38" i="54"/>
  <c r="AD38" i="54"/>
  <c r="AC38" i="54"/>
  <c r="AB38" i="54"/>
  <c r="AA38" i="54"/>
  <c r="T38" i="54"/>
  <c r="G38" i="54"/>
  <c r="H38" i="54" s="1"/>
  <c r="F38" i="54"/>
  <c r="Z38" i="54" s="1"/>
  <c r="CB37" i="54"/>
  <c r="CA37" i="54"/>
  <c r="BZ37" i="54"/>
  <c r="BY37" i="54"/>
  <c r="BX37" i="54"/>
  <c r="BW37" i="54"/>
  <c r="BV37" i="54"/>
  <c r="BU37" i="54"/>
  <c r="BT37" i="54"/>
  <c r="AN37" i="54"/>
  <c r="AM37" i="54"/>
  <c r="AL37" i="54"/>
  <c r="AK37" i="54"/>
  <c r="AJ37" i="54"/>
  <c r="AI37" i="54"/>
  <c r="AH37" i="54"/>
  <c r="AG37" i="54"/>
  <c r="AF37" i="54"/>
  <c r="AE37" i="54"/>
  <c r="AD37" i="54"/>
  <c r="AC37" i="54"/>
  <c r="AB37" i="54"/>
  <c r="AA37" i="54"/>
  <c r="F37" i="54"/>
  <c r="Z37" i="54" s="1"/>
  <c r="B37" i="54"/>
  <c r="B50" i="54" s="1"/>
  <c r="A37" i="54"/>
  <c r="CB36" i="54"/>
  <c r="CA36" i="54"/>
  <c r="BZ36" i="54"/>
  <c r="BY36" i="54"/>
  <c r="BX36" i="54"/>
  <c r="BW36" i="54"/>
  <c r="BV36" i="54"/>
  <c r="BU36" i="54"/>
  <c r="BT36" i="54"/>
  <c r="AN36" i="54"/>
  <c r="AM36" i="54"/>
  <c r="AL36" i="54"/>
  <c r="AK36" i="54"/>
  <c r="AJ36" i="54"/>
  <c r="AI36" i="54"/>
  <c r="AH36" i="54"/>
  <c r="AG36" i="54"/>
  <c r="AF36" i="54"/>
  <c r="AE36" i="54"/>
  <c r="AD36" i="54"/>
  <c r="AC36" i="54"/>
  <c r="AB36" i="54"/>
  <c r="AA36" i="54"/>
  <c r="T36" i="54"/>
  <c r="G36" i="54"/>
  <c r="I36" i="54" s="1"/>
  <c r="F36" i="54"/>
  <c r="Z36" i="54" s="1"/>
  <c r="CB35" i="54"/>
  <c r="CA35" i="54"/>
  <c r="BZ35" i="54"/>
  <c r="BY35" i="54"/>
  <c r="BX35" i="54"/>
  <c r="BW35" i="54"/>
  <c r="BV35" i="54"/>
  <c r="BU35" i="54"/>
  <c r="BT35" i="54"/>
  <c r="AN35" i="54"/>
  <c r="AM35" i="54"/>
  <c r="AL35" i="54"/>
  <c r="AK35" i="54"/>
  <c r="AJ35" i="54"/>
  <c r="AI35" i="54"/>
  <c r="AH35" i="54"/>
  <c r="AG35" i="54"/>
  <c r="AF35" i="54"/>
  <c r="AE35" i="54"/>
  <c r="AD35" i="54"/>
  <c r="AC35" i="54"/>
  <c r="AB35" i="54"/>
  <c r="AA35" i="54"/>
  <c r="T35" i="54"/>
  <c r="G35" i="54"/>
  <c r="I35" i="54" s="1"/>
  <c r="F35" i="54"/>
  <c r="Z35" i="54" s="1"/>
  <c r="CB34" i="54"/>
  <c r="CA34" i="54"/>
  <c r="BZ34" i="54"/>
  <c r="BY34" i="54"/>
  <c r="BX34" i="54"/>
  <c r="BW34" i="54"/>
  <c r="BV34" i="54"/>
  <c r="BU34" i="54"/>
  <c r="BT34" i="54"/>
  <c r="AN34" i="54"/>
  <c r="AM34" i="54"/>
  <c r="AL34" i="54"/>
  <c r="AK34" i="54"/>
  <c r="AJ34" i="54"/>
  <c r="AI34" i="54"/>
  <c r="AH34" i="54"/>
  <c r="AG34" i="54"/>
  <c r="AF34" i="54"/>
  <c r="AE34" i="54"/>
  <c r="AD34" i="54"/>
  <c r="AC34" i="54"/>
  <c r="AB34" i="54"/>
  <c r="AA34" i="54"/>
  <c r="G34" i="54"/>
  <c r="I34" i="54" s="1"/>
  <c r="F34" i="54"/>
  <c r="Z34" i="54" s="1"/>
  <c r="B34" i="54"/>
  <c r="A34" i="54"/>
  <c r="CB33" i="54"/>
  <c r="CA33" i="54"/>
  <c r="BZ33" i="54"/>
  <c r="BY33" i="54"/>
  <c r="BX33" i="54"/>
  <c r="BW33" i="54"/>
  <c r="BV33" i="54"/>
  <c r="BU33" i="54"/>
  <c r="BT33" i="54"/>
  <c r="AN33" i="54"/>
  <c r="AM33" i="54"/>
  <c r="AL33" i="54"/>
  <c r="AK33" i="54"/>
  <c r="AJ33" i="54"/>
  <c r="AI33" i="54"/>
  <c r="AH33" i="54"/>
  <c r="AG33" i="54"/>
  <c r="AF33" i="54"/>
  <c r="AE33" i="54"/>
  <c r="AD33" i="54"/>
  <c r="AC33" i="54"/>
  <c r="AB33" i="54"/>
  <c r="AA33" i="54"/>
  <c r="T33" i="54"/>
  <c r="G33" i="54"/>
  <c r="I33" i="54" s="1"/>
  <c r="F33" i="54"/>
  <c r="Z33" i="54" s="1"/>
  <c r="CB31" i="54"/>
  <c r="CA31" i="54"/>
  <c r="BZ31" i="54"/>
  <c r="BY31" i="54"/>
  <c r="BX31" i="54"/>
  <c r="BW31" i="54"/>
  <c r="BV31" i="54"/>
  <c r="BU31" i="54"/>
  <c r="BT31" i="54"/>
  <c r="A31" i="54"/>
  <c r="CB30" i="54"/>
  <c r="CA30" i="54"/>
  <c r="BZ30" i="54"/>
  <c r="BY30" i="54"/>
  <c r="BX30" i="54"/>
  <c r="BW30" i="54"/>
  <c r="BV30" i="54"/>
  <c r="BU30" i="54"/>
  <c r="BT30" i="54"/>
  <c r="CB29" i="54"/>
  <c r="CA29" i="54"/>
  <c r="BZ29" i="54"/>
  <c r="BY29" i="54"/>
  <c r="BX29" i="54"/>
  <c r="BW29" i="54"/>
  <c r="BV29" i="54"/>
  <c r="BU29" i="54"/>
  <c r="BT29" i="54"/>
  <c r="CB28" i="54"/>
  <c r="CA28" i="54"/>
  <c r="BZ28" i="54"/>
  <c r="BY28" i="54"/>
  <c r="BX28" i="54"/>
  <c r="BW28" i="54"/>
  <c r="BV28" i="54"/>
  <c r="BU28" i="54"/>
  <c r="BT28" i="54"/>
  <c r="CB27" i="54"/>
  <c r="CA27" i="54"/>
  <c r="BZ27" i="54"/>
  <c r="BY27" i="54"/>
  <c r="BX27" i="54"/>
  <c r="BW27" i="54"/>
  <c r="BV27" i="54"/>
  <c r="BU27" i="54"/>
  <c r="BT27" i="54"/>
  <c r="CB26" i="54"/>
  <c r="CA26" i="54"/>
  <c r="BZ26" i="54"/>
  <c r="BY26" i="54"/>
  <c r="BX26" i="54"/>
  <c r="BW26" i="54"/>
  <c r="BV26" i="54"/>
  <c r="BU26" i="54"/>
  <c r="BT26" i="54"/>
  <c r="U26" i="54"/>
  <c r="T26" i="54"/>
  <c r="S26" i="54"/>
  <c r="CB25" i="54"/>
  <c r="CA25" i="54"/>
  <c r="BZ25" i="54"/>
  <c r="BY25" i="54"/>
  <c r="BX25" i="54"/>
  <c r="BW25" i="54"/>
  <c r="BV25" i="54"/>
  <c r="BU25" i="54"/>
  <c r="BT25" i="54"/>
  <c r="BK25" i="54"/>
  <c r="BM25" i="54" s="1"/>
  <c r="AR25" i="54"/>
  <c r="V25" i="54" s="1"/>
  <c r="B25" i="54"/>
  <c r="P25" i="54" s="1"/>
  <c r="CB24" i="54"/>
  <c r="CA24" i="54"/>
  <c r="BZ24" i="54"/>
  <c r="BY24" i="54"/>
  <c r="BX24" i="54"/>
  <c r="BW24" i="54"/>
  <c r="BV24" i="54"/>
  <c r="BU24" i="54"/>
  <c r="BT24" i="54"/>
  <c r="BK24" i="54"/>
  <c r="BM24" i="54" s="1"/>
  <c r="BJ24" i="54"/>
  <c r="BL24" i="54" s="1"/>
  <c r="BI24" i="54"/>
  <c r="AR24" i="54"/>
  <c r="W24" i="54" s="1"/>
  <c r="P24" i="54"/>
  <c r="E24" i="54"/>
  <c r="AJ24" i="54" s="1"/>
  <c r="B24" i="54"/>
  <c r="BH24" i="54" s="1"/>
  <c r="CB23" i="54"/>
  <c r="CA23" i="54"/>
  <c r="BZ23" i="54"/>
  <c r="BY23" i="54"/>
  <c r="BX23" i="54"/>
  <c r="BW23" i="54"/>
  <c r="BV23" i="54"/>
  <c r="BU23" i="54"/>
  <c r="BT23" i="54"/>
  <c r="BK23" i="54"/>
  <c r="BM23" i="54" s="1"/>
  <c r="BJ23" i="54"/>
  <c r="BL23" i="54" s="1"/>
  <c r="AR23" i="54"/>
  <c r="R23" i="54" s="1"/>
  <c r="AP23" i="54"/>
  <c r="P23" i="54"/>
  <c r="B23" i="54"/>
  <c r="BI23" i="54" s="1"/>
  <c r="CB22" i="54"/>
  <c r="CA22" i="54"/>
  <c r="BZ22" i="54"/>
  <c r="BY22" i="54"/>
  <c r="BX22" i="54"/>
  <c r="BW22" i="54"/>
  <c r="BV22" i="54"/>
  <c r="BU22" i="54"/>
  <c r="BT22" i="54"/>
  <c r="E22" i="54"/>
  <c r="CB21" i="54"/>
  <c r="CA21" i="54"/>
  <c r="BZ21" i="54"/>
  <c r="BY21" i="54"/>
  <c r="BX21" i="54"/>
  <c r="BW21" i="54"/>
  <c r="BV21" i="54"/>
  <c r="BU21" i="54"/>
  <c r="BT21" i="54"/>
  <c r="CB20" i="54"/>
  <c r="CA20" i="54"/>
  <c r="BZ20" i="54"/>
  <c r="BY20" i="54"/>
  <c r="BX20" i="54"/>
  <c r="BW20" i="54"/>
  <c r="BV20" i="54"/>
  <c r="BU20" i="54"/>
  <c r="BT20" i="54"/>
  <c r="CB19" i="54"/>
  <c r="CA19" i="54"/>
  <c r="BZ19" i="54"/>
  <c r="BY19" i="54"/>
  <c r="BX19" i="54"/>
  <c r="BW19" i="54"/>
  <c r="BV19" i="54"/>
  <c r="BU19" i="54"/>
  <c r="BT19" i="54"/>
  <c r="CB18" i="54"/>
  <c r="CA18" i="54"/>
  <c r="BZ18" i="54"/>
  <c r="BY18" i="54"/>
  <c r="BX18" i="54"/>
  <c r="BW18" i="54"/>
  <c r="BV18" i="54"/>
  <c r="BU18" i="54"/>
  <c r="BT18" i="54"/>
  <c r="CB17" i="54"/>
  <c r="CA17" i="54"/>
  <c r="BZ17" i="54"/>
  <c r="BY17" i="54"/>
  <c r="BX17" i="54"/>
  <c r="BW17" i="54"/>
  <c r="BV17" i="54"/>
  <c r="BU17" i="54"/>
  <c r="BT17" i="54"/>
  <c r="E17" i="54"/>
  <c r="CB16" i="54"/>
  <c r="CA16" i="54"/>
  <c r="BZ16" i="54"/>
  <c r="BY16" i="54"/>
  <c r="BX16" i="54"/>
  <c r="BW16" i="54"/>
  <c r="BV16" i="54"/>
  <c r="BU16" i="54"/>
  <c r="BT16" i="54"/>
  <c r="L25" i="54"/>
  <c r="T40" i="54"/>
  <c r="CB15" i="54"/>
  <c r="CA15" i="54"/>
  <c r="BZ15" i="54"/>
  <c r="BY15" i="54"/>
  <c r="BX15" i="54"/>
  <c r="BW15" i="54"/>
  <c r="BV15" i="54"/>
  <c r="BU15" i="54"/>
  <c r="BT15" i="54"/>
  <c r="L24" i="54"/>
  <c r="BD24" i="54" s="1"/>
  <c r="BF24" i="54" s="1"/>
  <c r="T37" i="54"/>
  <c r="CB14" i="54"/>
  <c r="CA14" i="54"/>
  <c r="BZ14" i="54"/>
  <c r="BY14" i="54"/>
  <c r="BX14" i="54"/>
  <c r="BW14" i="54"/>
  <c r="BV14" i="54"/>
  <c r="BU14" i="54"/>
  <c r="BT14" i="54"/>
  <c r="L23" i="54"/>
  <c r="T34" i="54"/>
  <c r="CB13" i="54"/>
  <c r="CA13" i="54"/>
  <c r="BZ13" i="54"/>
  <c r="BY13" i="54"/>
  <c r="BX13" i="54"/>
  <c r="BW13" i="54"/>
  <c r="BV13" i="54"/>
  <c r="BU13" i="54"/>
  <c r="BT13" i="54"/>
  <c r="CB12" i="54"/>
  <c r="CA12" i="54"/>
  <c r="BZ12" i="54"/>
  <c r="BY12" i="54"/>
  <c r="BX12" i="54"/>
  <c r="BW12" i="54"/>
  <c r="BV12" i="54"/>
  <c r="BU12" i="54"/>
  <c r="BT12" i="54"/>
  <c r="CB11" i="54"/>
  <c r="CA11" i="54"/>
  <c r="BZ11" i="54"/>
  <c r="BY11" i="54"/>
  <c r="BX11" i="54"/>
  <c r="BW11" i="54"/>
  <c r="BV11" i="54"/>
  <c r="BU11" i="54"/>
  <c r="BT11" i="54"/>
  <c r="CB10" i="54"/>
  <c r="CA10" i="54"/>
  <c r="BZ10" i="54"/>
  <c r="BY10" i="54"/>
  <c r="BX10" i="54"/>
  <c r="BW10" i="54"/>
  <c r="BV10" i="54"/>
  <c r="BU10" i="54"/>
  <c r="BT10" i="54"/>
  <c r="J88" i="57" l="1"/>
  <c r="F88" i="57" s="1"/>
  <c r="AP51" i="56"/>
  <c r="AB57" i="56"/>
  <c r="BV57" i="56" s="1"/>
  <c r="AB43" i="56"/>
  <c r="AB63" i="56"/>
  <c r="AB62" i="56"/>
  <c r="J88" i="59"/>
  <c r="F88" i="59" s="1"/>
  <c r="K88" i="59" s="1"/>
  <c r="AD26" i="57"/>
  <c r="AD44" i="57" s="1"/>
  <c r="J88" i="56"/>
  <c r="F88" i="56" s="1"/>
  <c r="J88" i="44"/>
  <c r="F88" i="44" s="1"/>
  <c r="K88" i="44" s="1"/>
  <c r="J88" i="58"/>
  <c r="F88" i="58" s="1"/>
  <c r="K88" i="58" s="1"/>
  <c r="AC26" i="57"/>
  <c r="AC44" i="57" s="1"/>
  <c r="AD65" i="58"/>
  <c r="AD66" i="58" s="1"/>
  <c r="AB65" i="58"/>
  <c r="AB66" i="58" s="1"/>
  <c r="AC65" i="58"/>
  <c r="AC66" i="58" s="1"/>
  <c r="AD26" i="59"/>
  <c r="AB26" i="57"/>
  <c r="AB44" i="57" s="1"/>
  <c r="AD64" i="59"/>
  <c r="AD57" i="59"/>
  <c r="BX57" i="59" s="1"/>
  <c r="AD63" i="59"/>
  <c r="AD43" i="59"/>
  <c r="AD62" i="59"/>
  <c r="AC26" i="59"/>
  <c r="AC63" i="59"/>
  <c r="AC57" i="59"/>
  <c r="BW57" i="59" s="1"/>
  <c r="AC64" i="59"/>
  <c r="AC43" i="59"/>
  <c r="AC62" i="59"/>
  <c r="AB26" i="59"/>
  <c r="AB62" i="59"/>
  <c r="AB64" i="59"/>
  <c r="AB63" i="59"/>
  <c r="AB57" i="59"/>
  <c r="BV57" i="59" s="1"/>
  <c r="AB43" i="59"/>
  <c r="X26" i="58"/>
  <c r="AD26" i="58"/>
  <c r="AD44" i="58" s="1"/>
  <c r="AC26" i="58"/>
  <c r="AC44" i="58" s="1"/>
  <c r="AG26" i="58"/>
  <c r="AG44" i="58" s="1"/>
  <c r="AH26" i="58"/>
  <c r="AH44" i="58" s="1"/>
  <c r="AC85" i="58"/>
  <c r="AR50" i="58"/>
  <c r="AP50" i="58"/>
  <c r="AB26" i="58"/>
  <c r="AB44" i="58" s="1"/>
  <c r="BT51" i="58"/>
  <c r="W51" i="58"/>
  <c r="X51" i="58" s="1"/>
  <c r="V51" i="58"/>
  <c r="Q51" i="58"/>
  <c r="CB51" i="58"/>
  <c r="CA51" i="58"/>
  <c r="F51" i="58"/>
  <c r="BZ51" i="58"/>
  <c r="BW51" i="58"/>
  <c r="BV51" i="58"/>
  <c r="BY51" i="58"/>
  <c r="BX51" i="58"/>
  <c r="BU51" i="58"/>
  <c r="AD85" i="58"/>
  <c r="AR49" i="58"/>
  <c r="AP49" i="58"/>
  <c r="AB85" i="58"/>
  <c r="W52" i="57"/>
  <c r="L57" i="57" s="1"/>
  <c r="X52" i="57"/>
  <c r="AE64" i="57"/>
  <c r="AE57" i="57"/>
  <c r="AE62" i="57"/>
  <c r="AE63" i="57"/>
  <c r="Z57" i="57"/>
  <c r="E57" i="57"/>
  <c r="AA64" i="57"/>
  <c r="AA63" i="57"/>
  <c r="AA57" i="57"/>
  <c r="AA62" i="57"/>
  <c r="AP51" i="57"/>
  <c r="AP135" i="57" s="1"/>
  <c r="AR51" i="57"/>
  <c r="AR135" i="57" s="1"/>
  <c r="CB73" i="57"/>
  <c r="CA73" i="57"/>
  <c r="BZ73" i="57"/>
  <c r="BY73" i="57"/>
  <c r="BX73" i="57"/>
  <c r="BX84" i="57" s="1"/>
  <c r="AD86" i="57" s="1"/>
  <c r="BW73" i="57"/>
  <c r="BW84" i="57" s="1"/>
  <c r="AC86" i="57" s="1"/>
  <c r="BV73" i="57"/>
  <c r="BV84" i="57" s="1"/>
  <c r="AB86" i="57" s="1"/>
  <c r="BU73" i="57"/>
  <c r="BT73" i="57"/>
  <c r="F52" i="57"/>
  <c r="B73" i="57" s="1"/>
  <c r="P26" i="56"/>
  <c r="AD26" i="56"/>
  <c r="AD62" i="56"/>
  <c r="AD63" i="56"/>
  <c r="AD43" i="56"/>
  <c r="AD57" i="56"/>
  <c r="BX57" i="56" s="1"/>
  <c r="AA26" i="56"/>
  <c r="AB26" i="56"/>
  <c r="AC26" i="56"/>
  <c r="AA43" i="56"/>
  <c r="AC64" i="56"/>
  <c r="AC57" i="56"/>
  <c r="BW57" i="56" s="1"/>
  <c r="AC62" i="56"/>
  <c r="AC63" i="56"/>
  <c r="AC43" i="56"/>
  <c r="Z26" i="56"/>
  <c r="AI22" i="56"/>
  <c r="AJ22" i="56"/>
  <c r="AL22" i="56"/>
  <c r="AR50" i="56"/>
  <c r="AP50" i="56"/>
  <c r="AE43" i="56"/>
  <c r="AM31" i="56"/>
  <c r="AK22" i="56"/>
  <c r="AE26" i="56"/>
  <c r="AM22" i="56"/>
  <c r="B69" i="56"/>
  <c r="AK31" i="56"/>
  <c r="Z31" i="56"/>
  <c r="F43" i="56"/>
  <c r="F44" i="56" s="1"/>
  <c r="AL31" i="56"/>
  <c r="AJ31" i="56"/>
  <c r="AI31" i="56"/>
  <c r="AR49" i="56"/>
  <c r="AP49" i="56"/>
  <c r="AG23" i="55"/>
  <c r="AG26" i="55" s="1"/>
  <c r="AG44" i="55" s="1"/>
  <c r="AH26" i="55"/>
  <c r="AH44" i="55" s="1"/>
  <c r="Y26" i="55"/>
  <c r="AR51" i="55"/>
  <c r="AP51" i="55"/>
  <c r="AR50" i="55"/>
  <c r="AP50" i="55"/>
  <c r="I83" i="55"/>
  <c r="J83" i="55" s="1"/>
  <c r="E127" i="54"/>
  <c r="BX32" i="54"/>
  <c r="BV32" i="54"/>
  <c r="R25" i="54"/>
  <c r="Q24" i="54"/>
  <c r="Z24" i="54" s="1"/>
  <c r="Q25" i="54"/>
  <c r="M24" i="54"/>
  <c r="Y24" i="54" s="1"/>
  <c r="H39" i="54"/>
  <c r="H36" i="54"/>
  <c r="H42" i="54"/>
  <c r="H34" i="54"/>
  <c r="X25" i="54"/>
  <c r="BD25" i="54"/>
  <c r="BF25" i="54" s="1"/>
  <c r="V24" i="54"/>
  <c r="AE24" i="54" s="1"/>
  <c r="H41" i="54"/>
  <c r="W25" i="54"/>
  <c r="M23" i="54"/>
  <c r="BE23" i="54" s="1"/>
  <c r="BG23" i="54" s="1"/>
  <c r="V23" i="54"/>
  <c r="M25" i="54"/>
  <c r="BE25" i="54" s="1"/>
  <c r="BG25" i="54" s="1"/>
  <c r="W23" i="54"/>
  <c r="R24" i="54"/>
  <c r="AA24" i="54" s="1"/>
  <c r="Q23" i="54"/>
  <c r="Q79" i="54"/>
  <c r="Q80" i="54"/>
  <c r="V80" i="54"/>
  <c r="X79" i="54"/>
  <c r="AM80" i="54"/>
  <c r="R80" i="54"/>
  <c r="AL81" i="54"/>
  <c r="AM81" i="54"/>
  <c r="R81" i="54"/>
  <c r="S115" i="54"/>
  <c r="V81" i="54"/>
  <c r="Y79" i="54"/>
  <c r="AB24" i="54"/>
  <c r="BJ80" i="54"/>
  <c r="BL80" i="54" s="1"/>
  <c r="AJ80" i="54"/>
  <c r="AI24" i="54"/>
  <c r="AK80" i="54"/>
  <c r="W81" i="54"/>
  <c r="BJ81" i="54"/>
  <c r="BL81" i="54" s="1"/>
  <c r="AK24" i="54"/>
  <c r="AL80" i="54"/>
  <c r="X81" i="54"/>
  <c r="AL24" i="54"/>
  <c r="AJ79" i="54"/>
  <c r="Q115" i="54"/>
  <c r="C132" i="54" s="1"/>
  <c r="E50" i="54"/>
  <c r="R50" i="54" s="1"/>
  <c r="C50" i="54"/>
  <c r="E51" i="54"/>
  <c r="R51" i="54" s="1"/>
  <c r="C51" i="54"/>
  <c r="BJ79" i="54"/>
  <c r="BL79" i="54" s="1"/>
  <c r="I38" i="54"/>
  <c r="X23" i="54"/>
  <c r="AM24" i="54"/>
  <c r="X24" i="54"/>
  <c r="AG24" i="54" s="1"/>
  <c r="AN24" i="54"/>
  <c r="G37" i="54"/>
  <c r="BE81" i="54"/>
  <c r="BG81" i="54" s="1"/>
  <c r="BI81" i="54" s="1"/>
  <c r="BK81" i="54" s="1"/>
  <c r="BM81" i="54" s="1"/>
  <c r="AP24" i="54"/>
  <c r="X80" i="54"/>
  <c r="AN80" i="54"/>
  <c r="BD23" i="54"/>
  <c r="BF23" i="54" s="1"/>
  <c r="AP25" i="54"/>
  <c r="BK79" i="54"/>
  <c r="BM79" i="54" s="1"/>
  <c r="Y80" i="54"/>
  <c r="AI79" i="54"/>
  <c r="BK80" i="54"/>
  <c r="BM80" i="54" s="1"/>
  <c r="AC24" i="54"/>
  <c r="H35" i="54"/>
  <c r="R79" i="54"/>
  <c r="AK79" i="54"/>
  <c r="AI81" i="54"/>
  <c r="BH23" i="54"/>
  <c r="AD24" i="54"/>
  <c r="V79" i="54"/>
  <c r="AL79" i="54"/>
  <c r="AJ81" i="54"/>
  <c r="E23" i="54"/>
  <c r="AM79" i="54"/>
  <c r="AK81" i="54"/>
  <c r="E49" i="54"/>
  <c r="R49" i="54" s="1"/>
  <c r="AF24" i="54"/>
  <c r="BH25" i="54"/>
  <c r="BI25" i="54"/>
  <c r="E25" i="54"/>
  <c r="H33" i="54"/>
  <c r="BJ25" i="54"/>
  <c r="BL25" i="54" s="1"/>
  <c r="AB65" i="56" l="1"/>
  <c r="AB66" i="56" s="1"/>
  <c r="AB44" i="56"/>
  <c r="AC44" i="59"/>
  <c r="AD65" i="59"/>
  <c r="AD66" i="59" s="1"/>
  <c r="AB65" i="59"/>
  <c r="AB66" i="59" s="1"/>
  <c r="AD65" i="56"/>
  <c r="AD66" i="56" s="1"/>
  <c r="AB44" i="59"/>
  <c r="AD44" i="59"/>
  <c r="AC65" i="59"/>
  <c r="AC66" i="59" s="1"/>
  <c r="AF57" i="57"/>
  <c r="AN57" i="57" s="1"/>
  <c r="AF64" i="57"/>
  <c r="AF63" i="57"/>
  <c r="AF62" i="57"/>
  <c r="AR51" i="58"/>
  <c r="AP51" i="58"/>
  <c r="AA65" i="57"/>
  <c r="AA66" i="57" s="1"/>
  <c r="BD57" i="57"/>
  <c r="BF57" i="57" s="1"/>
  <c r="BH57" i="57" s="1"/>
  <c r="BJ57" i="57" s="1"/>
  <c r="BL57" i="57" s="1"/>
  <c r="X57" i="57"/>
  <c r="F62" i="57"/>
  <c r="Z62" i="57" s="1"/>
  <c r="F63" i="57"/>
  <c r="Z63" i="57" s="1"/>
  <c r="AM57" i="57"/>
  <c r="F64" i="57"/>
  <c r="Z64" i="57" s="1"/>
  <c r="AL57" i="57"/>
  <c r="AK57" i="57"/>
  <c r="AJ57" i="57"/>
  <c r="AI57" i="57"/>
  <c r="AM135" i="57"/>
  <c r="AE65" i="57"/>
  <c r="AE66" i="57" s="1"/>
  <c r="AN135" i="57"/>
  <c r="AD44" i="56"/>
  <c r="AC65" i="56"/>
  <c r="AC66" i="56" s="1"/>
  <c r="AC44" i="56"/>
  <c r="AA44" i="56"/>
  <c r="B71" i="56"/>
  <c r="B72" i="56" s="1"/>
  <c r="AE44" i="56"/>
  <c r="Z43" i="56"/>
  <c r="Z44" i="56" s="1"/>
  <c r="BE24" i="54"/>
  <c r="BG24" i="54" s="1"/>
  <c r="AH24" i="54"/>
  <c r="Y25" i="54"/>
  <c r="AH25" i="54" s="1"/>
  <c r="Y23" i="54"/>
  <c r="AH23" i="54" s="1"/>
  <c r="AK23" i="54"/>
  <c r="AI23" i="54"/>
  <c r="E26" i="54"/>
  <c r="I82" i="54" s="1"/>
  <c r="J82" i="54" s="1"/>
  <c r="AG23" i="54"/>
  <c r="AF23" i="54"/>
  <c r="AE23" i="54"/>
  <c r="AC23" i="54"/>
  <c r="AD23" i="54"/>
  <c r="AB23" i="54"/>
  <c r="AA23" i="54"/>
  <c r="AN23" i="54"/>
  <c r="Z23" i="54"/>
  <c r="AM23" i="54"/>
  <c r="AL23" i="54"/>
  <c r="AJ23" i="54"/>
  <c r="V51" i="54"/>
  <c r="Q51" i="54"/>
  <c r="CB51" i="54"/>
  <c r="CA51" i="54"/>
  <c r="F51" i="54"/>
  <c r="BZ51" i="54"/>
  <c r="BY51" i="54"/>
  <c r="BX51" i="54"/>
  <c r="BW51" i="54"/>
  <c r="W51" i="54"/>
  <c r="X51" i="54" s="1"/>
  <c r="BV51" i="54"/>
  <c r="BU51" i="54"/>
  <c r="BT51" i="54"/>
  <c r="BY49" i="54"/>
  <c r="BW49" i="54"/>
  <c r="BV49" i="54"/>
  <c r="BU49" i="54"/>
  <c r="BT49" i="54"/>
  <c r="BZ49" i="54"/>
  <c r="W49" i="54"/>
  <c r="X49" i="54" s="1"/>
  <c r="CA49" i="54"/>
  <c r="F49" i="54"/>
  <c r="V49" i="54"/>
  <c r="Q49" i="54"/>
  <c r="CB49" i="54"/>
  <c r="BX49" i="54"/>
  <c r="I37" i="54"/>
  <c r="H37" i="54"/>
  <c r="BT50" i="54"/>
  <c r="W50" i="54"/>
  <c r="X50" i="54" s="1"/>
  <c r="V50" i="54"/>
  <c r="Q50" i="54"/>
  <c r="CB50" i="54"/>
  <c r="CA50" i="54"/>
  <c r="F50" i="54"/>
  <c r="BV50" i="54"/>
  <c r="BZ50" i="54"/>
  <c r="BY50" i="54"/>
  <c r="BX50" i="54"/>
  <c r="BU50" i="54"/>
  <c r="BW50" i="54"/>
  <c r="AI25" i="54"/>
  <c r="AG25" i="54"/>
  <c r="AE25" i="54"/>
  <c r="AF25" i="54"/>
  <c r="AD25" i="54"/>
  <c r="AC25" i="54"/>
  <c r="AA25" i="54"/>
  <c r="AB25" i="54"/>
  <c r="Z25" i="54"/>
  <c r="AN25" i="54"/>
  <c r="AM25" i="54"/>
  <c r="AJ25" i="54"/>
  <c r="AL25" i="54"/>
  <c r="AK25" i="54"/>
  <c r="AF65" i="57" l="1"/>
  <c r="AF66" i="57" s="1"/>
  <c r="Z65" i="57"/>
  <c r="Z66" i="57" s="1"/>
  <c r="AG57" i="57"/>
  <c r="R115" i="56"/>
  <c r="D132" i="56" s="1"/>
  <c r="CB73" i="56"/>
  <c r="CA73" i="56"/>
  <c r="BZ73" i="56"/>
  <c r="BY73" i="56"/>
  <c r="BX73" i="56"/>
  <c r="BW73" i="56"/>
  <c r="BV73" i="56"/>
  <c r="BU73" i="56"/>
  <c r="BT73" i="56"/>
  <c r="AP50" i="54"/>
  <c r="AR50" i="54"/>
  <c r="AR49" i="54"/>
  <c r="AP49" i="54"/>
  <c r="AR51" i="54"/>
  <c r="AP51" i="54"/>
  <c r="I83" i="54"/>
  <c r="J83" i="54" s="1"/>
  <c r="AG62" i="57" l="1"/>
  <c r="AG63" i="57"/>
  <c r="AG64" i="57"/>
  <c r="AR137" i="53"/>
  <c r="AP137" i="53"/>
  <c r="AR136" i="53"/>
  <c r="AP136" i="53"/>
  <c r="BA135" i="53"/>
  <c r="AZ135" i="53"/>
  <c r="AY135" i="53"/>
  <c r="AX135" i="53"/>
  <c r="AW135" i="53"/>
  <c r="AV135" i="53"/>
  <c r="AU135" i="53"/>
  <c r="AT135" i="53"/>
  <c r="AS135" i="53"/>
  <c r="AQ135" i="53"/>
  <c r="BA134" i="53"/>
  <c r="AZ134" i="53"/>
  <c r="AY134" i="53"/>
  <c r="AX134" i="53"/>
  <c r="AW134" i="53"/>
  <c r="AV134" i="53"/>
  <c r="AU134" i="53"/>
  <c r="AT134" i="53"/>
  <c r="AS134" i="53"/>
  <c r="AQ134" i="53"/>
  <c r="D127" i="53"/>
  <c r="E126" i="53"/>
  <c r="E125" i="53"/>
  <c r="E124" i="53"/>
  <c r="E123" i="53"/>
  <c r="E122" i="53"/>
  <c r="E121" i="53"/>
  <c r="E120" i="53"/>
  <c r="E119" i="53"/>
  <c r="O114" i="53"/>
  <c r="O113" i="53"/>
  <c r="O112" i="53"/>
  <c r="O111" i="53"/>
  <c r="O110" i="53"/>
  <c r="O109" i="53"/>
  <c r="O108" i="53"/>
  <c r="O107" i="53"/>
  <c r="O106" i="53"/>
  <c r="AR83" i="53"/>
  <c r="W83" i="53" s="1"/>
  <c r="AP83" i="53"/>
  <c r="AG83" i="53"/>
  <c r="AF83" i="53"/>
  <c r="AE83" i="53"/>
  <c r="AD83" i="53"/>
  <c r="AC83" i="53"/>
  <c r="AB83" i="53"/>
  <c r="AA83" i="53"/>
  <c r="Z83" i="53"/>
  <c r="M83" i="53"/>
  <c r="L83" i="53"/>
  <c r="J83" i="53"/>
  <c r="I83" i="53"/>
  <c r="E83" i="53"/>
  <c r="AN83" i="53" s="1"/>
  <c r="AR82" i="53"/>
  <c r="V82" i="53" s="1"/>
  <c r="AP82" i="53"/>
  <c r="AG82" i="53"/>
  <c r="AF82" i="53"/>
  <c r="AE82" i="53"/>
  <c r="AD82" i="53"/>
  <c r="AC82" i="53"/>
  <c r="AB82" i="53"/>
  <c r="AA82" i="53"/>
  <c r="Z82" i="53"/>
  <c r="M82" i="53"/>
  <c r="L82" i="53"/>
  <c r="J82" i="53"/>
  <c r="I82" i="53"/>
  <c r="E82" i="53"/>
  <c r="AN82" i="53" s="1"/>
  <c r="AR81" i="53"/>
  <c r="W81" i="53" s="1"/>
  <c r="AP81" i="53"/>
  <c r="AH81" i="53"/>
  <c r="AG81" i="53"/>
  <c r="AF81" i="53"/>
  <c r="AE81" i="53"/>
  <c r="AD81" i="53"/>
  <c r="AC81" i="53"/>
  <c r="AB81" i="53"/>
  <c r="AA81" i="53"/>
  <c r="Z81" i="53"/>
  <c r="M81" i="53"/>
  <c r="BE81" i="53" s="1"/>
  <c r="BG81" i="53" s="1"/>
  <c r="BI81" i="53" s="1"/>
  <c r="L81" i="53"/>
  <c r="X81" i="53" s="1"/>
  <c r="I81" i="53"/>
  <c r="J81" i="53" s="1"/>
  <c r="E81" i="53"/>
  <c r="AJ81" i="53" s="1"/>
  <c r="AR80" i="53"/>
  <c r="W80" i="53" s="1"/>
  <c r="AP80" i="53"/>
  <c r="AH80" i="53"/>
  <c r="AG80" i="53"/>
  <c r="AF80" i="53"/>
  <c r="AE80" i="53"/>
  <c r="AD80" i="53"/>
  <c r="AC80" i="53"/>
  <c r="AB80" i="53"/>
  <c r="AA80" i="53"/>
  <c r="Z80" i="53"/>
  <c r="M80" i="53"/>
  <c r="L80" i="53"/>
  <c r="BD80" i="53" s="1"/>
  <c r="BF80" i="53" s="1"/>
  <c r="BH80" i="53" s="1"/>
  <c r="I80" i="53"/>
  <c r="J80" i="53" s="1"/>
  <c r="E80" i="53"/>
  <c r="AN80" i="53" s="1"/>
  <c r="AR79" i="53"/>
  <c r="W79" i="53" s="1"/>
  <c r="AP79" i="53"/>
  <c r="AH79" i="53"/>
  <c r="AG79" i="53"/>
  <c r="AF79" i="53"/>
  <c r="AE79" i="53"/>
  <c r="AD79" i="53"/>
  <c r="AC79" i="53"/>
  <c r="AB79" i="53"/>
  <c r="AA79" i="53"/>
  <c r="Z79" i="53"/>
  <c r="M79" i="53"/>
  <c r="Y79" i="53" s="1"/>
  <c r="L79" i="53"/>
  <c r="X79" i="53" s="1"/>
  <c r="I79" i="53"/>
  <c r="J79" i="53" s="1"/>
  <c r="E79" i="53"/>
  <c r="AN79" i="53" s="1"/>
  <c r="AR78" i="53"/>
  <c r="W78" i="53" s="1"/>
  <c r="AP78" i="53"/>
  <c r="AH78" i="53"/>
  <c r="AG78" i="53"/>
  <c r="AF78" i="53"/>
  <c r="AE78" i="53"/>
  <c r="AD78" i="53"/>
  <c r="AC78" i="53"/>
  <c r="AB78" i="53"/>
  <c r="AA78" i="53"/>
  <c r="Z78" i="53"/>
  <c r="M78" i="53"/>
  <c r="L78" i="53"/>
  <c r="J78" i="53"/>
  <c r="I78" i="53"/>
  <c r="E78" i="53"/>
  <c r="AI78" i="53" s="1"/>
  <c r="CB74" i="53"/>
  <c r="CA74" i="53"/>
  <c r="BZ74" i="53"/>
  <c r="BY74" i="53"/>
  <c r="BX74" i="53"/>
  <c r="BW74" i="53"/>
  <c r="BV74" i="53"/>
  <c r="BU74" i="53"/>
  <c r="BT74" i="53"/>
  <c r="CB72" i="53"/>
  <c r="CA72" i="53"/>
  <c r="BZ72" i="53"/>
  <c r="BY72" i="53"/>
  <c r="BX72" i="53"/>
  <c r="BW72" i="53"/>
  <c r="BV72" i="53"/>
  <c r="BU72" i="53"/>
  <c r="BT72" i="53"/>
  <c r="CB71" i="53"/>
  <c r="CA71" i="53"/>
  <c r="BZ71" i="53"/>
  <c r="BY71" i="53"/>
  <c r="BX71" i="53"/>
  <c r="BW71" i="53"/>
  <c r="BV71" i="53"/>
  <c r="BU71" i="53"/>
  <c r="BT71" i="53"/>
  <c r="CB70" i="53"/>
  <c r="CA70" i="53"/>
  <c r="BZ70" i="53"/>
  <c r="BY70" i="53"/>
  <c r="BX70" i="53"/>
  <c r="BW70" i="53"/>
  <c r="BV70" i="53"/>
  <c r="BU70" i="53"/>
  <c r="BT70" i="53"/>
  <c r="B70" i="53"/>
  <c r="CB69" i="53"/>
  <c r="CA69" i="53"/>
  <c r="BZ69" i="53"/>
  <c r="BY69" i="53"/>
  <c r="BX69" i="53"/>
  <c r="BW69" i="53"/>
  <c r="BV69" i="53"/>
  <c r="BU69" i="53"/>
  <c r="BT69" i="53"/>
  <c r="CB68" i="53"/>
  <c r="CA68" i="53"/>
  <c r="BZ68" i="53"/>
  <c r="BY68" i="53"/>
  <c r="BX68" i="53"/>
  <c r="BW68" i="53"/>
  <c r="BV68" i="53"/>
  <c r="BU68" i="53"/>
  <c r="BT68" i="53"/>
  <c r="CB67" i="53"/>
  <c r="CA67" i="53"/>
  <c r="BZ67" i="53"/>
  <c r="BY67" i="53"/>
  <c r="BX67" i="53"/>
  <c r="BW67" i="53"/>
  <c r="BV67" i="53"/>
  <c r="BU67" i="53"/>
  <c r="BT67" i="53"/>
  <c r="CB66" i="53"/>
  <c r="CA66" i="53"/>
  <c r="BZ66" i="53"/>
  <c r="BY66" i="53"/>
  <c r="BX66" i="53"/>
  <c r="BW66" i="53"/>
  <c r="BV66" i="53"/>
  <c r="BU66" i="53"/>
  <c r="BT66" i="53"/>
  <c r="AG66" i="53"/>
  <c r="CB65" i="53"/>
  <c r="CA65" i="53"/>
  <c r="BZ65" i="53"/>
  <c r="BY65" i="53"/>
  <c r="BX65" i="53"/>
  <c r="BW65" i="53"/>
  <c r="BV65" i="53"/>
  <c r="BU65" i="53"/>
  <c r="BT65" i="53"/>
  <c r="Q65" i="53"/>
  <c r="P65" i="53"/>
  <c r="O65" i="53"/>
  <c r="N65" i="53"/>
  <c r="M65" i="53"/>
  <c r="L65" i="53"/>
  <c r="E65" i="53"/>
  <c r="CB64" i="53"/>
  <c r="CA64" i="53"/>
  <c r="BZ64" i="53"/>
  <c r="BY64" i="53"/>
  <c r="BX64" i="53"/>
  <c r="BW64" i="53"/>
  <c r="BV64" i="53"/>
  <c r="BU64" i="53"/>
  <c r="BT64" i="53"/>
  <c r="AN64" i="53"/>
  <c r="AM64" i="53"/>
  <c r="AL64" i="53"/>
  <c r="AK64" i="53"/>
  <c r="AJ64" i="53"/>
  <c r="AI64" i="53"/>
  <c r="T64" i="53"/>
  <c r="I64" i="53"/>
  <c r="H64" i="53"/>
  <c r="G64" i="53"/>
  <c r="CB63" i="53"/>
  <c r="CA63" i="53"/>
  <c r="BZ63" i="53"/>
  <c r="BY63" i="53"/>
  <c r="BX63" i="53"/>
  <c r="BW63" i="53"/>
  <c r="BV63" i="53"/>
  <c r="BU63" i="53"/>
  <c r="BT63" i="53"/>
  <c r="AN63" i="53"/>
  <c r="AM63" i="53"/>
  <c r="AL63" i="53"/>
  <c r="AK63" i="53"/>
  <c r="AJ63" i="53"/>
  <c r="AI63" i="53"/>
  <c r="T63" i="53"/>
  <c r="I63" i="53"/>
  <c r="H63" i="53"/>
  <c r="G63" i="53"/>
  <c r="CB62" i="53"/>
  <c r="CA62" i="53"/>
  <c r="BZ62" i="53"/>
  <c r="BY62" i="53"/>
  <c r="BX62" i="53"/>
  <c r="BW62" i="53"/>
  <c r="BV62" i="53"/>
  <c r="BU62" i="53"/>
  <c r="BT62" i="53"/>
  <c r="AN62" i="53"/>
  <c r="AM62" i="53"/>
  <c r="AL62" i="53"/>
  <c r="AK62" i="53"/>
  <c r="AJ62" i="53"/>
  <c r="AI62" i="53"/>
  <c r="T62" i="53"/>
  <c r="I62" i="53"/>
  <c r="H62" i="53"/>
  <c r="G62" i="53"/>
  <c r="CB61" i="53"/>
  <c r="CA61" i="53"/>
  <c r="BZ61" i="53"/>
  <c r="BY61" i="53"/>
  <c r="BX61" i="53"/>
  <c r="BW61" i="53"/>
  <c r="BV61" i="53"/>
  <c r="BU61" i="53"/>
  <c r="BT61" i="53"/>
  <c r="CB60" i="53"/>
  <c r="CA60" i="53"/>
  <c r="BZ60" i="53"/>
  <c r="BY60" i="53"/>
  <c r="BX60" i="53"/>
  <c r="BW60" i="53"/>
  <c r="BV60" i="53"/>
  <c r="BU60" i="53"/>
  <c r="BT60" i="53"/>
  <c r="CB59" i="53"/>
  <c r="CA59" i="53"/>
  <c r="BZ59" i="53"/>
  <c r="BY59" i="53"/>
  <c r="BX59" i="53"/>
  <c r="BW59" i="53"/>
  <c r="BV59" i="53"/>
  <c r="BU59" i="53"/>
  <c r="BT59" i="53"/>
  <c r="CB58" i="53"/>
  <c r="CA58" i="53"/>
  <c r="BZ58" i="53"/>
  <c r="BY58" i="53"/>
  <c r="BX58" i="53"/>
  <c r="BW58" i="53"/>
  <c r="BV58" i="53"/>
  <c r="BU58" i="53"/>
  <c r="BT58" i="53"/>
  <c r="CB57" i="53"/>
  <c r="BK57" i="53"/>
  <c r="CB56" i="53"/>
  <c r="CA56" i="53"/>
  <c r="BZ56" i="53"/>
  <c r="BY56" i="53"/>
  <c r="BX56" i="53"/>
  <c r="BW56" i="53"/>
  <c r="BV56" i="53"/>
  <c r="BU56" i="53"/>
  <c r="BT56" i="53"/>
  <c r="CB55" i="53"/>
  <c r="CA55" i="53"/>
  <c r="BZ55" i="53"/>
  <c r="BY55" i="53"/>
  <c r="BX55" i="53"/>
  <c r="BW55" i="53"/>
  <c r="BV55" i="53"/>
  <c r="BU55" i="53"/>
  <c r="BT55" i="53"/>
  <c r="CB54" i="53"/>
  <c r="CA54" i="53"/>
  <c r="BZ54" i="53"/>
  <c r="BY54" i="53"/>
  <c r="BX54" i="53"/>
  <c r="BW54" i="53"/>
  <c r="BV54" i="53"/>
  <c r="BU54" i="53"/>
  <c r="BT54" i="53"/>
  <c r="CB53" i="53"/>
  <c r="CA53" i="53"/>
  <c r="BZ53" i="53"/>
  <c r="BY53" i="53"/>
  <c r="BX53" i="53"/>
  <c r="BW53" i="53"/>
  <c r="BV53" i="53"/>
  <c r="BU53" i="53"/>
  <c r="BT53" i="53"/>
  <c r="CB52" i="53"/>
  <c r="CA52" i="53"/>
  <c r="BZ52" i="53"/>
  <c r="BY52" i="53"/>
  <c r="BX52" i="53"/>
  <c r="BW52" i="53"/>
  <c r="BV52" i="53"/>
  <c r="BU52" i="53"/>
  <c r="BT52" i="53"/>
  <c r="U52" i="53"/>
  <c r="T52" i="53"/>
  <c r="S52" i="53"/>
  <c r="G51" i="53"/>
  <c r="B51" i="53"/>
  <c r="E51" i="53" s="1"/>
  <c r="R51" i="53" s="1"/>
  <c r="G50" i="53"/>
  <c r="G49" i="53"/>
  <c r="G48" i="53"/>
  <c r="E48" i="53"/>
  <c r="B48" i="53"/>
  <c r="C48" i="53" s="1"/>
  <c r="CB47" i="53"/>
  <c r="CA47" i="53"/>
  <c r="BZ47" i="53"/>
  <c r="BY47" i="53"/>
  <c r="BX47" i="53"/>
  <c r="BW47" i="53"/>
  <c r="BV47" i="53"/>
  <c r="BU47" i="53"/>
  <c r="BT47" i="53"/>
  <c r="CB46" i="53"/>
  <c r="CA46" i="53"/>
  <c r="BZ46" i="53"/>
  <c r="BY46" i="53"/>
  <c r="BX46" i="53"/>
  <c r="BW46" i="53"/>
  <c r="BV46" i="53"/>
  <c r="BU46" i="53"/>
  <c r="BT46" i="53"/>
  <c r="CB45" i="53"/>
  <c r="CA45" i="53"/>
  <c r="BZ45" i="53"/>
  <c r="BY45" i="53"/>
  <c r="BX45" i="53"/>
  <c r="BW45" i="53"/>
  <c r="BV45" i="53"/>
  <c r="BU45" i="53"/>
  <c r="BT45" i="53"/>
  <c r="CB44" i="53"/>
  <c r="CA44" i="53"/>
  <c r="BZ44" i="53"/>
  <c r="BY44" i="53"/>
  <c r="BX44" i="53"/>
  <c r="BW44" i="53"/>
  <c r="BV44" i="53"/>
  <c r="BU44" i="53"/>
  <c r="BT44" i="53"/>
  <c r="CB43" i="53"/>
  <c r="CA43" i="53"/>
  <c r="BZ43" i="53"/>
  <c r="BY43" i="53"/>
  <c r="BX43" i="53"/>
  <c r="BW43" i="53"/>
  <c r="BV43" i="53"/>
  <c r="BU43" i="53"/>
  <c r="BT43" i="53"/>
  <c r="Q43" i="53"/>
  <c r="P43" i="53"/>
  <c r="O43" i="53"/>
  <c r="N43" i="53"/>
  <c r="M43" i="53"/>
  <c r="L43" i="53"/>
  <c r="CB42" i="53"/>
  <c r="CA42" i="53"/>
  <c r="BZ42" i="53"/>
  <c r="BY42" i="53"/>
  <c r="BX42" i="53"/>
  <c r="BW42" i="53"/>
  <c r="BV42" i="53"/>
  <c r="BU42" i="53"/>
  <c r="BT42" i="53"/>
  <c r="AN42" i="53"/>
  <c r="AM42" i="53"/>
  <c r="AL42" i="53"/>
  <c r="AK42" i="53"/>
  <c r="AJ42" i="53"/>
  <c r="AI42" i="53"/>
  <c r="AH42" i="53"/>
  <c r="AG42" i="53"/>
  <c r="AF42" i="53"/>
  <c r="AE42" i="53"/>
  <c r="AD42" i="53"/>
  <c r="AC42" i="53"/>
  <c r="AB42" i="53"/>
  <c r="AA42" i="53"/>
  <c r="T42" i="53"/>
  <c r="G42" i="53"/>
  <c r="H42" i="53" s="1"/>
  <c r="F42" i="53"/>
  <c r="Z42" i="53" s="1"/>
  <c r="CB41" i="53"/>
  <c r="CA41" i="53"/>
  <c r="BZ41" i="53"/>
  <c r="BY41" i="53"/>
  <c r="BX41" i="53"/>
  <c r="BW41" i="53"/>
  <c r="BV41" i="53"/>
  <c r="BU41" i="53"/>
  <c r="BT41" i="53"/>
  <c r="AN41" i="53"/>
  <c r="AM41" i="53"/>
  <c r="AL41" i="53"/>
  <c r="AK41" i="53"/>
  <c r="AJ41" i="53"/>
  <c r="AI41" i="53"/>
  <c r="AH41" i="53"/>
  <c r="AG41" i="53"/>
  <c r="AF41" i="53"/>
  <c r="AE41" i="53"/>
  <c r="AD41" i="53"/>
  <c r="AC41" i="53"/>
  <c r="AB41" i="53"/>
  <c r="AA41" i="53"/>
  <c r="T41" i="53"/>
  <c r="G41" i="53"/>
  <c r="H41" i="53" s="1"/>
  <c r="F41" i="53"/>
  <c r="Z41" i="53" s="1"/>
  <c r="CB40" i="53"/>
  <c r="CA40" i="53"/>
  <c r="BZ40" i="53"/>
  <c r="BY40" i="53"/>
  <c r="BX40" i="53"/>
  <c r="BW40" i="53"/>
  <c r="BV40" i="53"/>
  <c r="BU40" i="53"/>
  <c r="BT40" i="53"/>
  <c r="AN40" i="53"/>
  <c r="AM40" i="53"/>
  <c r="AL40" i="53"/>
  <c r="AK40" i="53"/>
  <c r="AJ40" i="53"/>
  <c r="AI40" i="53"/>
  <c r="AH40" i="53"/>
  <c r="AG40" i="53"/>
  <c r="AF40" i="53"/>
  <c r="AE40" i="53"/>
  <c r="AD40" i="53"/>
  <c r="AC40" i="53"/>
  <c r="AB40" i="53"/>
  <c r="AA40" i="53"/>
  <c r="I40" i="53"/>
  <c r="G40" i="53"/>
  <c r="H40" i="53" s="1"/>
  <c r="F40" i="53"/>
  <c r="Z40" i="53" s="1"/>
  <c r="B40" i="53"/>
  <c r="A40" i="53"/>
  <c r="CB39" i="53"/>
  <c r="CA39" i="53"/>
  <c r="BZ39" i="53"/>
  <c r="BY39" i="53"/>
  <c r="BX39" i="53"/>
  <c r="BW39" i="53"/>
  <c r="BV39" i="53"/>
  <c r="BU39" i="53"/>
  <c r="BT39" i="53"/>
  <c r="AN39" i="53"/>
  <c r="AM39" i="53"/>
  <c r="AL39" i="53"/>
  <c r="AK39" i="53"/>
  <c r="AJ39" i="53"/>
  <c r="AI39" i="53"/>
  <c r="AH39" i="53"/>
  <c r="AG39" i="53"/>
  <c r="AF39" i="53"/>
  <c r="AE39" i="53"/>
  <c r="AD39" i="53"/>
  <c r="AC39" i="53"/>
  <c r="AB39" i="53"/>
  <c r="AA39" i="53"/>
  <c r="T39" i="53"/>
  <c r="G39" i="53"/>
  <c r="I39" i="53" s="1"/>
  <c r="F39" i="53"/>
  <c r="Z39" i="53" s="1"/>
  <c r="CB38" i="53"/>
  <c r="CA38" i="53"/>
  <c r="BZ38" i="53"/>
  <c r="BY38" i="53"/>
  <c r="BX38" i="53"/>
  <c r="BW38" i="53"/>
  <c r="BV38" i="53"/>
  <c r="BU38" i="53"/>
  <c r="BT38" i="53"/>
  <c r="AN38" i="53"/>
  <c r="AM38" i="53"/>
  <c r="AL38" i="53"/>
  <c r="AK38" i="53"/>
  <c r="AJ38" i="53"/>
  <c r="AI38" i="53"/>
  <c r="AH38" i="53"/>
  <c r="AG38" i="53"/>
  <c r="AF38" i="53"/>
  <c r="AE38" i="53"/>
  <c r="AD38" i="53"/>
  <c r="AC38" i="53"/>
  <c r="AB38" i="53"/>
  <c r="AA38" i="53"/>
  <c r="T38" i="53"/>
  <c r="G38" i="53"/>
  <c r="I38" i="53" s="1"/>
  <c r="F38" i="53"/>
  <c r="Z38" i="53" s="1"/>
  <c r="CB37" i="53"/>
  <c r="CA37" i="53"/>
  <c r="BZ37" i="53"/>
  <c r="BY37" i="53"/>
  <c r="BX37" i="53"/>
  <c r="BW37" i="53"/>
  <c r="BV37" i="53"/>
  <c r="BU37" i="53"/>
  <c r="BT37" i="53"/>
  <c r="B37" i="53"/>
  <c r="B50" i="53" s="1"/>
  <c r="A37" i="53"/>
  <c r="CB36" i="53"/>
  <c r="CA36" i="53"/>
  <c r="BZ36" i="53"/>
  <c r="BY36" i="53"/>
  <c r="BX36" i="53"/>
  <c r="BW36" i="53"/>
  <c r="BV36" i="53"/>
  <c r="BU36" i="53"/>
  <c r="BT36" i="53"/>
  <c r="AN36" i="53"/>
  <c r="AM36" i="53"/>
  <c r="AL36" i="53"/>
  <c r="AK36" i="53"/>
  <c r="AJ36" i="53"/>
  <c r="AI36" i="53"/>
  <c r="AH36" i="53"/>
  <c r="AG36" i="53"/>
  <c r="AF36" i="53"/>
  <c r="AE36" i="53"/>
  <c r="AD36" i="53"/>
  <c r="AC36" i="53"/>
  <c r="AB36" i="53"/>
  <c r="AA36" i="53"/>
  <c r="T36" i="53"/>
  <c r="G36" i="53"/>
  <c r="I36" i="53" s="1"/>
  <c r="F36" i="53"/>
  <c r="Z36" i="53" s="1"/>
  <c r="CB35" i="53"/>
  <c r="CA35" i="53"/>
  <c r="BZ35" i="53"/>
  <c r="BY35" i="53"/>
  <c r="BX35" i="53"/>
  <c r="BW35" i="53"/>
  <c r="BV35" i="53"/>
  <c r="BU35" i="53"/>
  <c r="BT35" i="53"/>
  <c r="AN35" i="53"/>
  <c r="AM35" i="53"/>
  <c r="AL35" i="53"/>
  <c r="AK35" i="53"/>
  <c r="AJ35" i="53"/>
  <c r="AI35" i="53"/>
  <c r="AH35" i="53"/>
  <c r="AG35" i="53"/>
  <c r="AF35" i="53"/>
  <c r="AE35" i="53"/>
  <c r="AD35" i="53"/>
  <c r="AC35" i="53"/>
  <c r="AB35" i="53"/>
  <c r="AA35" i="53"/>
  <c r="T35" i="53"/>
  <c r="G35" i="53"/>
  <c r="I35" i="53" s="1"/>
  <c r="F35" i="53"/>
  <c r="Z35" i="53" s="1"/>
  <c r="CB34" i="53"/>
  <c r="CA34" i="53"/>
  <c r="BZ34" i="53"/>
  <c r="BY34" i="53"/>
  <c r="BX34" i="53"/>
  <c r="BW34" i="53"/>
  <c r="BV34" i="53"/>
  <c r="BU34" i="53"/>
  <c r="BT34" i="53"/>
  <c r="AN34" i="53"/>
  <c r="AM34" i="53"/>
  <c r="AL34" i="53"/>
  <c r="AK34" i="53"/>
  <c r="AJ34" i="53"/>
  <c r="AI34" i="53"/>
  <c r="AH34" i="53"/>
  <c r="AG34" i="53"/>
  <c r="AF34" i="53"/>
  <c r="AE34" i="53"/>
  <c r="AD34" i="53"/>
  <c r="AC34" i="53"/>
  <c r="AB34" i="53"/>
  <c r="AA34" i="53"/>
  <c r="F34" i="53"/>
  <c r="Z34" i="53" s="1"/>
  <c r="B34" i="53"/>
  <c r="B49" i="53" s="1"/>
  <c r="A34" i="53"/>
  <c r="CB33" i="53"/>
  <c r="CA33" i="53"/>
  <c r="BZ33" i="53"/>
  <c r="BY33" i="53"/>
  <c r="BX33" i="53"/>
  <c r="BW33" i="53"/>
  <c r="BV33" i="53"/>
  <c r="BU33" i="53"/>
  <c r="BT33" i="53"/>
  <c r="AN33" i="53"/>
  <c r="AM33" i="53"/>
  <c r="AL33" i="53"/>
  <c r="AK33" i="53"/>
  <c r="AJ33" i="53"/>
  <c r="AI33" i="53"/>
  <c r="AH33" i="53"/>
  <c r="AG33" i="53"/>
  <c r="AF33" i="53"/>
  <c r="AE33" i="53"/>
  <c r="AD33" i="53"/>
  <c r="AC33" i="53"/>
  <c r="AB33" i="53"/>
  <c r="AA33" i="53"/>
  <c r="T33" i="53"/>
  <c r="G33" i="53"/>
  <c r="I33" i="53" s="1"/>
  <c r="F33" i="53"/>
  <c r="Z33" i="53" s="1"/>
  <c r="CB32" i="53"/>
  <c r="CA32" i="53"/>
  <c r="BZ32" i="53"/>
  <c r="BY32" i="53"/>
  <c r="BX32" i="53"/>
  <c r="BW32" i="53"/>
  <c r="BV32" i="53"/>
  <c r="BU32" i="53"/>
  <c r="BT32" i="53"/>
  <c r="AN32" i="53"/>
  <c r="AM32" i="53"/>
  <c r="AL32" i="53"/>
  <c r="AK32" i="53"/>
  <c r="AJ32" i="53"/>
  <c r="AI32" i="53"/>
  <c r="AH32" i="53"/>
  <c r="AG32" i="53"/>
  <c r="AF32" i="53"/>
  <c r="AE32" i="53"/>
  <c r="AD32" i="53"/>
  <c r="AC32" i="53"/>
  <c r="AB32" i="53"/>
  <c r="AA32" i="53"/>
  <c r="T32" i="53"/>
  <c r="G32" i="53"/>
  <c r="H32" i="53" s="1"/>
  <c r="F32" i="53"/>
  <c r="Z32" i="53" s="1"/>
  <c r="CB31" i="53"/>
  <c r="CA31" i="53"/>
  <c r="BZ31" i="53"/>
  <c r="BY31" i="53"/>
  <c r="BX31" i="53"/>
  <c r="BW31" i="53"/>
  <c r="BV31" i="53"/>
  <c r="BU31" i="53"/>
  <c r="BT31" i="53"/>
  <c r="AN31" i="53"/>
  <c r="AM31" i="53"/>
  <c r="AL31" i="53"/>
  <c r="AK31" i="53"/>
  <c r="AJ31" i="53"/>
  <c r="AI31" i="53"/>
  <c r="AH31" i="53"/>
  <c r="AG31" i="53"/>
  <c r="AF31" i="53"/>
  <c r="AE31" i="53"/>
  <c r="AD31" i="53"/>
  <c r="AC31" i="53"/>
  <c r="AB31" i="53"/>
  <c r="AA31" i="53"/>
  <c r="G31" i="53"/>
  <c r="I31" i="53" s="1"/>
  <c r="F31" i="53"/>
  <c r="A31" i="53"/>
  <c r="CB30" i="53"/>
  <c r="CA30" i="53"/>
  <c r="BZ30" i="53"/>
  <c r="BY30" i="53"/>
  <c r="BX30" i="53"/>
  <c r="BW30" i="53"/>
  <c r="BV30" i="53"/>
  <c r="BU30" i="53"/>
  <c r="BT30" i="53"/>
  <c r="CB29" i="53"/>
  <c r="CA29" i="53"/>
  <c r="BZ29" i="53"/>
  <c r="BY29" i="53"/>
  <c r="BX29" i="53"/>
  <c r="BW29" i="53"/>
  <c r="BV29" i="53"/>
  <c r="BU29" i="53"/>
  <c r="BT29" i="53"/>
  <c r="CB28" i="53"/>
  <c r="CA28" i="53"/>
  <c r="BZ28" i="53"/>
  <c r="BY28" i="53"/>
  <c r="BX28" i="53"/>
  <c r="BW28" i="53"/>
  <c r="BV28" i="53"/>
  <c r="BU28" i="53"/>
  <c r="BT28" i="53"/>
  <c r="CB27" i="53"/>
  <c r="CA27" i="53"/>
  <c r="BZ27" i="53"/>
  <c r="BY27" i="53"/>
  <c r="BX27" i="53"/>
  <c r="BW27" i="53"/>
  <c r="BV27" i="53"/>
  <c r="BU27" i="53"/>
  <c r="BT27" i="53"/>
  <c r="CB26" i="53"/>
  <c r="CA26" i="53"/>
  <c r="BZ26" i="53"/>
  <c r="BY26" i="53"/>
  <c r="BX26" i="53"/>
  <c r="BW26" i="53"/>
  <c r="BV26" i="53"/>
  <c r="BU26" i="53"/>
  <c r="BT26" i="53"/>
  <c r="U26" i="53"/>
  <c r="T26" i="53"/>
  <c r="S26" i="53"/>
  <c r="CB25" i="53"/>
  <c r="CA25" i="53"/>
  <c r="BZ25" i="53"/>
  <c r="BY25" i="53"/>
  <c r="BX25" i="53"/>
  <c r="BW25" i="53"/>
  <c r="BV25" i="53"/>
  <c r="BU25" i="53"/>
  <c r="BT25" i="53"/>
  <c r="BK25" i="53"/>
  <c r="BM25" i="53" s="1"/>
  <c r="BJ25" i="53"/>
  <c r="BL25" i="53" s="1"/>
  <c r="BI25" i="53"/>
  <c r="AR25" i="53"/>
  <c r="Q25" i="53" s="1"/>
  <c r="P25" i="53"/>
  <c r="E25" i="53"/>
  <c r="AI25" i="53" s="1"/>
  <c r="B25" i="53"/>
  <c r="BH25" i="53" s="1"/>
  <c r="CB24" i="53"/>
  <c r="CA24" i="53"/>
  <c r="BZ24" i="53"/>
  <c r="BY24" i="53"/>
  <c r="BX24" i="53"/>
  <c r="BW24" i="53"/>
  <c r="BV24" i="53"/>
  <c r="BU24" i="53"/>
  <c r="BT24" i="53"/>
  <c r="AR24" i="53"/>
  <c r="Q24" i="53" s="1"/>
  <c r="B24" i="53"/>
  <c r="CB23" i="53"/>
  <c r="CA23" i="53"/>
  <c r="BZ23" i="53"/>
  <c r="BY23" i="53"/>
  <c r="BX23" i="53"/>
  <c r="BW23" i="53"/>
  <c r="BV23" i="53"/>
  <c r="BU23" i="53"/>
  <c r="BT23" i="53"/>
  <c r="BK23" i="53"/>
  <c r="BM23" i="53" s="1"/>
  <c r="BJ23" i="53"/>
  <c r="BL23" i="53" s="1"/>
  <c r="BI23" i="53"/>
  <c r="AR23" i="53"/>
  <c r="W23" i="53" s="1"/>
  <c r="P23" i="53"/>
  <c r="E23" i="53"/>
  <c r="AN23" i="53" s="1"/>
  <c r="B23" i="53"/>
  <c r="BH23" i="53" s="1"/>
  <c r="CB22" i="53"/>
  <c r="CA22" i="53"/>
  <c r="BZ22" i="53"/>
  <c r="BY22" i="53"/>
  <c r="BX22" i="53"/>
  <c r="BW22" i="53"/>
  <c r="BV22" i="53"/>
  <c r="BU22" i="53"/>
  <c r="BT22" i="53"/>
  <c r="BK22" i="53"/>
  <c r="BM22" i="53" s="1"/>
  <c r="BJ22" i="53"/>
  <c r="BL22" i="53" s="1"/>
  <c r="BI22" i="53"/>
  <c r="BH22" i="53"/>
  <c r="AR22" i="53"/>
  <c r="W22" i="53" s="1"/>
  <c r="AP22" i="53"/>
  <c r="P22" i="53"/>
  <c r="E22" i="53"/>
  <c r="CB21" i="53"/>
  <c r="CA21" i="53"/>
  <c r="BZ21" i="53"/>
  <c r="BY21" i="53"/>
  <c r="BX21" i="53"/>
  <c r="BW21" i="53"/>
  <c r="BV21" i="53"/>
  <c r="BU21" i="53"/>
  <c r="BT21" i="53"/>
  <c r="CB20" i="53"/>
  <c r="CA20" i="53"/>
  <c r="BZ20" i="53"/>
  <c r="BY20" i="53"/>
  <c r="BX20" i="53"/>
  <c r="BW20" i="53"/>
  <c r="BV20" i="53"/>
  <c r="BU20" i="53"/>
  <c r="BT20" i="53"/>
  <c r="CB19" i="53"/>
  <c r="CA19" i="53"/>
  <c r="BZ19" i="53"/>
  <c r="BY19" i="53"/>
  <c r="BX19" i="53"/>
  <c r="BW19" i="53"/>
  <c r="BV19" i="53"/>
  <c r="BU19" i="53"/>
  <c r="BT19" i="53"/>
  <c r="CB18" i="53"/>
  <c r="CA18" i="53"/>
  <c r="BZ18" i="53"/>
  <c r="BY18" i="53"/>
  <c r="BX18" i="53"/>
  <c r="BW18" i="53"/>
  <c r="BV18" i="53"/>
  <c r="BU18" i="53"/>
  <c r="BT18" i="53"/>
  <c r="CB17" i="53"/>
  <c r="CA17" i="53"/>
  <c r="BZ17" i="53"/>
  <c r="BY17" i="53"/>
  <c r="BX17" i="53"/>
  <c r="BW17" i="53"/>
  <c r="BV17" i="53"/>
  <c r="BU17" i="53"/>
  <c r="BT17" i="53"/>
  <c r="E17" i="53"/>
  <c r="CB16" i="53"/>
  <c r="CA16" i="53"/>
  <c r="BZ16" i="53"/>
  <c r="BY16" i="53"/>
  <c r="BX16" i="53"/>
  <c r="BW16" i="53"/>
  <c r="BV16" i="53"/>
  <c r="BU16" i="53"/>
  <c r="BT16" i="53"/>
  <c r="M25" i="53"/>
  <c r="BE25" i="53" s="1"/>
  <c r="BG25" i="53" s="1"/>
  <c r="T40" i="53"/>
  <c r="CB15" i="53"/>
  <c r="CA15" i="53"/>
  <c r="BZ15" i="53"/>
  <c r="BY15" i="53"/>
  <c r="BX15" i="53"/>
  <c r="BW15" i="53"/>
  <c r="BV15" i="53"/>
  <c r="BU15" i="53"/>
  <c r="BT15" i="53"/>
  <c r="CB14" i="53"/>
  <c r="CA14" i="53"/>
  <c r="BZ14" i="53"/>
  <c r="BY14" i="53"/>
  <c r="BX14" i="53"/>
  <c r="BW14" i="53"/>
  <c r="BV14" i="53"/>
  <c r="BU14" i="53"/>
  <c r="BT14" i="53"/>
  <c r="M23" i="53"/>
  <c r="AD23" i="53"/>
  <c r="T34" i="53"/>
  <c r="CB13" i="53"/>
  <c r="CA13" i="53"/>
  <c r="BZ13" i="53"/>
  <c r="BY13" i="53"/>
  <c r="BX13" i="53"/>
  <c r="BW13" i="53"/>
  <c r="BV13" i="53"/>
  <c r="BU13" i="53"/>
  <c r="BT13" i="53"/>
  <c r="M22" i="53"/>
  <c r="CB12" i="53"/>
  <c r="CA12" i="53"/>
  <c r="BZ12" i="53"/>
  <c r="BY12" i="53"/>
  <c r="BX12" i="53"/>
  <c r="BW12" i="53"/>
  <c r="BV12" i="53"/>
  <c r="BU12" i="53"/>
  <c r="BT12" i="53"/>
  <c r="CB11" i="53"/>
  <c r="CA11" i="53"/>
  <c r="BZ11" i="53"/>
  <c r="BY11" i="53"/>
  <c r="BX11" i="53"/>
  <c r="BW11" i="53"/>
  <c r="BV11" i="53"/>
  <c r="BU11" i="53"/>
  <c r="BT11" i="53"/>
  <c r="CB10" i="53"/>
  <c r="CA10" i="53"/>
  <c r="BZ10" i="53"/>
  <c r="BY10" i="53"/>
  <c r="BX10" i="53"/>
  <c r="BW10" i="53"/>
  <c r="BV10" i="53"/>
  <c r="BU10" i="53"/>
  <c r="BT10" i="53"/>
  <c r="AR137" i="52"/>
  <c r="AP137" i="52"/>
  <c r="AR136" i="52"/>
  <c r="AP136" i="52"/>
  <c r="BA135" i="52"/>
  <c r="AZ135" i="52"/>
  <c r="AY135" i="52"/>
  <c r="AX135" i="52"/>
  <c r="AW135" i="52"/>
  <c r="AV135" i="52"/>
  <c r="AU135" i="52"/>
  <c r="AT135" i="52"/>
  <c r="AS135" i="52"/>
  <c r="AQ135" i="52"/>
  <c r="BA134" i="52"/>
  <c r="AZ134" i="52"/>
  <c r="AY134" i="52"/>
  <c r="AX134" i="52"/>
  <c r="AW134" i="52"/>
  <c r="AV134" i="52"/>
  <c r="AU134" i="52"/>
  <c r="AT134" i="52"/>
  <c r="AS134" i="52"/>
  <c r="AQ134" i="52"/>
  <c r="D127" i="52"/>
  <c r="E126" i="52"/>
  <c r="E125" i="52"/>
  <c r="E124" i="52"/>
  <c r="E123" i="52"/>
  <c r="E122" i="52"/>
  <c r="E121" i="52"/>
  <c r="E120" i="52"/>
  <c r="E119" i="52"/>
  <c r="O114" i="52"/>
  <c r="O113" i="52"/>
  <c r="O112" i="52"/>
  <c r="O111" i="52"/>
  <c r="O110" i="52"/>
  <c r="O109" i="52"/>
  <c r="O108" i="52"/>
  <c r="O107" i="52"/>
  <c r="O106" i="52"/>
  <c r="AR83" i="52"/>
  <c r="X83" i="52" s="1"/>
  <c r="AP83" i="52"/>
  <c r="AG83" i="52"/>
  <c r="AF83" i="52"/>
  <c r="AE83" i="52"/>
  <c r="AD83" i="52"/>
  <c r="AC83" i="52"/>
  <c r="AB83" i="52"/>
  <c r="AA83" i="52"/>
  <c r="Z83" i="52"/>
  <c r="M83" i="52"/>
  <c r="L83" i="52"/>
  <c r="I83" i="52"/>
  <c r="J83" i="52" s="1"/>
  <c r="E83" i="52"/>
  <c r="AN83" i="52" s="1"/>
  <c r="AR82" i="52"/>
  <c r="Q82" i="52" s="1"/>
  <c r="AP82" i="52"/>
  <c r="AG82" i="52"/>
  <c r="AF82" i="52"/>
  <c r="AE82" i="52"/>
  <c r="AD82" i="52"/>
  <c r="AC82" i="52"/>
  <c r="AB82" i="52"/>
  <c r="AA82" i="52"/>
  <c r="Z82" i="52"/>
  <c r="M82" i="52"/>
  <c r="L82" i="52"/>
  <c r="J82" i="52"/>
  <c r="I82" i="52"/>
  <c r="E82" i="52"/>
  <c r="AI82" i="52" s="1"/>
  <c r="AR81" i="52"/>
  <c r="Q81" i="52" s="1"/>
  <c r="AP81" i="52"/>
  <c r="AH81" i="52"/>
  <c r="AG81" i="52"/>
  <c r="AF81" i="52"/>
  <c r="AE81" i="52"/>
  <c r="AD81" i="52"/>
  <c r="AC81" i="52"/>
  <c r="AB81" i="52"/>
  <c r="AA81" i="52"/>
  <c r="Z81" i="52"/>
  <c r="M81" i="52"/>
  <c r="BE81" i="52" s="1"/>
  <c r="BG81" i="52" s="1"/>
  <c r="BI81" i="52" s="1"/>
  <c r="L81" i="52"/>
  <c r="X81" i="52" s="1"/>
  <c r="I81" i="52"/>
  <c r="J81" i="52" s="1"/>
  <c r="E81" i="52"/>
  <c r="AJ81" i="52" s="1"/>
  <c r="AR80" i="52"/>
  <c r="R80" i="52" s="1"/>
  <c r="AP80" i="52"/>
  <c r="AH80" i="52"/>
  <c r="AG80" i="52"/>
  <c r="AF80" i="52"/>
  <c r="AE80" i="52"/>
  <c r="AD80" i="52"/>
  <c r="AC80" i="52"/>
  <c r="AB80" i="52"/>
  <c r="AA80" i="52"/>
  <c r="Z80" i="52"/>
  <c r="M80" i="52"/>
  <c r="L80" i="52"/>
  <c r="I80" i="52"/>
  <c r="J80" i="52" s="1"/>
  <c r="E80" i="52"/>
  <c r="AI80" i="52" s="1"/>
  <c r="AR79" i="52"/>
  <c r="W79" i="52" s="1"/>
  <c r="AP79" i="52"/>
  <c r="AH79" i="52"/>
  <c r="AG79" i="52"/>
  <c r="AF79" i="52"/>
  <c r="AE79" i="52"/>
  <c r="AD79" i="52"/>
  <c r="AC79" i="52"/>
  <c r="AB79" i="52"/>
  <c r="AA79" i="52"/>
  <c r="Z79" i="52"/>
  <c r="M79" i="52"/>
  <c r="Y79" i="52" s="1"/>
  <c r="L79" i="52"/>
  <c r="X79" i="52" s="1"/>
  <c r="I79" i="52"/>
  <c r="J79" i="52" s="1"/>
  <c r="E79" i="52"/>
  <c r="AN79" i="52" s="1"/>
  <c r="AR78" i="52"/>
  <c r="W78" i="52" s="1"/>
  <c r="AP78" i="52"/>
  <c r="AH78" i="52"/>
  <c r="AG78" i="52"/>
  <c r="AF78" i="52"/>
  <c r="AE78" i="52"/>
  <c r="AD78" i="52"/>
  <c r="AC78" i="52"/>
  <c r="AB78" i="52"/>
  <c r="AA78" i="52"/>
  <c r="Z78" i="52"/>
  <c r="M78" i="52"/>
  <c r="L78" i="52"/>
  <c r="J78" i="52"/>
  <c r="I78" i="52"/>
  <c r="E78" i="52"/>
  <c r="AI78" i="52" s="1"/>
  <c r="CB74" i="52"/>
  <c r="CA74" i="52"/>
  <c r="BZ74" i="52"/>
  <c r="BY74" i="52"/>
  <c r="BX74" i="52"/>
  <c r="BW74" i="52"/>
  <c r="BV74" i="52"/>
  <c r="BU74" i="52"/>
  <c r="BT74" i="52"/>
  <c r="CB72" i="52"/>
  <c r="CA72" i="52"/>
  <c r="BZ72" i="52"/>
  <c r="BY72" i="52"/>
  <c r="BX72" i="52"/>
  <c r="BW72" i="52"/>
  <c r="BV72" i="52"/>
  <c r="BU72" i="52"/>
  <c r="BT72" i="52"/>
  <c r="CB71" i="52"/>
  <c r="CA71" i="52"/>
  <c r="BZ71" i="52"/>
  <c r="BY71" i="52"/>
  <c r="BX71" i="52"/>
  <c r="BW71" i="52"/>
  <c r="BV71" i="52"/>
  <c r="BU71" i="52"/>
  <c r="BT71" i="52"/>
  <c r="CB70" i="52"/>
  <c r="CA70" i="52"/>
  <c r="BZ70" i="52"/>
  <c r="BY70" i="52"/>
  <c r="BX70" i="52"/>
  <c r="BW70" i="52"/>
  <c r="BV70" i="52"/>
  <c r="BU70" i="52"/>
  <c r="BT70" i="52"/>
  <c r="B70" i="52"/>
  <c r="CB69" i="52"/>
  <c r="CA69" i="52"/>
  <c r="BZ69" i="52"/>
  <c r="BY69" i="52"/>
  <c r="BX69" i="52"/>
  <c r="BW69" i="52"/>
  <c r="BV69" i="52"/>
  <c r="BU69" i="52"/>
  <c r="BT69" i="52"/>
  <c r="CB68" i="52"/>
  <c r="CA68" i="52"/>
  <c r="BZ68" i="52"/>
  <c r="BY68" i="52"/>
  <c r="BX68" i="52"/>
  <c r="BW68" i="52"/>
  <c r="BV68" i="52"/>
  <c r="BU68" i="52"/>
  <c r="BT68" i="52"/>
  <c r="CB67" i="52"/>
  <c r="CA67" i="52"/>
  <c r="BZ67" i="52"/>
  <c r="BY67" i="52"/>
  <c r="BX67" i="52"/>
  <c r="BW67" i="52"/>
  <c r="BV67" i="52"/>
  <c r="BU67" i="52"/>
  <c r="BT67" i="52"/>
  <c r="CB66" i="52"/>
  <c r="CA66" i="52"/>
  <c r="BZ66" i="52"/>
  <c r="BY66" i="52"/>
  <c r="BX66" i="52"/>
  <c r="BW66" i="52"/>
  <c r="BV66" i="52"/>
  <c r="BU66" i="52"/>
  <c r="BT66" i="52"/>
  <c r="AG66" i="52"/>
  <c r="CB65" i="52"/>
  <c r="CA65" i="52"/>
  <c r="BZ65" i="52"/>
  <c r="BY65" i="52"/>
  <c r="BX65" i="52"/>
  <c r="BW65" i="52"/>
  <c r="BV65" i="52"/>
  <c r="BU65" i="52"/>
  <c r="BT65" i="52"/>
  <c r="Q65" i="52"/>
  <c r="P65" i="52"/>
  <c r="O65" i="52"/>
  <c r="N65" i="52"/>
  <c r="M65" i="52"/>
  <c r="L65" i="52"/>
  <c r="E65" i="52"/>
  <c r="CB64" i="52"/>
  <c r="CA64" i="52"/>
  <c r="BZ64" i="52"/>
  <c r="BY64" i="52"/>
  <c r="BX64" i="52"/>
  <c r="BW64" i="52"/>
  <c r="BV64" i="52"/>
  <c r="BU64" i="52"/>
  <c r="BT64" i="52"/>
  <c r="AN64" i="52"/>
  <c r="AM64" i="52"/>
  <c r="AL64" i="52"/>
  <c r="AK64" i="52"/>
  <c r="AJ64" i="52"/>
  <c r="AI64" i="52"/>
  <c r="T64" i="52"/>
  <c r="I64" i="52"/>
  <c r="H64" i="52"/>
  <c r="G64" i="52"/>
  <c r="CB63" i="52"/>
  <c r="CA63" i="52"/>
  <c r="BZ63" i="52"/>
  <c r="BY63" i="52"/>
  <c r="BX63" i="52"/>
  <c r="BW63" i="52"/>
  <c r="BV63" i="52"/>
  <c r="BU63" i="52"/>
  <c r="BT63" i="52"/>
  <c r="AN63" i="52"/>
  <c r="AM63" i="52"/>
  <c r="AL63" i="52"/>
  <c r="AK63" i="52"/>
  <c r="AJ63" i="52"/>
  <c r="AI63" i="52"/>
  <c r="T63" i="52"/>
  <c r="I63" i="52"/>
  <c r="H63" i="52"/>
  <c r="G63" i="52"/>
  <c r="CB62" i="52"/>
  <c r="CA62" i="52"/>
  <c r="BZ62" i="52"/>
  <c r="BY62" i="52"/>
  <c r="BX62" i="52"/>
  <c r="BW62" i="52"/>
  <c r="BV62" i="52"/>
  <c r="BU62" i="52"/>
  <c r="BT62" i="52"/>
  <c r="AN62" i="52"/>
  <c r="AM62" i="52"/>
  <c r="AL62" i="52"/>
  <c r="AK62" i="52"/>
  <c r="AJ62" i="52"/>
  <c r="AI62" i="52"/>
  <c r="T62" i="52"/>
  <c r="I62" i="52"/>
  <c r="H62" i="52"/>
  <c r="G62" i="52"/>
  <c r="CB61" i="52"/>
  <c r="CA61" i="52"/>
  <c r="BZ61" i="52"/>
  <c r="BY61" i="52"/>
  <c r="BX61" i="52"/>
  <c r="BW61" i="52"/>
  <c r="BV61" i="52"/>
  <c r="BU61" i="52"/>
  <c r="BT61" i="52"/>
  <c r="CB60" i="52"/>
  <c r="CA60" i="52"/>
  <c r="BZ60" i="52"/>
  <c r="BY60" i="52"/>
  <c r="BX60" i="52"/>
  <c r="BW60" i="52"/>
  <c r="BV60" i="52"/>
  <c r="BU60" i="52"/>
  <c r="BT60" i="52"/>
  <c r="CB59" i="52"/>
  <c r="CA59" i="52"/>
  <c r="BZ59" i="52"/>
  <c r="BY59" i="52"/>
  <c r="BX59" i="52"/>
  <c r="BW59" i="52"/>
  <c r="BV59" i="52"/>
  <c r="BU59" i="52"/>
  <c r="BT59" i="52"/>
  <c r="CB58" i="52"/>
  <c r="CA58" i="52"/>
  <c r="BZ58" i="52"/>
  <c r="BY58" i="52"/>
  <c r="BX58" i="52"/>
  <c r="BW58" i="52"/>
  <c r="BV58" i="52"/>
  <c r="BU58" i="52"/>
  <c r="BT58" i="52"/>
  <c r="CB57" i="52"/>
  <c r="BK57" i="52"/>
  <c r="CB56" i="52"/>
  <c r="CA56" i="52"/>
  <c r="BZ56" i="52"/>
  <c r="BY56" i="52"/>
  <c r="BX56" i="52"/>
  <c r="BW56" i="52"/>
  <c r="BV56" i="52"/>
  <c r="BU56" i="52"/>
  <c r="BT56" i="52"/>
  <c r="CB55" i="52"/>
  <c r="CA55" i="52"/>
  <c r="BZ55" i="52"/>
  <c r="BY55" i="52"/>
  <c r="BX55" i="52"/>
  <c r="BW55" i="52"/>
  <c r="BV55" i="52"/>
  <c r="BU55" i="52"/>
  <c r="BT55" i="52"/>
  <c r="CB54" i="52"/>
  <c r="CA54" i="52"/>
  <c r="BZ54" i="52"/>
  <c r="BY54" i="52"/>
  <c r="BX54" i="52"/>
  <c r="BW54" i="52"/>
  <c r="BV54" i="52"/>
  <c r="BU54" i="52"/>
  <c r="BT54" i="52"/>
  <c r="CB53" i="52"/>
  <c r="CA53" i="52"/>
  <c r="BZ53" i="52"/>
  <c r="BY53" i="52"/>
  <c r="BX53" i="52"/>
  <c r="BW53" i="52"/>
  <c r="BV53" i="52"/>
  <c r="BU53" i="52"/>
  <c r="BT53" i="52"/>
  <c r="CB52" i="52"/>
  <c r="CA52" i="52"/>
  <c r="BZ52" i="52"/>
  <c r="BY52" i="52"/>
  <c r="BX52" i="52"/>
  <c r="BW52" i="52"/>
  <c r="BV52" i="52"/>
  <c r="BU52" i="52"/>
  <c r="BT52" i="52"/>
  <c r="U52" i="52"/>
  <c r="T52" i="52"/>
  <c r="S52" i="52"/>
  <c r="G51" i="52"/>
  <c r="G50" i="52"/>
  <c r="G49" i="52"/>
  <c r="E49" i="52"/>
  <c r="B49" i="52"/>
  <c r="C49" i="52" s="1"/>
  <c r="G48" i="52"/>
  <c r="E48" i="52"/>
  <c r="B48" i="52"/>
  <c r="C48" i="52" s="1"/>
  <c r="CB47" i="52"/>
  <c r="CA47" i="52"/>
  <c r="BZ47" i="52"/>
  <c r="BY47" i="52"/>
  <c r="BX47" i="52"/>
  <c r="BW47" i="52"/>
  <c r="BV47" i="52"/>
  <c r="BU47" i="52"/>
  <c r="BT47" i="52"/>
  <c r="CB46" i="52"/>
  <c r="CA46" i="52"/>
  <c r="BZ46" i="52"/>
  <c r="BY46" i="52"/>
  <c r="BX46" i="52"/>
  <c r="BW46" i="52"/>
  <c r="BV46" i="52"/>
  <c r="BU46" i="52"/>
  <c r="BT46" i="52"/>
  <c r="CB45" i="52"/>
  <c r="CA45" i="52"/>
  <c r="BZ45" i="52"/>
  <c r="BY45" i="52"/>
  <c r="BX45" i="52"/>
  <c r="BW45" i="52"/>
  <c r="BV45" i="52"/>
  <c r="BU45" i="52"/>
  <c r="BT45" i="52"/>
  <c r="CB44" i="52"/>
  <c r="CA44" i="52"/>
  <c r="BZ44" i="52"/>
  <c r="BY44" i="52"/>
  <c r="BX44" i="52"/>
  <c r="BW44" i="52"/>
  <c r="BV44" i="52"/>
  <c r="BU44" i="52"/>
  <c r="BT44" i="52"/>
  <c r="CB43" i="52"/>
  <c r="CA43" i="52"/>
  <c r="BZ43" i="52"/>
  <c r="BY43" i="52"/>
  <c r="BX43" i="52"/>
  <c r="BW43" i="52"/>
  <c r="BV43" i="52"/>
  <c r="BU43" i="52"/>
  <c r="BT43" i="52"/>
  <c r="Q43" i="52"/>
  <c r="P43" i="52"/>
  <c r="O43" i="52"/>
  <c r="N43" i="52"/>
  <c r="M43" i="52"/>
  <c r="L43" i="52"/>
  <c r="CB42" i="52"/>
  <c r="CA42" i="52"/>
  <c r="BZ42" i="52"/>
  <c r="BY42" i="52"/>
  <c r="BX42" i="52"/>
  <c r="BW42" i="52"/>
  <c r="BV42" i="52"/>
  <c r="BU42" i="52"/>
  <c r="BT42" i="52"/>
  <c r="AN42" i="52"/>
  <c r="AM42" i="52"/>
  <c r="AL42" i="52"/>
  <c r="AK42" i="52"/>
  <c r="AJ42" i="52"/>
  <c r="AI42" i="52"/>
  <c r="AH42" i="52"/>
  <c r="AG42" i="52"/>
  <c r="AF42" i="52"/>
  <c r="AE42" i="52"/>
  <c r="AD42" i="52"/>
  <c r="AC42" i="52"/>
  <c r="AB42" i="52"/>
  <c r="AA42" i="52"/>
  <c r="T42" i="52"/>
  <c r="G42" i="52"/>
  <c r="I42" i="52" s="1"/>
  <c r="F42" i="52"/>
  <c r="Z42" i="52" s="1"/>
  <c r="CB41" i="52"/>
  <c r="CA41" i="52"/>
  <c r="BZ41" i="52"/>
  <c r="BY41" i="52"/>
  <c r="BX41" i="52"/>
  <c r="BW41" i="52"/>
  <c r="BV41" i="52"/>
  <c r="BU41" i="52"/>
  <c r="BT41" i="52"/>
  <c r="AN41" i="52"/>
  <c r="AM41" i="52"/>
  <c r="AL41" i="52"/>
  <c r="AK41" i="52"/>
  <c r="AJ41" i="52"/>
  <c r="AI41" i="52"/>
  <c r="AH41" i="52"/>
  <c r="AG41" i="52"/>
  <c r="AF41" i="52"/>
  <c r="AE41" i="52"/>
  <c r="AD41" i="52"/>
  <c r="AC41" i="52"/>
  <c r="AB41" i="52"/>
  <c r="AA41" i="52"/>
  <c r="T41" i="52"/>
  <c r="G41" i="52"/>
  <c r="H41" i="52" s="1"/>
  <c r="F41" i="52"/>
  <c r="Z41" i="52" s="1"/>
  <c r="CB40" i="52"/>
  <c r="CA40" i="52"/>
  <c r="BZ40" i="52"/>
  <c r="BY40" i="52"/>
  <c r="BX40" i="52"/>
  <c r="BW40" i="52"/>
  <c r="BV40" i="52"/>
  <c r="BU40" i="52"/>
  <c r="BT40" i="52"/>
  <c r="AN40" i="52"/>
  <c r="AM40" i="52"/>
  <c r="AL40" i="52"/>
  <c r="AK40" i="52"/>
  <c r="AJ40" i="52"/>
  <c r="AI40" i="52"/>
  <c r="AH40" i="52"/>
  <c r="AG40" i="52"/>
  <c r="AF40" i="52"/>
  <c r="AE40" i="52"/>
  <c r="AD40" i="52"/>
  <c r="AC40" i="52"/>
  <c r="AB40" i="52"/>
  <c r="AA40" i="52"/>
  <c r="H40" i="52"/>
  <c r="G40" i="52"/>
  <c r="I40" i="52" s="1"/>
  <c r="F40" i="52"/>
  <c r="Z40" i="52" s="1"/>
  <c r="B40" i="52"/>
  <c r="B51" i="52" s="1"/>
  <c r="A40" i="52"/>
  <c r="CB39" i="52"/>
  <c r="CA39" i="52"/>
  <c r="BZ39" i="52"/>
  <c r="BY39" i="52"/>
  <c r="BX39" i="52"/>
  <c r="BW39" i="52"/>
  <c r="BV39" i="52"/>
  <c r="BU39" i="52"/>
  <c r="BT39" i="52"/>
  <c r="AN39" i="52"/>
  <c r="AM39" i="52"/>
  <c r="AL39" i="52"/>
  <c r="AK39" i="52"/>
  <c r="AJ39" i="52"/>
  <c r="AI39" i="52"/>
  <c r="AH39" i="52"/>
  <c r="AG39" i="52"/>
  <c r="AF39" i="52"/>
  <c r="AE39" i="52"/>
  <c r="AD39" i="52"/>
  <c r="AC39" i="52"/>
  <c r="AB39" i="52"/>
  <c r="AA39" i="52"/>
  <c r="T39" i="52"/>
  <c r="G39" i="52"/>
  <c r="I39" i="52" s="1"/>
  <c r="F39" i="52"/>
  <c r="Z39" i="52" s="1"/>
  <c r="CB38" i="52"/>
  <c r="CA38" i="52"/>
  <c r="BZ38" i="52"/>
  <c r="BY38" i="52"/>
  <c r="BX38" i="52"/>
  <c r="BW38" i="52"/>
  <c r="BV38" i="52"/>
  <c r="BU38" i="52"/>
  <c r="BT38" i="52"/>
  <c r="AN38" i="52"/>
  <c r="AM38" i="52"/>
  <c r="AL38" i="52"/>
  <c r="AK38" i="52"/>
  <c r="AJ38" i="52"/>
  <c r="AI38" i="52"/>
  <c r="AH38" i="52"/>
  <c r="AG38" i="52"/>
  <c r="AF38" i="52"/>
  <c r="AE38" i="52"/>
  <c r="AD38" i="52"/>
  <c r="AC38" i="52"/>
  <c r="AB38" i="52"/>
  <c r="AA38" i="52"/>
  <c r="T38" i="52"/>
  <c r="G38" i="52"/>
  <c r="H38" i="52" s="1"/>
  <c r="F38" i="52"/>
  <c r="Z38" i="52" s="1"/>
  <c r="CB37" i="52"/>
  <c r="CA37" i="52"/>
  <c r="BZ37" i="52"/>
  <c r="BY37" i="52"/>
  <c r="BX37" i="52"/>
  <c r="BW37" i="52"/>
  <c r="BV37" i="52"/>
  <c r="BU37" i="52"/>
  <c r="BT37" i="52"/>
  <c r="B37" i="52"/>
  <c r="A37" i="52"/>
  <c r="CB36" i="52"/>
  <c r="CA36" i="52"/>
  <c r="BZ36" i="52"/>
  <c r="BY36" i="52"/>
  <c r="BX36" i="52"/>
  <c r="BW36" i="52"/>
  <c r="BV36" i="52"/>
  <c r="BU36" i="52"/>
  <c r="BT36" i="52"/>
  <c r="AN36" i="52"/>
  <c r="AM36" i="52"/>
  <c r="AL36" i="52"/>
  <c r="AK36" i="52"/>
  <c r="AJ36" i="52"/>
  <c r="AI36" i="52"/>
  <c r="AH36" i="52"/>
  <c r="AG36" i="52"/>
  <c r="AF36" i="52"/>
  <c r="AE36" i="52"/>
  <c r="AD36" i="52"/>
  <c r="AC36" i="52"/>
  <c r="AB36" i="52"/>
  <c r="AA36" i="52"/>
  <c r="T36" i="52"/>
  <c r="G36" i="52"/>
  <c r="I36" i="52" s="1"/>
  <c r="F36" i="52"/>
  <c r="Z36" i="52" s="1"/>
  <c r="CB35" i="52"/>
  <c r="CA35" i="52"/>
  <c r="BZ35" i="52"/>
  <c r="BY35" i="52"/>
  <c r="BX35" i="52"/>
  <c r="BW35" i="52"/>
  <c r="BV35" i="52"/>
  <c r="BU35" i="52"/>
  <c r="BT35" i="52"/>
  <c r="AN35" i="52"/>
  <c r="AM35" i="52"/>
  <c r="AL35" i="52"/>
  <c r="AK35" i="52"/>
  <c r="AJ35" i="52"/>
  <c r="AI35" i="52"/>
  <c r="AH35" i="52"/>
  <c r="AG35" i="52"/>
  <c r="AF35" i="52"/>
  <c r="AE35" i="52"/>
  <c r="AD35" i="52"/>
  <c r="AC35" i="52"/>
  <c r="AB35" i="52"/>
  <c r="AA35" i="52"/>
  <c r="T35" i="52"/>
  <c r="G35" i="52"/>
  <c r="H35" i="52" s="1"/>
  <c r="F35" i="52"/>
  <c r="Z35" i="52" s="1"/>
  <c r="CB34" i="52"/>
  <c r="CA34" i="52"/>
  <c r="BZ34" i="52"/>
  <c r="BY34" i="52"/>
  <c r="BX34" i="52"/>
  <c r="BW34" i="52"/>
  <c r="BV34" i="52"/>
  <c r="BU34" i="52"/>
  <c r="BT34" i="52"/>
  <c r="AN34" i="52"/>
  <c r="AM34" i="52"/>
  <c r="AL34" i="52"/>
  <c r="AK34" i="52"/>
  <c r="AJ34" i="52"/>
  <c r="AI34" i="52"/>
  <c r="AH34" i="52"/>
  <c r="AG34" i="52"/>
  <c r="AF34" i="52"/>
  <c r="AE34" i="52"/>
  <c r="AD34" i="52"/>
  <c r="AC34" i="52"/>
  <c r="AB34" i="52"/>
  <c r="AA34" i="52"/>
  <c r="G34" i="52"/>
  <c r="I34" i="52" s="1"/>
  <c r="F34" i="52"/>
  <c r="Z34" i="52" s="1"/>
  <c r="B34" i="52"/>
  <c r="A34" i="52"/>
  <c r="CB33" i="52"/>
  <c r="CA33" i="52"/>
  <c r="BZ33" i="52"/>
  <c r="BY33" i="52"/>
  <c r="BX33" i="52"/>
  <c r="BW33" i="52"/>
  <c r="BV33" i="52"/>
  <c r="BU33" i="52"/>
  <c r="BT33" i="52"/>
  <c r="AN33" i="52"/>
  <c r="AM33" i="52"/>
  <c r="AL33" i="52"/>
  <c r="AK33" i="52"/>
  <c r="AJ33" i="52"/>
  <c r="AI33" i="52"/>
  <c r="AH33" i="52"/>
  <c r="AG33" i="52"/>
  <c r="AF33" i="52"/>
  <c r="AE33" i="52"/>
  <c r="AD33" i="52"/>
  <c r="AC33" i="52"/>
  <c r="AB33" i="52"/>
  <c r="AA33" i="52"/>
  <c r="T33" i="52"/>
  <c r="G33" i="52"/>
  <c r="H33" i="52" s="1"/>
  <c r="F33" i="52"/>
  <c r="Z33" i="52" s="1"/>
  <c r="CB32" i="52"/>
  <c r="CA32" i="52"/>
  <c r="BZ32" i="52"/>
  <c r="BY32" i="52"/>
  <c r="BX32" i="52"/>
  <c r="BW32" i="52"/>
  <c r="BV32" i="52"/>
  <c r="BU32" i="52"/>
  <c r="BT32" i="52"/>
  <c r="AN32" i="52"/>
  <c r="AM32" i="52"/>
  <c r="AL32" i="52"/>
  <c r="AK32" i="52"/>
  <c r="AJ32" i="52"/>
  <c r="AI32" i="52"/>
  <c r="AH32" i="52"/>
  <c r="AG32" i="52"/>
  <c r="AF32" i="52"/>
  <c r="AE32" i="52"/>
  <c r="AD32" i="52"/>
  <c r="AC32" i="52"/>
  <c r="AB32" i="52"/>
  <c r="AA32" i="52"/>
  <c r="T32" i="52"/>
  <c r="G32" i="52"/>
  <c r="I32" i="52" s="1"/>
  <c r="F32" i="52"/>
  <c r="Z32" i="52" s="1"/>
  <c r="CB31" i="52"/>
  <c r="CA31" i="52"/>
  <c r="BZ31" i="52"/>
  <c r="BY31" i="52"/>
  <c r="BX31" i="52"/>
  <c r="BW31" i="52"/>
  <c r="BV31" i="52"/>
  <c r="BU31" i="52"/>
  <c r="BT31" i="52"/>
  <c r="AN31" i="52"/>
  <c r="AM31" i="52"/>
  <c r="AL31" i="52"/>
  <c r="AK31" i="52"/>
  <c r="AJ31" i="52"/>
  <c r="AI31" i="52"/>
  <c r="AH31" i="52"/>
  <c r="AG31" i="52"/>
  <c r="AF31" i="52"/>
  <c r="AE31" i="52"/>
  <c r="AD31" i="52"/>
  <c r="AC31" i="52"/>
  <c r="AB31" i="52"/>
  <c r="AA31" i="52"/>
  <c r="G31" i="52"/>
  <c r="H31" i="52" s="1"/>
  <c r="F31" i="52"/>
  <c r="A31" i="52"/>
  <c r="CB30" i="52"/>
  <c r="CA30" i="52"/>
  <c r="BZ30" i="52"/>
  <c r="BY30" i="52"/>
  <c r="BX30" i="52"/>
  <c r="BW30" i="52"/>
  <c r="BV30" i="52"/>
  <c r="BU30" i="52"/>
  <c r="BT30" i="52"/>
  <c r="CB29" i="52"/>
  <c r="CA29" i="52"/>
  <c r="BZ29" i="52"/>
  <c r="BY29" i="52"/>
  <c r="BX29" i="52"/>
  <c r="BW29" i="52"/>
  <c r="BV29" i="52"/>
  <c r="BU29" i="52"/>
  <c r="BT29" i="52"/>
  <c r="CB28" i="52"/>
  <c r="CA28" i="52"/>
  <c r="BZ28" i="52"/>
  <c r="BY28" i="52"/>
  <c r="BX28" i="52"/>
  <c r="BW28" i="52"/>
  <c r="BV28" i="52"/>
  <c r="BU28" i="52"/>
  <c r="BT28" i="52"/>
  <c r="CB27" i="52"/>
  <c r="CA27" i="52"/>
  <c r="BZ27" i="52"/>
  <c r="BY27" i="52"/>
  <c r="BX27" i="52"/>
  <c r="BW27" i="52"/>
  <c r="BV27" i="52"/>
  <c r="BU27" i="52"/>
  <c r="BT27" i="52"/>
  <c r="CB26" i="52"/>
  <c r="CA26" i="52"/>
  <c r="BZ26" i="52"/>
  <c r="BY26" i="52"/>
  <c r="BX26" i="52"/>
  <c r="BW26" i="52"/>
  <c r="BV26" i="52"/>
  <c r="BU26" i="52"/>
  <c r="BT26" i="52"/>
  <c r="U26" i="52"/>
  <c r="T26" i="52"/>
  <c r="S26" i="52"/>
  <c r="CB25" i="52"/>
  <c r="CA25" i="52"/>
  <c r="BZ25" i="52"/>
  <c r="BY25" i="52"/>
  <c r="BX25" i="52"/>
  <c r="BW25" i="52"/>
  <c r="BV25" i="52"/>
  <c r="BU25" i="52"/>
  <c r="BT25" i="52"/>
  <c r="BK25" i="52"/>
  <c r="BM25" i="52" s="1"/>
  <c r="BJ25" i="52"/>
  <c r="BL25" i="52" s="1"/>
  <c r="BI25" i="52"/>
  <c r="AR25" i="52"/>
  <c r="R25" i="52" s="1"/>
  <c r="AP25" i="52"/>
  <c r="P25" i="52"/>
  <c r="E25" i="52"/>
  <c r="AJ25" i="52" s="1"/>
  <c r="B25" i="52"/>
  <c r="BH25" i="52" s="1"/>
  <c r="CB24" i="52"/>
  <c r="CA24" i="52"/>
  <c r="BZ24" i="52"/>
  <c r="BY24" i="52"/>
  <c r="BX24" i="52"/>
  <c r="BW24" i="52"/>
  <c r="BV24" i="52"/>
  <c r="BU24" i="52"/>
  <c r="BT24" i="52"/>
  <c r="AR24" i="52"/>
  <c r="W24" i="52" s="1"/>
  <c r="B24" i="52"/>
  <c r="E24" i="52" s="1"/>
  <c r="CB23" i="52"/>
  <c r="CA23" i="52"/>
  <c r="BZ23" i="52"/>
  <c r="BY23" i="52"/>
  <c r="BX23" i="52"/>
  <c r="BW23" i="52"/>
  <c r="BV23" i="52"/>
  <c r="BU23" i="52"/>
  <c r="BT23" i="52"/>
  <c r="BK23" i="52"/>
  <c r="BM23" i="52" s="1"/>
  <c r="BJ23" i="52"/>
  <c r="BL23" i="52" s="1"/>
  <c r="AR23" i="52"/>
  <c r="Q23" i="52" s="1"/>
  <c r="P23" i="52"/>
  <c r="B23" i="52"/>
  <c r="BI23" i="52" s="1"/>
  <c r="CB22" i="52"/>
  <c r="CA22" i="52"/>
  <c r="BZ22" i="52"/>
  <c r="BY22" i="52"/>
  <c r="BX22" i="52"/>
  <c r="BW22" i="52"/>
  <c r="BV22" i="52"/>
  <c r="BU22" i="52"/>
  <c r="BT22" i="52"/>
  <c r="BK22" i="52"/>
  <c r="BM22" i="52" s="1"/>
  <c r="BJ22" i="52"/>
  <c r="BL22" i="52" s="1"/>
  <c r="BI22" i="52"/>
  <c r="BH22" i="52"/>
  <c r="AR22" i="52"/>
  <c r="Q22" i="52" s="1"/>
  <c r="AP22" i="52"/>
  <c r="AN22" i="52"/>
  <c r="AM22" i="52"/>
  <c r="AL22" i="52"/>
  <c r="AK22" i="52"/>
  <c r="AJ22" i="52"/>
  <c r="AI22" i="52"/>
  <c r="P22" i="52"/>
  <c r="E22" i="52"/>
  <c r="CB21" i="52"/>
  <c r="CA21" i="52"/>
  <c r="BZ21" i="52"/>
  <c r="BY21" i="52"/>
  <c r="BX21" i="52"/>
  <c r="BW21" i="52"/>
  <c r="BV21" i="52"/>
  <c r="BU21" i="52"/>
  <c r="BT21" i="52"/>
  <c r="CB20" i="52"/>
  <c r="CA20" i="52"/>
  <c r="BZ20" i="52"/>
  <c r="BY20" i="52"/>
  <c r="BX20" i="52"/>
  <c r="BW20" i="52"/>
  <c r="BV20" i="52"/>
  <c r="BU20" i="52"/>
  <c r="BT20" i="52"/>
  <c r="CB19" i="52"/>
  <c r="CA19" i="52"/>
  <c r="BZ19" i="52"/>
  <c r="BY19" i="52"/>
  <c r="BX19" i="52"/>
  <c r="BW19" i="52"/>
  <c r="BV19" i="52"/>
  <c r="BU19" i="52"/>
  <c r="BT19" i="52"/>
  <c r="CB18" i="52"/>
  <c r="CA18" i="52"/>
  <c r="BZ18" i="52"/>
  <c r="BY18" i="52"/>
  <c r="BX18" i="52"/>
  <c r="BW18" i="52"/>
  <c r="BV18" i="52"/>
  <c r="BU18" i="52"/>
  <c r="BT18" i="52"/>
  <c r="CB17" i="52"/>
  <c r="CA17" i="52"/>
  <c r="BZ17" i="52"/>
  <c r="BY17" i="52"/>
  <c r="BX17" i="52"/>
  <c r="BW17" i="52"/>
  <c r="BV17" i="52"/>
  <c r="BU17" i="52"/>
  <c r="BT17" i="52"/>
  <c r="E17" i="52"/>
  <c r="CB16" i="52"/>
  <c r="CA16" i="52"/>
  <c r="BZ16" i="52"/>
  <c r="BY16" i="52"/>
  <c r="BX16" i="52"/>
  <c r="BW16" i="52"/>
  <c r="BV16" i="52"/>
  <c r="BU16" i="52"/>
  <c r="BT16" i="52"/>
  <c r="L25" i="52"/>
  <c r="T40" i="52"/>
  <c r="CB15" i="52"/>
  <c r="CA15" i="52"/>
  <c r="BZ15" i="52"/>
  <c r="BY15" i="52"/>
  <c r="BX15" i="52"/>
  <c r="BW15" i="52"/>
  <c r="BV15" i="52"/>
  <c r="BU15" i="52"/>
  <c r="BT15" i="52"/>
  <c r="CB14" i="52"/>
  <c r="CA14" i="52"/>
  <c r="BZ14" i="52"/>
  <c r="BY14" i="52"/>
  <c r="BX14" i="52"/>
  <c r="BW14" i="52"/>
  <c r="BV14" i="52"/>
  <c r="BU14" i="52"/>
  <c r="BT14" i="52"/>
  <c r="L23" i="52"/>
  <c r="T34" i="52"/>
  <c r="CB13" i="52"/>
  <c r="CA13" i="52"/>
  <c r="BZ13" i="52"/>
  <c r="BY13" i="52"/>
  <c r="BX13" i="52"/>
  <c r="BW13" i="52"/>
  <c r="BV13" i="52"/>
  <c r="BU13" i="52"/>
  <c r="BT13" i="52"/>
  <c r="M22" i="52"/>
  <c r="CB12" i="52"/>
  <c r="CA12" i="52"/>
  <c r="BZ12" i="52"/>
  <c r="BY12" i="52"/>
  <c r="BX12" i="52"/>
  <c r="BW12" i="52"/>
  <c r="BV12" i="52"/>
  <c r="BU12" i="52"/>
  <c r="BT12" i="52"/>
  <c r="CB11" i="52"/>
  <c r="CA11" i="52"/>
  <c r="BZ11" i="52"/>
  <c r="BY11" i="52"/>
  <c r="BX11" i="52"/>
  <c r="BW11" i="52"/>
  <c r="BV11" i="52"/>
  <c r="BU11" i="52"/>
  <c r="BT11" i="52"/>
  <c r="CB10" i="52"/>
  <c r="CA10" i="52"/>
  <c r="BZ10" i="52"/>
  <c r="BY10" i="52"/>
  <c r="BX10" i="52"/>
  <c r="BW10" i="52"/>
  <c r="BV10" i="52"/>
  <c r="BU10" i="52"/>
  <c r="BT10" i="52"/>
  <c r="AR137" i="51"/>
  <c r="AP137" i="51"/>
  <c r="AR136" i="51"/>
  <c r="AP136" i="51"/>
  <c r="BA135" i="51"/>
  <c r="AZ135" i="51"/>
  <c r="AY135" i="51"/>
  <c r="AX135" i="51"/>
  <c r="AW135" i="51"/>
  <c r="AV135" i="51"/>
  <c r="AU135" i="51"/>
  <c r="AT135" i="51"/>
  <c r="AS135" i="51"/>
  <c r="AQ135" i="51"/>
  <c r="BA134" i="51"/>
  <c r="AZ134" i="51"/>
  <c r="AY134" i="51"/>
  <c r="AX134" i="51"/>
  <c r="AW134" i="51"/>
  <c r="AV134" i="51"/>
  <c r="AU134" i="51"/>
  <c r="AT134" i="51"/>
  <c r="AS134" i="51"/>
  <c r="AQ134" i="51"/>
  <c r="D127" i="51"/>
  <c r="E126" i="51"/>
  <c r="E125" i="51"/>
  <c r="E124" i="51"/>
  <c r="E123" i="51"/>
  <c r="E122" i="51"/>
  <c r="E121" i="51"/>
  <c r="E120" i="51"/>
  <c r="E119" i="51"/>
  <c r="O114" i="51"/>
  <c r="O113" i="51"/>
  <c r="O112" i="51"/>
  <c r="O111" i="51"/>
  <c r="O110" i="51"/>
  <c r="O109" i="51"/>
  <c r="O108" i="51"/>
  <c r="O107" i="51"/>
  <c r="O106" i="51"/>
  <c r="AR83" i="51"/>
  <c r="W83" i="51" s="1"/>
  <c r="AP83" i="51"/>
  <c r="AG83" i="51"/>
  <c r="AF83" i="51"/>
  <c r="AE83" i="51"/>
  <c r="AD83" i="51"/>
  <c r="AC83" i="51"/>
  <c r="AB83" i="51"/>
  <c r="AA83" i="51"/>
  <c r="Z83" i="51"/>
  <c r="M83" i="51"/>
  <c r="L83" i="51"/>
  <c r="I83" i="51"/>
  <c r="J83" i="51" s="1"/>
  <c r="E83" i="51"/>
  <c r="AN83" i="51" s="1"/>
  <c r="AR82" i="51"/>
  <c r="X82" i="51" s="1"/>
  <c r="AP82" i="51"/>
  <c r="AG82" i="51"/>
  <c r="AF82" i="51"/>
  <c r="AE82" i="51"/>
  <c r="AD82" i="51"/>
  <c r="AC82" i="51"/>
  <c r="AB82" i="51"/>
  <c r="AA82" i="51"/>
  <c r="Z82" i="51"/>
  <c r="M82" i="51"/>
  <c r="L82" i="51"/>
  <c r="I82" i="51"/>
  <c r="J82" i="51" s="1"/>
  <c r="E82" i="51"/>
  <c r="AI82" i="51" s="1"/>
  <c r="AR81" i="51"/>
  <c r="Q81" i="51" s="1"/>
  <c r="AP81" i="51"/>
  <c r="AH81" i="51"/>
  <c r="AG81" i="51"/>
  <c r="AF81" i="51"/>
  <c r="AE81" i="51"/>
  <c r="AD81" i="51"/>
  <c r="AC81" i="51"/>
  <c r="AB81" i="51"/>
  <c r="AA81" i="51"/>
  <c r="Z81" i="51"/>
  <c r="M81" i="51"/>
  <c r="BE81" i="51" s="1"/>
  <c r="BG81" i="51" s="1"/>
  <c r="BI81" i="51" s="1"/>
  <c r="L81" i="51"/>
  <c r="BD81" i="51" s="1"/>
  <c r="BF81" i="51" s="1"/>
  <c r="BH81" i="51" s="1"/>
  <c r="J81" i="51"/>
  <c r="I81" i="51"/>
  <c r="E81" i="51"/>
  <c r="AI81" i="51" s="1"/>
  <c r="AR80" i="51"/>
  <c r="W80" i="51" s="1"/>
  <c r="AP80" i="51"/>
  <c r="AH80" i="51"/>
  <c r="AG80" i="51"/>
  <c r="AF80" i="51"/>
  <c r="AE80" i="51"/>
  <c r="AD80" i="51"/>
  <c r="AC80" i="51"/>
  <c r="AB80" i="51"/>
  <c r="AA80" i="51"/>
  <c r="Z80" i="51"/>
  <c r="M80" i="51"/>
  <c r="L80" i="51"/>
  <c r="I80" i="51"/>
  <c r="J80" i="51" s="1"/>
  <c r="E80" i="51"/>
  <c r="AI80" i="51" s="1"/>
  <c r="AR79" i="51"/>
  <c r="V79" i="51" s="1"/>
  <c r="AP79" i="51"/>
  <c r="AH79" i="51"/>
  <c r="AG79" i="51"/>
  <c r="AF79" i="51"/>
  <c r="AE79" i="51"/>
  <c r="AD79" i="51"/>
  <c r="AC79" i="51"/>
  <c r="AB79" i="51"/>
  <c r="AA79" i="51"/>
  <c r="Z79" i="51"/>
  <c r="M79" i="51"/>
  <c r="BE79" i="51" s="1"/>
  <c r="BG79" i="51" s="1"/>
  <c r="BI79" i="51" s="1"/>
  <c r="L79" i="51"/>
  <c r="BD79" i="51" s="1"/>
  <c r="BF79" i="51" s="1"/>
  <c r="BH79" i="51" s="1"/>
  <c r="I79" i="51"/>
  <c r="J79" i="51" s="1"/>
  <c r="E79" i="51"/>
  <c r="AN79" i="51" s="1"/>
  <c r="AR78" i="51"/>
  <c r="V78" i="51" s="1"/>
  <c r="AP78" i="51"/>
  <c r="AH78" i="51"/>
  <c r="AG78" i="51"/>
  <c r="AF78" i="51"/>
  <c r="AE78" i="51"/>
  <c r="AD78" i="51"/>
  <c r="AC78" i="51"/>
  <c r="AB78" i="51"/>
  <c r="AA78" i="51"/>
  <c r="Z78" i="51"/>
  <c r="M78" i="51"/>
  <c r="L78" i="51"/>
  <c r="X78" i="51" s="1"/>
  <c r="J78" i="51"/>
  <c r="I78" i="51"/>
  <c r="E78" i="51"/>
  <c r="AL78" i="51" s="1"/>
  <c r="CB74" i="51"/>
  <c r="CA74" i="51"/>
  <c r="BZ74" i="51"/>
  <c r="BY74" i="51"/>
  <c r="BX74" i="51"/>
  <c r="BW74" i="51"/>
  <c r="BV74" i="51"/>
  <c r="BU74" i="51"/>
  <c r="BT74" i="51"/>
  <c r="CB72" i="51"/>
  <c r="CA72" i="51"/>
  <c r="BZ72" i="51"/>
  <c r="BY72" i="51"/>
  <c r="BX72" i="51"/>
  <c r="BW72" i="51"/>
  <c r="BV72" i="51"/>
  <c r="BU72" i="51"/>
  <c r="BT72" i="51"/>
  <c r="CB71" i="51"/>
  <c r="CA71" i="51"/>
  <c r="BZ71" i="51"/>
  <c r="BY71" i="51"/>
  <c r="BX71" i="51"/>
  <c r="BW71" i="51"/>
  <c r="BV71" i="51"/>
  <c r="BU71" i="51"/>
  <c r="BT71" i="51"/>
  <c r="CB70" i="51"/>
  <c r="CA70" i="51"/>
  <c r="BZ70" i="51"/>
  <c r="BY70" i="51"/>
  <c r="BX70" i="51"/>
  <c r="BW70" i="51"/>
  <c r="BV70" i="51"/>
  <c r="BU70" i="51"/>
  <c r="BT70" i="51"/>
  <c r="B70" i="51"/>
  <c r="CB69" i="51"/>
  <c r="CA69" i="51"/>
  <c r="BZ69" i="51"/>
  <c r="BY69" i="51"/>
  <c r="BX69" i="51"/>
  <c r="BW69" i="51"/>
  <c r="BV69" i="51"/>
  <c r="BU69" i="51"/>
  <c r="BT69" i="51"/>
  <c r="CB68" i="51"/>
  <c r="CA68" i="51"/>
  <c r="BZ68" i="51"/>
  <c r="BY68" i="51"/>
  <c r="BX68" i="51"/>
  <c r="BW68" i="51"/>
  <c r="BV68" i="51"/>
  <c r="BU68" i="51"/>
  <c r="BT68" i="51"/>
  <c r="CB67" i="51"/>
  <c r="CA67" i="51"/>
  <c r="BZ67" i="51"/>
  <c r="BY67" i="51"/>
  <c r="BX67" i="51"/>
  <c r="BW67" i="51"/>
  <c r="BV67" i="51"/>
  <c r="BU67" i="51"/>
  <c r="BT67" i="51"/>
  <c r="CB66" i="51"/>
  <c r="CA66" i="51"/>
  <c r="BZ66" i="51"/>
  <c r="BY66" i="51"/>
  <c r="BX66" i="51"/>
  <c r="BW66" i="51"/>
  <c r="BV66" i="51"/>
  <c r="BU66" i="51"/>
  <c r="BT66" i="51"/>
  <c r="AG66" i="51"/>
  <c r="CB65" i="51"/>
  <c r="CA65" i="51"/>
  <c r="BZ65" i="51"/>
  <c r="BY65" i="51"/>
  <c r="BX65" i="51"/>
  <c r="BW65" i="51"/>
  <c r="BV65" i="51"/>
  <c r="BU65" i="51"/>
  <c r="BT65" i="51"/>
  <c r="Q65" i="51"/>
  <c r="P65" i="51"/>
  <c r="O65" i="51"/>
  <c r="N65" i="51"/>
  <c r="M65" i="51"/>
  <c r="L65" i="51"/>
  <c r="E65" i="51"/>
  <c r="CB64" i="51"/>
  <c r="CA64" i="51"/>
  <c r="BZ64" i="51"/>
  <c r="BY64" i="51"/>
  <c r="BX64" i="51"/>
  <c r="BW64" i="51"/>
  <c r="BV64" i="51"/>
  <c r="BU64" i="51"/>
  <c r="BT64" i="51"/>
  <c r="AN64" i="51"/>
  <c r="AM64" i="51"/>
  <c r="AL64" i="51"/>
  <c r="AK64" i="51"/>
  <c r="AJ64" i="51"/>
  <c r="AI64" i="51"/>
  <c r="T64" i="51"/>
  <c r="I64" i="51"/>
  <c r="H64" i="51"/>
  <c r="G64" i="51"/>
  <c r="CB63" i="51"/>
  <c r="CA63" i="51"/>
  <c r="BZ63" i="51"/>
  <c r="BY63" i="51"/>
  <c r="BX63" i="51"/>
  <c r="BW63" i="51"/>
  <c r="BV63" i="51"/>
  <c r="BU63" i="51"/>
  <c r="BT63" i="51"/>
  <c r="AN63" i="51"/>
  <c r="AM63" i="51"/>
  <c r="AL63" i="51"/>
  <c r="AK63" i="51"/>
  <c r="AJ63" i="51"/>
  <c r="AI63" i="51"/>
  <c r="T63" i="51"/>
  <c r="I63" i="51"/>
  <c r="H63" i="51"/>
  <c r="G63" i="51"/>
  <c r="CB62" i="51"/>
  <c r="CA62" i="51"/>
  <c r="BZ62" i="51"/>
  <c r="BY62" i="51"/>
  <c r="BX62" i="51"/>
  <c r="BW62" i="51"/>
  <c r="BV62" i="51"/>
  <c r="BU62" i="51"/>
  <c r="BT62" i="51"/>
  <c r="AN62" i="51"/>
  <c r="AM62" i="51"/>
  <c r="AL62" i="51"/>
  <c r="AK62" i="51"/>
  <c r="AJ62" i="51"/>
  <c r="AI62" i="51"/>
  <c r="T62" i="51"/>
  <c r="I62" i="51"/>
  <c r="H62" i="51"/>
  <c r="G62" i="51"/>
  <c r="CB61" i="51"/>
  <c r="CA61" i="51"/>
  <c r="BZ61" i="51"/>
  <c r="BY61" i="51"/>
  <c r="BX61" i="51"/>
  <c r="BW61" i="51"/>
  <c r="BV61" i="51"/>
  <c r="BU61" i="51"/>
  <c r="BT61" i="51"/>
  <c r="CB60" i="51"/>
  <c r="CA60" i="51"/>
  <c r="BZ60" i="51"/>
  <c r="BY60" i="51"/>
  <c r="BX60" i="51"/>
  <c r="BW60" i="51"/>
  <c r="BV60" i="51"/>
  <c r="BU60" i="51"/>
  <c r="BT60" i="51"/>
  <c r="CB59" i="51"/>
  <c r="CA59" i="51"/>
  <c r="BZ59" i="51"/>
  <c r="BY59" i="51"/>
  <c r="BX59" i="51"/>
  <c r="BW59" i="51"/>
  <c r="BV59" i="51"/>
  <c r="BU59" i="51"/>
  <c r="BT59" i="51"/>
  <c r="CB58" i="51"/>
  <c r="CA58" i="51"/>
  <c r="BZ58" i="51"/>
  <c r="BY58" i="51"/>
  <c r="BX58" i="51"/>
  <c r="BW58" i="51"/>
  <c r="BV58" i="51"/>
  <c r="BU58" i="51"/>
  <c r="BT58" i="51"/>
  <c r="CB57" i="51"/>
  <c r="BK57" i="51"/>
  <c r="CB56" i="51"/>
  <c r="CA56" i="51"/>
  <c r="BZ56" i="51"/>
  <c r="BY56" i="51"/>
  <c r="BX56" i="51"/>
  <c r="BW56" i="51"/>
  <c r="BV56" i="51"/>
  <c r="BU56" i="51"/>
  <c r="BT56" i="51"/>
  <c r="CB55" i="51"/>
  <c r="CA55" i="51"/>
  <c r="BZ55" i="51"/>
  <c r="BY55" i="51"/>
  <c r="BX55" i="51"/>
  <c r="BW55" i="51"/>
  <c r="BV55" i="51"/>
  <c r="BU55" i="51"/>
  <c r="BT55" i="51"/>
  <c r="CB54" i="51"/>
  <c r="CA54" i="51"/>
  <c r="BZ54" i="51"/>
  <c r="BY54" i="51"/>
  <c r="BX54" i="51"/>
  <c r="BW54" i="51"/>
  <c r="BV54" i="51"/>
  <c r="BU54" i="51"/>
  <c r="BT54" i="51"/>
  <c r="CB53" i="51"/>
  <c r="CA53" i="51"/>
  <c r="BZ53" i="51"/>
  <c r="BY53" i="51"/>
  <c r="BX53" i="51"/>
  <c r="BW53" i="51"/>
  <c r="BV53" i="51"/>
  <c r="BU53" i="51"/>
  <c r="BT53" i="51"/>
  <c r="CB52" i="51"/>
  <c r="CA52" i="51"/>
  <c r="BZ52" i="51"/>
  <c r="BY52" i="51"/>
  <c r="BX52" i="51"/>
  <c r="BW52" i="51"/>
  <c r="BV52" i="51"/>
  <c r="BU52" i="51"/>
  <c r="BT52" i="51"/>
  <c r="U52" i="51"/>
  <c r="T52" i="51"/>
  <c r="S52" i="51"/>
  <c r="G51" i="51"/>
  <c r="G50" i="51"/>
  <c r="G49" i="51"/>
  <c r="E49" i="51"/>
  <c r="C49" i="51"/>
  <c r="B49" i="51"/>
  <c r="G48" i="51"/>
  <c r="E48" i="51"/>
  <c r="C48" i="51"/>
  <c r="B48" i="51"/>
  <c r="CB47" i="51"/>
  <c r="CA47" i="51"/>
  <c r="BZ47" i="51"/>
  <c r="BY47" i="51"/>
  <c r="BX47" i="51"/>
  <c r="BW47" i="51"/>
  <c r="BV47" i="51"/>
  <c r="BU47" i="51"/>
  <c r="BT47" i="51"/>
  <c r="CB46" i="51"/>
  <c r="CA46" i="51"/>
  <c r="BZ46" i="51"/>
  <c r="BY46" i="51"/>
  <c r="BX46" i="51"/>
  <c r="BW46" i="51"/>
  <c r="BV46" i="51"/>
  <c r="BU46" i="51"/>
  <c r="BT46" i="51"/>
  <c r="CB45" i="51"/>
  <c r="CA45" i="51"/>
  <c r="BZ45" i="51"/>
  <c r="BY45" i="51"/>
  <c r="BX45" i="51"/>
  <c r="BW45" i="51"/>
  <c r="BV45" i="51"/>
  <c r="BU45" i="51"/>
  <c r="BT45" i="51"/>
  <c r="CB44" i="51"/>
  <c r="CA44" i="51"/>
  <c r="BZ44" i="51"/>
  <c r="BY44" i="51"/>
  <c r="BX44" i="51"/>
  <c r="BW44" i="51"/>
  <c r="BV44" i="51"/>
  <c r="BU44" i="51"/>
  <c r="BT44" i="51"/>
  <c r="CB43" i="51"/>
  <c r="CA43" i="51"/>
  <c r="BZ43" i="51"/>
  <c r="BY43" i="51"/>
  <c r="BX43" i="51"/>
  <c r="BW43" i="51"/>
  <c r="BV43" i="51"/>
  <c r="BU43" i="51"/>
  <c r="BT43" i="51"/>
  <c r="Q43" i="51"/>
  <c r="P43" i="51"/>
  <c r="O43" i="51"/>
  <c r="N43" i="51"/>
  <c r="M43" i="51"/>
  <c r="L43" i="51"/>
  <c r="CB42" i="51"/>
  <c r="CA42" i="51"/>
  <c r="BZ42" i="51"/>
  <c r="BY42" i="51"/>
  <c r="BX42" i="51"/>
  <c r="BW42" i="51"/>
  <c r="BV42" i="51"/>
  <c r="BU42" i="51"/>
  <c r="BT42" i="51"/>
  <c r="AN42" i="51"/>
  <c r="AM42" i="51"/>
  <c r="AL42" i="51"/>
  <c r="AK42" i="51"/>
  <c r="AJ42" i="51"/>
  <c r="AI42" i="51"/>
  <c r="AH42" i="51"/>
  <c r="AG42" i="51"/>
  <c r="AF42" i="51"/>
  <c r="AE42" i="51"/>
  <c r="AD42" i="51"/>
  <c r="AC42" i="51"/>
  <c r="AB42" i="51"/>
  <c r="AA42" i="51"/>
  <c r="T42" i="51"/>
  <c r="G42" i="51"/>
  <c r="I42" i="51" s="1"/>
  <c r="F42" i="51"/>
  <c r="Z42" i="51" s="1"/>
  <c r="CB41" i="51"/>
  <c r="CA41" i="51"/>
  <c r="BZ41" i="51"/>
  <c r="BY41" i="51"/>
  <c r="BX41" i="51"/>
  <c r="BW41" i="51"/>
  <c r="BV41" i="51"/>
  <c r="BU41" i="51"/>
  <c r="BT41" i="51"/>
  <c r="AN41" i="51"/>
  <c r="AM41" i="51"/>
  <c r="AL41" i="51"/>
  <c r="AK41" i="51"/>
  <c r="AJ41" i="51"/>
  <c r="AI41" i="51"/>
  <c r="AH41" i="51"/>
  <c r="AG41" i="51"/>
  <c r="AF41" i="51"/>
  <c r="AE41" i="51"/>
  <c r="AD41" i="51"/>
  <c r="AC41" i="51"/>
  <c r="AB41" i="51"/>
  <c r="AA41" i="51"/>
  <c r="T41" i="51"/>
  <c r="G41" i="51"/>
  <c r="H41" i="51" s="1"/>
  <c r="F41" i="51"/>
  <c r="Z41" i="51" s="1"/>
  <c r="CB40" i="51"/>
  <c r="CA40" i="51"/>
  <c r="BZ40" i="51"/>
  <c r="BY40" i="51"/>
  <c r="BX40" i="51"/>
  <c r="BW40" i="51"/>
  <c r="BV40" i="51"/>
  <c r="BU40" i="51"/>
  <c r="BT40" i="51"/>
  <c r="AN40" i="51"/>
  <c r="AM40" i="51"/>
  <c r="AL40" i="51"/>
  <c r="AK40" i="51"/>
  <c r="AJ40" i="51"/>
  <c r="AI40" i="51"/>
  <c r="AH40" i="51"/>
  <c r="AG40" i="51"/>
  <c r="AF40" i="51"/>
  <c r="AE40" i="51"/>
  <c r="AD40" i="51"/>
  <c r="AC40" i="51"/>
  <c r="AB40" i="51"/>
  <c r="AA40" i="51"/>
  <c r="F40" i="51"/>
  <c r="Z40" i="51" s="1"/>
  <c r="B40" i="51"/>
  <c r="G40" i="51" s="1"/>
  <c r="A40" i="51"/>
  <c r="CB39" i="51"/>
  <c r="CA39" i="51"/>
  <c r="BZ39" i="51"/>
  <c r="BY39" i="51"/>
  <c r="BX39" i="51"/>
  <c r="BW39" i="51"/>
  <c r="BV39" i="51"/>
  <c r="BU39" i="51"/>
  <c r="BT39" i="51"/>
  <c r="AN39" i="51"/>
  <c r="AM39" i="51"/>
  <c r="AL39" i="51"/>
  <c r="AK39" i="51"/>
  <c r="AJ39" i="51"/>
  <c r="AI39" i="51"/>
  <c r="AH39" i="51"/>
  <c r="AG39" i="51"/>
  <c r="AF39" i="51"/>
  <c r="AE39" i="51"/>
  <c r="AD39" i="51"/>
  <c r="AC39" i="51"/>
  <c r="AB39" i="51"/>
  <c r="AA39" i="51"/>
  <c r="T39" i="51"/>
  <c r="G39" i="51"/>
  <c r="H39" i="51" s="1"/>
  <c r="F39" i="51"/>
  <c r="Z39" i="51" s="1"/>
  <c r="CB38" i="51"/>
  <c r="CA38" i="51"/>
  <c r="BZ38" i="51"/>
  <c r="BY38" i="51"/>
  <c r="BX38" i="51"/>
  <c r="BW38" i="51"/>
  <c r="BV38" i="51"/>
  <c r="BU38" i="51"/>
  <c r="BT38" i="51"/>
  <c r="AN38" i="51"/>
  <c r="AM38" i="51"/>
  <c r="AL38" i="51"/>
  <c r="AK38" i="51"/>
  <c r="AJ38" i="51"/>
  <c r="AI38" i="51"/>
  <c r="AH38" i="51"/>
  <c r="AG38" i="51"/>
  <c r="AF38" i="51"/>
  <c r="AE38" i="51"/>
  <c r="AD38" i="51"/>
  <c r="AC38" i="51"/>
  <c r="AB38" i="51"/>
  <c r="AA38" i="51"/>
  <c r="T38" i="51"/>
  <c r="G38" i="51"/>
  <c r="I38" i="51" s="1"/>
  <c r="F38" i="51"/>
  <c r="Z38" i="51" s="1"/>
  <c r="CB37" i="51"/>
  <c r="CA37" i="51"/>
  <c r="BZ37" i="51"/>
  <c r="BY37" i="51"/>
  <c r="BX37" i="51"/>
  <c r="BW37" i="51"/>
  <c r="BV37" i="51"/>
  <c r="BU37" i="51"/>
  <c r="BT37" i="51"/>
  <c r="B37" i="51"/>
  <c r="B50" i="51" s="1"/>
  <c r="A37" i="51"/>
  <c r="CB36" i="51"/>
  <c r="CA36" i="51"/>
  <c r="BZ36" i="51"/>
  <c r="BY36" i="51"/>
  <c r="BX36" i="51"/>
  <c r="BW36" i="51"/>
  <c r="BV36" i="51"/>
  <c r="BU36" i="51"/>
  <c r="BT36" i="51"/>
  <c r="AN36" i="51"/>
  <c r="AM36" i="51"/>
  <c r="AL36" i="51"/>
  <c r="AK36" i="51"/>
  <c r="AJ36" i="51"/>
  <c r="AI36" i="51"/>
  <c r="AH36" i="51"/>
  <c r="AG36" i="51"/>
  <c r="AF36" i="51"/>
  <c r="AE36" i="51"/>
  <c r="AD36" i="51"/>
  <c r="AC36" i="51"/>
  <c r="AB36" i="51"/>
  <c r="AA36" i="51"/>
  <c r="T36" i="51"/>
  <c r="G36" i="51"/>
  <c r="I36" i="51" s="1"/>
  <c r="F36" i="51"/>
  <c r="Z36" i="51" s="1"/>
  <c r="CB35" i="51"/>
  <c r="CA35" i="51"/>
  <c r="BZ35" i="51"/>
  <c r="BY35" i="51"/>
  <c r="BX35" i="51"/>
  <c r="BW35" i="51"/>
  <c r="BV35" i="51"/>
  <c r="BU35" i="51"/>
  <c r="BT35" i="51"/>
  <c r="AN35" i="51"/>
  <c r="AM35" i="51"/>
  <c r="AL35" i="51"/>
  <c r="AK35" i="51"/>
  <c r="AJ35" i="51"/>
  <c r="AI35" i="51"/>
  <c r="AH35" i="51"/>
  <c r="AG35" i="51"/>
  <c r="AF35" i="51"/>
  <c r="AE35" i="51"/>
  <c r="AD35" i="51"/>
  <c r="AC35" i="51"/>
  <c r="AB35" i="51"/>
  <c r="AA35" i="51"/>
  <c r="T35" i="51"/>
  <c r="G35" i="51"/>
  <c r="H35" i="51" s="1"/>
  <c r="F35" i="51"/>
  <c r="Z35" i="51" s="1"/>
  <c r="CB34" i="51"/>
  <c r="CA34" i="51"/>
  <c r="BZ34" i="51"/>
  <c r="BY34" i="51"/>
  <c r="BX34" i="51"/>
  <c r="BW34" i="51"/>
  <c r="BV34" i="51"/>
  <c r="BU34" i="51"/>
  <c r="BT34" i="51"/>
  <c r="AN34" i="51"/>
  <c r="AM34" i="51"/>
  <c r="AL34" i="51"/>
  <c r="AK34" i="51"/>
  <c r="AJ34" i="51"/>
  <c r="AI34" i="51"/>
  <c r="AH34" i="51"/>
  <c r="AG34" i="51"/>
  <c r="AF34" i="51"/>
  <c r="AE34" i="51"/>
  <c r="AD34" i="51"/>
  <c r="AC34" i="51"/>
  <c r="AB34" i="51"/>
  <c r="AA34" i="51"/>
  <c r="G34" i="51"/>
  <c r="I34" i="51" s="1"/>
  <c r="F34" i="51"/>
  <c r="Z34" i="51" s="1"/>
  <c r="B34" i="51"/>
  <c r="A34" i="51"/>
  <c r="CB33" i="51"/>
  <c r="CA33" i="51"/>
  <c r="BZ33" i="51"/>
  <c r="BY33" i="51"/>
  <c r="BX33" i="51"/>
  <c r="BW33" i="51"/>
  <c r="BV33" i="51"/>
  <c r="BU33" i="51"/>
  <c r="BT33" i="51"/>
  <c r="AN33" i="51"/>
  <c r="AM33" i="51"/>
  <c r="AL33" i="51"/>
  <c r="AK33" i="51"/>
  <c r="AJ33" i="51"/>
  <c r="AI33" i="51"/>
  <c r="AH33" i="51"/>
  <c r="AG33" i="51"/>
  <c r="AF33" i="51"/>
  <c r="AE33" i="51"/>
  <c r="AD33" i="51"/>
  <c r="AC33" i="51"/>
  <c r="AB33" i="51"/>
  <c r="AA33" i="51"/>
  <c r="T33" i="51"/>
  <c r="G33" i="51"/>
  <c r="I33" i="51" s="1"/>
  <c r="F33" i="51"/>
  <c r="Z33" i="51" s="1"/>
  <c r="CB32" i="51"/>
  <c r="CA32" i="51"/>
  <c r="BZ32" i="51"/>
  <c r="BY32" i="51"/>
  <c r="BX32" i="51"/>
  <c r="BW32" i="51"/>
  <c r="BV32" i="51"/>
  <c r="BU32" i="51"/>
  <c r="BT32" i="51"/>
  <c r="AN32" i="51"/>
  <c r="AM32" i="51"/>
  <c r="AL32" i="51"/>
  <c r="AK32" i="51"/>
  <c r="AJ32" i="51"/>
  <c r="AI32" i="51"/>
  <c r="AH32" i="51"/>
  <c r="AG32" i="51"/>
  <c r="AF32" i="51"/>
  <c r="AE32" i="51"/>
  <c r="AD32" i="51"/>
  <c r="AC32" i="51"/>
  <c r="AB32" i="51"/>
  <c r="AA32" i="51"/>
  <c r="T32" i="51"/>
  <c r="G32" i="51"/>
  <c r="I32" i="51" s="1"/>
  <c r="F32" i="51"/>
  <c r="Z32" i="51" s="1"/>
  <c r="CB31" i="51"/>
  <c r="CA31" i="51"/>
  <c r="BZ31" i="51"/>
  <c r="BY31" i="51"/>
  <c r="BX31" i="51"/>
  <c r="BW31" i="51"/>
  <c r="BV31" i="51"/>
  <c r="BU31" i="51"/>
  <c r="BT31" i="51"/>
  <c r="AN31" i="51"/>
  <c r="AM31" i="51"/>
  <c r="AL31" i="51"/>
  <c r="AK31" i="51"/>
  <c r="AJ31" i="51"/>
  <c r="AI31" i="51"/>
  <c r="AH31" i="51"/>
  <c r="AG31" i="51"/>
  <c r="AF31" i="51"/>
  <c r="AE31" i="51"/>
  <c r="AD31" i="51"/>
  <c r="AC31" i="51"/>
  <c r="AB31" i="51"/>
  <c r="AA31" i="51"/>
  <c r="G31" i="51"/>
  <c r="H31" i="51" s="1"/>
  <c r="F31" i="51"/>
  <c r="A31" i="51"/>
  <c r="CB30" i="51"/>
  <c r="CA30" i="51"/>
  <c r="BZ30" i="51"/>
  <c r="BY30" i="51"/>
  <c r="BX30" i="51"/>
  <c r="BW30" i="51"/>
  <c r="BV30" i="51"/>
  <c r="BU30" i="51"/>
  <c r="BT30" i="51"/>
  <c r="CB29" i="51"/>
  <c r="CA29" i="51"/>
  <c r="BZ29" i="51"/>
  <c r="BY29" i="51"/>
  <c r="BX29" i="51"/>
  <c r="BW29" i="51"/>
  <c r="BV29" i="51"/>
  <c r="BU29" i="51"/>
  <c r="BT29" i="51"/>
  <c r="CB28" i="51"/>
  <c r="CA28" i="51"/>
  <c r="BZ28" i="51"/>
  <c r="BY28" i="51"/>
  <c r="BX28" i="51"/>
  <c r="BW28" i="51"/>
  <c r="BV28" i="51"/>
  <c r="BU28" i="51"/>
  <c r="BT28" i="51"/>
  <c r="CB27" i="51"/>
  <c r="CA27" i="51"/>
  <c r="BZ27" i="51"/>
  <c r="BY27" i="51"/>
  <c r="BX27" i="51"/>
  <c r="BW27" i="51"/>
  <c r="BV27" i="51"/>
  <c r="BU27" i="51"/>
  <c r="BT27" i="51"/>
  <c r="CB26" i="51"/>
  <c r="CA26" i="51"/>
  <c r="BZ26" i="51"/>
  <c r="BY26" i="51"/>
  <c r="BX26" i="51"/>
  <c r="BW26" i="51"/>
  <c r="BV26" i="51"/>
  <c r="BU26" i="51"/>
  <c r="BT26" i="51"/>
  <c r="U26" i="51"/>
  <c r="T26" i="51"/>
  <c r="S26" i="51"/>
  <c r="CB25" i="51"/>
  <c r="CA25" i="51"/>
  <c r="BZ25" i="51"/>
  <c r="BY25" i="51"/>
  <c r="BX25" i="51"/>
  <c r="BW25" i="51"/>
  <c r="BV25" i="51"/>
  <c r="BU25" i="51"/>
  <c r="BT25" i="51"/>
  <c r="BJ25" i="51"/>
  <c r="BL25" i="51" s="1"/>
  <c r="BI25" i="51"/>
  <c r="AR25" i="51"/>
  <c r="V25" i="51" s="1"/>
  <c r="AJ25" i="51"/>
  <c r="P25" i="51"/>
  <c r="E25" i="51"/>
  <c r="AM25" i="51" s="1"/>
  <c r="B25" i="51"/>
  <c r="BK25" i="51" s="1"/>
  <c r="BM25" i="51" s="1"/>
  <c r="CB24" i="51"/>
  <c r="CA24" i="51"/>
  <c r="BZ24" i="51"/>
  <c r="BY24" i="51"/>
  <c r="BX24" i="51"/>
  <c r="BW24" i="51"/>
  <c r="BV24" i="51"/>
  <c r="BU24" i="51"/>
  <c r="BT24" i="51"/>
  <c r="B24" i="51"/>
  <c r="CB23" i="51"/>
  <c r="CA23" i="51"/>
  <c r="BZ23" i="51"/>
  <c r="BY23" i="51"/>
  <c r="BX23" i="51"/>
  <c r="BW23" i="51"/>
  <c r="BV23" i="51"/>
  <c r="BU23" i="51"/>
  <c r="BT23" i="51"/>
  <c r="BK23" i="51"/>
  <c r="BM23" i="51" s="1"/>
  <c r="BJ23" i="51"/>
  <c r="BL23" i="51" s="1"/>
  <c r="BI23" i="51"/>
  <c r="AR23" i="51"/>
  <c r="W23" i="51" s="1"/>
  <c r="AP23" i="51"/>
  <c r="AN23" i="51"/>
  <c r="AM23" i="51"/>
  <c r="AL23" i="51"/>
  <c r="AK23" i="51"/>
  <c r="P23" i="51"/>
  <c r="E23" i="51"/>
  <c r="AJ23" i="51" s="1"/>
  <c r="B23" i="51"/>
  <c r="BH23" i="51" s="1"/>
  <c r="CB22" i="51"/>
  <c r="CA22" i="51"/>
  <c r="BZ22" i="51"/>
  <c r="BY22" i="51"/>
  <c r="BX22" i="51"/>
  <c r="BW22" i="51"/>
  <c r="BV22" i="51"/>
  <c r="BU22" i="51"/>
  <c r="BT22" i="51"/>
  <c r="BK22" i="51"/>
  <c r="BM22" i="51" s="1"/>
  <c r="BJ22" i="51"/>
  <c r="BL22" i="51" s="1"/>
  <c r="BI22" i="51"/>
  <c r="BH22" i="51"/>
  <c r="AR22" i="51"/>
  <c r="W22" i="51" s="1"/>
  <c r="AP22" i="51"/>
  <c r="AN22" i="51"/>
  <c r="AM22" i="51"/>
  <c r="AL22" i="51"/>
  <c r="AK22" i="51"/>
  <c r="AJ22" i="51"/>
  <c r="AI22" i="51"/>
  <c r="P22" i="51"/>
  <c r="E22" i="51"/>
  <c r="CB21" i="51"/>
  <c r="CA21" i="51"/>
  <c r="BZ21" i="51"/>
  <c r="BY21" i="51"/>
  <c r="BX21" i="51"/>
  <c r="BW21" i="51"/>
  <c r="BV21" i="51"/>
  <c r="BU21" i="51"/>
  <c r="BT21" i="51"/>
  <c r="CB20" i="51"/>
  <c r="CA20" i="51"/>
  <c r="BZ20" i="51"/>
  <c r="BY20" i="51"/>
  <c r="BX20" i="51"/>
  <c r="BW20" i="51"/>
  <c r="BV20" i="51"/>
  <c r="BU20" i="51"/>
  <c r="BT20" i="51"/>
  <c r="CB19" i="51"/>
  <c r="CA19" i="51"/>
  <c r="BZ19" i="51"/>
  <c r="BY19" i="51"/>
  <c r="BX19" i="51"/>
  <c r="BW19" i="51"/>
  <c r="BV19" i="51"/>
  <c r="BU19" i="51"/>
  <c r="BT19" i="51"/>
  <c r="CB18" i="51"/>
  <c r="CA18" i="51"/>
  <c r="BZ18" i="51"/>
  <c r="BY18" i="51"/>
  <c r="BX18" i="51"/>
  <c r="BW18" i="51"/>
  <c r="BV18" i="51"/>
  <c r="BU18" i="51"/>
  <c r="BT18" i="51"/>
  <c r="CB17" i="51"/>
  <c r="CA17" i="51"/>
  <c r="BZ17" i="51"/>
  <c r="BY17" i="51"/>
  <c r="BX17" i="51"/>
  <c r="BW17" i="51"/>
  <c r="BV17" i="51"/>
  <c r="BU17" i="51"/>
  <c r="BT17" i="51"/>
  <c r="E17" i="51"/>
  <c r="CB16" i="51"/>
  <c r="CA16" i="51"/>
  <c r="BZ16" i="51"/>
  <c r="BY16" i="51"/>
  <c r="BX16" i="51"/>
  <c r="BW16" i="51"/>
  <c r="BV16" i="51"/>
  <c r="BU16" i="51"/>
  <c r="BT16" i="51"/>
  <c r="M25" i="51"/>
  <c r="T40" i="51"/>
  <c r="CB15" i="51"/>
  <c r="CA15" i="51"/>
  <c r="BZ15" i="51"/>
  <c r="BY15" i="51"/>
  <c r="BX15" i="51"/>
  <c r="BW15" i="51"/>
  <c r="BV15" i="51"/>
  <c r="BU15" i="51"/>
  <c r="BT15" i="51"/>
  <c r="CB14" i="51"/>
  <c r="CA14" i="51"/>
  <c r="BZ14" i="51"/>
  <c r="BY14" i="51"/>
  <c r="BX14" i="51"/>
  <c r="BW14" i="51"/>
  <c r="BV14" i="51"/>
  <c r="BU14" i="51"/>
  <c r="BT14" i="51"/>
  <c r="M23" i="51"/>
  <c r="T34" i="51"/>
  <c r="CB13" i="51"/>
  <c r="CA13" i="51"/>
  <c r="BZ13" i="51"/>
  <c r="BY13" i="51"/>
  <c r="BX13" i="51"/>
  <c r="BW13" i="51"/>
  <c r="BV13" i="51"/>
  <c r="BU13" i="51"/>
  <c r="BT13" i="51"/>
  <c r="M22" i="51"/>
  <c r="CB12" i="51"/>
  <c r="CA12" i="51"/>
  <c r="BZ12" i="51"/>
  <c r="BY12" i="51"/>
  <c r="BX12" i="51"/>
  <c r="BW12" i="51"/>
  <c r="BV12" i="51"/>
  <c r="BU12" i="51"/>
  <c r="BT12" i="51"/>
  <c r="CB11" i="51"/>
  <c r="CA11" i="51"/>
  <c r="BZ11" i="51"/>
  <c r="BY11" i="51"/>
  <c r="BX11" i="51"/>
  <c r="BW11" i="51"/>
  <c r="BV11" i="51"/>
  <c r="BU11" i="51"/>
  <c r="BT11" i="51"/>
  <c r="CB10" i="51"/>
  <c r="CA10" i="51"/>
  <c r="BZ10" i="51"/>
  <c r="BY10" i="51"/>
  <c r="BX10" i="51"/>
  <c r="BW10" i="51"/>
  <c r="BV10" i="51"/>
  <c r="BU10" i="51"/>
  <c r="BT10" i="51"/>
  <c r="AR137" i="50"/>
  <c r="AP137" i="50"/>
  <c r="AR136" i="50"/>
  <c r="AP136" i="50"/>
  <c r="BA135" i="50"/>
  <c r="AZ135" i="50"/>
  <c r="AY135" i="50"/>
  <c r="AX135" i="50"/>
  <c r="AW135" i="50"/>
  <c r="AV135" i="50"/>
  <c r="AU135" i="50"/>
  <c r="AT135" i="50"/>
  <c r="AS135" i="50"/>
  <c r="AQ135" i="50"/>
  <c r="BA134" i="50"/>
  <c r="AZ134" i="50"/>
  <c r="AY134" i="50"/>
  <c r="AX134" i="50"/>
  <c r="AW134" i="50"/>
  <c r="AV134" i="50"/>
  <c r="AU134" i="50"/>
  <c r="AT134" i="50"/>
  <c r="AS134" i="50"/>
  <c r="AQ134" i="50"/>
  <c r="D127" i="50"/>
  <c r="E126" i="50"/>
  <c r="E125" i="50"/>
  <c r="E124" i="50"/>
  <c r="E123" i="50"/>
  <c r="E122" i="50"/>
  <c r="E121" i="50"/>
  <c r="E120" i="50"/>
  <c r="E119" i="50"/>
  <c r="E118" i="50"/>
  <c r="O114" i="50"/>
  <c r="O113" i="50"/>
  <c r="O112" i="50"/>
  <c r="O111" i="50"/>
  <c r="O110" i="50"/>
  <c r="O109" i="50"/>
  <c r="O108" i="50"/>
  <c r="O107" i="50"/>
  <c r="O106" i="50"/>
  <c r="AR83" i="50"/>
  <c r="W83" i="50" s="1"/>
  <c r="AP83" i="50"/>
  <c r="AG83" i="50"/>
  <c r="AF83" i="50"/>
  <c r="AE83" i="50"/>
  <c r="AD83" i="50"/>
  <c r="AC83" i="50"/>
  <c r="AB83" i="50"/>
  <c r="AA83" i="50"/>
  <c r="Z83" i="50"/>
  <c r="M83" i="50"/>
  <c r="L83" i="50"/>
  <c r="J83" i="50"/>
  <c r="I83" i="50"/>
  <c r="E83" i="50"/>
  <c r="AN83" i="50" s="1"/>
  <c r="AR82" i="50"/>
  <c r="V82" i="50" s="1"/>
  <c r="AP82" i="50"/>
  <c r="AG82" i="50"/>
  <c r="AF82" i="50"/>
  <c r="AE82" i="50"/>
  <c r="AD82" i="50"/>
  <c r="AC82" i="50"/>
  <c r="AB82" i="50"/>
  <c r="AA82" i="50"/>
  <c r="Z82" i="50"/>
  <c r="M82" i="50"/>
  <c r="L82" i="50"/>
  <c r="I82" i="50"/>
  <c r="J82" i="50" s="1"/>
  <c r="E82" i="50"/>
  <c r="AI82" i="50" s="1"/>
  <c r="AR81" i="50"/>
  <c r="R81" i="50" s="1"/>
  <c r="AP81" i="50"/>
  <c r="AH81" i="50"/>
  <c r="AG81" i="50"/>
  <c r="AF81" i="50"/>
  <c r="AE81" i="50"/>
  <c r="AD81" i="50"/>
  <c r="AC81" i="50"/>
  <c r="AB81" i="50"/>
  <c r="AA81" i="50"/>
  <c r="Z81" i="50"/>
  <c r="M81" i="50"/>
  <c r="BE81" i="50" s="1"/>
  <c r="BG81" i="50" s="1"/>
  <c r="BI81" i="50" s="1"/>
  <c r="L81" i="50"/>
  <c r="X81" i="50" s="1"/>
  <c r="J81" i="50"/>
  <c r="I81" i="50"/>
  <c r="E81" i="50"/>
  <c r="AI81" i="50" s="1"/>
  <c r="AR80" i="50"/>
  <c r="R80" i="50" s="1"/>
  <c r="AP80" i="50"/>
  <c r="AH80" i="50"/>
  <c r="AG80" i="50"/>
  <c r="AF80" i="50"/>
  <c r="AE80" i="50"/>
  <c r="AD80" i="50"/>
  <c r="AC80" i="50"/>
  <c r="AB80" i="50"/>
  <c r="AA80" i="50"/>
  <c r="Z80" i="50"/>
  <c r="M80" i="50"/>
  <c r="L80" i="50"/>
  <c r="I80" i="50"/>
  <c r="J80" i="50" s="1"/>
  <c r="E80" i="50"/>
  <c r="AI80" i="50" s="1"/>
  <c r="AR79" i="50"/>
  <c r="W79" i="50" s="1"/>
  <c r="AP79" i="50"/>
  <c r="AH79" i="50"/>
  <c r="AG79" i="50"/>
  <c r="AF79" i="50"/>
  <c r="AE79" i="50"/>
  <c r="AD79" i="50"/>
  <c r="AC79" i="50"/>
  <c r="AB79" i="50"/>
  <c r="AA79" i="50"/>
  <c r="Z79" i="50"/>
  <c r="M79" i="50"/>
  <c r="BE79" i="50" s="1"/>
  <c r="BG79" i="50" s="1"/>
  <c r="BI79" i="50" s="1"/>
  <c r="L79" i="50"/>
  <c r="X79" i="50" s="1"/>
  <c r="I79" i="50"/>
  <c r="J79" i="50" s="1"/>
  <c r="E79" i="50"/>
  <c r="AN79" i="50" s="1"/>
  <c r="AR78" i="50"/>
  <c r="V78" i="50" s="1"/>
  <c r="AP78" i="50"/>
  <c r="AH78" i="50"/>
  <c r="AG78" i="50"/>
  <c r="AF78" i="50"/>
  <c r="AE78" i="50"/>
  <c r="AD78" i="50"/>
  <c r="AC78" i="50"/>
  <c r="AB78" i="50"/>
  <c r="AA78" i="50"/>
  <c r="Z78" i="50"/>
  <c r="M78" i="50"/>
  <c r="L78" i="50"/>
  <c r="I78" i="50"/>
  <c r="J78" i="50" s="1"/>
  <c r="E78" i="50"/>
  <c r="AN78" i="50" s="1"/>
  <c r="CB74" i="50"/>
  <c r="CA74" i="50"/>
  <c r="BZ74" i="50"/>
  <c r="BY74" i="50"/>
  <c r="BX74" i="50"/>
  <c r="BW74" i="50"/>
  <c r="BV74" i="50"/>
  <c r="BU74" i="50"/>
  <c r="BT74" i="50"/>
  <c r="CB72" i="50"/>
  <c r="CA72" i="50"/>
  <c r="BZ72" i="50"/>
  <c r="BY72" i="50"/>
  <c r="BX72" i="50"/>
  <c r="BW72" i="50"/>
  <c r="BV72" i="50"/>
  <c r="BU72" i="50"/>
  <c r="BT72" i="50"/>
  <c r="CB71" i="50"/>
  <c r="CA71" i="50"/>
  <c r="BZ71" i="50"/>
  <c r="BY71" i="50"/>
  <c r="BX71" i="50"/>
  <c r="BW71" i="50"/>
  <c r="BV71" i="50"/>
  <c r="BU71" i="50"/>
  <c r="BT71" i="50"/>
  <c r="CB70" i="50"/>
  <c r="CA70" i="50"/>
  <c r="BZ70" i="50"/>
  <c r="BY70" i="50"/>
  <c r="BX70" i="50"/>
  <c r="BW70" i="50"/>
  <c r="BV70" i="50"/>
  <c r="BU70" i="50"/>
  <c r="BT70" i="50"/>
  <c r="B70" i="50"/>
  <c r="CB69" i="50"/>
  <c r="CA69" i="50"/>
  <c r="BZ69" i="50"/>
  <c r="BY69" i="50"/>
  <c r="BX69" i="50"/>
  <c r="BW69" i="50"/>
  <c r="BV69" i="50"/>
  <c r="BU69" i="50"/>
  <c r="BT69" i="50"/>
  <c r="CB68" i="50"/>
  <c r="CA68" i="50"/>
  <c r="BZ68" i="50"/>
  <c r="BY68" i="50"/>
  <c r="BX68" i="50"/>
  <c r="BW68" i="50"/>
  <c r="BV68" i="50"/>
  <c r="BU68" i="50"/>
  <c r="BT68" i="50"/>
  <c r="CB67" i="50"/>
  <c r="CA67" i="50"/>
  <c r="BZ67" i="50"/>
  <c r="BY67" i="50"/>
  <c r="BX67" i="50"/>
  <c r="BW67" i="50"/>
  <c r="BV67" i="50"/>
  <c r="BU67" i="50"/>
  <c r="BT67" i="50"/>
  <c r="CB66" i="50"/>
  <c r="CA66" i="50"/>
  <c r="BZ66" i="50"/>
  <c r="BY66" i="50"/>
  <c r="BX66" i="50"/>
  <c r="BW66" i="50"/>
  <c r="BV66" i="50"/>
  <c r="BU66" i="50"/>
  <c r="BT66" i="50"/>
  <c r="AG66" i="50"/>
  <c r="CB65" i="50"/>
  <c r="CA65" i="50"/>
  <c r="BZ65" i="50"/>
  <c r="BY65" i="50"/>
  <c r="BX65" i="50"/>
  <c r="BW65" i="50"/>
  <c r="BV65" i="50"/>
  <c r="BU65" i="50"/>
  <c r="BT65" i="50"/>
  <c r="Q65" i="50"/>
  <c r="P65" i="50"/>
  <c r="O65" i="50"/>
  <c r="N65" i="50"/>
  <c r="M65" i="50"/>
  <c r="L65" i="50"/>
  <c r="E65" i="50"/>
  <c r="CB64" i="50"/>
  <c r="CA64" i="50"/>
  <c r="BZ64" i="50"/>
  <c r="BY64" i="50"/>
  <c r="BX64" i="50"/>
  <c r="BW64" i="50"/>
  <c r="BV64" i="50"/>
  <c r="BU64" i="50"/>
  <c r="BT64" i="50"/>
  <c r="AN64" i="50"/>
  <c r="AM64" i="50"/>
  <c r="AL64" i="50"/>
  <c r="AK64" i="50"/>
  <c r="AJ64" i="50"/>
  <c r="AI64" i="50"/>
  <c r="T64" i="50"/>
  <c r="I64" i="50"/>
  <c r="H64" i="50"/>
  <c r="G64" i="50"/>
  <c r="CB63" i="50"/>
  <c r="CA63" i="50"/>
  <c r="BZ63" i="50"/>
  <c r="BY63" i="50"/>
  <c r="BX63" i="50"/>
  <c r="BW63" i="50"/>
  <c r="BV63" i="50"/>
  <c r="BU63" i="50"/>
  <c r="BT63" i="50"/>
  <c r="AN63" i="50"/>
  <c r="AM63" i="50"/>
  <c r="AL63" i="50"/>
  <c r="AK63" i="50"/>
  <c r="AJ63" i="50"/>
  <c r="AI63" i="50"/>
  <c r="T63" i="50"/>
  <c r="I63" i="50"/>
  <c r="H63" i="50"/>
  <c r="G63" i="50"/>
  <c r="CB62" i="50"/>
  <c r="CA62" i="50"/>
  <c r="BZ62" i="50"/>
  <c r="BY62" i="50"/>
  <c r="BX62" i="50"/>
  <c r="BW62" i="50"/>
  <c r="BV62" i="50"/>
  <c r="BU62" i="50"/>
  <c r="BT62" i="50"/>
  <c r="AN62" i="50"/>
  <c r="AM62" i="50"/>
  <c r="AL62" i="50"/>
  <c r="AK62" i="50"/>
  <c r="AJ62" i="50"/>
  <c r="AI62" i="50"/>
  <c r="T62" i="50"/>
  <c r="I62" i="50"/>
  <c r="H62" i="50"/>
  <c r="G62" i="50"/>
  <c r="CB61" i="50"/>
  <c r="CA61" i="50"/>
  <c r="BZ61" i="50"/>
  <c r="BY61" i="50"/>
  <c r="BX61" i="50"/>
  <c r="BW61" i="50"/>
  <c r="BV61" i="50"/>
  <c r="BU61" i="50"/>
  <c r="BT61" i="50"/>
  <c r="CB60" i="50"/>
  <c r="CA60" i="50"/>
  <c r="BZ60" i="50"/>
  <c r="BY60" i="50"/>
  <c r="BX60" i="50"/>
  <c r="BW60" i="50"/>
  <c r="BV60" i="50"/>
  <c r="BU60" i="50"/>
  <c r="BT60" i="50"/>
  <c r="CB59" i="50"/>
  <c r="CA59" i="50"/>
  <c r="BZ59" i="50"/>
  <c r="BY59" i="50"/>
  <c r="BX59" i="50"/>
  <c r="BW59" i="50"/>
  <c r="BV59" i="50"/>
  <c r="BU59" i="50"/>
  <c r="BT59" i="50"/>
  <c r="CB58" i="50"/>
  <c r="CA58" i="50"/>
  <c r="BZ58" i="50"/>
  <c r="BY58" i="50"/>
  <c r="BX58" i="50"/>
  <c r="BW58" i="50"/>
  <c r="BV58" i="50"/>
  <c r="BU58" i="50"/>
  <c r="BT58" i="50"/>
  <c r="CB57" i="50"/>
  <c r="BK57" i="50"/>
  <c r="CB56" i="50"/>
  <c r="CA56" i="50"/>
  <c r="BZ56" i="50"/>
  <c r="BY56" i="50"/>
  <c r="BX56" i="50"/>
  <c r="BW56" i="50"/>
  <c r="BV56" i="50"/>
  <c r="BU56" i="50"/>
  <c r="BT56" i="50"/>
  <c r="CB55" i="50"/>
  <c r="CA55" i="50"/>
  <c r="BZ55" i="50"/>
  <c r="BY55" i="50"/>
  <c r="BX55" i="50"/>
  <c r="BW55" i="50"/>
  <c r="BV55" i="50"/>
  <c r="BU55" i="50"/>
  <c r="BT55" i="50"/>
  <c r="CB54" i="50"/>
  <c r="CA54" i="50"/>
  <c r="BZ54" i="50"/>
  <c r="BY54" i="50"/>
  <c r="BX54" i="50"/>
  <c r="BW54" i="50"/>
  <c r="BV54" i="50"/>
  <c r="BU54" i="50"/>
  <c r="BT54" i="50"/>
  <c r="CB53" i="50"/>
  <c r="CA53" i="50"/>
  <c r="BZ53" i="50"/>
  <c r="BY53" i="50"/>
  <c r="BX53" i="50"/>
  <c r="BW53" i="50"/>
  <c r="BV53" i="50"/>
  <c r="BU53" i="50"/>
  <c r="BT53" i="50"/>
  <c r="CB52" i="50"/>
  <c r="CA52" i="50"/>
  <c r="BZ52" i="50"/>
  <c r="BY52" i="50"/>
  <c r="BX52" i="50"/>
  <c r="BW52" i="50"/>
  <c r="BV52" i="50"/>
  <c r="BU52" i="50"/>
  <c r="BT52" i="50"/>
  <c r="U52" i="50"/>
  <c r="T52" i="50"/>
  <c r="S52" i="50"/>
  <c r="G51" i="50"/>
  <c r="G50" i="50"/>
  <c r="G49" i="50"/>
  <c r="E49" i="50"/>
  <c r="B49" i="50"/>
  <c r="C49" i="50" s="1"/>
  <c r="G48" i="50"/>
  <c r="C48" i="50"/>
  <c r="B48" i="50"/>
  <c r="E48" i="50" s="1"/>
  <c r="R48" i="50" s="1"/>
  <c r="CB47" i="50"/>
  <c r="CA47" i="50"/>
  <c r="BZ47" i="50"/>
  <c r="BY47" i="50"/>
  <c r="BX47" i="50"/>
  <c r="BW47" i="50"/>
  <c r="BV47" i="50"/>
  <c r="BU47" i="50"/>
  <c r="BT47" i="50"/>
  <c r="CB46" i="50"/>
  <c r="CA46" i="50"/>
  <c r="BZ46" i="50"/>
  <c r="BY46" i="50"/>
  <c r="BX46" i="50"/>
  <c r="BW46" i="50"/>
  <c r="BV46" i="50"/>
  <c r="BU46" i="50"/>
  <c r="BT46" i="50"/>
  <c r="CB45" i="50"/>
  <c r="CA45" i="50"/>
  <c r="BZ45" i="50"/>
  <c r="BY45" i="50"/>
  <c r="BX45" i="50"/>
  <c r="BW45" i="50"/>
  <c r="BV45" i="50"/>
  <c r="BU45" i="50"/>
  <c r="BT45" i="50"/>
  <c r="CB44" i="50"/>
  <c r="CA44" i="50"/>
  <c r="BZ44" i="50"/>
  <c r="BY44" i="50"/>
  <c r="BX44" i="50"/>
  <c r="BW44" i="50"/>
  <c r="BV44" i="50"/>
  <c r="BU44" i="50"/>
  <c r="BT44" i="50"/>
  <c r="CB43" i="50"/>
  <c r="CA43" i="50"/>
  <c r="BZ43" i="50"/>
  <c r="BY43" i="50"/>
  <c r="BX43" i="50"/>
  <c r="BW43" i="50"/>
  <c r="BV43" i="50"/>
  <c r="BU43" i="50"/>
  <c r="BT43" i="50"/>
  <c r="Q43" i="50"/>
  <c r="P43" i="50"/>
  <c r="O43" i="50"/>
  <c r="N43" i="50"/>
  <c r="M43" i="50"/>
  <c r="L43" i="50"/>
  <c r="CB42" i="50"/>
  <c r="CA42" i="50"/>
  <c r="BZ42" i="50"/>
  <c r="BY42" i="50"/>
  <c r="BX42" i="50"/>
  <c r="BW42" i="50"/>
  <c r="BV42" i="50"/>
  <c r="BU42" i="50"/>
  <c r="BT42" i="50"/>
  <c r="AN42" i="50"/>
  <c r="AM42" i="50"/>
  <c r="AL42" i="50"/>
  <c r="AK42" i="50"/>
  <c r="AJ42" i="50"/>
  <c r="AI42" i="50"/>
  <c r="AH42" i="50"/>
  <c r="AG42" i="50"/>
  <c r="AF42" i="50"/>
  <c r="AE42" i="50"/>
  <c r="AD42" i="50"/>
  <c r="AC42" i="50"/>
  <c r="AB42" i="50"/>
  <c r="AA42" i="50"/>
  <c r="T42" i="50"/>
  <c r="G42" i="50"/>
  <c r="I42" i="50" s="1"/>
  <c r="F42" i="50"/>
  <c r="Z42" i="50" s="1"/>
  <c r="CB41" i="50"/>
  <c r="CA41" i="50"/>
  <c r="BZ41" i="50"/>
  <c r="BY41" i="50"/>
  <c r="BX41" i="50"/>
  <c r="BW41" i="50"/>
  <c r="BV41" i="50"/>
  <c r="BU41" i="50"/>
  <c r="BT41" i="50"/>
  <c r="AN41" i="50"/>
  <c r="AM41" i="50"/>
  <c r="AL41" i="50"/>
  <c r="AK41" i="50"/>
  <c r="AJ41" i="50"/>
  <c r="AI41" i="50"/>
  <c r="AH41" i="50"/>
  <c r="AG41" i="50"/>
  <c r="AF41" i="50"/>
  <c r="AE41" i="50"/>
  <c r="AD41" i="50"/>
  <c r="AC41" i="50"/>
  <c r="AB41" i="50"/>
  <c r="AA41" i="50"/>
  <c r="T41" i="50"/>
  <c r="G41" i="50"/>
  <c r="I41" i="50" s="1"/>
  <c r="F41" i="50"/>
  <c r="Z41" i="50" s="1"/>
  <c r="CB40" i="50"/>
  <c r="CA40" i="50"/>
  <c r="BZ40" i="50"/>
  <c r="BY40" i="50"/>
  <c r="BX40" i="50"/>
  <c r="BW40" i="50"/>
  <c r="BV40" i="50"/>
  <c r="BU40" i="50"/>
  <c r="BT40" i="50"/>
  <c r="AN40" i="50"/>
  <c r="AM40" i="50"/>
  <c r="AL40" i="50"/>
  <c r="AK40" i="50"/>
  <c r="AJ40" i="50"/>
  <c r="AI40" i="50"/>
  <c r="AH40" i="50"/>
  <c r="AG40" i="50"/>
  <c r="AF40" i="50"/>
  <c r="AE40" i="50"/>
  <c r="AD40" i="50"/>
  <c r="AC40" i="50"/>
  <c r="AB40" i="50"/>
  <c r="AA40" i="50"/>
  <c r="F40" i="50"/>
  <c r="Z40" i="50" s="1"/>
  <c r="B40" i="50"/>
  <c r="G40" i="50" s="1"/>
  <c r="A40" i="50"/>
  <c r="CB39" i="50"/>
  <c r="CA39" i="50"/>
  <c r="BZ39" i="50"/>
  <c r="BY39" i="50"/>
  <c r="BX39" i="50"/>
  <c r="BW39" i="50"/>
  <c r="BV39" i="50"/>
  <c r="BU39" i="50"/>
  <c r="BT39" i="50"/>
  <c r="AN39" i="50"/>
  <c r="AM39" i="50"/>
  <c r="AL39" i="50"/>
  <c r="AK39" i="50"/>
  <c r="AJ39" i="50"/>
  <c r="AI39" i="50"/>
  <c r="AH39" i="50"/>
  <c r="AG39" i="50"/>
  <c r="AF39" i="50"/>
  <c r="AE39" i="50"/>
  <c r="AD39" i="50"/>
  <c r="AC39" i="50"/>
  <c r="AB39" i="50"/>
  <c r="AA39" i="50"/>
  <c r="T39" i="50"/>
  <c r="G39" i="50"/>
  <c r="I39" i="50" s="1"/>
  <c r="F39" i="50"/>
  <c r="Z39" i="50" s="1"/>
  <c r="CB38" i="50"/>
  <c r="CA38" i="50"/>
  <c r="BZ38" i="50"/>
  <c r="BY38" i="50"/>
  <c r="BX38" i="50"/>
  <c r="BW38" i="50"/>
  <c r="BV38" i="50"/>
  <c r="BU38" i="50"/>
  <c r="BT38" i="50"/>
  <c r="AN38" i="50"/>
  <c r="AM38" i="50"/>
  <c r="AL38" i="50"/>
  <c r="AK38" i="50"/>
  <c r="AJ38" i="50"/>
  <c r="AI38" i="50"/>
  <c r="AH38" i="50"/>
  <c r="AG38" i="50"/>
  <c r="AF38" i="50"/>
  <c r="AE38" i="50"/>
  <c r="AD38" i="50"/>
  <c r="AC38" i="50"/>
  <c r="AB38" i="50"/>
  <c r="AA38" i="50"/>
  <c r="T38" i="50"/>
  <c r="G38" i="50"/>
  <c r="I38" i="50" s="1"/>
  <c r="F38" i="50"/>
  <c r="Z38" i="50" s="1"/>
  <c r="CB37" i="50"/>
  <c r="CA37" i="50"/>
  <c r="BZ37" i="50"/>
  <c r="BY37" i="50"/>
  <c r="BX37" i="50"/>
  <c r="BW37" i="50"/>
  <c r="BV37" i="50"/>
  <c r="BU37" i="50"/>
  <c r="BT37" i="50"/>
  <c r="B37" i="50"/>
  <c r="A37" i="50"/>
  <c r="CB36" i="50"/>
  <c r="CA36" i="50"/>
  <c r="BZ36" i="50"/>
  <c r="BY36" i="50"/>
  <c r="BX36" i="50"/>
  <c r="BW36" i="50"/>
  <c r="BV36" i="50"/>
  <c r="BU36" i="50"/>
  <c r="BT36" i="50"/>
  <c r="AN36" i="50"/>
  <c r="AM36" i="50"/>
  <c r="AL36" i="50"/>
  <c r="AK36" i="50"/>
  <c r="AJ36" i="50"/>
  <c r="AI36" i="50"/>
  <c r="AH36" i="50"/>
  <c r="AG36" i="50"/>
  <c r="AF36" i="50"/>
  <c r="AE36" i="50"/>
  <c r="AD36" i="50"/>
  <c r="AC36" i="50"/>
  <c r="AB36" i="50"/>
  <c r="AA36" i="50"/>
  <c r="T36" i="50"/>
  <c r="G36" i="50"/>
  <c r="H36" i="50" s="1"/>
  <c r="F36" i="50"/>
  <c r="Z36" i="50" s="1"/>
  <c r="CB35" i="50"/>
  <c r="CA35" i="50"/>
  <c r="BZ35" i="50"/>
  <c r="BY35" i="50"/>
  <c r="BX35" i="50"/>
  <c r="BW35" i="50"/>
  <c r="BV35" i="50"/>
  <c r="BU35" i="50"/>
  <c r="BT35" i="50"/>
  <c r="AN35" i="50"/>
  <c r="AM35" i="50"/>
  <c r="AL35" i="50"/>
  <c r="AK35" i="50"/>
  <c r="AJ35" i="50"/>
  <c r="AI35" i="50"/>
  <c r="AH35" i="50"/>
  <c r="AG35" i="50"/>
  <c r="AF35" i="50"/>
  <c r="AE35" i="50"/>
  <c r="AD35" i="50"/>
  <c r="AC35" i="50"/>
  <c r="AB35" i="50"/>
  <c r="AA35" i="50"/>
  <c r="T35" i="50"/>
  <c r="G35" i="50"/>
  <c r="H35" i="50" s="1"/>
  <c r="F35" i="50"/>
  <c r="Z35" i="50" s="1"/>
  <c r="CB34" i="50"/>
  <c r="CA34" i="50"/>
  <c r="BZ34" i="50"/>
  <c r="BY34" i="50"/>
  <c r="BX34" i="50"/>
  <c r="BW34" i="50"/>
  <c r="BV34" i="50"/>
  <c r="BU34" i="50"/>
  <c r="BT34" i="50"/>
  <c r="AN34" i="50"/>
  <c r="AM34" i="50"/>
  <c r="AL34" i="50"/>
  <c r="AK34" i="50"/>
  <c r="AJ34" i="50"/>
  <c r="AI34" i="50"/>
  <c r="AH34" i="50"/>
  <c r="AG34" i="50"/>
  <c r="AF34" i="50"/>
  <c r="AE34" i="50"/>
  <c r="AD34" i="50"/>
  <c r="AC34" i="50"/>
  <c r="AB34" i="50"/>
  <c r="AA34" i="50"/>
  <c r="G34" i="50"/>
  <c r="I34" i="50" s="1"/>
  <c r="F34" i="50"/>
  <c r="Z34" i="50" s="1"/>
  <c r="B34" i="50"/>
  <c r="A34" i="50"/>
  <c r="CB33" i="50"/>
  <c r="CA33" i="50"/>
  <c r="BZ33" i="50"/>
  <c r="BY33" i="50"/>
  <c r="BX33" i="50"/>
  <c r="BW33" i="50"/>
  <c r="BV33" i="50"/>
  <c r="BU33" i="50"/>
  <c r="BT33" i="50"/>
  <c r="AN33" i="50"/>
  <c r="AM33" i="50"/>
  <c r="AL33" i="50"/>
  <c r="AK33" i="50"/>
  <c r="AJ33" i="50"/>
  <c r="AI33" i="50"/>
  <c r="AH33" i="50"/>
  <c r="AG33" i="50"/>
  <c r="AF33" i="50"/>
  <c r="AE33" i="50"/>
  <c r="AD33" i="50"/>
  <c r="AC33" i="50"/>
  <c r="AB33" i="50"/>
  <c r="AA33" i="50"/>
  <c r="T33" i="50"/>
  <c r="G33" i="50"/>
  <c r="I33" i="50" s="1"/>
  <c r="F33" i="50"/>
  <c r="Z33" i="50" s="1"/>
  <c r="CB32" i="50"/>
  <c r="CA32" i="50"/>
  <c r="BZ32" i="50"/>
  <c r="BY32" i="50"/>
  <c r="BX32" i="50"/>
  <c r="BW32" i="50"/>
  <c r="BV32" i="50"/>
  <c r="BU32" i="50"/>
  <c r="BT32" i="50"/>
  <c r="AN32" i="50"/>
  <c r="AM32" i="50"/>
  <c r="AL32" i="50"/>
  <c r="AK32" i="50"/>
  <c r="AJ32" i="50"/>
  <c r="AI32" i="50"/>
  <c r="AH32" i="50"/>
  <c r="AG32" i="50"/>
  <c r="AF32" i="50"/>
  <c r="AE32" i="50"/>
  <c r="AD32" i="50"/>
  <c r="AC32" i="50"/>
  <c r="AB32" i="50"/>
  <c r="AA32" i="50"/>
  <c r="T32" i="50"/>
  <c r="G32" i="50"/>
  <c r="I32" i="50" s="1"/>
  <c r="F32" i="50"/>
  <c r="Z32" i="50" s="1"/>
  <c r="CB31" i="50"/>
  <c r="CA31" i="50"/>
  <c r="BZ31" i="50"/>
  <c r="BY31" i="50"/>
  <c r="BX31" i="50"/>
  <c r="BW31" i="50"/>
  <c r="BV31" i="50"/>
  <c r="BU31" i="50"/>
  <c r="BT31" i="50"/>
  <c r="AN31" i="50"/>
  <c r="AM31" i="50"/>
  <c r="AL31" i="50"/>
  <c r="AK31" i="50"/>
  <c r="AJ31" i="50"/>
  <c r="AI31" i="50"/>
  <c r="AH31" i="50"/>
  <c r="AG31" i="50"/>
  <c r="AF31" i="50"/>
  <c r="AE31" i="50"/>
  <c r="AD31" i="50"/>
  <c r="AC31" i="50"/>
  <c r="AB31" i="50"/>
  <c r="AA31" i="50"/>
  <c r="G31" i="50"/>
  <c r="I31" i="50" s="1"/>
  <c r="F31" i="50"/>
  <c r="A31" i="50"/>
  <c r="CB30" i="50"/>
  <c r="CA30" i="50"/>
  <c r="BZ30" i="50"/>
  <c r="BY30" i="50"/>
  <c r="BX30" i="50"/>
  <c r="BW30" i="50"/>
  <c r="BV30" i="50"/>
  <c r="BU30" i="50"/>
  <c r="BT30" i="50"/>
  <c r="CB29" i="50"/>
  <c r="CA29" i="50"/>
  <c r="BZ29" i="50"/>
  <c r="BY29" i="50"/>
  <c r="BX29" i="50"/>
  <c r="BW29" i="50"/>
  <c r="BV29" i="50"/>
  <c r="BU29" i="50"/>
  <c r="BT29" i="50"/>
  <c r="CB28" i="50"/>
  <c r="CA28" i="50"/>
  <c r="BZ28" i="50"/>
  <c r="BY28" i="50"/>
  <c r="BX28" i="50"/>
  <c r="BW28" i="50"/>
  <c r="BV28" i="50"/>
  <c r="BU28" i="50"/>
  <c r="BT28" i="50"/>
  <c r="CB27" i="50"/>
  <c r="CA27" i="50"/>
  <c r="BZ27" i="50"/>
  <c r="BY27" i="50"/>
  <c r="BX27" i="50"/>
  <c r="BW27" i="50"/>
  <c r="BV27" i="50"/>
  <c r="BU27" i="50"/>
  <c r="BT27" i="50"/>
  <c r="CB26" i="50"/>
  <c r="CA26" i="50"/>
  <c r="BZ26" i="50"/>
  <c r="BY26" i="50"/>
  <c r="BX26" i="50"/>
  <c r="BW26" i="50"/>
  <c r="BV26" i="50"/>
  <c r="BU26" i="50"/>
  <c r="BT26" i="50"/>
  <c r="U26" i="50"/>
  <c r="T26" i="50"/>
  <c r="S26" i="50"/>
  <c r="CB25" i="50"/>
  <c r="CA25" i="50"/>
  <c r="BZ25" i="50"/>
  <c r="BY25" i="50"/>
  <c r="BX25" i="50"/>
  <c r="BW25" i="50"/>
  <c r="BV25" i="50"/>
  <c r="BU25" i="50"/>
  <c r="BT25" i="50"/>
  <c r="BK25" i="50"/>
  <c r="BM25" i="50" s="1"/>
  <c r="BJ25" i="50"/>
  <c r="BL25" i="50" s="1"/>
  <c r="BI25" i="50"/>
  <c r="AR25" i="50"/>
  <c r="W25" i="50" s="1"/>
  <c r="AK25" i="50"/>
  <c r="P25" i="50"/>
  <c r="E25" i="50"/>
  <c r="AJ25" i="50" s="1"/>
  <c r="B25" i="50"/>
  <c r="BH25" i="50" s="1"/>
  <c r="CB24" i="50"/>
  <c r="CA24" i="50"/>
  <c r="BZ24" i="50"/>
  <c r="BY24" i="50"/>
  <c r="BX24" i="50"/>
  <c r="BW24" i="50"/>
  <c r="BV24" i="50"/>
  <c r="BU24" i="50"/>
  <c r="BT24" i="50"/>
  <c r="B24" i="50"/>
  <c r="CB23" i="50"/>
  <c r="CA23" i="50"/>
  <c r="BZ23" i="50"/>
  <c r="BY23" i="50"/>
  <c r="BX23" i="50"/>
  <c r="BW23" i="50"/>
  <c r="BV23" i="50"/>
  <c r="BU23" i="50"/>
  <c r="BT23" i="50"/>
  <c r="BK23" i="50"/>
  <c r="BM23" i="50" s="1"/>
  <c r="BI23" i="50"/>
  <c r="AR23" i="50"/>
  <c r="V23" i="50" s="1"/>
  <c r="P23" i="50"/>
  <c r="E23" i="50"/>
  <c r="AL23" i="50" s="1"/>
  <c r="B23" i="50"/>
  <c r="CB22" i="50"/>
  <c r="CA22" i="50"/>
  <c r="BZ22" i="50"/>
  <c r="BY22" i="50"/>
  <c r="BX22" i="50"/>
  <c r="BW22" i="50"/>
  <c r="BV22" i="50"/>
  <c r="BU22" i="50"/>
  <c r="BT22" i="50"/>
  <c r="BK22" i="50"/>
  <c r="BM22" i="50" s="1"/>
  <c r="BJ22" i="50"/>
  <c r="BL22" i="50" s="1"/>
  <c r="BI22" i="50"/>
  <c r="BH22" i="50"/>
  <c r="AR22" i="50"/>
  <c r="V22" i="50" s="1"/>
  <c r="AP22" i="50"/>
  <c r="AN22" i="50"/>
  <c r="AK22" i="50"/>
  <c r="P22" i="50"/>
  <c r="E22" i="50"/>
  <c r="AM22" i="50" s="1"/>
  <c r="CB21" i="50"/>
  <c r="CA21" i="50"/>
  <c r="BZ21" i="50"/>
  <c r="BY21" i="50"/>
  <c r="BX21" i="50"/>
  <c r="BW21" i="50"/>
  <c r="BV21" i="50"/>
  <c r="BU21" i="50"/>
  <c r="BT21" i="50"/>
  <c r="CB20" i="50"/>
  <c r="CA20" i="50"/>
  <c r="BZ20" i="50"/>
  <c r="BY20" i="50"/>
  <c r="BX20" i="50"/>
  <c r="BW20" i="50"/>
  <c r="BV20" i="50"/>
  <c r="BU20" i="50"/>
  <c r="BT20" i="50"/>
  <c r="CB19" i="50"/>
  <c r="CA19" i="50"/>
  <c r="BZ19" i="50"/>
  <c r="BY19" i="50"/>
  <c r="BX19" i="50"/>
  <c r="BW19" i="50"/>
  <c r="BV19" i="50"/>
  <c r="BU19" i="50"/>
  <c r="BT19" i="50"/>
  <c r="CB18" i="50"/>
  <c r="CA18" i="50"/>
  <c r="BZ18" i="50"/>
  <c r="BY18" i="50"/>
  <c r="BX18" i="50"/>
  <c r="BW18" i="50"/>
  <c r="BV18" i="50"/>
  <c r="BU18" i="50"/>
  <c r="BT18" i="50"/>
  <c r="CB17" i="50"/>
  <c r="CA17" i="50"/>
  <c r="BZ17" i="50"/>
  <c r="BY17" i="50"/>
  <c r="BX17" i="50"/>
  <c r="BW17" i="50"/>
  <c r="BV17" i="50"/>
  <c r="BU17" i="50"/>
  <c r="BT17" i="50"/>
  <c r="E17" i="50"/>
  <c r="CB16" i="50"/>
  <c r="CA16" i="50"/>
  <c r="BZ16" i="50"/>
  <c r="BY16" i="50"/>
  <c r="BX16" i="50"/>
  <c r="BW16" i="50"/>
  <c r="BV16" i="50"/>
  <c r="BU16" i="50"/>
  <c r="BT16" i="50"/>
  <c r="L25" i="50"/>
  <c r="T40" i="50"/>
  <c r="CB15" i="50"/>
  <c r="CA15" i="50"/>
  <c r="BZ15" i="50"/>
  <c r="BY15" i="50"/>
  <c r="BX15" i="50"/>
  <c r="BW15" i="50"/>
  <c r="BV15" i="50"/>
  <c r="BU15" i="50"/>
  <c r="BT15" i="50"/>
  <c r="CB14" i="50"/>
  <c r="CA14" i="50"/>
  <c r="BZ14" i="50"/>
  <c r="BY14" i="50"/>
  <c r="BX14" i="50"/>
  <c r="BW14" i="50"/>
  <c r="BV14" i="50"/>
  <c r="BU14" i="50"/>
  <c r="BT14" i="50"/>
  <c r="L23" i="50"/>
  <c r="T34" i="50"/>
  <c r="CB13" i="50"/>
  <c r="CA13" i="50"/>
  <c r="BZ13" i="50"/>
  <c r="BY13" i="50"/>
  <c r="BX13" i="50"/>
  <c r="BW13" i="50"/>
  <c r="BV13" i="50"/>
  <c r="BU13" i="50"/>
  <c r="BT13" i="50"/>
  <c r="M22" i="50"/>
  <c r="CB12" i="50"/>
  <c r="CA12" i="50"/>
  <c r="BZ12" i="50"/>
  <c r="BY12" i="50"/>
  <c r="BX12" i="50"/>
  <c r="BW12" i="50"/>
  <c r="BV12" i="50"/>
  <c r="BU12" i="50"/>
  <c r="BT12" i="50"/>
  <c r="CB11" i="50"/>
  <c r="CA11" i="50"/>
  <c r="BZ11" i="50"/>
  <c r="BY11" i="50"/>
  <c r="BX11" i="50"/>
  <c r="BW11" i="50"/>
  <c r="BV11" i="50"/>
  <c r="BU11" i="50"/>
  <c r="BT11" i="50"/>
  <c r="CB10" i="50"/>
  <c r="CA10" i="50"/>
  <c r="BZ10" i="50"/>
  <c r="BY10" i="50"/>
  <c r="BX10" i="50"/>
  <c r="BW10" i="50"/>
  <c r="BV10" i="50"/>
  <c r="BU10" i="50"/>
  <c r="BT10" i="50"/>
  <c r="BZ49" i="51" l="1"/>
  <c r="R49" i="51"/>
  <c r="BZ49" i="50"/>
  <c r="R49" i="50"/>
  <c r="BZ48" i="52"/>
  <c r="R48" i="52"/>
  <c r="BZ48" i="53"/>
  <c r="R48" i="53"/>
  <c r="BZ49" i="52"/>
  <c r="R49" i="52"/>
  <c r="Q48" i="51"/>
  <c r="R48" i="51"/>
  <c r="AG65" i="57"/>
  <c r="AG66" i="57" s="1"/>
  <c r="Q79" i="53"/>
  <c r="R80" i="53"/>
  <c r="V25" i="53"/>
  <c r="AE25" i="53" s="1"/>
  <c r="V78" i="53"/>
  <c r="AI83" i="52"/>
  <c r="AC85" i="53"/>
  <c r="R23" i="53"/>
  <c r="AA23" i="53" s="1"/>
  <c r="W25" i="53"/>
  <c r="AF25" i="53" s="1"/>
  <c r="Q23" i="53"/>
  <c r="Z23" i="53" s="1"/>
  <c r="I42" i="53"/>
  <c r="H36" i="53"/>
  <c r="H39" i="53"/>
  <c r="AK78" i="53"/>
  <c r="V23" i="53"/>
  <c r="AE23" i="53" s="1"/>
  <c r="I32" i="53"/>
  <c r="R25" i="53"/>
  <c r="AA25" i="53" s="1"/>
  <c r="CB48" i="53"/>
  <c r="I41" i="53"/>
  <c r="H35" i="53"/>
  <c r="AM78" i="53"/>
  <c r="V25" i="52"/>
  <c r="AE25" i="52" s="1"/>
  <c r="Q78" i="53"/>
  <c r="AN78" i="53"/>
  <c r="R78" i="53"/>
  <c r="BD81" i="53"/>
  <c r="BF81" i="53" s="1"/>
  <c r="BH81" i="53" s="1"/>
  <c r="BJ81" i="53" s="1"/>
  <c r="BL81" i="53" s="1"/>
  <c r="AK82" i="53"/>
  <c r="H38" i="53"/>
  <c r="F48" i="53"/>
  <c r="AR48" i="53" s="1"/>
  <c r="AF22" i="53"/>
  <c r="L25" i="53"/>
  <c r="X25" i="53" s="1"/>
  <c r="AG25" i="53" s="1"/>
  <c r="H33" i="53"/>
  <c r="Q48" i="53"/>
  <c r="BD79" i="53"/>
  <c r="BF79" i="53" s="1"/>
  <c r="BH79" i="53" s="1"/>
  <c r="BJ79" i="53" s="1"/>
  <c r="BL79" i="53" s="1"/>
  <c r="Q22" i="53"/>
  <c r="R24" i="53"/>
  <c r="V48" i="53"/>
  <c r="BE79" i="53"/>
  <c r="BG79" i="53" s="1"/>
  <c r="BI79" i="53" s="1"/>
  <c r="BK79" i="53" s="1"/>
  <c r="BM79" i="53" s="1"/>
  <c r="R22" i="53"/>
  <c r="V24" i="53"/>
  <c r="W48" i="53"/>
  <c r="X48" i="53" s="1"/>
  <c r="V22" i="53"/>
  <c r="AE22" i="53" s="1"/>
  <c r="BW48" i="53"/>
  <c r="CA48" i="53"/>
  <c r="S115" i="52"/>
  <c r="AJ78" i="53"/>
  <c r="AL81" i="53"/>
  <c r="AN81" i="53"/>
  <c r="AF85" i="53"/>
  <c r="R82" i="53"/>
  <c r="W82" i="53"/>
  <c r="X82" i="53"/>
  <c r="S115" i="53"/>
  <c r="AI83" i="53"/>
  <c r="W24" i="53"/>
  <c r="AL78" i="53"/>
  <c r="AB85" i="53"/>
  <c r="Y81" i="53"/>
  <c r="AI80" i="53"/>
  <c r="BK81" i="53"/>
  <c r="BM81" i="53" s="1"/>
  <c r="Z85" i="53"/>
  <c r="AJ80" i="53"/>
  <c r="AI22" i="53"/>
  <c r="AI23" i="53"/>
  <c r="AA85" i="53"/>
  <c r="AK80" i="53"/>
  <c r="Q83" i="53"/>
  <c r="AJ22" i="53"/>
  <c r="AJ23" i="53"/>
  <c r="AB25" i="53"/>
  <c r="Q80" i="53"/>
  <c r="X83" i="53"/>
  <c r="AK23" i="53"/>
  <c r="AL22" i="53"/>
  <c r="AL23" i="53"/>
  <c r="AK25" i="53"/>
  <c r="AD85" i="53"/>
  <c r="AJ79" i="53"/>
  <c r="V80" i="53"/>
  <c r="AI82" i="53"/>
  <c r="AM22" i="53"/>
  <c r="AM23" i="53"/>
  <c r="AL25" i="53"/>
  <c r="AE85" i="53"/>
  <c r="AJ82" i="53"/>
  <c r="AK22" i="53"/>
  <c r="AN22" i="53"/>
  <c r="Q115" i="53"/>
  <c r="C132" i="53" s="1"/>
  <c r="AJ25" i="53"/>
  <c r="AK81" i="53"/>
  <c r="Q82" i="53"/>
  <c r="AM81" i="53"/>
  <c r="E49" i="53"/>
  <c r="R49" i="53" s="1"/>
  <c r="C49" i="53"/>
  <c r="BJ80" i="53"/>
  <c r="BL80" i="53" s="1"/>
  <c r="BE22" i="53"/>
  <c r="BG22" i="53" s="1"/>
  <c r="Y22" i="53"/>
  <c r="AH22" i="53" s="1"/>
  <c r="BE23" i="53"/>
  <c r="BG23" i="53" s="1"/>
  <c r="Y23" i="53"/>
  <c r="AH23" i="53" s="1"/>
  <c r="W51" i="53"/>
  <c r="X51" i="53" s="1"/>
  <c r="V51" i="53"/>
  <c r="Q51" i="53"/>
  <c r="CB51" i="53"/>
  <c r="CA51" i="53"/>
  <c r="F51" i="53"/>
  <c r="BZ51" i="53"/>
  <c r="BY51" i="53"/>
  <c r="BX51" i="53"/>
  <c r="BW51" i="53"/>
  <c r="BV51" i="53"/>
  <c r="BU51" i="53"/>
  <c r="BT51" i="53"/>
  <c r="H31" i="53"/>
  <c r="AP23" i="53"/>
  <c r="AM25" i="53"/>
  <c r="G37" i="53"/>
  <c r="X78" i="53"/>
  <c r="AL80" i="53"/>
  <c r="AL82" i="53"/>
  <c r="AJ83" i="53"/>
  <c r="AP24" i="53"/>
  <c r="AN25" i="53"/>
  <c r="T31" i="53"/>
  <c r="Y78" i="53"/>
  <c r="AM80" i="53"/>
  <c r="AM82" i="53"/>
  <c r="AK83" i="53"/>
  <c r="AB22" i="53"/>
  <c r="Y25" i="53"/>
  <c r="AH25" i="53" s="1"/>
  <c r="AP25" i="53"/>
  <c r="Z31" i="53"/>
  <c r="BT48" i="53"/>
  <c r="X80" i="53"/>
  <c r="AL83" i="53"/>
  <c r="AC22" i="53"/>
  <c r="AB23" i="53"/>
  <c r="Z25" i="53"/>
  <c r="BU48" i="53"/>
  <c r="BD78" i="53"/>
  <c r="BF78" i="53" s="1"/>
  <c r="BH78" i="53" s="1"/>
  <c r="BJ78" i="53" s="1"/>
  <c r="BL78" i="53" s="1"/>
  <c r="Y80" i="53"/>
  <c r="R83" i="53"/>
  <c r="AM83" i="53"/>
  <c r="AD22" i="53"/>
  <c r="AC23" i="53"/>
  <c r="BV48" i="53"/>
  <c r="BE78" i="53"/>
  <c r="BG78" i="53" s="1"/>
  <c r="BI78" i="53" s="1"/>
  <c r="BK78" i="53" s="1"/>
  <c r="BM78" i="53" s="1"/>
  <c r="AI79" i="53"/>
  <c r="V83" i="53"/>
  <c r="BD82" i="53"/>
  <c r="BF82" i="53" s="1"/>
  <c r="BH82" i="53" s="1"/>
  <c r="BJ82" i="53" s="1"/>
  <c r="BL82" i="53" s="1"/>
  <c r="AC25" i="53"/>
  <c r="BX48" i="53"/>
  <c r="C51" i="53"/>
  <c r="R79" i="53"/>
  <c r="AK79" i="53"/>
  <c r="BE80" i="53"/>
  <c r="BG80" i="53" s="1"/>
  <c r="BI80" i="53" s="1"/>
  <c r="BK80" i="53" s="1"/>
  <c r="BM80" i="53" s="1"/>
  <c r="AI81" i="53"/>
  <c r="L22" i="53"/>
  <c r="AF23" i="53"/>
  <c r="AD25" i="53"/>
  <c r="G34" i="53"/>
  <c r="BY48" i="53"/>
  <c r="V79" i="53"/>
  <c r="AL79" i="53"/>
  <c r="Q81" i="53"/>
  <c r="BD83" i="53"/>
  <c r="BF83" i="53" s="1"/>
  <c r="BH83" i="53" s="1"/>
  <c r="BJ83" i="53" s="1"/>
  <c r="BL83" i="53" s="1"/>
  <c r="L23" i="53"/>
  <c r="E24" i="53"/>
  <c r="AM79" i="53"/>
  <c r="R81" i="53"/>
  <c r="V81" i="53"/>
  <c r="W23" i="52"/>
  <c r="W25" i="52"/>
  <c r="AF25" i="52" s="1"/>
  <c r="W22" i="52"/>
  <c r="Q25" i="52"/>
  <c r="Z25" i="52" s="1"/>
  <c r="Q80" i="52"/>
  <c r="R81" i="52"/>
  <c r="V81" i="52"/>
  <c r="W81" i="52"/>
  <c r="R82" i="52"/>
  <c r="AP24" i="52"/>
  <c r="AK25" i="52"/>
  <c r="AL25" i="52"/>
  <c r="AN81" i="52"/>
  <c r="V82" i="52"/>
  <c r="W82" i="52"/>
  <c r="AK81" i="52"/>
  <c r="X82" i="52"/>
  <c r="AL81" i="52"/>
  <c r="R23" i="52"/>
  <c r="V80" i="52"/>
  <c r="AM81" i="52"/>
  <c r="Y81" i="52"/>
  <c r="BD81" i="52"/>
  <c r="BF81" i="52" s="1"/>
  <c r="BH81" i="52" s="1"/>
  <c r="BJ81" i="52" s="1"/>
  <c r="BL81" i="52" s="1"/>
  <c r="R22" i="52"/>
  <c r="AA22" i="52" s="1"/>
  <c r="H34" i="52"/>
  <c r="AL78" i="52"/>
  <c r="I33" i="52"/>
  <c r="I35" i="52"/>
  <c r="CB49" i="51"/>
  <c r="I38" i="52"/>
  <c r="AK80" i="52"/>
  <c r="Q83" i="52"/>
  <c r="Q24" i="52"/>
  <c r="M25" i="52"/>
  <c r="BE25" i="52" s="1"/>
  <c r="BG25" i="52" s="1"/>
  <c r="Q78" i="52"/>
  <c r="R83" i="52"/>
  <c r="Q80" i="51"/>
  <c r="R24" i="52"/>
  <c r="I41" i="52"/>
  <c r="V83" i="52"/>
  <c r="AD85" i="52"/>
  <c r="CB49" i="52"/>
  <c r="V24" i="52"/>
  <c r="AJ78" i="52"/>
  <c r="W83" i="52"/>
  <c r="CB48" i="52"/>
  <c r="V22" i="52"/>
  <c r="AE22" i="52" s="1"/>
  <c r="V23" i="52"/>
  <c r="F48" i="52"/>
  <c r="AR48" i="52" s="1"/>
  <c r="AK78" i="52"/>
  <c r="W80" i="52"/>
  <c r="AJ82" i="52"/>
  <c r="AB85" i="52"/>
  <c r="AK82" i="52"/>
  <c r="Q48" i="52"/>
  <c r="F49" i="52"/>
  <c r="AR49" i="52" s="1"/>
  <c r="R78" i="52"/>
  <c r="AE85" i="52"/>
  <c r="AM78" i="52"/>
  <c r="AC85" i="52"/>
  <c r="BD79" i="52"/>
  <c r="BF79" i="52" s="1"/>
  <c r="BH79" i="52" s="1"/>
  <c r="BJ79" i="52" s="1"/>
  <c r="BL79" i="52" s="1"/>
  <c r="AJ80" i="52"/>
  <c r="V78" i="52"/>
  <c r="AF85" i="52"/>
  <c r="AN78" i="52"/>
  <c r="BE79" i="52"/>
  <c r="BG79" i="52" s="1"/>
  <c r="BI79" i="52" s="1"/>
  <c r="BK79" i="52" s="1"/>
  <c r="BM79" i="52" s="1"/>
  <c r="Q115" i="52"/>
  <c r="C132" i="52" s="1"/>
  <c r="M23" i="52"/>
  <c r="BE23" i="52" s="1"/>
  <c r="BG23" i="52" s="1"/>
  <c r="V48" i="52"/>
  <c r="BV49" i="52"/>
  <c r="W48" i="52"/>
  <c r="X48" i="52" s="1"/>
  <c r="BW49" i="52"/>
  <c r="Z85" i="52"/>
  <c r="CA48" i="52"/>
  <c r="CA49" i="52"/>
  <c r="AA85" i="52"/>
  <c r="Y22" i="52"/>
  <c r="BE22" i="52"/>
  <c r="BG22" i="52" s="1"/>
  <c r="X23" i="52"/>
  <c r="BD23" i="52"/>
  <c r="BF23" i="52" s="1"/>
  <c r="E51" i="52"/>
  <c r="R51" i="52" s="1"/>
  <c r="C51" i="52"/>
  <c r="BK81" i="52"/>
  <c r="BM81" i="52" s="1"/>
  <c r="Z22" i="52"/>
  <c r="AP23" i="52"/>
  <c r="AM25" i="52"/>
  <c r="I31" i="52"/>
  <c r="G37" i="52"/>
  <c r="Q49" i="52"/>
  <c r="B50" i="52"/>
  <c r="X78" i="52"/>
  <c r="AL80" i="52"/>
  <c r="AL82" i="52"/>
  <c r="AJ83" i="52"/>
  <c r="X25" i="52"/>
  <c r="AG25" i="52" s="1"/>
  <c r="AN25" i="52"/>
  <c r="T31" i="52"/>
  <c r="Y78" i="52"/>
  <c r="AM80" i="52"/>
  <c r="AM82" i="52"/>
  <c r="AK83" i="52"/>
  <c r="AB22" i="52"/>
  <c r="Z31" i="52"/>
  <c r="H36" i="52"/>
  <c r="BT48" i="52"/>
  <c r="V49" i="52"/>
  <c r="X80" i="52"/>
  <c r="AN80" i="52"/>
  <c r="AN82" i="52"/>
  <c r="AL83" i="52"/>
  <c r="AC22" i="52"/>
  <c r="BU48" i="52"/>
  <c r="W49" i="52"/>
  <c r="X49" i="52" s="1"/>
  <c r="BD78" i="52"/>
  <c r="BF78" i="52" s="1"/>
  <c r="BH78" i="52" s="1"/>
  <c r="BJ78" i="52" s="1"/>
  <c r="BL78" i="52" s="1"/>
  <c r="Y80" i="52"/>
  <c r="AM83" i="52"/>
  <c r="AD22" i="52"/>
  <c r="AA25" i="52"/>
  <c r="BD25" i="52"/>
  <c r="BF25" i="52" s="1"/>
  <c r="H42" i="52"/>
  <c r="BV48" i="52"/>
  <c r="BE78" i="52"/>
  <c r="BG78" i="52" s="1"/>
  <c r="BI78" i="52" s="1"/>
  <c r="BK78" i="52" s="1"/>
  <c r="BM78" i="52" s="1"/>
  <c r="AI79" i="52"/>
  <c r="AB25" i="52"/>
  <c r="BW48" i="52"/>
  <c r="Q79" i="52"/>
  <c r="AJ79" i="52"/>
  <c r="BD80" i="52"/>
  <c r="BF80" i="52" s="1"/>
  <c r="BH80" i="52" s="1"/>
  <c r="BJ80" i="52" s="1"/>
  <c r="BL80" i="52" s="1"/>
  <c r="BD82" i="52"/>
  <c r="BF82" i="52" s="1"/>
  <c r="BH82" i="52" s="1"/>
  <c r="BJ82" i="52" s="1"/>
  <c r="BL82" i="52" s="1"/>
  <c r="BH23" i="52"/>
  <c r="AC25" i="52"/>
  <c r="BX48" i="52"/>
  <c r="R79" i="52"/>
  <c r="AK79" i="52"/>
  <c r="BE80" i="52"/>
  <c r="BG80" i="52" s="1"/>
  <c r="BI80" i="52" s="1"/>
  <c r="BK80" i="52" s="1"/>
  <c r="BM80" i="52" s="1"/>
  <c r="AI81" i="52"/>
  <c r="L22" i="52"/>
  <c r="E23" i="52"/>
  <c r="AD25" i="52"/>
  <c r="BY48" i="52"/>
  <c r="BT49" i="52"/>
  <c r="V79" i="52"/>
  <c r="AL79" i="52"/>
  <c r="BD83" i="52"/>
  <c r="BF83" i="52" s="1"/>
  <c r="BH83" i="52" s="1"/>
  <c r="BJ83" i="52" s="1"/>
  <c r="BL83" i="52" s="1"/>
  <c r="BU49" i="52"/>
  <c r="AM79" i="52"/>
  <c r="H39" i="52"/>
  <c r="BX49" i="52"/>
  <c r="AI25" i="52"/>
  <c r="H32" i="52"/>
  <c r="BY49" i="52"/>
  <c r="Q22" i="50"/>
  <c r="Z22" i="50" s="1"/>
  <c r="R22" i="50"/>
  <c r="AA22" i="50" s="1"/>
  <c r="W22" i="50"/>
  <c r="AF22" i="50" s="1"/>
  <c r="AJ82" i="51"/>
  <c r="Y81" i="50"/>
  <c r="AJ78" i="50"/>
  <c r="Q23" i="50"/>
  <c r="Z23" i="50" s="1"/>
  <c r="R23" i="50"/>
  <c r="AA23" i="50" s="1"/>
  <c r="H41" i="50"/>
  <c r="I41" i="51"/>
  <c r="Q25" i="50"/>
  <c r="Z25" i="50" s="1"/>
  <c r="V25" i="50"/>
  <c r="AE25" i="50" s="1"/>
  <c r="W25" i="51"/>
  <c r="AF25" i="51" s="1"/>
  <c r="BV49" i="50"/>
  <c r="BY48" i="51"/>
  <c r="CB48" i="51"/>
  <c r="R78" i="50"/>
  <c r="W78" i="50"/>
  <c r="Q23" i="51"/>
  <c r="Z23" i="51" s="1"/>
  <c r="AK78" i="50"/>
  <c r="I35" i="50"/>
  <c r="R23" i="51"/>
  <c r="AA23" i="51" s="1"/>
  <c r="V23" i="51"/>
  <c r="AE23" i="51" s="1"/>
  <c r="AL78" i="50"/>
  <c r="AM78" i="50"/>
  <c r="BD81" i="50"/>
  <c r="BF81" i="50" s="1"/>
  <c r="BH81" i="50" s="1"/>
  <c r="BJ81" i="50" s="1"/>
  <c r="BL81" i="50" s="1"/>
  <c r="Y79" i="50"/>
  <c r="Q81" i="50"/>
  <c r="W23" i="50"/>
  <c r="AF23" i="50" s="1"/>
  <c r="H33" i="50"/>
  <c r="H38" i="50"/>
  <c r="BT49" i="50"/>
  <c r="AI78" i="50"/>
  <c r="CA48" i="51"/>
  <c r="BW49" i="50"/>
  <c r="H33" i="51"/>
  <c r="CA49" i="50"/>
  <c r="V22" i="51"/>
  <c r="AE22" i="51" s="1"/>
  <c r="CB49" i="50"/>
  <c r="H32" i="51"/>
  <c r="F49" i="51"/>
  <c r="AR49" i="51" s="1"/>
  <c r="Q25" i="51"/>
  <c r="Z25" i="51" s="1"/>
  <c r="R25" i="51"/>
  <c r="AA25" i="51" s="1"/>
  <c r="Q49" i="51"/>
  <c r="I39" i="51"/>
  <c r="CA49" i="51"/>
  <c r="I36" i="50"/>
  <c r="I35" i="51"/>
  <c r="F48" i="51"/>
  <c r="AP48" i="51" s="1"/>
  <c r="AK81" i="50"/>
  <c r="AL81" i="50"/>
  <c r="H38" i="51"/>
  <c r="V48" i="51"/>
  <c r="M23" i="50"/>
  <c r="Y23" i="50" s="1"/>
  <c r="AH23" i="50" s="1"/>
  <c r="R25" i="50"/>
  <c r="AA25" i="50" s="1"/>
  <c r="F49" i="50"/>
  <c r="AR49" i="50" s="1"/>
  <c r="W48" i="51"/>
  <c r="X48" i="51" s="1"/>
  <c r="Q80" i="50"/>
  <c r="V80" i="50"/>
  <c r="Q78" i="50"/>
  <c r="W80" i="50"/>
  <c r="W81" i="50"/>
  <c r="Y79" i="51"/>
  <c r="AK82" i="51"/>
  <c r="R78" i="51"/>
  <c r="X79" i="51"/>
  <c r="AK78" i="51"/>
  <c r="V80" i="51"/>
  <c r="AJ78" i="51"/>
  <c r="AN78" i="51"/>
  <c r="AI83" i="51"/>
  <c r="R81" i="51"/>
  <c r="W81" i="51"/>
  <c r="X81" i="51"/>
  <c r="AI78" i="51"/>
  <c r="AM78" i="51"/>
  <c r="R80" i="51"/>
  <c r="W78" i="51"/>
  <c r="AJ81" i="51"/>
  <c r="Q82" i="51"/>
  <c r="AK81" i="51"/>
  <c r="R82" i="51"/>
  <c r="AL81" i="51"/>
  <c r="W82" i="51"/>
  <c r="AM81" i="51"/>
  <c r="AN81" i="51"/>
  <c r="W79" i="51"/>
  <c r="Y81" i="51"/>
  <c r="Q78" i="51"/>
  <c r="S115" i="51"/>
  <c r="AB85" i="51"/>
  <c r="V81" i="51"/>
  <c r="V82" i="51"/>
  <c r="AD25" i="51"/>
  <c r="AJ80" i="51"/>
  <c r="AI25" i="51"/>
  <c r="AK80" i="51"/>
  <c r="AA85" i="51"/>
  <c r="AL80" i="51"/>
  <c r="AK25" i="51"/>
  <c r="AL25" i="51"/>
  <c r="AC85" i="51"/>
  <c r="AD85" i="51"/>
  <c r="R83" i="51"/>
  <c r="AE85" i="51"/>
  <c r="X83" i="51"/>
  <c r="AF85" i="51"/>
  <c r="Q115" i="51"/>
  <c r="C132" i="51" s="1"/>
  <c r="Z85" i="51"/>
  <c r="BE23" i="51"/>
  <c r="BG23" i="51" s="1"/>
  <c r="Y23" i="51"/>
  <c r="AH23" i="51" s="1"/>
  <c r="I40" i="51"/>
  <c r="H40" i="51"/>
  <c r="Y22" i="51"/>
  <c r="BE22" i="51"/>
  <c r="BG22" i="51" s="1"/>
  <c r="BJ79" i="51"/>
  <c r="BL79" i="51" s="1"/>
  <c r="AF22" i="51"/>
  <c r="BK79" i="51"/>
  <c r="BM79" i="51" s="1"/>
  <c r="BJ81" i="51"/>
  <c r="BL81" i="51" s="1"/>
  <c r="BE25" i="51"/>
  <c r="BG25" i="51" s="1"/>
  <c r="Y25" i="51"/>
  <c r="AH25" i="51" s="1"/>
  <c r="BK81" i="51"/>
  <c r="BM81" i="51" s="1"/>
  <c r="AL82" i="51"/>
  <c r="AJ83" i="51"/>
  <c r="I31" i="51"/>
  <c r="AN25" i="51"/>
  <c r="T31" i="51"/>
  <c r="Y78" i="51"/>
  <c r="AM80" i="51"/>
  <c r="AM82" i="51"/>
  <c r="AK83" i="51"/>
  <c r="AB22" i="51"/>
  <c r="AP25" i="51"/>
  <c r="Z31" i="51"/>
  <c r="H36" i="51"/>
  <c r="BT48" i="51"/>
  <c r="V49" i="51"/>
  <c r="X80" i="51"/>
  <c r="AN80" i="51"/>
  <c r="AN82" i="51"/>
  <c r="Q83" i="51"/>
  <c r="AL83" i="51"/>
  <c r="AC22" i="51"/>
  <c r="AB23" i="51"/>
  <c r="BU48" i="51"/>
  <c r="W49" i="51"/>
  <c r="X49" i="51" s="1"/>
  <c r="BD78" i="51"/>
  <c r="BF78" i="51" s="1"/>
  <c r="BH78" i="51" s="1"/>
  <c r="BJ78" i="51" s="1"/>
  <c r="BL78" i="51" s="1"/>
  <c r="Y80" i="51"/>
  <c r="AM83" i="51"/>
  <c r="AD22" i="51"/>
  <c r="AC23" i="51"/>
  <c r="H42" i="51"/>
  <c r="BV48" i="51"/>
  <c r="BE78" i="51"/>
  <c r="BG78" i="51" s="1"/>
  <c r="BI78" i="51" s="1"/>
  <c r="BK78" i="51" s="1"/>
  <c r="BM78" i="51" s="1"/>
  <c r="AI79" i="51"/>
  <c r="V83" i="51"/>
  <c r="G37" i="51"/>
  <c r="AD23" i="51"/>
  <c r="AB25" i="51"/>
  <c r="BW48" i="51"/>
  <c r="B51" i="51"/>
  <c r="Q79" i="51"/>
  <c r="AJ79" i="51"/>
  <c r="BD80" i="51"/>
  <c r="BF80" i="51" s="1"/>
  <c r="BH80" i="51" s="1"/>
  <c r="BJ80" i="51" s="1"/>
  <c r="BL80" i="51" s="1"/>
  <c r="BD82" i="51"/>
  <c r="BF82" i="51" s="1"/>
  <c r="BH82" i="51" s="1"/>
  <c r="BJ82" i="51" s="1"/>
  <c r="BL82" i="51" s="1"/>
  <c r="AC25" i="51"/>
  <c r="BX48" i="51"/>
  <c r="R79" i="51"/>
  <c r="AK79" i="51"/>
  <c r="BE80" i="51"/>
  <c r="BG80" i="51" s="1"/>
  <c r="BI80" i="51" s="1"/>
  <c r="BK80" i="51" s="1"/>
  <c r="BM80" i="51" s="1"/>
  <c r="L22" i="51"/>
  <c r="AF23" i="51"/>
  <c r="BT49" i="51"/>
  <c r="AL79" i="51"/>
  <c r="BD83" i="51"/>
  <c r="BF83" i="51" s="1"/>
  <c r="BH83" i="51" s="1"/>
  <c r="BJ83" i="51" s="1"/>
  <c r="BL83" i="51" s="1"/>
  <c r="L23" i="51"/>
  <c r="E24" i="51"/>
  <c r="E26" i="51" s="1"/>
  <c r="AE25" i="51"/>
  <c r="BH25" i="51"/>
  <c r="H34" i="51"/>
  <c r="BZ48" i="51"/>
  <c r="BU49" i="51"/>
  <c r="AM79" i="51"/>
  <c r="BV49" i="51"/>
  <c r="Q22" i="51"/>
  <c r="AI23" i="51"/>
  <c r="L25" i="51"/>
  <c r="BW49" i="51"/>
  <c r="R22" i="51"/>
  <c r="AA22" i="51" s="1"/>
  <c r="BX49" i="51"/>
  <c r="BY49" i="51"/>
  <c r="S115" i="50"/>
  <c r="AJ82" i="50"/>
  <c r="AK82" i="50"/>
  <c r="AB85" i="50"/>
  <c r="R82" i="50"/>
  <c r="X82" i="50"/>
  <c r="W82" i="50"/>
  <c r="V81" i="50"/>
  <c r="AM81" i="50"/>
  <c r="AI83" i="50"/>
  <c r="AN81" i="50"/>
  <c r="AC85" i="50"/>
  <c r="AJ80" i="50"/>
  <c r="AK80" i="50"/>
  <c r="R83" i="50"/>
  <c r="V83" i="50"/>
  <c r="AA85" i="50"/>
  <c r="X83" i="50"/>
  <c r="Z85" i="50"/>
  <c r="AD85" i="50"/>
  <c r="Q115" i="50"/>
  <c r="C132" i="50" s="1"/>
  <c r="AM23" i="50"/>
  <c r="AF85" i="50"/>
  <c r="E127" i="50"/>
  <c r="AL25" i="50"/>
  <c r="AE85" i="50"/>
  <c r="BD79" i="50"/>
  <c r="BF79" i="50" s="1"/>
  <c r="BH79" i="50" s="1"/>
  <c r="BJ79" i="50" s="1"/>
  <c r="BL79" i="50" s="1"/>
  <c r="AI22" i="50"/>
  <c r="AN23" i="50"/>
  <c r="AJ22" i="50"/>
  <c r="V79" i="50"/>
  <c r="AJ81" i="50"/>
  <c r="I40" i="50"/>
  <c r="H40" i="50"/>
  <c r="V48" i="50"/>
  <c r="Q48" i="50"/>
  <c r="CB48" i="50"/>
  <c r="CA48" i="50"/>
  <c r="F48" i="50"/>
  <c r="BZ48" i="50"/>
  <c r="BY48" i="50"/>
  <c r="BX48" i="50"/>
  <c r="BW48" i="50"/>
  <c r="BV48" i="50"/>
  <c r="BU48" i="50"/>
  <c r="BT48" i="50"/>
  <c r="W48" i="50"/>
  <c r="BK79" i="50"/>
  <c r="BM79" i="50" s="1"/>
  <c r="BE22" i="50"/>
  <c r="BG22" i="50" s="1"/>
  <c r="Y22" i="50"/>
  <c r="AH37" i="50" s="1"/>
  <c r="AH43" i="50" s="1"/>
  <c r="BD23" i="50"/>
  <c r="BF23" i="50" s="1"/>
  <c r="X23" i="50"/>
  <c r="AG23" i="50" s="1"/>
  <c r="BD25" i="50"/>
  <c r="BF25" i="50" s="1"/>
  <c r="X25" i="50"/>
  <c r="AG25" i="50" s="1"/>
  <c r="BK81" i="50"/>
  <c r="BM81" i="50" s="1"/>
  <c r="H31" i="50"/>
  <c r="AP23" i="50"/>
  <c r="AM25" i="50"/>
  <c r="G37" i="50"/>
  <c r="Q49" i="50"/>
  <c r="B50" i="50"/>
  <c r="X78" i="50"/>
  <c r="AL80" i="50"/>
  <c r="Q82" i="50"/>
  <c r="AL82" i="50"/>
  <c r="AJ83" i="50"/>
  <c r="AN25" i="50"/>
  <c r="T31" i="50"/>
  <c r="Y78" i="50"/>
  <c r="AM80" i="50"/>
  <c r="AM82" i="50"/>
  <c r="AK83" i="50"/>
  <c r="AB22" i="50"/>
  <c r="AP25" i="50"/>
  <c r="Z31" i="50"/>
  <c r="V49" i="50"/>
  <c r="X80" i="50"/>
  <c r="AN80" i="50"/>
  <c r="AN82" i="50"/>
  <c r="Q83" i="50"/>
  <c r="AL83" i="50"/>
  <c r="AC22" i="50"/>
  <c r="AB23" i="50"/>
  <c r="W49" i="50"/>
  <c r="X49" i="50" s="1"/>
  <c r="BD78" i="50"/>
  <c r="BF78" i="50" s="1"/>
  <c r="BH78" i="50" s="1"/>
  <c r="BJ78" i="50" s="1"/>
  <c r="BL78" i="50" s="1"/>
  <c r="Y80" i="50"/>
  <c r="AM83" i="50"/>
  <c r="AD22" i="50"/>
  <c r="AC23" i="50"/>
  <c r="H42" i="50"/>
  <c r="BE78" i="50"/>
  <c r="BG78" i="50" s="1"/>
  <c r="BI78" i="50" s="1"/>
  <c r="BK78" i="50" s="1"/>
  <c r="BM78" i="50" s="1"/>
  <c r="AI79" i="50"/>
  <c r="AE22" i="50"/>
  <c r="AD23" i="50"/>
  <c r="AB25" i="50"/>
  <c r="B51" i="50"/>
  <c r="Q79" i="50"/>
  <c r="AJ79" i="50"/>
  <c r="BD80" i="50"/>
  <c r="BF80" i="50" s="1"/>
  <c r="BH80" i="50" s="1"/>
  <c r="BJ80" i="50" s="1"/>
  <c r="BL80" i="50" s="1"/>
  <c r="BD82" i="50"/>
  <c r="BF82" i="50" s="1"/>
  <c r="BH82" i="50" s="1"/>
  <c r="BJ82" i="50" s="1"/>
  <c r="BL82" i="50" s="1"/>
  <c r="AE23" i="50"/>
  <c r="BH23" i="50"/>
  <c r="AC25" i="50"/>
  <c r="R79" i="50"/>
  <c r="AK79" i="50"/>
  <c r="BE80" i="50"/>
  <c r="BG80" i="50" s="1"/>
  <c r="BI80" i="50" s="1"/>
  <c r="BK80" i="50" s="1"/>
  <c r="BM80" i="50" s="1"/>
  <c r="L22" i="50"/>
  <c r="AD25" i="50"/>
  <c r="AL79" i="50"/>
  <c r="BD83" i="50"/>
  <c r="BF83" i="50" s="1"/>
  <c r="BH83" i="50" s="1"/>
  <c r="BJ83" i="50" s="1"/>
  <c r="BL83" i="50" s="1"/>
  <c r="BJ23" i="50"/>
  <c r="BL23" i="50" s="1"/>
  <c r="E24" i="50"/>
  <c r="H34" i="50"/>
  <c r="BU49" i="50"/>
  <c r="AM79" i="50"/>
  <c r="AF25" i="50"/>
  <c r="AJ23" i="50"/>
  <c r="M25" i="50"/>
  <c r="H39" i="50"/>
  <c r="BX49" i="50"/>
  <c r="AI23" i="50"/>
  <c r="AL22" i="50"/>
  <c r="AK23" i="50"/>
  <c r="AI25" i="50"/>
  <c r="H32" i="50"/>
  <c r="BY49" i="50"/>
  <c r="W26" i="53" l="1"/>
  <c r="AP48" i="53"/>
  <c r="BD25" i="53"/>
  <c r="BF25" i="53" s="1"/>
  <c r="Q26" i="53"/>
  <c r="R26" i="53"/>
  <c r="Z22" i="53"/>
  <c r="W26" i="52"/>
  <c r="V26" i="53"/>
  <c r="AA22" i="53"/>
  <c r="AH37" i="53"/>
  <c r="AH43" i="53" s="1"/>
  <c r="AR51" i="53"/>
  <c r="AP51" i="53"/>
  <c r="I34" i="53"/>
  <c r="H34" i="53"/>
  <c r="BZ49" i="53"/>
  <c r="CA49" i="53"/>
  <c r="BY49" i="53"/>
  <c r="BX49" i="53"/>
  <c r="F49" i="53"/>
  <c r="BW49" i="53"/>
  <c r="BV49" i="53"/>
  <c r="BU49" i="53"/>
  <c r="BT49" i="53"/>
  <c r="W49" i="53"/>
  <c r="V49" i="53"/>
  <c r="Q49" i="53"/>
  <c r="CB49" i="53"/>
  <c r="X22" i="53"/>
  <c r="BD22" i="53"/>
  <c r="BF22" i="53" s="1"/>
  <c r="E26" i="53"/>
  <c r="Z24" i="53"/>
  <c r="F37" i="53"/>
  <c r="BD23" i="53"/>
  <c r="BF23" i="53" s="1"/>
  <c r="X23" i="53"/>
  <c r="AG23" i="53" s="1"/>
  <c r="AF22" i="52"/>
  <c r="R26" i="52"/>
  <c r="Z24" i="52"/>
  <c r="F37" i="52"/>
  <c r="Y23" i="52"/>
  <c r="AH23" i="52" s="1"/>
  <c r="Q26" i="52"/>
  <c r="Y25" i="52"/>
  <c r="AH25" i="52" s="1"/>
  <c r="V26" i="52"/>
  <c r="AP48" i="52"/>
  <c r="AP49" i="52"/>
  <c r="AL23" i="52"/>
  <c r="AK23" i="52"/>
  <c r="AM23" i="52"/>
  <c r="AJ23" i="52"/>
  <c r="AI23" i="52"/>
  <c r="E26" i="52"/>
  <c r="AG23" i="52"/>
  <c r="AF23" i="52"/>
  <c r="AE23" i="52"/>
  <c r="AD23" i="52"/>
  <c r="AC23" i="52"/>
  <c r="AB23" i="52"/>
  <c r="AA23" i="52"/>
  <c r="Z23" i="52"/>
  <c r="AN23" i="52"/>
  <c r="X22" i="52"/>
  <c r="AG37" i="52" s="1"/>
  <c r="AG43" i="52" s="1"/>
  <c r="BD22" i="52"/>
  <c r="BF22" i="52" s="1"/>
  <c r="W51" i="52"/>
  <c r="X51" i="52" s="1"/>
  <c r="V51" i="52"/>
  <c r="Q51" i="52"/>
  <c r="CB51" i="52"/>
  <c r="CA51" i="52"/>
  <c r="F51" i="52"/>
  <c r="BZ51" i="52"/>
  <c r="BY51" i="52"/>
  <c r="BX51" i="52"/>
  <c r="BW51" i="52"/>
  <c r="BV51" i="52"/>
  <c r="BU51" i="52"/>
  <c r="BT51" i="52"/>
  <c r="AH22" i="52"/>
  <c r="AH37" i="52"/>
  <c r="AH43" i="52" s="1"/>
  <c r="BE23" i="50"/>
  <c r="BG23" i="50" s="1"/>
  <c r="AH22" i="50"/>
  <c r="AP49" i="51"/>
  <c r="AP49" i="50"/>
  <c r="AR48" i="51"/>
  <c r="X23" i="51"/>
  <c r="AG23" i="51" s="1"/>
  <c r="BD23" i="51"/>
  <c r="BF23" i="51" s="1"/>
  <c r="AH22" i="51"/>
  <c r="AH37" i="51"/>
  <c r="AH43" i="51" s="1"/>
  <c r="BD25" i="51"/>
  <c r="BF25" i="51" s="1"/>
  <c r="X25" i="51"/>
  <c r="AG25" i="51" s="1"/>
  <c r="E51" i="51"/>
  <c r="R51" i="51" s="1"/>
  <c r="C51" i="51"/>
  <c r="X22" i="51"/>
  <c r="AG37" i="51" s="1"/>
  <c r="AG43" i="51" s="1"/>
  <c r="BD22" i="51"/>
  <c r="BF22" i="51" s="1"/>
  <c r="Z22" i="51"/>
  <c r="E26" i="50"/>
  <c r="X48" i="50"/>
  <c r="E51" i="50"/>
  <c r="R51" i="50" s="1"/>
  <c r="C51" i="50"/>
  <c r="BE25" i="50"/>
  <c r="BG25" i="50" s="1"/>
  <c r="Y25" i="50"/>
  <c r="AH25" i="50" s="1"/>
  <c r="X22" i="50"/>
  <c r="AG37" i="50" s="1"/>
  <c r="AG43" i="50" s="1"/>
  <c r="BD22" i="50"/>
  <c r="BF22" i="50" s="1"/>
  <c r="AR48" i="50"/>
  <c r="AP48" i="50"/>
  <c r="F111" i="53" l="1"/>
  <c r="F110" i="53"/>
  <c r="F111" i="52"/>
  <c r="F110" i="52"/>
  <c r="Z26" i="52"/>
  <c r="Z26" i="53"/>
  <c r="AR49" i="53"/>
  <c r="AP49" i="53"/>
  <c r="AG22" i="53"/>
  <c r="AG37" i="53"/>
  <c r="AG43" i="53" s="1"/>
  <c r="X49" i="53"/>
  <c r="Z37" i="53"/>
  <c r="F43" i="53"/>
  <c r="F44" i="53" s="1"/>
  <c r="F43" i="52"/>
  <c r="F44" i="52" s="1"/>
  <c r="Z37" i="52"/>
  <c r="Z43" i="52" s="1"/>
  <c r="AP51" i="52"/>
  <c r="AR51" i="52"/>
  <c r="AG22" i="52"/>
  <c r="AG22" i="50"/>
  <c r="AR24" i="51"/>
  <c r="R24" i="51" s="1"/>
  <c r="AG22" i="51"/>
  <c r="W51" i="51"/>
  <c r="X51" i="51" s="1"/>
  <c r="V51" i="51"/>
  <c r="Q51" i="51"/>
  <c r="CB51" i="51"/>
  <c r="CA51" i="51"/>
  <c r="F51" i="51"/>
  <c r="BZ51" i="51"/>
  <c r="BY51" i="51"/>
  <c r="BX51" i="51"/>
  <c r="BW51" i="51"/>
  <c r="BV51" i="51"/>
  <c r="BU51" i="51"/>
  <c r="BT51" i="51"/>
  <c r="W51" i="50"/>
  <c r="X51" i="50" s="1"/>
  <c r="V51" i="50"/>
  <c r="Q51" i="50"/>
  <c r="CB51" i="50"/>
  <c r="CA51" i="50"/>
  <c r="F51" i="50"/>
  <c r="BZ51" i="50"/>
  <c r="BY51" i="50"/>
  <c r="BX51" i="50"/>
  <c r="BW51" i="50"/>
  <c r="BV51" i="50"/>
  <c r="BU51" i="50"/>
  <c r="BT51" i="50"/>
  <c r="Z44" i="52" l="1"/>
  <c r="Z43" i="53"/>
  <c r="Z44" i="53" s="1"/>
  <c r="AP24" i="51"/>
  <c r="W24" i="51"/>
  <c r="W26" i="51" s="1"/>
  <c r="V24" i="51"/>
  <c r="Q24" i="51"/>
  <c r="Z24" i="51" s="1"/>
  <c r="R26" i="51"/>
  <c r="AP51" i="51"/>
  <c r="AR51" i="51"/>
  <c r="AR51" i="50"/>
  <c r="AP51" i="50"/>
  <c r="F111" i="51" l="1"/>
  <c r="F110" i="51"/>
  <c r="F37" i="51"/>
  <c r="F43" i="51" s="1"/>
  <c r="Q26" i="51"/>
  <c r="V26" i="51"/>
  <c r="Z26" i="51"/>
  <c r="F44" i="51" l="1"/>
  <c r="Z37" i="51"/>
  <c r="Z43" i="51" s="1"/>
  <c r="Z44" i="51" s="1"/>
  <c r="AR137" i="49" l="1"/>
  <c r="AP137" i="49"/>
  <c r="AR136" i="49"/>
  <c r="AP136" i="49"/>
  <c r="BA135" i="49"/>
  <c r="AZ135" i="49"/>
  <c r="AY135" i="49"/>
  <c r="AX135" i="49"/>
  <c r="AW135" i="49"/>
  <c r="AV135" i="49"/>
  <c r="AU135" i="49"/>
  <c r="AT135" i="49"/>
  <c r="AS135" i="49"/>
  <c r="AQ135" i="49"/>
  <c r="BA134" i="49"/>
  <c r="AZ134" i="49"/>
  <c r="AY134" i="49"/>
  <c r="AX134" i="49"/>
  <c r="AW134" i="49"/>
  <c r="AV134" i="49"/>
  <c r="AU134" i="49"/>
  <c r="AT134" i="49"/>
  <c r="AS134" i="49"/>
  <c r="AQ134" i="49"/>
  <c r="D127" i="49"/>
  <c r="E126" i="49"/>
  <c r="E125" i="49"/>
  <c r="E124" i="49"/>
  <c r="E123" i="49"/>
  <c r="E122" i="49"/>
  <c r="E121" i="49"/>
  <c r="E120" i="49"/>
  <c r="E119" i="49"/>
  <c r="E118" i="49"/>
  <c r="O114" i="49"/>
  <c r="O113" i="49"/>
  <c r="O112" i="49"/>
  <c r="O111" i="49"/>
  <c r="O110" i="49"/>
  <c r="O109" i="49"/>
  <c r="O108" i="49"/>
  <c r="O107" i="49"/>
  <c r="O106" i="49"/>
  <c r="AR83" i="49"/>
  <c r="W83" i="49" s="1"/>
  <c r="AP83" i="49"/>
  <c r="AG83" i="49"/>
  <c r="AF83" i="49"/>
  <c r="AE83" i="49"/>
  <c r="AD83" i="49"/>
  <c r="AC83" i="49"/>
  <c r="AB83" i="49"/>
  <c r="AA83" i="49"/>
  <c r="Z83" i="49"/>
  <c r="M83" i="49"/>
  <c r="L83" i="49"/>
  <c r="I83" i="49"/>
  <c r="J83" i="49" s="1"/>
  <c r="E83" i="49"/>
  <c r="AN83" i="49" s="1"/>
  <c r="AR82" i="49"/>
  <c r="W82" i="49" s="1"/>
  <c r="AP82" i="49"/>
  <c r="AG82" i="49"/>
  <c r="AF82" i="49"/>
  <c r="AE82" i="49"/>
  <c r="AD82" i="49"/>
  <c r="AC82" i="49"/>
  <c r="AB82" i="49"/>
  <c r="AA82" i="49"/>
  <c r="Z82" i="49"/>
  <c r="M82" i="49"/>
  <c r="L82" i="49"/>
  <c r="I82" i="49"/>
  <c r="J82" i="49" s="1"/>
  <c r="E82" i="49"/>
  <c r="AI82" i="49" s="1"/>
  <c r="AR81" i="49"/>
  <c r="W81" i="49" s="1"/>
  <c r="AP81" i="49"/>
  <c r="AH81" i="49"/>
  <c r="AG81" i="49"/>
  <c r="AF81" i="49"/>
  <c r="AE81" i="49"/>
  <c r="AD81" i="49"/>
  <c r="AC81" i="49"/>
  <c r="AB81" i="49"/>
  <c r="AA81" i="49"/>
  <c r="Z81" i="49"/>
  <c r="M81" i="49"/>
  <c r="Y81" i="49" s="1"/>
  <c r="L81" i="49"/>
  <c r="X81" i="49" s="1"/>
  <c r="I81" i="49"/>
  <c r="J81" i="49" s="1"/>
  <c r="E81" i="49"/>
  <c r="AN81" i="49" s="1"/>
  <c r="AR80" i="49"/>
  <c r="W80" i="49" s="1"/>
  <c r="AP80" i="49"/>
  <c r="AH80" i="49"/>
  <c r="AG80" i="49"/>
  <c r="AF80" i="49"/>
  <c r="AE80" i="49"/>
  <c r="AD80" i="49"/>
  <c r="AC80" i="49"/>
  <c r="AB80" i="49"/>
  <c r="AA80" i="49"/>
  <c r="Z80" i="49"/>
  <c r="M80" i="49"/>
  <c r="L80" i="49"/>
  <c r="I80" i="49"/>
  <c r="J80" i="49" s="1"/>
  <c r="E80" i="49"/>
  <c r="AL80" i="49" s="1"/>
  <c r="AR79" i="49"/>
  <c r="W79" i="49" s="1"/>
  <c r="AP79" i="49"/>
  <c r="AH79" i="49"/>
  <c r="AG79" i="49"/>
  <c r="AF79" i="49"/>
  <c r="AE79" i="49"/>
  <c r="AD79" i="49"/>
  <c r="AC79" i="49"/>
  <c r="AB79" i="49"/>
  <c r="AA79" i="49"/>
  <c r="Z79" i="49"/>
  <c r="M79" i="49"/>
  <c r="Y79" i="49" s="1"/>
  <c r="L79" i="49"/>
  <c r="BD79" i="49" s="1"/>
  <c r="BF79" i="49" s="1"/>
  <c r="BH79" i="49" s="1"/>
  <c r="I79" i="49"/>
  <c r="J79" i="49" s="1"/>
  <c r="E79" i="49"/>
  <c r="AN79" i="49" s="1"/>
  <c r="AR78" i="49"/>
  <c r="Q78" i="49" s="1"/>
  <c r="AP78" i="49"/>
  <c r="AH78" i="49"/>
  <c r="AG78" i="49"/>
  <c r="AF78" i="49"/>
  <c r="AE78" i="49"/>
  <c r="AD78" i="49"/>
  <c r="AC78" i="49"/>
  <c r="AB78" i="49"/>
  <c r="AA78" i="49"/>
  <c r="Z78" i="49"/>
  <c r="M78" i="49"/>
  <c r="Y78" i="49" s="1"/>
  <c r="L78" i="49"/>
  <c r="X78" i="49" s="1"/>
  <c r="I78" i="49"/>
  <c r="J78" i="49" s="1"/>
  <c r="E78" i="49"/>
  <c r="AN78" i="49" s="1"/>
  <c r="CB74" i="49"/>
  <c r="CA74" i="49"/>
  <c r="BZ74" i="49"/>
  <c r="BY74" i="49"/>
  <c r="BX74" i="49"/>
  <c r="BW74" i="49"/>
  <c r="BV74" i="49"/>
  <c r="BU74" i="49"/>
  <c r="BT74" i="49"/>
  <c r="CB72" i="49"/>
  <c r="CA72" i="49"/>
  <c r="BZ72" i="49"/>
  <c r="BY72" i="49"/>
  <c r="BX72" i="49"/>
  <c r="BW72" i="49"/>
  <c r="BV72" i="49"/>
  <c r="BU72" i="49"/>
  <c r="BT72" i="49"/>
  <c r="CB71" i="49"/>
  <c r="CA71" i="49"/>
  <c r="BZ71" i="49"/>
  <c r="BY71" i="49"/>
  <c r="BX71" i="49"/>
  <c r="BW71" i="49"/>
  <c r="BV71" i="49"/>
  <c r="BU71" i="49"/>
  <c r="BT71" i="49"/>
  <c r="CB70" i="49"/>
  <c r="CA70" i="49"/>
  <c r="BZ70" i="49"/>
  <c r="BY70" i="49"/>
  <c r="BX70" i="49"/>
  <c r="BW70" i="49"/>
  <c r="BV70" i="49"/>
  <c r="BU70" i="49"/>
  <c r="BT70" i="49"/>
  <c r="B70" i="49"/>
  <c r="CB69" i="49"/>
  <c r="CA69" i="49"/>
  <c r="BZ69" i="49"/>
  <c r="BY69" i="49"/>
  <c r="BX69" i="49"/>
  <c r="BW69" i="49"/>
  <c r="BV69" i="49"/>
  <c r="BU69" i="49"/>
  <c r="BT69" i="49"/>
  <c r="CB68" i="49"/>
  <c r="CA68" i="49"/>
  <c r="BZ68" i="49"/>
  <c r="BY68" i="49"/>
  <c r="BX68" i="49"/>
  <c r="BW68" i="49"/>
  <c r="BV68" i="49"/>
  <c r="BU68" i="49"/>
  <c r="BT68" i="49"/>
  <c r="CB67" i="49"/>
  <c r="CA67" i="49"/>
  <c r="BZ67" i="49"/>
  <c r="BY67" i="49"/>
  <c r="BX67" i="49"/>
  <c r="BW67" i="49"/>
  <c r="BV67" i="49"/>
  <c r="BU67" i="49"/>
  <c r="BT67" i="49"/>
  <c r="CB66" i="49"/>
  <c r="CA66" i="49"/>
  <c r="BZ66" i="49"/>
  <c r="BY66" i="49"/>
  <c r="BX66" i="49"/>
  <c r="BW66" i="49"/>
  <c r="BV66" i="49"/>
  <c r="BU66" i="49"/>
  <c r="BT66" i="49"/>
  <c r="AG66" i="49"/>
  <c r="CB65" i="49"/>
  <c r="CA65" i="49"/>
  <c r="BZ65" i="49"/>
  <c r="BY65" i="49"/>
  <c r="BX65" i="49"/>
  <c r="BW65" i="49"/>
  <c r="BV65" i="49"/>
  <c r="BU65" i="49"/>
  <c r="BT65" i="49"/>
  <c r="Q65" i="49"/>
  <c r="P65" i="49"/>
  <c r="O65" i="49"/>
  <c r="N65" i="49"/>
  <c r="M65" i="49"/>
  <c r="L65" i="49"/>
  <c r="E65" i="49"/>
  <c r="CB64" i="49"/>
  <c r="CA64" i="49"/>
  <c r="BZ64" i="49"/>
  <c r="BY64" i="49"/>
  <c r="BX64" i="49"/>
  <c r="BW64" i="49"/>
  <c r="BV64" i="49"/>
  <c r="BU64" i="49"/>
  <c r="BT64" i="49"/>
  <c r="AN64" i="49"/>
  <c r="AM64" i="49"/>
  <c r="AL64" i="49"/>
  <c r="AK64" i="49"/>
  <c r="AJ64" i="49"/>
  <c r="AI64" i="49"/>
  <c r="T64" i="49"/>
  <c r="I64" i="49"/>
  <c r="H64" i="49"/>
  <c r="G64" i="49"/>
  <c r="CB63" i="49"/>
  <c r="CA63" i="49"/>
  <c r="BZ63" i="49"/>
  <c r="BY63" i="49"/>
  <c r="BX63" i="49"/>
  <c r="BW63" i="49"/>
  <c r="BV63" i="49"/>
  <c r="BU63" i="49"/>
  <c r="BT63" i="49"/>
  <c r="AN63" i="49"/>
  <c r="AM63" i="49"/>
  <c r="AL63" i="49"/>
  <c r="AK63" i="49"/>
  <c r="AJ63" i="49"/>
  <c r="AI63" i="49"/>
  <c r="T63" i="49"/>
  <c r="I63" i="49"/>
  <c r="H63" i="49"/>
  <c r="G63" i="49"/>
  <c r="CB62" i="49"/>
  <c r="CA62" i="49"/>
  <c r="BZ62" i="49"/>
  <c r="BY62" i="49"/>
  <c r="BX62" i="49"/>
  <c r="BW62" i="49"/>
  <c r="BV62" i="49"/>
  <c r="BU62" i="49"/>
  <c r="BT62" i="49"/>
  <c r="AN62" i="49"/>
  <c r="AM62" i="49"/>
  <c r="AL62" i="49"/>
  <c r="AK62" i="49"/>
  <c r="AJ62" i="49"/>
  <c r="AI62" i="49"/>
  <c r="T62" i="49"/>
  <c r="I62" i="49"/>
  <c r="H62" i="49"/>
  <c r="G62" i="49"/>
  <c r="CB61" i="49"/>
  <c r="CA61" i="49"/>
  <c r="BZ61" i="49"/>
  <c r="BY61" i="49"/>
  <c r="BX61" i="49"/>
  <c r="BW61" i="49"/>
  <c r="BV61" i="49"/>
  <c r="BU61" i="49"/>
  <c r="BT61" i="49"/>
  <c r="CB60" i="49"/>
  <c r="CA60" i="49"/>
  <c r="BZ60" i="49"/>
  <c r="BY60" i="49"/>
  <c r="BX60" i="49"/>
  <c r="BW60" i="49"/>
  <c r="BV60" i="49"/>
  <c r="BU60" i="49"/>
  <c r="BT60" i="49"/>
  <c r="CB59" i="49"/>
  <c r="CA59" i="49"/>
  <c r="BZ59" i="49"/>
  <c r="BY59" i="49"/>
  <c r="BX59" i="49"/>
  <c r="BW59" i="49"/>
  <c r="BV59" i="49"/>
  <c r="BU59" i="49"/>
  <c r="BT59" i="49"/>
  <c r="CB58" i="49"/>
  <c r="CA58" i="49"/>
  <c r="BZ58" i="49"/>
  <c r="BY58" i="49"/>
  <c r="BX58" i="49"/>
  <c r="BW58" i="49"/>
  <c r="BV58" i="49"/>
  <c r="BU58" i="49"/>
  <c r="BT58" i="49"/>
  <c r="CB57" i="49"/>
  <c r="BK57" i="49"/>
  <c r="CB56" i="49"/>
  <c r="CA56" i="49"/>
  <c r="BZ56" i="49"/>
  <c r="BY56" i="49"/>
  <c r="BX56" i="49"/>
  <c r="BW56" i="49"/>
  <c r="BV56" i="49"/>
  <c r="BU56" i="49"/>
  <c r="BT56" i="49"/>
  <c r="CB55" i="49"/>
  <c r="CA55" i="49"/>
  <c r="BZ55" i="49"/>
  <c r="BY55" i="49"/>
  <c r="BX55" i="49"/>
  <c r="BW55" i="49"/>
  <c r="BV55" i="49"/>
  <c r="BU55" i="49"/>
  <c r="BT55" i="49"/>
  <c r="CB54" i="49"/>
  <c r="CA54" i="49"/>
  <c r="BZ54" i="49"/>
  <c r="BY54" i="49"/>
  <c r="BX54" i="49"/>
  <c r="BW54" i="49"/>
  <c r="BV54" i="49"/>
  <c r="BU54" i="49"/>
  <c r="BT54" i="49"/>
  <c r="CB53" i="49"/>
  <c r="CA53" i="49"/>
  <c r="BZ53" i="49"/>
  <c r="BY53" i="49"/>
  <c r="BX53" i="49"/>
  <c r="BW53" i="49"/>
  <c r="BV53" i="49"/>
  <c r="BU53" i="49"/>
  <c r="BT53" i="49"/>
  <c r="CB52" i="49"/>
  <c r="CA52" i="49"/>
  <c r="BZ52" i="49"/>
  <c r="BY52" i="49"/>
  <c r="BX52" i="49"/>
  <c r="BW52" i="49"/>
  <c r="BV52" i="49"/>
  <c r="BU52" i="49"/>
  <c r="BT52" i="49"/>
  <c r="U52" i="49"/>
  <c r="T52" i="49"/>
  <c r="S52" i="49"/>
  <c r="G51" i="49"/>
  <c r="G50" i="49"/>
  <c r="G49" i="49"/>
  <c r="G48" i="49"/>
  <c r="E48" i="49"/>
  <c r="B48" i="49"/>
  <c r="C48" i="49" s="1"/>
  <c r="CB47" i="49"/>
  <c r="CA47" i="49"/>
  <c r="BZ47" i="49"/>
  <c r="BY47" i="49"/>
  <c r="BX47" i="49"/>
  <c r="BW47" i="49"/>
  <c r="BV47" i="49"/>
  <c r="BU47" i="49"/>
  <c r="BT47" i="49"/>
  <c r="CB46" i="49"/>
  <c r="CA46" i="49"/>
  <c r="BZ46" i="49"/>
  <c r="BY46" i="49"/>
  <c r="BX46" i="49"/>
  <c r="BW46" i="49"/>
  <c r="BV46" i="49"/>
  <c r="BU46" i="49"/>
  <c r="BT46" i="49"/>
  <c r="CB45" i="49"/>
  <c r="CA45" i="49"/>
  <c r="BZ45" i="49"/>
  <c r="BY45" i="49"/>
  <c r="BX45" i="49"/>
  <c r="BW45" i="49"/>
  <c r="BV45" i="49"/>
  <c r="BU45" i="49"/>
  <c r="BT45" i="49"/>
  <c r="CB44" i="49"/>
  <c r="CA44" i="49"/>
  <c r="BZ44" i="49"/>
  <c r="BY44" i="49"/>
  <c r="BX44" i="49"/>
  <c r="BW44" i="49"/>
  <c r="BV44" i="49"/>
  <c r="BU44" i="49"/>
  <c r="BT44" i="49"/>
  <c r="CB43" i="49"/>
  <c r="CA43" i="49"/>
  <c r="BZ43" i="49"/>
  <c r="BY43" i="49"/>
  <c r="BX43" i="49"/>
  <c r="BW43" i="49"/>
  <c r="BV43" i="49"/>
  <c r="BU43" i="49"/>
  <c r="BT43" i="49"/>
  <c r="Q43" i="49"/>
  <c r="P43" i="49"/>
  <c r="O43" i="49"/>
  <c r="N43" i="49"/>
  <c r="M43" i="49"/>
  <c r="L43" i="49"/>
  <c r="CB42" i="49"/>
  <c r="CA42" i="49"/>
  <c r="BZ42" i="49"/>
  <c r="BY42" i="49"/>
  <c r="BX42" i="49"/>
  <c r="BW42" i="49"/>
  <c r="BV42" i="49"/>
  <c r="BU42" i="49"/>
  <c r="BT42" i="49"/>
  <c r="AN42" i="49"/>
  <c r="AM42" i="49"/>
  <c r="AL42" i="49"/>
  <c r="AK42" i="49"/>
  <c r="AJ42" i="49"/>
  <c r="AI42" i="49"/>
  <c r="AH42" i="49"/>
  <c r="AG42" i="49"/>
  <c r="AF42" i="49"/>
  <c r="AE42" i="49"/>
  <c r="AD42" i="49"/>
  <c r="AC42" i="49"/>
  <c r="AB42" i="49"/>
  <c r="AA42" i="49"/>
  <c r="T42" i="49"/>
  <c r="G42" i="49"/>
  <c r="I42" i="49" s="1"/>
  <c r="F42" i="49"/>
  <c r="Z42" i="49" s="1"/>
  <c r="CB41" i="49"/>
  <c r="CA41" i="49"/>
  <c r="BZ41" i="49"/>
  <c r="BY41" i="49"/>
  <c r="BX41" i="49"/>
  <c r="BW41" i="49"/>
  <c r="BV41" i="49"/>
  <c r="BU41" i="49"/>
  <c r="BT41" i="49"/>
  <c r="AN41" i="49"/>
  <c r="AM41" i="49"/>
  <c r="AL41" i="49"/>
  <c r="AK41" i="49"/>
  <c r="AJ41" i="49"/>
  <c r="AI41" i="49"/>
  <c r="AH41" i="49"/>
  <c r="AG41" i="49"/>
  <c r="AF41" i="49"/>
  <c r="AE41" i="49"/>
  <c r="AD41" i="49"/>
  <c r="AC41" i="49"/>
  <c r="AB41" i="49"/>
  <c r="AA41" i="49"/>
  <c r="T41" i="49"/>
  <c r="G41" i="49"/>
  <c r="H41" i="49" s="1"/>
  <c r="F41" i="49"/>
  <c r="Z41" i="49" s="1"/>
  <c r="CB40" i="49"/>
  <c r="CA40" i="49"/>
  <c r="BZ40" i="49"/>
  <c r="BY40" i="49"/>
  <c r="BX40" i="49"/>
  <c r="BW40" i="49"/>
  <c r="BV40" i="49"/>
  <c r="BU40" i="49"/>
  <c r="BT40" i="49"/>
  <c r="AN40" i="49"/>
  <c r="AM40" i="49"/>
  <c r="AL40" i="49"/>
  <c r="AK40" i="49"/>
  <c r="AJ40" i="49"/>
  <c r="AI40" i="49"/>
  <c r="AH40" i="49"/>
  <c r="AG40" i="49"/>
  <c r="AF40" i="49"/>
  <c r="AE40" i="49"/>
  <c r="AD40" i="49"/>
  <c r="AC40" i="49"/>
  <c r="AB40" i="49"/>
  <c r="AA40" i="49"/>
  <c r="F40" i="49"/>
  <c r="Z40" i="49" s="1"/>
  <c r="B40" i="49"/>
  <c r="G40" i="49" s="1"/>
  <c r="A40" i="49"/>
  <c r="CB39" i="49"/>
  <c r="CA39" i="49"/>
  <c r="BZ39" i="49"/>
  <c r="BY39" i="49"/>
  <c r="BX39" i="49"/>
  <c r="BW39" i="49"/>
  <c r="BV39" i="49"/>
  <c r="BU39" i="49"/>
  <c r="BT39" i="49"/>
  <c r="AN39" i="49"/>
  <c r="AM39" i="49"/>
  <c r="AL39" i="49"/>
  <c r="AK39" i="49"/>
  <c r="AJ39" i="49"/>
  <c r="AI39" i="49"/>
  <c r="AH39" i="49"/>
  <c r="AG39" i="49"/>
  <c r="AF39" i="49"/>
  <c r="AE39" i="49"/>
  <c r="AD39" i="49"/>
  <c r="AC39" i="49"/>
  <c r="AB39" i="49"/>
  <c r="AA39" i="49"/>
  <c r="T39" i="49"/>
  <c r="G39" i="49"/>
  <c r="I39" i="49" s="1"/>
  <c r="F39" i="49"/>
  <c r="Z39" i="49" s="1"/>
  <c r="CB38" i="49"/>
  <c r="CA38" i="49"/>
  <c r="BZ38" i="49"/>
  <c r="BY38" i="49"/>
  <c r="BX38" i="49"/>
  <c r="BW38" i="49"/>
  <c r="BV38" i="49"/>
  <c r="BU38" i="49"/>
  <c r="BT38" i="49"/>
  <c r="AN38" i="49"/>
  <c r="AM38" i="49"/>
  <c r="AL38" i="49"/>
  <c r="AK38" i="49"/>
  <c r="AJ38" i="49"/>
  <c r="AI38" i="49"/>
  <c r="AH38" i="49"/>
  <c r="AG38" i="49"/>
  <c r="AF38" i="49"/>
  <c r="AE38" i="49"/>
  <c r="AD38" i="49"/>
  <c r="AC38" i="49"/>
  <c r="AB38" i="49"/>
  <c r="AA38" i="49"/>
  <c r="T38" i="49"/>
  <c r="G38" i="49"/>
  <c r="I38" i="49" s="1"/>
  <c r="F38" i="49"/>
  <c r="Z38" i="49" s="1"/>
  <c r="CB37" i="49"/>
  <c r="CA37" i="49"/>
  <c r="BZ37" i="49"/>
  <c r="BY37" i="49"/>
  <c r="BX37" i="49"/>
  <c r="BW37" i="49"/>
  <c r="BV37" i="49"/>
  <c r="BU37" i="49"/>
  <c r="BT37" i="49"/>
  <c r="B37" i="49"/>
  <c r="B50" i="49" s="1"/>
  <c r="A37" i="49"/>
  <c r="CB36" i="49"/>
  <c r="CA36" i="49"/>
  <c r="BZ36" i="49"/>
  <c r="BY36" i="49"/>
  <c r="BX36" i="49"/>
  <c r="BW36" i="49"/>
  <c r="BV36" i="49"/>
  <c r="BU36" i="49"/>
  <c r="BT36" i="49"/>
  <c r="AN36" i="49"/>
  <c r="AM36" i="49"/>
  <c r="AL36" i="49"/>
  <c r="AK36" i="49"/>
  <c r="AJ36" i="49"/>
  <c r="AI36" i="49"/>
  <c r="AH36" i="49"/>
  <c r="AG36" i="49"/>
  <c r="AF36" i="49"/>
  <c r="AE36" i="49"/>
  <c r="AD36" i="49"/>
  <c r="AC36" i="49"/>
  <c r="AB36" i="49"/>
  <c r="AA36" i="49"/>
  <c r="T36" i="49"/>
  <c r="G36" i="49"/>
  <c r="F36" i="49"/>
  <c r="Z36" i="49" s="1"/>
  <c r="CB35" i="49"/>
  <c r="CA35" i="49"/>
  <c r="BZ35" i="49"/>
  <c r="BY35" i="49"/>
  <c r="BX35" i="49"/>
  <c r="BW35" i="49"/>
  <c r="BV35" i="49"/>
  <c r="BU35" i="49"/>
  <c r="BT35" i="49"/>
  <c r="AN35" i="49"/>
  <c r="AM35" i="49"/>
  <c r="AL35" i="49"/>
  <c r="AK35" i="49"/>
  <c r="AJ35" i="49"/>
  <c r="AI35" i="49"/>
  <c r="AH35" i="49"/>
  <c r="AG35" i="49"/>
  <c r="AF35" i="49"/>
  <c r="AE35" i="49"/>
  <c r="AD35" i="49"/>
  <c r="AC35" i="49"/>
  <c r="AB35" i="49"/>
  <c r="AA35" i="49"/>
  <c r="T35" i="49"/>
  <c r="G35" i="49"/>
  <c r="H35" i="49" s="1"/>
  <c r="F35" i="49"/>
  <c r="Z35" i="49" s="1"/>
  <c r="CB34" i="49"/>
  <c r="CA34" i="49"/>
  <c r="BZ34" i="49"/>
  <c r="BY34" i="49"/>
  <c r="BX34" i="49"/>
  <c r="BW34" i="49"/>
  <c r="BV34" i="49"/>
  <c r="BU34" i="49"/>
  <c r="BT34" i="49"/>
  <c r="AN34" i="49"/>
  <c r="AM34" i="49"/>
  <c r="AL34" i="49"/>
  <c r="AK34" i="49"/>
  <c r="AJ34" i="49"/>
  <c r="AI34" i="49"/>
  <c r="AH34" i="49"/>
  <c r="AG34" i="49"/>
  <c r="AF34" i="49"/>
  <c r="AE34" i="49"/>
  <c r="AD34" i="49"/>
  <c r="AC34" i="49"/>
  <c r="AB34" i="49"/>
  <c r="AA34" i="49"/>
  <c r="F34" i="49"/>
  <c r="Z34" i="49" s="1"/>
  <c r="B34" i="49"/>
  <c r="G34" i="49" s="1"/>
  <c r="I34" i="49" s="1"/>
  <c r="A34" i="49"/>
  <c r="CB33" i="49"/>
  <c r="CA33" i="49"/>
  <c r="BZ33" i="49"/>
  <c r="BY33" i="49"/>
  <c r="BX33" i="49"/>
  <c r="BW33" i="49"/>
  <c r="BV33" i="49"/>
  <c r="BU33" i="49"/>
  <c r="BT33" i="49"/>
  <c r="AN33" i="49"/>
  <c r="AM33" i="49"/>
  <c r="AL33" i="49"/>
  <c r="AK33" i="49"/>
  <c r="AJ33" i="49"/>
  <c r="AI33" i="49"/>
  <c r="AH33" i="49"/>
  <c r="AG33" i="49"/>
  <c r="AF33" i="49"/>
  <c r="AE33" i="49"/>
  <c r="AD33" i="49"/>
  <c r="AC33" i="49"/>
  <c r="AB33" i="49"/>
  <c r="AA33" i="49"/>
  <c r="T33" i="49"/>
  <c r="G33" i="49"/>
  <c r="I33" i="49" s="1"/>
  <c r="F33" i="49"/>
  <c r="Z33" i="49" s="1"/>
  <c r="CB32" i="49"/>
  <c r="CA32" i="49"/>
  <c r="BZ32" i="49"/>
  <c r="BY32" i="49"/>
  <c r="BX32" i="49"/>
  <c r="BW32" i="49"/>
  <c r="BV32" i="49"/>
  <c r="BU32" i="49"/>
  <c r="BT32" i="49"/>
  <c r="AN32" i="49"/>
  <c r="AM32" i="49"/>
  <c r="AL32" i="49"/>
  <c r="AK32" i="49"/>
  <c r="AJ32" i="49"/>
  <c r="AI32" i="49"/>
  <c r="AH32" i="49"/>
  <c r="AG32" i="49"/>
  <c r="AF32" i="49"/>
  <c r="AE32" i="49"/>
  <c r="AD32" i="49"/>
  <c r="AC32" i="49"/>
  <c r="AB32" i="49"/>
  <c r="AA32" i="49"/>
  <c r="T32" i="49"/>
  <c r="G32" i="49"/>
  <c r="H32" i="49" s="1"/>
  <c r="F32" i="49"/>
  <c r="Z32" i="49" s="1"/>
  <c r="CB31" i="49"/>
  <c r="CA31" i="49"/>
  <c r="BZ31" i="49"/>
  <c r="BY31" i="49"/>
  <c r="BX31" i="49"/>
  <c r="BW31" i="49"/>
  <c r="BV31" i="49"/>
  <c r="BU31" i="49"/>
  <c r="BT31" i="49"/>
  <c r="AN31" i="49"/>
  <c r="AM31" i="49"/>
  <c r="AL31" i="49"/>
  <c r="AK31" i="49"/>
  <c r="AJ31" i="49"/>
  <c r="AI31" i="49"/>
  <c r="AH31" i="49"/>
  <c r="AG31" i="49"/>
  <c r="AF31" i="49"/>
  <c r="AE31" i="49"/>
  <c r="AD31" i="49"/>
  <c r="AC31" i="49"/>
  <c r="AB31" i="49"/>
  <c r="AA31" i="49"/>
  <c r="G31" i="49"/>
  <c r="I31" i="49" s="1"/>
  <c r="F31" i="49"/>
  <c r="A31" i="49"/>
  <c r="CB30" i="49"/>
  <c r="CA30" i="49"/>
  <c r="BZ30" i="49"/>
  <c r="BY30" i="49"/>
  <c r="BX30" i="49"/>
  <c r="BW30" i="49"/>
  <c r="BV30" i="49"/>
  <c r="BU30" i="49"/>
  <c r="BT30" i="49"/>
  <c r="CB29" i="49"/>
  <c r="CA29" i="49"/>
  <c r="BZ29" i="49"/>
  <c r="BY29" i="49"/>
  <c r="BX29" i="49"/>
  <c r="BW29" i="49"/>
  <c r="BV29" i="49"/>
  <c r="BU29" i="49"/>
  <c r="BT29" i="49"/>
  <c r="CB28" i="49"/>
  <c r="CA28" i="49"/>
  <c r="BZ28" i="49"/>
  <c r="BY28" i="49"/>
  <c r="BX28" i="49"/>
  <c r="BW28" i="49"/>
  <c r="BV28" i="49"/>
  <c r="BU28" i="49"/>
  <c r="BT28" i="49"/>
  <c r="CB27" i="49"/>
  <c r="CA27" i="49"/>
  <c r="BZ27" i="49"/>
  <c r="BY27" i="49"/>
  <c r="BX27" i="49"/>
  <c r="BW27" i="49"/>
  <c r="BV27" i="49"/>
  <c r="BU27" i="49"/>
  <c r="BT27" i="49"/>
  <c r="CB26" i="49"/>
  <c r="CA26" i="49"/>
  <c r="BZ26" i="49"/>
  <c r="BY26" i="49"/>
  <c r="BX26" i="49"/>
  <c r="BW26" i="49"/>
  <c r="BV26" i="49"/>
  <c r="BU26" i="49"/>
  <c r="BT26" i="49"/>
  <c r="U26" i="49"/>
  <c r="T26" i="49"/>
  <c r="S26" i="49"/>
  <c r="CB25" i="49"/>
  <c r="CA25" i="49"/>
  <c r="BZ25" i="49"/>
  <c r="BY25" i="49"/>
  <c r="BX25" i="49"/>
  <c r="BW25" i="49"/>
  <c r="BV25" i="49"/>
  <c r="BU25" i="49"/>
  <c r="BT25" i="49"/>
  <c r="AR25" i="49"/>
  <c r="W25" i="49" s="1"/>
  <c r="B25" i="49"/>
  <c r="BJ25" i="49" s="1"/>
  <c r="BL25" i="49" s="1"/>
  <c r="CB24" i="49"/>
  <c r="CA24" i="49"/>
  <c r="BZ24" i="49"/>
  <c r="BY24" i="49"/>
  <c r="BX24" i="49"/>
  <c r="BW24" i="49"/>
  <c r="BV24" i="49"/>
  <c r="BU24" i="49"/>
  <c r="BT24" i="49"/>
  <c r="B24" i="49"/>
  <c r="CB23" i="49"/>
  <c r="CA23" i="49"/>
  <c r="BZ23" i="49"/>
  <c r="BY23" i="49"/>
  <c r="BX23" i="49"/>
  <c r="BW23" i="49"/>
  <c r="BV23" i="49"/>
  <c r="BU23" i="49"/>
  <c r="BT23" i="49"/>
  <c r="AR23" i="49"/>
  <c r="R23" i="49" s="1"/>
  <c r="B23" i="49"/>
  <c r="P23" i="49" s="1"/>
  <c r="CB22" i="49"/>
  <c r="CA22" i="49"/>
  <c r="BZ22" i="49"/>
  <c r="BY22" i="49"/>
  <c r="BX22" i="49"/>
  <c r="BW22" i="49"/>
  <c r="BV22" i="49"/>
  <c r="BU22" i="49"/>
  <c r="BT22" i="49"/>
  <c r="BK22" i="49"/>
  <c r="BM22" i="49" s="1"/>
  <c r="BJ22" i="49"/>
  <c r="BL22" i="49" s="1"/>
  <c r="BI22" i="49"/>
  <c r="BH22" i="49"/>
  <c r="AR22" i="49"/>
  <c r="W22" i="49" s="1"/>
  <c r="AP22" i="49"/>
  <c r="P22" i="49"/>
  <c r="E22" i="49"/>
  <c r="AK22" i="49" s="1"/>
  <c r="CB21" i="49"/>
  <c r="CA21" i="49"/>
  <c r="BZ21" i="49"/>
  <c r="BY21" i="49"/>
  <c r="BX21" i="49"/>
  <c r="BW21" i="49"/>
  <c r="BV21" i="49"/>
  <c r="BU21" i="49"/>
  <c r="BT21" i="49"/>
  <c r="CB20" i="49"/>
  <c r="CA20" i="49"/>
  <c r="BZ20" i="49"/>
  <c r="BY20" i="49"/>
  <c r="BX20" i="49"/>
  <c r="BW20" i="49"/>
  <c r="BV20" i="49"/>
  <c r="BU20" i="49"/>
  <c r="BT20" i="49"/>
  <c r="CB19" i="49"/>
  <c r="CA19" i="49"/>
  <c r="BZ19" i="49"/>
  <c r="BY19" i="49"/>
  <c r="BX19" i="49"/>
  <c r="BW19" i="49"/>
  <c r="BV19" i="49"/>
  <c r="BU19" i="49"/>
  <c r="BT19" i="49"/>
  <c r="CB18" i="49"/>
  <c r="CA18" i="49"/>
  <c r="BZ18" i="49"/>
  <c r="BY18" i="49"/>
  <c r="BX18" i="49"/>
  <c r="BW18" i="49"/>
  <c r="BV18" i="49"/>
  <c r="BU18" i="49"/>
  <c r="BT18" i="49"/>
  <c r="CB17" i="49"/>
  <c r="CA17" i="49"/>
  <c r="BZ17" i="49"/>
  <c r="BY17" i="49"/>
  <c r="BX17" i="49"/>
  <c r="BW17" i="49"/>
  <c r="BV17" i="49"/>
  <c r="BU17" i="49"/>
  <c r="BT17" i="49"/>
  <c r="E17" i="49"/>
  <c r="CB16" i="49"/>
  <c r="CA16" i="49"/>
  <c r="BZ16" i="49"/>
  <c r="BY16" i="49"/>
  <c r="BX16" i="49"/>
  <c r="BW16" i="49"/>
  <c r="BV16" i="49"/>
  <c r="BU16" i="49"/>
  <c r="BT16" i="49"/>
  <c r="M25" i="49"/>
  <c r="T40" i="49"/>
  <c r="CB15" i="49"/>
  <c r="CA15" i="49"/>
  <c r="BZ15" i="49"/>
  <c r="BY15" i="49"/>
  <c r="BX15" i="49"/>
  <c r="BW15" i="49"/>
  <c r="BV15" i="49"/>
  <c r="BU15" i="49"/>
  <c r="BT15" i="49"/>
  <c r="CB14" i="49"/>
  <c r="CA14" i="49"/>
  <c r="BZ14" i="49"/>
  <c r="BY14" i="49"/>
  <c r="BX14" i="49"/>
  <c r="BW14" i="49"/>
  <c r="BV14" i="49"/>
  <c r="BU14" i="49"/>
  <c r="BT14" i="49"/>
  <c r="M23" i="49"/>
  <c r="T34" i="49"/>
  <c r="CB13" i="49"/>
  <c r="CA13" i="49"/>
  <c r="BZ13" i="49"/>
  <c r="BY13" i="49"/>
  <c r="BX13" i="49"/>
  <c r="BW13" i="49"/>
  <c r="BV13" i="49"/>
  <c r="BU13" i="49"/>
  <c r="BT13" i="49"/>
  <c r="M22" i="49"/>
  <c r="T31" i="49"/>
  <c r="CB12" i="49"/>
  <c r="CA12" i="49"/>
  <c r="BZ12" i="49"/>
  <c r="BY12" i="49"/>
  <c r="BX12" i="49"/>
  <c r="BW12" i="49"/>
  <c r="BV12" i="49"/>
  <c r="BU12" i="49"/>
  <c r="BT12" i="49"/>
  <c r="CB11" i="49"/>
  <c r="CA11" i="49"/>
  <c r="BZ11" i="49"/>
  <c r="BY11" i="49"/>
  <c r="BX11" i="49"/>
  <c r="BW11" i="49"/>
  <c r="BV11" i="49"/>
  <c r="BU11" i="49"/>
  <c r="BT11" i="49"/>
  <c r="CB10" i="49"/>
  <c r="CA10" i="49"/>
  <c r="BZ10" i="49"/>
  <c r="BY10" i="49"/>
  <c r="BX10" i="49"/>
  <c r="BW10" i="49"/>
  <c r="BV10" i="49"/>
  <c r="BU10" i="49"/>
  <c r="BT10" i="49"/>
  <c r="CB48" i="49" l="1"/>
  <c r="R48" i="49"/>
  <c r="B49" i="49"/>
  <c r="P25" i="49"/>
  <c r="BK25" i="49"/>
  <c r="BM25" i="49" s="1"/>
  <c r="Q25" i="49"/>
  <c r="W23" i="49"/>
  <c r="Q22" i="49"/>
  <c r="Z22" i="49" s="1"/>
  <c r="Q48" i="49"/>
  <c r="H39" i="49"/>
  <c r="I32" i="49"/>
  <c r="I41" i="49"/>
  <c r="H34" i="49"/>
  <c r="AN82" i="49"/>
  <c r="AK83" i="49"/>
  <c r="Q80" i="49"/>
  <c r="R80" i="49"/>
  <c r="V80" i="49"/>
  <c r="V23" i="49"/>
  <c r="S115" i="49"/>
  <c r="R78" i="49"/>
  <c r="W78" i="49"/>
  <c r="BE79" i="49"/>
  <c r="BG79" i="49" s="1"/>
  <c r="BI79" i="49" s="1"/>
  <c r="BK79" i="49" s="1"/>
  <c r="BM79" i="49" s="1"/>
  <c r="R22" i="49"/>
  <c r="AA22" i="49" s="1"/>
  <c r="V22" i="49"/>
  <c r="AE22" i="49" s="1"/>
  <c r="R25" i="49"/>
  <c r="I35" i="49"/>
  <c r="V48" i="49"/>
  <c r="AC85" i="49"/>
  <c r="V25" i="49"/>
  <c r="H38" i="49"/>
  <c r="W48" i="49"/>
  <c r="X48" i="49" s="1"/>
  <c r="AD85" i="49"/>
  <c r="BT48" i="49"/>
  <c r="AE85" i="49"/>
  <c r="AF85" i="49"/>
  <c r="BD81" i="49"/>
  <c r="BF81" i="49" s="1"/>
  <c r="BH81" i="49" s="1"/>
  <c r="BJ81" i="49" s="1"/>
  <c r="BL81" i="49" s="1"/>
  <c r="BE81" i="49"/>
  <c r="BG81" i="49" s="1"/>
  <c r="BI81" i="49" s="1"/>
  <c r="BK81" i="49" s="1"/>
  <c r="BM81" i="49" s="1"/>
  <c r="Q83" i="49"/>
  <c r="AI78" i="49"/>
  <c r="V83" i="49"/>
  <c r="AJ78" i="49"/>
  <c r="X83" i="49"/>
  <c r="AK78" i="49"/>
  <c r="AI80" i="49"/>
  <c r="AJ82" i="49"/>
  <c r="AL22" i="49"/>
  <c r="V78" i="49"/>
  <c r="AL78" i="49"/>
  <c r="AJ80" i="49"/>
  <c r="AM82" i="49"/>
  <c r="AM78" i="49"/>
  <c r="AK80" i="49"/>
  <c r="AN22" i="49"/>
  <c r="AM80" i="49"/>
  <c r="AM22" i="49"/>
  <c r="AN80" i="49"/>
  <c r="Q115" i="49"/>
  <c r="C132" i="49" s="1"/>
  <c r="AA85" i="49"/>
  <c r="V82" i="49"/>
  <c r="E127" i="49"/>
  <c r="Z85" i="49"/>
  <c r="R82" i="49"/>
  <c r="AB85" i="49"/>
  <c r="X82" i="49"/>
  <c r="I40" i="49"/>
  <c r="H40" i="49"/>
  <c r="BE22" i="49"/>
  <c r="BG22" i="49" s="1"/>
  <c r="Y22" i="49"/>
  <c r="AH22" i="49" s="1"/>
  <c r="BE23" i="49"/>
  <c r="BG23" i="49" s="1"/>
  <c r="Y23" i="49"/>
  <c r="BE25" i="49"/>
  <c r="BG25" i="49" s="1"/>
  <c r="Y25" i="49"/>
  <c r="H31" i="49"/>
  <c r="AK82" i="49"/>
  <c r="AI83" i="49"/>
  <c r="AP23" i="49"/>
  <c r="G37" i="49"/>
  <c r="Q82" i="49"/>
  <c r="AL82" i="49"/>
  <c r="AJ83" i="49"/>
  <c r="AB22" i="49"/>
  <c r="AP25" i="49"/>
  <c r="Z31" i="49"/>
  <c r="H36" i="49"/>
  <c r="BJ79" i="49"/>
  <c r="BL79" i="49" s="1"/>
  <c r="X80" i="49"/>
  <c r="AL83" i="49"/>
  <c r="AC22" i="49"/>
  <c r="I36" i="49"/>
  <c r="BU48" i="49"/>
  <c r="BD78" i="49"/>
  <c r="BF78" i="49" s="1"/>
  <c r="BH78" i="49" s="1"/>
  <c r="BJ78" i="49" s="1"/>
  <c r="BL78" i="49" s="1"/>
  <c r="Y80" i="49"/>
  <c r="R83" i="49"/>
  <c r="AM83" i="49"/>
  <c r="AD22" i="49"/>
  <c r="H42" i="49"/>
  <c r="BV48" i="49"/>
  <c r="BE78" i="49"/>
  <c r="BG78" i="49" s="1"/>
  <c r="BI78" i="49" s="1"/>
  <c r="BK78" i="49" s="1"/>
  <c r="BM78" i="49" s="1"/>
  <c r="AI79" i="49"/>
  <c r="BW48" i="49"/>
  <c r="B51" i="49"/>
  <c r="Q79" i="49"/>
  <c r="AJ79" i="49"/>
  <c r="BD80" i="49"/>
  <c r="BF80" i="49" s="1"/>
  <c r="BH80" i="49" s="1"/>
  <c r="BJ80" i="49" s="1"/>
  <c r="BL80" i="49" s="1"/>
  <c r="BD82" i="49"/>
  <c r="BF82" i="49" s="1"/>
  <c r="BH82" i="49" s="1"/>
  <c r="BJ82" i="49" s="1"/>
  <c r="BL82" i="49" s="1"/>
  <c r="AF22" i="49"/>
  <c r="BH23" i="49"/>
  <c r="BX48" i="49"/>
  <c r="R79" i="49"/>
  <c r="AK79" i="49"/>
  <c r="BE80" i="49"/>
  <c r="BG80" i="49" s="1"/>
  <c r="BI80" i="49" s="1"/>
  <c r="BK80" i="49" s="1"/>
  <c r="BM80" i="49" s="1"/>
  <c r="AI81" i="49"/>
  <c r="E23" i="49"/>
  <c r="BI23" i="49"/>
  <c r="BY48" i="49"/>
  <c r="V79" i="49"/>
  <c r="AL79" i="49"/>
  <c r="Q81" i="49"/>
  <c r="AJ81" i="49"/>
  <c r="BD83" i="49"/>
  <c r="BF83" i="49" s="1"/>
  <c r="BH83" i="49" s="1"/>
  <c r="BJ83" i="49" s="1"/>
  <c r="BL83" i="49" s="1"/>
  <c r="BZ48" i="49"/>
  <c r="AM79" i="49"/>
  <c r="R81" i="49"/>
  <c r="AK81" i="49"/>
  <c r="L22" i="49"/>
  <c r="L23" i="49"/>
  <c r="BJ23" i="49"/>
  <c r="BL23" i="49" s="1"/>
  <c r="E24" i="49"/>
  <c r="BH25" i="49"/>
  <c r="AI22" i="49"/>
  <c r="BK23" i="49"/>
  <c r="BM23" i="49" s="1"/>
  <c r="E25" i="49"/>
  <c r="BI25" i="49"/>
  <c r="H33" i="49"/>
  <c r="F48" i="49"/>
  <c r="CA48" i="49"/>
  <c r="X79" i="49"/>
  <c r="V81" i="49"/>
  <c r="AL81" i="49"/>
  <c r="AJ22" i="49"/>
  <c r="L25" i="49"/>
  <c r="AM81" i="49"/>
  <c r="Q23" i="49"/>
  <c r="AR137" i="48"/>
  <c r="AP137" i="48"/>
  <c r="AR136" i="48"/>
  <c r="AP136" i="48"/>
  <c r="BA135" i="48"/>
  <c r="AZ135" i="48"/>
  <c r="AY135" i="48"/>
  <c r="AX135" i="48"/>
  <c r="AW135" i="48"/>
  <c r="AV135" i="48"/>
  <c r="AU135" i="48"/>
  <c r="AT135" i="48"/>
  <c r="AS135" i="48"/>
  <c r="AQ135" i="48"/>
  <c r="BA134" i="48"/>
  <c r="AZ134" i="48"/>
  <c r="AY134" i="48"/>
  <c r="AX134" i="48"/>
  <c r="AW134" i="48"/>
  <c r="AV134" i="48"/>
  <c r="AU134" i="48"/>
  <c r="AT134" i="48"/>
  <c r="AS134" i="48"/>
  <c r="AQ134" i="48"/>
  <c r="D127" i="48"/>
  <c r="E126" i="48"/>
  <c r="E125" i="48"/>
  <c r="E124" i="48"/>
  <c r="E123" i="48"/>
  <c r="E122" i="48"/>
  <c r="E121" i="48"/>
  <c r="E120" i="48"/>
  <c r="E119" i="48"/>
  <c r="E118" i="48"/>
  <c r="O114" i="48"/>
  <c r="O113" i="48"/>
  <c r="O112" i="48"/>
  <c r="O111" i="48"/>
  <c r="O110" i="48"/>
  <c r="O109" i="48"/>
  <c r="O108" i="48"/>
  <c r="O107" i="48"/>
  <c r="O106" i="48"/>
  <c r="M83" i="48"/>
  <c r="M82" i="48"/>
  <c r="AR81" i="48"/>
  <c r="Q81" i="48" s="1"/>
  <c r="AP81" i="48"/>
  <c r="AH81" i="48"/>
  <c r="AG81" i="48"/>
  <c r="AF81" i="48"/>
  <c r="AE81" i="48"/>
  <c r="AD81" i="48"/>
  <c r="AC81" i="48"/>
  <c r="AB81" i="48"/>
  <c r="AA81" i="48"/>
  <c r="Z81" i="48"/>
  <c r="M81" i="48"/>
  <c r="BE81" i="48" s="1"/>
  <c r="BG81" i="48" s="1"/>
  <c r="BI81" i="48" s="1"/>
  <c r="L81" i="48"/>
  <c r="BD81" i="48" s="1"/>
  <c r="BF81" i="48" s="1"/>
  <c r="BH81" i="48" s="1"/>
  <c r="I81" i="48"/>
  <c r="J81" i="48" s="1"/>
  <c r="E81" i="48"/>
  <c r="AN81" i="48" s="1"/>
  <c r="AR80" i="48"/>
  <c r="R80" i="48" s="1"/>
  <c r="AP80" i="48"/>
  <c r="AH80" i="48"/>
  <c r="AG80" i="48"/>
  <c r="AF80" i="48"/>
  <c r="AE80" i="48"/>
  <c r="AD80" i="48"/>
  <c r="AC80" i="48"/>
  <c r="AB80" i="48"/>
  <c r="AA80" i="48"/>
  <c r="Z80" i="48"/>
  <c r="M80" i="48"/>
  <c r="L80" i="48"/>
  <c r="I80" i="48"/>
  <c r="J80" i="48" s="1"/>
  <c r="E80" i="48"/>
  <c r="AI80" i="48" s="1"/>
  <c r="AR79" i="48"/>
  <c r="Q79" i="48" s="1"/>
  <c r="AP79" i="48"/>
  <c r="AH79" i="48"/>
  <c r="AG79" i="48"/>
  <c r="AF79" i="48"/>
  <c r="AE79" i="48"/>
  <c r="AD79" i="48"/>
  <c r="AC79" i="48"/>
  <c r="AB79" i="48"/>
  <c r="AA79" i="48"/>
  <c r="Z79" i="48"/>
  <c r="M79" i="48"/>
  <c r="Y79" i="48" s="1"/>
  <c r="L79" i="48"/>
  <c r="BD79" i="48" s="1"/>
  <c r="BF79" i="48" s="1"/>
  <c r="BH79" i="48" s="1"/>
  <c r="J79" i="48"/>
  <c r="I79" i="48"/>
  <c r="E79" i="48"/>
  <c r="AN79" i="48" s="1"/>
  <c r="I78" i="48"/>
  <c r="J78" i="48" s="1"/>
  <c r="CB74" i="48"/>
  <c r="CA74" i="48"/>
  <c r="BZ74" i="48"/>
  <c r="BY74" i="48"/>
  <c r="BX74" i="48"/>
  <c r="BW74" i="48"/>
  <c r="BV74" i="48"/>
  <c r="BU74" i="48"/>
  <c r="BT74" i="48"/>
  <c r="CB72" i="48"/>
  <c r="CA72" i="48"/>
  <c r="BZ72" i="48"/>
  <c r="BY72" i="48"/>
  <c r="BX72" i="48"/>
  <c r="BW72" i="48"/>
  <c r="BV72" i="48"/>
  <c r="BU72" i="48"/>
  <c r="BT72" i="48"/>
  <c r="CB71" i="48"/>
  <c r="CA71" i="48"/>
  <c r="BZ71" i="48"/>
  <c r="BY71" i="48"/>
  <c r="BX71" i="48"/>
  <c r="BW71" i="48"/>
  <c r="BV71" i="48"/>
  <c r="BU71" i="48"/>
  <c r="BT71" i="48"/>
  <c r="CB70" i="48"/>
  <c r="CA70" i="48"/>
  <c r="BZ70" i="48"/>
  <c r="BY70" i="48"/>
  <c r="BX70" i="48"/>
  <c r="BW70" i="48"/>
  <c r="BV70" i="48"/>
  <c r="BU70" i="48"/>
  <c r="BT70" i="48"/>
  <c r="B70" i="48"/>
  <c r="CB69" i="48"/>
  <c r="CA69" i="48"/>
  <c r="BZ69" i="48"/>
  <c r="BY69" i="48"/>
  <c r="BX69" i="48"/>
  <c r="BW69" i="48"/>
  <c r="BV69" i="48"/>
  <c r="BU69" i="48"/>
  <c r="BT69" i="48"/>
  <c r="CB68" i="48"/>
  <c r="CA68" i="48"/>
  <c r="BZ68" i="48"/>
  <c r="BY68" i="48"/>
  <c r="BX68" i="48"/>
  <c r="BW68" i="48"/>
  <c r="BV68" i="48"/>
  <c r="BU68" i="48"/>
  <c r="BT68" i="48"/>
  <c r="CB67" i="48"/>
  <c r="CA67" i="48"/>
  <c r="BZ67" i="48"/>
  <c r="BY67" i="48"/>
  <c r="BX67" i="48"/>
  <c r="BW67" i="48"/>
  <c r="BV67" i="48"/>
  <c r="BU67" i="48"/>
  <c r="BT67" i="48"/>
  <c r="CB66" i="48"/>
  <c r="CA66" i="48"/>
  <c r="BZ66" i="48"/>
  <c r="BY66" i="48"/>
  <c r="BX66" i="48"/>
  <c r="BW66" i="48"/>
  <c r="BV66" i="48"/>
  <c r="BU66" i="48"/>
  <c r="BT66" i="48"/>
  <c r="CB65" i="48"/>
  <c r="CA65" i="48"/>
  <c r="BZ65" i="48"/>
  <c r="BY65" i="48"/>
  <c r="BX65" i="48"/>
  <c r="BW65" i="48"/>
  <c r="BV65" i="48"/>
  <c r="BU65" i="48"/>
  <c r="BT65" i="48"/>
  <c r="Q65" i="48"/>
  <c r="P65" i="48"/>
  <c r="O65" i="48"/>
  <c r="N65" i="48"/>
  <c r="M65" i="48"/>
  <c r="L65" i="48"/>
  <c r="E65" i="48"/>
  <c r="CB64" i="48"/>
  <c r="CA64" i="48"/>
  <c r="BZ64" i="48"/>
  <c r="BY64" i="48"/>
  <c r="BX64" i="48"/>
  <c r="BW64" i="48"/>
  <c r="BV64" i="48"/>
  <c r="BU64" i="48"/>
  <c r="BT64" i="48"/>
  <c r="AN64" i="48"/>
  <c r="AM64" i="48"/>
  <c r="AL64" i="48"/>
  <c r="AK64" i="48"/>
  <c r="AJ64" i="48"/>
  <c r="AI64" i="48"/>
  <c r="T64" i="48"/>
  <c r="I64" i="48"/>
  <c r="H64" i="48"/>
  <c r="G64" i="48"/>
  <c r="CB63" i="48"/>
  <c r="CA63" i="48"/>
  <c r="BZ63" i="48"/>
  <c r="BY63" i="48"/>
  <c r="BX63" i="48"/>
  <c r="BW63" i="48"/>
  <c r="BV63" i="48"/>
  <c r="BU63" i="48"/>
  <c r="BT63" i="48"/>
  <c r="T63" i="48"/>
  <c r="I63" i="48"/>
  <c r="H63" i="48"/>
  <c r="G63" i="48"/>
  <c r="CB62" i="48"/>
  <c r="CA62" i="48"/>
  <c r="BZ62" i="48"/>
  <c r="BY62" i="48"/>
  <c r="BX62" i="48"/>
  <c r="BW62" i="48"/>
  <c r="BV62" i="48"/>
  <c r="BU62" i="48"/>
  <c r="BT62" i="48"/>
  <c r="T62" i="48"/>
  <c r="I62" i="48"/>
  <c r="H62" i="48"/>
  <c r="G62" i="48"/>
  <c r="CB61" i="48"/>
  <c r="CA61" i="48"/>
  <c r="BZ61" i="48"/>
  <c r="BY61" i="48"/>
  <c r="BX61" i="48"/>
  <c r="BW61" i="48"/>
  <c r="BV61" i="48"/>
  <c r="BU61" i="48"/>
  <c r="BT61" i="48"/>
  <c r="CB60" i="48"/>
  <c r="CA60" i="48"/>
  <c r="BZ60" i="48"/>
  <c r="BY60" i="48"/>
  <c r="BX60" i="48"/>
  <c r="BW60" i="48"/>
  <c r="BV60" i="48"/>
  <c r="BU60" i="48"/>
  <c r="BT60" i="48"/>
  <c r="CB59" i="48"/>
  <c r="CA59" i="48"/>
  <c r="BZ59" i="48"/>
  <c r="BY59" i="48"/>
  <c r="BX59" i="48"/>
  <c r="BW59" i="48"/>
  <c r="BV59" i="48"/>
  <c r="BU59" i="48"/>
  <c r="BT59" i="48"/>
  <c r="CB58" i="48"/>
  <c r="CA58" i="48"/>
  <c r="BZ58" i="48"/>
  <c r="BY58" i="48"/>
  <c r="BX58" i="48"/>
  <c r="BW58" i="48"/>
  <c r="BV58" i="48"/>
  <c r="BU58" i="48"/>
  <c r="BT58" i="48"/>
  <c r="CB57" i="48"/>
  <c r="BK57" i="48"/>
  <c r="CB56" i="48"/>
  <c r="CA56" i="48"/>
  <c r="BZ56" i="48"/>
  <c r="BY56" i="48"/>
  <c r="BX56" i="48"/>
  <c r="BW56" i="48"/>
  <c r="BV56" i="48"/>
  <c r="BU56" i="48"/>
  <c r="BT56" i="48"/>
  <c r="CB55" i="48"/>
  <c r="CA55" i="48"/>
  <c r="BZ55" i="48"/>
  <c r="BY55" i="48"/>
  <c r="BX55" i="48"/>
  <c r="BW55" i="48"/>
  <c r="BV55" i="48"/>
  <c r="BU55" i="48"/>
  <c r="BT55" i="48"/>
  <c r="CB54" i="48"/>
  <c r="CA54" i="48"/>
  <c r="BZ54" i="48"/>
  <c r="BY54" i="48"/>
  <c r="BX54" i="48"/>
  <c r="BW54" i="48"/>
  <c r="BV54" i="48"/>
  <c r="BU54" i="48"/>
  <c r="BT54" i="48"/>
  <c r="CB53" i="48"/>
  <c r="CA53" i="48"/>
  <c r="BZ53" i="48"/>
  <c r="BY53" i="48"/>
  <c r="BX53" i="48"/>
  <c r="BW53" i="48"/>
  <c r="BV53" i="48"/>
  <c r="BU53" i="48"/>
  <c r="BT53" i="48"/>
  <c r="CB52" i="48"/>
  <c r="CA52" i="48"/>
  <c r="BZ52" i="48"/>
  <c r="BY52" i="48"/>
  <c r="BX52" i="48"/>
  <c r="BW52" i="48"/>
  <c r="BV52" i="48"/>
  <c r="BU52" i="48"/>
  <c r="BT52" i="48"/>
  <c r="U52" i="48"/>
  <c r="T52" i="48"/>
  <c r="S52" i="48"/>
  <c r="G51" i="48"/>
  <c r="G50" i="48"/>
  <c r="G49" i="48"/>
  <c r="E49" i="48"/>
  <c r="B49" i="48"/>
  <c r="C49" i="48" s="1"/>
  <c r="G48" i="48"/>
  <c r="B48" i="48"/>
  <c r="CB47" i="48"/>
  <c r="CA47" i="48"/>
  <c r="BZ47" i="48"/>
  <c r="BY47" i="48"/>
  <c r="BX47" i="48"/>
  <c r="BW47" i="48"/>
  <c r="BV47" i="48"/>
  <c r="BU47" i="48"/>
  <c r="BT47" i="48"/>
  <c r="CB46" i="48"/>
  <c r="CA46" i="48"/>
  <c r="BZ46" i="48"/>
  <c r="BY46" i="48"/>
  <c r="BX46" i="48"/>
  <c r="BW46" i="48"/>
  <c r="BV46" i="48"/>
  <c r="BU46" i="48"/>
  <c r="BT46" i="48"/>
  <c r="CB45" i="48"/>
  <c r="CA45" i="48"/>
  <c r="BZ45" i="48"/>
  <c r="BY45" i="48"/>
  <c r="BX45" i="48"/>
  <c r="BW45" i="48"/>
  <c r="BV45" i="48"/>
  <c r="BU45" i="48"/>
  <c r="BT45" i="48"/>
  <c r="CB44" i="48"/>
  <c r="CA44" i="48"/>
  <c r="BZ44" i="48"/>
  <c r="BY44" i="48"/>
  <c r="BX44" i="48"/>
  <c r="BW44" i="48"/>
  <c r="BV44" i="48"/>
  <c r="BU44" i="48"/>
  <c r="BT44" i="48"/>
  <c r="CB43" i="48"/>
  <c r="CA43" i="48"/>
  <c r="BZ43" i="48"/>
  <c r="BY43" i="48"/>
  <c r="BX43" i="48"/>
  <c r="BW43" i="48"/>
  <c r="BV43" i="48"/>
  <c r="BU43" i="48"/>
  <c r="BT43" i="48"/>
  <c r="Q43" i="48"/>
  <c r="P43" i="48"/>
  <c r="O43" i="48"/>
  <c r="N43" i="48"/>
  <c r="M43" i="48"/>
  <c r="L43" i="48"/>
  <c r="CB42" i="48"/>
  <c r="CA42" i="48"/>
  <c r="BZ42" i="48"/>
  <c r="BY42" i="48"/>
  <c r="BX42" i="48"/>
  <c r="BW42" i="48"/>
  <c r="BV42" i="48"/>
  <c r="BU42" i="48"/>
  <c r="BT42" i="48"/>
  <c r="AN42" i="48"/>
  <c r="AM42" i="48"/>
  <c r="AL42" i="48"/>
  <c r="AK42" i="48"/>
  <c r="AJ42" i="48"/>
  <c r="AI42" i="48"/>
  <c r="AH42" i="48"/>
  <c r="AG42" i="48"/>
  <c r="AF42" i="48"/>
  <c r="AE42" i="48"/>
  <c r="AD42" i="48"/>
  <c r="AC42" i="48"/>
  <c r="AB42" i="48"/>
  <c r="AA42" i="48"/>
  <c r="T42" i="48"/>
  <c r="G42" i="48"/>
  <c r="I42" i="48" s="1"/>
  <c r="F42" i="48"/>
  <c r="Z42" i="48" s="1"/>
  <c r="CB41" i="48"/>
  <c r="CA41" i="48"/>
  <c r="BZ41" i="48"/>
  <c r="BY41" i="48"/>
  <c r="BX41" i="48"/>
  <c r="BW41" i="48"/>
  <c r="BV41" i="48"/>
  <c r="BU41" i="48"/>
  <c r="BT41" i="48"/>
  <c r="AN41" i="48"/>
  <c r="AM41" i="48"/>
  <c r="AL41" i="48"/>
  <c r="AK41" i="48"/>
  <c r="AJ41" i="48"/>
  <c r="AI41" i="48"/>
  <c r="AH41" i="48"/>
  <c r="AG41" i="48"/>
  <c r="AF41" i="48"/>
  <c r="AE41" i="48"/>
  <c r="AD41" i="48"/>
  <c r="AC41" i="48"/>
  <c r="AB41" i="48"/>
  <c r="AA41" i="48"/>
  <c r="T41" i="48"/>
  <c r="G41" i="48"/>
  <c r="I41" i="48" s="1"/>
  <c r="F41" i="48"/>
  <c r="Z41" i="48" s="1"/>
  <c r="CB40" i="48"/>
  <c r="CA40" i="48"/>
  <c r="BZ40" i="48"/>
  <c r="BY40" i="48"/>
  <c r="BX40" i="48"/>
  <c r="BW40" i="48"/>
  <c r="BV40" i="48"/>
  <c r="BU40" i="48"/>
  <c r="BT40" i="48"/>
  <c r="AN40" i="48"/>
  <c r="AM40" i="48"/>
  <c r="AL40" i="48"/>
  <c r="AK40" i="48"/>
  <c r="AJ40" i="48"/>
  <c r="AI40" i="48"/>
  <c r="AH40" i="48"/>
  <c r="AG40" i="48"/>
  <c r="AF40" i="48"/>
  <c r="AE40" i="48"/>
  <c r="AD40" i="48"/>
  <c r="AC40" i="48"/>
  <c r="AB40" i="48"/>
  <c r="AA40" i="48"/>
  <c r="H40" i="48"/>
  <c r="G40" i="48"/>
  <c r="I40" i="48" s="1"/>
  <c r="F40" i="48"/>
  <c r="Z40" i="48" s="1"/>
  <c r="B40" i="48"/>
  <c r="B51" i="48" s="1"/>
  <c r="A40" i="48"/>
  <c r="CB39" i="48"/>
  <c r="CA39" i="48"/>
  <c r="BZ39" i="48"/>
  <c r="BY39" i="48"/>
  <c r="BX39" i="48"/>
  <c r="BW39" i="48"/>
  <c r="BV39" i="48"/>
  <c r="BU39" i="48"/>
  <c r="BT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AA39" i="48"/>
  <c r="T39" i="48"/>
  <c r="G39" i="48"/>
  <c r="I39" i="48" s="1"/>
  <c r="F39" i="48"/>
  <c r="Z39" i="48" s="1"/>
  <c r="CB38" i="48"/>
  <c r="CA38" i="48"/>
  <c r="BZ38" i="48"/>
  <c r="BY38" i="48"/>
  <c r="BX38" i="48"/>
  <c r="BW38" i="48"/>
  <c r="BV38" i="48"/>
  <c r="BU38" i="48"/>
  <c r="BT38" i="48"/>
  <c r="AN38" i="48"/>
  <c r="AM38" i="48"/>
  <c r="AL38" i="48"/>
  <c r="AK38" i="48"/>
  <c r="AJ38" i="48"/>
  <c r="AI38" i="48"/>
  <c r="AH38" i="48"/>
  <c r="AG38" i="48"/>
  <c r="AF38" i="48"/>
  <c r="AE38" i="48"/>
  <c r="AD38" i="48"/>
  <c r="AC38" i="48"/>
  <c r="AB38" i="48"/>
  <c r="AA38" i="48"/>
  <c r="T38" i="48"/>
  <c r="G38" i="48"/>
  <c r="I38" i="48" s="1"/>
  <c r="F38" i="48"/>
  <c r="Z38" i="48" s="1"/>
  <c r="CB37" i="48"/>
  <c r="CA37" i="48"/>
  <c r="BZ37" i="48"/>
  <c r="BY37" i="48"/>
  <c r="BX37" i="48"/>
  <c r="BW37" i="48"/>
  <c r="BV37" i="48"/>
  <c r="BU37" i="48"/>
  <c r="BT37" i="48"/>
  <c r="B37" i="48"/>
  <c r="B50" i="48" s="1"/>
  <c r="A37" i="48"/>
  <c r="CB36" i="48"/>
  <c r="CA36" i="48"/>
  <c r="BZ36" i="48"/>
  <c r="BY36" i="48"/>
  <c r="BX36" i="48"/>
  <c r="BW36" i="48"/>
  <c r="BV36" i="48"/>
  <c r="BU36" i="48"/>
  <c r="BT36" i="48"/>
  <c r="AN36" i="48"/>
  <c r="AM36" i="48"/>
  <c r="AL36" i="48"/>
  <c r="AK36" i="48"/>
  <c r="AJ36" i="48"/>
  <c r="AI36" i="48"/>
  <c r="AH36" i="48"/>
  <c r="AG36" i="48"/>
  <c r="AF36" i="48"/>
  <c r="AE36" i="48"/>
  <c r="AD36" i="48"/>
  <c r="AC36" i="48"/>
  <c r="AB36" i="48"/>
  <c r="AA36" i="48"/>
  <c r="T36" i="48"/>
  <c r="G36" i="48"/>
  <c r="I36" i="48" s="1"/>
  <c r="F36" i="48"/>
  <c r="Z36" i="48" s="1"/>
  <c r="CB35" i="48"/>
  <c r="CA35" i="48"/>
  <c r="BZ35" i="48"/>
  <c r="BY35" i="48"/>
  <c r="BX35" i="48"/>
  <c r="BW35" i="48"/>
  <c r="BV35" i="48"/>
  <c r="BU35" i="48"/>
  <c r="BT35" i="48"/>
  <c r="AN35" i="48"/>
  <c r="AM35" i="48"/>
  <c r="AL35" i="48"/>
  <c r="AK35" i="48"/>
  <c r="AJ35" i="48"/>
  <c r="AI35" i="48"/>
  <c r="AH35" i="48"/>
  <c r="AG35" i="48"/>
  <c r="AF35" i="48"/>
  <c r="AE35" i="48"/>
  <c r="AD35" i="48"/>
  <c r="AC35" i="48"/>
  <c r="AB35" i="48"/>
  <c r="AA35" i="48"/>
  <c r="T35" i="48"/>
  <c r="G35" i="48"/>
  <c r="H35" i="48" s="1"/>
  <c r="F35" i="48"/>
  <c r="Z35" i="48" s="1"/>
  <c r="CB34" i="48"/>
  <c r="CA34" i="48"/>
  <c r="BZ34" i="48"/>
  <c r="BY34" i="48"/>
  <c r="BX34" i="48"/>
  <c r="BW34" i="48"/>
  <c r="BV34" i="48"/>
  <c r="BU34" i="48"/>
  <c r="BT34" i="48"/>
  <c r="AN34" i="48"/>
  <c r="AM34" i="48"/>
  <c r="AL34" i="48"/>
  <c r="AK34" i="48"/>
  <c r="AJ34" i="48"/>
  <c r="AI34" i="48"/>
  <c r="AH34" i="48"/>
  <c r="AG34" i="48"/>
  <c r="AF34" i="48"/>
  <c r="AE34" i="48"/>
  <c r="AD34" i="48"/>
  <c r="AC34" i="48"/>
  <c r="AB34" i="48"/>
  <c r="AA34" i="48"/>
  <c r="G34" i="48"/>
  <c r="H34" i="48" s="1"/>
  <c r="F34" i="48"/>
  <c r="Z34" i="48" s="1"/>
  <c r="B34" i="48"/>
  <c r="A34" i="48"/>
  <c r="CB33" i="48"/>
  <c r="CA33" i="48"/>
  <c r="BZ33" i="48"/>
  <c r="BY33" i="48"/>
  <c r="BX33" i="48"/>
  <c r="BW33" i="48"/>
  <c r="BV33" i="48"/>
  <c r="BU33" i="48"/>
  <c r="BT33" i="48"/>
  <c r="AN33" i="48"/>
  <c r="AM33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T33" i="48"/>
  <c r="G33" i="48"/>
  <c r="I33" i="48" s="1"/>
  <c r="F33" i="48"/>
  <c r="Z33" i="48" s="1"/>
  <c r="CB32" i="48"/>
  <c r="CA32" i="48"/>
  <c r="BZ32" i="48"/>
  <c r="BY32" i="48"/>
  <c r="BX32" i="48"/>
  <c r="BW32" i="48"/>
  <c r="BV32" i="48"/>
  <c r="BU32" i="48"/>
  <c r="BT32" i="48"/>
  <c r="T32" i="48"/>
  <c r="G32" i="48"/>
  <c r="I32" i="48" s="1"/>
  <c r="CB31" i="48"/>
  <c r="CA31" i="48"/>
  <c r="BZ31" i="48"/>
  <c r="BY31" i="48"/>
  <c r="BX31" i="48"/>
  <c r="BW31" i="48"/>
  <c r="BV31" i="48"/>
  <c r="BU31" i="48"/>
  <c r="BT31" i="48"/>
  <c r="G31" i="48"/>
  <c r="H31" i="48" s="1"/>
  <c r="A31" i="48"/>
  <c r="CB30" i="48"/>
  <c r="CA30" i="48"/>
  <c r="BZ30" i="48"/>
  <c r="BY30" i="48"/>
  <c r="BX30" i="48"/>
  <c r="BW30" i="48"/>
  <c r="BV30" i="48"/>
  <c r="BU30" i="48"/>
  <c r="BT30" i="48"/>
  <c r="CB29" i="48"/>
  <c r="CA29" i="48"/>
  <c r="BZ29" i="48"/>
  <c r="BY29" i="48"/>
  <c r="BX29" i="48"/>
  <c r="BW29" i="48"/>
  <c r="BV29" i="48"/>
  <c r="BU29" i="48"/>
  <c r="BT29" i="48"/>
  <c r="CB28" i="48"/>
  <c r="CA28" i="48"/>
  <c r="BZ28" i="48"/>
  <c r="BY28" i="48"/>
  <c r="BX28" i="48"/>
  <c r="BW28" i="48"/>
  <c r="BV28" i="48"/>
  <c r="BU28" i="48"/>
  <c r="BT28" i="48"/>
  <c r="CB27" i="48"/>
  <c r="CA27" i="48"/>
  <c r="BZ27" i="48"/>
  <c r="BY27" i="48"/>
  <c r="BX27" i="48"/>
  <c r="BW27" i="48"/>
  <c r="BV27" i="48"/>
  <c r="BU27" i="48"/>
  <c r="BT27" i="48"/>
  <c r="CB26" i="48"/>
  <c r="CA26" i="48"/>
  <c r="BZ26" i="48"/>
  <c r="BY26" i="48"/>
  <c r="BX26" i="48"/>
  <c r="BW26" i="48"/>
  <c r="BV26" i="48"/>
  <c r="BU26" i="48"/>
  <c r="BT26" i="48"/>
  <c r="U26" i="48"/>
  <c r="T26" i="48"/>
  <c r="S26" i="48"/>
  <c r="CB25" i="48"/>
  <c r="CA25" i="48"/>
  <c r="BZ25" i="48"/>
  <c r="BY25" i="48"/>
  <c r="BX25" i="48"/>
  <c r="BW25" i="48"/>
  <c r="BV25" i="48"/>
  <c r="BU25" i="48"/>
  <c r="BT25" i="48"/>
  <c r="BK25" i="48"/>
  <c r="BM25" i="48" s="1"/>
  <c r="BJ25" i="48"/>
  <c r="BL25" i="48" s="1"/>
  <c r="BI25" i="48"/>
  <c r="AR25" i="48"/>
  <c r="W25" i="48" s="1"/>
  <c r="P25" i="48"/>
  <c r="E25" i="48"/>
  <c r="AJ25" i="48" s="1"/>
  <c r="B25" i="48"/>
  <c r="BH25" i="48" s="1"/>
  <c r="CB24" i="48"/>
  <c r="CA24" i="48"/>
  <c r="BZ24" i="48"/>
  <c r="BY24" i="48"/>
  <c r="BX24" i="48"/>
  <c r="BW24" i="48"/>
  <c r="BV24" i="48"/>
  <c r="BU24" i="48"/>
  <c r="BT24" i="48"/>
  <c r="B24" i="48"/>
  <c r="CB23" i="48"/>
  <c r="CA23" i="48"/>
  <c r="BZ23" i="48"/>
  <c r="BY23" i="48"/>
  <c r="BX23" i="48"/>
  <c r="BW23" i="48"/>
  <c r="BV23" i="48"/>
  <c r="BU23" i="48"/>
  <c r="BT23" i="48"/>
  <c r="BK23" i="48"/>
  <c r="BM23" i="48" s="1"/>
  <c r="BI23" i="48"/>
  <c r="AR23" i="48"/>
  <c r="W23" i="48" s="1"/>
  <c r="P23" i="48"/>
  <c r="E23" i="48"/>
  <c r="AI23" i="48" s="1"/>
  <c r="B23" i="48"/>
  <c r="BJ23" i="48" s="1"/>
  <c r="BL23" i="48" s="1"/>
  <c r="CB22" i="48"/>
  <c r="CA22" i="48"/>
  <c r="BZ22" i="48"/>
  <c r="BY22" i="48"/>
  <c r="BX22" i="48"/>
  <c r="BW22" i="48"/>
  <c r="BV22" i="48"/>
  <c r="BU22" i="48"/>
  <c r="BT22" i="48"/>
  <c r="E22" i="48"/>
  <c r="CB21" i="48"/>
  <c r="CA21" i="48"/>
  <c r="BZ21" i="48"/>
  <c r="BY21" i="48"/>
  <c r="BX21" i="48"/>
  <c r="BW21" i="48"/>
  <c r="BV21" i="48"/>
  <c r="BU21" i="48"/>
  <c r="BT21" i="48"/>
  <c r="CB20" i="48"/>
  <c r="CA20" i="48"/>
  <c r="BZ20" i="48"/>
  <c r="BY20" i="48"/>
  <c r="BX20" i="48"/>
  <c r="BW20" i="48"/>
  <c r="BV20" i="48"/>
  <c r="BU20" i="48"/>
  <c r="BT20" i="48"/>
  <c r="CB19" i="48"/>
  <c r="CA19" i="48"/>
  <c r="BZ19" i="48"/>
  <c r="BY19" i="48"/>
  <c r="BX19" i="48"/>
  <c r="BW19" i="48"/>
  <c r="BV19" i="48"/>
  <c r="BU19" i="48"/>
  <c r="BT19" i="48"/>
  <c r="CB18" i="48"/>
  <c r="CA18" i="48"/>
  <c r="BZ18" i="48"/>
  <c r="BY18" i="48"/>
  <c r="BX18" i="48"/>
  <c r="BW18" i="48"/>
  <c r="BV18" i="48"/>
  <c r="BU18" i="48"/>
  <c r="BT18" i="48"/>
  <c r="CB17" i="48"/>
  <c r="CA17" i="48"/>
  <c r="BZ17" i="48"/>
  <c r="BY17" i="48"/>
  <c r="BX17" i="48"/>
  <c r="BW17" i="48"/>
  <c r="BV17" i="48"/>
  <c r="BU17" i="48"/>
  <c r="BT17" i="48"/>
  <c r="E17" i="48"/>
  <c r="CB16" i="48"/>
  <c r="CA16" i="48"/>
  <c r="BZ16" i="48"/>
  <c r="BY16" i="48"/>
  <c r="BX16" i="48"/>
  <c r="BW16" i="48"/>
  <c r="BV16" i="48"/>
  <c r="BU16" i="48"/>
  <c r="BT16" i="48"/>
  <c r="M25" i="48"/>
  <c r="T40" i="48"/>
  <c r="CB15" i="48"/>
  <c r="CA15" i="48"/>
  <c r="BZ15" i="48"/>
  <c r="BY15" i="48"/>
  <c r="BX15" i="48"/>
  <c r="BW15" i="48"/>
  <c r="BV15" i="48"/>
  <c r="BU15" i="48"/>
  <c r="BT15" i="48"/>
  <c r="CB14" i="48"/>
  <c r="CA14" i="48"/>
  <c r="BZ14" i="48"/>
  <c r="BY14" i="48"/>
  <c r="BX14" i="48"/>
  <c r="BW14" i="48"/>
  <c r="BV14" i="48"/>
  <c r="BU14" i="48"/>
  <c r="BT14" i="48"/>
  <c r="L23" i="48"/>
  <c r="T34" i="48"/>
  <c r="CB13" i="48"/>
  <c r="CA13" i="48"/>
  <c r="BZ13" i="48"/>
  <c r="BY13" i="48"/>
  <c r="BX13" i="48"/>
  <c r="BW13" i="48"/>
  <c r="BV13" i="48"/>
  <c r="BU13" i="48"/>
  <c r="BT13" i="48"/>
  <c r="AD31" i="48"/>
  <c r="AC31" i="48"/>
  <c r="AB31" i="48"/>
  <c r="CB12" i="48"/>
  <c r="CA12" i="48"/>
  <c r="BZ12" i="48"/>
  <c r="BY12" i="48"/>
  <c r="BX12" i="48"/>
  <c r="BW12" i="48"/>
  <c r="BV12" i="48"/>
  <c r="BU12" i="48"/>
  <c r="BT12" i="48"/>
  <c r="CB11" i="48"/>
  <c r="CA11" i="48"/>
  <c r="BZ11" i="48"/>
  <c r="BY11" i="48"/>
  <c r="BX11" i="48"/>
  <c r="BW11" i="48"/>
  <c r="BV11" i="48"/>
  <c r="BU11" i="48"/>
  <c r="BT11" i="48"/>
  <c r="CB10" i="48"/>
  <c r="CA10" i="48"/>
  <c r="BZ10" i="48"/>
  <c r="BY10" i="48"/>
  <c r="BX10" i="48"/>
  <c r="BW10" i="48"/>
  <c r="BV10" i="48"/>
  <c r="BU10" i="48"/>
  <c r="BT10" i="48"/>
  <c r="T64" i="47"/>
  <c r="I64" i="47"/>
  <c r="H64" i="47"/>
  <c r="G64" i="47"/>
  <c r="AR137" i="47"/>
  <c r="AP137" i="47"/>
  <c r="AR136" i="47"/>
  <c r="AP136" i="47"/>
  <c r="BA135" i="47"/>
  <c r="AZ135" i="47"/>
  <c r="AY135" i="47"/>
  <c r="AX135" i="47"/>
  <c r="AW135" i="47"/>
  <c r="AV135" i="47"/>
  <c r="AU135" i="47"/>
  <c r="AT135" i="47"/>
  <c r="AS135" i="47"/>
  <c r="AQ135" i="47"/>
  <c r="BA134" i="47"/>
  <c r="AZ134" i="47"/>
  <c r="AY134" i="47"/>
  <c r="AX134" i="47"/>
  <c r="AW134" i="47"/>
  <c r="AV134" i="47"/>
  <c r="AU134" i="47"/>
  <c r="AT134" i="47"/>
  <c r="AS134" i="47"/>
  <c r="AQ134" i="47"/>
  <c r="D127" i="47"/>
  <c r="E126" i="47"/>
  <c r="E125" i="47"/>
  <c r="E124" i="47"/>
  <c r="E123" i="47"/>
  <c r="E122" i="47"/>
  <c r="E121" i="47"/>
  <c r="E120" i="47"/>
  <c r="E119" i="47"/>
  <c r="O114" i="47"/>
  <c r="O113" i="47"/>
  <c r="O112" i="47"/>
  <c r="O111" i="47"/>
  <c r="O110" i="47"/>
  <c r="O109" i="47"/>
  <c r="O108" i="47"/>
  <c r="O107" i="47"/>
  <c r="O106" i="47"/>
  <c r="M83" i="47"/>
  <c r="M82" i="47"/>
  <c r="AR81" i="47"/>
  <c r="Q81" i="47" s="1"/>
  <c r="AP81" i="47"/>
  <c r="AH81" i="47"/>
  <c r="AG81" i="47"/>
  <c r="AF81" i="47"/>
  <c r="AE81" i="47"/>
  <c r="AD81" i="47"/>
  <c r="AC81" i="47"/>
  <c r="AB81" i="47"/>
  <c r="AA81" i="47"/>
  <c r="Z81" i="47"/>
  <c r="M81" i="47"/>
  <c r="BE81" i="47" s="1"/>
  <c r="BG81" i="47" s="1"/>
  <c r="BI81" i="47" s="1"/>
  <c r="L81" i="47"/>
  <c r="X81" i="47" s="1"/>
  <c r="I81" i="47"/>
  <c r="J81" i="47" s="1"/>
  <c r="E81" i="47"/>
  <c r="AN81" i="47" s="1"/>
  <c r="AR80" i="47"/>
  <c r="W80" i="47" s="1"/>
  <c r="AP80" i="47"/>
  <c r="AH80" i="47"/>
  <c r="AG80" i="47"/>
  <c r="AF80" i="47"/>
  <c r="AE80" i="47"/>
  <c r="AD80" i="47"/>
  <c r="AC80" i="47"/>
  <c r="AB80" i="47"/>
  <c r="AA80" i="47"/>
  <c r="Z80" i="47"/>
  <c r="M80" i="47"/>
  <c r="L80" i="47"/>
  <c r="I80" i="47"/>
  <c r="J80" i="47" s="1"/>
  <c r="E80" i="47"/>
  <c r="AI80" i="47" s="1"/>
  <c r="AR79" i="47"/>
  <c r="W79" i="47" s="1"/>
  <c r="AP79" i="47"/>
  <c r="AH79" i="47"/>
  <c r="AG79" i="47"/>
  <c r="AF79" i="47"/>
  <c r="AE79" i="47"/>
  <c r="AD79" i="47"/>
  <c r="AC79" i="47"/>
  <c r="AB79" i="47"/>
  <c r="AA79" i="47"/>
  <c r="Z79" i="47"/>
  <c r="M79" i="47"/>
  <c r="L79" i="47"/>
  <c r="BD79" i="47" s="1"/>
  <c r="BF79" i="47" s="1"/>
  <c r="BH79" i="47" s="1"/>
  <c r="J79" i="47"/>
  <c r="I79" i="47"/>
  <c r="E79" i="47"/>
  <c r="AN79" i="47" s="1"/>
  <c r="AR78" i="47"/>
  <c r="R78" i="47" s="1"/>
  <c r="AP78" i="47"/>
  <c r="AH78" i="47"/>
  <c r="AG78" i="47"/>
  <c r="AF78" i="47"/>
  <c r="AE78" i="47"/>
  <c r="AD78" i="47"/>
  <c r="AC78" i="47"/>
  <c r="AB78" i="47"/>
  <c r="AA78" i="47"/>
  <c r="Z78" i="47"/>
  <c r="M78" i="47"/>
  <c r="BE78" i="47" s="1"/>
  <c r="BG78" i="47" s="1"/>
  <c r="BI78" i="47" s="1"/>
  <c r="L78" i="47"/>
  <c r="I78" i="47"/>
  <c r="J78" i="47" s="1"/>
  <c r="E78" i="47"/>
  <c r="AN78" i="47" s="1"/>
  <c r="CB74" i="47"/>
  <c r="CA74" i="47"/>
  <c r="BZ74" i="47"/>
  <c r="BY74" i="47"/>
  <c r="BX74" i="47"/>
  <c r="BW74" i="47"/>
  <c r="BV74" i="47"/>
  <c r="BU74" i="47"/>
  <c r="BT74" i="47"/>
  <c r="CB72" i="47"/>
  <c r="CA72" i="47"/>
  <c r="BZ72" i="47"/>
  <c r="BY72" i="47"/>
  <c r="BX72" i="47"/>
  <c r="BW72" i="47"/>
  <c r="BV72" i="47"/>
  <c r="BU72" i="47"/>
  <c r="BT72" i="47"/>
  <c r="CB71" i="47"/>
  <c r="CA71" i="47"/>
  <c r="BZ71" i="47"/>
  <c r="BY71" i="47"/>
  <c r="BX71" i="47"/>
  <c r="BW71" i="47"/>
  <c r="BV71" i="47"/>
  <c r="BU71" i="47"/>
  <c r="BT71" i="47"/>
  <c r="CB70" i="47"/>
  <c r="CA70" i="47"/>
  <c r="BZ70" i="47"/>
  <c r="BY70" i="47"/>
  <c r="BX70" i="47"/>
  <c r="BW70" i="47"/>
  <c r="BV70" i="47"/>
  <c r="BU70" i="47"/>
  <c r="BT70" i="47"/>
  <c r="B70" i="47"/>
  <c r="CB69" i="47"/>
  <c r="CA69" i="47"/>
  <c r="BZ69" i="47"/>
  <c r="BY69" i="47"/>
  <c r="BX69" i="47"/>
  <c r="BW69" i="47"/>
  <c r="BV69" i="47"/>
  <c r="BU69" i="47"/>
  <c r="BT69" i="47"/>
  <c r="CB68" i="47"/>
  <c r="CA68" i="47"/>
  <c r="BZ68" i="47"/>
  <c r="BY68" i="47"/>
  <c r="BX68" i="47"/>
  <c r="BW68" i="47"/>
  <c r="BV68" i="47"/>
  <c r="BU68" i="47"/>
  <c r="BT68" i="47"/>
  <c r="CB67" i="47"/>
  <c r="CA67" i="47"/>
  <c r="BZ67" i="47"/>
  <c r="BY67" i="47"/>
  <c r="BX67" i="47"/>
  <c r="BW67" i="47"/>
  <c r="BV67" i="47"/>
  <c r="BU67" i="47"/>
  <c r="BT67" i="47"/>
  <c r="CB66" i="47"/>
  <c r="CA66" i="47"/>
  <c r="BZ66" i="47"/>
  <c r="BY66" i="47"/>
  <c r="BX66" i="47"/>
  <c r="BW66" i="47"/>
  <c r="BV66" i="47"/>
  <c r="BU66" i="47"/>
  <c r="BT66" i="47"/>
  <c r="AG66" i="47"/>
  <c r="CB65" i="47"/>
  <c r="CA65" i="47"/>
  <c r="BZ65" i="47"/>
  <c r="BY65" i="47"/>
  <c r="BX65" i="47"/>
  <c r="BW65" i="47"/>
  <c r="BV65" i="47"/>
  <c r="BU65" i="47"/>
  <c r="BT65" i="47"/>
  <c r="Q65" i="47"/>
  <c r="P65" i="47"/>
  <c r="O65" i="47"/>
  <c r="N65" i="47"/>
  <c r="M65" i="47"/>
  <c r="L65" i="47"/>
  <c r="E65" i="47"/>
  <c r="CB64" i="47"/>
  <c r="CA64" i="47"/>
  <c r="BZ64" i="47"/>
  <c r="BY64" i="47"/>
  <c r="BX64" i="47"/>
  <c r="BW64" i="47"/>
  <c r="BV64" i="47"/>
  <c r="BU64" i="47"/>
  <c r="BT64" i="47"/>
  <c r="AN64" i="47"/>
  <c r="AM64" i="47"/>
  <c r="AL64" i="47"/>
  <c r="AK64" i="47"/>
  <c r="AJ64" i="47"/>
  <c r="AI64" i="47"/>
  <c r="CB63" i="47"/>
  <c r="CA63" i="47"/>
  <c r="BZ63" i="47"/>
  <c r="BY63" i="47"/>
  <c r="BX63" i="47"/>
  <c r="BW63" i="47"/>
  <c r="BV63" i="47"/>
  <c r="BU63" i="47"/>
  <c r="BT63" i="47"/>
  <c r="CB62" i="47"/>
  <c r="CA62" i="47"/>
  <c r="BZ62" i="47"/>
  <c r="BY62" i="47"/>
  <c r="BX62" i="47"/>
  <c r="BW62" i="47"/>
  <c r="BV62" i="47"/>
  <c r="BU62" i="47"/>
  <c r="BT62" i="47"/>
  <c r="CB61" i="47"/>
  <c r="CA61" i="47"/>
  <c r="BZ61" i="47"/>
  <c r="BY61" i="47"/>
  <c r="BX61" i="47"/>
  <c r="BW61" i="47"/>
  <c r="BV61" i="47"/>
  <c r="BU61" i="47"/>
  <c r="BT61" i="47"/>
  <c r="CB60" i="47"/>
  <c r="CA60" i="47"/>
  <c r="BZ60" i="47"/>
  <c r="BY60" i="47"/>
  <c r="BX60" i="47"/>
  <c r="BW60" i="47"/>
  <c r="BV60" i="47"/>
  <c r="BU60" i="47"/>
  <c r="BT60" i="47"/>
  <c r="CB59" i="47"/>
  <c r="CA59" i="47"/>
  <c r="BZ59" i="47"/>
  <c r="BY59" i="47"/>
  <c r="BX59" i="47"/>
  <c r="BW59" i="47"/>
  <c r="BV59" i="47"/>
  <c r="BU59" i="47"/>
  <c r="BT59" i="47"/>
  <c r="CB58" i="47"/>
  <c r="CA58" i="47"/>
  <c r="BZ58" i="47"/>
  <c r="BY58" i="47"/>
  <c r="BX58" i="47"/>
  <c r="BW58" i="47"/>
  <c r="BV58" i="47"/>
  <c r="BU58" i="47"/>
  <c r="BT58" i="47"/>
  <c r="CB57" i="47"/>
  <c r="CA57" i="47"/>
  <c r="BZ57" i="47"/>
  <c r="BY57" i="47"/>
  <c r="BX57" i="47"/>
  <c r="BW57" i="47"/>
  <c r="BV57" i="47"/>
  <c r="BU57" i="47"/>
  <c r="BT57" i="47"/>
  <c r="BK57" i="47"/>
  <c r="CB56" i="47"/>
  <c r="CA56" i="47"/>
  <c r="BZ56" i="47"/>
  <c r="BY56" i="47"/>
  <c r="BX56" i="47"/>
  <c r="BW56" i="47"/>
  <c r="BV56" i="47"/>
  <c r="BU56" i="47"/>
  <c r="BT56" i="47"/>
  <c r="CB55" i="47"/>
  <c r="CA55" i="47"/>
  <c r="BZ55" i="47"/>
  <c r="BY55" i="47"/>
  <c r="BX55" i="47"/>
  <c r="BW55" i="47"/>
  <c r="BV55" i="47"/>
  <c r="BU55" i="47"/>
  <c r="BT55" i="47"/>
  <c r="CB54" i="47"/>
  <c r="CA54" i="47"/>
  <c r="BZ54" i="47"/>
  <c r="BY54" i="47"/>
  <c r="BX54" i="47"/>
  <c r="BW54" i="47"/>
  <c r="BV54" i="47"/>
  <c r="BU54" i="47"/>
  <c r="BT54" i="47"/>
  <c r="CB53" i="47"/>
  <c r="CA53" i="47"/>
  <c r="BZ53" i="47"/>
  <c r="BY53" i="47"/>
  <c r="BX53" i="47"/>
  <c r="BW53" i="47"/>
  <c r="BV53" i="47"/>
  <c r="BU53" i="47"/>
  <c r="BT53" i="47"/>
  <c r="CB52" i="47"/>
  <c r="CA52" i="47"/>
  <c r="BZ52" i="47"/>
  <c r="BY52" i="47"/>
  <c r="BX52" i="47"/>
  <c r="BW52" i="47"/>
  <c r="BV52" i="47"/>
  <c r="BU52" i="47"/>
  <c r="BT52" i="47"/>
  <c r="U52" i="47"/>
  <c r="T52" i="47"/>
  <c r="S52" i="47"/>
  <c r="G51" i="47"/>
  <c r="G50" i="47"/>
  <c r="G49" i="47"/>
  <c r="G48" i="47"/>
  <c r="E48" i="47"/>
  <c r="B48" i="47"/>
  <c r="C48" i="47" s="1"/>
  <c r="CB47" i="47"/>
  <c r="CA47" i="47"/>
  <c r="BZ47" i="47"/>
  <c r="BY47" i="47"/>
  <c r="BX47" i="47"/>
  <c r="BW47" i="47"/>
  <c r="BV47" i="47"/>
  <c r="BU47" i="47"/>
  <c r="BT47" i="47"/>
  <c r="CB46" i="47"/>
  <c r="CA46" i="47"/>
  <c r="BZ46" i="47"/>
  <c r="BY46" i="47"/>
  <c r="BX46" i="47"/>
  <c r="BW46" i="47"/>
  <c r="BV46" i="47"/>
  <c r="BU46" i="47"/>
  <c r="BT46" i="47"/>
  <c r="CB45" i="47"/>
  <c r="CA45" i="47"/>
  <c r="BZ45" i="47"/>
  <c r="BY45" i="47"/>
  <c r="BX45" i="47"/>
  <c r="BW45" i="47"/>
  <c r="BV45" i="47"/>
  <c r="BU45" i="47"/>
  <c r="BT45" i="47"/>
  <c r="CB44" i="47"/>
  <c r="CA44" i="47"/>
  <c r="BZ44" i="47"/>
  <c r="BY44" i="47"/>
  <c r="BX44" i="47"/>
  <c r="BW44" i="47"/>
  <c r="BV44" i="47"/>
  <c r="BU44" i="47"/>
  <c r="BT44" i="47"/>
  <c r="CB43" i="47"/>
  <c r="CA43" i="47"/>
  <c r="BZ43" i="47"/>
  <c r="BY43" i="47"/>
  <c r="BX43" i="47"/>
  <c r="BW43" i="47"/>
  <c r="BV43" i="47"/>
  <c r="BU43" i="47"/>
  <c r="BT43" i="47"/>
  <c r="Q43" i="47"/>
  <c r="P43" i="47"/>
  <c r="O43" i="47"/>
  <c r="N43" i="47"/>
  <c r="M43" i="47"/>
  <c r="L43" i="47"/>
  <c r="CB42" i="47"/>
  <c r="CA42" i="47"/>
  <c r="BZ42" i="47"/>
  <c r="BY42" i="47"/>
  <c r="BX42" i="47"/>
  <c r="BW42" i="47"/>
  <c r="BV42" i="47"/>
  <c r="BU42" i="47"/>
  <c r="BT42" i="47"/>
  <c r="AN42" i="47"/>
  <c r="AM42" i="47"/>
  <c r="AL42" i="47"/>
  <c r="AK42" i="47"/>
  <c r="AJ42" i="47"/>
  <c r="AI42" i="47"/>
  <c r="AH42" i="47"/>
  <c r="AG42" i="47"/>
  <c r="AF42" i="47"/>
  <c r="AE42" i="47"/>
  <c r="AD42" i="47"/>
  <c r="AC42" i="47"/>
  <c r="AB42" i="47"/>
  <c r="AA42" i="47"/>
  <c r="T42" i="47"/>
  <c r="G42" i="47"/>
  <c r="I42" i="47" s="1"/>
  <c r="F42" i="47"/>
  <c r="Z42" i="47" s="1"/>
  <c r="CB41" i="47"/>
  <c r="CA41" i="47"/>
  <c r="BZ41" i="47"/>
  <c r="BY41" i="47"/>
  <c r="BX41" i="47"/>
  <c r="BW41" i="47"/>
  <c r="BV41" i="47"/>
  <c r="BU41" i="47"/>
  <c r="BT41" i="47"/>
  <c r="AN41" i="47"/>
  <c r="AM41" i="47"/>
  <c r="AL41" i="47"/>
  <c r="AK41" i="47"/>
  <c r="AJ41" i="47"/>
  <c r="AI41" i="47"/>
  <c r="AH41" i="47"/>
  <c r="AG41" i="47"/>
  <c r="AF41" i="47"/>
  <c r="AE41" i="47"/>
  <c r="AD41" i="47"/>
  <c r="AC41" i="47"/>
  <c r="AB41" i="47"/>
  <c r="AA41" i="47"/>
  <c r="T41" i="47"/>
  <c r="G41" i="47"/>
  <c r="I41" i="47" s="1"/>
  <c r="F41" i="47"/>
  <c r="Z41" i="47" s="1"/>
  <c r="CB40" i="47"/>
  <c r="CA40" i="47"/>
  <c r="BZ40" i="47"/>
  <c r="BY40" i="47"/>
  <c r="BX40" i="47"/>
  <c r="BW40" i="47"/>
  <c r="BV40" i="47"/>
  <c r="BU40" i="47"/>
  <c r="BT40" i="47"/>
  <c r="B40" i="47"/>
  <c r="B51" i="47" s="1"/>
  <c r="A40" i="47"/>
  <c r="CB39" i="47"/>
  <c r="CA39" i="47"/>
  <c r="BZ39" i="47"/>
  <c r="BY39" i="47"/>
  <c r="BX39" i="47"/>
  <c r="BW39" i="47"/>
  <c r="BV39" i="47"/>
  <c r="BU39" i="47"/>
  <c r="BT39" i="47"/>
  <c r="AN39" i="47"/>
  <c r="AM39" i="47"/>
  <c r="AL39" i="47"/>
  <c r="AK39" i="47"/>
  <c r="AJ39" i="47"/>
  <c r="AI39" i="47"/>
  <c r="AH39" i="47"/>
  <c r="AG39" i="47"/>
  <c r="AF39" i="47"/>
  <c r="AE39" i="47"/>
  <c r="AD39" i="47"/>
  <c r="AC39" i="47"/>
  <c r="AB39" i="47"/>
  <c r="AA39" i="47"/>
  <c r="T39" i="47"/>
  <c r="G39" i="47"/>
  <c r="H39" i="47" s="1"/>
  <c r="F39" i="47"/>
  <c r="Z39" i="47" s="1"/>
  <c r="CB38" i="47"/>
  <c r="CA38" i="47"/>
  <c r="BZ38" i="47"/>
  <c r="BY38" i="47"/>
  <c r="BX38" i="47"/>
  <c r="BW38" i="47"/>
  <c r="BV38" i="47"/>
  <c r="BU38" i="47"/>
  <c r="BT38" i="47"/>
  <c r="AN38" i="47"/>
  <c r="AM38" i="47"/>
  <c r="AL38" i="47"/>
  <c r="AK38" i="47"/>
  <c r="AJ38" i="47"/>
  <c r="AI38" i="47"/>
  <c r="AH38" i="47"/>
  <c r="AG38" i="47"/>
  <c r="AF38" i="47"/>
  <c r="AE38" i="47"/>
  <c r="AD38" i="47"/>
  <c r="AC38" i="47"/>
  <c r="AB38" i="47"/>
  <c r="AA38" i="47"/>
  <c r="T38" i="47"/>
  <c r="G38" i="47"/>
  <c r="H38" i="47" s="1"/>
  <c r="F38" i="47"/>
  <c r="Z38" i="47" s="1"/>
  <c r="CB37" i="47"/>
  <c r="CA37" i="47"/>
  <c r="BZ37" i="47"/>
  <c r="BY37" i="47"/>
  <c r="BX37" i="47"/>
  <c r="BW37" i="47"/>
  <c r="BV37" i="47"/>
  <c r="BU37" i="47"/>
  <c r="BT37" i="47"/>
  <c r="AN37" i="47"/>
  <c r="AM37" i="47"/>
  <c r="AL37" i="47"/>
  <c r="AK37" i="47"/>
  <c r="AJ37" i="47"/>
  <c r="AI37" i="47"/>
  <c r="AH37" i="47"/>
  <c r="AG37" i="47"/>
  <c r="AF37" i="47"/>
  <c r="AE37" i="47"/>
  <c r="AD37" i="47"/>
  <c r="AC37" i="47"/>
  <c r="AB37" i="47"/>
  <c r="AA37" i="47"/>
  <c r="F37" i="47"/>
  <c r="Z37" i="47" s="1"/>
  <c r="B37" i="47"/>
  <c r="B50" i="47" s="1"/>
  <c r="A37" i="47"/>
  <c r="CB36" i="47"/>
  <c r="CA36" i="47"/>
  <c r="BZ36" i="47"/>
  <c r="BY36" i="47"/>
  <c r="BX36" i="47"/>
  <c r="BW36" i="47"/>
  <c r="BV36" i="47"/>
  <c r="BU36" i="47"/>
  <c r="BT36" i="47"/>
  <c r="AN36" i="47"/>
  <c r="AM36" i="47"/>
  <c r="AL36" i="47"/>
  <c r="AK36" i="47"/>
  <c r="AJ36" i="47"/>
  <c r="AI36" i="47"/>
  <c r="AH36" i="47"/>
  <c r="AG36" i="47"/>
  <c r="AF36" i="47"/>
  <c r="AE36" i="47"/>
  <c r="AD36" i="47"/>
  <c r="AC36" i="47"/>
  <c r="AB36" i="47"/>
  <c r="AA36" i="47"/>
  <c r="T36" i="47"/>
  <c r="G36" i="47"/>
  <c r="H36" i="47" s="1"/>
  <c r="F36" i="47"/>
  <c r="Z36" i="47" s="1"/>
  <c r="CB35" i="47"/>
  <c r="CA35" i="47"/>
  <c r="BZ35" i="47"/>
  <c r="BY35" i="47"/>
  <c r="BX35" i="47"/>
  <c r="BW35" i="47"/>
  <c r="BV35" i="47"/>
  <c r="BU35" i="47"/>
  <c r="BT35" i="47"/>
  <c r="AN35" i="47"/>
  <c r="AM35" i="47"/>
  <c r="AL35" i="47"/>
  <c r="AK35" i="47"/>
  <c r="AJ35" i="47"/>
  <c r="AI35" i="47"/>
  <c r="AH35" i="47"/>
  <c r="AG35" i="47"/>
  <c r="AF35" i="47"/>
  <c r="AE35" i="47"/>
  <c r="AD35" i="47"/>
  <c r="AC35" i="47"/>
  <c r="AB35" i="47"/>
  <c r="AA35" i="47"/>
  <c r="T35" i="47"/>
  <c r="G35" i="47"/>
  <c r="H35" i="47" s="1"/>
  <c r="F35" i="47"/>
  <c r="Z35" i="47" s="1"/>
  <c r="CB34" i="47"/>
  <c r="CA34" i="47"/>
  <c r="BZ34" i="47"/>
  <c r="BY34" i="47"/>
  <c r="BX34" i="47"/>
  <c r="BW34" i="47"/>
  <c r="BV34" i="47"/>
  <c r="BU34" i="47"/>
  <c r="BT34" i="47"/>
  <c r="AN34" i="47"/>
  <c r="AM34" i="47"/>
  <c r="AL34" i="47"/>
  <c r="AK34" i="47"/>
  <c r="AJ34" i="47"/>
  <c r="AI34" i="47"/>
  <c r="AH34" i="47"/>
  <c r="AG34" i="47"/>
  <c r="AF34" i="47"/>
  <c r="AE34" i="47"/>
  <c r="AD34" i="47"/>
  <c r="AC34" i="47"/>
  <c r="AB34" i="47"/>
  <c r="AA34" i="47"/>
  <c r="F34" i="47"/>
  <c r="Z34" i="47" s="1"/>
  <c r="B34" i="47"/>
  <c r="B49" i="47" s="1"/>
  <c r="A34" i="47"/>
  <c r="CB33" i="47"/>
  <c r="CA33" i="47"/>
  <c r="BZ33" i="47"/>
  <c r="BY33" i="47"/>
  <c r="BX33" i="47"/>
  <c r="BW33" i="47"/>
  <c r="BV33" i="47"/>
  <c r="BU33" i="47"/>
  <c r="BT33" i="47"/>
  <c r="AN33" i="47"/>
  <c r="AM33" i="47"/>
  <c r="AL33" i="47"/>
  <c r="AK33" i="47"/>
  <c r="AJ33" i="47"/>
  <c r="AI33" i="47"/>
  <c r="AH33" i="47"/>
  <c r="AG33" i="47"/>
  <c r="AF33" i="47"/>
  <c r="AE33" i="47"/>
  <c r="AD33" i="47"/>
  <c r="AC33" i="47"/>
  <c r="AB33" i="47"/>
  <c r="AA33" i="47"/>
  <c r="T33" i="47"/>
  <c r="G33" i="47"/>
  <c r="I33" i="47" s="1"/>
  <c r="F33" i="47"/>
  <c r="Z33" i="47" s="1"/>
  <c r="CB32" i="47"/>
  <c r="CA32" i="47"/>
  <c r="BZ32" i="47"/>
  <c r="BY32" i="47"/>
  <c r="BX32" i="47"/>
  <c r="BW32" i="47"/>
  <c r="BV32" i="47"/>
  <c r="BU32" i="47"/>
  <c r="BT32" i="47"/>
  <c r="AN32" i="47"/>
  <c r="AM32" i="47"/>
  <c r="AL32" i="47"/>
  <c r="AK32" i="47"/>
  <c r="AJ32" i="47"/>
  <c r="AI32" i="47"/>
  <c r="AH32" i="47"/>
  <c r="AG32" i="47"/>
  <c r="AF32" i="47"/>
  <c r="AE32" i="47"/>
  <c r="AD32" i="47"/>
  <c r="AC32" i="47"/>
  <c r="AB32" i="47"/>
  <c r="AA32" i="47"/>
  <c r="T32" i="47"/>
  <c r="G32" i="47"/>
  <c r="I32" i="47" s="1"/>
  <c r="F32" i="47"/>
  <c r="Z32" i="47" s="1"/>
  <c r="CB31" i="47"/>
  <c r="CA31" i="47"/>
  <c r="BZ31" i="47"/>
  <c r="BY31" i="47"/>
  <c r="BX31" i="47"/>
  <c r="BW31" i="47"/>
  <c r="BV31" i="47"/>
  <c r="BU31" i="47"/>
  <c r="BT31" i="47"/>
  <c r="AN31" i="47"/>
  <c r="AM31" i="47"/>
  <c r="AL31" i="47"/>
  <c r="AK31" i="47"/>
  <c r="AJ31" i="47"/>
  <c r="AI31" i="47"/>
  <c r="AH31" i="47"/>
  <c r="AG31" i="47"/>
  <c r="AF31" i="47"/>
  <c r="AE31" i="47"/>
  <c r="AD31" i="47"/>
  <c r="AC31" i="47"/>
  <c r="AB31" i="47"/>
  <c r="AA31" i="47"/>
  <c r="G31" i="47"/>
  <c r="I31" i="47" s="1"/>
  <c r="F31" i="47"/>
  <c r="A31" i="47"/>
  <c r="CB30" i="47"/>
  <c r="CA30" i="47"/>
  <c r="BZ30" i="47"/>
  <c r="BY30" i="47"/>
  <c r="BX30" i="47"/>
  <c r="BW30" i="47"/>
  <c r="BV30" i="47"/>
  <c r="BU30" i="47"/>
  <c r="BT30" i="47"/>
  <c r="CB29" i="47"/>
  <c r="CA29" i="47"/>
  <c r="BZ29" i="47"/>
  <c r="BY29" i="47"/>
  <c r="BX29" i="47"/>
  <c r="BW29" i="47"/>
  <c r="BV29" i="47"/>
  <c r="BU29" i="47"/>
  <c r="BT29" i="47"/>
  <c r="CB28" i="47"/>
  <c r="CA28" i="47"/>
  <c r="BZ28" i="47"/>
  <c r="BY28" i="47"/>
  <c r="BX28" i="47"/>
  <c r="BW28" i="47"/>
  <c r="BV28" i="47"/>
  <c r="BU28" i="47"/>
  <c r="BT28" i="47"/>
  <c r="CB27" i="47"/>
  <c r="CA27" i="47"/>
  <c r="BZ27" i="47"/>
  <c r="BY27" i="47"/>
  <c r="BX27" i="47"/>
  <c r="BW27" i="47"/>
  <c r="BV27" i="47"/>
  <c r="BU27" i="47"/>
  <c r="BT27" i="47"/>
  <c r="CB26" i="47"/>
  <c r="CA26" i="47"/>
  <c r="BZ26" i="47"/>
  <c r="BY26" i="47"/>
  <c r="BX26" i="47"/>
  <c r="BW26" i="47"/>
  <c r="BV26" i="47"/>
  <c r="BU26" i="47"/>
  <c r="BT26" i="47"/>
  <c r="U26" i="47"/>
  <c r="T26" i="47"/>
  <c r="S26" i="47"/>
  <c r="CB25" i="47"/>
  <c r="CA25" i="47"/>
  <c r="BZ25" i="47"/>
  <c r="BY25" i="47"/>
  <c r="BX25" i="47"/>
  <c r="BW25" i="47"/>
  <c r="BV25" i="47"/>
  <c r="BU25" i="47"/>
  <c r="BT25" i="47"/>
  <c r="AR25" i="47"/>
  <c r="W25" i="47" s="1"/>
  <c r="B25" i="47"/>
  <c r="E25" i="47" s="1"/>
  <c r="CB24" i="47"/>
  <c r="CA24" i="47"/>
  <c r="BZ24" i="47"/>
  <c r="BY24" i="47"/>
  <c r="BX24" i="47"/>
  <c r="BW24" i="47"/>
  <c r="BV24" i="47"/>
  <c r="BU24" i="47"/>
  <c r="BT24" i="47"/>
  <c r="AR24" i="47"/>
  <c r="V24" i="47" s="1"/>
  <c r="B24" i="47"/>
  <c r="BH24" i="47" s="1"/>
  <c r="CB23" i="47"/>
  <c r="CA23" i="47"/>
  <c r="BZ23" i="47"/>
  <c r="BY23" i="47"/>
  <c r="BX23" i="47"/>
  <c r="BW23" i="47"/>
  <c r="BV23" i="47"/>
  <c r="BU23" i="47"/>
  <c r="BT23" i="47"/>
  <c r="AR23" i="47"/>
  <c r="W23" i="47" s="1"/>
  <c r="AP23" i="47"/>
  <c r="P23" i="47"/>
  <c r="E23" i="47"/>
  <c r="AN23" i="47" s="1"/>
  <c r="B23" i="47"/>
  <c r="BH23" i="47" s="1"/>
  <c r="CB22" i="47"/>
  <c r="CA22" i="47"/>
  <c r="BZ22" i="47"/>
  <c r="BY22" i="47"/>
  <c r="BX22" i="47"/>
  <c r="BW22" i="47"/>
  <c r="BV22" i="47"/>
  <c r="BU22" i="47"/>
  <c r="BT22" i="47"/>
  <c r="BK22" i="47"/>
  <c r="BM22" i="47" s="1"/>
  <c r="BJ22" i="47"/>
  <c r="BL22" i="47" s="1"/>
  <c r="BI22" i="47"/>
  <c r="BH22" i="47"/>
  <c r="AR22" i="47"/>
  <c r="W22" i="47" s="1"/>
  <c r="AP22" i="47"/>
  <c r="P22" i="47"/>
  <c r="E22" i="47"/>
  <c r="AN22" i="47" s="1"/>
  <c r="CB21" i="47"/>
  <c r="CA21" i="47"/>
  <c r="BZ21" i="47"/>
  <c r="BY21" i="47"/>
  <c r="BX21" i="47"/>
  <c r="BW21" i="47"/>
  <c r="BV21" i="47"/>
  <c r="BU21" i="47"/>
  <c r="BT21" i="47"/>
  <c r="CB20" i="47"/>
  <c r="CA20" i="47"/>
  <c r="BZ20" i="47"/>
  <c r="BY20" i="47"/>
  <c r="BX20" i="47"/>
  <c r="BW20" i="47"/>
  <c r="BV20" i="47"/>
  <c r="BU20" i="47"/>
  <c r="BT20" i="47"/>
  <c r="CB19" i="47"/>
  <c r="CA19" i="47"/>
  <c r="BZ19" i="47"/>
  <c r="BY19" i="47"/>
  <c r="BX19" i="47"/>
  <c r="BW19" i="47"/>
  <c r="BV19" i="47"/>
  <c r="BU19" i="47"/>
  <c r="BT19" i="47"/>
  <c r="CB18" i="47"/>
  <c r="CA18" i="47"/>
  <c r="BZ18" i="47"/>
  <c r="BY18" i="47"/>
  <c r="BX18" i="47"/>
  <c r="BW18" i="47"/>
  <c r="BV18" i="47"/>
  <c r="BU18" i="47"/>
  <c r="BT18" i="47"/>
  <c r="CB17" i="47"/>
  <c r="CA17" i="47"/>
  <c r="BZ17" i="47"/>
  <c r="BY17" i="47"/>
  <c r="BX17" i="47"/>
  <c r="BW17" i="47"/>
  <c r="BV17" i="47"/>
  <c r="BU17" i="47"/>
  <c r="BT17" i="47"/>
  <c r="E17" i="47"/>
  <c r="CB16" i="47"/>
  <c r="CA16" i="47"/>
  <c r="BZ16" i="47"/>
  <c r="BY16" i="47"/>
  <c r="BX16" i="47"/>
  <c r="BW16" i="47"/>
  <c r="BV16" i="47"/>
  <c r="BU16" i="47"/>
  <c r="BT16" i="47"/>
  <c r="CB15" i="47"/>
  <c r="CA15" i="47"/>
  <c r="BZ15" i="47"/>
  <c r="BY15" i="47"/>
  <c r="BX15" i="47"/>
  <c r="BW15" i="47"/>
  <c r="BV15" i="47"/>
  <c r="BU15" i="47"/>
  <c r="BT15" i="47"/>
  <c r="M24" i="47"/>
  <c r="T37" i="47"/>
  <c r="CB14" i="47"/>
  <c r="CA14" i="47"/>
  <c r="BZ14" i="47"/>
  <c r="BY14" i="47"/>
  <c r="BX14" i="47"/>
  <c r="BW14" i="47"/>
  <c r="BV14" i="47"/>
  <c r="BU14" i="47"/>
  <c r="BT14" i="47"/>
  <c r="M23" i="47"/>
  <c r="T34" i="47"/>
  <c r="CB13" i="47"/>
  <c r="CA13" i="47"/>
  <c r="BZ13" i="47"/>
  <c r="BY13" i="47"/>
  <c r="BX13" i="47"/>
  <c r="BW13" i="47"/>
  <c r="BV13" i="47"/>
  <c r="BU13" i="47"/>
  <c r="BT13" i="47"/>
  <c r="L22" i="47"/>
  <c r="CB12" i="47"/>
  <c r="CA12" i="47"/>
  <c r="BZ12" i="47"/>
  <c r="BY12" i="47"/>
  <c r="BX12" i="47"/>
  <c r="BW12" i="47"/>
  <c r="BV12" i="47"/>
  <c r="BU12" i="47"/>
  <c r="BT12" i="47"/>
  <c r="CB11" i="47"/>
  <c r="CA11" i="47"/>
  <c r="BZ11" i="47"/>
  <c r="BY11" i="47"/>
  <c r="BX11" i="47"/>
  <c r="BW11" i="47"/>
  <c r="BV11" i="47"/>
  <c r="BU11" i="47"/>
  <c r="BT11" i="47"/>
  <c r="CB10" i="47"/>
  <c r="CA10" i="47"/>
  <c r="BZ10" i="47"/>
  <c r="BY10" i="47"/>
  <c r="BX10" i="47"/>
  <c r="BW10" i="47"/>
  <c r="BV10" i="47"/>
  <c r="BU10" i="47"/>
  <c r="BT10" i="47"/>
  <c r="BZ49" i="48" l="1"/>
  <c r="R49" i="48"/>
  <c r="Q48" i="47"/>
  <c r="R48" i="47"/>
  <c r="AI22" i="47"/>
  <c r="AK22" i="47"/>
  <c r="AL22" i="47"/>
  <c r="C49" i="49"/>
  <c r="E49" i="49"/>
  <c r="R49" i="49" s="1"/>
  <c r="E49" i="47"/>
  <c r="BV49" i="47" s="1"/>
  <c r="C49" i="47"/>
  <c r="AJ22" i="47"/>
  <c r="E24" i="47"/>
  <c r="P24" i="47"/>
  <c r="AB23" i="47"/>
  <c r="BI23" i="47"/>
  <c r="G34" i="47"/>
  <c r="H34" i="47" s="1"/>
  <c r="BJ23" i="47"/>
  <c r="BL23" i="47" s="1"/>
  <c r="BI24" i="47"/>
  <c r="BK23" i="47"/>
  <c r="BM23" i="47" s="1"/>
  <c r="BJ24" i="47"/>
  <c r="BL24" i="47" s="1"/>
  <c r="BK24" i="47"/>
  <c r="BM24" i="47" s="1"/>
  <c r="H41" i="48"/>
  <c r="H33" i="48"/>
  <c r="Q25" i="48"/>
  <c r="Z25" i="48" s="1"/>
  <c r="I34" i="48"/>
  <c r="L25" i="48"/>
  <c r="BD25" i="48" s="1"/>
  <c r="BF25" i="48" s="1"/>
  <c r="AH37" i="49"/>
  <c r="AH43" i="49" s="1"/>
  <c r="CA49" i="48"/>
  <c r="H38" i="48"/>
  <c r="R25" i="48"/>
  <c r="AA25" i="48" s="1"/>
  <c r="V25" i="48"/>
  <c r="AE25" i="48" s="1"/>
  <c r="M23" i="48"/>
  <c r="BE23" i="48" s="1"/>
  <c r="BG23" i="48" s="1"/>
  <c r="Q23" i="48"/>
  <c r="Z23" i="48" s="1"/>
  <c r="H42" i="48"/>
  <c r="F49" i="48"/>
  <c r="AR49" i="48" s="1"/>
  <c r="R23" i="48"/>
  <c r="AA23" i="48" s="1"/>
  <c r="V23" i="48"/>
  <c r="AE23" i="48" s="1"/>
  <c r="BV49" i="48"/>
  <c r="BW49" i="48"/>
  <c r="CB49" i="48"/>
  <c r="I35" i="48"/>
  <c r="AL23" i="49"/>
  <c r="AK23" i="49"/>
  <c r="AM23" i="49"/>
  <c r="AJ23" i="49"/>
  <c r="AI23" i="49"/>
  <c r="AH23" i="49"/>
  <c r="AF23" i="49"/>
  <c r="AE23" i="49"/>
  <c r="AD23" i="49"/>
  <c r="AC23" i="49"/>
  <c r="AB23" i="49"/>
  <c r="Z23" i="49"/>
  <c r="AA23" i="49"/>
  <c r="AN23" i="49"/>
  <c r="E51" i="49"/>
  <c r="R51" i="49" s="1"/>
  <c r="C51" i="49"/>
  <c r="BD23" i="49"/>
  <c r="BF23" i="49" s="1"/>
  <c r="X23" i="49"/>
  <c r="AG23" i="49" s="1"/>
  <c r="AR48" i="49"/>
  <c r="AP48" i="49"/>
  <c r="BD22" i="49"/>
  <c r="BF22" i="49" s="1"/>
  <c r="X22" i="49"/>
  <c r="AG37" i="49" s="1"/>
  <c r="AG43" i="49" s="1"/>
  <c r="X25" i="49"/>
  <c r="AG25" i="49" s="1"/>
  <c r="BD25" i="49"/>
  <c r="BF25" i="49" s="1"/>
  <c r="E26" i="49"/>
  <c r="AJ25" i="49"/>
  <c r="AI25" i="49"/>
  <c r="AH25" i="49"/>
  <c r="AN25" i="49"/>
  <c r="AF25" i="49"/>
  <c r="AE25" i="49"/>
  <c r="AD25" i="49"/>
  <c r="AC25" i="49"/>
  <c r="AB25" i="49"/>
  <c r="AA25" i="49"/>
  <c r="Z25" i="49"/>
  <c r="AK25" i="49"/>
  <c r="AM25" i="49"/>
  <c r="AL25" i="49"/>
  <c r="AJ23" i="48"/>
  <c r="AN23" i="48"/>
  <c r="AL25" i="48"/>
  <c r="AK25" i="48"/>
  <c r="AK23" i="48"/>
  <c r="AL23" i="48"/>
  <c r="AM23" i="48"/>
  <c r="E127" i="48"/>
  <c r="W81" i="48"/>
  <c r="W80" i="48"/>
  <c r="E48" i="48"/>
  <c r="R79" i="48"/>
  <c r="Q80" i="48"/>
  <c r="V80" i="48"/>
  <c r="X81" i="48"/>
  <c r="S115" i="48"/>
  <c r="R81" i="48"/>
  <c r="V81" i="48"/>
  <c r="BJ79" i="48"/>
  <c r="BL79" i="48" s="1"/>
  <c r="V79" i="48"/>
  <c r="BE79" i="48"/>
  <c r="BG79" i="48" s="1"/>
  <c r="BI79" i="48" s="1"/>
  <c r="BK79" i="48" s="1"/>
  <c r="BM79" i="48" s="1"/>
  <c r="W79" i="48"/>
  <c r="X79" i="48"/>
  <c r="BK81" i="48"/>
  <c r="BM81" i="48" s="1"/>
  <c r="AL81" i="48"/>
  <c r="AM81" i="48"/>
  <c r="AK80" i="48"/>
  <c r="Y81" i="48"/>
  <c r="Q115" i="48"/>
  <c r="C132" i="48" s="1"/>
  <c r="AJ80" i="48"/>
  <c r="AM80" i="48"/>
  <c r="E51" i="48"/>
  <c r="R51" i="48" s="1"/>
  <c r="C51" i="48"/>
  <c r="BJ81" i="48"/>
  <c r="BL81" i="48" s="1"/>
  <c r="BD23" i="48"/>
  <c r="BF23" i="48" s="1"/>
  <c r="X23" i="48"/>
  <c r="AG23" i="48" s="1"/>
  <c r="AP23" i="48"/>
  <c r="AM25" i="48"/>
  <c r="I31" i="48"/>
  <c r="G37" i="48"/>
  <c r="Q49" i="48"/>
  <c r="AL80" i="48"/>
  <c r="AN25" i="48"/>
  <c r="AB32" i="48"/>
  <c r="AB22" i="48"/>
  <c r="Y25" i="48"/>
  <c r="AH25" i="48" s="1"/>
  <c r="AP25" i="48"/>
  <c r="AC32" i="48"/>
  <c r="H36" i="48"/>
  <c r="V49" i="48"/>
  <c r="X80" i="48"/>
  <c r="AN80" i="48"/>
  <c r="AC22" i="48"/>
  <c r="AB23" i="48"/>
  <c r="AD32" i="48"/>
  <c r="W49" i="48"/>
  <c r="X49" i="48" s="1"/>
  <c r="Y80" i="48"/>
  <c r="AD22" i="48"/>
  <c r="AC23" i="48"/>
  <c r="AI79" i="48"/>
  <c r="AD23" i="48"/>
  <c r="AB25" i="48"/>
  <c r="BE25" i="48"/>
  <c r="BG25" i="48" s="1"/>
  <c r="AJ79" i="48"/>
  <c r="BD80" i="48"/>
  <c r="BF80" i="48" s="1"/>
  <c r="BH80" i="48" s="1"/>
  <c r="BJ80" i="48" s="1"/>
  <c r="BL80" i="48" s="1"/>
  <c r="BH23" i="48"/>
  <c r="AC25" i="48"/>
  <c r="AK79" i="48"/>
  <c r="BE80" i="48"/>
  <c r="BG80" i="48" s="1"/>
  <c r="BI80" i="48" s="1"/>
  <c r="BK80" i="48" s="1"/>
  <c r="BM80" i="48" s="1"/>
  <c r="AI81" i="48"/>
  <c r="L22" i="48"/>
  <c r="AF23" i="48"/>
  <c r="AD25" i="48"/>
  <c r="BT49" i="48"/>
  <c r="AL79" i="48"/>
  <c r="AJ81" i="48"/>
  <c r="M22" i="48"/>
  <c r="E24" i="48"/>
  <c r="BU49" i="48"/>
  <c r="AM79" i="48"/>
  <c r="AK81" i="48"/>
  <c r="AF25" i="48"/>
  <c r="H39" i="48"/>
  <c r="BX49" i="48"/>
  <c r="AI25" i="48"/>
  <c r="H32" i="48"/>
  <c r="BY49" i="48"/>
  <c r="H32" i="47"/>
  <c r="AC22" i="47"/>
  <c r="Q25" i="47"/>
  <c r="Z25" i="47" s="1"/>
  <c r="R24" i="47"/>
  <c r="AA24" i="47" s="1"/>
  <c r="W24" i="47"/>
  <c r="W26" i="47" s="1"/>
  <c r="I39" i="47"/>
  <c r="H41" i="47"/>
  <c r="AL78" i="47"/>
  <c r="Q24" i="47"/>
  <c r="Z24" i="47" s="1"/>
  <c r="I36" i="47"/>
  <c r="L24" i="47"/>
  <c r="X24" i="47" s="1"/>
  <c r="AG24" i="47" s="1"/>
  <c r="H33" i="47"/>
  <c r="F48" i="47"/>
  <c r="AR48" i="47" s="1"/>
  <c r="S115" i="47"/>
  <c r="Q22" i="47"/>
  <c r="R22" i="47"/>
  <c r="AA22" i="47" s="1"/>
  <c r="Q23" i="47"/>
  <c r="Z23" i="47" s="1"/>
  <c r="BU48" i="47"/>
  <c r="AI79" i="47"/>
  <c r="AF23" i="47"/>
  <c r="L23" i="47"/>
  <c r="BD23" i="47" s="1"/>
  <c r="BF23" i="47" s="1"/>
  <c r="W48" i="47"/>
  <c r="X48" i="47" s="1"/>
  <c r="V22" i="47"/>
  <c r="AE22" i="47" s="1"/>
  <c r="R23" i="47"/>
  <c r="AA23" i="47" s="1"/>
  <c r="CA48" i="47"/>
  <c r="AM78" i="47"/>
  <c r="I35" i="47"/>
  <c r="V48" i="47"/>
  <c r="V23" i="47"/>
  <c r="AE23" i="47" s="1"/>
  <c r="Y81" i="47"/>
  <c r="M22" i="47"/>
  <c r="Y22" i="47" s="1"/>
  <c r="AH40" i="47" s="1"/>
  <c r="AH43" i="47" s="1"/>
  <c r="AK80" i="47"/>
  <c r="AM80" i="47"/>
  <c r="V78" i="47"/>
  <c r="Q78" i="47"/>
  <c r="W78" i="47"/>
  <c r="AJ80" i="47"/>
  <c r="AI23" i="47"/>
  <c r="AJ23" i="47"/>
  <c r="AK24" i="47"/>
  <c r="AM22" i="47"/>
  <c r="AK23" i="47"/>
  <c r="AL23" i="47"/>
  <c r="Q80" i="47"/>
  <c r="AM23" i="47"/>
  <c r="BJ79" i="47"/>
  <c r="BL79" i="47" s="1"/>
  <c r="AM81" i="47"/>
  <c r="BE79" i="47"/>
  <c r="BG79" i="47" s="1"/>
  <c r="BI79" i="47" s="1"/>
  <c r="BK79" i="47" s="1"/>
  <c r="BM79" i="47" s="1"/>
  <c r="AI78" i="47"/>
  <c r="X79" i="47"/>
  <c r="R81" i="47"/>
  <c r="BD81" i="47"/>
  <c r="BF81" i="47" s="1"/>
  <c r="BH81" i="47" s="1"/>
  <c r="BJ81" i="47" s="1"/>
  <c r="BL81" i="47" s="1"/>
  <c r="AJ78" i="47"/>
  <c r="Y79" i="47"/>
  <c r="V81" i="47"/>
  <c r="Q115" i="47"/>
  <c r="C132" i="47" s="1"/>
  <c r="G40" i="47"/>
  <c r="AK78" i="47"/>
  <c r="W81" i="47"/>
  <c r="BD22" i="47"/>
  <c r="BF22" i="47" s="1"/>
  <c r="X22" i="47"/>
  <c r="BK81" i="47"/>
  <c r="BM81" i="47" s="1"/>
  <c r="E50" i="47"/>
  <c r="R50" i="47" s="1"/>
  <c r="C50" i="47"/>
  <c r="BK78" i="47"/>
  <c r="BM78" i="47" s="1"/>
  <c r="AL24" i="47"/>
  <c r="R25" i="47"/>
  <c r="R80" i="47"/>
  <c r="AM24" i="47"/>
  <c r="V25" i="47"/>
  <c r="H31" i="47"/>
  <c r="I38" i="47"/>
  <c r="X78" i="47"/>
  <c r="V80" i="47"/>
  <c r="AL80" i="47"/>
  <c r="Y23" i="47"/>
  <c r="AH23" i="47" s="1"/>
  <c r="AN24" i="47"/>
  <c r="G37" i="47"/>
  <c r="Y78" i="47"/>
  <c r="Y24" i="47"/>
  <c r="AH24" i="47" s="1"/>
  <c r="AP24" i="47"/>
  <c r="T31" i="47"/>
  <c r="X80" i="47"/>
  <c r="AN80" i="47"/>
  <c r="AB22" i="47"/>
  <c r="AP25" i="47"/>
  <c r="Z31" i="47"/>
  <c r="BT48" i="47"/>
  <c r="BD78" i="47"/>
  <c r="BF78" i="47" s="1"/>
  <c r="BH78" i="47" s="1"/>
  <c r="BJ78" i="47" s="1"/>
  <c r="BL78" i="47" s="1"/>
  <c r="Y80" i="47"/>
  <c r="AD22" i="47"/>
  <c r="AC23" i="47"/>
  <c r="AB24" i="47"/>
  <c r="BE24" i="47"/>
  <c r="BG24" i="47" s="1"/>
  <c r="H42" i="47"/>
  <c r="BV48" i="47"/>
  <c r="Q79" i="47"/>
  <c r="AJ79" i="47"/>
  <c r="BD80" i="47"/>
  <c r="BF80" i="47" s="1"/>
  <c r="BH80" i="47" s="1"/>
  <c r="BJ80" i="47" s="1"/>
  <c r="BL80" i="47" s="1"/>
  <c r="BE23" i="47"/>
  <c r="BG23" i="47" s="1"/>
  <c r="AD23" i="47"/>
  <c r="AC24" i="47"/>
  <c r="BW48" i="47"/>
  <c r="R79" i="47"/>
  <c r="AK79" i="47"/>
  <c r="BE80" i="47"/>
  <c r="BG80" i="47" s="1"/>
  <c r="BI80" i="47" s="1"/>
  <c r="BK80" i="47" s="1"/>
  <c r="BM80" i="47" s="1"/>
  <c r="AI81" i="47"/>
  <c r="AF22" i="47"/>
  <c r="AD24" i="47"/>
  <c r="BX48" i="47"/>
  <c r="V79" i="47"/>
  <c r="AL79" i="47"/>
  <c r="AJ81" i="47"/>
  <c r="AE24" i="47"/>
  <c r="BY48" i="47"/>
  <c r="AM79" i="47"/>
  <c r="AK81" i="47"/>
  <c r="BZ48" i="47"/>
  <c r="AL81" i="47"/>
  <c r="E26" i="47"/>
  <c r="I83" i="47" s="1"/>
  <c r="J83" i="47" s="1"/>
  <c r="CB48" i="47"/>
  <c r="I82" i="47"/>
  <c r="J82" i="47" s="1"/>
  <c r="BX48" i="48" l="1"/>
  <c r="R48" i="48"/>
  <c r="BY49" i="47"/>
  <c r="R49" i="47"/>
  <c r="Q49" i="47"/>
  <c r="BZ49" i="47"/>
  <c r="BW49" i="47"/>
  <c r="W49" i="47"/>
  <c r="X49" i="47" s="1"/>
  <c r="BU49" i="47"/>
  <c r="CA49" i="47"/>
  <c r="F49" i="47"/>
  <c r="AP49" i="47" s="1"/>
  <c r="BX49" i="47"/>
  <c r="V49" i="47"/>
  <c r="CB49" i="47"/>
  <c r="BT49" i="47"/>
  <c r="BZ49" i="49"/>
  <c r="W49" i="49"/>
  <c r="X49" i="49" s="1"/>
  <c r="F49" i="49"/>
  <c r="Q49" i="49"/>
  <c r="BU49" i="49"/>
  <c r="BV49" i="49"/>
  <c r="CA49" i="49"/>
  <c r="BW49" i="49"/>
  <c r="V49" i="49"/>
  <c r="BT49" i="49"/>
  <c r="BX49" i="49"/>
  <c r="BY49" i="49"/>
  <c r="CB49" i="49"/>
  <c r="I34" i="47"/>
  <c r="AI24" i="47"/>
  <c r="AJ24" i="47"/>
  <c r="BD24" i="47"/>
  <c r="BF24" i="47" s="1"/>
  <c r="X25" i="48"/>
  <c r="AG25" i="48" s="1"/>
  <c r="Y23" i="48"/>
  <c r="AH23" i="48" s="1"/>
  <c r="AP49" i="48"/>
  <c r="AF24" i="47"/>
  <c r="BE22" i="47"/>
  <c r="BG22" i="47" s="1"/>
  <c r="F40" i="47"/>
  <c r="Z40" i="47" s="1"/>
  <c r="W51" i="49"/>
  <c r="X51" i="49" s="1"/>
  <c r="V51" i="49"/>
  <c r="Q51" i="49"/>
  <c r="CB51" i="49"/>
  <c r="CA51" i="49"/>
  <c r="F51" i="49"/>
  <c r="BZ51" i="49"/>
  <c r="BT51" i="49"/>
  <c r="BY51" i="49"/>
  <c r="BX51" i="49"/>
  <c r="BW51" i="49"/>
  <c r="BV51" i="49"/>
  <c r="BU51" i="49"/>
  <c r="AG22" i="49"/>
  <c r="CA48" i="48"/>
  <c r="BT48" i="48"/>
  <c r="BY48" i="48"/>
  <c r="BZ48" i="48"/>
  <c r="CB48" i="48"/>
  <c r="BU48" i="48"/>
  <c r="BV48" i="48"/>
  <c r="BW48" i="48"/>
  <c r="AD83" i="48"/>
  <c r="AD82" i="48"/>
  <c r="BK22" i="48"/>
  <c r="BM22" i="48" s="1"/>
  <c r="BE22" i="48"/>
  <c r="BG22" i="48" s="1"/>
  <c r="BI22" i="48" s="1"/>
  <c r="Y22" i="48"/>
  <c r="AH22" i="48" s="1"/>
  <c r="E26" i="48"/>
  <c r="I83" i="48" s="1"/>
  <c r="J83" i="48" s="1"/>
  <c r="AC83" i="48"/>
  <c r="AD78" i="48"/>
  <c r="AC82" i="48"/>
  <c r="AB78" i="48"/>
  <c r="W51" i="48"/>
  <c r="X51" i="48" s="1"/>
  <c r="V51" i="48"/>
  <c r="Q51" i="48"/>
  <c r="CB51" i="48"/>
  <c r="CA51" i="48"/>
  <c r="F51" i="48"/>
  <c r="BZ51" i="48"/>
  <c r="BY51" i="48"/>
  <c r="BX51" i="48"/>
  <c r="BW51" i="48"/>
  <c r="BV51" i="48"/>
  <c r="BU51" i="48"/>
  <c r="BT51" i="48"/>
  <c r="BD22" i="48"/>
  <c r="BF22" i="48" s="1"/>
  <c r="BH22" i="48" s="1"/>
  <c r="X22" i="48" s="1"/>
  <c r="AG37" i="48" s="1"/>
  <c r="AC78" i="48"/>
  <c r="AB83" i="48"/>
  <c r="AB82" i="48"/>
  <c r="X23" i="47"/>
  <c r="AG23" i="47" s="1"/>
  <c r="AP48" i="47"/>
  <c r="AH22" i="47"/>
  <c r="Q26" i="47"/>
  <c r="Z22" i="47"/>
  <c r="Z26" i="47" s="1"/>
  <c r="I37" i="47"/>
  <c r="H37" i="47"/>
  <c r="R26" i="47"/>
  <c r="AG40" i="47"/>
  <c r="AG43" i="47" s="1"/>
  <c r="AG22" i="47"/>
  <c r="BT50" i="47"/>
  <c r="W50" i="47"/>
  <c r="X50" i="47" s="1"/>
  <c r="V50" i="47"/>
  <c r="CA50" i="47"/>
  <c r="Q50" i="47"/>
  <c r="CB50" i="47"/>
  <c r="F50" i="47"/>
  <c r="BZ50" i="47"/>
  <c r="BY50" i="47"/>
  <c r="BX50" i="47"/>
  <c r="BW50" i="47"/>
  <c r="BV50" i="47"/>
  <c r="BU50" i="47"/>
  <c r="V26" i="47"/>
  <c r="AR49" i="47" l="1"/>
  <c r="AR49" i="49"/>
  <c r="AP49" i="49"/>
  <c r="Z43" i="47"/>
  <c r="Z44" i="47" s="1"/>
  <c r="AH37" i="48"/>
  <c r="F43" i="47"/>
  <c r="F44" i="47" s="1"/>
  <c r="AR51" i="49"/>
  <c r="AP51" i="49"/>
  <c r="AC85" i="48"/>
  <c r="AH32" i="48"/>
  <c r="AH31" i="48"/>
  <c r="AG32" i="48"/>
  <c r="AG22" i="48"/>
  <c r="AG31" i="48"/>
  <c r="M78" i="48"/>
  <c r="AP51" i="48"/>
  <c r="AR51" i="48"/>
  <c r="BJ22" i="48"/>
  <c r="BL22" i="48" s="1"/>
  <c r="AR22" i="48" s="1"/>
  <c r="I82" i="48"/>
  <c r="J82" i="48" s="1"/>
  <c r="AB85" i="48"/>
  <c r="AD85" i="48"/>
  <c r="AR50" i="47"/>
  <c r="AP50" i="47"/>
  <c r="AH43" i="48" l="1"/>
  <c r="L78" i="48"/>
  <c r="AG43" i="48"/>
  <c r="BE78" i="48"/>
  <c r="BG78" i="48" s="1"/>
  <c r="BI78" i="48" s="1"/>
  <c r="BK78" i="48" s="1"/>
  <c r="BM78" i="48" s="1"/>
  <c r="Y78" i="48"/>
  <c r="AH78" i="48" s="1"/>
  <c r="V22" i="48"/>
  <c r="R22" i="48"/>
  <c r="W22" i="48"/>
  <c r="Q22" i="48"/>
  <c r="AP22" i="48"/>
  <c r="AR137" i="46"/>
  <c r="AP137" i="46"/>
  <c r="AR136" i="46"/>
  <c r="AP136" i="46"/>
  <c r="BA135" i="46"/>
  <c r="AZ135" i="46"/>
  <c r="AY135" i="46"/>
  <c r="AX135" i="46"/>
  <c r="AW135" i="46"/>
  <c r="AV135" i="46"/>
  <c r="AU135" i="46"/>
  <c r="AT135" i="46"/>
  <c r="AS135" i="46"/>
  <c r="AQ135" i="46"/>
  <c r="BA134" i="46"/>
  <c r="AZ134" i="46"/>
  <c r="AY134" i="46"/>
  <c r="AX134" i="46"/>
  <c r="AW134" i="46"/>
  <c r="AV134" i="46"/>
  <c r="AU134" i="46"/>
  <c r="AT134" i="46"/>
  <c r="AS134" i="46"/>
  <c r="AQ134" i="46"/>
  <c r="D127" i="46"/>
  <c r="E126" i="46"/>
  <c r="E125" i="46"/>
  <c r="E124" i="46"/>
  <c r="E123" i="46"/>
  <c r="E122" i="46"/>
  <c r="E121" i="46"/>
  <c r="E120" i="46"/>
  <c r="E119" i="46"/>
  <c r="O114" i="46"/>
  <c r="O113" i="46"/>
  <c r="O112" i="46"/>
  <c r="O111" i="46"/>
  <c r="O110" i="46"/>
  <c r="O109" i="46"/>
  <c r="O108" i="46"/>
  <c r="O107" i="46"/>
  <c r="O106" i="46"/>
  <c r="AR83" i="46"/>
  <c r="W83" i="46" s="1"/>
  <c r="AP83" i="46"/>
  <c r="AG83" i="46"/>
  <c r="AF83" i="46"/>
  <c r="AE83" i="46"/>
  <c r="AD83" i="46"/>
  <c r="AC83" i="46"/>
  <c r="AB83" i="46"/>
  <c r="AA83" i="46"/>
  <c r="Z83" i="46"/>
  <c r="M83" i="46"/>
  <c r="L83" i="46"/>
  <c r="I83" i="46"/>
  <c r="J83" i="46" s="1"/>
  <c r="E83" i="46"/>
  <c r="AN83" i="46" s="1"/>
  <c r="AR82" i="46"/>
  <c r="Q82" i="46" s="1"/>
  <c r="AP82" i="46"/>
  <c r="AG82" i="46"/>
  <c r="AF82" i="46"/>
  <c r="AE82" i="46"/>
  <c r="AD82" i="46"/>
  <c r="AC82" i="46"/>
  <c r="AB82" i="46"/>
  <c r="AA82" i="46"/>
  <c r="Z82" i="46"/>
  <c r="M82" i="46"/>
  <c r="L82" i="46"/>
  <c r="I82" i="46"/>
  <c r="J82" i="46" s="1"/>
  <c r="E82" i="46"/>
  <c r="AI82" i="46" s="1"/>
  <c r="AR81" i="46"/>
  <c r="R81" i="46" s="1"/>
  <c r="AP81" i="46"/>
  <c r="AH81" i="46"/>
  <c r="AG81" i="46"/>
  <c r="AF81" i="46"/>
  <c r="AE81" i="46"/>
  <c r="AD81" i="46"/>
  <c r="AC81" i="46"/>
  <c r="AB81" i="46"/>
  <c r="AA81" i="46"/>
  <c r="Z81" i="46"/>
  <c r="M81" i="46"/>
  <c r="L81" i="46"/>
  <c r="X81" i="46" s="1"/>
  <c r="I81" i="46"/>
  <c r="J81" i="46" s="1"/>
  <c r="E81" i="46"/>
  <c r="AN81" i="46" s="1"/>
  <c r="AR80" i="46"/>
  <c r="W80" i="46" s="1"/>
  <c r="AP80" i="46"/>
  <c r="AH80" i="46"/>
  <c r="AG80" i="46"/>
  <c r="AF80" i="46"/>
  <c r="AE80" i="46"/>
  <c r="AD80" i="46"/>
  <c r="AC80" i="46"/>
  <c r="AB80" i="46"/>
  <c r="AA80" i="46"/>
  <c r="Z80" i="46"/>
  <c r="M80" i="46"/>
  <c r="L80" i="46"/>
  <c r="X80" i="46" s="1"/>
  <c r="I80" i="46"/>
  <c r="J80" i="46" s="1"/>
  <c r="E80" i="46"/>
  <c r="AL80" i="46" s="1"/>
  <c r="AR79" i="46"/>
  <c r="W79" i="46" s="1"/>
  <c r="AP79" i="46"/>
  <c r="AH79" i="46"/>
  <c r="AG79" i="46"/>
  <c r="AF79" i="46"/>
  <c r="AE79" i="46"/>
  <c r="AD79" i="46"/>
  <c r="AC79" i="46"/>
  <c r="AB79" i="46"/>
  <c r="AA79" i="46"/>
  <c r="Z79" i="46"/>
  <c r="M79" i="46"/>
  <c r="BE79" i="46" s="1"/>
  <c r="BG79" i="46" s="1"/>
  <c r="BI79" i="46" s="1"/>
  <c r="L79" i="46"/>
  <c r="BD79" i="46" s="1"/>
  <c r="BF79" i="46" s="1"/>
  <c r="BH79" i="46" s="1"/>
  <c r="J79" i="46"/>
  <c r="I79" i="46"/>
  <c r="E79" i="46"/>
  <c r="AN79" i="46" s="1"/>
  <c r="AR78" i="46"/>
  <c r="Q78" i="46" s="1"/>
  <c r="AP78" i="46"/>
  <c r="AH78" i="46"/>
  <c r="AG78" i="46"/>
  <c r="AF78" i="46"/>
  <c r="AE78" i="46"/>
  <c r="AD78" i="46"/>
  <c r="AC78" i="46"/>
  <c r="AB78" i="46"/>
  <c r="AA78" i="46"/>
  <c r="Z78" i="46"/>
  <c r="M78" i="46"/>
  <c r="L78" i="46"/>
  <c r="J78" i="46"/>
  <c r="I78" i="46"/>
  <c r="E78" i="46"/>
  <c r="AN78" i="46" s="1"/>
  <c r="CB74" i="46"/>
  <c r="CA74" i="46"/>
  <c r="BZ74" i="46"/>
  <c r="BY74" i="46"/>
  <c r="BX74" i="46"/>
  <c r="BW74" i="46"/>
  <c r="BV74" i="46"/>
  <c r="BU74" i="46"/>
  <c r="BT74" i="46"/>
  <c r="CB72" i="46"/>
  <c r="CA72" i="46"/>
  <c r="BZ72" i="46"/>
  <c r="BY72" i="46"/>
  <c r="BX72" i="46"/>
  <c r="BW72" i="46"/>
  <c r="BV72" i="46"/>
  <c r="BU72" i="46"/>
  <c r="BT72" i="46"/>
  <c r="CB71" i="46"/>
  <c r="CA71" i="46"/>
  <c r="BZ71" i="46"/>
  <c r="BY71" i="46"/>
  <c r="BX71" i="46"/>
  <c r="BW71" i="46"/>
  <c r="BV71" i="46"/>
  <c r="BU71" i="46"/>
  <c r="BT71" i="46"/>
  <c r="CB70" i="46"/>
  <c r="CA70" i="46"/>
  <c r="BZ70" i="46"/>
  <c r="BY70" i="46"/>
  <c r="BX70" i="46"/>
  <c r="BW70" i="46"/>
  <c r="BV70" i="46"/>
  <c r="BU70" i="46"/>
  <c r="BT70" i="46"/>
  <c r="B70" i="46"/>
  <c r="CB69" i="46"/>
  <c r="CA69" i="46"/>
  <c r="BZ69" i="46"/>
  <c r="BY69" i="46"/>
  <c r="BX69" i="46"/>
  <c r="BW69" i="46"/>
  <c r="BV69" i="46"/>
  <c r="BU69" i="46"/>
  <c r="BT69" i="46"/>
  <c r="CB68" i="46"/>
  <c r="CA68" i="46"/>
  <c r="BZ68" i="46"/>
  <c r="BY68" i="46"/>
  <c r="BX68" i="46"/>
  <c r="BW68" i="46"/>
  <c r="BV68" i="46"/>
  <c r="BU68" i="46"/>
  <c r="BT68" i="46"/>
  <c r="CB67" i="46"/>
  <c r="CA67" i="46"/>
  <c r="BZ67" i="46"/>
  <c r="BY67" i="46"/>
  <c r="BX67" i="46"/>
  <c r="BW67" i="46"/>
  <c r="BV67" i="46"/>
  <c r="BU67" i="46"/>
  <c r="BT67" i="46"/>
  <c r="CB66" i="46"/>
  <c r="CA66" i="46"/>
  <c r="BZ66" i="46"/>
  <c r="BY66" i="46"/>
  <c r="BX66" i="46"/>
  <c r="BW66" i="46"/>
  <c r="BV66" i="46"/>
  <c r="BU66" i="46"/>
  <c r="BT66" i="46"/>
  <c r="AG66" i="46"/>
  <c r="CB65" i="46"/>
  <c r="CA65" i="46"/>
  <c r="BZ65" i="46"/>
  <c r="BY65" i="46"/>
  <c r="BX65" i="46"/>
  <c r="BW65" i="46"/>
  <c r="BV65" i="46"/>
  <c r="BU65" i="46"/>
  <c r="BT65" i="46"/>
  <c r="Q65" i="46"/>
  <c r="P65" i="46"/>
  <c r="O65" i="46"/>
  <c r="N65" i="46"/>
  <c r="M65" i="46"/>
  <c r="L65" i="46"/>
  <c r="E65" i="46"/>
  <c r="CB64" i="46"/>
  <c r="CA64" i="46"/>
  <c r="BZ64" i="46"/>
  <c r="BY64" i="46"/>
  <c r="BX64" i="46"/>
  <c r="BW64" i="46"/>
  <c r="BV64" i="46"/>
  <c r="BU64" i="46"/>
  <c r="BT64" i="46"/>
  <c r="AN64" i="46"/>
  <c r="AM64" i="46"/>
  <c r="AL64" i="46"/>
  <c r="AK64" i="46"/>
  <c r="AJ64" i="46"/>
  <c r="AI64" i="46"/>
  <c r="T64" i="46"/>
  <c r="I64" i="46"/>
  <c r="H64" i="46"/>
  <c r="G64" i="46"/>
  <c r="CB63" i="46"/>
  <c r="CA63" i="46"/>
  <c r="BZ63" i="46"/>
  <c r="BY63" i="46"/>
  <c r="BX63" i="46"/>
  <c r="BW63" i="46"/>
  <c r="BV63" i="46"/>
  <c r="BU63" i="46"/>
  <c r="BT63" i="46"/>
  <c r="AN63" i="46"/>
  <c r="AM63" i="46"/>
  <c r="AL63" i="46"/>
  <c r="AK63" i="46"/>
  <c r="AJ63" i="46"/>
  <c r="AI63" i="46"/>
  <c r="T63" i="46"/>
  <c r="I63" i="46"/>
  <c r="H63" i="46"/>
  <c r="G63" i="46"/>
  <c r="CB62" i="46"/>
  <c r="CA62" i="46"/>
  <c r="BZ62" i="46"/>
  <c r="BY62" i="46"/>
  <c r="BX62" i="46"/>
  <c r="BW62" i="46"/>
  <c r="BV62" i="46"/>
  <c r="BU62" i="46"/>
  <c r="BT62" i="46"/>
  <c r="AN62" i="46"/>
  <c r="AM62" i="46"/>
  <c r="AL62" i="46"/>
  <c r="AK62" i="46"/>
  <c r="AJ62" i="46"/>
  <c r="AI62" i="46"/>
  <c r="T62" i="46"/>
  <c r="I62" i="46"/>
  <c r="H62" i="46"/>
  <c r="G62" i="46"/>
  <c r="CB61" i="46"/>
  <c r="CA61" i="46"/>
  <c r="BZ61" i="46"/>
  <c r="BY61" i="46"/>
  <c r="BX61" i="46"/>
  <c r="BW61" i="46"/>
  <c r="BV61" i="46"/>
  <c r="BU61" i="46"/>
  <c r="BT61" i="46"/>
  <c r="CB60" i="46"/>
  <c r="CA60" i="46"/>
  <c r="BZ60" i="46"/>
  <c r="BY60" i="46"/>
  <c r="BX60" i="46"/>
  <c r="BW60" i="46"/>
  <c r="BV60" i="46"/>
  <c r="BU60" i="46"/>
  <c r="BT60" i="46"/>
  <c r="CB59" i="46"/>
  <c r="CA59" i="46"/>
  <c r="BZ59" i="46"/>
  <c r="BY59" i="46"/>
  <c r="BX59" i="46"/>
  <c r="BW59" i="46"/>
  <c r="BV59" i="46"/>
  <c r="BU59" i="46"/>
  <c r="BT59" i="46"/>
  <c r="CB58" i="46"/>
  <c r="CA58" i="46"/>
  <c r="BZ58" i="46"/>
  <c r="BY58" i="46"/>
  <c r="BX58" i="46"/>
  <c r="BW58" i="46"/>
  <c r="BV58" i="46"/>
  <c r="BU58" i="46"/>
  <c r="BT58" i="46"/>
  <c r="CB57" i="46"/>
  <c r="BK57" i="46"/>
  <c r="CB56" i="46"/>
  <c r="CA56" i="46"/>
  <c r="BZ56" i="46"/>
  <c r="BY56" i="46"/>
  <c r="BX56" i="46"/>
  <c r="BW56" i="46"/>
  <c r="BV56" i="46"/>
  <c r="BU56" i="46"/>
  <c r="BT56" i="46"/>
  <c r="CB55" i="46"/>
  <c r="CA55" i="46"/>
  <c r="BZ55" i="46"/>
  <c r="BY55" i="46"/>
  <c r="BX55" i="46"/>
  <c r="BW55" i="46"/>
  <c r="BV55" i="46"/>
  <c r="BU55" i="46"/>
  <c r="BT55" i="46"/>
  <c r="CB54" i="46"/>
  <c r="CA54" i="46"/>
  <c r="BZ54" i="46"/>
  <c r="BY54" i="46"/>
  <c r="BX54" i="46"/>
  <c r="BW54" i="46"/>
  <c r="BV54" i="46"/>
  <c r="BU54" i="46"/>
  <c r="BT54" i="46"/>
  <c r="CB53" i="46"/>
  <c r="CA53" i="46"/>
  <c r="BZ53" i="46"/>
  <c r="BY53" i="46"/>
  <c r="BX53" i="46"/>
  <c r="BW53" i="46"/>
  <c r="BV53" i="46"/>
  <c r="BU53" i="46"/>
  <c r="BT53" i="46"/>
  <c r="CB52" i="46"/>
  <c r="CA52" i="46"/>
  <c r="BZ52" i="46"/>
  <c r="BY52" i="46"/>
  <c r="BX52" i="46"/>
  <c r="BW52" i="46"/>
  <c r="BV52" i="46"/>
  <c r="BU52" i="46"/>
  <c r="BT52" i="46"/>
  <c r="U52" i="46"/>
  <c r="T52" i="46"/>
  <c r="S52" i="46"/>
  <c r="G51" i="46"/>
  <c r="G50" i="46"/>
  <c r="G49" i="46"/>
  <c r="E49" i="46"/>
  <c r="C49" i="46"/>
  <c r="B49" i="46"/>
  <c r="G48" i="46"/>
  <c r="CB47" i="46"/>
  <c r="CA47" i="46"/>
  <c r="BZ47" i="46"/>
  <c r="BY47" i="46"/>
  <c r="BX47" i="46"/>
  <c r="BW47" i="46"/>
  <c r="BV47" i="46"/>
  <c r="BU47" i="46"/>
  <c r="BT47" i="46"/>
  <c r="CB46" i="46"/>
  <c r="CA46" i="46"/>
  <c r="BZ46" i="46"/>
  <c r="BY46" i="46"/>
  <c r="BX46" i="46"/>
  <c r="BW46" i="46"/>
  <c r="BV46" i="46"/>
  <c r="BU46" i="46"/>
  <c r="BT46" i="46"/>
  <c r="CB45" i="46"/>
  <c r="CA45" i="46"/>
  <c r="BZ45" i="46"/>
  <c r="BY45" i="46"/>
  <c r="BX45" i="46"/>
  <c r="BW45" i="46"/>
  <c r="BV45" i="46"/>
  <c r="BU45" i="46"/>
  <c r="BT45" i="46"/>
  <c r="CB44" i="46"/>
  <c r="CA44" i="46"/>
  <c r="BZ44" i="46"/>
  <c r="BY44" i="46"/>
  <c r="BX44" i="46"/>
  <c r="BW44" i="46"/>
  <c r="BV44" i="46"/>
  <c r="BU44" i="46"/>
  <c r="BT44" i="46"/>
  <c r="CB43" i="46"/>
  <c r="CA43" i="46"/>
  <c r="BZ43" i="46"/>
  <c r="BY43" i="46"/>
  <c r="BX43" i="46"/>
  <c r="BW43" i="46"/>
  <c r="BV43" i="46"/>
  <c r="BU43" i="46"/>
  <c r="BT43" i="46"/>
  <c r="Q43" i="46"/>
  <c r="P43" i="46"/>
  <c r="O43" i="46"/>
  <c r="N43" i="46"/>
  <c r="M43" i="46"/>
  <c r="L43" i="46"/>
  <c r="CB42" i="46"/>
  <c r="CA42" i="46"/>
  <c r="BZ42" i="46"/>
  <c r="BY42" i="46"/>
  <c r="BX42" i="46"/>
  <c r="BW42" i="46"/>
  <c r="BV42" i="46"/>
  <c r="BU42" i="46"/>
  <c r="BT42" i="46"/>
  <c r="AN42" i="46"/>
  <c r="AM42" i="46"/>
  <c r="AL42" i="46"/>
  <c r="AK42" i="46"/>
  <c r="AJ42" i="46"/>
  <c r="AI42" i="46"/>
  <c r="AH42" i="46"/>
  <c r="AG42" i="46"/>
  <c r="AF42" i="46"/>
  <c r="AE42" i="46"/>
  <c r="AD42" i="46"/>
  <c r="AC42" i="46"/>
  <c r="AB42" i="46"/>
  <c r="AA42" i="46"/>
  <c r="T42" i="46"/>
  <c r="G42" i="46"/>
  <c r="I42" i="46" s="1"/>
  <c r="F42" i="46"/>
  <c r="Z42" i="46" s="1"/>
  <c r="CB41" i="46"/>
  <c r="CA41" i="46"/>
  <c r="BZ41" i="46"/>
  <c r="BY41" i="46"/>
  <c r="BX41" i="46"/>
  <c r="BW41" i="46"/>
  <c r="BV41" i="46"/>
  <c r="BU41" i="46"/>
  <c r="BT41" i="46"/>
  <c r="AN41" i="46"/>
  <c r="AM41" i="46"/>
  <c r="AL41" i="46"/>
  <c r="AK41" i="46"/>
  <c r="AJ41" i="46"/>
  <c r="AI41" i="46"/>
  <c r="AH41" i="46"/>
  <c r="AG41" i="46"/>
  <c r="AF41" i="46"/>
  <c r="AE41" i="46"/>
  <c r="AD41" i="46"/>
  <c r="AC41" i="46"/>
  <c r="AB41" i="46"/>
  <c r="AA41" i="46"/>
  <c r="T41" i="46"/>
  <c r="G41" i="46"/>
  <c r="H41" i="46" s="1"/>
  <c r="F41" i="46"/>
  <c r="Z41" i="46" s="1"/>
  <c r="CB40" i="46"/>
  <c r="CA40" i="46"/>
  <c r="BZ40" i="46"/>
  <c r="BY40" i="46"/>
  <c r="BX40" i="46"/>
  <c r="BW40" i="46"/>
  <c r="BV40" i="46"/>
  <c r="BU40" i="46"/>
  <c r="BT40" i="46"/>
  <c r="AN40" i="46"/>
  <c r="AM40" i="46"/>
  <c r="AL40" i="46"/>
  <c r="AK40" i="46"/>
  <c r="AJ40" i="46"/>
  <c r="AI40" i="46"/>
  <c r="AH40" i="46"/>
  <c r="AG40" i="46"/>
  <c r="AF40" i="46"/>
  <c r="AE40" i="46"/>
  <c r="AD40" i="46"/>
  <c r="AC40" i="46"/>
  <c r="AB40" i="46"/>
  <c r="AA40" i="46"/>
  <c r="G40" i="46"/>
  <c r="I40" i="46" s="1"/>
  <c r="F40" i="46"/>
  <c r="Z40" i="46" s="1"/>
  <c r="B40" i="46"/>
  <c r="B51" i="46" s="1"/>
  <c r="A40" i="46"/>
  <c r="CB39" i="46"/>
  <c r="CA39" i="46"/>
  <c r="BZ39" i="46"/>
  <c r="BY39" i="46"/>
  <c r="BX39" i="46"/>
  <c r="BW39" i="46"/>
  <c r="BV39" i="46"/>
  <c r="BU39" i="46"/>
  <c r="BT39" i="46"/>
  <c r="AN39" i="46"/>
  <c r="AM39" i="46"/>
  <c r="AL39" i="46"/>
  <c r="AK39" i="46"/>
  <c r="AJ39" i="46"/>
  <c r="AI39" i="46"/>
  <c r="AH39" i="46"/>
  <c r="AG39" i="46"/>
  <c r="AF39" i="46"/>
  <c r="AE39" i="46"/>
  <c r="AD39" i="46"/>
  <c r="AC39" i="46"/>
  <c r="AB39" i="46"/>
  <c r="AA39" i="46"/>
  <c r="T39" i="46"/>
  <c r="G39" i="46"/>
  <c r="I39" i="46" s="1"/>
  <c r="F39" i="46"/>
  <c r="Z39" i="46" s="1"/>
  <c r="CB38" i="46"/>
  <c r="CA38" i="46"/>
  <c r="BZ38" i="46"/>
  <c r="BY38" i="46"/>
  <c r="BX38" i="46"/>
  <c r="BW38" i="46"/>
  <c r="BV38" i="46"/>
  <c r="BU38" i="46"/>
  <c r="BT38" i="46"/>
  <c r="AN38" i="46"/>
  <c r="AM38" i="46"/>
  <c r="AL38" i="46"/>
  <c r="AK38" i="46"/>
  <c r="AJ38" i="46"/>
  <c r="AI38" i="46"/>
  <c r="AH38" i="46"/>
  <c r="AG38" i="46"/>
  <c r="AF38" i="46"/>
  <c r="AE38" i="46"/>
  <c r="AD38" i="46"/>
  <c r="AC38" i="46"/>
  <c r="AB38" i="46"/>
  <c r="AA38" i="46"/>
  <c r="T38" i="46"/>
  <c r="G38" i="46"/>
  <c r="I38" i="46" s="1"/>
  <c r="F38" i="46"/>
  <c r="Z38" i="46" s="1"/>
  <c r="CB37" i="46"/>
  <c r="CA37" i="46"/>
  <c r="BZ37" i="46"/>
  <c r="BY37" i="46"/>
  <c r="BX37" i="46"/>
  <c r="BW37" i="46"/>
  <c r="BV37" i="46"/>
  <c r="BU37" i="46"/>
  <c r="BT37" i="46"/>
  <c r="AN37" i="46"/>
  <c r="AM37" i="46"/>
  <c r="AL37" i="46"/>
  <c r="AK37" i="46"/>
  <c r="AJ37" i="46"/>
  <c r="AI37" i="46"/>
  <c r="AH37" i="46"/>
  <c r="AG37" i="46"/>
  <c r="AF37" i="46"/>
  <c r="AE37" i="46"/>
  <c r="AD37" i="46"/>
  <c r="AC37" i="46"/>
  <c r="AB37" i="46"/>
  <c r="AA37" i="46"/>
  <c r="F37" i="46"/>
  <c r="Z37" i="46" s="1"/>
  <c r="B37" i="46"/>
  <c r="B50" i="46" s="1"/>
  <c r="A37" i="46"/>
  <c r="CB36" i="46"/>
  <c r="CA36" i="46"/>
  <c r="BZ36" i="46"/>
  <c r="BY36" i="46"/>
  <c r="BX36" i="46"/>
  <c r="BW36" i="46"/>
  <c r="BV36" i="46"/>
  <c r="BU36" i="46"/>
  <c r="BT36" i="46"/>
  <c r="AN36" i="46"/>
  <c r="AM36" i="46"/>
  <c r="AL36" i="46"/>
  <c r="AK36" i="46"/>
  <c r="AJ36" i="46"/>
  <c r="AI36" i="46"/>
  <c r="AH36" i="46"/>
  <c r="AG36" i="46"/>
  <c r="AF36" i="46"/>
  <c r="AE36" i="46"/>
  <c r="AD36" i="46"/>
  <c r="AC36" i="46"/>
  <c r="AB36" i="46"/>
  <c r="AA36" i="46"/>
  <c r="T36" i="46"/>
  <c r="G36" i="46"/>
  <c r="F36" i="46"/>
  <c r="Z36" i="46" s="1"/>
  <c r="CB35" i="46"/>
  <c r="CA35" i="46"/>
  <c r="BZ35" i="46"/>
  <c r="BY35" i="46"/>
  <c r="BX35" i="46"/>
  <c r="BW35" i="46"/>
  <c r="BV35" i="46"/>
  <c r="BU35" i="46"/>
  <c r="BT35" i="46"/>
  <c r="AN35" i="46"/>
  <c r="AM35" i="46"/>
  <c r="AL35" i="46"/>
  <c r="AK35" i="46"/>
  <c r="AJ35" i="46"/>
  <c r="AI35" i="46"/>
  <c r="AH35" i="46"/>
  <c r="AG35" i="46"/>
  <c r="AF35" i="46"/>
  <c r="AE35" i="46"/>
  <c r="AD35" i="46"/>
  <c r="AC35" i="46"/>
  <c r="AB35" i="46"/>
  <c r="AA35" i="46"/>
  <c r="T35" i="46"/>
  <c r="G35" i="46"/>
  <c r="I35" i="46" s="1"/>
  <c r="F35" i="46"/>
  <c r="Z35" i="46" s="1"/>
  <c r="CB34" i="46"/>
  <c r="CA34" i="46"/>
  <c r="BZ34" i="46"/>
  <c r="BY34" i="46"/>
  <c r="BX34" i="46"/>
  <c r="BW34" i="46"/>
  <c r="BV34" i="46"/>
  <c r="BU34" i="46"/>
  <c r="BT34" i="46"/>
  <c r="AN34" i="46"/>
  <c r="AM34" i="46"/>
  <c r="AL34" i="46"/>
  <c r="AK34" i="46"/>
  <c r="AJ34" i="46"/>
  <c r="AI34" i="46"/>
  <c r="AH34" i="46"/>
  <c r="AG34" i="46"/>
  <c r="AF34" i="46"/>
  <c r="AE34" i="46"/>
  <c r="AD34" i="46"/>
  <c r="AC34" i="46"/>
  <c r="AB34" i="46"/>
  <c r="AA34" i="46"/>
  <c r="G34" i="46"/>
  <c r="H34" i="46" s="1"/>
  <c r="F34" i="46"/>
  <c r="Z34" i="46" s="1"/>
  <c r="B34" i="46"/>
  <c r="A34" i="46"/>
  <c r="CB33" i="46"/>
  <c r="CA33" i="46"/>
  <c r="BZ33" i="46"/>
  <c r="BY33" i="46"/>
  <c r="BX33" i="46"/>
  <c r="BW33" i="46"/>
  <c r="BV33" i="46"/>
  <c r="BU33" i="46"/>
  <c r="BT33" i="46"/>
  <c r="AN33" i="46"/>
  <c r="AM33" i="46"/>
  <c r="AL33" i="46"/>
  <c r="AK33" i="46"/>
  <c r="AJ33" i="46"/>
  <c r="AI33" i="46"/>
  <c r="AH33" i="46"/>
  <c r="AG33" i="46"/>
  <c r="AF33" i="46"/>
  <c r="AE33" i="46"/>
  <c r="AD33" i="46"/>
  <c r="AC33" i="46"/>
  <c r="AB33" i="46"/>
  <c r="AA33" i="46"/>
  <c r="T33" i="46"/>
  <c r="G33" i="46"/>
  <c r="I33" i="46" s="1"/>
  <c r="F33" i="46"/>
  <c r="Z33" i="46" s="1"/>
  <c r="CB32" i="46"/>
  <c r="CA32" i="46"/>
  <c r="BZ32" i="46"/>
  <c r="BY32" i="46"/>
  <c r="BX32" i="46"/>
  <c r="BW32" i="46"/>
  <c r="BV32" i="46"/>
  <c r="BU32" i="46"/>
  <c r="BT32" i="46"/>
  <c r="AN32" i="46"/>
  <c r="AM32" i="46"/>
  <c r="AL32" i="46"/>
  <c r="AK32" i="46"/>
  <c r="AJ32" i="46"/>
  <c r="AI32" i="46"/>
  <c r="AH32" i="46"/>
  <c r="AG32" i="46"/>
  <c r="AF32" i="46"/>
  <c r="AE32" i="46"/>
  <c r="AD32" i="46"/>
  <c r="AC32" i="46"/>
  <c r="AB32" i="46"/>
  <c r="AA32" i="46"/>
  <c r="T32" i="46"/>
  <c r="G32" i="46"/>
  <c r="I32" i="46" s="1"/>
  <c r="F32" i="46"/>
  <c r="Z32" i="46" s="1"/>
  <c r="CB31" i="46"/>
  <c r="CA31" i="46"/>
  <c r="BZ31" i="46"/>
  <c r="BY31" i="46"/>
  <c r="BX31" i="46"/>
  <c r="BW31" i="46"/>
  <c r="BV31" i="46"/>
  <c r="BU31" i="46"/>
  <c r="BT31" i="46"/>
  <c r="B31" i="46"/>
  <c r="G31" i="46" s="1"/>
  <c r="A31" i="46"/>
  <c r="CB30" i="46"/>
  <c r="CA30" i="46"/>
  <c r="BZ30" i="46"/>
  <c r="BY30" i="46"/>
  <c r="BX30" i="46"/>
  <c r="BW30" i="46"/>
  <c r="BV30" i="46"/>
  <c r="BU30" i="46"/>
  <c r="BT30" i="46"/>
  <c r="CB29" i="46"/>
  <c r="CA29" i="46"/>
  <c r="BZ29" i="46"/>
  <c r="BY29" i="46"/>
  <c r="BX29" i="46"/>
  <c r="BW29" i="46"/>
  <c r="BV29" i="46"/>
  <c r="BU29" i="46"/>
  <c r="BT29" i="46"/>
  <c r="CB28" i="46"/>
  <c r="CA28" i="46"/>
  <c r="BZ28" i="46"/>
  <c r="BY28" i="46"/>
  <c r="BX28" i="46"/>
  <c r="BW28" i="46"/>
  <c r="BV28" i="46"/>
  <c r="BU28" i="46"/>
  <c r="BT28" i="46"/>
  <c r="CB27" i="46"/>
  <c r="CA27" i="46"/>
  <c r="BZ27" i="46"/>
  <c r="BY27" i="46"/>
  <c r="BX27" i="46"/>
  <c r="BW27" i="46"/>
  <c r="BV27" i="46"/>
  <c r="BU27" i="46"/>
  <c r="BT27" i="46"/>
  <c r="CB26" i="46"/>
  <c r="CA26" i="46"/>
  <c r="BZ26" i="46"/>
  <c r="BY26" i="46"/>
  <c r="BX26" i="46"/>
  <c r="BW26" i="46"/>
  <c r="BV26" i="46"/>
  <c r="BU26" i="46"/>
  <c r="BT26" i="46"/>
  <c r="U26" i="46"/>
  <c r="T26" i="46"/>
  <c r="S26" i="46"/>
  <c r="CB25" i="46"/>
  <c r="CA25" i="46"/>
  <c r="BZ25" i="46"/>
  <c r="BY25" i="46"/>
  <c r="BX25" i="46"/>
  <c r="BW25" i="46"/>
  <c r="BV25" i="46"/>
  <c r="BU25" i="46"/>
  <c r="BT25" i="46"/>
  <c r="BK25" i="46"/>
  <c r="BM25" i="46" s="1"/>
  <c r="BJ25" i="46"/>
  <c r="BL25" i="46" s="1"/>
  <c r="BI25" i="46"/>
  <c r="AR25" i="46"/>
  <c r="W25" i="46" s="1"/>
  <c r="AP25" i="46"/>
  <c r="AK25" i="46"/>
  <c r="P25" i="46"/>
  <c r="E25" i="46"/>
  <c r="AJ25" i="46" s="1"/>
  <c r="B25" i="46"/>
  <c r="BH25" i="46" s="1"/>
  <c r="CB24" i="46"/>
  <c r="CA24" i="46"/>
  <c r="BZ24" i="46"/>
  <c r="BY24" i="46"/>
  <c r="BX24" i="46"/>
  <c r="BW24" i="46"/>
  <c r="BV24" i="46"/>
  <c r="BU24" i="46"/>
  <c r="BT24" i="46"/>
  <c r="BK24" i="46"/>
  <c r="BM24" i="46" s="1"/>
  <c r="BJ24" i="46"/>
  <c r="BL24" i="46" s="1"/>
  <c r="BI24" i="46"/>
  <c r="AR24" i="46"/>
  <c r="Q24" i="46" s="1"/>
  <c r="Z24" i="46" s="1"/>
  <c r="AP24" i="46"/>
  <c r="AK24" i="46"/>
  <c r="AJ24" i="46"/>
  <c r="AI24" i="46"/>
  <c r="P24" i="46"/>
  <c r="E24" i="46"/>
  <c r="B24" i="46"/>
  <c r="BH24" i="46" s="1"/>
  <c r="CB23" i="46"/>
  <c r="CA23" i="46"/>
  <c r="BZ23" i="46"/>
  <c r="BY23" i="46"/>
  <c r="BX23" i="46"/>
  <c r="BW23" i="46"/>
  <c r="BV23" i="46"/>
  <c r="BU23" i="46"/>
  <c r="BT23" i="46"/>
  <c r="BK23" i="46"/>
  <c r="BM23" i="46" s="1"/>
  <c r="BJ23" i="46"/>
  <c r="BL23" i="46" s="1"/>
  <c r="BI23" i="46"/>
  <c r="AR23" i="46"/>
  <c r="Q23" i="46" s="1"/>
  <c r="AP23" i="46"/>
  <c r="P23" i="46"/>
  <c r="E23" i="46"/>
  <c r="B23" i="46"/>
  <c r="BH23" i="46" s="1"/>
  <c r="CB22" i="46"/>
  <c r="CA22" i="46"/>
  <c r="BZ22" i="46"/>
  <c r="BY22" i="46"/>
  <c r="BX22" i="46"/>
  <c r="BW22" i="46"/>
  <c r="BV22" i="46"/>
  <c r="BU22" i="46"/>
  <c r="BT22" i="46"/>
  <c r="AR22" i="46"/>
  <c r="V22" i="46" s="1"/>
  <c r="E22" i="46"/>
  <c r="CB21" i="46"/>
  <c r="CA21" i="46"/>
  <c r="BZ21" i="46"/>
  <c r="BY21" i="46"/>
  <c r="BX21" i="46"/>
  <c r="BW21" i="46"/>
  <c r="BV21" i="46"/>
  <c r="BU21" i="46"/>
  <c r="BT21" i="46"/>
  <c r="CB20" i="46"/>
  <c r="CA20" i="46"/>
  <c r="BZ20" i="46"/>
  <c r="BY20" i="46"/>
  <c r="BX20" i="46"/>
  <c r="BW20" i="46"/>
  <c r="BV20" i="46"/>
  <c r="BU20" i="46"/>
  <c r="BT20" i="46"/>
  <c r="CB19" i="46"/>
  <c r="CA19" i="46"/>
  <c r="BZ19" i="46"/>
  <c r="BY19" i="46"/>
  <c r="BX19" i="46"/>
  <c r="BW19" i="46"/>
  <c r="BV19" i="46"/>
  <c r="BU19" i="46"/>
  <c r="BT19" i="46"/>
  <c r="CB18" i="46"/>
  <c r="CA18" i="46"/>
  <c r="BZ18" i="46"/>
  <c r="BY18" i="46"/>
  <c r="BX18" i="46"/>
  <c r="BW18" i="46"/>
  <c r="BV18" i="46"/>
  <c r="BU18" i="46"/>
  <c r="BT18" i="46"/>
  <c r="CB17" i="46"/>
  <c r="CA17" i="46"/>
  <c r="BZ17" i="46"/>
  <c r="BY17" i="46"/>
  <c r="BX17" i="46"/>
  <c r="BW17" i="46"/>
  <c r="BV17" i="46"/>
  <c r="BU17" i="46"/>
  <c r="BT17" i="46"/>
  <c r="E17" i="46"/>
  <c r="CB16" i="46"/>
  <c r="CA16" i="46"/>
  <c r="BZ16" i="46"/>
  <c r="BY16" i="46"/>
  <c r="BX16" i="46"/>
  <c r="BW16" i="46"/>
  <c r="BV16" i="46"/>
  <c r="BU16" i="46"/>
  <c r="BT16" i="46"/>
  <c r="M25" i="46"/>
  <c r="BE25" i="46" s="1"/>
  <c r="BG25" i="46" s="1"/>
  <c r="T40" i="46"/>
  <c r="CB15" i="46"/>
  <c r="CA15" i="46"/>
  <c r="BZ15" i="46"/>
  <c r="BY15" i="46"/>
  <c r="BX15" i="46"/>
  <c r="BW15" i="46"/>
  <c r="BV15" i="46"/>
  <c r="BU15" i="46"/>
  <c r="BT15" i="46"/>
  <c r="M24" i="46"/>
  <c r="AB24" i="46"/>
  <c r="T37" i="46"/>
  <c r="CB14" i="46"/>
  <c r="CA14" i="46"/>
  <c r="BZ14" i="46"/>
  <c r="BY14" i="46"/>
  <c r="BX14" i="46"/>
  <c r="BW14" i="46"/>
  <c r="BV14" i="46"/>
  <c r="BU14" i="46"/>
  <c r="BT14" i="46"/>
  <c r="L23" i="46"/>
  <c r="AC23" i="46"/>
  <c r="T34" i="46"/>
  <c r="CB13" i="46"/>
  <c r="CA13" i="46"/>
  <c r="BZ13" i="46"/>
  <c r="BY13" i="46"/>
  <c r="BX13" i="46"/>
  <c r="BW13" i="46"/>
  <c r="BV13" i="46"/>
  <c r="BU13" i="46"/>
  <c r="BT13" i="46"/>
  <c r="CB12" i="46"/>
  <c r="CA12" i="46"/>
  <c r="BZ12" i="46"/>
  <c r="BY12" i="46"/>
  <c r="BX12" i="46"/>
  <c r="BW12" i="46"/>
  <c r="BV12" i="46"/>
  <c r="BU12" i="46"/>
  <c r="BT12" i="46"/>
  <c r="CB11" i="46"/>
  <c r="CA11" i="46"/>
  <c r="BZ11" i="46"/>
  <c r="BY11" i="46"/>
  <c r="BX11" i="46"/>
  <c r="BW11" i="46"/>
  <c r="BV11" i="46"/>
  <c r="BU11" i="46"/>
  <c r="BT11" i="46"/>
  <c r="CB10" i="46"/>
  <c r="CA10" i="46"/>
  <c r="BZ10" i="46"/>
  <c r="BY10" i="46"/>
  <c r="BX10" i="46"/>
  <c r="BW10" i="46"/>
  <c r="BV10" i="46"/>
  <c r="BU10" i="46"/>
  <c r="BT10" i="46"/>
  <c r="AR137" i="45"/>
  <c r="AP137" i="45"/>
  <c r="AR136" i="45"/>
  <c r="AP136" i="45"/>
  <c r="BA135" i="45"/>
  <c r="AZ135" i="45"/>
  <c r="AY135" i="45"/>
  <c r="AX135" i="45"/>
  <c r="AW135" i="45"/>
  <c r="AV135" i="45"/>
  <c r="AU135" i="45"/>
  <c r="AT135" i="45"/>
  <c r="AS135" i="45"/>
  <c r="AQ135" i="45"/>
  <c r="BA134" i="45"/>
  <c r="AZ134" i="45"/>
  <c r="AY134" i="45"/>
  <c r="AX134" i="45"/>
  <c r="AW134" i="45"/>
  <c r="AV134" i="45"/>
  <c r="AU134" i="45"/>
  <c r="AT134" i="45"/>
  <c r="AS134" i="45"/>
  <c r="AQ134" i="45"/>
  <c r="D127" i="45"/>
  <c r="E126" i="45"/>
  <c r="E125" i="45"/>
  <c r="E124" i="45"/>
  <c r="E123" i="45"/>
  <c r="E122" i="45"/>
  <c r="E121" i="45"/>
  <c r="E120" i="45"/>
  <c r="E119" i="45"/>
  <c r="O114" i="45"/>
  <c r="O113" i="45"/>
  <c r="O112" i="45"/>
  <c r="O111" i="45"/>
  <c r="O110" i="45"/>
  <c r="O109" i="45"/>
  <c r="O108" i="45"/>
  <c r="O107" i="45"/>
  <c r="O106" i="45"/>
  <c r="AR83" i="45"/>
  <c r="W83" i="45" s="1"/>
  <c r="AP83" i="45"/>
  <c r="AG83" i="45"/>
  <c r="AF83" i="45"/>
  <c r="AE83" i="45"/>
  <c r="AD83" i="45"/>
  <c r="AC83" i="45"/>
  <c r="AB83" i="45"/>
  <c r="AA83" i="45"/>
  <c r="Z83" i="45"/>
  <c r="M83" i="45"/>
  <c r="L83" i="45"/>
  <c r="I83" i="45"/>
  <c r="J83" i="45" s="1"/>
  <c r="E83" i="45"/>
  <c r="AN83" i="45" s="1"/>
  <c r="AR82" i="45"/>
  <c r="V82" i="45" s="1"/>
  <c r="AP82" i="45"/>
  <c r="AG82" i="45"/>
  <c r="AF82" i="45"/>
  <c r="AE82" i="45"/>
  <c r="AD82" i="45"/>
  <c r="AC82" i="45"/>
  <c r="AB82" i="45"/>
  <c r="AA82" i="45"/>
  <c r="Z82" i="45"/>
  <c r="M82" i="45"/>
  <c r="L82" i="45"/>
  <c r="I82" i="45"/>
  <c r="J82" i="45" s="1"/>
  <c r="E82" i="45"/>
  <c r="AI82" i="45" s="1"/>
  <c r="AR81" i="45"/>
  <c r="W81" i="45" s="1"/>
  <c r="AP81" i="45"/>
  <c r="AH81" i="45"/>
  <c r="AG81" i="45"/>
  <c r="AF81" i="45"/>
  <c r="AE81" i="45"/>
  <c r="AD81" i="45"/>
  <c r="AC81" i="45"/>
  <c r="AB81" i="45"/>
  <c r="AA81" i="45"/>
  <c r="Z81" i="45"/>
  <c r="M81" i="45"/>
  <c r="L81" i="45"/>
  <c r="X81" i="45" s="1"/>
  <c r="J81" i="45"/>
  <c r="I81" i="45"/>
  <c r="E81" i="45"/>
  <c r="AN81" i="45" s="1"/>
  <c r="AR80" i="45"/>
  <c r="W80" i="45" s="1"/>
  <c r="AP80" i="45"/>
  <c r="AH80" i="45"/>
  <c r="AG80" i="45"/>
  <c r="AF80" i="45"/>
  <c r="AE80" i="45"/>
  <c r="AD80" i="45"/>
  <c r="AC80" i="45"/>
  <c r="AB80" i="45"/>
  <c r="AA80" i="45"/>
  <c r="Z80" i="45"/>
  <c r="M80" i="45"/>
  <c r="Y80" i="45" s="1"/>
  <c r="L80" i="45"/>
  <c r="I80" i="45"/>
  <c r="J80" i="45" s="1"/>
  <c r="E80" i="45"/>
  <c r="AI80" i="45" s="1"/>
  <c r="AR79" i="45"/>
  <c r="V79" i="45" s="1"/>
  <c r="AP79" i="45"/>
  <c r="AH79" i="45"/>
  <c r="AG79" i="45"/>
  <c r="AF79" i="45"/>
  <c r="AE79" i="45"/>
  <c r="AD79" i="45"/>
  <c r="AC79" i="45"/>
  <c r="AB79" i="45"/>
  <c r="AA79" i="45"/>
  <c r="Z79" i="45"/>
  <c r="M79" i="45"/>
  <c r="BE79" i="45" s="1"/>
  <c r="BG79" i="45" s="1"/>
  <c r="BI79" i="45" s="1"/>
  <c r="L79" i="45"/>
  <c r="X79" i="45" s="1"/>
  <c r="I79" i="45"/>
  <c r="J79" i="45" s="1"/>
  <c r="E79" i="45"/>
  <c r="AN79" i="45" s="1"/>
  <c r="AR78" i="45"/>
  <c r="Q78" i="45" s="1"/>
  <c r="AP78" i="45"/>
  <c r="AH78" i="45"/>
  <c r="AG78" i="45"/>
  <c r="AF78" i="45"/>
  <c r="AE78" i="45"/>
  <c r="AD78" i="45"/>
  <c r="AC78" i="45"/>
  <c r="AB78" i="45"/>
  <c r="AA78" i="45"/>
  <c r="Z78" i="45"/>
  <c r="M78" i="45"/>
  <c r="L78" i="45"/>
  <c r="BD78" i="45" s="1"/>
  <c r="BF78" i="45" s="1"/>
  <c r="BH78" i="45" s="1"/>
  <c r="J78" i="45"/>
  <c r="I78" i="45"/>
  <c r="E78" i="45"/>
  <c r="AN78" i="45" s="1"/>
  <c r="CB74" i="45"/>
  <c r="CA74" i="45"/>
  <c r="BZ74" i="45"/>
  <c r="BY74" i="45"/>
  <c r="BX74" i="45"/>
  <c r="BW74" i="45"/>
  <c r="BV74" i="45"/>
  <c r="BU74" i="45"/>
  <c r="BT74" i="45"/>
  <c r="CB72" i="45"/>
  <c r="CA72" i="45"/>
  <c r="BZ72" i="45"/>
  <c r="BY72" i="45"/>
  <c r="BX72" i="45"/>
  <c r="BW72" i="45"/>
  <c r="BV72" i="45"/>
  <c r="BU72" i="45"/>
  <c r="BT72" i="45"/>
  <c r="CB71" i="45"/>
  <c r="CA71" i="45"/>
  <c r="BZ71" i="45"/>
  <c r="BY71" i="45"/>
  <c r="BX71" i="45"/>
  <c r="BW71" i="45"/>
  <c r="BV71" i="45"/>
  <c r="BU71" i="45"/>
  <c r="BT71" i="45"/>
  <c r="CB70" i="45"/>
  <c r="CA70" i="45"/>
  <c r="BZ70" i="45"/>
  <c r="BY70" i="45"/>
  <c r="BX70" i="45"/>
  <c r="BW70" i="45"/>
  <c r="BV70" i="45"/>
  <c r="BU70" i="45"/>
  <c r="BT70" i="45"/>
  <c r="B70" i="45"/>
  <c r="CB69" i="45"/>
  <c r="CA69" i="45"/>
  <c r="BZ69" i="45"/>
  <c r="BY69" i="45"/>
  <c r="BX69" i="45"/>
  <c r="BW69" i="45"/>
  <c r="BV69" i="45"/>
  <c r="BU69" i="45"/>
  <c r="BT69" i="45"/>
  <c r="CB68" i="45"/>
  <c r="CA68" i="45"/>
  <c r="BZ68" i="45"/>
  <c r="BY68" i="45"/>
  <c r="BX68" i="45"/>
  <c r="BW68" i="45"/>
  <c r="BV68" i="45"/>
  <c r="BU68" i="45"/>
  <c r="BT68" i="45"/>
  <c r="CB67" i="45"/>
  <c r="CA67" i="45"/>
  <c r="BZ67" i="45"/>
  <c r="BY67" i="45"/>
  <c r="BX67" i="45"/>
  <c r="BW67" i="45"/>
  <c r="BV67" i="45"/>
  <c r="BU67" i="45"/>
  <c r="BT67" i="45"/>
  <c r="CB66" i="45"/>
  <c r="CA66" i="45"/>
  <c r="BZ66" i="45"/>
  <c r="BY66" i="45"/>
  <c r="BX66" i="45"/>
  <c r="BW66" i="45"/>
  <c r="BV66" i="45"/>
  <c r="BU66" i="45"/>
  <c r="BT66" i="45"/>
  <c r="AG66" i="45"/>
  <c r="CB65" i="45"/>
  <c r="CA65" i="45"/>
  <c r="BZ65" i="45"/>
  <c r="BY65" i="45"/>
  <c r="BX65" i="45"/>
  <c r="BW65" i="45"/>
  <c r="BV65" i="45"/>
  <c r="BU65" i="45"/>
  <c r="BT65" i="45"/>
  <c r="Q65" i="45"/>
  <c r="P65" i="45"/>
  <c r="O65" i="45"/>
  <c r="N65" i="45"/>
  <c r="M65" i="45"/>
  <c r="L65" i="45"/>
  <c r="E65" i="45"/>
  <c r="CB64" i="45"/>
  <c r="CA64" i="45"/>
  <c r="BZ64" i="45"/>
  <c r="BY64" i="45"/>
  <c r="BX64" i="45"/>
  <c r="BW64" i="45"/>
  <c r="BV64" i="45"/>
  <c r="BU64" i="45"/>
  <c r="BT64" i="45"/>
  <c r="AN64" i="45"/>
  <c r="AM64" i="45"/>
  <c r="AL64" i="45"/>
  <c r="AK64" i="45"/>
  <c r="AJ64" i="45"/>
  <c r="AI64" i="45"/>
  <c r="T64" i="45"/>
  <c r="I64" i="45"/>
  <c r="H64" i="45"/>
  <c r="G64" i="45"/>
  <c r="CB63" i="45"/>
  <c r="CA63" i="45"/>
  <c r="BZ63" i="45"/>
  <c r="BY63" i="45"/>
  <c r="BX63" i="45"/>
  <c r="BW63" i="45"/>
  <c r="BV63" i="45"/>
  <c r="BU63" i="45"/>
  <c r="BT63" i="45"/>
  <c r="AN63" i="45"/>
  <c r="AM63" i="45"/>
  <c r="AL63" i="45"/>
  <c r="AK63" i="45"/>
  <c r="AJ63" i="45"/>
  <c r="AI63" i="45"/>
  <c r="T63" i="45"/>
  <c r="I63" i="45"/>
  <c r="H63" i="45"/>
  <c r="G63" i="45"/>
  <c r="CB62" i="45"/>
  <c r="CA62" i="45"/>
  <c r="BZ62" i="45"/>
  <c r="BY62" i="45"/>
  <c r="BX62" i="45"/>
  <c r="BW62" i="45"/>
  <c r="BV62" i="45"/>
  <c r="BU62" i="45"/>
  <c r="BT62" i="45"/>
  <c r="AN62" i="45"/>
  <c r="AM62" i="45"/>
  <c r="AL62" i="45"/>
  <c r="AK62" i="45"/>
  <c r="AJ62" i="45"/>
  <c r="AI62" i="45"/>
  <c r="T62" i="45"/>
  <c r="I62" i="45"/>
  <c r="H62" i="45"/>
  <c r="G62" i="45"/>
  <c r="CB61" i="45"/>
  <c r="CA61" i="45"/>
  <c r="BZ61" i="45"/>
  <c r="BY61" i="45"/>
  <c r="BX61" i="45"/>
  <c r="BW61" i="45"/>
  <c r="BV61" i="45"/>
  <c r="BU61" i="45"/>
  <c r="BT61" i="45"/>
  <c r="CB60" i="45"/>
  <c r="CA60" i="45"/>
  <c r="BZ60" i="45"/>
  <c r="BY60" i="45"/>
  <c r="BX60" i="45"/>
  <c r="BW60" i="45"/>
  <c r="BV60" i="45"/>
  <c r="BU60" i="45"/>
  <c r="BT60" i="45"/>
  <c r="CB59" i="45"/>
  <c r="CA59" i="45"/>
  <c r="BZ59" i="45"/>
  <c r="BY59" i="45"/>
  <c r="BX59" i="45"/>
  <c r="BW59" i="45"/>
  <c r="BV59" i="45"/>
  <c r="BU59" i="45"/>
  <c r="BT59" i="45"/>
  <c r="CB58" i="45"/>
  <c r="CA58" i="45"/>
  <c r="BZ58" i="45"/>
  <c r="BY58" i="45"/>
  <c r="BX58" i="45"/>
  <c r="BW58" i="45"/>
  <c r="BV58" i="45"/>
  <c r="BU58" i="45"/>
  <c r="BT58" i="45"/>
  <c r="CB57" i="45"/>
  <c r="BK57" i="45"/>
  <c r="CB56" i="45"/>
  <c r="CA56" i="45"/>
  <c r="BZ56" i="45"/>
  <c r="BY56" i="45"/>
  <c r="BX56" i="45"/>
  <c r="BW56" i="45"/>
  <c r="BV56" i="45"/>
  <c r="BU56" i="45"/>
  <c r="BT56" i="45"/>
  <c r="CB55" i="45"/>
  <c r="CA55" i="45"/>
  <c r="BZ55" i="45"/>
  <c r="BY55" i="45"/>
  <c r="BX55" i="45"/>
  <c r="BW55" i="45"/>
  <c r="BV55" i="45"/>
  <c r="BU55" i="45"/>
  <c r="BT55" i="45"/>
  <c r="CB54" i="45"/>
  <c r="CA54" i="45"/>
  <c r="BZ54" i="45"/>
  <c r="BY54" i="45"/>
  <c r="BX54" i="45"/>
  <c r="BW54" i="45"/>
  <c r="BV54" i="45"/>
  <c r="BU54" i="45"/>
  <c r="BT54" i="45"/>
  <c r="CB53" i="45"/>
  <c r="CA53" i="45"/>
  <c r="BZ53" i="45"/>
  <c r="BY53" i="45"/>
  <c r="BX53" i="45"/>
  <c r="BW53" i="45"/>
  <c r="BV53" i="45"/>
  <c r="BU53" i="45"/>
  <c r="BT53" i="45"/>
  <c r="CB52" i="45"/>
  <c r="CA52" i="45"/>
  <c r="BZ52" i="45"/>
  <c r="BY52" i="45"/>
  <c r="BX52" i="45"/>
  <c r="BW52" i="45"/>
  <c r="BV52" i="45"/>
  <c r="BU52" i="45"/>
  <c r="BT52" i="45"/>
  <c r="U52" i="45"/>
  <c r="T52" i="45"/>
  <c r="S52" i="45"/>
  <c r="G51" i="45"/>
  <c r="G50" i="45"/>
  <c r="G49" i="45"/>
  <c r="G48" i="45"/>
  <c r="CB47" i="45"/>
  <c r="CA47" i="45"/>
  <c r="BZ47" i="45"/>
  <c r="BY47" i="45"/>
  <c r="BX47" i="45"/>
  <c r="BW47" i="45"/>
  <c r="BV47" i="45"/>
  <c r="BU47" i="45"/>
  <c r="BT47" i="45"/>
  <c r="CB46" i="45"/>
  <c r="CA46" i="45"/>
  <c r="BZ46" i="45"/>
  <c r="BY46" i="45"/>
  <c r="BX46" i="45"/>
  <c r="BW46" i="45"/>
  <c r="BV46" i="45"/>
  <c r="BU46" i="45"/>
  <c r="BT46" i="45"/>
  <c r="CB45" i="45"/>
  <c r="CA45" i="45"/>
  <c r="BZ45" i="45"/>
  <c r="BY45" i="45"/>
  <c r="BX45" i="45"/>
  <c r="BW45" i="45"/>
  <c r="BV45" i="45"/>
  <c r="BU45" i="45"/>
  <c r="BT45" i="45"/>
  <c r="CB44" i="45"/>
  <c r="CA44" i="45"/>
  <c r="BZ44" i="45"/>
  <c r="BY44" i="45"/>
  <c r="BX44" i="45"/>
  <c r="BW44" i="45"/>
  <c r="BV44" i="45"/>
  <c r="BU44" i="45"/>
  <c r="BT44" i="45"/>
  <c r="CB43" i="45"/>
  <c r="CA43" i="45"/>
  <c r="BZ43" i="45"/>
  <c r="BY43" i="45"/>
  <c r="BX43" i="45"/>
  <c r="BW43" i="45"/>
  <c r="BV43" i="45"/>
  <c r="BU43" i="45"/>
  <c r="BT43" i="45"/>
  <c r="Q43" i="45"/>
  <c r="P43" i="45"/>
  <c r="O43" i="45"/>
  <c r="N43" i="45"/>
  <c r="M43" i="45"/>
  <c r="L43" i="45"/>
  <c r="CB42" i="45"/>
  <c r="CA42" i="45"/>
  <c r="BZ42" i="45"/>
  <c r="BY42" i="45"/>
  <c r="BX42" i="45"/>
  <c r="BW42" i="45"/>
  <c r="BV42" i="45"/>
  <c r="BU42" i="45"/>
  <c r="BT42" i="45"/>
  <c r="AN42" i="45"/>
  <c r="AM42" i="45"/>
  <c r="AL42" i="45"/>
  <c r="AK42" i="45"/>
  <c r="AJ42" i="45"/>
  <c r="AI42" i="45"/>
  <c r="AH42" i="45"/>
  <c r="AG42" i="45"/>
  <c r="AF42" i="45"/>
  <c r="AE42" i="45"/>
  <c r="AD42" i="45"/>
  <c r="AC42" i="45"/>
  <c r="AB42" i="45"/>
  <c r="AA42" i="45"/>
  <c r="T42" i="45"/>
  <c r="G42" i="45"/>
  <c r="I42" i="45" s="1"/>
  <c r="F42" i="45"/>
  <c r="Z42" i="45" s="1"/>
  <c r="CB41" i="45"/>
  <c r="CA41" i="45"/>
  <c r="BZ41" i="45"/>
  <c r="BY41" i="45"/>
  <c r="BX41" i="45"/>
  <c r="BW41" i="45"/>
  <c r="BV41" i="45"/>
  <c r="BU41" i="45"/>
  <c r="BT41" i="45"/>
  <c r="AN41" i="45"/>
  <c r="AM41" i="45"/>
  <c r="AL41" i="45"/>
  <c r="AK41" i="45"/>
  <c r="AJ41" i="45"/>
  <c r="AI41" i="45"/>
  <c r="AH41" i="45"/>
  <c r="AG41" i="45"/>
  <c r="AF41" i="45"/>
  <c r="AE41" i="45"/>
  <c r="AD41" i="45"/>
  <c r="AC41" i="45"/>
  <c r="AB41" i="45"/>
  <c r="AA41" i="45"/>
  <c r="T41" i="45"/>
  <c r="G41" i="45"/>
  <c r="I41" i="45" s="1"/>
  <c r="F41" i="45"/>
  <c r="Z41" i="45" s="1"/>
  <c r="CB40" i="45"/>
  <c r="CA40" i="45"/>
  <c r="BZ40" i="45"/>
  <c r="BY40" i="45"/>
  <c r="BX40" i="45"/>
  <c r="BW40" i="45"/>
  <c r="BV40" i="45"/>
  <c r="BU40" i="45"/>
  <c r="BT40" i="45"/>
  <c r="B40" i="45"/>
  <c r="G40" i="45" s="1"/>
  <c r="A40" i="45"/>
  <c r="CB39" i="45"/>
  <c r="CA39" i="45"/>
  <c r="BZ39" i="45"/>
  <c r="BY39" i="45"/>
  <c r="BX39" i="45"/>
  <c r="BW39" i="45"/>
  <c r="BV39" i="45"/>
  <c r="BU39" i="45"/>
  <c r="BT39" i="45"/>
  <c r="AN39" i="45"/>
  <c r="AM39" i="45"/>
  <c r="AL39" i="45"/>
  <c r="AK39" i="45"/>
  <c r="AJ39" i="45"/>
  <c r="AI39" i="45"/>
  <c r="AH39" i="45"/>
  <c r="AG39" i="45"/>
  <c r="AF39" i="45"/>
  <c r="AE39" i="45"/>
  <c r="AD39" i="45"/>
  <c r="AC39" i="45"/>
  <c r="AB39" i="45"/>
  <c r="AA39" i="45"/>
  <c r="T39" i="45"/>
  <c r="G39" i="45"/>
  <c r="I39" i="45" s="1"/>
  <c r="F39" i="45"/>
  <c r="Z39" i="45" s="1"/>
  <c r="CB38" i="45"/>
  <c r="CA38" i="45"/>
  <c r="BZ38" i="45"/>
  <c r="BY38" i="45"/>
  <c r="BX38" i="45"/>
  <c r="BW38" i="45"/>
  <c r="BV38" i="45"/>
  <c r="BU38" i="45"/>
  <c r="BT38" i="45"/>
  <c r="AN38" i="45"/>
  <c r="AM38" i="45"/>
  <c r="AL38" i="45"/>
  <c r="AK38" i="45"/>
  <c r="AJ38" i="45"/>
  <c r="AI38" i="45"/>
  <c r="AH38" i="45"/>
  <c r="AG38" i="45"/>
  <c r="AF38" i="45"/>
  <c r="AE38" i="45"/>
  <c r="AD38" i="45"/>
  <c r="AC38" i="45"/>
  <c r="AB38" i="45"/>
  <c r="AA38" i="45"/>
  <c r="T38" i="45"/>
  <c r="G38" i="45"/>
  <c r="H38" i="45" s="1"/>
  <c r="F38" i="45"/>
  <c r="Z38" i="45" s="1"/>
  <c r="CB37" i="45"/>
  <c r="CA37" i="45"/>
  <c r="BZ37" i="45"/>
  <c r="BY37" i="45"/>
  <c r="BX37" i="45"/>
  <c r="BW37" i="45"/>
  <c r="BV37" i="45"/>
  <c r="BU37" i="45"/>
  <c r="BT37" i="45"/>
  <c r="AN37" i="45"/>
  <c r="AM37" i="45"/>
  <c r="AL37" i="45"/>
  <c r="AK37" i="45"/>
  <c r="AJ37" i="45"/>
  <c r="AI37" i="45"/>
  <c r="AH37" i="45"/>
  <c r="AG37" i="45"/>
  <c r="AF37" i="45"/>
  <c r="AE37" i="45"/>
  <c r="AD37" i="45"/>
  <c r="AC37" i="45"/>
  <c r="AB37" i="45"/>
  <c r="AA37" i="45"/>
  <c r="F37" i="45"/>
  <c r="Z37" i="45" s="1"/>
  <c r="B37" i="45"/>
  <c r="B50" i="45" s="1"/>
  <c r="A37" i="45"/>
  <c r="CB36" i="45"/>
  <c r="CA36" i="45"/>
  <c r="BZ36" i="45"/>
  <c r="BY36" i="45"/>
  <c r="BX36" i="45"/>
  <c r="BW36" i="45"/>
  <c r="BV36" i="45"/>
  <c r="BU36" i="45"/>
  <c r="BT36" i="45"/>
  <c r="AN36" i="45"/>
  <c r="AM36" i="45"/>
  <c r="AL36" i="45"/>
  <c r="AK36" i="45"/>
  <c r="AJ36" i="45"/>
  <c r="AI36" i="45"/>
  <c r="AH36" i="45"/>
  <c r="AG36" i="45"/>
  <c r="AF36" i="45"/>
  <c r="AE36" i="45"/>
  <c r="AD36" i="45"/>
  <c r="AC36" i="45"/>
  <c r="AB36" i="45"/>
  <c r="AA36" i="45"/>
  <c r="T36" i="45"/>
  <c r="G36" i="45"/>
  <c r="I36" i="45" s="1"/>
  <c r="F36" i="45"/>
  <c r="Z36" i="45" s="1"/>
  <c r="CB35" i="45"/>
  <c r="CA35" i="45"/>
  <c r="BZ35" i="45"/>
  <c r="BY35" i="45"/>
  <c r="BX35" i="45"/>
  <c r="BW35" i="45"/>
  <c r="BV35" i="45"/>
  <c r="BU35" i="45"/>
  <c r="BT35" i="45"/>
  <c r="AN35" i="45"/>
  <c r="AM35" i="45"/>
  <c r="AL35" i="45"/>
  <c r="AK35" i="45"/>
  <c r="AJ35" i="45"/>
  <c r="AI35" i="45"/>
  <c r="AH35" i="45"/>
  <c r="AG35" i="45"/>
  <c r="AF35" i="45"/>
  <c r="AE35" i="45"/>
  <c r="AD35" i="45"/>
  <c r="AC35" i="45"/>
  <c r="AB35" i="45"/>
  <c r="AA35" i="45"/>
  <c r="T35" i="45"/>
  <c r="G35" i="45"/>
  <c r="H35" i="45" s="1"/>
  <c r="F35" i="45"/>
  <c r="Z35" i="45" s="1"/>
  <c r="CB34" i="45"/>
  <c r="CA34" i="45"/>
  <c r="BZ34" i="45"/>
  <c r="BY34" i="45"/>
  <c r="BX34" i="45"/>
  <c r="BW34" i="45"/>
  <c r="BV34" i="45"/>
  <c r="BU34" i="45"/>
  <c r="BT34" i="45"/>
  <c r="AN34" i="45"/>
  <c r="AM34" i="45"/>
  <c r="AL34" i="45"/>
  <c r="AK34" i="45"/>
  <c r="AJ34" i="45"/>
  <c r="AI34" i="45"/>
  <c r="AH34" i="45"/>
  <c r="AG34" i="45"/>
  <c r="AF34" i="45"/>
  <c r="AE34" i="45"/>
  <c r="AD34" i="45"/>
  <c r="AC34" i="45"/>
  <c r="AB34" i="45"/>
  <c r="AA34" i="45"/>
  <c r="G34" i="45"/>
  <c r="I34" i="45" s="1"/>
  <c r="F34" i="45"/>
  <c r="Z34" i="45" s="1"/>
  <c r="B34" i="45"/>
  <c r="B49" i="45" s="1"/>
  <c r="A34" i="45"/>
  <c r="CB33" i="45"/>
  <c r="CA33" i="45"/>
  <c r="BZ33" i="45"/>
  <c r="BY33" i="45"/>
  <c r="BX33" i="45"/>
  <c r="BW33" i="45"/>
  <c r="BV33" i="45"/>
  <c r="BU33" i="45"/>
  <c r="BT33" i="45"/>
  <c r="AN33" i="45"/>
  <c r="AM33" i="45"/>
  <c r="AL33" i="45"/>
  <c r="AK33" i="45"/>
  <c r="AJ33" i="45"/>
  <c r="AI33" i="45"/>
  <c r="AH33" i="45"/>
  <c r="AG33" i="45"/>
  <c r="AF33" i="45"/>
  <c r="AE33" i="45"/>
  <c r="AD33" i="45"/>
  <c r="AC33" i="45"/>
  <c r="AB33" i="45"/>
  <c r="AA33" i="45"/>
  <c r="T33" i="45"/>
  <c r="G33" i="45"/>
  <c r="I33" i="45" s="1"/>
  <c r="F33" i="45"/>
  <c r="Z33" i="45" s="1"/>
  <c r="CB32" i="45"/>
  <c r="CA32" i="45"/>
  <c r="BZ32" i="45"/>
  <c r="BY32" i="45"/>
  <c r="BX32" i="45"/>
  <c r="BW32" i="45"/>
  <c r="BV32" i="45"/>
  <c r="BU32" i="45"/>
  <c r="BT32" i="45"/>
  <c r="AN32" i="45"/>
  <c r="AM32" i="45"/>
  <c r="AL32" i="45"/>
  <c r="AK32" i="45"/>
  <c r="AJ32" i="45"/>
  <c r="AI32" i="45"/>
  <c r="AH32" i="45"/>
  <c r="AG32" i="45"/>
  <c r="AF32" i="45"/>
  <c r="AE32" i="45"/>
  <c r="AD32" i="45"/>
  <c r="AC32" i="45"/>
  <c r="AB32" i="45"/>
  <c r="AA32" i="45"/>
  <c r="T32" i="45"/>
  <c r="G32" i="45"/>
  <c r="I32" i="45" s="1"/>
  <c r="F32" i="45"/>
  <c r="Z32" i="45" s="1"/>
  <c r="CB31" i="45"/>
  <c r="CA31" i="45"/>
  <c r="BZ31" i="45"/>
  <c r="BY31" i="45"/>
  <c r="BX31" i="45"/>
  <c r="BW31" i="45"/>
  <c r="BV31" i="45"/>
  <c r="BU31" i="45"/>
  <c r="BT31" i="45"/>
  <c r="G31" i="45"/>
  <c r="B31" i="45"/>
  <c r="A31" i="45"/>
  <c r="CB30" i="45"/>
  <c r="CA30" i="45"/>
  <c r="BZ30" i="45"/>
  <c r="BY30" i="45"/>
  <c r="BX30" i="45"/>
  <c r="BW30" i="45"/>
  <c r="BV30" i="45"/>
  <c r="BU30" i="45"/>
  <c r="BT30" i="45"/>
  <c r="CB29" i="45"/>
  <c r="CA29" i="45"/>
  <c r="BZ29" i="45"/>
  <c r="BY29" i="45"/>
  <c r="BX29" i="45"/>
  <c r="BW29" i="45"/>
  <c r="BV29" i="45"/>
  <c r="BU29" i="45"/>
  <c r="BT29" i="45"/>
  <c r="CB28" i="45"/>
  <c r="CA28" i="45"/>
  <c r="BZ28" i="45"/>
  <c r="BY28" i="45"/>
  <c r="BX28" i="45"/>
  <c r="BW28" i="45"/>
  <c r="BV28" i="45"/>
  <c r="BU28" i="45"/>
  <c r="BT28" i="45"/>
  <c r="CB27" i="45"/>
  <c r="CA27" i="45"/>
  <c r="BZ27" i="45"/>
  <c r="BY27" i="45"/>
  <c r="BX27" i="45"/>
  <c r="BW27" i="45"/>
  <c r="BV27" i="45"/>
  <c r="BU27" i="45"/>
  <c r="BT27" i="45"/>
  <c r="CB26" i="45"/>
  <c r="CA26" i="45"/>
  <c r="BZ26" i="45"/>
  <c r="BY26" i="45"/>
  <c r="BX26" i="45"/>
  <c r="BW26" i="45"/>
  <c r="BV26" i="45"/>
  <c r="BU26" i="45"/>
  <c r="BT26" i="45"/>
  <c r="U26" i="45"/>
  <c r="T26" i="45"/>
  <c r="S26" i="45"/>
  <c r="CB25" i="45"/>
  <c r="CA25" i="45"/>
  <c r="BZ25" i="45"/>
  <c r="BY25" i="45"/>
  <c r="BX25" i="45"/>
  <c r="BW25" i="45"/>
  <c r="BV25" i="45"/>
  <c r="BU25" i="45"/>
  <c r="BT25" i="45"/>
  <c r="AR25" i="45"/>
  <c r="Q25" i="45" s="1"/>
  <c r="B25" i="45"/>
  <c r="CB24" i="45"/>
  <c r="CA24" i="45"/>
  <c r="BZ24" i="45"/>
  <c r="BY24" i="45"/>
  <c r="BX24" i="45"/>
  <c r="BW24" i="45"/>
  <c r="BV24" i="45"/>
  <c r="BU24" i="45"/>
  <c r="BT24" i="45"/>
  <c r="BI24" i="45"/>
  <c r="AR24" i="45"/>
  <c r="W24" i="45" s="1"/>
  <c r="E24" i="45"/>
  <c r="AJ24" i="45" s="1"/>
  <c r="B24" i="45"/>
  <c r="P24" i="45" s="1"/>
  <c r="CB23" i="45"/>
  <c r="CA23" i="45"/>
  <c r="BZ23" i="45"/>
  <c r="BY23" i="45"/>
  <c r="BX23" i="45"/>
  <c r="BW23" i="45"/>
  <c r="BV23" i="45"/>
  <c r="BU23" i="45"/>
  <c r="BT23" i="45"/>
  <c r="BJ23" i="45"/>
  <c r="BL23" i="45" s="1"/>
  <c r="BI23" i="45"/>
  <c r="AR23" i="45"/>
  <c r="V23" i="45" s="1"/>
  <c r="AP23" i="45"/>
  <c r="E23" i="45"/>
  <c r="AJ23" i="45" s="1"/>
  <c r="B23" i="45"/>
  <c r="P23" i="45" s="1"/>
  <c r="CB22" i="45"/>
  <c r="CA22" i="45"/>
  <c r="BZ22" i="45"/>
  <c r="BY22" i="45"/>
  <c r="BX22" i="45"/>
  <c r="BW22" i="45"/>
  <c r="BV22" i="45"/>
  <c r="BU22" i="45"/>
  <c r="BT22" i="45"/>
  <c r="AR22" i="45"/>
  <c r="Q22" i="45" s="1"/>
  <c r="F31" i="45" s="1"/>
  <c r="E22" i="45"/>
  <c r="CB21" i="45"/>
  <c r="CA21" i="45"/>
  <c r="BZ21" i="45"/>
  <c r="BY21" i="45"/>
  <c r="BX21" i="45"/>
  <c r="BW21" i="45"/>
  <c r="BV21" i="45"/>
  <c r="BU21" i="45"/>
  <c r="BT21" i="45"/>
  <c r="CB20" i="45"/>
  <c r="CA20" i="45"/>
  <c r="BZ20" i="45"/>
  <c r="BY20" i="45"/>
  <c r="BX20" i="45"/>
  <c r="BW20" i="45"/>
  <c r="BV20" i="45"/>
  <c r="BU20" i="45"/>
  <c r="BT20" i="45"/>
  <c r="CB19" i="45"/>
  <c r="CA19" i="45"/>
  <c r="BZ19" i="45"/>
  <c r="BY19" i="45"/>
  <c r="BX19" i="45"/>
  <c r="BW19" i="45"/>
  <c r="BV19" i="45"/>
  <c r="BU19" i="45"/>
  <c r="BT19" i="45"/>
  <c r="CB18" i="45"/>
  <c r="CA18" i="45"/>
  <c r="BZ18" i="45"/>
  <c r="BY18" i="45"/>
  <c r="BX18" i="45"/>
  <c r="BW18" i="45"/>
  <c r="BV18" i="45"/>
  <c r="BU18" i="45"/>
  <c r="BT18" i="45"/>
  <c r="CB17" i="45"/>
  <c r="CA17" i="45"/>
  <c r="BZ17" i="45"/>
  <c r="BY17" i="45"/>
  <c r="BX17" i="45"/>
  <c r="BW17" i="45"/>
  <c r="BV17" i="45"/>
  <c r="BU17" i="45"/>
  <c r="BT17" i="45"/>
  <c r="E17" i="45"/>
  <c r="CB16" i="45"/>
  <c r="CA16" i="45"/>
  <c r="BZ16" i="45"/>
  <c r="BY16" i="45"/>
  <c r="BX16" i="45"/>
  <c r="BW16" i="45"/>
  <c r="BV16" i="45"/>
  <c r="BU16" i="45"/>
  <c r="BT16" i="45"/>
  <c r="M25" i="45"/>
  <c r="AD40" i="45"/>
  <c r="AC40" i="45"/>
  <c r="AB40" i="45"/>
  <c r="CB15" i="45"/>
  <c r="CA15" i="45"/>
  <c r="BZ15" i="45"/>
  <c r="BY15" i="45"/>
  <c r="BX15" i="45"/>
  <c r="BW15" i="45"/>
  <c r="BV15" i="45"/>
  <c r="BU15" i="45"/>
  <c r="BT15" i="45"/>
  <c r="M24" i="45"/>
  <c r="T37" i="45"/>
  <c r="CB14" i="45"/>
  <c r="CA14" i="45"/>
  <c r="BZ14" i="45"/>
  <c r="BY14" i="45"/>
  <c r="BX14" i="45"/>
  <c r="BW14" i="45"/>
  <c r="BV14" i="45"/>
  <c r="BU14" i="45"/>
  <c r="BT14" i="45"/>
  <c r="M23" i="45"/>
  <c r="T34" i="45"/>
  <c r="CB13" i="45"/>
  <c r="CA13" i="45"/>
  <c r="BZ13" i="45"/>
  <c r="BY13" i="45"/>
  <c r="BX13" i="45"/>
  <c r="BW13" i="45"/>
  <c r="BV13" i="45"/>
  <c r="BU13" i="45"/>
  <c r="BT13" i="45"/>
  <c r="CB12" i="45"/>
  <c r="CA12" i="45"/>
  <c r="BZ12" i="45"/>
  <c r="BY12" i="45"/>
  <c r="BX12" i="45"/>
  <c r="BW12" i="45"/>
  <c r="BV12" i="45"/>
  <c r="BU12" i="45"/>
  <c r="BT12" i="45"/>
  <c r="CB11" i="45"/>
  <c r="CA11" i="45"/>
  <c r="BZ11" i="45"/>
  <c r="BY11" i="45"/>
  <c r="BX11" i="45"/>
  <c r="BW11" i="45"/>
  <c r="BV11" i="45"/>
  <c r="BU11" i="45"/>
  <c r="BT11" i="45"/>
  <c r="CB10" i="45"/>
  <c r="CA10" i="45"/>
  <c r="BZ10" i="45"/>
  <c r="BY10" i="45"/>
  <c r="BX10" i="45"/>
  <c r="BW10" i="45"/>
  <c r="BV10" i="45"/>
  <c r="BU10" i="45"/>
  <c r="BT10" i="45"/>
  <c r="BY49" i="46" l="1"/>
  <c r="R49" i="46"/>
  <c r="F31" i="48"/>
  <c r="F32" i="48"/>
  <c r="P22" i="48"/>
  <c r="Z22" i="48"/>
  <c r="AF32" i="48"/>
  <c r="AF22" i="48"/>
  <c r="AF31" i="48"/>
  <c r="AA22" i="48"/>
  <c r="AA32" i="48"/>
  <c r="AA31" i="48"/>
  <c r="AE31" i="48"/>
  <c r="AE22" i="48"/>
  <c r="AE32" i="48"/>
  <c r="BD78" i="48"/>
  <c r="BF78" i="48" s="1"/>
  <c r="BH78" i="48" s="1"/>
  <c r="BJ78" i="48" s="1"/>
  <c r="BL78" i="48" s="1"/>
  <c r="AR78" i="48" s="1"/>
  <c r="H32" i="46"/>
  <c r="I35" i="45"/>
  <c r="H35" i="46"/>
  <c r="R23" i="45"/>
  <c r="AA23" i="45" s="1"/>
  <c r="I34" i="46"/>
  <c r="I41" i="46"/>
  <c r="H32" i="45"/>
  <c r="R22" i="45"/>
  <c r="R23" i="46"/>
  <c r="AA23" i="46" s="1"/>
  <c r="AP22" i="45"/>
  <c r="V23" i="46"/>
  <c r="AE23" i="46" s="1"/>
  <c r="W23" i="46"/>
  <c r="AF23" i="46" s="1"/>
  <c r="R24" i="46"/>
  <c r="AA24" i="46" s="1"/>
  <c r="W23" i="45"/>
  <c r="AF23" i="45" s="1"/>
  <c r="AI78" i="46"/>
  <c r="AJ78" i="46"/>
  <c r="L25" i="46"/>
  <c r="BD25" i="46" s="1"/>
  <c r="BF25" i="46" s="1"/>
  <c r="R25" i="46"/>
  <c r="AA25" i="46" s="1"/>
  <c r="H42" i="45"/>
  <c r="L24" i="46"/>
  <c r="X24" i="46" s="1"/>
  <c r="AG24" i="46" s="1"/>
  <c r="V25" i="46"/>
  <c r="AE25" i="46" s="1"/>
  <c r="AL78" i="46"/>
  <c r="Q23" i="45"/>
  <c r="Z23" i="45" s="1"/>
  <c r="H41" i="45"/>
  <c r="V24" i="46"/>
  <c r="AE24" i="46" s="1"/>
  <c r="V78" i="46"/>
  <c r="W24" i="46"/>
  <c r="AF24" i="46" s="1"/>
  <c r="W78" i="46"/>
  <c r="Q24" i="45"/>
  <c r="R22" i="46"/>
  <c r="R24" i="45"/>
  <c r="W22" i="46"/>
  <c r="M23" i="46"/>
  <c r="Y23" i="46" s="1"/>
  <c r="AH23" i="46" s="1"/>
  <c r="S115" i="46"/>
  <c r="V24" i="45"/>
  <c r="AE24" i="45" s="1"/>
  <c r="AP22" i="46"/>
  <c r="AM81" i="46"/>
  <c r="H36" i="45"/>
  <c r="H39" i="45"/>
  <c r="BD81" i="46"/>
  <c r="BF81" i="46" s="1"/>
  <c r="BH81" i="46" s="1"/>
  <c r="BJ81" i="46" s="1"/>
  <c r="BL81" i="46" s="1"/>
  <c r="W22" i="45"/>
  <c r="Q25" i="46"/>
  <c r="Z25" i="46" s="1"/>
  <c r="X79" i="46"/>
  <c r="AI83" i="46"/>
  <c r="Y79" i="46"/>
  <c r="R82" i="46"/>
  <c r="AK83" i="46"/>
  <c r="V82" i="46"/>
  <c r="AK78" i="46"/>
  <c r="W82" i="46"/>
  <c r="Q80" i="46"/>
  <c r="X82" i="46"/>
  <c r="R78" i="46"/>
  <c r="AM78" i="46"/>
  <c r="R80" i="46"/>
  <c r="V80" i="46"/>
  <c r="Q22" i="46"/>
  <c r="Z22" i="46" s="1"/>
  <c r="Q83" i="46"/>
  <c r="V81" i="46"/>
  <c r="W81" i="46"/>
  <c r="AD85" i="46"/>
  <c r="AI23" i="46"/>
  <c r="AL83" i="46"/>
  <c r="AJ23" i="46"/>
  <c r="AK23" i="46"/>
  <c r="AL24" i="46"/>
  <c r="AI80" i="46"/>
  <c r="BE81" i="46"/>
  <c r="BG81" i="46" s="1"/>
  <c r="BI81" i="46" s="1"/>
  <c r="BK81" i="46" s="1"/>
  <c r="BM81" i="46" s="1"/>
  <c r="AL23" i="46"/>
  <c r="AM24" i="46"/>
  <c r="AC85" i="46"/>
  <c r="AJ80" i="46"/>
  <c r="Y81" i="46"/>
  <c r="R83" i="46"/>
  <c r="AM23" i="46"/>
  <c r="AK80" i="46"/>
  <c r="V83" i="46"/>
  <c r="AN23" i="46"/>
  <c r="AM80" i="46"/>
  <c r="X83" i="46"/>
  <c r="Z85" i="46"/>
  <c r="AN80" i="46"/>
  <c r="AB85" i="46"/>
  <c r="AJ82" i="46"/>
  <c r="Z23" i="46"/>
  <c r="AA85" i="46"/>
  <c r="AK82" i="46"/>
  <c r="AB23" i="46"/>
  <c r="Q115" i="46"/>
  <c r="C132" i="46" s="1"/>
  <c r="AE85" i="46"/>
  <c r="AF85" i="46"/>
  <c r="BK79" i="46"/>
  <c r="BM79" i="46" s="1"/>
  <c r="AL25" i="46"/>
  <c r="AL81" i="46"/>
  <c r="E50" i="46"/>
  <c r="R50" i="46" s="1"/>
  <c r="C50" i="46"/>
  <c r="E51" i="46"/>
  <c r="R51" i="46" s="1"/>
  <c r="C51" i="46"/>
  <c r="X23" i="46"/>
  <c r="AG23" i="46" s="1"/>
  <c r="BD23" i="46"/>
  <c r="BF23" i="46" s="1"/>
  <c r="BZ49" i="46"/>
  <c r="H38" i="46"/>
  <c r="AN24" i="46"/>
  <c r="AM25" i="46"/>
  <c r="CB49" i="46"/>
  <c r="X78" i="46"/>
  <c r="AL82" i="46"/>
  <c r="AJ83" i="46"/>
  <c r="Y24" i="46"/>
  <c r="AH24" i="46" s="1"/>
  <c r="AN25" i="46"/>
  <c r="G37" i="46"/>
  <c r="Q49" i="46"/>
  <c r="Y78" i="46"/>
  <c r="AM82" i="46"/>
  <c r="Y25" i="46"/>
  <c r="AH25" i="46" s="1"/>
  <c r="BJ79" i="46"/>
  <c r="BL79" i="46" s="1"/>
  <c r="AN82" i="46"/>
  <c r="H36" i="46"/>
  <c r="V49" i="46"/>
  <c r="BD78" i="46"/>
  <c r="BF78" i="46" s="1"/>
  <c r="BH78" i="46" s="1"/>
  <c r="BJ78" i="46" s="1"/>
  <c r="BL78" i="46" s="1"/>
  <c r="Y80" i="46"/>
  <c r="AM83" i="46"/>
  <c r="BE24" i="46"/>
  <c r="BG24" i="46" s="1"/>
  <c r="I36" i="46"/>
  <c r="W49" i="46"/>
  <c r="X49" i="46" s="1"/>
  <c r="BE78" i="46"/>
  <c r="BG78" i="46" s="1"/>
  <c r="BI78" i="46" s="1"/>
  <c r="BK78" i="46" s="1"/>
  <c r="BM78" i="46" s="1"/>
  <c r="AI79" i="46"/>
  <c r="CA49" i="46"/>
  <c r="AD23" i="46"/>
  <c r="AC24" i="46"/>
  <c r="AB25" i="46"/>
  <c r="H42" i="46"/>
  <c r="Q79" i="46"/>
  <c r="AJ79" i="46"/>
  <c r="BD80" i="46"/>
  <c r="BF80" i="46" s="1"/>
  <c r="BH80" i="46" s="1"/>
  <c r="BJ80" i="46" s="1"/>
  <c r="BL80" i="46" s="1"/>
  <c r="BD82" i="46"/>
  <c r="BF82" i="46" s="1"/>
  <c r="BH82" i="46" s="1"/>
  <c r="BJ82" i="46" s="1"/>
  <c r="BL82" i="46" s="1"/>
  <c r="AD24" i="46"/>
  <c r="AC25" i="46"/>
  <c r="R79" i="46"/>
  <c r="AK79" i="46"/>
  <c r="BE80" i="46"/>
  <c r="BG80" i="46" s="1"/>
  <c r="BI80" i="46" s="1"/>
  <c r="BK80" i="46" s="1"/>
  <c r="BM80" i="46" s="1"/>
  <c r="AI81" i="46"/>
  <c r="AD25" i="46"/>
  <c r="B48" i="46"/>
  <c r="V79" i="46"/>
  <c r="AL79" i="46"/>
  <c r="Q81" i="46"/>
  <c r="AJ81" i="46"/>
  <c r="BD83" i="46"/>
  <c r="BF83" i="46" s="1"/>
  <c r="BH83" i="46" s="1"/>
  <c r="BJ83" i="46" s="1"/>
  <c r="BL83" i="46" s="1"/>
  <c r="F49" i="46"/>
  <c r="BT49" i="46"/>
  <c r="AM79" i="46"/>
  <c r="AK81" i="46"/>
  <c r="AF25" i="46"/>
  <c r="E26" i="46"/>
  <c r="BU49" i="46"/>
  <c r="H33" i="46"/>
  <c r="BV49" i="46"/>
  <c r="H40" i="46"/>
  <c r="BW49" i="46"/>
  <c r="AI25" i="46"/>
  <c r="H39" i="46"/>
  <c r="BX49" i="46"/>
  <c r="AM83" i="45"/>
  <c r="R78" i="45"/>
  <c r="W78" i="45"/>
  <c r="Q80" i="45"/>
  <c r="V80" i="45"/>
  <c r="V78" i="45"/>
  <c r="V22" i="45"/>
  <c r="AL81" i="45"/>
  <c r="AM81" i="45"/>
  <c r="AK23" i="45"/>
  <c r="AL23" i="45"/>
  <c r="AN23" i="45"/>
  <c r="AB23" i="45"/>
  <c r="AJ80" i="45"/>
  <c r="AB85" i="45"/>
  <c r="AC85" i="45"/>
  <c r="W82" i="45"/>
  <c r="AE85" i="45"/>
  <c r="X82" i="45"/>
  <c r="AI81" i="45"/>
  <c r="AJ81" i="45"/>
  <c r="AM23" i="45"/>
  <c r="S115" i="45"/>
  <c r="T40" i="45"/>
  <c r="AD85" i="45"/>
  <c r="AK81" i="45"/>
  <c r="AI83" i="45"/>
  <c r="W79" i="45"/>
  <c r="Y81" i="45"/>
  <c r="BD79" i="45"/>
  <c r="BF79" i="45" s="1"/>
  <c r="BH79" i="45" s="1"/>
  <c r="BJ79" i="45" s="1"/>
  <c r="BL79" i="45" s="1"/>
  <c r="AK24" i="45"/>
  <c r="BJ78" i="45"/>
  <c r="BL78" i="45" s="1"/>
  <c r="AI78" i="45"/>
  <c r="AL24" i="45"/>
  <c r="R25" i="45"/>
  <c r="AA40" i="45" s="1"/>
  <c r="AJ78" i="45"/>
  <c r="BD81" i="45"/>
  <c r="BF81" i="45" s="1"/>
  <c r="BH81" i="45" s="1"/>
  <c r="BJ81" i="45" s="1"/>
  <c r="BL81" i="45" s="1"/>
  <c r="R83" i="45"/>
  <c r="AM24" i="45"/>
  <c r="V25" i="45"/>
  <c r="AK78" i="45"/>
  <c r="BE81" i="45"/>
  <c r="BG81" i="45" s="1"/>
  <c r="BI81" i="45" s="1"/>
  <c r="BK81" i="45" s="1"/>
  <c r="BM81" i="45" s="1"/>
  <c r="X83" i="45"/>
  <c r="AE40" i="45"/>
  <c r="AF85" i="45"/>
  <c r="AL78" i="45"/>
  <c r="AK80" i="45"/>
  <c r="AM78" i="45"/>
  <c r="AJ82" i="45"/>
  <c r="Q115" i="45"/>
  <c r="C132" i="45" s="1"/>
  <c r="R80" i="45"/>
  <c r="AK82" i="45"/>
  <c r="Z85" i="45"/>
  <c r="AA85" i="45"/>
  <c r="E50" i="45"/>
  <c r="R50" i="45" s="1"/>
  <c r="C50" i="45"/>
  <c r="I40" i="45"/>
  <c r="H40" i="45"/>
  <c r="BE23" i="45"/>
  <c r="BG23" i="45" s="1"/>
  <c r="Y23" i="45"/>
  <c r="AH23" i="45" s="1"/>
  <c r="BE24" i="45"/>
  <c r="BG24" i="45" s="1"/>
  <c r="Y24" i="45"/>
  <c r="AH24" i="45" s="1"/>
  <c r="BE25" i="45"/>
  <c r="BG25" i="45" s="1"/>
  <c r="Y25" i="45"/>
  <c r="C49" i="45"/>
  <c r="E49" i="45"/>
  <c r="R49" i="45" s="1"/>
  <c r="W25" i="45"/>
  <c r="I38" i="45"/>
  <c r="X78" i="45"/>
  <c r="AL80" i="45"/>
  <c r="Q82" i="45"/>
  <c r="AL82" i="45"/>
  <c r="AJ83" i="45"/>
  <c r="AN24" i="45"/>
  <c r="AP24" i="45"/>
  <c r="G37" i="45"/>
  <c r="Y78" i="45"/>
  <c r="AM80" i="45"/>
  <c r="R82" i="45"/>
  <c r="AM82" i="45"/>
  <c r="AK83" i="45"/>
  <c r="Z22" i="45"/>
  <c r="AP25" i="45"/>
  <c r="X80" i="45"/>
  <c r="AN80" i="45"/>
  <c r="AN82" i="45"/>
  <c r="Q83" i="45"/>
  <c r="AL83" i="45"/>
  <c r="BK79" i="45"/>
  <c r="BM79" i="45" s="1"/>
  <c r="Z31" i="45"/>
  <c r="AC23" i="45"/>
  <c r="AB24" i="45"/>
  <c r="BE78" i="45"/>
  <c r="BG78" i="45" s="1"/>
  <c r="BI78" i="45" s="1"/>
  <c r="BK78" i="45" s="1"/>
  <c r="BM78" i="45" s="1"/>
  <c r="AI79" i="45"/>
  <c r="V83" i="45"/>
  <c r="AD23" i="45"/>
  <c r="AC24" i="45"/>
  <c r="Q79" i="45"/>
  <c r="AJ79" i="45"/>
  <c r="BD80" i="45"/>
  <c r="BF80" i="45" s="1"/>
  <c r="BH80" i="45" s="1"/>
  <c r="BJ80" i="45" s="1"/>
  <c r="BL80" i="45" s="1"/>
  <c r="BD82" i="45"/>
  <c r="BF82" i="45" s="1"/>
  <c r="BH82" i="45" s="1"/>
  <c r="BJ82" i="45" s="1"/>
  <c r="BL82" i="45" s="1"/>
  <c r="AE23" i="45"/>
  <c r="BH23" i="45"/>
  <c r="AD24" i="45"/>
  <c r="B51" i="45"/>
  <c r="R79" i="45"/>
  <c r="AK79" i="45"/>
  <c r="BE80" i="45"/>
  <c r="BG80" i="45" s="1"/>
  <c r="BI80" i="45" s="1"/>
  <c r="BK80" i="45" s="1"/>
  <c r="BM80" i="45" s="1"/>
  <c r="BH24" i="45"/>
  <c r="B48" i="45"/>
  <c r="AL79" i="45"/>
  <c r="Q81" i="45"/>
  <c r="BD83" i="45"/>
  <c r="BF83" i="45" s="1"/>
  <c r="BH83" i="45" s="1"/>
  <c r="BJ83" i="45" s="1"/>
  <c r="BL83" i="45" s="1"/>
  <c r="AM79" i="45"/>
  <c r="R81" i="45"/>
  <c r="BK23" i="45"/>
  <c r="BM23" i="45" s="1"/>
  <c r="BJ24" i="45"/>
  <c r="BL24" i="45" s="1"/>
  <c r="V81" i="45"/>
  <c r="L23" i="45"/>
  <c r="AF24" i="45"/>
  <c r="L24" i="45"/>
  <c r="E25" i="45"/>
  <c r="BI25" i="45"/>
  <c r="BK25" i="45" s="1"/>
  <c r="BM25" i="45" s="1"/>
  <c r="H34" i="45"/>
  <c r="AI23" i="45"/>
  <c r="BK24" i="45"/>
  <c r="BM24" i="45" s="1"/>
  <c r="L25" i="45"/>
  <c r="H33" i="45"/>
  <c r="Y79" i="45"/>
  <c r="AI24" i="45"/>
  <c r="R78" i="48" l="1"/>
  <c r="AA78" i="48" s="1"/>
  <c r="Q78" i="48"/>
  <c r="W78" i="48"/>
  <c r="V78" i="48"/>
  <c r="AE78" i="48" s="1"/>
  <c r="AP78" i="48"/>
  <c r="AI31" i="48"/>
  <c r="AM31" i="48"/>
  <c r="AN32" i="48"/>
  <c r="AF78" i="48"/>
  <c r="X78" i="48"/>
  <c r="AG78" i="48" s="1"/>
  <c r="AL22" i="48"/>
  <c r="AJ22" i="48"/>
  <c r="AK22" i="48"/>
  <c r="AI22" i="48"/>
  <c r="AN31" i="48"/>
  <c r="C48" i="48"/>
  <c r="AN22" i="48"/>
  <c r="E78" i="48"/>
  <c r="Z32" i="48"/>
  <c r="AJ32" i="48"/>
  <c r="AL32" i="48"/>
  <c r="AK32" i="48"/>
  <c r="AI32" i="48"/>
  <c r="AM32" i="48"/>
  <c r="AM22" i="48"/>
  <c r="Z31" i="48"/>
  <c r="T31" i="48"/>
  <c r="AK31" i="48"/>
  <c r="AL31" i="48"/>
  <c r="AJ31" i="48"/>
  <c r="X25" i="46"/>
  <c r="AG25" i="46" s="1"/>
  <c r="V26" i="45"/>
  <c r="BE23" i="46"/>
  <c r="BG23" i="46" s="1"/>
  <c r="Q26" i="45"/>
  <c r="R26" i="45"/>
  <c r="BD24" i="46"/>
  <c r="BF24" i="46" s="1"/>
  <c r="V26" i="46"/>
  <c r="Z24" i="45"/>
  <c r="AA24" i="45"/>
  <c r="R26" i="46"/>
  <c r="W26" i="46"/>
  <c r="W26" i="45"/>
  <c r="Q26" i="46"/>
  <c r="F31" i="46"/>
  <c r="Z26" i="46"/>
  <c r="I37" i="46"/>
  <c r="H37" i="46"/>
  <c r="BT50" i="46"/>
  <c r="W50" i="46"/>
  <c r="X50" i="46" s="1"/>
  <c r="V50" i="46"/>
  <c r="Q50" i="46"/>
  <c r="BV50" i="46"/>
  <c r="CB50" i="46"/>
  <c r="CA50" i="46"/>
  <c r="F50" i="46"/>
  <c r="BZ50" i="46"/>
  <c r="BY50" i="46"/>
  <c r="BX50" i="46"/>
  <c r="BW50" i="46"/>
  <c r="BU50" i="46"/>
  <c r="AR49" i="46"/>
  <c r="AP49" i="46"/>
  <c r="V51" i="46"/>
  <c r="Q51" i="46"/>
  <c r="CB51" i="46"/>
  <c r="CA51" i="46"/>
  <c r="F51" i="46"/>
  <c r="BZ51" i="46"/>
  <c r="BY51" i="46"/>
  <c r="W51" i="46"/>
  <c r="X51" i="46" s="1"/>
  <c r="BX51" i="46"/>
  <c r="BW51" i="46"/>
  <c r="BV51" i="46"/>
  <c r="BU51" i="46"/>
  <c r="BT51" i="46"/>
  <c r="AF40" i="45"/>
  <c r="I37" i="45"/>
  <c r="H37" i="45"/>
  <c r="BY49" i="45"/>
  <c r="BX49" i="45"/>
  <c r="BW49" i="45"/>
  <c r="BV49" i="45"/>
  <c r="BZ49" i="45"/>
  <c r="BU49" i="45"/>
  <c r="BT49" i="45"/>
  <c r="CA49" i="45"/>
  <c r="W49" i="45"/>
  <c r="X49" i="45" s="1"/>
  <c r="V49" i="45"/>
  <c r="F49" i="45"/>
  <c r="Q49" i="45"/>
  <c r="CB49" i="45"/>
  <c r="E51" i="45"/>
  <c r="R51" i="45" s="1"/>
  <c r="C51" i="45"/>
  <c r="AJ25" i="45"/>
  <c r="AI25" i="45"/>
  <c r="AH25" i="45"/>
  <c r="AF25" i="45"/>
  <c r="Z25" i="45"/>
  <c r="F40" i="45"/>
  <c r="AN40" i="45" s="1"/>
  <c r="AE25" i="45"/>
  <c r="AD25" i="45"/>
  <c r="AC25" i="45"/>
  <c r="AB25" i="45"/>
  <c r="AK25" i="45"/>
  <c r="AA25" i="45"/>
  <c r="AL25" i="45"/>
  <c r="AN25" i="45"/>
  <c r="AM25" i="45"/>
  <c r="BD24" i="45"/>
  <c r="BF24" i="45" s="1"/>
  <c r="X24" i="45"/>
  <c r="AG24" i="45" s="1"/>
  <c r="AH40" i="45"/>
  <c r="BD23" i="45"/>
  <c r="BF23" i="45" s="1"/>
  <c r="X23" i="45"/>
  <c r="AG23" i="45" s="1"/>
  <c r="P25" i="45"/>
  <c r="BD25" i="45"/>
  <c r="BF25" i="45" s="1"/>
  <c r="BH25" i="45" s="1"/>
  <c r="BJ25" i="45" s="1"/>
  <c r="BL25" i="45" s="1"/>
  <c r="X25" i="45"/>
  <c r="AG25" i="45" s="1"/>
  <c r="E26" i="45"/>
  <c r="AG40" i="45"/>
  <c r="BT50" i="45"/>
  <c r="W50" i="45"/>
  <c r="X50" i="45" s="1"/>
  <c r="V50" i="45"/>
  <c r="Q50" i="45"/>
  <c r="CB50" i="45"/>
  <c r="CA50" i="45"/>
  <c r="F50" i="45"/>
  <c r="BZ50" i="45"/>
  <c r="BY50" i="45"/>
  <c r="BV50" i="45"/>
  <c r="BX50" i="45"/>
  <c r="BU50" i="45"/>
  <c r="BW50" i="45"/>
  <c r="Z78" i="48" l="1"/>
  <c r="AK78" i="48"/>
  <c r="AJ78" i="48"/>
  <c r="AI78" i="48"/>
  <c r="AL78" i="48"/>
  <c r="AM78" i="48"/>
  <c r="AN78" i="48"/>
  <c r="F48" i="48"/>
  <c r="Z26" i="45"/>
  <c r="Z31" i="46"/>
  <c r="F43" i="46"/>
  <c r="F44" i="46" s="1"/>
  <c r="AR51" i="46"/>
  <c r="AP51" i="46"/>
  <c r="AR50" i="46"/>
  <c r="AP50" i="46"/>
  <c r="CB51" i="45"/>
  <c r="CA51" i="45"/>
  <c r="F51" i="45"/>
  <c r="BZ51" i="45"/>
  <c r="BY51" i="45"/>
  <c r="BX51" i="45"/>
  <c r="BW51" i="45"/>
  <c r="BV51" i="45"/>
  <c r="BU51" i="45"/>
  <c r="BT51" i="45"/>
  <c r="AR50" i="45"/>
  <c r="AP50" i="45"/>
  <c r="AR49" i="45"/>
  <c r="AP49" i="45"/>
  <c r="Z40" i="45"/>
  <c r="AJ40" i="45"/>
  <c r="AL40" i="45"/>
  <c r="AK40" i="45"/>
  <c r="AM40" i="45"/>
  <c r="AI40" i="45"/>
  <c r="F43" i="45"/>
  <c r="F44" i="45" s="1"/>
  <c r="AR48" i="48" l="1"/>
  <c r="AP48" i="48"/>
  <c r="V48" i="48"/>
  <c r="Q48" i="48"/>
  <c r="W48" i="48"/>
  <c r="Z43" i="46"/>
  <c r="Z44" i="46" s="1"/>
  <c r="AR51" i="45"/>
  <c r="AP51" i="45"/>
  <c r="Q51" i="45"/>
  <c r="Z43" i="45"/>
  <c r="Z44" i="45" s="1"/>
  <c r="W51" i="45"/>
  <c r="X51" i="45" s="1"/>
  <c r="V51" i="45"/>
  <c r="X48" i="48" l="1"/>
  <c r="AR137" i="44"/>
  <c r="AP137" i="44"/>
  <c r="AR136" i="44"/>
  <c r="AP136" i="44"/>
  <c r="BA135" i="44"/>
  <c r="AZ135" i="44"/>
  <c r="AY135" i="44"/>
  <c r="AX135" i="44"/>
  <c r="AW135" i="44"/>
  <c r="AV135" i="44"/>
  <c r="AU135" i="44"/>
  <c r="AT135" i="44"/>
  <c r="AS135" i="44"/>
  <c r="AQ135" i="44"/>
  <c r="BA134" i="44"/>
  <c r="AZ134" i="44"/>
  <c r="AY134" i="44"/>
  <c r="AX134" i="44"/>
  <c r="AW134" i="44"/>
  <c r="AV134" i="44"/>
  <c r="AU134" i="44"/>
  <c r="AT134" i="44"/>
  <c r="AS134" i="44"/>
  <c r="AQ134" i="44"/>
  <c r="D127" i="44"/>
  <c r="E126" i="44"/>
  <c r="E125" i="44"/>
  <c r="E124" i="44"/>
  <c r="E123" i="44"/>
  <c r="E122" i="44"/>
  <c r="E121" i="44"/>
  <c r="E120" i="44"/>
  <c r="E119" i="44"/>
  <c r="O114" i="44"/>
  <c r="O113" i="44"/>
  <c r="O112" i="44"/>
  <c r="O111" i="44"/>
  <c r="O110" i="44"/>
  <c r="O109" i="44"/>
  <c r="O108" i="44"/>
  <c r="O107" i="44"/>
  <c r="O106" i="44"/>
  <c r="AR83" i="44"/>
  <c r="W83" i="44" s="1"/>
  <c r="AP83" i="44"/>
  <c r="AG83" i="44"/>
  <c r="AF83" i="44"/>
  <c r="AE83" i="44"/>
  <c r="AD83" i="44"/>
  <c r="AC83" i="44"/>
  <c r="AB83" i="44"/>
  <c r="AA83" i="44"/>
  <c r="Z83" i="44"/>
  <c r="M83" i="44"/>
  <c r="L83" i="44"/>
  <c r="I83" i="44"/>
  <c r="J83" i="44" s="1"/>
  <c r="E83" i="44"/>
  <c r="AN83" i="44" s="1"/>
  <c r="AR82" i="44"/>
  <c r="R82" i="44" s="1"/>
  <c r="AP82" i="44"/>
  <c r="AG82" i="44"/>
  <c r="AF82" i="44"/>
  <c r="AE82" i="44"/>
  <c r="AD82" i="44"/>
  <c r="AC82" i="44"/>
  <c r="AB82" i="44"/>
  <c r="AA82" i="44"/>
  <c r="Z82" i="44"/>
  <c r="M82" i="44"/>
  <c r="L82" i="44"/>
  <c r="I82" i="44"/>
  <c r="J82" i="44" s="1"/>
  <c r="E82" i="44"/>
  <c r="AI82" i="44" s="1"/>
  <c r="AR81" i="44"/>
  <c r="Q81" i="44" s="1"/>
  <c r="AP81" i="44"/>
  <c r="AH81" i="44"/>
  <c r="AG81" i="44"/>
  <c r="AF81" i="44"/>
  <c r="AE81" i="44"/>
  <c r="AD81" i="44"/>
  <c r="AC81" i="44"/>
  <c r="AB81" i="44"/>
  <c r="AA81" i="44"/>
  <c r="Z81" i="44"/>
  <c r="M81" i="44"/>
  <c r="Y81" i="44" s="1"/>
  <c r="L81" i="44"/>
  <c r="X81" i="44" s="1"/>
  <c r="I81" i="44"/>
  <c r="J81" i="44" s="1"/>
  <c r="E81" i="44"/>
  <c r="AJ81" i="44" s="1"/>
  <c r="AR80" i="44"/>
  <c r="W80" i="44" s="1"/>
  <c r="AP80" i="44"/>
  <c r="AH80" i="44"/>
  <c r="AG80" i="44"/>
  <c r="AF80" i="44"/>
  <c r="AE80" i="44"/>
  <c r="AD80" i="44"/>
  <c r="AC80" i="44"/>
  <c r="AB80" i="44"/>
  <c r="AA80" i="44"/>
  <c r="Z80" i="44"/>
  <c r="M80" i="44"/>
  <c r="L80" i="44"/>
  <c r="J80" i="44"/>
  <c r="I80" i="44"/>
  <c r="E80" i="44"/>
  <c r="AI80" i="44" s="1"/>
  <c r="AR79" i="44"/>
  <c r="W79" i="44" s="1"/>
  <c r="AP79" i="44"/>
  <c r="AH79" i="44"/>
  <c r="AG79" i="44"/>
  <c r="AF79" i="44"/>
  <c r="AE79" i="44"/>
  <c r="AD79" i="44"/>
  <c r="AC79" i="44"/>
  <c r="AB79" i="44"/>
  <c r="AA79" i="44"/>
  <c r="Z79" i="44"/>
  <c r="M79" i="44"/>
  <c r="BE79" i="44" s="1"/>
  <c r="BG79" i="44" s="1"/>
  <c r="BI79" i="44" s="1"/>
  <c r="L79" i="44"/>
  <c r="BD79" i="44" s="1"/>
  <c r="BF79" i="44" s="1"/>
  <c r="BH79" i="44" s="1"/>
  <c r="I79" i="44"/>
  <c r="J79" i="44" s="1"/>
  <c r="E79" i="44"/>
  <c r="AN79" i="44" s="1"/>
  <c r="AR78" i="44"/>
  <c r="W78" i="44" s="1"/>
  <c r="AP78" i="44"/>
  <c r="AH78" i="44"/>
  <c r="AG78" i="44"/>
  <c r="AF78" i="44"/>
  <c r="AE78" i="44"/>
  <c r="AD78" i="44"/>
  <c r="AC78" i="44"/>
  <c r="AB78" i="44"/>
  <c r="AA78" i="44"/>
  <c r="Z78" i="44"/>
  <c r="M78" i="44"/>
  <c r="L78" i="44"/>
  <c r="X78" i="44" s="1"/>
  <c r="J78" i="44"/>
  <c r="I78" i="44"/>
  <c r="E78" i="44"/>
  <c r="AN78" i="44" s="1"/>
  <c r="CB74" i="44"/>
  <c r="CA74" i="44"/>
  <c r="BZ74" i="44"/>
  <c r="BY74" i="44"/>
  <c r="BX74" i="44"/>
  <c r="BW74" i="44"/>
  <c r="BV74" i="44"/>
  <c r="BU74" i="44"/>
  <c r="BT74" i="44"/>
  <c r="CB72" i="44"/>
  <c r="CA72" i="44"/>
  <c r="BZ72" i="44"/>
  <c r="BY72" i="44"/>
  <c r="BX72" i="44"/>
  <c r="BW72" i="44"/>
  <c r="BV72" i="44"/>
  <c r="BU72" i="44"/>
  <c r="BT72" i="44"/>
  <c r="CB71" i="44"/>
  <c r="CA71" i="44"/>
  <c r="BZ71" i="44"/>
  <c r="BY71" i="44"/>
  <c r="BX71" i="44"/>
  <c r="BW71" i="44"/>
  <c r="BV71" i="44"/>
  <c r="BU71" i="44"/>
  <c r="BT71" i="44"/>
  <c r="CB70" i="44"/>
  <c r="CA70" i="44"/>
  <c r="BZ70" i="44"/>
  <c r="BY70" i="44"/>
  <c r="BX70" i="44"/>
  <c r="BW70" i="44"/>
  <c r="BV70" i="44"/>
  <c r="BU70" i="44"/>
  <c r="BT70" i="44"/>
  <c r="B70" i="44"/>
  <c r="CB69" i="44"/>
  <c r="CA69" i="44"/>
  <c r="BZ69" i="44"/>
  <c r="BY69" i="44"/>
  <c r="BX69" i="44"/>
  <c r="BW69" i="44"/>
  <c r="BV69" i="44"/>
  <c r="BU69" i="44"/>
  <c r="BT69" i="44"/>
  <c r="CB68" i="44"/>
  <c r="CA68" i="44"/>
  <c r="BZ68" i="44"/>
  <c r="BY68" i="44"/>
  <c r="BX68" i="44"/>
  <c r="BW68" i="44"/>
  <c r="BV68" i="44"/>
  <c r="BU68" i="44"/>
  <c r="BT68" i="44"/>
  <c r="CB67" i="44"/>
  <c r="CA67" i="44"/>
  <c r="BZ67" i="44"/>
  <c r="BY67" i="44"/>
  <c r="BX67" i="44"/>
  <c r="BW67" i="44"/>
  <c r="BV67" i="44"/>
  <c r="BU67" i="44"/>
  <c r="BT67" i="44"/>
  <c r="CB66" i="44"/>
  <c r="CA66" i="44"/>
  <c r="BZ66" i="44"/>
  <c r="BY66" i="44"/>
  <c r="BX66" i="44"/>
  <c r="BW66" i="44"/>
  <c r="BV66" i="44"/>
  <c r="BU66" i="44"/>
  <c r="BT66" i="44"/>
  <c r="AG66" i="44"/>
  <c r="CB65" i="44"/>
  <c r="CA65" i="44"/>
  <c r="BZ65" i="44"/>
  <c r="BY65" i="44"/>
  <c r="BX65" i="44"/>
  <c r="BW65" i="44"/>
  <c r="BV65" i="44"/>
  <c r="BU65" i="44"/>
  <c r="BT65" i="44"/>
  <c r="Q65" i="44"/>
  <c r="P65" i="44"/>
  <c r="O65" i="44"/>
  <c r="N65" i="44"/>
  <c r="M65" i="44"/>
  <c r="L65" i="44"/>
  <c r="E65" i="44"/>
  <c r="CB64" i="44"/>
  <c r="CA64" i="44"/>
  <c r="BZ64" i="44"/>
  <c r="BY64" i="44"/>
  <c r="BX64" i="44"/>
  <c r="BW64" i="44"/>
  <c r="BV64" i="44"/>
  <c r="BU64" i="44"/>
  <c r="BT64" i="44"/>
  <c r="AN64" i="44"/>
  <c r="AM64" i="44"/>
  <c r="AL64" i="44"/>
  <c r="AK64" i="44"/>
  <c r="AJ64" i="44"/>
  <c r="AI64" i="44"/>
  <c r="T64" i="44"/>
  <c r="I64" i="44"/>
  <c r="H64" i="44"/>
  <c r="G64" i="44"/>
  <c r="CB63" i="44"/>
  <c r="CA63" i="44"/>
  <c r="BZ63" i="44"/>
  <c r="BY63" i="44"/>
  <c r="BX63" i="44"/>
  <c r="BW63" i="44"/>
  <c r="BV63" i="44"/>
  <c r="BU63" i="44"/>
  <c r="BT63" i="44"/>
  <c r="AN63" i="44"/>
  <c r="AM63" i="44"/>
  <c r="AL63" i="44"/>
  <c r="AK63" i="44"/>
  <c r="AJ63" i="44"/>
  <c r="AI63" i="44"/>
  <c r="T63" i="44"/>
  <c r="I63" i="44"/>
  <c r="H63" i="44"/>
  <c r="G63" i="44"/>
  <c r="CB62" i="44"/>
  <c r="CA62" i="44"/>
  <c r="BZ62" i="44"/>
  <c r="BY62" i="44"/>
  <c r="BX62" i="44"/>
  <c r="BW62" i="44"/>
  <c r="BV62" i="44"/>
  <c r="BU62" i="44"/>
  <c r="BT62" i="44"/>
  <c r="AN62" i="44"/>
  <c r="AM62" i="44"/>
  <c r="AL62" i="44"/>
  <c r="AK62" i="44"/>
  <c r="AJ62" i="44"/>
  <c r="AI62" i="44"/>
  <c r="T62" i="44"/>
  <c r="I62" i="44"/>
  <c r="H62" i="44"/>
  <c r="G62" i="44"/>
  <c r="CB61" i="44"/>
  <c r="CA61" i="44"/>
  <c r="BZ61" i="44"/>
  <c r="BY61" i="44"/>
  <c r="BX61" i="44"/>
  <c r="BW61" i="44"/>
  <c r="BV61" i="44"/>
  <c r="BU61" i="44"/>
  <c r="BT61" i="44"/>
  <c r="CB60" i="44"/>
  <c r="CA60" i="44"/>
  <c r="BZ60" i="44"/>
  <c r="BY60" i="44"/>
  <c r="BX60" i="44"/>
  <c r="BW60" i="44"/>
  <c r="BV60" i="44"/>
  <c r="BU60" i="44"/>
  <c r="BT60" i="44"/>
  <c r="CB59" i="44"/>
  <c r="CA59" i="44"/>
  <c r="BZ59" i="44"/>
  <c r="BY59" i="44"/>
  <c r="BX59" i="44"/>
  <c r="BW59" i="44"/>
  <c r="BV59" i="44"/>
  <c r="BU59" i="44"/>
  <c r="BT59" i="44"/>
  <c r="CB58" i="44"/>
  <c r="CA58" i="44"/>
  <c r="BZ58" i="44"/>
  <c r="BY58" i="44"/>
  <c r="BX58" i="44"/>
  <c r="BW58" i="44"/>
  <c r="BV58" i="44"/>
  <c r="BU58" i="44"/>
  <c r="BT58" i="44"/>
  <c r="CB57" i="44"/>
  <c r="BK57" i="44"/>
  <c r="CB56" i="44"/>
  <c r="CA56" i="44"/>
  <c r="BZ56" i="44"/>
  <c r="BY56" i="44"/>
  <c r="BX56" i="44"/>
  <c r="BW56" i="44"/>
  <c r="BV56" i="44"/>
  <c r="BU56" i="44"/>
  <c r="BT56" i="44"/>
  <c r="CB55" i="44"/>
  <c r="CA55" i="44"/>
  <c r="BZ55" i="44"/>
  <c r="BY55" i="44"/>
  <c r="BX55" i="44"/>
  <c r="BW55" i="44"/>
  <c r="BV55" i="44"/>
  <c r="BU55" i="44"/>
  <c r="BT55" i="44"/>
  <c r="CB54" i="44"/>
  <c r="CA54" i="44"/>
  <c r="BZ54" i="44"/>
  <c r="BY54" i="44"/>
  <c r="BX54" i="44"/>
  <c r="BW54" i="44"/>
  <c r="BV54" i="44"/>
  <c r="BU54" i="44"/>
  <c r="BT54" i="44"/>
  <c r="CB53" i="44"/>
  <c r="CA53" i="44"/>
  <c r="BZ53" i="44"/>
  <c r="BY53" i="44"/>
  <c r="BX53" i="44"/>
  <c r="BW53" i="44"/>
  <c r="BV53" i="44"/>
  <c r="BU53" i="44"/>
  <c r="BT53" i="44"/>
  <c r="CB52" i="44"/>
  <c r="CA52" i="44"/>
  <c r="BZ52" i="44"/>
  <c r="BY52" i="44"/>
  <c r="BX52" i="44"/>
  <c r="BW52" i="44"/>
  <c r="BV52" i="44"/>
  <c r="BU52" i="44"/>
  <c r="BT52" i="44"/>
  <c r="U52" i="44"/>
  <c r="T52" i="44"/>
  <c r="S52" i="44"/>
  <c r="G51" i="44"/>
  <c r="G50" i="44"/>
  <c r="G49" i="44"/>
  <c r="E49" i="44"/>
  <c r="B49" i="44"/>
  <c r="C49" i="44" s="1"/>
  <c r="G48" i="44"/>
  <c r="CB47" i="44"/>
  <c r="CA47" i="44"/>
  <c r="BZ47" i="44"/>
  <c r="BY47" i="44"/>
  <c r="BX47" i="44"/>
  <c r="BW47" i="44"/>
  <c r="BV47" i="44"/>
  <c r="BU47" i="44"/>
  <c r="BT47" i="44"/>
  <c r="CB46" i="44"/>
  <c r="CA46" i="44"/>
  <c r="BZ46" i="44"/>
  <c r="BY46" i="44"/>
  <c r="BX46" i="44"/>
  <c r="BW46" i="44"/>
  <c r="BV46" i="44"/>
  <c r="BU46" i="44"/>
  <c r="BT46" i="44"/>
  <c r="CB45" i="44"/>
  <c r="CA45" i="44"/>
  <c r="BZ45" i="44"/>
  <c r="BY45" i="44"/>
  <c r="BX45" i="44"/>
  <c r="BW45" i="44"/>
  <c r="BV45" i="44"/>
  <c r="BU45" i="44"/>
  <c r="BT45" i="44"/>
  <c r="CB44" i="44"/>
  <c r="CA44" i="44"/>
  <c r="BZ44" i="44"/>
  <c r="BY44" i="44"/>
  <c r="BX44" i="44"/>
  <c r="BW44" i="44"/>
  <c r="BV44" i="44"/>
  <c r="BU44" i="44"/>
  <c r="BT44" i="44"/>
  <c r="CB43" i="44"/>
  <c r="CA43" i="44"/>
  <c r="BZ43" i="44"/>
  <c r="BY43" i="44"/>
  <c r="BX43" i="44"/>
  <c r="BW43" i="44"/>
  <c r="BV43" i="44"/>
  <c r="BU43" i="44"/>
  <c r="BT43" i="44"/>
  <c r="Q43" i="44"/>
  <c r="P43" i="44"/>
  <c r="O43" i="44"/>
  <c r="N43" i="44"/>
  <c r="M43" i="44"/>
  <c r="L43" i="44"/>
  <c r="CB42" i="44"/>
  <c r="CA42" i="44"/>
  <c r="BZ42" i="44"/>
  <c r="BY42" i="44"/>
  <c r="BX42" i="44"/>
  <c r="BW42" i="44"/>
  <c r="BV42" i="44"/>
  <c r="BU42" i="44"/>
  <c r="BT42" i="44"/>
  <c r="AN42" i="44"/>
  <c r="AM42" i="44"/>
  <c r="AL42" i="44"/>
  <c r="AK42" i="44"/>
  <c r="AJ42" i="44"/>
  <c r="AI42" i="44"/>
  <c r="AH42" i="44"/>
  <c r="AG42" i="44"/>
  <c r="AF42" i="44"/>
  <c r="AE42" i="44"/>
  <c r="AD42" i="44"/>
  <c r="AC42" i="44"/>
  <c r="AB42" i="44"/>
  <c r="AA42" i="44"/>
  <c r="T42" i="44"/>
  <c r="G42" i="44"/>
  <c r="I42" i="44" s="1"/>
  <c r="F42" i="44"/>
  <c r="Z42" i="44" s="1"/>
  <c r="CB41" i="44"/>
  <c r="CA41" i="44"/>
  <c r="BZ41" i="44"/>
  <c r="BY41" i="44"/>
  <c r="BX41" i="44"/>
  <c r="BW41" i="44"/>
  <c r="BV41" i="44"/>
  <c r="BU41" i="44"/>
  <c r="BT41" i="44"/>
  <c r="AN41" i="44"/>
  <c r="AM41" i="44"/>
  <c r="AL41" i="44"/>
  <c r="AK41" i="44"/>
  <c r="AJ41" i="44"/>
  <c r="AI41" i="44"/>
  <c r="AH41" i="44"/>
  <c r="AG41" i="44"/>
  <c r="AF41" i="44"/>
  <c r="AE41" i="44"/>
  <c r="AD41" i="44"/>
  <c r="AC41" i="44"/>
  <c r="AB41" i="44"/>
  <c r="AA41" i="44"/>
  <c r="T41" i="44"/>
  <c r="G41" i="44"/>
  <c r="I41" i="44" s="1"/>
  <c r="F41" i="44"/>
  <c r="Z41" i="44" s="1"/>
  <c r="CB40" i="44"/>
  <c r="CA40" i="44"/>
  <c r="BZ40" i="44"/>
  <c r="BY40" i="44"/>
  <c r="BX40" i="44"/>
  <c r="BW40" i="44"/>
  <c r="BV40" i="44"/>
  <c r="BU40" i="44"/>
  <c r="BT40" i="44"/>
  <c r="B40" i="44"/>
  <c r="B51" i="44" s="1"/>
  <c r="A40" i="44"/>
  <c r="CB39" i="44"/>
  <c r="CA39" i="44"/>
  <c r="BZ39" i="44"/>
  <c r="BY39" i="44"/>
  <c r="BX39" i="44"/>
  <c r="BW39" i="44"/>
  <c r="BV39" i="44"/>
  <c r="BU39" i="44"/>
  <c r="BT39" i="44"/>
  <c r="AN39" i="44"/>
  <c r="AM39" i="44"/>
  <c r="AL39" i="44"/>
  <c r="AK39" i="44"/>
  <c r="AJ39" i="44"/>
  <c r="AI39" i="44"/>
  <c r="AH39" i="44"/>
  <c r="AG39" i="44"/>
  <c r="AF39" i="44"/>
  <c r="AE39" i="44"/>
  <c r="AD39" i="44"/>
  <c r="AC39" i="44"/>
  <c r="AB39" i="44"/>
  <c r="AA39" i="44"/>
  <c r="T39" i="44"/>
  <c r="G39" i="44"/>
  <c r="I39" i="44" s="1"/>
  <c r="F39" i="44"/>
  <c r="Z39" i="44" s="1"/>
  <c r="CB38" i="44"/>
  <c r="CA38" i="44"/>
  <c r="BZ38" i="44"/>
  <c r="BY38" i="44"/>
  <c r="BX38" i="44"/>
  <c r="BW38" i="44"/>
  <c r="BV38" i="44"/>
  <c r="BU38" i="44"/>
  <c r="BT38" i="44"/>
  <c r="AN38" i="44"/>
  <c r="AM38" i="44"/>
  <c r="AL38" i="44"/>
  <c r="AK38" i="44"/>
  <c r="AJ38" i="44"/>
  <c r="AI38" i="44"/>
  <c r="AH38" i="44"/>
  <c r="AG38" i="44"/>
  <c r="AF38" i="44"/>
  <c r="AE38" i="44"/>
  <c r="AD38" i="44"/>
  <c r="AC38" i="44"/>
  <c r="AB38" i="44"/>
  <c r="AA38" i="44"/>
  <c r="T38" i="44"/>
  <c r="G38" i="44"/>
  <c r="I38" i="44" s="1"/>
  <c r="F38" i="44"/>
  <c r="Z38" i="44" s="1"/>
  <c r="CB37" i="44"/>
  <c r="CA37" i="44"/>
  <c r="BZ37" i="44"/>
  <c r="BY37" i="44"/>
  <c r="BX37" i="44"/>
  <c r="BW37" i="44"/>
  <c r="BV37" i="44"/>
  <c r="BU37" i="44"/>
  <c r="BT37" i="44"/>
  <c r="AN37" i="44"/>
  <c r="AM37" i="44"/>
  <c r="AL37" i="44"/>
  <c r="AK37" i="44"/>
  <c r="AJ37" i="44"/>
  <c r="AI37" i="44"/>
  <c r="AH37" i="44"/>
  <c r="AG37" i="44"/>
  <c r="AF37" i="44"/>
  <c r="AE37" i="44"/>
  <c r="AD37" i="44"/>
  <c r="AC37" i="44"/>
  <c r="AB37" i="44"/>
  <c r="AA37" i="44"/>
  <c r="F37" i="44"/>
  <c r="Z37" i="44" s="1"/>
  <c r="B37" i="44"/>
  <c r="B50" i="44" s="1"/>
  <c r="A37" i="44"/>
  <c r="CB36" i="44"/>
  <c r="CA36" i="44"/>
  <c r="BZ36" i="44"/>
  <c r="BY36" i="44"/>
  <c r="BX36" i="44"/>
  <c r="BW36" i="44"/>
  <c r="BV36" i="44"/>
  <c r="BU36" i="44"/>
  <c r="BT36" i="44"/>
  <c r="AN36" i="44"/>
  <c r="AM36" i="44"/>
  <c r="AL36" i="44"/>
  <c r="AK36" i="44"/>
  <c r="AJ36" i="44"/>
  <c r="AI36" i="44"/>
  <c r="AH36" i="44"/>
  <c r="AG36" i="44"/>
  <c r="AF36" i="44"/>
  <c r="AE36" i="44"/>
  <c r="AD36" i="44"/>
  <c r="AC36" i="44"/>
  <c r="AB36" i="44"/>
  <c r="AA36" i="44"/>
  <c r="T36" i="44"/>
  <c r="G36" i="44"/>
  <c r="F36" i="44"/>
  <c r="Z36" i="44" s="1"/>
  <c r="CB35" i="44"/>
  <c r="CA35" i="44"/>
  <c r="BZ35" i="44"/>
  <c r="BY35" i="44"/>
  <c r="BX35" i="44"/>
  <c r="BW35" i="44"/>
  <c r="BV35" i="44"/>
  <c r="BU35" i="44"/>
  <c r="BT35" i="44"/>
  <c r="AN35" i="44"/>
  <c r="AM35" i="44"/>
  <c r="AL35" i="44"/>
  <c r="AK35" i="44"/>
  <c r="AJ35" i="44"/>
  <c r="AI35" i="44"/>
  <c r="AH35" i="44"/>
  <c r="AG35" i="44"/>
  <c r="AF35" i="44"/>
  <c r="AE35" i="44"/>
  <c r="AD35" i="44"/>
  <c r="AC35" i="44"/>
  <c r="AB35" i="44"/>
  <c r="AA35" i="44"/>
  <c r="T35" i="44"/>
  <c r="G35" i="44"/>
  <c r="I35" i="44" s="1"/>
  <c r="F35" i="44"/>
  <c r="Z35" i="44" s="1"/>
  <c r="CB34" i="44"/>
  <c r="CA34" i="44"/>
  <c r="BZ34" i="44"/>
  <c r="BY34" i="44"/>
  <c r="BX34" i="44"/>
  <c r="BW34" i="44"/>
  <c r="BV34" i="44"/>
  <c r="BU34" i="44"/>
  <c r="BT34" i="44"/>
  <c r="AN34" i="44"/>
  <c r="AM34" i="44"/>
  <c r="AL34" i="44"/>
  <c r="AK34" i="44"/>
  <c r="AJ34" i="44"/>
  <c r="AI34" i="44"/>
  <c r="AH34" i="44"/>
  <c r="AG34" i="44"/>
  <c r="AF34" i="44"/>
  <c r="AE34" i="44"/>
  <c r="AD34" i="44"/>
  <c r="AC34" i="44"/>
  <c r="AB34" i="44"/>
  <c r="AA34" i="44"/>
  <c r="G34" i="44"/>
  <c r="H34" i="44" s="1"/>
  <c r="F34" i="44"/>
  <c r="Z34" i="44" s="1"/>
  <c r="B34" i="44"/>
  <c r="A34" i="44"/>
  <c r="CB33" i="44"/>
  <c r="CA33" i="44"/>
  <c r="BZ33" i="44"/>
  <c r="BY33" i="44"/>
  <c r="BX33" i="44"/>
  <c r="BW33" i="44"/>
  <c r="BV33" i="44"/>
  <c r="BU33" i="44"/>
  <c r="BT33" i="44"/>
  <c r="AN33" i="44"/>
  <c r="AM33" i="44"/>
  <c r="AL33" i="44"/>
  <c r="AK33" i="44"/>
  <c r="AJ33" i="44"/>
  <c r="AI33" i="44"/>
  <c r="AH33" i="44"/>
  <c r="AG33" i="44"/>
  <c r="AF33" i="44"/>
  <c r="AE33" i="44"/>
  <c r="AD33" i="44"/>
  <c r="AC33" i="44"/>
  <c r="AB33" i="44"/>
  <c r="AA33" i="44"/>
  <c r="T33" i="44"/>
  <c r="G33" i="44"/>
  <c r="I33" i="44" s="1"/>
  <c r="F33" i="44"/>
  <c r="Z33" i="44" s="1"/>
  <c r="CB32" i="44"/>
  <c r="CA32" i="44"/>
  <c r="BZ32" i="44"/>
  <c r="BY32" i="44"/>
  <c r="BX32" i="44"/>
  <c r="BW32" i="44"/>
  <c r="BV32" i="44"/>
  <c r="BU32" i="44"/>
  <c r="BT32" i="44"/>
  <c r="AN32" i="44"/>
  <c r="AM32" i="44"/>
  <c r="AL32" i="44"/>
  <c r="AK32" i="44"/>
  <c r="AJ32" i="44"/>
  <c r="AI32" i="44"/>
  <c r="AH32" i="44"/>
  <c r="AG32" i="44"/>
  <c r="AF32" i="44"/>
  <c r="AE32" i="44"/>
  <c r="AD32" i="44"/>
  <c r="AC32" i="44"/>
  <c r="AB32" i="44"/>
  <c r="AA32" i="44"/>
  <c r="T32" i="44"/>
  <c r="G32" i="44"/>
  <c r="H32" i="44" s="1"/>
  <c r="F32" i="44"/>
  <c r="Z32" i="44" s="1"/>
  <c r="CB31" i="44"/>
  <c r="CA31" i="44"/>
  <c r="BZ31" i="44"/>
  <c r="BY31" i="44"/>
  <c r="BX31" i="44"/>
  <c r="BW31" i="44"/>
  <c r="BV31" i="44"/>
  <c r="BU31" i="44"/>
  <c r="BT31" i="44"/>
  <c r="AN31" i="44"/>
  <c r="AM31" i="44"/>
  <c r="AL31" i="44"/>
  <c r="AK31" i="44"/>
  <c r="AJ31" i="44"/>
  <c r="AI31" i="44"/>
  <c r="AH31" i="44"/>
  <c r="AG31" i="44"/>
  <c r="AF31" i="44"/>
  <c r="AE31" i="44"/>
  <c r="AD31" i="44"/>
  <c r="AC31" i="44"/>
  <c r="AB31" i="44"/>
  <c r="AA31" i="44"/>
  <c r="H31" i="44"/>
  <c r="G31" i="44"/>
  <c r="I31" i="44" s="1"/>
  <c r="F31" i="44"/>
  <c r="B31" i="44"/>
  <c r="A31" i="44"/>
  <c r="CB30" i="44"/>
  <c r="CA30" i="44"/>
  <c r="BZ30" i="44"/>
  <c r="BY30" i="44"/>
  <c r="BX30" i="44"/>
  <c r="BW30" i="44"/>
  <c r="BV30" i="44"/>
  <c r="BU30" i="44"/>
  <c r="BT30" i="44"/>
  <c r="CB29" i="44"/>
  <c r="CA29" i="44"/>
  <c r="BZ29" i="44"/>
  <c r="BY29" i="44"/>
  <c r="BX29" i="44"/>
  <c r="BW29" i="44"/>
  <c r="BV29" i="44"/>
  <c r="BU29" i="44"/>
  <c r="BT29" i="44"/>
  <c r="CB28" i="44"/>
  <c r="CA28" i="44"/>
  <c r="BZ28" i="44"/>
  <c r="BY28" i="44"/>
  <c r="BX28" i="44"/>
  <c r="BW28" i="44"/>
  <c r="BV28" i="44"/>
  <c r="BU28" i="44"/>
  <c r="BT28" i="44"/>
  <c r="CB27" i="44"/>
  <c r="CA27" i="44"/>
  <c r="BZ27" i="44"/>
  <c r="BY27" i="44"/>
  <c r="BX27" i="44"/>
  <c r="BW27" i="44"/>
  <c r="BV27" i="44"/>
  <c r="BU27" i="44"/>
  <c r="BT27" i="44"/>
  <c r="CB26" i="44"/>
  <c r="CA26" i="44"/>
  <c r="BZ26" i="44"/>
  <c r="BY26" i="44"/>
  <c r="BX26" i="44"/>
  <c r="BW26" i="44"/>
  <c r="BV26" i="44"/>
  <c r="BU26" i="44"/>
  <c r="BT26" i="44"/>
  <c r="U26" i="44"/>
  <c r="T26" i="44"/>
  <c r="S26" i="44"/>
  <c r="CB25" i="44"/>
  <c r="CA25" i="44"/>
  <c r="BZ25" i="44"/>
  <c r="BY25" i="44"/>
  <c r="BX25" i="44"/>
  <c r="BW25" i="44"/>
  <c r="BV25" i="44"/>
  <c r="BU25" i="44"/>
  <c r="BT25" i="44"/>
  <c r="AR25" i="44"/>
  <c r="W25" i="44" s="1"/>
  <c r="B25" i="44"/>
  <c r="CB24" i="44"/>
  <c r="CA24" i="44"/>
  <c r="BZ24" i="44"/>
  <c r="BY24" i="44"/>
  <c r="BX24" i="44"/>
  <c r="BW24" i="44"/>
  <c r="BV24" i="44"/>
  <c r="BU24" i="44"/>
  <c r="BT24" i="44"/>
  <c r="BK24" i="44"/>
  <c r="BM24" i="44" s="1"/>
  <c r="AR24" i="44"/>
  <c r="W24" i="44" s="1"/>
  <c r="P24" i="44"/>
  <c r="E24" i="44"/>
  <c r="AN24" i="44" s="1"/>
  <c r="B24" i="44"/>
  <c r="BJ24" i="44" s="1"/>
  <c r="BL24" i="44" s="1"/>
  <c r="CB23" i="44"/>
  <c r="CA23" i="44"/>
  <c r="BZ23" i="44"/>
  <c r="BY23" i="44"/>
  <c r="BX23" i="44"/>
  <c r="BW23" i="44"/>
  <c r="BV23" i="44"/>
  <c r="BU23" i="44"/>
  <c r="BT23" i="44"/>
  <c r="BK23" i="44"/>
  <c r="BM23" i="44" s="1"/>
  <c r="BJ23" i="44"/>
  <c r="BL23" i="44" s="1"/>
  <c r="BI23" i="44"/>
  <c r="AR23" i="44"/>
  <c r="Q23" i="44" s="1"/>
  <c r="AP23" i="44"/>
  <c r="P23" i="44"/>
  <c r="E23" i="44"/>
  <c r="AN23" i="44" s="1"/>
  <c r="B23" i="44"/>
  <c r="BH23" i="44" s="1"/>
  <c r="CB22" i="44"/>
  <c r="CA22" i="44"/>
  <c r="BZ22" i="44"/>
  <c r="BY22" i="44"/>
  <c r="BX22" i="44"/>
  <c r="BW22" i="44"/>
  <c r="BV22" i="44"/>
  <c r="BU22" i="44"/>
  <c r="BT22" i="44"/>
  <c r="BK22" i="44"/>
  <c r="BM22" i="44" s="1"/>
  <c r="BJ22" i="44"/>
  <c r="BL22" i="44" s="1"/>
  <c r="BI22" i="44"/>
  <c r="BH22" i="44"/>
  <c r="AR22" i="44"/>
  <c r="V22" i="44" s="1"/>
  <c r="AP22" i="44"/>
  <c r="AJ22" i="44"/>
  <c r="P22" i="44"/>
  <c r="E22" i="44"/>
  <c r="CB21" i="44"/>
  <c r="CA21" i="44"/>
  <c r="BZ21" i="44"/>
  <c r="BY21" i="44"/>
  <c r="BX21" i="44"/>
  <c r="BW21" i="44"/>
  <c r="BV21" i="44"/>
  <c r="BU21" i="44"/>
  <c r="BT21" i="44"/>
  <c r="CB20" i="44"/>
  <c r="CA20" i="44"/>
  <c r="BZ20" i="44"/>
  <c r="BY20" i="44"/>
  <c r="BX20" i="44"/>
  <c r="BW20" i="44"/>
  <c r="BV20" i="44"/>
  <c r="BU20" i="44"/>
  <c r="BT20" i="44"/>
  <c r="CB19" i="44"/>
  <c r="CA19" i="44"/>
  <c r="BZ19" i="44"/>
  <c r="BY19" i="44"/>
  <c r="BX19" i="44"/>
  <c r="BW19" i="44"/>
  <c r="BV19" i="44"/>
  <c r="BU19" i="44"/>
  <c r="BT19" i="44"/>
  <c r="CB18" i="44"/>
  <c r="CA18" i="44"/>
  <c r="BZ18" i="44"/>
  <c r="BY18" i="44"/>
  <c r="BX18" i="44"/>
  <c r="BW18" i="44"/>
  <c r="BV18" i="44"/>
  <c r="BU18" i="44"/>
  <c r="BT18" i="44"/>
  <c r="CB17" i="44"/>
  <c r="CA17" i="44"/>
  <c r="BZ17" i="44"/>
  <c r="BY17" i="44"/>
  <c r="BX17" i="44"/>
  <c r="BW17" i="44"/>
  <c r="BV17" i="44"/>
  <c r="BU17" i="44"/>
  <c r="BT17" i="44"/>
  <c r="E17" i="44"/>
  <c r="CB16" i="44"/>
  <c r="CA16" i="44"/>
  <c r="BZ16" i="44"/>
  <c r="BY16" i="44"/>
  <c r="BX16" i="44"/>
  <c r="BW16" i="44"/>
  <c r="BV16" i="44"/>
  <c r="BU16" i="44"/>
  <c r="BT16" i="44"/>
  <c r="CB15" i="44"/>
  <c r="CA15" i="44"/>
  <c r="BZ15" i="44"/>
  <c r="BY15" i="44"/>
  <c r="BX15" i="44"/>
  <c r="BW15" i="44"/>
  <c r="BV15" i="44"/>
  <c r="BU15" i="44"/>
  <c r="BT15" i="44"/>
  <c r="M24" i="44"/>
  <c r="T37" i="44"/>
  <c r="CB14" i="44"/>
  <c r="CA14" i="44"/>
  <c r="BZ14" i="44"/>
  <c r="BY14" i="44"/>
  <c r="BX14" i="44"/>
  <c r="BW14" i="44"/>
  <c r="BV14" i="44"/>
  <c r="BU14" i="44"/>
  <c r="BT14" i="44"/>
  <c r="M23" i="44"/>
  <c r="T34" i="44"/>
  <c r="CB13" i="44"/>
  <c r="CA13" i="44"/>
  <c r="BZ13" i="44"/>
  <c r="BY13" i="44"/>
  <c r="BX13" i="44"/>
  <c r="BW13" i="44"/>
  <c r="BV13" i="44"/>
  <c r="BU13" i="44"/>
  <c r="BT13" i="44"/>
  <c r="M22" i="44"/>
  <c r="T31" i="44"/>
  <c r="CB12" i="44"/>
  <c r="CA12" i="44"/>
  <c r="BZ12" i="44"/>
  <c r="BY12" i="44"/>
  <c r="BX12" i="44"/>
  <c r="BW12" i="44"/>
  <c r="BV12" i="44"/>
  <c r="BU12" i="44"/>
  <c r="BT12" i="44"/>
  <c r="CB11" i="44"/>
  <c r="CA11" i="44"/>
  <c r="BZ11" i="44"/>
  <c r="BY11" i="44"/>
  <c r="BX11" i="44"/>
  <c r="BW11" i="44"/>
  <c r="BV11" i="44"/>
  <c r="BU11" i="44"/>
  <c r="BT11" i="44"/>
  <c r="CB10" i="44"/>
  <c r="CA10" i="44"/>
  <c r="BZ10" i="44"/>
  <c r="BY10" i="44"/>
  <c r="BX10" i="44"/>
  <c r="BW10" i="44"/>
  <c r="BV10" i="44"/>
  <c r="BU10" i="44"/>
  <c r="BT10" i="44"/>
  <c r="AR137" i="43"/>
  <c r="AP137" i="43"/>
  <c r="AR136" i="43"/>
  <c r="AP136" i="43"/>
  <c r="BA135" i="43"/>
  <c r="AZ135" i="43"/>
  <c r="AY135" i="43"/>
  <c r="AX135" i="43"/>
  <c r="AW135" i="43"/>
  <c r="AV135" i="43"/>
  <c r="AU135" i="43"/>
  <c r="AT135" i="43"/>
  <c r="AS135" i="43"/>
  <c r="AQ135" i="43"/>
  <c r="BA134" i="43"/>
  <c r="AZ134" i="43"/>
  <c r="AY134" i="43"/>
  <c r="AX134" i="43"/>
  <c r="AW134" i="43"/>
  <c r="AV134" i="43"/>
  <c r="AU134" i="43"/>
  <c r="AT134" i="43"/>
  <c r="AS134" i="43"/>
  <c r="AQ134" i="43"/>
  <c r="D127" i="43"/>
  <c r="E126" i="43"/>
  <c r="E125" i="43"/>
  <c r="E124" i="43"/>
  <c r="E123" i="43"/>
  <c r="E122" i="43"/>
  <c r="E121" i="43"/>
  <c r="E120" i="43"/>
  <c r="E119" i="43"/>
  <c r="O114" i="43"/>
  <c r="O113" i="43"/>
  <c r="O112" i="43"/>
  <c r="O111" i="43"/>
  <c r="O110" i="43"/>
  <c r="O109" i="43"/>
  <c r="O108" i="43"/>
  <c r="O107" i="43"/>
  <c r="O106" i="43"/>
  <c r="AR83" i="43"/>
  <c r="W83" i="43" s="1"/>
  <c r="AP83" i="43"/>
  <c r="AG83" i="43"/>
  <c r="AF83" i="43"/>
  <c r="AE83" i="43"/>
  <c r="AD83" i="43"/>
  <c r="AC83" i="43"/>
  <c r="AB83" i="43"/>
  <c r="AA83" i="43"/>
  <c r="Z83" i="43"/>
  <c r="M83" i="43"/>
  <c r="L83" i="43"/>
  <c r="J83" i="43"/>
  <c r="I83" i="43"/>
  <c r="E83" i="43"/>
  <c r="AN83" i="43" s="1"/>
  <c r="AR82" i="43"/>
  <c r="X82" i="43" s="1"/>
  <c r="AP82" i="43"/>
  <c r="AG82" i="43"/>
  <c r="AF82" i="43"/>
  <c r="AE82" i="43"/>
  <c r="AD82" i="43"/>
  <c r="AC82" i="43"/>
  <c r="AB82" i="43"/>
  <c r="AA82" i="43"/>
  <c r="Z82" i="43"/>
  <c r="M82" i="43"/>
  <c r="L82" i="43"/>
  <c r="I82" i="43"/>
  <c r="J82" i="43" s="1"/>
  <c r="E82" i="43"/>
  <c r="AI82" i="43" s="1"/>
  <c r="AR81" i="43"/>
  <c r="V81" i="43" s="1"/>
  <c r="AP81" i="43"/>
  <c r="AH81" i="43"/>
  <c r="AG81" i="43"/>
  <c r="AF81" i="43"/>
  <c r="AE81" i="43"/>
  <c r="AD81" i="43"/>
  <c r="AC81" i="43"/>
  <c r="AB81" i="43"/>
  <c r="AA81" i="43"/>
  <c r="Z81" i="43"/>
  <c r="M81" i="43"/>
  <c r="BE81" i="43" s="1"/>
  <c r="BG81" i="43" s="1"/>
  <c r="BI81" i="43" s="1"/>
  <c r="L81" i="43"/>
  <c r="I81" i="43"/>
  <c r="J81" i="43" s="1"/>
  <c r="E81" i="43"/>
  <c r="AI81" i="43" s="1"/>
  <c r="AR80" i="43"/>
  <c r="V80" i="43" s="1"/>
  <c r="AP80" i="43"/>
  <c r="AH80" i="43"/>
  <c r="AG80" i="43"/>
  <c r="AF80" i="43"/>
  <c r="AE80" i="43"/>
  <c r="AD80" i="43"/>
  <c r="AC80" i="43"/>
  <c r="AB80" i="43"/>
  <c r="AA80" i="43"/>
  <c r="Z80" i="43"/>
  <c r="M80" i="43"/>
  <c r="L80" i="43"/>
  <c r="J80" i="43"/>
  <c r="I80" i="43"/>
  <c r="E80" i="43"/>
  <c r="AN80" i="43" s="1"/>
  <c r="AR79" i="43"/>
  <c r="W79" i="43" s="1"/>
  <c r="AP79" i="43"/>
  <c r="AH79" i="43"/>
  <c r="AG79" i="43"/>
  <c r="AF79" i="43"/>
  <c r="AE79" i="43"/>
  <c r="AD79" i="43"/>
  <c r="AC79" i="43"/>
  <c r="AB79" i="43"/>
  <c r="AA79" i="43"/>
  <c r="Z79" i="43"/>
  <c r="M79" i="43"/>
  <c r="BE79" i="43" s="1"/>
  <c r="BG79" i="43" s="1"/>
  <c r="BI79" i="43" s="1"/>
  <c r="L79" i="43"/>
  <c r="BD79" i="43" s="1"/>
  <c r="BF79" i="43" s="1"/>
  <c r="BH79" i="43" s="1"/>
  <c r="I79" i="43"/>
  <c r="J79" i="43" s="1"/>
  <c r="E79" i="43"/>
  <c r="AN79" i="43" s="1"/>
  <c r="AR78" i="43"/>
  <c r="W78" i="43" s="1"/>
  <c r="AP78" i="43"/>
  <c r="AH78" i="43"/>
  <c r="AG78" i="43"/>
  <c r="AF78" i="43"/>
  <c r="AE78" i="43"/>
  <c r="AD78" i="43"/>
  <c r="AC78" i="43"/>
  <c r="AB78" i="43"/>
  <c r="AA78" i="43"/>
  <c r="Z78" i="43"/>
  <c r="M78" i="43"/>
  <c r="L78" i="43"/>
  <c r="J78" i="43"/>
  <c r="I78" i="43"/>
  <c r="E78" i="43"/>
  <c r="AN78" i="43" s="1"/>
  <c r="CB74" i="43"/>
  <c r="CA74" i="43"/>
  <c r="BZ74" i="43"/>
  <c r="BY74" i="43"/>
  <c r="BX74" i="43"/>
  <c r="BW74" i="43"/>
  <c r="BV74" i="43"/>
  <c r="BU74" i="43"/>
  <c r="BT74" i="43"/>
  <c r="CB72" i="43"/>
  <c r="CA72" i="43"/>
  <c r="BZ72" i="43"/>
  <c r="BY72" i="43"/>
  <c r="BX72" i="43"/>
  <c r="BW72" i="43"/>
  <c r="BV72" i="43"/>
  <c r="BU72" i="43"/>
  <c r="BT72" i="43"/>
  <c r="CB71" i="43"/>
  <c r="CA71" i="43"/>
  <c r="BZ71" i="43"/>
  <c r="BY71" i="43"/>
  <c r="BX71" i="43"/>
  <c r="BW71" i="43"/>
  <c r="BV71" i="43"/>
  <c r="BU71" i="43"/>
  <c r="BT71" i="43"/>
  <c r="CB70" i="43"/>
  <c r="CA70" i="43"/>
  <c r="BZ70" i="43"/>
  <c r="BY70" i="43"/>
  <c r="BX70" i="43"/>
  <c r="BW70" i="43"/>
  <c r="BV70" i="43"/>
  <c r="BU70" i="43"/>
  <c r="BT70" i="43"/>
  <c r="B70" i="43"/>
  <c r="CB69" i="43"/>
  <c r="CA69" i="43"/>
  <c r="BZ69" i="43"/>
  <c r="BY69" i="43"/>
  <c r="BX69" i="43"/>
  <c r="BW69" i="43"/>
  <c r="BV69" i="43"/>
  <c r="BU69" i="43"/>
  <c r="BT69" i="43"/>
  <c r="CB68" i="43"/>
  <c r="CA68" i="43"/>
  <c r="BZ68" i="43"/>
  <c r="BY68" i="43"/>
  <c r="BX68" i="43"/>
  <c r="BW68" i="43"/>
  <c r="BV68" i="43"/>
  <c r="BU68" i="43"/>
  <c r="BT68" i="43"/>
  <c r="CB67" i="43"/>
  <c r="CA67" i="43"/>
  <c r="BZ67" i="43"/>
  <c r="BY67" i="43"/>
  <c r="BX67" i="43"/>
  <c r="BW67" i="43"/>
  <c r="BV67" i="43"/>
  <c r="BU67" i="43"/>
  <c r="BT67" i="43"/>
  <c r="CB66" i="43"/>
  <c r="CA66" i="43"/>
  <c r="BZ66" i="43"/>
  <c r="BY66" i="43"/>
  <c r="BX66" i="43"/>
  <c r="BW66" i="43"/>
  <c r="BV66" i="43"/>
  <c r="BU66" i="43"/>
  <c r="BT66" i="43"/>
  <c r="AG66" i="43"/>
  <c r="CB65" i="43"/>
  <c r="CA65" i="43"/>
  <c r="BZ65" i="43"/>
  <c r="BY65" i="43"/>
  <c r="BX65" i="43"/>
  <c r="BW65" i="43"/>
  <c r="BV65" i="43"/>
  <c r="BU65" i="43"/>
  <c r="BT65" i="43"/>
  <c r="Q65" i="43"/>
  <c r="P65" i="43"/>
  <c r="O65" i="43"/>
  <c r="N65" i="43"/>
  <c r="M65" i="43"/>
  <c r="L65" i="43"/>
  <c r="E65" i="43"/>
  <c r="CB64" i="43"/>
  <c r="CA64" i="43"/>
  <c r="BZ64" i="43"/>
  <c r="BY64" i="43"/>
  <c r="BX64" i="43"/>
  <c r="BW64" i="43"/>
  <c r="BV64" i="43"/>
  <c r="BU64" i="43"/>
  <c r="BT64" i="43"/>
  <c r="AN64" i="43"/>
  <c r="AM64" i="43"/>
  <c r="AL64" i="43"/>
  <c r="AK64" i="43"/>
  <c r="AJ64" i="43"/>
  <c r="AI64" i="43"/>
  <c r="T64" i="43"/>
  <c r="I64" i="43"/>
  <c r="H64" i="43"/>
  <c r="G64" i="43"/>
  <c r="CB63" i="43"/>
  <c r="CA63" i="43"/>
  <c r="BZ63" i="43"/>
  <c r="BY63" i="43"/>
  <c r="BX63" i="43"/>
  <c r="BW63" i="43"/>
  <c r="BV63" i="43"/>
  <c r="BU63" i="43"/>
  <c r="BT63" i="43"/>
  <c r="AN63" i="43"/>
  <c r="AM63" i="43"/>
  <c r="AL63" i="43"/>
  <c r="AK63" i="43"/>
  <c r="AJ63" i="43"/>
  <c r="AI63" i="43"/>
  <c r="T63" i="43"/>
  <c r="I63" i="43"/>
  <c r="H63" i="43"/>
  <c r="G63" i="43"/>
  <c r="CB62" i="43"/>
  <c r="CA62" i="43"/>
  <c r="BZ62" i="43"/>
  <c r="BY62" i="43"/>
  <c r="BX62" i="43"/>
  <c r="BW62" i="43"/>
  <c r="BV62" i="43"/>
  <c r="BU62" i="43"/>
  <c r="BT62" i="43"/>
  <c r="AN62" i="43"/>
  <c r="AM62" i="43"/>
  <c r="AL62" i="43"/>
  <c r="AK62" i="43"/>
  <c r="AJ62" i="43"/>
  <c r="AI62" i="43"/>
  <c r="T62" i="43"/>
  <c r="I62" i="43"/>
  <c r="H62" i="43"/>
  <c r="G62" i="43"/>
  <c r="CB61" i="43"/>
  <c r="CA61" i="43"/>
  <c r="BZ61" i="43"/>
  <c r="BY61" i="43"/>
  <c r="BX61" i="43"/>
  <c r="BW61" i="43"/>
  <c r="BV61" i="43"/>
  <c r="BU61" i="43"/>
  <c r="BT61" i="43"/>
  <c r="CB60" i="43"/>
  <c r="CA60" i="43"/>
  <c r="BZ60" i="43"/>
  <c r="BY60" i="43"/>
  <c r="BX60" i="43"/>
  <c r="BW60" i="43"/>
  <c r="BV60" i="43"/>
  <c r="BU60" i="43"/>
  <c r="BT60" i="43"/>
  <c r="CB59" i="43"/>
  <c r="CA59" i="43"/>
  <c r="BZ59" i="43"/>
  <c r="BY59" i="43"/>
  <c r="BX59" i="43"/>
  <c r="BW59" i="43"/>
  <c r="BV59" i="43"/>
  <c r="BU59" i="43"/>
  <c r="BT59" i="43"/>
  <c r="CB58" i="43"/>
  <c r="CA58" i="43"/>
  <c r="BZ58" i="43"/>
  <c r="BY58" i="43"/>
  <c r="BX58" i="43"/>
  <c r="BW58" i="43"/>
  <c r="BV58" i="43"/>
  <c r="BU58" i="43"/>
  <c r="BT58" i="43"/>
  <c r="CB57" i="43"/>
  <c r="BK57" i="43"/>
  <c r="CB56" i="43"/>
  <c r="CA56" i="43"/>
  <c r="BZ56" i="43"/>
  <c r="BY56" i="43"/>
  <c r="BX56" i="43"/>
  <c r="BW56" i="43"/>
  <c r="BV56" i="43"/>
  <c r="BU56" i="43"/>
  <c r="BT56" i="43"/>
  <c r="CB55" i="43"/>
  <c r="CA55" i="43"/>
  <c r="BZ55" i="43"/>
  <c r="BY55" i="43"/>
  <c r="BX55" i="43"/>
  <c r="BW55" i="43"/>
  <c r="BV55" i="43"/>
  <c r="BU55" i="43"/>
  <c r="BT55" i="43"/>
  <c r="CB54" i="43"/>
  <c r="CA54" i="43"/>
  <c r="BZ54" i="43"/>
  <c r="BY54" i="43"/>
  <c r="BX54" i="43"/>
  <c r="BW54" i="43"/>
  <c r="BV54" i="43"/>
  <c r="BU54" i="43"/>
  <c r="BT54" i="43"/>
  <c r="CB53" i="43"/>
  <c r="CA53" i="43"/>
  <c r="BZ53" i="43"/>
  <c r="BY53" i="43"/>
  <c r="BX53" i="43"/>
  <c r="BW53" i="43"/>
  <c r="BV53" i="43"/>
  <c r="BU53" i="43"/>
  <c r="BT53" i="43"/>
  <c r="CB52" i="43"/>
  <c r="CA52" i="43"/>
  <c r="BZ52" i="43"/>
  <c r="BY52" i="43"/>
  <c r="BX52" i="43"/>
  <c r="BW52" i="43"/>
  <c r="BV52" i="43"/>
  <c r="BU52" i="43"/>
  <c r="BT52" i="43"/>
  <c r="U52" i="43"/>
  <c r="T52" i="43"/>
  <c r="S52" i="43"/>
  <c r="G51" i="43"/>
  <c r="G50" i="43"/>
  <c r="G49" i="43"/>
  <c r="E49" i="43"/>
  <c r="C49" i="43"/>
  <c r="B49" i="43"/>
  <c r="G48" i="43"/>
  <c r="CB47" i="43"/>
  <c r="CA47" i="43"/>
  <c r="BZ47" i="43"/>
  <c r="BY47" i="43"/>
  <c r="BX47" i="43"/>
  <c r="BW47" i="43"/>
  <c r="BV47" i="43"/>
  <c r="BU47" i="43"/>
  <c r="BT47" i="43"/>
  <c r="CB46" i="43"/>
  <c r="CA46" i="43"/>
  <c r="BZ46" i="43"/>
  <c r="BY46" i="43"/>
  <c r="BX46" i="43"/>
  <c r="BW46" i="43"/>
  <c r="BV46" i="43"/>
  <c r="BU46" i="43"/>
  <c r="BT46" i="43"/>
  <c r="CB45" i="43"/>
  <c r="CA45" i="43"/>
  <c r="BZ45" i="43"/>
  <c r="BY45" i="43"/>
  <c r="BX45" i="43"/>
  <c r="BW45" i="43"/>
  <c r="BV45" i="43"/>
  <c r="BU45" i="43"/>
  <c r="BT45" i="43"/>
  <c r="CB44" i="43"/>
  <c r="CA44" i="43"/>
  <c r="BZ44" i="43"/>
  <c r="BY44" i="43"/>
  <c r="BX44" i="43"/>
  <c r="BW44" i="43"/>
  <c r="BV44" i="43"/>
  <c r="BU44" i="43"/>
  <c r="BT44" i="43"/>
  <c r="CB43" i="43"/>
  <c r="CA43" i="43"/>
  <c r="BZ43" i="43"/>
  <c r="BY43" i="43"/>
  <c r="BX43" i="43"/>
  <c r="BW43" i="43"/>
  <c r="BV43" i="43"/>
  <c r="BU43" i="43"/>
  <c r="BT43" i="43"/>
  <c r="Q43" i="43"/>
  <c r="P43" i="43"/>
  <c r="O43" i="43"/>
  <c r="N43" i="43"/>
  <c r="M43" i="43"/>
  <c r="L43" i="43"/>
  <c r="CB42" i="43"/>
  <c r="CA42" i="43"/>
  <c r="BZ42" i="43"/>
  <c r="BY42" i="43"/>
  <c r="BX42" i="43"/>
  <c r="BW42" i="43"/>
  <c r="BV42" i="43"/>
  <c r="BU42" i="43"/>
  <c r="BT42" i="43"/>
  <c r="AN42" i="43"/>
  <c r="AM42" i="43"/>
  <c r="AL42" i="43"/>
  <c r="AK42" i="43"/>
  <c r="AJ42" i="43"/>
  <c r="AI42" i="43"/>
  <c r="AH42" i="43"/>
  <c r="AG42" i="43"/>
  <c r="AF42" i="43"/>
  <c r="AE42" i="43"/>
  <c r="AD42" i="43"/>
  <c r="AC42" i="43"/>
  <c r="AB42" i="43"/>
  <c r="AA42" i="43"/>
  <c r="T42" i="43"/>
  <c r="G42" i="43"/>
  <c r="H42" i="43" s="1"/>
  <c r="F42" i="43"/>
  <c r="Z42" i="43" s="1"/>
  <c r="CB41" i="43"/>
  <c r="CA41" i="43"/>
  <c r="BZ41" i="43"/>
  <c r="BY41" i="43"/>
  <c r="BX41" i="43"/>
  <c r="BW41" i="43"/>
  <c r="BV41" i="43"/>
  <c r="BU41" i="43"/>
  <c r="BT41" i="43"/>
  <c r="AN41" i="43"/>
  <c r="AM41" i="43"/>
  <c r="AL41" i="43"/>
  <c r="AK41" i="43"/>
  <c r="AJ41" i="43"/>
  <c r="AI41" i="43"/>
  <c r="AH41" i="43"/>
  <c r="AG41" i="43"/>
  <c r="AF41" i="43"/>
  <c r="AE41" i="43"/>
  <c r="AD41" i="43"/>
  <c r="AC41" i="43"/>
  <c r="AB41" i="43"/>
  <c r="AA41" i="43"/>
  <c r="T41" i="43"/>
  <c r="G41" i="43"/>
  <c r="I41" i="43" s="1"/>
  <c r="F41" i="43"/>
  <c r="Z41" i="43" s="1"/>
  <c r="CB40" i="43"/>
  <c r="CA40" i="43"/>
  <c r="BZ40" i="43"/>
  <c r="BY40" i="43"/>
  <c r="BX40" i="43"/>
  <c r="BW40" i="43"/>
  <c r="BV40" i="43"/>
  <c r="BU40" i="43"/>
  <c r="BT40" i="43"/>
  <c r="B40" i="43"/>
  <c r="B51" i="43" s="1"/>
  <c r="A40" i="43"/>
  <c r="CB39" i="43"/>
  <c r="CA39" i="43"/>
  <c r="BZ39" i="43"/>
  <c r="BY39" i="43"/>
  <c r="BX39" i="43"/>
  <c r="BW39" i="43"/>
  <c r="BV39" i="43"/>
  <c r="BU39" i="43"/>
  <c r="BT39" i="43"/>
  <c r="AN39" i="43"/>
  <c r="AM39" i="43"/>
  <c r="AL39" i="43"/>
  <c r="AK39" i="43"/>
  <c r="AJ39" i="43"/>
  <c r="AI39" i="43"/>
  <c r="AH39" i="43"/>
  <c r="AG39" i="43"/>
  <c r="AF39" i="43"/>
  <c r="AE39" i="43"/>
  <c r="AD39" i="43"/>
  <c r="AC39" i="43"/>
  <c r="AB39" i="43"/>
  <c r="AA39" i="43"/>
  <c r="T39" i="43"/>
  <c r="G39" i="43"/>
  <c r="I39" i="43" s="1"/>
  <c r="F39" i="43"/>
  <c r="Z39" i="43" s="1"/>
  <c r="CB38" i="43"/>
  <c r="CA38" i="43"/>
  <c r="BZ38" i="43"/>
  <c r="BY38" i="43"/>
  <c r="BX38" i="43"/>
  <c r="BW38" i="43"/>
  <c r="BV38" i="43"/>
  <c r="BU38" i="43"/>
  <c r="BT38" i="43"/>
  <c r="AN38" i="43"/>
  <c r="AM38" i="43"/>
  <c r="AL38" i="43"/>
  <c r="AK38" i="43"/>
  <c r="AJ38" i="43"/>
  <c r="AI38" i="43"/>
  <c r="AH38" i="43"/>
  <c r="AG38" i="43"/>
  <c r="AF38" i="43"/>
  <c r="AE38" i="43"/>
  <c r="AD38" i="43"/>
  <c r="AC38" i="43"/>
  <c r="AB38" i="43"/>
  <c r="AA38" i="43"/>
  <c r="T38" i="43"/>
  <c r="G38" i="43"/>
  <c r="H38" i="43" s="1"/>
  <c r="F38" i="43"/>
  <c r="Z38" i="43" s="1"/>
  <c r="CB37" i="43"/>
  <c r="CA37" i="43"/>
  <c r="BZ37" i="43"/>
  <c r="BY37" i="43"/>
  <c r="BX37" i="43"/>
  <c r="BW37" i="43"/>
  <c r="BV37" i="43"/>
  <c r="BU37" i="43"/>
  <c r="BT37" i="43"/>
  <c r="AN37" i="43"/>
  <c r="AM37" i="43"/>
  <c r="AL37" i="43"/>
  <c r="AK37" i="43"/>
  <c r="AJ37" i="43"/>
  <c r="AI37" i="43"/>
  <c r="AH37" i="43"/>
  <c r="AG37" i="43"/>
  <c r="AF37" i="43"/>
  <c r="AE37" i="43"/>
  <c r="AD37" i="43"/>
  <c r="AC37" i="43"/>
  <c r="AB37" i="43"/>
  <c r="AA37" i="43"/>
  <c r="F37" i="43"/>
  <c r="Z37" i="43" s="1"/>
  <c r="B37" i="43"/>
  <c r="B50" i="43" s="1"/>
  <c r="A37" i="43"/>
  <c r="CB36" i="43"/>
  <c r="CA36" i="43"/>
  <c r="BZ36" i="43"/>
  <c r="BY36" i="43"/>
  <c r="BX36" i="43"/>
  <c r="BW36" i="43"/>
  <c r="BV36" i="43"/>
  <c r="BU36" i="43"/>
  <c r="BT36" i="43"/>
  <c r="AN36" i="43"/>
  <c r="AM36" i="43"/>
  <c r="AL36" i="43"/>
  <c r="AK36" i="43"/>
  <c r="AJ36" i="43"/>
  <c r="AI36" i="43"/>
  <c r="AH36" i="43"/>
  <c r="AG36" i="43"/>
  <c r="AF36" i="43"/>
  <c r="AE36" i="43"/>
  <c r="AD36" i="43"/>
  <c r="AC36" i="43"/>
  <c r="AB36" i="43"/>
  <c r="AA36" i="43"/>
  <c r="T36" i="43"/>
  <c r="G36" i="43"/>
  <c r="I36" i="43" s="1"/>
  <c r="F36" i="43"/>
  <c r="Z36" i="43" s="1"/>
  <c r="CB35" i="43"/>
  <c r="CA35" i="43"/>
  <c r="BZ35" i="43"/>
  <c r="BY35" i="43"/>
  <c r="BX35" i="43"/>
  <c r="BW35" i="43"/>
  <c r="BV35" i="43"/>
  <c r="BU35" i="43"/>
  <c r="BT35" i="43"/>
  <c r="AN35" i="43"/>
  <c r="AM35" i="43"/>
  <c r="AL35" i="43"/>
  <c r="AK35" i="43"/>
  <c r="AJ35" i="43"/>
  <c r="AI35" i="43"/>
  <c r="AH35" i="43"/>
  <c r="AG35" i="43"/>
  <c r="AF35" i="43"/>
  <c r="AE35" i="43"/>
  <c r="AD35" i="43"/>
  <c r="AC35" i="43"/>
  <c r="AB35" i="43"/>
  <c r="AA35" i="43"/>
  <c r="T35" i="43"/>
  <c r="G35" i="43"/>
  <c r="I35" i="43" s="1"/>
  <c r="F35" i="43"/>
  <c r="Z35" i="43" s="1"/>
  <c r="CB34" i="43"/>
  <c r="CA34" i="43"/>
  <c r="BZ34" i="43"/>
  <c r="BY34" i="43"/>
  <c r="BX34" i="43"/>
  <c r="BW34" i="43"/>
  <c r="BV34" i="43"/>
  <c r="BU34" i="43"/>
  <c r="BT34" i="43"/>
  <c r="AN34" i="43"/>
  <c r="AM34" i="43"/>
  <c r="AL34" i="43"/>
  <c r="AK34" i="43"/>
  <c r="AJ34" i="43"/>
  <c r="AI34" i="43"/>
  <c r="AH34" i="43"/>
  <c r="AG34" i="43"/>
  <c r="AF34" i="43"/>
  <c r="AE34" i="43"/>
  <c r="AD34" i="43"/>
  <c r="AC34" i="43"/>
  <c r="AB34" i="43"/>
  <c r="AA34" i="43"/>
  <c r="F34" i="43"/>
  <c r="Z34" i="43" s="1"/>
  <c r="B34" i="43"/>
  <c r="G34" i="43" s="1"/>
  <c r="A34" i="43"/>
  <c r="CB33" i="43"/>
  <c r="CA33" i="43"/>
  <c r="BZ33" i="43"/>
  <c r="BY33" i="43"/>
  <c r="BX33" i="43"/>
  <c r="BW33" i="43"/>
  <c r="BV33" i="43"/>
  <c r="BU33" i="43"/>
  <c r="BT33" i="43"/>
  <c r="AN33" i="43"/>
  <c r="AM33" i="43"/>
  <c r="AL33" i="43"/>
  <c r="AK33" i="43"/>
  <c r="AJ33" i="43"/>
  <c r="AI33" i="43"/>
  <c r="AH33" i="43"/>
  <c r="AG33" i="43"/>
  <c r="AF33" i="43"/>
  <c r="AE33" i="43"/>
  <c r="AD33" i="43"/>
  <c r="AC33" i="43"/>
  <c r="AB33" i="43"/>
  <c r="AA33" i="43"/>
  <c r="T33" i="43"/>
  <c r="G33" i="43"/>
  <c r="I33" i="43" s="1"/>
  <c r="F33" i="43"/>
  <c r="Z33" i="43" s="1"/>
  <c r="CB32" i="43"/>
  <c r="CA32" i="43"/>
  <c r="BZ32" i="43"/>
  <c r="BY32" i="43"/>
  <c r="BX32" i="43"/>
  <c r="BW32" i="43"/>
  <c r="BV32" i="43"/>
  <c r="BU32" i="43"/>
  <c r="BT32" i="43"/>
  <c r="AN32" i="43"/>
  <c r="AM32" i="43"/>
  <c r="AL32" i="43"/>
  <c r="AK32" i="43"/>
  <c r="AJ32" i="43"/>
  <c r="AI32" i="43"/>
  <c r="AH32" i="43"/>
  <c r="AG32" i="43"/>
  <c r="AF32" i="43"/>
  <c r="AE32" i="43"/>
  <c r="AD32" i="43"/>
  <c r="AC32" i="43"/>
  <c r="AB32" i="43"/>
  <c r="AA32" i="43"/>
  <c r="T32" i="43"/>
  <c r="G32" i="43"/>
  <c r="H32" i="43" s="1"/>
  <c r="F32" i="43"/>
  <c r="Z32" i="43" s="1"/>
  <c r="CB31" i="43"/>
  <c r="CA31" i="43"/>
  <c r="BZ31" i="43"/>
  <c r="BY31" i="43"/>
  <c r="BX31" i="43"/>
  <c r="BW31" i="43"/>
  <c r="BV31" i="43"/>
  <c r="BU31" i="43"/>
  <c r="BT31" i="43"/>
  <c r="AN31" i="43"/>
  <c r="AM31" i="43"/>
  <c r="AL31" i="43"/>
  <c r="AK31" i="43"/>
  <c r="AJ31" i="43"/>
  <c r="AI31" i="43"/>
  <c r="AH31" i="43"/>
  <c r="AG31" i="43"/>
  <c r="AF31" i="43"/>
  <c r="AE31" i="43"/>
  <c r="AD31" i="43"/>
  <c r="AC31" i="43"/>
  <c r="AB31" i="43"/>
  <c r="AA31" i="43"/>
  <c r="G31" i="43"/>
  <c r="I31" i="43" s="1"/>
  <c r="F31" i="43"/>
  <c r="B31" i="43"/>
  <c r="B48" i="43" s="1"/>
  <c r="A31" i="43"/>
  <c r="CB30" i="43"/>
  <c r="CA30" i="43"/>
  <c r="BZ30" i="43"/>
  <c r="BY30" i="43"/>
  <c r="BX30" i="43"/>
  <c r="BW30" i="43"/>
  <c r="BV30" i="43"/>
  <c r="BU30" i="43"/>
  <c r="BT30" i="43"/>
  <c r="CB29" i="43"/>
  <c r="CA29" i="43"/>
  <c r="BZ29" i="43"/>
  <c r="BY29" i="43"/>
  <c r="BX29" i="43"/>
  <c r="BW29" i="43"/>
  <c r="BV29" i="43"/>
  <c r="BU29" i="43"/>
  <c r="BT29" i="43"/>
  <c r="CB28" i="43"/>
  <c r="CA28" i="43"/>
  <c r="BZ28" i="43"/>
  <c r="BY28" i="43"/>
  <c r="BX28" i="43"/>
  <c r="BW28" i="43"/>
  <c r="BV28" i="43"/>
  <c r="BU28" i="43"/>
  <c r="BT28" i="43"/>
  <c r="CB27" i="43"/>
  <c r="CA27" i="43"/>
  <c r="BZ27" i="43"/>
  <c r="BY27" i="43"/>
  <c r="BX27" i="43"/>
  <c r="BW27" i="43"/>
  <c r="BV27" i="43"/>
  <c r="BU27" i="43"/>
  <c r="BT27" i="43"/>
  <c r="CB26" i="43"/>
  <c r="CA26" i="43"/>
  <c r="BZ26" i="43"/>
  <c r="BY26" i="43"/>
  <c r="BX26" i="43"/>
  <c r="BW26" i="43"/>
  <c r="BV26" i="43"/>
  <c r="BU26" i="43"/>
  <c r="BT26" i="43"/>
  <c r="U26" i="43"/>
  <c r="T26" i="43"/>
  <c r="S26" i="43"/>
  <c r="CB25" i="43"/>
  <c r="CA25" i="43"/>
  <c r="BZ25" i="43"/>
  <c r="BY25" i="43"/>
  <c r="BX25" i="43"/>
  <c r="BW25" i="43"/>
  <c r="BV25" i="43"/>
  <c r="BU25" i="43"/>
  <c r="BT25" i="43"/>
  <c r="AR25" i="43"/>
  <c r="W25" i="43" s="1"/>
  <c r="B25" i="43"/>
  <c r="E25" i="43" s="1"/>
  <c r="CB24" i="43"/>
  <c r="CA24" i="43"/>
  <c r="BZ24" i="43"/>
  <c r="BY24" i="43"/>
  <c r="BX24" i="43"/>
  <c r="BW24" i="43"/>
  <c r="BV24" i="43"/>
  <c r="BU24" i="43"/>
  <c r="BT24" i="43"/>
  <c r="BK24" i="43"/>
  <c r="BM24" i="43" s="1"/>
  <c r="BJ24" i="43"/>
  <c r="BL24" i="43" s="1"/>
  <c r="BI24" i="43"/>
  <c r="AR24" i="43"/>
  <c r="V24" i="43" s="1"/>
  <c r="AL24" i="43"/>
  <c r="P24" i="43"/>
  <c r="E24" i="43"/>
  <c r="B24" i="43"/>
  <c r="BH24" i="43" s="1"/>
  <c r="CB23" i="43"/>
  <c r="CA23" i="43"/>
  <c r="BZ23" i="43"/>
  <c r="BY23" i="43"/>
  <c r="BX23" i="43"/>
  <c r="BW23" i="43"/>
  <c r="BV23" i="43"/>
  <c r="BU23" i="43"/>
  <c r="BT23" i="43"/>
  <c r="BK23" i="43"/>
  <c r="BM23" i="43" s="1"/>
  <c r="AR23" i="43"/>
  <c r="V23" i="43" s="1"/>
  <c r="P23" i="43"/>
  <c r="B23" i="43"/>
  <c r="BJ23" i="43" s="1"/>
  <c r="BL23" i="43" s="1"/>
  <c r="CB22" i="43"/>
  <c r="CA22" i="43"/>
  <c r="BZ22" i="43"/>
  <c r="BY22" i="43"/>
  <c r="BX22" i="43"/>
  <c r="BW22" i="43"/>
  <c r="BV22" i="43"/>
  <c r="BU22" i="43"/>
  <c r="BT22" i="43"/>
  <c r="BK22" i="43"/>
  <c r="BM22" i="43" s="1"/>
  <c r="BJ22" i="43"/>
  <c r="BL22" i="43" s="1"/>
  <c r="BI22" i="43"/>
  <c r="BH22" i="43"/>
  <c r="AR22" i="43"/>
  <c r="W22" i="43" s="1"/>
  <c r="AP22" i="43"/>
  <c r="AN22" i="43"/>
  <c r="AL22" i="43"/>
  <c r="AJ22" i="43"/>
  <c r="AI22" i="43"/>
  <c r="P22" i="43"/>
  <c r="E22" i="43"/>
  <c r="AM22" i="43" s="1"/>
  <c r="CB21" i="43"/>
  <c r="CA21" i="43"/>
  <c r="BZ21" i="43"/>
  <c r="BY21" i="43"/>
  <c r="BX21" i="43"/>
  <c r="BW21" i="43"/>
  <c r="BV21" i="43"/>
  <c r="BU21" i="43"/>
  <c r="BT21" i="43"/>
  <c r="CB20" i="43"/>
  <c r="CA20" i="43"/>
  <c r="BZ20" i="43"/>
  <c r="BY20" i="43"/>
  <c r="BX20" i="43"/>
  <c r="BW20" i="43"/>
  <c r="BV20" i="43"/>
  <c r="BU20" i="43"/>
  <c r="BT20" i="43"/>
  <c r="CB19" i="43"/>
  <c r="CA19" i="43"/>
  <c r="BZ19" i="43"/>
  <c r="BY19" i="43"/>
  <c r="BX19" i="43"/>
  <c r="BW19" i="43"/>
  <c r="BV19" i="43"/>
  <c r="BU19" i="43"/>
  <c r="BT19" i="43"/>
  <c r="CB18" i="43"/>
  <c r="CA18" i="43"/>
  <c r="BZ18" i="43"/>
  <c r="BY18" i="43"/>
  <c r="BX18" i="43"/>
  <c r="BW18" i="43"/>
  <c r="BV18" i="43"/>
  <c r="BU18" i="43"/>
  <c r="BT18" i="43"/>
  <c r="CB17" i="43"/>
  <c r="CA17" i="43"/>
  <c r="BZ17" i="43"/>
  <c r="BY17" i="43"/>
  <c r="BX17" i="43"/>
  <c r="BW17" i="43"/>
  <c r="BV17" i="43"/>
  <c r="BU17" i="43"/>
  <c r="BT17" i="43"/>
  <c r="E17" i="43"/>
  <c r="CB16" i="43"/>
  <c r="CA16" i="43"/>
  <c r="BZ16" i="43"/>
  <c r="BY16" i="43"/>
  <c r="BX16" i="43"/>
  <c r="BW16" i="43"/>
  <c r="BV16" i="43"/>
  <c r="BU16" i="43"/>
  <c r="BT16" i="43"/>
  <c r="CB15" i="43"/>
  <c r="CA15" i="43"/>
  <c r="BZ15" i="43"/>
  <c r="BY15" i="43"/>
  <c r="BX15" i="43"/>
  <c r="BW15" i="43"/>
  <c r="BV15" i="43"/>
  <c r="BU15" i="43"/>
  <c r="BT15" i="43"/>
  <c r="M24" i="43"/>
  <c r="T37" i="43"/>
  <c r="CB14" i="43"/>
  <c r="CA14" i="43"/>
  <c r="BZ14" i="43"/>
  <c r="BY14" i="43"/>
  <c r="BX14" i="43"/>
  <c r="BW14" i="43"/>
  <c r="BV14" i="43"/>
  <c r="BU14" i="43"/>
  <c r="BT14" i="43"/>
  <c r="M23" i="43"/>
  <c r="T34" i="43"/>
  <c r="CB13" i="43"/>
  <c r="CA13" i="43"/>
  <c r="BZ13" i="43"/>
  <c r="BY13" i="43"/>
  <c r="BX13" i="43"/>
  <c r="BW13" i="43"/>
  <c r="BV13" i="43"/>
  <c r="BU13" i="43"/>
  <c r="BT13" i="43"/>
  <c r="M22" i="43"/>
  <c r="T31" i="43"/>
  <c r="CB12" i="43"/>
  <c r="CA12" i="43"/>
  <c r="BZ12" i="43"/>
  <c r="BY12" i="43"/>
  <c r="BX12" i="43"/>
  <c r="BW12" i="43"/>
  <c r="BV12" i="43"/>
  <c r="BU12" i="43"/>
  <c r="BT12" i="43"/>
  <c r="CB11" i="43"/>
  <c r="CA11" i="43"/>
  <c r="BZ11" i="43"/>
  <c r="BY11" i="43"/>
  <c r="BX11" i="43"/>
  <c r="BW11" i="43"/>
  <c r="BV11" i="43"/>
  <c r="BU11" i="43"/>
  <c r="BT11" i="43"/>
  <c r="CB10" i="43"/>
  <c r="CA10" i="43"/>
  <c r="BZ10" i="43"/>
  <c r="BY10" i="43"/>
  <c r="BX10" i="43"/>
  <c r="BW10" i="43"/>
  <c r="BV10" i="43"/>
  <c r="BU10" i="43"/>
  <c r="BT10" i="43"/>
  <c r="AR137" i="41"/>
  <c r="AP137" i="41"/>
  <c r="AR136" i="41"/>
  <c r="AP136" i="41"/>
  <c r="BA135" i="41"/>
  <c r="AZ135" i="41"/>
  <c r="AY135" i="41"/>
  <c r="AX135" i="41"/>
  <c r="AW135" i="41"/>
  <c r="AV135" i="41"/>
  <c r="AU135" i="41"/>
  <c r="AT135" i="41"/>
  <c r="AS135" i="41"/>
  <c r="AQ135" i="41"/>
  <c r="BA134" i="41"/>
  <c r="AZ134" i="41"/>
  <c r="AY134" i="41"/>
  <c r="AX134" i="41"/>
  <c r="AW134" i="41"/>
  <c r="AV134" i="41"/>
  <c r="AU134" i="41"/>
  <c r="AT134" i="41"/>
  <c r="AS134" i="41"/>
  <c r="AQ134" i="41"/>
  <c r="D127" i="41"/>
  <c r="E126" i="41"/>
  <c r="E125" i="41"/>
  <c r="E124" i="41"/>
  <c r="E123" i="41"/>
  <c r="E122" i="41"/>
  <c r="E121" i="41"/>
  <c r="E120" i="41"/>
  <c r="E119" i="41"/>
  <c r="O114" i="41"/>
  <c r="O113" i="41"/>
  <c r="O112" i="41"/>
  <c r="O111" i="41"/>
  <c r="O110" i="41"/>
  <c r="O109" i="41"/>
  <c r="O108" i="41"/>
  <c r="O107" i="41"/>
  <c r="O106" i="41"/>
  <c r="AR83" i="41"/>
  <c r="W83" i="41" s="1"/>
  <c r="AP83" i="41"/>
  <c r="AG83" i="41"/>
  <c r="AF83" i="41"/>
  <c r="AE83" i="41"/>
  <c r="AD83" i="41"/>
  <c r="AC83" i="41"/>
  <c r="AB83" i="41"/>
  <c r="AA83" i="41"/>
  <c r="Z83" i="41"/>
  <c r="M83" i="41"/>
  <c r="L83" i="41"/>
  <c r="BD83" i="41" s="1"/>
  <c r="BF83" i="41" s="1"/>
  <c r="BH83" i="41" s="1"/>
  <c r="I83" i="41"/>
  <c r="J83" i="41" s="1"/>
  <c r="E83" i="41"/>
  <c r="AJ83" i="41" s="1"/>
  <c r="AR82" i="41"/>
  <c r="V82" i="41" s="1"/>
  <c r="AP82" i="41"/>
  <c r="AG82" i="41"/>
  <c r="AF82" i="41"/>
  <c r="AE82" i="41"/>
  <c r="AD82" i="41"/>
  <c r="AC82" i="41"/>
  <c r="AB82" i="41"/>
  <c r="AA82" i="41"/>
  <c r="Z82" i="41"/>
  <c r="M82" i="41"/>
  <c r="L82" i="41"/>
  <c r="J82" i="41"/>
  <c r="I82" i="41"/>
  <c r="E82" i="41"/>
  <c r="AI82" i="41" s="1"/>
  <c r="AR81" i="41"/>
  <c r="V81" i="41" s="1"/>
  <c r="AP81" i="41"/>
  <c r="AH81" i="41"/>
  <c r="AG81" i="41"/>
  <c r="AF81" i="41"/>
  <c r="AE81" i="41"/>
  <c r="AD81" i="41"/>
  <c r="AC81" i="41"/>
  <c r="AB81" i="41"/>
  <c r="AA81" i="41"/>
  <c r="Z81" i="41"/>
  <c r="M81" i="41"/>
  <c r="BE81" i="41" s="1"/>
  <c r="BG81" i="41" s="1"/>
  <c r="BI81" i="41" s="1"/>
  <c r="L81" i="41"/>
  <c r="X81" i="41" s="1"/>
  <c r="J81" i="41"/>
  <c r="I81" i="41"/>
  <c r="E81" i="41"/>
  <c r="AN81" i="41" s="1"/>
  <c r="AR80" i="41"/>
  <c r="Q80" i="41" s="1"/>
  <c r="AP80" i="41"/>
  <c r="AH80" i="41"/>
  <c r="AG80" i="41"/>
  <c r="AF80" i="41"/>
  <c r="AE80" i="41"/>
  <c r="AD80" i="41"/>
  <c r="AC80" i="41"/>
  <c r="AB80" i="41"/>
  <c r="AA80" i="41"/>
  <c r="Z80" i="41"/>
  <c r="M80" i="41"/>
  <c r="L80" i="41"/>
  <c r="J80" i="41"/>
  <c r="I80" i="41"/>
  <c r="E80" i="41"/>
  <c r="AN80" i="41" s="1"/>
  <c r="AR79" i="41"/>
  <c r="W79" i="41" s="1"/>
  <c r="AP79" i="41"/>
  <c r="AH79" i="41"/>
  <c r="AG79" i="41"/>
  <c r="AF79" i="41"/>
  <c r="AE79" i="41"/>
  <c r="AD79" i="41"/>
  <c r="AC79" i="41"/>
  <c r="AB79" i="41"/>
  <c r="AA79" i="41"/>
  <c r="Z79" i="41"/>
  <c r="M79" i="41"/>
  <c r="BE79" i="41" s="1"/>
  <c r="BG79" i="41" s="1"/>
  <c r="BI79" i="41" s="1"/>
  <c r="L79" i="41"/>
  <c r="I79" i="41"/>
  <c r="J79" i="41" s="1"/>
  <c r="E79" i="41"/>
  <c r="AN79" i="41" s="1"/>
  <c r="AR78" i="41"/>
  <c r="Q78" i="41" s="1"/>
  <c r="AP78" i="41"/>
  <c r="AH78" i="41"/>
  <c r="AG78" i="41"/>
  <c r="AF78" i="41"/>
  <c r="AE78" i="41"/>
  <c r="AD78" i="41"/>
  <c r="AC78" i="41"/>
  <c r="AB78" i="41"/>
  <c r="AA78" i="41"/>
  <c r="Z78" i="41"/>
  <c r="M78" i="41"/>
  <c r="Y78" i="41" s="1"/>
  <c r="L78" i="41"/>
  <c r="X78" i="41" s="1"/>
  <c r="I78" i="41"/>
  <c r="J78" i="41" s="1"/>
  <c r="E78" i="41"/>
  <c r="AL78" i="41" s="1"/>
  <c r="CB74" i="41"/>
  <c r="CA74" i="41"/>
  <c r="BZ74" i="41"/>
  <c r="BY74" i="41"/>
  <c r="BX74" i="41"/>
  <c r="BW74" i="41"/>
  <c r="BV74" i="41"/>
  <c r="BU74" i="41"/>
  <c r="BT74" i="41"/>
  <c r="CB72" i="41"/>
  <c r="CA72" i="41"/>
  <c r="BZ72" i="41"/>
  <c r="BY72" i="41"/>
  <c r="BX72" i="41"/>
  <c r="BW72" i="41"/>
  <c r="BV72" i="41"/>
  <c r="BU72" i="41"/>
  <c r="BT72" i="41"/>
  <c r="CB71" i="41"/>
  <c r="CA71" i="41"/>
  <c r="BZ71" i="41"/>
  <c r="BY71" i="41"/>
  <c r="BX71" i="41"/>
  <c r="BW71" i="41"/>
  <c r="BV71" i="41"/>
  <c r="BU71" i="41"/>
  <c r="BT71" i="41"/>
  <c r="CB70" i="41"/>
  <c r="CA70" i="41"/>
  <c r="BZ70" i="41"/>
  <c r="BY70" i="41"/>
  <c r="BX70" i="41"/>
  <c r="BW70" i="41"/>
  <c r="BV70" i="41"/>
  <c r="BU70" i="41"/>
  <c r="BT70" i="41"/>
  <c r="B70" i="41"/>
  <c r="CB69" i="41"/>
  <c r="CA69" i="41"/>
  <c r="BZ69" i="41"/>
  <c r="BY69" i="41"/>
  <c r="BX69" i="41"/>
  <c r="BW69" i="41"/>
  <c r="BV69" i="41"/>
  <c r="BU69" i="41"/>
  <c r="BT69" i="41"/>
  <c r="CB68" i="41"/>
  <c r="CA68" i="41"/>
  <c r="BZ68" i="41"/>
  <c r="BY68" i="41"/>
  <c r="BX68" i="41"/>
  <c r="BW68" i="41"/>
  <c r="BV68" i="41"/>
  <c r="BU68" i="41"/>
  <c r="BT68" i="41"/>
  <c r="CB67" i="41"/>
  <c r="CA67" i="41"/>
  <c r="BZ67" i="41"/>
  <c r="BY67" i="41"/>
  <c r="BX67" i="41"/>
  <c r="BW67" i="41"/>
  <c r="BV67" i="41"/>
  <c r="BU67" i="41"/>
  <c r="BT67" i="41"/>
  <c r="CB66" i="41"/>
  <c r="CA66" i="41"/>
  <c r="BZ66" i="41"/>
  <c r="BY66" i="41"/>
  <c r="BX66" i="41"/>
  <c r="BW66" i="41"/>
  <c r="BV66" i="41"/>
  <c r="BU66" i="41"/>
  <c r="BT66" i="41"/>
  <c r="AG66" i="41"/>
  <c r="CB65" i="41"/>
  <c r="CA65" i="41"/>
  <c r="BZ65" i="41"/>
  <c r="BY65" i="41"/>
  <c r="BX65" i="41"/>
  <c r="BW65" i="41"/>
  <c r="BV65" i="41"/>
  <c r="BU65" i="41"/>
  <c r="BT65" i="41"/>
  <c r="Q65" i="41"/>
  <c r="P65" i="41"/>
  <c r="O65" i="41"/>
  <c r="N65" i="41"/>
  <c r="M65" i="41"/>
  <c r="L65" i="41"/>
  <c r="E65" i="41"/>
  <c r="CB64" i="41"/>
  <c r="CA64" i="41"/>
  <c r="BZ64" i="41"/>
  <c r="BY64" i="41"/>
  <c r="BX64" i="41"/>
  <c r="BW64" i="41"/>
  <c r="BV64" i="41"/>
  <c r="BU64" i="41"/>
  <c r="BT64" i="41"/>
  <c r="AN64" i="41"/>
  <c r="AM64" i="41"/>
  <c r="AL64" i="41"/>
  <c r="AK64" i="41"/>
  <c r="AJ64" i="41"/>
  <c r="AI64" i="41"/>
  <c r="T64" i="41"/>
  <c r="I64" i="41"/>
  <c r="H64" i="41"/>
  <c r="G64" i="41"/>
  <c r="CB63" i="41"/>
  <c r="CA63" i="41"/>
  <c r="BZ63" i="41"/>
  <c r="BY63" i="41"/>
  <c r="BX63" i="41"/>
  <c r="BW63" i="41"/>
  <c r="BV63" i="41"/>
  <c r="BU63" i="41"/>
  <c r="BT63" i="41"/>
  <c r="AN63" i="41"/>
  <c r="AM63" i="41"/>
  <c r="AL63" i="41"/>
  <c r="AK63" i="41"/>
  <c r="AJ63" i="41"/>
  <c r="AI63" i="41"/>
  <c r="T63" i="41"/>
  <c r="I63" i="41"/>
  <c r="H63" i="41"/>
  <c r="G63" i="41"/>
  <c r="CB62" i="41"/>
  <c r="CA62" i="41"/>
  <c r="BZ62" i="41"/>
  <c r="BY62" i="41"/>
  <c r="BX62" i="41"/>
  <c r="BW62" i="41"/>
  <c r="BV62" i="41"/>
  <c r="BU62" i="41"/>
  <c r="BT62" i="41"/>
  <c r="AN62" i="41"/>
  <c r="AM62" i="41"/>
  <c r="AL62" i="41"/>
  <c r="AK62" i="41"/>
  <c r="AJ62" i="41"/>
  <c r="AI62" i="41"/>
  <c r="T62" i="41"/>
  <c r="I62" i="41"/>
  <c r="H62" i="41"/>
  <c r="G62" i="41"/>
  <c r="CB61" i="41"/>
  <c r="CA61" i="41"/>
  <c r="BZ61" i="41"/>
  <c r="BY61" i="41"/>
  <c r="BX61" i="41"/>
  <c r="BW61" i="41"/>
  <c r="BV61" i="41"/>
  <c r="BU61" i="41"/>
  <c r="BT61" i="41"/>
  <c r="CB60" i="41"/>
  <c r="CA60" i="41"/>
  <c r="BZ60" i="41"/>
  <c r="BY60" i="41"/>
  <c r="BX60" i="41"/>
  <c r="BW60" i="41"/>
  <c r="BV60" i="41"/>
  <c r="BU60" i="41"/>
  <c r="BT60" i="41"/>
  <c r="CB59" i="41"/>
  <c r="CA59" i="41"/>
  <c r="BZ59" i="41"/>
  <c r="BY59" i="41"/>
  <c r="BX59" i="41"/>
  <c r="BW59" i="41"/>
  <c r="BV59" i="41"/>
  <c r="BU59" i="41"/>
  <c r="BT59" i="41"/>
  <c r="CB58" i="41"/>
  <c r="CA58" i="41"/>
  <c r="BZ58" i="41"/>
  <c r="BY58" i="41"/>
  <c r="BX58" i="41"/>
  <c r="BW58" i="41"/>
  <c r="BV58" i="41"/>
  <c r="BU58" i="41"/>
  <c r="BT58" i="41"/>
  <c r="CB57" i="41"/>
  <c r="BK57" i="41"/>
  <c r="CB56" i="41"/>
  <c r="CA56" i="41"/>
  <c r="BZ56" i="41"/>
  <c r="BY56" i="41"/>
  <c r="BX56" i="41"/>
  <c r="BW56" i="41"/>
  <c r="BV56" i="41"/>
  <c r="BU56" i="41"/>
  <c r="BT56" i="41"/>
  <c r="CB55" i="41"/>
  <c r="CA55" i="41"/>
  <c r="BZ55" i="41"/>
  <c r="BY55" i="41"/>
  <c r="BX55" i="41"/>
  <c r="BW55" i="41"/>
  <c r="BV55" i="41"/>
  <c r="BU55" i="41"/>
  <c r="BT55" i="41"/>
  <c r="CB54" i="41"/>
  <c r="CA54" i="41"/>
  <c r="BZ54" i="41"/>
  <c r="BY54" i="41"/>
  <c r="BX54" i="41"/>
  <c r="BW54" i="41"/>
  <c r="BV54" i="41"/>
  <c r="BU54" i="41"/>
  <c r="BT54" i="41"/>
  <c r="CB53" i="41"/>
  <c r="CA53" i="41"/>
  <c r="BZ53" i="41"/>
  <c r="BY53" i="41"/>
  <c r="BX53" i="41"/>
  <c r="BW53" i="41"/>
  <c r="BV53" i="41"/>
  <c r="BU53" i="41"/>
  <c r="BT53" i="41"/>
  <c r="CB52" i="41"/>
  <c r="CA52" i="41"/>
  <c r="BZ52" i="41"/>
  <c r="BY52" i="41"/>
  <c r="BX52" i="41"/>
  <c r="BW52" i="41"/>
  <c r="BV52" i="41"/>
  <c r="BU52" i="41"/>
  <c r="BT52" i="41"/>
  <c r="U52" i="41"/>
  <c r="T52" i="41"/>
  <c r="S52" i="41"/>
  <c r="G51" i="41"/>
  <c r="G50" i="41"/>
  <c r="B50" i="41"/>
  <c r="E50" i="41" s="1"/>
  <c r="R50" i="41" s="1"/>
  <c r="G49" i="41"/>
  <c r="B49" i="41"/>
  <c r="C49" i="41" s="1"/>
  <c r="G48" i="41"/>
  <c r="CB47" i="41"/>
  <c r="CA47" i="41"/>
  <c r="BZ47" i="41"/>
  <c r="BY47" i="41"/>
  <c r="BX47" i="41"/>
  <c r="BW47" i="41"/>
  <c r="BV47" i="41"/>
  <c r="BU47" i="41"/>
  <c r="BT47" i="41"/>
  <c r="CB46" i="41"/>
  <c r="CA46" i="41"/>
  <c r="BZ46" i="41"/>
  <c r="BY46" i="41"/>
  <c r="BX46" i="41"/>
  <c r="BW46" i="41"/>
  <c r="BV46" i="41"/>
  <c r="BU46" i="41"/>
  <c r="BT46" i="41"/>
  <c r="CB45" i="41"/>
  <c r="CA45" i="41"/>
  <c r="BZ45" i="41"/>
  <c r="BY45" i="41"/>
  <c r="BX45" i="41"/>
  <c r="BW45" i="41"/>
  <c r="BV45" i="41"/>
  <c r="BU45" i="41"/>
  <c r="BT45" i="41"/>
  <c r="CB44" i="41"/>
  <c r="CA44" i="41"/>
  <c r="BZ44" i="41"/>
  <c r="BY44" i="41"/>
  <c r="BX44" i="41"/>
  <c r="BW44" i="41"/>
  <c r="BV44" i="41"/>
  <c r="BU44" i="41"/>
  <c r="BT44" i="41"/>
  <c r="CB43" i="41"/>
  <c r="CA43" i="41"/>
  <c r="BZ43" i="41"/>
  <c r="BY43" i="41"/>
  <c r="BX43" i="41"/>
  <c r="BW43" i="41"/>
  <c r="BV43" i="41"/>
  <c r="BU43" i="41"/>
  <c r="BT43" i="41"/>
  <c r="Q43" i="41"/>
  <c r="P43" i="41"/>
  <c r="O43" i="41"/>
  <c r="N43" i="41"/>
  <c r="M43" i="41"/>
  <c r="L43" i="41"/>
  <c r="CB42" i="41"/>
  <c r="CA42" i="41"/>
  <c r="BZ42" i="41"/>
  <c r="BY42" i="41"/>
  <c r="BX42" i="41"/>
  <c r="BW42" i="41"/>
  <c r="BV42" i="41"/>
  <c r="BU42" i="41"/>
  <c r="BT42" i="41"/>
  <c r="AN42" i="41"/>
  <c r="AM42" i="41"/>
  <c r="AL42" i="41"/>
  <c r="AK42" i="41"/>
  <c r="AJ42" i="41"/>
  <c r="AI42" i="41"/>
  <c r="AH42" i="41"/>
  <c r="AG42" i="41"/>
  <c r="AF42" i="41"/>
  <c r="AE42" i="41"/>
  <c r="AD42" i="41"/>
  <c r="AC42" i="41"/>
  <c r="AB42" i="41"/>
  <c r="AA42" i="41"/>
  <c r="T42" i="41"/>
  <c r="G42" i="41"/>
  <c r="H42" i="41" s="1"/>
  <c r="F42" i="41"/>
  <c r="Z42" i="41" s="1"/>
  <c r="CB41" i="41"/>
  <c r="CA41" i="41"/>
  <c r="BZ41" i="41"/>
  <c r="BY41" i="41"/>
  <c r="BX41" i="41"/>
  <c r="BW41" i="41"/>
  <c r="BV41" i="41"/>
  <c r="BU41" i="41"/>
  <c r="BT41" i="41"/>
  <c r="AN41" i="41"/>
  <c r="AM41" i="41"/>
  <c r="AL41" i="41"/>
  <c r="AK41" i="41"/>
  <c r="AJ41" i="41"/>
  <c r="AI41" i="41"/>
  <c r="AH41" i="41"/>
  <c r="AG41" i="41"/>
  <c r="AF41" i="41"/>
  <c r="AE41" i="41"/>
  <c r="AD41" i="41"/>
  <c r="AC41" i="41"/>
  <c r="AB41" i="41"/>
  <c r="AA41" i="41"/>
  <c r="T41" i="41"/>
  <c r="G41" i="41"/>
  <c r="I41" i="41" s="1"/>
  <c r="F41" i="41"/>
  <c r="Z41" i="41" s="1"/>
  <c r="CB40" i="41"/>
  <c r="CA40" i="41"/>
  <c r="BZ40" i="41"/>
  <c r="BY40" i="41"/>
  <c r="BX40" i="41"/>
  <c r="BW40" i="41"/>
  <c r="BV40" i="41"/>
  <c r="BU40" i="41"/>
  <c r="BT40" i="41"/>
  <c r="B40" i="41"/>
  <c r="B51" i="41" s="1"/>
  <c r="A40" i="41"/>
  <c r="CB39" i="41"/>
  <c r="CA39" i="41"/>
  <c r="BZ39" i="41"/>
  <c r="BY39" i="41"/>
  <c r="BX39" i="41"/>
  <c r="BW39" i="41"/>
  <c r="BV39" i="41"/>
  <c r="BU39" i="41"/>
  <c r="BT39" i="41"/>
  <c r="AN39" i="41"/>
  <c r="AM39" i="41"/>
  <c r="AL39" i="41"/>
  <c r="AK39" i="41"/>
  <c r="AJ39" i="41"/>
  <c r="AI39" i="41"/>
  <c r="AH39" i="41"/>
  <c r="AG39" i="41"/>
  <c r="AF39" i="41"/>
  <c r="AE39" i="41"/>
  <c r="AD39" i="41"/>
  <c r="AC39" i="41"/>
  <c r="AB39" i="41"/>
  <c r="AA39" i="41"/>
  <c r="T39" i="41"/>
  <c r="G39" i="41"/>
  <c r="I39" i="41" s="1"/>
  <c r="F39" i="41"/>
  <c r="Z39" i="41" s="1"/>
  <c r="CB38" i="41"/>
  <c r="CA38" i="41"/>
  <c r="BZ38" i="41"/>
  <c r="BY38" i="41"/>
  <c r="BX38" i="41"/>
  <c r="BW38" i="41"/>
  <c r="BV38" i="41"/>
  <c r="BU38" i="41"/>
  <c r="BT38" i="41"/>
  <c r="AN38" i="41"/>
  <c r="AM38" i="41"/>
  <c r="AL38" i="41"/>
  <c r="AK38" i="41"/>
  <c r="AJ38" i="41"/>
  <c r="AI38" i="41"/>
  <c r="AH38" i="41"/>
  <c r="AG38" i="41"/>
  <c r="AF38" i="41"/>
  <c r="AE38" i="41"/>
  <c r="AD38" i="41"/>
  <c r="AC38" i="41"/>
  <c r="AB38" i="41"/>
  <c r="AA38" i="41"/>
  <c r="T38" i="41"/>
  <c r="G38" i="41"/>
  <c r="I38" i="41" s="1"/>
  <c r="F38" i="41"/>
  <c r="Z38" i="41" s="1"/>
  <c r="CB37" i="41"/>
  <c r="CA37" i="41"/>
  <c r="BZ37" i="41"/>
  <c r="BY37" i="41"/>
  <c r="BX37" i="41"/>
  <c r="BW37" i="41"/>
  <c r="BV37" i="41"/>
  <c r="BU37" i="41"/>
  <c r="BT37" i="41"/>
  <c r="AN37" i="41"/>
  <c r="AM37" i="41"/>
  <c r="AL37" i="41"/>
  <c r="AK37" i="41"/>
  <c r="AJ37" i="41"/>
  <c r="AI37" i="41"/>
  <c r="AH37" i="41"/>
  <c r="AG37" i="41"/>
  <c r="AF37" i="41"/>
  <c r="AE37" i="41"/>
  <c r="AD37" i="41"/>
  <c r="AC37" i="41"/>
  <c r="AB37" i="41"/>
  <c r="AA37" i="41"/>
  <c r="G37" i="41"/>
  <c r="I37" i="41" s="1"/>
  <c r="F37" i="41"/>
  <c r="Z37" i="41" s="1"/>
  <c r="B37" i="41"/>
  <c r="A37" i="41"/>
  <c r="CB36" i="41"/>
  <c r="CA36" i="41"/>
  <c r="BZ36" i="41"/>
  <c r="BY36" i="41"/>
  <c r="BX36" i="41"/>
  <c r="BW36" i="41"/>
  <c r="BV36" i="41"/>
  <c r="BU36" i="41"/>
  <c r="BT36" i="41"/>
  <c r="AN36" i="41"/>
  <c r="AM36" i="41"/>
  <c r="AL36" i="41"/>
  <c r="AK36" i="41"/>
  <c r="AJ36" i="41"/>
  <c r="AI36" i="41"/>
  <c r="AH36" i="41"/>
  <c r="AG36" i="41"/>
  <c r="AF36" i="41"/>
  <c r="AE36" i="41"/>
  <c r="AD36" i="41"/>
  <c r="AC36" i="41"/>
  <c r="AB36" i="41"/>
  <c r="AA36" i="41"/>
  <c r="T36" i="41"/>
  <c r="G36" i="41"/>
  <c r="H36" i="41" s="1"/>
  <c r="F36" i="41"/>
  <c r="Z36" i="41" s="1"/>
  <c r="CB35" i="41"/>
  <c r="CA35" i="41"/>
  <c r="BZ35" i="41"/>
  <c r="BY35" i="41"/>
  <c r="BX35" i="41"/>
  <c r="BW35" i="41"/>
  <c r="BV35" i="41"/>
  <c r="BU35" i="41"/>
  <c r="BT35" i="41"/>
  <c r="AN35" i="41"/>
  <c r="AM35" i="41"/>
  <c r="AL35" i="41"/>
  <c r="AK35" i="41"/>
  <c r="AJ35" i="41"/>
  <c r="AI35" i="41"/>
  <c r="AH35" i="41"/>
  <c r="AG35" i="41"/>
  <c r="AF35" i="41"/>
  <c r="AE35" i="41"/>
  <c r="AD35" i="41"/>
  <c r="AC35" i="41"/>
  <c r="AB35" i="41"/>
  <c r="AA35" i="41"/>
  <c r="T35" i="41"/>
  <c r="G35" i="41"/>
  <c r="I35" i="41" s="1"/>
  <c r="F35" i="41"/>
  <c r="Z35" i="41" s="1"/>
  <c r="CB34" i="41"/>
  <c r="CA34" i="41"/>
  <c r="BZ34" i="41"/>
  <c r="BY34" i="41"/>
  <c r="BX34" i="41"/>
  <c r="BW34" i="41"/>
  <c r="BV34" i="41"/>
  <c r="BU34" i="41"/>
  <c r="BT34" i="41"/>
  <c r="AN34" i="41"/>
  <c r="AM34" i="41"/>
  <c r="AL34" i="41"/>
  <c r="AK34" i="41"/>
  <c r="AJ34" i="41"/>
  <c r="AI34" i="41"/>
  <c r="AH34" i="41"/>
  <c r="AG34" i="41"/>
  <c r="AF34" i="41"/>
  <c r="AE34" i="41"/>
  <c r="AD34" i="41"/>
  <c r="AC34" i="41"/>
  <c r="AB34" i="41"/>
  <c r="AA34" i="41"/>
  <c r="G34" i="41"/>
  <c r="H34" i="41" s="1"/>
  <c r="F34" i="41"/>
  <c r="Z34" i="41" s="1"/>
  <c r="B34" i="41"/>
  <c r="A34" i="41"/>
  <c r="CB33" i="41"/>
  <c r="CA33" i="41"/>
  <c r="BZ33" i="41"/>
  <c r="BY33" i="41"/>
  <c r="BX33" i="41"/>
  <c r="BW33" i="41"/>
  <c r="BV33" i="41"/>
  <c r="BU33" i="41"/>
  <c r="BT33" i="41"/>
  <c r="AN33" i="41"/>
  <c r="AM33" i="41"/>
  <c r="AL33" i="41"/>
  <c r="AK33" i="41"/>
  <c r="AJ33" i="41"/>
  <c r="AI33" i="41"/>
  <c r="AH33" i="41"/>
  <c r="AG33" i="41"/>
  <c r="AF33" i="41"/>
  <c r="AE33" i="41"/>
  <c r="AD33" i="41"/>
  <c r="AC33" i="41"/>
  <c r="AB33" i="41"/>
  <c r="AA33" i="41"/>
  <c r="T33" i="41"/>
  <c r="G33" i="41"/>
  <c r="I33" i="41" s="1"/>
  <c r="F33" i="41"/>
  <c r="Z33" i="41" s="1"/>
  <c r="CB32" i="41"/>
  <c r="CA32" i="41"/>
  <c r="BZ32" i="41"/>
  <c r="BY32" i="41"/>
  <c r="BX32" i="41"/>
  <c r="BW32" i="41"/>
  <c r="BV32" i="41"/>
  <c r="BU32" i="41"/>
  <c r="BT32" i="41"/>
  <c r="AN32" i="41"/>
  <c r="AM32" i="41"/>
  <c r="AL32" i="41"/>
  <c r="AK32" i="41"/>
  <c r="AJ32" i="41"/>
  <c r="AI32" i="41"/>
  <c r="AH32" i="41"/>
  <c r="AG32" i="41"/>
  <c r="AF32" i="41"/>
  <c r="AE32" i="41"/>
  <c r="AD32" i="41"/>
  <c r="AC32" i="41"/>
  <c r="AB32" i="41"/>
  <c r="AA32" i="41"/>
  <c r="T32" i="41"/>
  <c r="G32" i="41"/>
  <c r="H32" i="41" s="1"/>
  <c r="F32" i="41"/>
  <c r="Z32" i="41" s="1"/>
  <c r="CB31" i="41"/>
  <c r="CA31" i="41"/>
  <c r="BZ31" i="41"/>
  <c r="BY31" i="41"/>
  <c r="BX31" i="41"/>
  <c r="BW31" i="41"/>
  <c r="BV31" i="41"/>
  <c r="BU31" i="41"/>
  <c r="BT31" i="41"/>
  <c r="B31" i="41"/>
  <c r="G31" i="41" s="1"/>
  <c r="A31" i="41"/>
  <c r="CB30" i="41"/>
  <c r="CA30" i="41"/>
  <c r="BZ30" i="41"/>
  <c r="BY30" i="41"/>
  <c r="BX30" i="41"/>
  <c r="BW30" i="41"/>
  <c r="BV30" i="41"/>
  <c r="BU30" i="41"/>
  <c r="BT30" i="41"/>
  <c r="CB29" i="41"/>
  <c r="CA29" i="41"/>
  <c r="BZ29" i="41"/>
  <c r="BY29" i="41"/>
  <c r="BX29" i="41"/>
  <c r="BW29" i="41"/>
  <c r="BV29" i="41"/>
  <c r="BU29" i="41"/>
  <c r="BT29" i="41"/>
  <c r="CB28" i="41"/>
  <c r="CA28" i="41"/>
  <c r="BZ28" i="41"/>
  <c r="BY28" i="41"/>
  <c r="BX28" i="41"/>
  <c r="BW28" i="41"/>
  <c r="BV28" i="41"/>
  <c r="BU28" i="41"/>
  <c r="BT28" i="41"/>
  <c r="CB27" i="41"/>
  <c r="CA27" i="41"/>
  <c r="BZ27" i="41"/>
  <c r="BY27" i="41"/>
  <c r="BX27" i="41"/>
  <c r="BW27" i="41"/>
  <c r="BV27" i="41"/>
  <c r="BU27" i="41"/>
  <c r="BT27" i="41"/>
  <c r="CB26" i="41"/>
  <c r="CA26" i="41"/>
  <c r="BZ26" i="41"/>
  <c r="BY26" i="41"/>
  <c r="BX26" i="41"/>
  <c r="BW26" i="41"/>
  <c r="BV26" i="41"/>
  <c r="BU26" i="41"/>
  <c r="BT26" i="41"/>
  <c r="U26" i="41"/>
  <c r="T26" i="41"/>
  <c r="S26" i="41"/>
  <c r="CB25" i="41"/>
  <c r="CA25" i="41"/>
  <c r="BZ25" i="41"/>
  <c r="BY25" i="41"/>
  <c r="BX25" i="41"/>
  <c r="BW25" i="41"/>
  <c r="BV25" i="41"/>
  <c r="BU25" i="41"/>
  <c r="BT25" i="41"/>
  <c r="AR25" i="41"/>
  <c r="V25" i="41" s="1"/>
  <c r="B25" i="41"/>
  <c r="CB24" i="41"/>
  <c r="CA24" i="41"/>
  <c r="BZ24" i="41"/>
  <c r="BY24" i="41"/>
  <c r="BX24" i="41"/>
  <c r="BW24" i="41"/>
  <c r="BV24" i="41"/>
  <c r="BU24" i="41"/>
  <c r="BT24" i="41"/>
  <c r="BK24" i="41"/>
  <c r="BM24" i="41" s="1"/>
  <c r="AR24" i="41"/>
  <c r="V24" i="41" s="1"/>
  <c r="AP24" i="41"/>
  <c r="B24" i="41"/>
  <c r="CB23" i="41"/>
  <c r="CA23" i="41"/>
  <c r="BZ23" i="41"/>
  <c r="BY23" i="41"/>
  <c r="BX23" i="41"/>
  <c r="BW23" i="41"/>
  <c r="BV23" i="41"/>
  <c r="BU23" i="41"/>
  <c r="BT23" i="41"/>
  <c r="BK23" i="41"/>
  <c r="BM23" i="41" s="1"/>
  <c r="BJ23" i="41"/>
  <c r="BL23" i="41" s="1"/>
  <c r="BI23" i="41"/>
  <c r="AR23" i="41"/>
  <c r="Q23" i="41" s="1"/>
  <c r="AP23" i="41"/>
  <c r="P23" i="41"/>
  <c r="E23" i="41"/>
  <c r="AJ23" i="41" s="1"/>
  <c r="B23" i="41"/>
  <c r="BH23" i="41" s="1"/>
  <c r="CB22" i="41"/>
  <c r="CA22" i="41"/>
  <c r="BZ22" i="41"/>
  <c r="BY22" i="41"/>
  <c r="BX22" i="41"/>
  <c r="BW22" i="41"/>
  <c r="BV22" i="41"/>
  <c r="BU22" i="41"/>
  <c r="BT22" i="41"/>
  <c r="AR22" i="41"/>
  <c r="W22" i="41" s="1"/>
  <c r="E22" i="41"/>
  <c r="CB21" i="41"/>
  <c r="CA21" i="41"/>
  <c r="BZ21" i="41"/>
  <c r="BY21" i="41"/>
  <c r="BX21" i="41"/>
  <c r="BW21" i="41"/>
  <c r="BV21" i="41"/>
  <c r="BU21" i="41"/>
  <c r="BT21" i="41"/>
  <c r="CB20" i="41"/>
  <c r="CA20" i="41"/>
  <c r="BZ20" i="41"/>
  <c r="BY20" i="41"/>
  <c r="BX20" i="41"/>
  <c r="BW20" i="41"/>
  <c r="BV20" i="41"/>
  <c r="BU20" i="41"/>
  <c r="BT20" i="41"/>
  <c r="CB19" i="41"/>
  <c r="CA19" i="41"/>
  <c r="BZ19" i="41"/>
  <c r="BY19" i="41"/>
  <c r="BX19" i="41"/>
  <c r="BW19" i="41"/>
  <c r="BV19" i="41"/>
  <c r="BU19" i="41"/>
  <c r="BT19" i="41"/>
  <c r="CB18" i="41"/>
  <c r="CA18" i="41"/>
  <c r="BZ18" i="41"/>
  <c r="BY18" i="41"/>
  <c r="BX18" i="41"/>
  <c r="BW18" i="41"/>
  <c r="BV18" i="41"/>
  <c r="BU18" i="41"/>
  <c r="BT18" i="41"/>
  <c r="CB17" i="41"/>
  <c r="CA17" i="41"/>
  <c r="BZ17" i="41"/>
  <c r="BY17" i="41"/>
  <c r="BX17" i="41"/>
  <c r="BW17" i="41"/>
  <c r="BV17" i="41"/>
  <c r="BU17" i="41"/>
  <c r="BT17" i="41"/>
  <c r="E17" i="41"/>
  <c r="CB16" i="41"/>
  <c r="CA16" i="41"/>
  <c r="BZ16" i="41"/>
  <c r="BY16" i="41"/>
  <c r="BX16" i="41"/>
  <c r="BW16" i="41"/>
  <c r="BV16" i="41"/>
  <c r="BU16" i="41"/>
  <c r="BT16" i="41"/>
  <c r="CB15" i="41"/>
  <c r="CA15" i="41"/>
  <c r="BZ15" i="41"/>
  <c r="BY15" i="41"/>
  <c r="BX15" i="41"/>
  <c r="BW15" i="41"/>
  <c r="BV15" i="41"/>
  <c r="BU15" i="41"/>
  <c r="BT15" i="41"/>
  <c r="L24" i="41"/>
  <c r="T37" i="41"/>
  <c r="CB14" i="41"/>
  <c r="CA14" i="41"/>
  <c r="BZ14" i="41"/>
  <c r="BY14" i="41"/>
  <c r="BX14" i="41"/>
  <c r="BW14" i="41"/>
  <c r="BV14" i="41"/>
  <c r="BU14" i="41"/>
  <c r="BT14" i="41"/>
  <c r="M23" i="41"/>
  <c r="T34" i="41"/>
  <c r="CB13" i="41"/>
  <c r="CA13" i="41"/>
  <c r="BZ13" i="41"/>
  <c r="BY13" i="41"/>
  <c r="BX13" i="41"/>
  <c r="BW13" i="41"/>
  <c r="BV13" i="41"/>
  <c r="BU13" i="41"/>
  <c r="BT13" i="41"/>
  <c r="AD31" i="41"/>
  <c r="AC31" i="41"/>
  <c r="CB12" i="41"/>
  <c r="CA12" i="41"/>
  <c r="BZ12" i="41"/>
  <c r="BY12" i="41"/>
  <c r="BX12" i="41"/>
  <c r="BW12" i="41"/>
  <c r="BV12" i="41"/>
  <c r="BU12" i="41"/>
  <c r="BT12" i="41"/>
  <c r="CB11" i="41"/>
  <c r="CA11" i="41"/>
  <c r="BZ11" i="41"/>
  <c r="BY11" i="41"/>
  <c r="BX11" i="41"/>
  <c r="BW11" i="41"/>
  <c r="BV11" i="41"/>
  <c r="BU11" i="41"/>
  <c r="BT11" i="41"/>
  <c r="CB10" i="41"/>
  <c r="CA10" i="41"/>
  <c r="BZ10" i="41"/>
  <c r="BY10" i="41"/>
  <c r="BX10" i="41"/>
  <c r="BW10" i="41"/>
  <c r="BV10" i="41"/>
  <c r="BU10" i="41"/>
  <c r="BT10" i="41"/>
  <c r="G31" i="40"/>
  <c r="B31" i="40"/>
  <c r="BY49" i="43" l="1"/>
  <c r="R49" i="43"/>
  <c r="BY49" i="44"/>
  <c r="R49" i="44"/>
  <c r="H33" i="44"/>
  <c r="AP25" i="44"/>
  <c r="I32" i="44"/>
  <c r="H39" i="44"/>
  <c r="R23" i="43"/>
  <c r="W23" i="43"/>
  <c r="AI78" i="43"/>
  <c r="X79" i="43"/>
  <c r="R23" i="44"/>
  <c r="AA23" i="44" s="1"/>
  <c r="V23" i="44"/>
  <c r="AE23" i="44" s="1"/>
  <c r="Q23" i="43"/>
  <c r="W81" i="43"/>
  <c r="Q81" i="41"/>
  <c r="Q78" i="43"/>
  <c r="R78" i="43"/>
  <c r="V78" i="43"/>
  <c r="AN81" i="43"/>
  <c r="AJ82" i="43"/>
  <c r="W22" i="44"/>
  <c r="AF22" i="44" s="1"/>
  <c r="W80" i="43"/>
  <c r="Q22" i="43"/>
  <c r="R22" i="43"/>
  <c r="AA22" i="43" s="1"/>
  <c r="V22" i="43"/>
  <c r="AE22" i="43" s="1"/>
  <c r="V81" i="44"/>
  <c r="W23" i="44"/>
  <c r="AF23" i="44" s="1"/>
  <c r="Q78" i="44"/>
  <c r="R78" i="44"/>
  <c r="Q24" i="43"/>
  <c r="Z24" i="43" s="1"/>
  <c r="V78" i="44"/>
  <c r="W24" i="43"/>
  <c r="AF24" i="43" s="1"/>
  <c r="AL81" i="43"/>
  <c r="AM81" i="43"/>
  <c r="BD81" i="44"/>
  <c r="BF81" i="44" s="1"/>
  <c r="BH81" i="44" s="1"/>
  <c r="BJ81" i="44" s="1"/>
  <c r="BL81" i="44" s="1"/>
  <c r="AB85" i="44"/>
  <c r="BE81" i="44"/>
  <c r="BG81" i="44" s="1"/>
  <c r="BI81" i="44" s="1"/>
  <c r="BK81" i="44" s="1"/>
  <c r="BM81" i="44" s="1"/>
  <c r="W81" i="44"/>
  <c r="Q83" i="44"/>
  <c r="AJ78" i="44"/>
  <c r="H33" i="43"/>
  <c r="AI83" i="43"/>
  <c r="I34" i="44"/>
  <c r="Z85" i="43"/>
  <c r="Q82" i="43"/>
  <c r="AE85" i="43"/>
  <c r="R82" i="43"/>
  <c r="S115" i="44"/>
  <c r="H39" i="43"/>
  <c r="AF85" i="43"/>
  <c r="AJ81" i="43"/>
  <c r="V82" i="43"/>
  <c r="R24" i="43"/>
  <c r="AA24" i="43" s="1"/>
  <c r="Q80" i="43"/>
  <c r="AK81" i="43"/>
  <c r="W82" i="43"/>
  <c r="X79" i="44"/>
  <c r="AJ82" i="44"/>
  <c r="R80" i="43"/>
  <c r="AI78" i="44"/>
  <c r="Y79" i="44"/>
  <c r="H35" i="43"/>
  <c r="I42" i="43"/>
  <c r="AK78" i="44"/>
  <c r="Q24" i="44"/>
  <c r="Z24" i="44" s="1"/>
  <c r="AL78" i="44"/>
  <c r="R24" i="44"/>
  <c r="AA24" i="44" s="1"/>
  <c r="AM78" i="44"/>
  <c r="AC85" i="44"/>
  <c r="Q80" i="44"/>
  <c r="Q82" i="44"/>
  <c r="I34" i="41"/>
  <c r="Q25" i="43"/>
  <c r="F40" i="43" s="1"/>
  <c r="Z40" i="43" s="1"/>
  <c r="V24" i="44"/>
  <c r="AE24" i="44" s="1"/>
  <c r="H35" i="44"/>
  <c r="R80" i="44"/>
  <c r="W82" i="44"/>
  <c r="R25" i="43"/>
  <c r="H41" i="43"/>
  <c r="AL81" i="44"/>
  <c r="X82" i="44"/>
  <c r="V25" i="43"/>
  <c r="H41" i="44"/>
  <c r="AM81" i="44"/>
  <c r="R81" i="44"/>
  <c r="AN81" i="44"/>
  <c r="AI83" i="44"/>
  <c r="AJ83" i="44"/>
  <c r="AJ80" i="44"/>
  <c r="Q115" i="44"/>
  <c r="C132" i="44" s="1"/>
  <c r="AK80" i="44"/>
  <c r="AL80" i="44"/>
  <c r="R83" i="44"/>
  <c r="AI24" i="44"/>
  <c r="G40" i="44"/>
  <c r="Z85" i="44"/>
  <c r="V83" i="44"/>
  <c r="AI22" i="44"/>
  <c r="AI23" i="44"/>
  <c r="AJ24" i="44"/>
  <c r="AA85" i="44"/>
  <c r="X83" i="44"/>
  <c r="AB23" i="44"/>
  <c r="AJ23" i="44"/>
  <c r="AK24" i="44"/>
  <c r="AC23" i="44"/>
  <c r="AK22" i="44"/>
  <c r="AK23" i="44"/>
  <c r="AL24" i="44"/>
  <c r="V80" i="44"/>
  <c r="AL82" i="44"/>
  <c r="AL22" i="44"/>
  <c r="AL23" i="44"/>
  <c r="AM24" i="44"/>
  <c r="Q25" i="44"/>
  <c r="AD85" i="44"/>
  <c r="AM22" i="44"/>
  <c r="AM23" i="44"/>
  <c r="R25" i="44"/>
  <c r="AE85" i="44"/>
  <c r="AN22" i="44"/>
  <c r="V25" i="44"/>
  <c r="AF85" i="44"/>
  <c r="AK81" i="44"/>
  <c r="V82" i="44"/>
  <c r="E50" i="44"/>
  <c r="R50" i="44" s="1"/>
  <c r="C50" i="44"/>
  <c r="BJ79" i="44"/>
  <c r="BL79" i="44" s="1"/>
  <c r="BE22" i="44"/>
  <c r="BG22" i="44" s="1"/>
  <c r="Y22" i="44"/>
  <c r="Y23" i="44"/>
  <c r="AH23" i="44" s="1"/>
  <c r="BE23" i="44"/>
  <c r="BG23" i="44" s="1"/>
  <c r="BE24" i="44"/>
  <c r="BG24" i="44" s="1"/>
  <c r="Y24" i="44"/>
  <c r="AH24" i="44" s="1"/>
  <c r="BK79" i="44"/>
  <c r="BM79" i="44" s="1"/>
  <c r="H38" i="44"/>
  <c r="F49" i="44"/>
  <c r="CA49" i="44"/>
  <c r="AK82" i="44"/>
  <c r="CB49" i="44"/>
  <c r="Z23" i="44"/>
  <c r="AP24" i="44"/>
  <c r="G37" i="44"/>
  <c r="Q49" i="44"/>
  <c r="Y78" i="44"/>
  <c r="AM80" i="44"/>
  <c r="AM82" i="44"/>
  <c r="AK83" i="44"/>
  <c r="AB22" i="44"/>
  <c r="X80" i="44"/>
  <c r="AN80" i="44"/>
  <c r="AN82" i="44"/>
  <c r="AL83" i="44"/>
  <c r="AC22" i="44"/>
  <c r="Z31" i="44"/>
  <c r="H36" i="44"/>
  <c r="V49" i="44"/>
  <c r="BD78" i="44"/>
  <c r="BF78" i="44" s="1"/>
  <c r="BH78" i="44" s="1"/>
  <c r="BJ78" i="44" s="1"/>
  <c r="BL78" i="44" s="1"/>
  <c r="Y80" i="44"/>
  <c r="AM83" i="44"/>
  <c r="AD22" i="44"/>
  <c r="AB24" i="44"/>
  <c r="I36" i="44"/>
  <c r="W49" i="44"/>
  <c r="X49" i="44" s="1"/>
  <c r="BE78" i="44"/>
  <c r="BG78" i="44" s="1"/>
  <c r="BI78" i="44" s="1"/>
  <c r="BK78" i="44" s="1"/>
  <c r="BM78" i="44" s="1"/>
  <c r="AI79" i="44"/>
  <c r="AE22" i="44"/>
  <c r="AD23" i="44"/>
  <c r="AC24" i="44"/>
  <c r="H42" i="44"/>
  <c r="Q79" i="44"/>
  <c r="AJ79" i="44"/>
  <c r="BD80" i="44"/>
  <c r="BF80" i="44" s="1"/>
  <c r="BH80" i="44" s="1"/>
  <c r="BJ80" i="44" s="1"/>
  <c r="BL80" i="44" s="1"/>
  <c r="BD82" i="44"/>
  <c r="BF82" i="44" s="1"/>
  <c r="BH82" i="44" s="1"/>
  <c r="BJ82" i="44" s="1"/>
  <c r="BL82" i="44" s="1"/>
  <c r="AD24" i="44"/>
  <c r="R79" i="44"/>
  <c r="AK79" i="44"/>
  <c r="BE80" i="44"/>
  <c r="BG80" i="44" s="1"/>
  <c r="BI80" i="44" s="1"/>
  <c r="BK80" i="44" s="1"/>
  <c r="BM80" i="44" s="1"/>
  <c r="AI81" i="44"/>
  <c r="L22" i="44"/>
  <c r="BH24" i="44"/>
  <c r="B48" i="44"/>
  <c r="V79" i="44"/>
  <c r="AL79" i="44"/>
  <c r="BD83" i="44"/>
  <c r="BF83" i="44" s="1"/>
  <c r="BH83" i="44" s="1"/>
  <c r="BJ83" i="44" s="1"/>
  <c r="BL83" i="44" s="1"/>
  <c r="BZ49" i="44"/>
  <c r="L23" i="44"/>
  <c r="AF24" i="44"/>
  <c r="BI24" i="44"/>
  <c r="BT49" i="44"/>
  <c r="AM79" i="44"/>
  <c r="L24" i="44"/>
  <c r="E25" i="44"/>
  <c r="BU49" i="44"/>
  <c r="Q22" i="44"/>
  <c r="BV49" i="44"/>
  <c r="R22" i="44"/>
  <c r="BW49" i="44"/>
  <c r="BX49" i="44"/>
  <c r="S115" i="43"/>
  <c r="Y79" i="43"/>
  <c r="AK22" i="43"/>
  <c r="AJ78" i="43"/>
  <c r="X81" i="43"/>
  <c r="AK78" i="43"/>
  <c r="AB85" i="43"/>
  <c r="Y81" i="43"/>
  <c r="AD24" i="43"/>
  <c r="AL78" i="43"/>
  <c r="BD81" i="43"/>
  <c r="BF81" i="43" s="1"/>
  <c r="BH81" i="43" s="1"/>
  <c r="BJ81" i="43" s="1"/>
  <c r="BL81" i="43" s="1"/>
  <c r="AI24" i="43"/>
  <c r="AM78" i="43"/>
  <c r="AI80" i="43"/>
  <c r="AJ24" i="43"/>
  <c r="G40" i="43"/>
  <c r="AJ80" i="43"/>
  <c r="AK24" i="43"/>
  <c r="AK80" i="43"/>
  <c r="X83" i="43"/>
  <c r="AM24" i="43"/>
  <c r="AA85" i="43"/>
  <c r="Q115" i="43"/>
  <c r="C132" i="43" s="1"/>
  <c r="AC85" i="43"/>
  <c r="AD85" i="43"/>
  <c r="AK82" i="43"/>
  <c r="BK79" i="43"/>
  <c r="BM79" i="43" s="1"/>
  <c r="E48" i="43"/>
  <c r="R48" i="43" s="1"/>
  <c r="C48" i="43"/>
  <c r="BK81" i="43"/>
  <c r="BM81" i="43" s="1"/>
  <c r="I34" i="43"/>
  <c r="H34" i="43"/>
  <c r="BE24" i="43"/>
  <c r="BG24" i="43" s="1"/>
  <c r="Y24" i="43"/>
  <c r="AH24" i="43" s="1"/>
  <c r="BE23" i="43"/>
  <c r="BG23" i="43" s="1"/>
  <c r="Y23" i="43"/>
  <c r="E50" i="43"/>
  <c r="R50" i="43" s="1"/>
  <c r="C50" i="43"/>
  <c r="Y22" i="43"/>
  <c r="BE22" i="43"/>
  <c r="BG22" i="43" s="1"/>
  <c r="BJ79" i="43"/>
  <c r="BL79" i="43" s="1"/>
  <c r="BZ49" i="43"/>
  <c r="AP23" i="43"/>
  <c r="AN24" i="43"/>
  <c r="H31" i="43"/>
  <c r="I38" i="43"/>
  <c r="CB49" i="43"/>
  <c r="X78" i="43"/>
  <c r="AL80" i="43"/>
  <c r="AL82" i="43"/>
  <c r="AJ83" i="43"/>
  <c r="AP24" i="43"/>
  <c r="G37" i="43"/>
  <c r="Q49" i="43"/>
  <c r="Y78" i="43"/>
  <c r="AM80" i="43"/>
  <c r="AM82" i="43"/>
  <c r="AK83" i="43"/>
  <c r="AB22" i="43"/>
  <c r="AP25" i="43"/>
  <c r="X80" i="43"/>
  <c r="AN82" i="43"/>
  <c r="Q83" i="43"/>
  <c r="AL83" i="43"/>
  <c r="F49" i="43"/>
  <c r="AC22" i="43"/>
  <c r="Z31" i="43"/>
  <c r="H36" i="43"/>
  <c r="V49" i="43"/>
  <c r="BD78" i="43"/>
  <c r="BF78" i="43" s="1"/>
  <c r="BH78" i="43" s="1"/>
  <c r="BJ78" i="43" s="1"/>
  <c r="BL78" i="43" s="1"/>
  <c r="Y80" i="43"/>
  <c r="R83" i="43"/>
  <c r="AM83" i="43"/>
  <c r="CA49" i="43"/>
  <c r="AD22" i="43"/>
  <c r="AB24" i="43"/>
  <c r="W49" i="43"/>
  <c r="X49" i="43" s="1"/>
  <c r="BE78" i="43"/>
  <c r="BG78" i="43" s="1"/>
  <c r="BI78" i="43" s="1"/>
  <c r="BK78" i="43" s="1"/>
  <c r="BM78" i="43" s="1"/>
  <c r="AI79" i="43"/>
  <c r="V83" i="43"/>
  <c r="AC24" i="43"/>
  <c r="Q79" i="43"/>
  <c r="AJ79" i="43"/>
  <c r="BD80" i="43"/>
  <c r="BF80" i="43" s="1"/>
  <c r="BH80" i="43" s="1"/>
  <c r="BJ80" i="43" s="1"/>
  <c r="BL80" i="43" s="1"/>
  <c r="BD82" i="43"/>
  <c r="BF82" i="43" s="1"/>
  <c r="BH82" i="43" s="1"/>
  <c r="BJ82" i="43" s="1"/>
  <c r="BL82" i="43" s="1"/>
  <c r="AF22" i="43"/>
  <c r="BH23" i="43"/>
  <c r="R79" i="43"/>
  <c r="AK79" i="43"/>
  <c r="BE80" i="43"/>
  <c r="BG80" i="43" s="1"/>
  <c r="BI80" i="43" s="1"/>
  <c r="BK80" i="43" s="1"/>
  <c r="BM80" i="43" s="1"/>
  <c r="L22" i="43"/>
  <c r="E23" i="43"/>
  <c r="BI23" i="43"/>
  <c r="AE24" i="43"/>
  <c r="V79" i="43"/>
  <c r="AL79" i="43"/>
  <c r="Q81" i="43"/>
  <c r="BD83" i="43"/>
  <c r="BF83" i="43" s="1"/>
  <c r="BH83" i="43" s="1"/>
  <c r="BJ83" i="43" s="1"/>
  <c r="BL83" i="43" s="1"/>
  <c r="L23" i="43"/>
  <c r="BT49" i="43"/>
  <c r="AM79" i="43"/>
  <c r="R81" i="43"/>
  <c r="L24" i="43"/>
  <c r="BU49" i="43"/>
  <c r="I32" i="43"/>
  <c r="BV49" i="43"/>
  <c r="BW49" i="43"/>
  <c r="BX49" i="43"/>
  <c r="H38" i="41"/>
  <c r="Y81" i="41"/>
  <c r="X83" i="41"/>
  <c r="H33" i="41"/>
  <c r="R80" i="41"/>
  <c r="AD23" i="41"/>
  <c r="G40" i="41"/>
  <c r="AM23" i="41"/>
  <c r="AK23" i="41"/>
  <c r="AN23" i="41"/>
  <c r="AB31" i="41"/>
  <c r="AI23" i="41"/>
  <c r="AL23" i="41"/>
  <c r="B48" i="41"/>
  <c r="Z23" i="41"/>
  <c r="Q24" i="41"/>
  <c r="W24" i="41"/>
  <c r="R24" i="41"/>
  <c r="M24" i="41"/>
  <c r="BE24" i="41" s="1"/>
  <c r="BG24" i="41" s="1"/>
  <c r="W25" i="41"/>
  <c r="V79" i="41"/>
  <c r="AE85" i="41"/>
  <c r="Y79" i="41"/>
  <c r="Q115" i="41"/>
  <c r="C132" i="41" s="1"/>
  <c r="AB85" i="41"/>
  <c r="V80" i="41"/>
  <c r="AI78" i="41"/>
  <c r="W80" i="41"/>
  <c r="AK78" i="41"/>
  <c r="R78" i="41"/>
  <c r="AM78" i="41"/>
  <c r="V78" i="41"/>
  <c r="AN78" i="41"/>
  <c r="W81" i="41"/>
  <c r="V22" i="41"/>
  <c r="AE22" i="41" s="1"/>
  <c r="W78" i="41"/>
  <c r="AJ78" i="41"/>
  <c r="BK81" i="41"/>
  <c r="BM81" i="41" s="1"/>
  <c r="Z85" i="41"/>
  <c r="AI80" i="41"/>
  <c r="AK80" i="41"/>
  <c r="R23" i="41"/>
  <c r="AA23" i="41" s="1"/>
  <c r="AL80" i="41"/>
  <c r="V23" i="41"/>
  <c r="Q25" i="41"/>
  <c r="F40" i="41" s="1"/>
  <c r="Z40" i="41" s="1"/>
  <c r="AA85" i="41"/>
  <c r="AM80" i="41"/>
  <c r="AL82" i="41"/>
  <c r="W23" i="41"/>
  <c r="R25" i="41"/>
  <c r="AM82" i="41"/>
  <c r="I36" i="41"/>
  <c r="AC85" i="41"/>
  <c r="AL79" i="41"/>
  <c r="H39" i="41"/>
  <c r="Q82" i="41"/>
  <c r="S115" i="41"/>
  <c r="AD85" i="41"/>
  <c r="H35" i="41"/>
  <c r="AF85" i="41"/>
  <c r="BD79" i="41"/>
  <c r="BF79" i="41" s="1"/>
  <c r="BH79" i="41" s="1"/>
  <c r="BJ79" i="41" s="1"/>
  <c r="BL79" i="41" s="1"/>
  <c r="R82" i="41"/>
  <c r="W82" i="41"/>
  <c r="I42" i="41"/>
  <c r="X79" i="41"/>
  <c r="X82" i="41"/>
  <c r="BK79" i="41"/>
  <c r="BM79" i="41" s="1"/>
  <c r="BT50" i="41"/>
  <c r="W50" i="41"/>
  <c r="X50" i="41" s="1"/>
  <c r="V50" i="41"/>
  <c r="Q50" i="41"/>
  <c r="CB50" i="41"/>
  <c r="CA50" i="41"/>
  <c r="F50" i="41"/>
  <c r="BZ50" i="41"/>
  <c r="BW50" i="41"/>
  <c r="BY50" i="41"/>
  <c r="BX50" i="41"/>
  <c r="BV50" i="41"/>
  <c r="BU50" i="41"/>
  <c r="BJ83" i="41"/>
  <c r="BL83" i="41" s="1"/>
  <c r="BD24" i="41"/>
  <c r="BF24" i="41" s="1"/>
  <c r="X24" i="41"/>
  <c r="Y23" i="41"/>
  <c r="AH23" i="41" s="1"/>
  <c r="BE23" i="41"/>
  <c r="BG23" i="41" s="1"/>
  <c r="E49" i="41"/>
  <c r="R49" i="41" s="1"/>
  <c r="AJ80" i="41"/>
  <c r="BD81" i="41"/>
  <c r="BF81" i="41" s="1"/>
  <c r="BH81" i="41" s="1"/>
  <c r="BJ81" i="41" s="1"/>
  <c r="BL81" i="41" s="1"/>
  <c r="AJ82" i="41"/>
  <c r="I32" i="41"/>
  <c r="AP22" i="41"/>
  <c r="AK82" i="41"/>
  <c r="AI83" i="41"/>
  <c r="AB22" i="41"/>
  <c r="AP25" i="41"/>
  <c r="T31" i="41"/>
  <c r="H37" i="41"/>
  <c r="C50" i="41"/>
  <c r="X80" i="41"/>
  <c r="AN82" i="41"/>
  <c r="Q83" i="41"/>
  <c r="AL83" i="41"/>
  <c r="AK83" i="41"/>
  <c r="AC22" i="41"/>
  <c r="AB23" i="41"/>
  <c r="BD78" i="41"/>
  <c r="BF78" i="41" s="1"/>
  <c r="BH78" i="41" s="1"/>
  <c r="BJ78" i="41" s="1"/>
  <c r="BL78" i="41" s="1"/>
  <c r="Y80" i="41"/>
  <c r="R83" i="41"/>
  <c r="AM83" i="41"/>
  <c r="AD22" i="41"/>
  <c r="AC23" i="41"/>
  <c r="BE78" i="41"/>
  <c r="BG78" i="41" s="1"/>
  <c r="BI78" i="41" s="1"/>
  <c r="BK78" i="41" s="1"/>
  <c r="BM78" i="41" s="1"/>
  <c r="AI79" i="41"/>
  <c r="V83" i="41"/>
  <c r="AN83" i="41"/>
  <c r="Q79" i="41"/>
  <c r="AJ79" i="41"/>
  <c r="BD80" i="41"/>
  <c r="BF80" i="41" s="1"/>
  <c r="BH80" i="41" s="1"/>
  <c r="BJ80" i="41" s="1"/>
  <c r="BL80" i="41" s="1"/>
  <c r="BD82" i="41"/>
  <c r="BF82" i="41" s="1"/>
  <c r="BH82" i="41" s="1"/>
  <c r="BJ82" i="41" s="1"/>
  <c r="BL82" i="41" s="1"/>
  <c r="R79" i="41"/>
  <c r="AK79" i="41"/>
  <c r="BE80" i="41"/>
  <c r="BG80" i="41" s="1"/>
  <c r="BI80" i="41" s="1"/>
  <c r="BK80" i="41" s="1"/>
  <c r="BM80" i="41" s="1"/>
  <c r="AI81" i="41"/>
  <c r="BH24" i="41"/>
  <c r="AJ81" i="41"/>
  <c r="L23" i="41"/>
  <c r="E24" i="41"/>
  <c r="E26" i="41" s="1"/>
  <c r="BI24" i="41"/>
  <c r="H41" i="41"/>
  <c r="AM79" i="41"/>
  <c r="R81" i="41"/>
  <c r="AK81" i="41"/>
  <c r="BJ24" i="41"/>
  <c r="BL24" i="41" s="1"/>
  <c r="E25" i="41"/>
  <c r="AL81" i="41"/>
  <c r="Q22" i="41"/>
  <c r="AM81" i="41"/>
  <c r="R22" i="41"/>
  <c r="AA31" i="41" s="1"/>
  <c r="P24" i="41"/>
  <c r="AR137" i="40"/>
  <c r="AP137" i="40"/>
  <c r="AR136" i="40"/>
  <c r="AP136" i="40"/>
  <c r="BA135" i="40"/>
  <c r="AZ135" i="40"/>
  <c r="AY135" i="40"/>
  <c r="AX135" i="40"/>
  <c r="AW135" i="40"/>
  <c r="AV135" i="40"/>
  <c r="AU135" i="40"/>
  <c r="AT135" i="40"/>
  <c r="AS135" i="40"/>
  <c r="AQ135" i="40"/>
  <c r="BA134" i="40"/>
  <c r="AZ134" i="40"/>
  <c r="AY134" i="40"/>
  <c r="AX134" i="40"/>
  <c r="AW134" i="40"/>
  <c r="AV134" i="40"/>
  <c r="AU134" i="40"/>
  <c r="AT134" i="40"/>
  <c r="AS134" i="40"/>
  <c r="AQ134" i="40"/>
  <c r="D127" i="40"/>
  <c r="E126" i="40"/>
  <c r="E125" i="40"/>
  <c r="E124" i="40"/>
  <c r="E123" i="40"/>
  <c r="E122" i="40"/>
  <c r="E121" i="40"/>
  <c r="E120" i="40"/>
  <c r="E119" i="40"/>
  <c r="O114" i="40"/>
  <c r="O113" i="40"/>
  <c r="O112" i="40"/>
  <c r="O111" i="40"/>
  <c r="O110" i="40"/>
  <c r="O109" i="40"/>
  <c r="O108" i="40"/>
  <c r="O107" i="40"/>
  <c r="O106" i="40"/>
  <c r="M83" i="40"/>
  <c r="M82" i="40"/>
  <c r="AR81" i="40"/>
  <c r="Q81" i="40" s="1"/>
  <c r="AP81" i="40"/>
  <c r="AH81" i="40"/>
  <c r="AG81" i="40"/>
  <c r="AF81" i="40"/>
  <c r="AE81" i="40"/>
  <c r="AD81" i="40"/>
  <c r="AC81" i="40"/>
  <c r="AB81" i="40"/>
  <c r="AA81" i="40"/>
  <c r="Z81" i="40"/>
  <c r="M81" i="40"/>
  <c r="Y81" i="40" s="1"/>
  <c r="L81" i="40"/>
  <c r="BD81" i="40" s="1"/>
  <c r="BF81" i="40" s="1"/>
  <c r="BH81" i="40" s="1"/>
  <c r="J81" i="40"/>
  <c r="I81" i="40"/>
  <c r="E81" i="40"/>
  <c r="AN81" i="40" s="1"/>
  <c r="AR80" i="40"/>
  <c r="Q80" i="40" s="1"/>
  <c r="AP80" i="40"/>
  <c r="AH80" i="40"/>
  <c r="AG80" i="40"/>
  <c r="AF80" i="40"/>
  <c r="AE80" i="40"/>
  <c r="AD80" i="40"/>
  <c r="AC80" i="40"/>
  <c r="AB80" i="40"/>
  <c r="AA80" i="40"/>
  <c r="Z80" i="40"/>
  <c r="M80" i="40"/>
  <c r="Y80" i="40" s="1"/>
  <c r="L80" i="40"/>
  <c r="I80" i="40"/>
  <c r="J80" i="40" s="1"/>
  <c r="E80" i="40"/>
  <c r="AI80" i="40" s="1"/>
  <c r="AR79" i="40"/>
  <c r="Q79" i="40" s="1"/>
  <c r="AP79" i="40"/>
  <c r="AH79" i="40"/>
  <c r="AG79" i="40"/>
  <c r="AF79" i="40"/>
  <c r="AE79" i="40"/>
  <c r="AD79" i="40"/>
  <c r="AC79" i="40"/>
  <c r="AB79" i="40"/>
  <c r="AA79" i="40"/>
  <c r="Z79" i="40"/>
  <c r="M79" i="40"/>
  <c r="BE79" i="40" s="1"/>
  <c r="BG79" i="40" s="1"/>
  <c r="BI79" i="40" s="1"/>
  <c r="L79" i="40"/>
  <c r="BD79" i="40" s="1"/>
  <c r="BF79" i="40" s="1"/>
  <c r="BH79" i="40" s="1"/>
  <c r="I79" i="40"/>
  <c r="J79" i="40" s="1"/>
  <c r="E79" i="40"/>
  <c r="AM79" i="40" s="1"/>
  <c r="AR78" i="40"/>
  <c r="W78" i="40" s="1"/>
  <c r="AP78" i="40"/>
  <c r="AH78" i="40"/>
  <c r="AG78" i="40"/>
  <c r="AF78" i="40"/>
  <c r="AE78" i="40"/>
  <c r="AD78" i="40"/>
  <c r="AC78" i="40"/>
  <c r="AB78" i="40"/>
  <c r="AA78" i="40"/>
  <c r="Z78" i="40"/>
  <c r="M78" i="40"/>
  <c r="L78" i="40"/>
  <c r="J78" i="40"/>
  <c r="I78" i="40"/>
  <c r="E78" i="40"/>
  <c r="AK78" i="40" s="1"/>
  <c r="CB74" i="40"/>
  <c r="CA74" i="40"/>
  <c r="BZ74" i="40"/>
  <c r="BY74" i="40"/>
  <c r="BX74" i="40"/>
  <c r="BW74" i="40"/>
  <c r="BV74" i="40"/>
  <c r="BU74" i="40"/>
  <c r="BT74" i="40"/>
  <c r="CB72" i="40"/>
  <c r="CA72" i="40"/>
  <c r="BZ72" i="40"/>
  <c r="BY72" i="40"/>
  <c r="BX72" i="40"/>
  <c r="BW72" i="40"/>
  <c r="BV72" i="40"/>
  <c r="BU72" i="40"/>
  <c r="BT72" i="40"/>
  <c r="CB71" i="40"/>
  <c r="CA71" i="40"/>
  <c r="BZ71" i="40"/>
  <c r="BY71" i="40"/>
  <c r="BX71" i="40"/>
  <c r="BW71" i="40"/>
  <c r="BV71" i="40"/>
  <c r="BU71" i="40"/>
  <c r="BT71" i="40"/>
  <c r="CB70" i="40"/>
  <c r="CA70" i="40"/>
  <c r="BZ70" i="40"/>
  <c r="BY70" i="40"/>
  <c r="BX70" i="40"/>
  <c r="BW70" i="40"/>
  <c r="BV70" i="40"/>
  <c r="BU70" i="40"/>
  <c r="BT70" i="40"/>
  <c r="B70" i="40"/>
  <c r="CB69" i="40"/>
  <c r="CA69" i="40"/>
  <c r="BZ69" i="40"/>
  <c r="BY69" i="40"/>
  <c r="BX69" i="40"/>
  <c r="BW69" i="40"/>
  <c r="BV69" i="40"/>
  <c r="BU69" i="40"/>
  <c r="BT69" i="40"/>
  <c r="CB68" i="40"/>
  <c r="CA68" i="40"/>
  <c r="BZ68" i="40"/>
  <c r="BY68" i="40"/>
  <c r="BX68" i="40"/>
  <c r="BW68" i="40"/>
  <c r="BV68" i="40"/>
  <c r="BU68" i="40"/>
  <c r="BT68" i="40"/>
  <c r="CB67" i="40"/>
  <c r="CA67" i="40"/>
  <c r="BZ67" i="40"/>
  <c r="BY67" i="40"/>
  <c r="BX67" i="40"/>
  <c r="BW67" i="40"/>
  <c r="BV67" i="40"/>
  <c r="BU67" i="40"/>
  <c r="BT67" i="40"/>
  <c r="CB66" i="40"/>
  <c r="CA66" i="40"/>
  <c r="BZ66" i="40"/>
  <c r="BY66" i="40"/>
  <c r="BX66" i="40"/>
  <c r="BW66" i="40"/>
  <c r="BV66" i="40"/>
  <c r="BU66" i="40"/>
  <c r="BT66" i="40"/>
  <c r="AG66" i="40"/>
  <c r="CB65" i="40"/>
  <c r="CA65" i="40"/>
  <c r="BZ65" i="40"/>
  <c r="BY65" i="40"/>
  <c r="BX65" i="40"/>
  <c r="BW65" i="40"/>
  <c r="BV65" i="40"/>
  <c r="BU65" i="40"/>
  <c r="BT65" i="40"/>
  <c r="Q65" i="40"/>
  <c r="P65" i="40"/>
  <c r="O65" i="40"/>
  <c r="N65" i="40"/>
  <c r="M65" i="40"/>
  <c r="L65" i="40"/>
  <c r="E65" i="40"/>
  <c r="CB64" i="40"/>
  <c r="CA64" i="40"/>
  <c r="BZ64" i="40"/>
  <c r="BY64" i="40"/>
  <c r="BX64" i="40"/>
  <c r="BW64" i="40"/>
  <c r="BV64" i="40"/>
  <c r="BU64" i="40"/>
  <c r="BT64" i="40"/>
  <c r="AN64" i="40"/>
  <c r="AM64" i="40"/>
  <c r="AL64" i="40"/>
  <c r="AK64" i="40"/>
  <c r="AJ64" i="40"/>
  <c r="AI64" i="40"/>
  <c r="T64" i="40"/>
  <c r="I64" i="40"/>
  <c r="H64" i="40"/>
  <c r="G64" i="40"/>
  <c r="CB63" i="40"/>
  <c r="CA63" i="40"/>
  <c r="BZ63" i="40"/>
  <c r="BY63" i="40"/>
  <c r="BX63" i="40"/>
  <c r="BW63" i="40"/>
  <c r="BV63" i="40"/>
  <c r="BU63" i="40"/>
  <c r="BT63" i="40"/>
  <c r="CB62" i="40"/>
  <c r="CA62" i="40"/>
  <c r="BZ62" i="40"/>
  <c r="BY62" i="40"/>
  <c r="BX62" i="40"/>
  <c r="BW62" i="40"/>
  <c r="BV62" i="40"/>
  <c r="BU62" i="40"/>
  <c r="BT62" i="40"/>
  <c r="CB61" i="40"/>
  <c r="CA61" i="40"/>
  <c r="BZ61" i="40"/>
  <c r="BY61" i="40"/>
  <c r="BX61" i="40"/>
  <c r="BW61" i="40"/>
  <c r="BV61" i="40"/>
  <c r="BU61" i="40"/>
  <c r="BT61" i="40"/>
  <c r="CB60" i="40"/>
  <c r="CA60" i="40"/>
  <c r="BZ60" i="40"/>
  <c r="BY60" i="40"/>
  <c r="BX60" i="40"/>
  <c r="BW60" i="40"/>
  <c r="BV60" i="40"/>
  <c r="BU60" i="40"/>
  <c r="BT60" i="40"/>
  <c r="CB59" i="40"/>
  <c r="CA59" i="40"/>
  <c r="BZ59" i="40"/>
  <c r="BY59" i="40"/>
  <c r="BX59" i="40"/>
  <c r="BW59" i="40"/>
  <c r="BV59" i="40"/>
  <c r="BU59" i="40"/>
  <c r="BT59" i="40"/>
  <c r="CB58" i="40"/>
  <c r="CA58" i="40"/>
  <c r="BZ58" i="40"/>
  <c r="BY58" i="40"/>
  <c r="BX58" i="40"/>
  <c r="BW58" i="40"/>
  <c r="BV58" i="40"/>
  <c r="BU58" i="40"/>
  <c r="BT58" i="40"/>
  <c r="CB57" i="40"/>
  <c r="BK57" i="40"/>
  <c r="CB56" i="40"/>
  <c r="CA56" i="40"/>
  <c r="BZ56" i="40"/>
  <c r="BY56" i="40"/>
  <c r="BX56" i="40"/>
  <c r="BW56" i="40"/>
  <c r="BV56" i="40"/>
  <c r="BU56" i="40"/>
  <c r="BT56" i="40"/>
  <c r="CB55" i="40"/>
  <c r="CA55" i="40"/>
  <c r="BZ55" i="40"/>
  <c r="BY55" i="40"/>
  <c r="BX55" i="40"/>
  <c r="BW55" i="40"/>
  <c r="BV55" i="40"/>
  <c r="BU55" i="40"/>
  <c r="BT55" i="40"/>
  <c r="CB54" i="40"/>
  <c r="CA54" i="40"/>
  <c r="BZ54" i="40"/>
  <c r="BY54" i="40"/>
  <c r="BX54" i="40"/>
  <c r="BW54" i="40"/>
  <c r="BV54" i="40"/>
  <c r="BU54" i="40"/>
  <c r="BT54" i="40"/>
  <c r="CB53" i="40"/>
  <c r="CA53" i="40"/>
  <c r="BZ53" i="40"/>
  <c r="BY53" i="40"/>
  <c r="BX53" i="40"/>
  <c r="BW53" i="40"/>
  <c r="BV53" i="40"/>
  <c r="BU53" i="40"/>
  <c r="BT53" i="40"/>
  <c r="CB52" i="40"/>
  <c r="CA52" i="40"/>
  <c r="BZ52" i="40"/>
  <c r="BY52" i="40"/>
  <c r="BX52" i="40"/>
  <c r="BW52" i="40"/>
  <c r="BV52" i="40"/>
  <c r="BU52" i="40"/>
  <c r="BT52" i="40"/>
  <c r="U52" i="40"/>
  <c r="T52" i="40"/>
  <c r="S52" i="40"/>
  <c r="G51" i="40"/>
  <c r="G50" i="40"/>
  <c r="G49" i="40"/>
  <c r="G48" i="40"/>
  <c r="B48" i="40"/>
  <c r="CB47" i="40"/>
  <c r="CA47" i="40"/>
  <c r="BZ47" i="40"/>
  <c r="BY47" i="40"/>
  <c r="BX47" i="40"/>
  <c r="BW47" i="40"/>
  <c r="BV47" i="40"/>
  <c r="BU47" i="40"/>
  <c r="BT47" i="40"/>
  <c r="CB46" i="40"/>
  <c r="CA46" i="40"/>
  <c r="BZ46" i="40"/>
  <c r="BY46" i="40"/>
  <c r="BX46" i="40"/>
  <c r="BW46" i="40"/>
  <c r="BV46" i="40"/>
  <c r="BU46" i="40"/>
  <c r="BT46" i="40"/>
  <c r="CB45" i="40"/>
  <c r="CA45" i="40"/>
  <c r="BZ45" i="40"/>
  <c r="BY45" i="40"/>
  <c r="BX45" i="40"/>
  <c r="BW45" i="40"/>
  <c r="BV45" i="40"/>
  <c r="BU45" i="40"/>
  <c r="BT45" i="40"/>
  <c r="CB44" i="40"/>
  <c r="CA44" i="40"/>
  <c r="BZ44" i="40"/>
  <c r="BY44" i="40"/>
  <c r="BX44" i="40"/>
  <c r="BW44" i="40"/>
  <c r="BV44" i="40"/>
  <c r="BU44" i="40"/>
  <c r="BT44" i="40"/>
  <c r="CB43" i="40"/>
  <c r="CA43" i="40"/>
  <c r="BZ43" i="40"/>
  <c r="BY43" i="40"/>
  <c r="BX43" i="40"/>
  <c r="BW43" i="40"/>
  <c r="BV43" i="40"/>
  <c r="BU43" i="40"/>
  <c r="BT43" i="40"/>
  <c r="Q43" i="40"/>
  <c r="P43" i="40"/>
  <c r="O43" i="40"/>
  <c r="N43" i="40"/>
  <c r="M43" i="40"/>
  <c r="L43" i="40"/>
  <c r="CB42" i="40"/>
  <c r="CA42" i="40"/>
  <c r="BZ42" i="40"/>
  <c r="BY42" i="40"/>
  <c r="BX42" i="40"/>
  <c r="BW42" i="40"/>
  <c r="BV42" i="40"/>
  <c r="BU42" i="40"/>
  <c r="BT42" i="40"/>
  <c r="AN42" i="40"/>
  <c r="AM42" i="40"/>
  <c r="AL42" i="40"/>
  <c r="AK42" i="40"/>
  <c r="AJ42" i="40"/>
  <c r="AI42" i="40"/>
  <c r="AH42" i="40"/>
  <c r="AG42" i="40"/>
  <c r="AF42" i="40"/>
  <c r="AE42" i="40"/>
  <c r="AD42" i="40"/>
  <c r="AC42" i="40"/>
  <c r="AB42" i="40"/>
  <c r="AA42" i="40"/>
  <c r="T42" i="40"/>
  <c r="G42" i="40"/>
  <c r="H42" i="40" s="1"/>
  <c r="F42" i="40"/>
  <c r="Z42" i="40" s="1"/>
  <c r="CB41" i="40"/>
  <c r="CA41" i="40"/>
  <c r="BZ41" i="40"/>
  <c r="BY41" i="40"/>
  <c r="BX41" i="40"/>
  <c r="BW41" i="40"/>
  <c r="BV41" i="40"/>
  <c r="BU41" i="40"/>
  <c r="BT41" i="40"/>
  <c r="AN41" i="40"/>
  <c r="AM41" i="40"/>
  <c r="AL41" i="40"/>
  <c r="AK41" i="40"/>
  <c r="AJ41" i="40"/>
  <c r="AI41" i="40"/>
  <c r="AH41" i="40"/>
  <c r="AG41" i="40"/>
  <c r="AF41" i="40"/>
  <c r="AE41" i="40"/>
  <c r="AD41" i="40"/>
  <c r="AC41" i="40"/>
  <c r="AB41" i="40"/>
  <c r="AA41" i="40"/>
  <c r="T41" i="40"/>
  <c r="G41" i="40"/>
  <c r="I41" i="40" s="1"/>
  <c r="F41" i="40"/>
  <c r="Z41" i="40" s="1"/>
  <c r="CB40" i="40"/>
  <c r="CA40" i="40"/>
  <c r="BZ40" i="40"/>
  <c r="BY40" i="40"/>
  <c r="BX40" i="40"/>
  <c r="BW40" i="40"/>
  <c r="BV40" i="40"/>
  <c r="BU40" i="40"/>
  <c r="BT40" i="40"/>
  <c r="B40" i="40"/>
  <c r="B51" i="40" s="1"/>
  <c r="A40" i="40"/>
  <c r="CB39" i="40"/>
  <c r="CA39" i="40"/>
  <c r="BZ39" i="40"/>
  <c r="BY39" i="40"/>
  <c r="BX39" i="40"/>
  <c r="BW39" i="40"/>
  <c r="BV39" i="40"/>
  <c r="BU39" i="40"/>
  <c r="BT39" i="40"/>
  <c r="AN39" i="40"/>
  <c r="AM39" i="40"/>
  <c r="AL39" i="40"/>
  <c r="AK39" i="40"/>
  <c r="AJ39" i="40"/>
  <c r="AI39" i="40"/>
  <c r="AH39" i="40"/>
  <c r="AG39" i="40"/>
  <c r="AF39" i="40"/>
  <c r="AE39" i="40"/>
  <c r="AD39" i="40"/>
  <c r="AC39" i="40"/>
  <c r="AB39" i="40"/>
  <c r="AA39" i="40"/>
  <c r="T39" i="40"/>
  <c r="G39" i="40"/>
  <c r="I39" i="40" s="1"/>
  <c r="F39" i="40"/>
  <c r="Z39" i="40" s="1"/>
  <c r="CB38" i="40"/>
  <c r="CA38" i="40"/>
  <c r="BZ38" i="40"/>
  <c r="BY38" i="40"/>
  <c r="BX38" i="40"/>
  <c r="BW38" i="40"/>
  <c r="BV38" i="40"/>
  <c r="BU38" i="40"/>
  <c r="BT38" i="40"/>
  <c r="AN38" i="40"/>
  <c r="AM38" i="40"/>
  <c r="AL38" i="40"/>
  <c r="AK38" i="40"/>
  <c r="AJ38" i="40"/>
  <c r="AI38" i="40"/>
  <c r="AH38" i="40"/>
  <c r="AG38" i="40"/>
  <c r="AF38" i="40"/>
  <c r="AE38" i="40"/>
  <c r="AD38" i="40"/>
  <c r="AC38" i="40"/>
  <c r="AB38" i="40"/>
  <c r="AA38" i="40"/>
  <c r="T38" i="40"/>
  <c r="G38" i="40"/>
  <c r="H38" i="40" s="1"/>
  <c r="F38" i="40"/>
  <c r="Z38" i="40" s="1"/>
  <c r="CB37" i="40"/>
  <c r="CA37" i="40"/>
  <c r="BZ37" i="40"/>
  <c r="BY37" i="40"/>
  <c r="BX37" i="40"/>
  <c r="BW37" i="40"/>
  <c r="BV37" i="40"/>
  <c r="BU37" i="40"/>
  <c r="BT37" i="40"/>
  <c r="AN37" i="40"/>
  <c r="AM37" i="40"/>
  <c r="AL37" i="40"/>
  <c r="AK37" i="40"/>
  <c r="AJ37" i="40"/>
  <c r="AI37" i="40"/>
  <c r="AH37" i="40"/>
  <c r="AG37" i="40"/>
  <c r="AF37" i="40"/>
  <c r="AE37" i="40"/>
  <c r="AD37" i="40"/>
  <c r="AC37" i="40"/>
  <c r="AB37" i="40"/>
  <c r="AA37" i="40"/>
  <c r="F37" i="40"/>
  <c r="Z37" i="40" s="1"/>
  <c r="B37" i="40"/>
  <c r="B50" i="40" s="1"/>
  <c r="A37" i="40"/>
  <c r="CB36" i="40"/>
  <c r="CA36" i="40"/>
  <c r="BZ36" i="40"/>
  <c r="BY36" i="40"/>
  <c r="BX36" i="40"/>
  <c r="BW36" i="40"/>
  <c r="BV36" i="40"/>
  <c r="BU36" i="40"/>
  <c r="BT36" i="40"/>
  <c r="AN36" i="40"/>
  <c r="AM36" i="40"/>
  <c r="AL36" i="40"/>
  <c r="AK36" i="40"/>
  <c r="AJ36" i="40"/>
  <c r="AI36" i="40"/>
  <c r="AH36" i="40"/>
  <c r="AG36" i="40"/>
  <c r="AF36" i="40"/>
  <c r="AE36" i="40"/>
  <c r="AD36" i="40"/>
  <c r="AC36" i="40"/>
  <c r="AB36" i="40"/>
  <c r="AA36" i="40"/>
  <c r="T36" i="40"/>
  <c r="G36" i="40"/>
  <c r="I36" i="40" s="1"/>
  <c r="F36" i="40"/>
  <c r="Z36" i="40" s="1"/>
  <c r="CB35" i="40"/>
  <c r="CA35" i="40"/>
  <c r="BZ35" i="40"/>
  <c r="BY35" i="40"/>
  <c r="BX35" i="40"/>
  <c r="BW35" i="40"/>
  <c r="BV35" i="40"/>
  <c r="BU35" i="40"/>
  <c r="BT35" i="40"/>
  <c r="AN35" i="40"/>
  <c r="AM35" i="40"/>
  <c r="AL35" i="40"/>
  <c r="AK35" i="40"/>
  <c r="AJ35" i="40"/>
  <c r="AI35" i="40"/>
  <c r="AH35" i="40"/>
  <c r="AG35" i="40"/>
  <c r="AF35" i="40"/>
  <c r="AE35" i="40"/>
  <c r="AD35" i="40"/>
  <c r="AC35" i="40"/>
  <c r="AB35" i="40"/>
  <c r="AA35" i="40"/>
  <c r="T35" i="40"/>
  <c r="G35" i="40"/>
  <c r="H35" i="40" s="1"/>
  <c r="F35" i="40"/>
  <c r="Z35" i="40" s="1"/>
  <c r="CB34" i="40"/>
  <c r="CA34" i="40"/>
  <c r="BZ34" i="40"/>
  <c r="BY34" i="40"/>
  <c r="BX34" i="40"/>
  <c r="BW34" i="40"/>
  <c r="BV34" i="40"/>
  <c r="BU34" i="40"/>
  <c r="BT34" i="40"/>
  <c r="AN34" i="40"/>
  <c r="AM34" i="40"/>
  <c r="AL34" i="40"/>
  <c r="AK34" i="40"/>
  <c r="AJ34" i="40"/>
  <c r="AI34" i="40"/>
  <c r="AH34" i="40"/>
  <c r="AG34" i="40"/>
  <c r="AF34" i="40"/>
  <c r="AE34" i="40"/>
  <c r="AD34" i="40"/>
  <c r="AC34" i="40"/>
  <c r="AB34" i="40"/>
  <c r="AA34" i="40"/>
  <c r="F34" i="40"/>
  <c r="Z34" i="40" s="1"/>
  <c r="B34" i="40"/>
  <c r="B49" i="40" s="1"/>
  <c r="A34" i="40"/>
  <c r="CB33" i="40"/>
  <c r="CA33" i="40"/>
  <c r="BZ33" i="40"/>
  <c r="BY33" i="40"/>
  <c r="BX33" i="40"/>
  <c r="BW33" i="40"/>
  <c r="BV33" i="40"/>
  <c r="BU33" i="40"/>
  <c r="BT33" i="40"/>
  <c r="AN33" i="40"/>
  <c r="AM33" i="40"/>
  <c r="AL33" i="40"/>
  <c r="AK33" i="40"/>
  <c r="AJ33" i="40"/>
  <c r="AI33" i="40"/>
  <c r="AH33" i="40"/>
  <c r="AG33" i="40"/>
  <c r="AF33" i="40"/>
  <c r="AE33" i="40"/>
  <c r="AD33" i="40"/>
  <c r="AC33" i="40"/>
  <c r="AB33" i="40"/>
  <c r="AA33" i="40"/>
  <c r="T33" i="40"/>
  <c r="G33" i="40"/>
  <c r="I33" i="40" s="1"/>
  <c r="F33" i="40"/>
  <c r="Z33" i="40" s="1"/>
  <c r="CB32" i="40"/>
  <c r="CA32" i="40"/>
  <c r="BZ32" i="40"/>
  <c r="BY32" i="40"/>
  <c r="BX32" i="40"/>
  <c r="BW32" i="40"/>
  <c r="BV32" i="40"/>
  <c r="BU32" i="40"/>
  <c r="BT32" i="40"/>
  <c r="AN32" i="40"/>
  <c r="AM32" i="40"/>
  <c r="AL32" i="40"/>
  <c r="AK32" i="40"/>
  <c r="AJ32" i="40"/>
  <c r="AI32" i="40"/>
  <c r="AH32" i="40"/>
  <c r="AG32" i="40"/>
  <c r="AF32" i="40"/>
  <c r="AE32" i="40"/>
  <c r="AD32" i="40"/>
  <c r="AC32" i="40"/>
  <c r="AB32" i="40"/>
  <c r="AA32" i="40"/>
  <c r="T32" i="40"/>
  <c r="G32" i="40"/>
  <c r="H32" i="40" s="1"/>
  <c r="F32" i="40"/>
  <c r="Z32" i="40" s="1"/>
  <c r="CB31" i="40"/>
  <c r="CA31" i="40"/>
  <c r="BZ31" i="40"/>
  <c r="BY31" i="40"/>
  <c r="BX31" i="40"/>
  <c r="BW31" i="40"/>
  <c r="BV31" i="40"/>
  <c r="BU31" i="40"/>
  <c r="BT31" i="40"/>
  <c r="A31" i="40"/>
  <c r="CB30" i="40"/>
  <c r="CA30" i="40"/>
  <c r="BZ30" i="40"/>
  <c r="BY30" i="40"/>
  <c r="BX30" i="40"/>
  <c r="BW30" i="40"/>
  <c r="BV30" i="40"/>
  <c r="BU30" i="40"/>
  <c r="BT30" i="40"/>
  <c r="CB29" i="40"/>
  <c r="CA29" i="40"/>
  <c r="BZ29" i="40"/>
  <c r="BY29" i="40"/>
  <c r="BX29" i="40"/>
  <c r="BW29" i="40"/>
  <c r="BV29" i="40"/>
  <c r="BU29" i="40"/>
  <c r="BT29" i="40"/>
  <c r="CB28" i="40"/>
  <c r="CA28" i="40"/>
  <c r="BZ28" i="40"/>
  <c r="BY28" i="40"/>
  <c r="BX28" i="40"/>
  <c r="BW28" i="40"/>
  <c r="BV28" i="40"/>
  <c r="BU28" i="40"/>
  <c r="BT28" i="40"/>
  <c r="CB27" i="40"/>
  <c r="CA27" i="40"/>
  <c r="BZ27" i="40"/>
  <c r="BY27" i="40"/>
  <c r="BX27" i="40"/>
  <c r="BW27" i="40"/>
  <c r="BV27" i="40"/>
  <c r="BU27" i="40"/>
  <c r="BT27" i="40"/>
  <c r="CB26" i="40"/>
  <c r="CA26" i="40"/>
  <c r="BZ26" i="40"/>
  <c r="BY26" i="40"/>
  <c r="BX26" i="40"/>
  <c r="BW26" i="40"/>
  <c r="BV26" i="40"/>
  <c r="BU26" i="40"/>
  <c r="BT26" i="40"/>
  <c r="U26" i="40"/>
  <c r="T26" i="40"/>
  <c r="S26" i="40"/>
  <c r="CB25" i="40"/>
  <c r="CA25" i="40"/>
  <c r="BZ25" i="40"/>
  <c r="BY25" i="40"/>
  <c r="BX25" i="40"/>
  <c r="BW25" i="40"/>
  <c r="BV25" i="40"/>
  <c r="BU25" i="40"/>
  <c r="BT25" i="40"/>
  <c r="AR25" i="40"/>
  <c r="W25" i="40" s="1"/>
  <c r="B25" i="40"/>
  <c r="CB24" i="40"/>
  <c r="CA24" i="40"/>
  <c r="BZ24" i="40"/>
  <c r="BY24" i="40"/>
  <c r="BX24" i="40"/>
  <c r="BW24" i="40"/>
  <c r="BV24" i="40"/>
  <c r="BU24" i="40"/>
  <c r="BT24" i="40"/>
  <c r="BJ24" i="40"/>
  <c r="BL24" i="40" s="1"/>
  <c r="BI24" i="40"/>
  <c r="AR24" i="40"/>
  <c r="W24" i="40" s="1"/>
  <c r="E24" i="40"/>
  <c r="AJ24" i="40" s="1"/>
  <c r="B24" i="40"/>
  <c r="P24" i="40" s="1"/>
  <c r="CB23" i="40"/>
  <c r="CA23" i="40"/>
  <c r="BZ23" i="40"/>
  <c r="BY23" i="40"/>
  <c r="BX23" i="40"/>
  <c r="BW23" i="40"/>
  <c r="BV23" i="40"/>
  <c r="BU23" i="40"/>
  <c r="BT23" i="40"/>
  <c r="BK23" i="40"/>
  <c r="BM23" i="40" s="1"/>
  <c r="BJ23" i="40"/>
  <c r="BL23" i="40" s="1"/>
  <c r="BI23" i="40"/>
  <c r="AR23" i="40"/>
  <c r="W23" i="40" s="1"/>
  <c r="E23" i="40"/>
  <c r="AJ23" i="40" s="1"/>
  <c r="B23" i="40"/>
  <c r="P23" i="40" s="1"/>
  <c r="CB22" i="40"/>
  <c r="CA22" i="40"/>
  <c r="BZ22" i="40"/>
  <c r="BY22" i="40"/>
  <c r="BX22" i="40"/>
  <c r="BW22" i="40"/>
  <c r="BV22" i="40"/>
  <c r="BU22" i="40"/>
  <c r="BT22" i="40"/>
  <c r="AR22" i="40"/>
  <c r="Q22" i="40" s="1"/>
  <c r="E22" i="40"/>
  <c r="CB21" i="40"/>
  <c r="CA21" i="40"/>
  <c r="BZ21" i="40"/>
  <c r="BY21" i="40"/>
  <c r="BX21" i="40"/>
  <c r="BW21" i="40"/>
  <c r="BV21" i="40"/>
  <c r="BU21" i="40"/>
  <c r="BT21" i="40"/>
  <c r="CB20" i="40"/>
  <c r="CA20" i="40"/>
  <c r="BZ20" i="40"/>
  <c r="BY20" i="40"/>
  <c r="BX20" i="40"/>
  <c r="BW20" i="40"/>
  <c r="BV20" i="40"/>
  <c r="BU20" i="40"/>
  <c r="BT20" i="40"/>
  <c r="CB19" i="40"/>
  <c r="CA19" i="40"/>
  <c r="BZ19" i="40"/>
  <c r="BY19" i="40"/>
  <c r="BX19" i="40"/>
  <c r="BW19" i="40"/>
  <c r="BV19" i="40"/>
  <c r="BU19" i="40"/>
  <c r="BT19" i="40"/>
  <c r="CB18" i="40"/>
  <c r="CA18" i="40"/>
  <c r="BZ18" i="40"/>
  <c r="BY18" i="40"/>
  <c r="BX18" i="40"/>
  <c r="BW18" i="40"/>
  <c r="BV18" i="40"/>
  <c r="BU18" i="40"/>
  <c r="BT18" i="40"/>
  <c r="CB17" i="40"/>
  <c r="CA17" i="40"/>
  <c r="BZ17" i="40"/>
  <c r="BY17" i="40"/>
  <c r="BX17" i="40"/>
  <c r="BW17" i="40"/>
  <c r="BV17" i="40"/>
  <c r="BU17" i="40"/>
  <c r="BT17" i="40"/>
  <c r="E17" i="40"/>
  <c r="CB16" i="40"/>
  <c r="CA16" i="40"/>
  <c r="BZ16" i="40"/>
  <c r="BY16" i="40"/>
  <c r="BX16" i="40"/>
  <c r="BW16" i="40"/>
  <c r="BV16" i="40"/>
  <c r="BU16" i="40"/>
  <c r="BT16" i="40"/>
  <c r="CB15" i="40"/>
  <c r="CA15" i="40"/>
  <c r="BZ15" i="40"/>
  <c r="BY15" i="40"/>
  <c r="BX15" i="40"/>
  <c r="BW15" i="40"/>
  <c r="BV15" i="40"/>
  <c r="BU15" i="40"/>
  <c r="BT15" i="40"/>
  <c r="M24" i="40"/>
  <c r="T37" i="40"/>
  <c r="CB14" i="40"/>
  <c r="CA14" i="40"/>
  <c r="BZ14" i="40"/>
  <c r="BY14" i="40"/>
  <c r="BX14" i="40"/>
  <c r="BW14" i="40"/>
  <c r="BV14" i="40"/>
  <c r="BU14" i="40"/>
  <c r="BT14" i="40"/>
  <c r="M23" i="40"/>
  <c r="T34" i="40"/>
  <c r="CB13" i="40"/>
  <c r="CA13" i="40"/>
  <c r="BZ13" i="40"/>
  <c r="BY13" i="40"/>
  <c r="BX13" i="40"/>
  <c r="BW13" i="40"/>
  <c r="BV13" i="40"/>
  <c r="BU13" i="40"/>
  <c r="BT13" i="40"/>
  <c r="CB12" i="40"/>
  <c r="CA12" i="40"/>
  <c r="BZ12" i="40"/>
  <c r="BY12" i="40"/>
  <c r="BX12" i="40"/>
  <c r="BW12" i="40"/>
  <c r="BV12" i="40"/>
  <c r="BU12" i="40"/>
  <c r="BT12" i="40"/>
  <c r="CB11" i="40"/>
  <c r="CA11" i="40"/>
  <c r="BZ11" i="40"/>
  <c r="BY11" i="40"/>
  <c r="BX11" i="40"/>
  <c r="BW11" i="40"/>
  <c r="BV11" i="40"/>
  <c r="BU11" i="40"/>
  <c r="BT11" i="40"/>
  <c r="CB10" i="40"/>
  <c r="CA10" i="40"/>
  <c r="BZ10" i="40"/>
  <c r="BY10" i="40"/>
  <c r="BX10" i="40"/>
  <c r="BW10" i="40"/>
  <c r="BV10" i="40"/>
  <c r="BU10" i="40"/>
  <c r="BT10" i="40"/>
  <c r="E51" i="34"/>
  <c r="R51" i="34" s="1"/>
  <c r="C51" i="34"/>
  <c r="E50" i="34"/>
  <c r="R50" i="34" s="1"/>
  <c r="C50" i="34"/>
  <c r="E49" i="34"/>
  <c r="R49" i="34" s="1"/>
  <c r="C49" i="34"/>
  <c r="E48" i="34"/>
  <c r="R48" i="34" s="1"/>
  <c r="C48" i="34"/>
  <c r="E51" i="33"/>
  <c r="R51" i="33" s="1"/>
  <c r="C51" i="33"/>
  <c r="E50" i="33"/>
  <c r="R50" i="33" s="1"/>
  <c r="C50" i="33"/>
  <c r="E49" i="33"/>
  <c r="R49" i="33" s="1"/>
  <c r="C49" i="33"/>
  <c r="E48" i="33"/>
  <c r="R48" i="33" s="1"/>
  <c r="C48" i="33"/>
  <c r="E51" i="26"/>
  <c r="R51" i="26" s="1"/>
  <c r="C51" i="26"/>
  <c r="E50" i="26"/>
  <c r="R50" i="26" s="1"/>
  <c r="C50" i="26"/>
  <c r="E49" i="26"/>
  <c r="R49" i="26" s="1"/>
  <c r="C49" i="26"/>
  <c r="E48" i="26"/>
  <c r="R48" i="26" s="1"/>
  <c r="C48" i="26"/>
  <c r="E51" i="20"/>
  <c r="R51" i="20" s="1"/>
  <c r="C51" i="20"/>
  <c r="E50" i="20"/>
  <c r="R50" i="20" s="1"/>
  <c r="C50" i="20"/>
  <c r="E49" i="20"/>
  <c r="R49" i="20" s="1"/>
  <c r="C49" i="20"/>
  <c r="E48" i="20"/>
  <c r="R48" i="20" s="1"/>
  <c r="C48" i="20"/>
  <c r="E51" i="28"/>
  <c r="R51" i="28" s="1"/>
  <c r="C51" i="28"/>
  <c r="E50" i="28"/>
  <c r="R50" i="28" s="1"/>
  <c r="C50" i="28"/>
  <c r="E49" i="28"/>
  <c r="R49" i="28" s="1"/>
  <c r="C49" i="28"/>
  <c r="E48" i="28"/>
  <c r="R48" i="28" s="1"/>
  <c r="C48" i="28"/>
  <c r="E51" i="23"/>
  <c r="R51" i="23" s="1"/>
  <c r="C51" i="23"/>
  <c r="E50" i="23"/>
  <c r="R50" i="23" s="1"/>
  <c r="C50" i="23"/>
  <c r="E49" i="23"/>
  <c r="R49" i="23" s="1"/>
  <c r="C49" i="23"/>
  <c r="E48" i="23"/>
  <c r="R48" i="23" s="1"/>
  <c r="C48" i="23"/>
  <c r="E51" i="27"/>
  <c r="R51" i="27" s="1"/>
  <c r="C51" i="27"/>
  <c r="E50" i="27"/>
  <c r="R50" i="27" s="1"/>
  <c r="C50" i="27"/>
  <c r="E49" i="27"/>
  <c r="R49" i="27" s="1"/>
  <c r="C49" i="27"/>
  <c r="E48" i="27"/>
  <c r="R48" i="27" s="1"/>
  <c r="C48" i="27"/>
  <c r="E51" i="19"/>
  <c r="R51" i="19" s="1"/>
  <c r="C51" i="19"/>
  <c r="E50" i="19"/>
  <c r="R50" i="19" s="1"/>
  <c r="C50" i="19"/>
  <c r="E49" i="19"/>
  <c r="R49" i="19" s="1"/>
  <c r="C49" i="19"/>
  <c r="E48" i="19"/>
  <c r="R48" i="19" s="1"/>
  <c r="C48" i="19"/>
  <c r="E51" i="17"/>
  <c r="R51" i="17" s="1"/>
  <c r="C51" i="17"/>
  <c r="E49" i="17"/>
  <c r="R49" i="17" s="1"/>
  <c r="C49" i="17"/>
  <c r="E48" i="17"/>
  <c r="R48" i="17" s="1"/>
  <c r="C48" i="17"/>
  <c r="E51" i="15"/>
  <c r="R51" i="15" s="1"/>
  <c r="C51" i="15"/>
  <c r="E50" i="15"/>
  <c r="R50" i="15" s="1"/>
  <c r="C50" i="15"/>
  <c r="E49" i="15"/>
  <c r="R49" i="15" s="1"/>
  <c r="C49" i="15"/>
  <c r="E49" i="16"/>
  <c r="R49" i="16" s="1"/>
  <c r="E50" i="16"/>
  <c r="R50" i="16" s="1"/>
  <c r="E51" i="16"/>
  <c r="R51" i="16" s="1"/>
  <c r="C49" i="16"/>
  <c r="C50" i="16"/>
  <c r="V26" i="43" l="1"/>
  <c r="Z25" i="43"/>
  <c r="W26" i="43"/>
  <c r="Q26" i="43"/>
  <c r="Z22" i="43"/>
  <c r="V26" i="44"/>
  <c r="R26" i="44"/>
  <c r="W26" i="44"/>
  <c r="R26" i="43"/>
  <c r="Y24" i="41"/>
  <c r="AH24" i="41" s="1"/>
  <c r="X24" i="44"/>
  <c r="AG24" i="44" s="1"/>
  <c r="BD24" i="44"/>
  <c r="BF24" i="44" s="1"/>
  <c r="E48" i="44"/>
  <c r="R48" i="44" s="1"/>
  <c r="C48" i="44"/>
  <c r="F40" i="44"/>
  <c r="Z25" i="44"/>
  <c r="I37" i="44"/>
  <c r="H37" i="44"/>
  <c r="E26" i="44"/>
  <c r="BD22" i="44"/>
  <c r="BF22" i="44" s="1"/>
  <c r="X22" i="44"/>
  <c r="AG40" i="44" s="1"/>
  <c r="AG43" i="44" s="1"/>
  <c r="AA22" i="44"/>
  <c r="AH40" i="44"/>
  <c r="AH43" i="44" s="1"/>
  <c r="AH22" i="44"/>
  <c r="BT50" i="44"/>
  <c r="W50" i="44"/>
  <c r="X50" i="44" s="1"/>
  <c r="V50" i="44"/>
  <c r="Q50" i="44"/>
  <c r="BU50" i="44"/>
  <c r="CB50" i="44"/>
  <c r="CA50" i="44"/>
  <c r="F50" i="44"/>
  <c r="BZ50" i="44"/>
  <c r="BY50" i="44"/>
  <c r="BW50" i="44"/>
  <c r="BX50" i="44"/>
  <c r="BV50" i="44"/>
  <c r="Q26" i="44"/>
  <c r="Z22" i="44"/>
  <c r="BD23" i="44"/>
  <c r="BF23" i="44" s="1"/>
  <c r="X23" i="44"/>
  <c r="AG23" i="44" s="1"/>
  <c r="AR49" i="44"/>
  <c r="AP49" i="44"/>
  <c r="BD24" i="43"/>
  <c r="BF24" i="43" s="1"/>
  <c r="X24" i="43"/>
  <c r="AG24" i="43" s="1"/>
  <c r="BD22" i="43"/>
  <c r="BF22" i="43" s="1"/>
  <c r="X22" i="43"/>
  <c r="AJ23" i="43"/>
  <c r="AI23" i="43"/>
  <c r="AH23" i="43"/>
  <c r="AF23" i="43"/>
  <c r="AE23" i="43"/>
  <c r="AD23" i="43"/>
  <c r="AC23" i="43"/>
  <c r="AB23" i="43"/>
  <c r="AA23" i="43"/>
  <c r="Z23" i="43"/>
  <c r="AN23" i="43"/>
  <c r="AM23" i="43"/>
  <c r="AL23" i="43"/>
  <c r="AK23" i="43"/>
  <c r="BT50" i="43"/>
  <c r="W50" i="43"/>
  <c r="X50" i="43" s="1"/>
  <c r="BU50" i="43"/>
  <c r="V50" i="43"/>
  <c r="Q50" i="43"/>
  <c r="CB50" i="43"/>
  <c r="CA50" i="43"/>
  <c r="F50" i="43"/>
  <c r="BZ50" i="43"/>
  <c r="BY50" i="43"/>
  <c r="BX50" i="43"/>
  <c r="BW50" i="43"/>
  <c r="BV50" i="43"/>
  <c r="Z43" i="43"/>
  <c r="E26" i="43"/>
  <c r="AH22" i="43"/>
  <c r="Q48" i="43"/>
  <c r="CB48" i="43"/>
  <c r="CA48" i="43"/>
  <c r="F48" i="43"/>
  <c r="BZ48" i="43"/>
  <c r="W48" i="43"/>
  <c r="BY48" i="43"/>
  <c r="BX48" i="43"/>
  <c r="BW48" i="43"/>
  <c r="BV48" i="43"/>
  <c r="BU48" i="43"/>
  <c r="BT48" i="43"/>
  <c r="V48" i="43"/>
  <c r="X23" i="43"/>
  <c r="AG23" i="43" s="1"/>
  <c r="BD23" i="43"/>
  <c r="BF23" i="43" s="1"/>
  <c r="AR49" i="43"/>
  <c r="AP49" i="43"/>
  <c r="F43" i="43"/>
  <c r="I37" i="43"/>
  <c r="H37" i="43"/>
  <c r="AH40" i="43"/>
  <c r="AH43" i="43" s="1"/>
  <c r="V26" i="41"/>
  <c r="W26" i="41"/>
  <c r="AP22" i="40"/>
  <c r="AE31" i="41"/>
  <c r="AF23" i="41"/>
  <c r="F31" i="40"/>
  <c r="Z31" i="40" s="1"/>
  <c r="L23" i="40"/>
  <c r="BD23" i="40" s="1"/>
  <c r="BF23" i="40" s="1"/>
  <c r="AE23" i="41"/>
  <c r="Z25" i="41"/>
  <c r="BY49" i="41"/>
  <c r="BW49" i="41"/>
  <c r="BV49" i="41"/>
  <c r="CB49" i="41"/>
  <c r="BU49" i="41"/>
  <c r="BT49" i="41"/>
  <c r="BX49" i="41"/>
  <c r="W49" i="41"/>
  <c r="X49" i="41" s="1"/>
  <c r="V49" i="41"/>
  <c r="Q49" i="41"/>
  <c r="CA49" i="41"/>
  <c r="F49" i="41"/>
  <c r="BZ49" i="41"/>
  <c r="BD23" i="41"/>
  <c r="BF23" i="41" s="1"/>
  <c r="X23" i="41"/>
  <c r="AG23" i="41" s="1"/>
  <c r="AP50" i="41"/>
  <c r="AR50" i="41"/>
  <c r="Q26" i="41"/>
  <c r="P22" i="41"/>
  <c r="Z22" i="41"/>
  <c r="AK22" i="41" s="1"/>
  <c r="F31" i="41"/>
  <c r="AI31" i="41" s="1"/>
  <c r="R26" i="41"/>
  <c r="AA22" i="41"/>
  <c r="AK24" i="41"/>
  <c r="AJ24" i="41"/>
  <c r="AI24" i="41"/>
  <c r="AN24" i="41"/>
  <c r="AG24" i="41"/>
  <c r="AF24" i="41"/>
  <c r="AE24" i="41"/>
  <c r="AD24" i="41"/>
  <c r="AC24" i="41"/>
  <c r="AL24" i="41"/>
  <c r="AB24" i="41"/>
  <c r="AA24" i="41"/>
  <c r="Z24" i="41"/>
  <c r="AM24" i="41"/>
  <c r="H41" i="40"/>
  <c r="V80" i="40"/>
  <c r="W80" i="40"/>
  <c r="R80" i="40"/>
  <c r="V78" i="40"/>
  <c r="AK24" i="40"/>
  <c r="Q78" i="40"/>
  <c r="R78" i="40"/>
  <c r="X81" i="40"/>
  <c r="AK23" i="40"/>
  <c r="AL23" i="40"/>
  <c r="AM23" i="40"/>
  <c r="AN23" i="40"/>
  <c r="AD23" i="40"/>
  <c r="R79" i="40"/>
  <c r="G40" i="40"/>
  <c r="R22" i="40"/>
  <c r="AK81" i="40"/>
  <c r="AL78" i="40"/>
  <c r="AL81" i="40"/>
  <c r="AM78" i="40"/>
  <c r="AN78" i="40"/>
  <c r="S115" i="40"/>
  <c r="I32" i="40"/>
  <c r="V81" i="40"/>
  <c r="AN79" i="40"/>
  <c r="Q24" i="40"/>
  <c r="Z24" i="40" s="1"/>
  <c r="R24" i="40"/>
  <c r="AA24" i="40" s="1"/>
  <c r="V24" i="40"/>
  <c r="AE24" i="40" s="1"/>
  <c r="Q25" i="40"/>
  <c r="V79" i="40"/>
  <c r="V25" i="40"/>
  <c r="W79" i="40"/>
  <c r="X79" i="40"/>
  <c r="I35" i="40"/>
  <c r="R81" i="40"/>
  <c r="W81" i="40"/>
  <c r="I42" i="40"/>
  <c r="AJ80" i="40"/>
  <c r="BE81" i="40"/>
  <c r="BG81" i="40" s="1"/>
  <c r="BI81" i="40" s="1"/>
  <c r="BK81" i="40" s="1"/>
  <c r="BM81" i="40" s="1"/>
  <c r="Q115" i="40"/>
  <c r="C132" i="40" s="1"/>
  <c r="R25" i="40"/>
  <c r="AK80" i="40"/>
  <c r="AL80" i="40"/>
  <c r="Q23" i="40"/>
  <c r="Z23" i="40" s="1"/>
  <c r="R23" i="40"/>
  <c r="AA23" i="40" s="1"/>
  <c r="V23" i="40"/>
  <c r="AE23" i="40" s="1"/>
  <c r="V22" i="40"/>
  <c r="W22" i="40"/>
  <c r="W26" i="40" s="1"/>
  <c r="H36" i="40"/>
  <c r="H39" i="40"/>
  <c r="BJ81" i="40"/>
  <c r="BL81" i="40" s="1"/>
  <c r="BJ79" i="40"/>
  <c r="BL79" i="40" s="1"/>
  <c r="BE23" i="40"/>
  <c r="BG23" i="40" s="1"/>
  <c r="Y23" i="40"/>
  <c r="AH23" i="40" s="1"/>
  <c r="BE24" i="40"/>
  <c r="BG24" i="40" s="1"/>
  <c r="Y24" i="40"/>
  <c r="AH24" i="40" s="1"/>
  <c r="C49" i="40"/>
  <c r="E49" i="40"/>
  <c r="R49" i="40" s="1"/>
  <c r="E50" i="40"/>
  <c r="R50" i="40" s="1"/>
  <c r="C50" i="40"/>
  <c r="X78" i="40"/>
  <c r="Z22" i="40"/>
  <c r="AP23" i="40"/>
  <c r="AN24" i="40"/>
  <c r="G37" i="40"/>
  <c r="Y78" i="40"/>
  <c r="AM80" i="40"/>
  <c r="AM24" i="40"/>
  <c r="I38" i="40"/>
  <c r="AP24" i="40"/>
  <c r="X80" i="40"/>
  <c r="AN80" i="40"/>
  <c r="AL24" i="40"/>
  <c r="AP25" i="40"/>
  <c r="BD78" i="40"/>
  <c r="BF78" i="40" s="1"/>
  <c r="BH78" i="40" s="1"/>
  <c r="BJ78" i="40" s="1"/>
  <c r="BL78" i="40" s="1"/>
  <c r="BK79" i="40"/>
  <c r="BM79" i="40" s="1"/>
  <c r="AB23" i="40"/>
  <c r="BE78" i="40"/>
  <c r="BG78" i="40" s="1"/>
  <c r="BI78" i="40" s="1"/>
  <c r="BK78" i="40" s="1"/>
  <c r="BM78" i="40" s="1"/>
  <c r="AI79" i="40"/>
  <c r="AC23" i="40"/>
  <c r="AB24" i="40"/>
  <c r="AJ79" i="40"/>
  <c r="BD80" i="40"/>
  <c r="BF80" i="40" s="1"/>
  <c r="BH80" i="40" s="1"/>
  <c r="BJ80" i="40" s="1"/>
  <c r="BL80" i="40" s="1"/>
  <c r="AC24" i="40"/>
  <c r="AK79" i="40"/>
  <c r="BE80" i="40"/>
  <c r="BG80" i="40" s="1"/>
  <c r="BI80" i="40" s="1"/>
  <c r="BK80" i="40" s="1"/>
  <c r="BM80" i="40" s="1"/>
  <c r="AI81" i="40"/>
  <c r="BH23" i="40"/>
  <c r="AD24" i="40"/>
  <c r="AL79" i="40"/>
  <c r="AJ81" i="40"/>
  <c r="AF23" i="40"/>
  <c r="BH24" i="40"/>
  <c r="G34" i="40"/>
  <c r="AF24" i="40"/>
  <c r="L24" i="40"/>
  <c r="H33" i="40"/>
  <c r="Y79" i="40"/>
  <c r="AM81" i="40"/>
  <c r="E25" i="40"/>
  <c r="AI23" i="40"/>
  <c r="BK24" i="40"/>
  <c r="BM24" i="40" s="1"/>
  <c r="AI78" i="40"/>
  <c r="AI24" i="40"/>
  <c r="AJ78" i="40"/>
  <c r="Z26" i="43" l="1"/>
  <c r="Z44" i="43" s="1"/>
  <c r="X23" i="40"/>
  <c r="AG23" i="40" s="1"/>
  <c r="F44" i="43"/>
  <c r="Z26" i="44"/>
  <c r="Z40" i="44"/>
  <c r="F43" i="44"/>
  <c r="F44" i="44" s="1"/>
  <c r="Q48" i="44"/>
  <c r="CB48" i="44"/>
  <c r="CA48" i="44"/>
  <c r="F48" i="44"/>
  <c r="BZ48" i="44"/>
  <c r="BY48" i="44"/>
  <c r="BX48" i="44"/>
  <c r="BW48" i="44"/>
  <c r="BV48" i="44"/>
  <c r="BU48" i="44"/>
  <c r="BT48" i="44"/>
  <c r="V48" i="44"/>
  <c r="W48" i="44"/>
  <c r="AG22" i="44"/>
  <c r="AR50" i="44"/>
  <c r="AP50" i="44"/>
  <c r="X48" i="43"/>
  <c r="AR48" i="43"/>
  <c r="AP48" i="43"/>
  <c r="AG22" i="43"/>
  <c r="AG40" i="43"/>
  <c r="AG43" i="43" s="1"/>
  <c r="AR50" i="43"/>
  <c r="AP50" i="43"/>
  <c r="AL22" i="41"/>
  <c r="AJ22" i="41"/>
  <c r="AI22" i="41"/>
  <c r="AR49" i="41"/>
  <c r="AP49" i="41"/>
  <c r="F43" i="41"/>
  <c r="F44" i="41" s="1"/>
  <c r="Z31" i="41"/>
  <c r="AJ31" i="41"/>
  <c r="AM31" i="41"/>
  <c r="AL31" i="41"/>
  <c r="AK31" i="41"/>
  <c r="Z26" i="41"/>
  <c r="AM22" i="41"/>
  <c r="Q26" i="40"/>
  <c r="E26" i="40"/>
  <c r="I83" i="40" s="1"/>
  <c r="J83" i="40" s="1"/>
  <c r="AG40" i="40"/>
  <c r="V26" i="40"/>
  <c r="R26" i="40"/>
  <c r="BD24" i="40"/>
  <c r="BF24" i="40" s="1"/>
  <c r="X24" i="40"/>
  <c r="AG24" i="40" s="1"/>
  <c r="BY49" i="40"/>
  <c r="BX49" i="40"/>
  <c r="BW49" i="40"/>
  <c r="BU49" i="40"/>
  <c r="BV49" i="40"/>
  <c r="BT49" i="40"/>
  <c r="W49" i="40"/>
  <c r="X49" i="40" s="1"/>
  <c r="V49" i="40"/>
  <c r="F49" i="40"/>
  <c r="Q49" i="40"/>
  <c r="CB49" i="40"/>
  <c r="CA49" i="40"/>
  <c r="BZ49" i="40"/>
  <c r="F40" i="40"/>
  <c r="Z25" i="40"/>
  <c r="Z26" i="40" s="1"/>
  <c r="I34" i="40"/>
  <c r="H34" i="40"/>
  <c r="I82" i="40"/>
  <c r="J82" i="40" s="1"/>
  <c r="AH40" i="40"/>
  <c r="I37" i="40"/>
  <c r="H37" i="40"/>
  <c r="BT50" i="40"/>
  <c r="W50" i="40"/>
  <c r="X50" i="40" s="1"/>
  <c r="V50" i="40"/>
  <c r="Q50" i="40"/>
  <c r="BU50" i="40"/>
  <c r="CB50" i="40"/>
  <c r="CA50" i="40"/>
  <c r="F50" i="40"/>
  <c r="BZ50" i="40"/>
  <c r="BV50" i="40"/>
  <c r="BY50" i="40"/>
  <c r="BX50" i="40"/>
  <c r="BW50" i="40"/>
  <c r="AR48" i="44" l="1"/>
  <c r="AP48" i="44"/>
  <c r="X48" i="44"/>
  <c r="Z43" i="44"/>
  <c r="Z44" i="44" s="1"/>
  <c r="Z43" i="41"/>
  <c r="Z44" i="41" s="1"/>
  <c r="Z40" i="40"/>
  <c r="F43" i="40"/>
  <c r="F44" i="40" s="1"/>
  <c r="AR49" i="40"/>
  <c r="AP49" i="40"/>
  <c r="AR50" i="40"/>
  <c r="AP50" i="40"/>
  <c r="L83" i="48" l="1"/>
  <c r="AN62" i="48"/>
  <c r="AM63" i="48"/>
  <c r="AM62" i="48"/>
  <c r="E82" i="48"/>
  <c r="AJ63" i="48"/>
  <c r="AK63" i="48"/>
  <c r="AL63" i="48"/>
  <c r="AN63" i="48"/>
  <c r="AI62" i="48"/>
  <c r="E83" i="48"/>
  <c r="AK62" i="48"/>
  <c r="AL62" i="48"/>
  <c r="AJ62" i="48"/>
  <c r="AI63" i="48"/>
  <c r="Z43" i="40"/>
  <c r="Z44" i="40" s="1"/>
  <c r="AP82" i="48" l="1"/>
  <c r="BD83" i="48"/>
  <c r="BF83" i="48" s="1"/>
  <c r="BH83" i="48" s="1"/>
  <c r="BJ83" i="48" s="1"/>
  <c r="BL83" i="48" s="1"/>
  <c r="AR83" i="48"/>
  <c r="AI82" i="48" l="1"/>
  <c r="AK82" i="48"/>
  <c r="X83" i="48"/>
  <c r="AG83" i="48" s="1"/>
  <c r="AP83" i="48"/>
  <c r="W83" i="48"/>
  <c r="AF83" i="48" s="1"/>
  <c r="V83" i="48"/>
  <c r="AE83" i="48" s="1"/>
  <c r="R83" i="48"/>
  <c r="AA83" i="48" s="1"/>
  <c r="Q83" i="48"/>
  <c r="AE82" i="48"/>
  <c r="AL82" i="48"/>
  <c r="AN82" i="48"/>
  <c r="AE85" i="48" l="1"/>
  <c r="AM82" i="48"/>
  <c r="Z83" i="48"/>
  <c r="AN83" i="48" s="1"/>
  <c r="AL83" i="48" l="1"/>
  <c r="AK83" i="48"/>
  <c r="AJ83" i="48"/>
  <c r="AM83" i="48"/>
  <c r="AI83" i="48"/>
  <c r="I83" i="34" l="1"/>
  <c r="I82" i="34"/>
  <c r="I81" i="34"/>
  <c r="I80" i="34"/>
  <c r="I79" i="34"/>
  <c r="I78" i="34"/>
  <c r="I83" i="33"/>
  <c r="I82" i="33"/>
  <c r="I81" i="33"/>
  <c r="I80" i="33"/>
  <c r="I79" i="33"/>
  <c r="I78" i="33"/>
  <c r="I83" i="26"/>
  <c r="I82" i="26"/>
  <c r="I81" i="26"/>
  <c r="I80" i="26"/>
  <c r="I79" i="26"/>
  <c r="I78" i="26"/>
  <c r="I83" i="20"/>
  <c r="I82" i="20"/>
  <c r="I81" i="20"/>
  <c r="I80" i="20"/>
  <c r="I79" i="20"/>
  <c r="I78" i="20"/>
  <c r="I83" i="28"/>
  <c r="I82" i="28"/>
  <c r="I81" i="28"/>
  <c r="I80" i="28"/>
  <c r="I79" i="28"/>
  <c r="I78" i="28"/>
  <c r="I83" i="23"/>
  <c r="I82" i="23"/>
  <c r="I81" i="23"/>
  <c r="I80" i="23"/>
  <c r="I79" i="23"/>
  <c r="I78" i="23"/>
  <c r="I83" i="27"/>
  <c r="I82" i="27"/>
  <c r="I81" i="27"/>
  <c r="I80" i="27"/>
  <c r="I79" i="27"/>
  <c r="I78" i="27"/>
  <c r="I83" i="19"/>
  <c r="I82" i="19"/>
  <c r="I81" i="19"/>
  <c r="I80" i="19"/>
  <c r="I79" i="19"/>
  <c r="I78" i="19"/>
  <c r="I81" i="18"/>
  <c r="I80" i="18"/>
  <c r="I79" i="18"/>
  <c r="I78" i="18"/>
  <c r="I83" i="17"/>
  <c r="I82" i="17"/>
  <c r="I81" i="17"/>
  <c r="I80" i="17"/>
  <c r="I79" i="17"/>
  <c r="I78" i="17"/>
  <c r="I81" i="16"/>
  <c r="I80" i="16"/>
  <c r="I79" i="16"/>
  <c r="I78" i="16"/>
  <c r="I83" i="15"/>
  <c r="I82" i="15"/>
  <c r="I81" i="15"/>
  <c r="M83" i="34"/>
  <c r="L83" i="34"/>
  <c r="M82" i="34"/>
  <c r="L82" i="34"/>
  <c r="M81" i="34"/>
  <c r="L81" i="34"/>
  <c r="M80" i="34"/>
  <c r="L80" i="34"/>
  <c r="M79" i="34"/>
  <c r="L79" i="34"/>
  <c r="M78" i="34"/>
  <c r="L78" i="34"/>
  <c r="M83" i="33"/>
  <c r="L83" i="33"/>
  <c r="M82" i="33"/>
  <c r="L82" i="33"/>
  <c r="M81" i="33"/>
  <c r="L81" i="33"/>
  <c r="M80" i="33"/>
  <c r="L80" i="33"/>
  <c r="M79" i="33"/>
  <c r="L79" i="33"/>
  <c r="M78" i="33"/>
  <c r="L78" i="33"/>
  <c r="M83" i="26"/>
  <c r="L83" i="26"/>
  <c r="M82" i="26"/>
  <c r="L82" i="26"/>
  <c r="M81" i="26"/>
  <c r="L81" i="26"/>
  <c r="M80" i="26"/>
  <c r="L80" i="26"/>
  <c r="M79" i="26"/>
  <c r="L79" i="26"/>
  <c r="M78" i="26"/>
  <c r="L78" i="26"/>
  <c r="M83" i="20"/>
  <c r="L83" i="20"/>
  <c r="M82" i="20"/>
  <c r="L82" i="20"/>
  <c r="M81" i="20"/>
  <c r="L81" i="20"/>
  <c r="M80" i="20"/>
  <c r="L80" i="20"/>
  <c r="M79" i="20"/>
  <c r="L79" i="20"/>
  <c r="M78" i="20"/>
  <c r="L78" i="20"/>
  <c r="M83" i="28"/>
  <c r="L83" i="28"/>
  <c r="M82" i="28"/>
  <c r="L82" i="28"/>
  <c r="M81" i="28"/>
  <c r="L81" i="28"/>
  <c r="M80" i="28"/>
  <c r="L80" i="28"/>
  <c r="M79" i="28"/>
  <c r="L79" i="28"/>
  <c r="M78" i="28"/>
  <c r="L78" i="28"/>
  <c r="M83" i="23"/>
  <c r="L83" i="23"/>
  <c r="M82" i="23"/>
  <c r="L82" i="23"/>
  <c r="M81" i="23"/>
  <c r="L81" i="23"/>
  <c r="M80" i="23"/>
  <c r="L80" i="23"/>
  <c r="M79" i="23"/>
  <c r="L79" i="23"/>
  <c r="M78" i="23"/>
  <c r="L78" i="23"/>
  <c r="M83" i="27"/>
  <c r="L83" i="27"/>
  <c r="M82" i="27"/>
  <c r="L82" i="27"/>
  <c r="M81" i="27"/>
  <c r="L81" i="27"/>
  <c r="M80" i="27"/>
  <c r="L80" i="27"/>
  <c r="M79" i="27"/>
  <c r="L79" i="27"/>
  <c r="M78" i="27"/>
  <c r="L78" i="27"/>
  <c r="M83" i="19"/>
  <c r="L83" i="19"/>
  <c r="M82" i="19"/>
  <c r="L82" i="19"/>
  <c r="M81" i="19"/>
  <c r="L81" i="19"/>
  <c r="M80" i="19"/>
  <c r="L80" i="19"/>
  <c r="M79" i="19"/>
  <c r="L79" i="19"/>
  <c r="M78" i="19"/>
  <c r="L78" i="19"/>
  <c r="M83" i="18"/>
  <c r="M82" i="18"/>
  <c r="M81" i="18"/>
  <c r="L81" i="18"/>
  <c r="M80" i="18"/>
  <c r="L80" i="18"/>
  <c r="M79" i="18"/>
  <c r="L79" i="18"/>
  <c r="M78" i="18"/>
  <c r="L78" i="18"/>
  <c r="M83" i="17"/>
  <c r="M82" i="17"/>
  <c r="M81" i="17"/>
  <c r="L81" i="17"/>
  <c r="M80" i="17"/>
  <c r="L80" i="17"/>
  <c r="M79" i="17"/>
  <c r="L79" i="17"/>
  <c r="M78" i="17"/>
  <c r="L78" i="17"/>
  <c r="M83" i="16"/>
  <c r="M82" i="16"/>
  <c r="M81" i="16"/>
  <c r="L81" i="16"/>
  <c r="M80" i="16"/>
  <c r="L80" i="16"/>
  <c r="M79" i="16"/>
  <c r="L79" i="16"/>
  <c r="M78" i="16"/>
  <c r="L78" i="16"/>
  <c r="AR83" i="34" l="1"/>
  <c r="AR82" i="34"/>
  <c r="AR81" i="34"/>
  <c r="AR80" i="34"/>
  <c r="AR79" i="34"/>
  <c r="AR78" i="34"/>
  <c r="AR83" i="33"/>
  <c r="AR82" i="33"/>
  <c r="AR81" i="33"/>
  <c r="AR80" i="33"/>
  <c r="AR79" i="33"/>
  <c r="AR78" i="33"/>
  <c r="AR83" i="26"/>
  <c r="AR82" i="26"/>
  <c r="AR81" i="26"/>
  <c r="AR80" i="26"/>
  <c r="AR79" i="26"/>
  <c r="AR78" i="26"/>
  <c r="AR83" i="20"/>
  <c r="AR82" i="20"/>
  <c r="AR81" i="20"/>
  <c r="AR80" i="20"/>
  <c r="AR79" i="20"/>
  <c r="AR78" i="20"/>
  <c r="AR83" i="28"/>
  <c r="AR82" i="28"/>
  <c r="AR81" i="28"/>
  <c r="AR80" i="28"/>
  <c r="AR79" i="28"/>
  <c r="AR78" i="28"/>
  <c r="AR83" i="23"/>
  <c r="AR82" i="23"/>
  <c r="AR81" i="23"/>
  <c r="AR80" i="23"/>
  <c r="AR79" i="23"/>
  <c r="AR78" i="23"/>
  <c r="AR83" i="27"/>
  <c r="AR82" i="27"/>
  <c r="AR81" i="27"/>
  <c r="AR80" i="27"/>
  <c r="AR79" i="27"/>
  <c r="AR78" i="27"/>
  <c r="AR83" i="19"/>
  <c r="AR82" i="19"/>
  <c r="AR81" i="19"/>
  <c r="AR80" i="19"/>
  <c r="AR79" i="19"/>
  <c r="AR78" i="19"/>
  <c r="AR81" i="18"/>
  <c r="AR80" i="18"/>
  <c r="AR79" i="18"/>
  <c r="AR78" i="18"/>
  <c r="AR81" i="17"/>
  <c r="AR80" i="17"/>
  <c r="AR79" i="17"/>
  <c r="AR78" i="17"/>
  <c r="AR81" i="16"/>
  <c r="AR80" i="16"/>
  <c r="AR79" i="16"/>
  <c r="AR78" i="16"/>
  <c r="M83" i="15"/>
  <c r="AR79" i="15"/>
  <c r="AR80" i="15"/>
  <c r="AR81" i="15"/>
  <c r="V83" i="34" l="1"/>
  <c r="AP83" i="34"/>
  <c r="AG83" i="34"/>
  <c r="AF83" i="34"/>
  <c r="AE83" i="34"/>
  <c r="AD83" i="34"/>
  <c r="AC83" i="34"/>
  <c r="AB83" i="34"/>
  <c r="AA83" i="34"/>
  <c r="Z83" i="34"/>
  <c r="W82" i="34"/>
  <c r="AP82" i="34"/>
  <c r="AG82" i="34"/>
  <c r="AF82" i="34"/>
  <c r="AE82" i="34"/>
  <c r="AD82" i="34"/>
  <c r="AC82" i="34"/>
  <c r="AB82" i="34"/>
  <c r="AA82" i="34"/>
  <c r="Z82" i="34"/>
  <c r="W81" i="34"/>
  <c r="AP81" i="34"/>
  <c r="AH81" i="34"/>
  <c r="AG81" i="34"/>
  <c r="AF81" i="34"/>
  <c r="AE81" i="34"/>
  <c r="AD81" i="34"/>
  <c r="AC81" i="34"/>
  <c r="AB81" i="34"/>
  <c r="AA81" i="34"/>
  <c r="Z81" i="34"/>
  <c r="W80" i="34"/>
  <c r="AP80" i="34"/>
  <c r="AH80" i="34"/>
  <c r="AG80" i="34"/>
  <c r="AF80" i="34"/>
  <c r="AE80" i="34"/>
  <c r="AD80" i="34"/>
  <c r="AC80" i="34"/>
  <c r="AB80" i="34"/>
  <c r="AA80" i="34"/>
  <c r="Z80" i="34"/>
  <c r="W79" i="34"/>
  <c r="AP79" i="34"/>
  <c r="AH79" i="34"/>
  <c r="AG79" i="34"/>
  <c r="AF79" i="34"/>
  <c r="AE79" i="34"/>
  <c r="AD79" i="34"/>
  <c r="AC79" i="34"/>
  <c r="AB79" i="34"/>
  <c r="AA79" i="34"/>
  <c r="Z79" i="34"/>
  <c r="V78" i="34"/>
  <c r="AP78" i="34"/>
  <c r="AH78" i="34"/>
  <c r="AG78" i="34"/>
  <c r="AF78" i="34"/>
  <c r="AE78" i="34"/>
  <c r="AD78" i="34"/>
  <c r="AC78" i="34"/>
  <c r="AB78" i="34"/>
  <c r="AA78" i="34"/>
  <c r="Z78" i="34"/>
  <c r="W83" i="33"/>
  <c r="AP83" i="33"/>
  <c r="AG83" i="33"/>
  <c r="AF83" i="33"/>
  <c r="AE83" i="33"/>
  <c r="AD83" i="33"/>
  <c r="AC83" i="33"/>
  <c r="AB83" i="33"/>
  <c r="AA83" i="33"/>
  <c r="Z83" i="33"/>
  <c r="R82" i="33"/>
  <c r="AP82" i="33"/>
  <c r="AG82" i="33"/>
  <c r="AF82" i="33"/>
  <c r="AE82" i="33"/>
  <c r="AD82" i="33"/>
  <c r="AC82" i="33"/>
  <c r="AB82" i="33"/>
  <c r="AA82" i="33"/>
  <c r="Z82" i="33"/>
  <c r="W81" i="33"/>
  <c r="AP81" i="33"/>
  <c r="AH81" i="33"/>
  <c r="AG81" i="33"/>
  <c r="AF81" i="33"/>
  <c r="AE81" i="33"/>
  <c r="AD81" i="33"/>
  <c r="AC81" i="33"/>
  <c r="AB81" i="33"/>
  <c r="AA81" i="33"/>
  <c r="Z81" i="33"/>
  <c r="W80" i="33"/>
  <c r="AP80" i="33"/>
  <c r="AH80" i="33"/>
  <c r="AG80" i="33"/>
  <c r="AF80" i="33"/>
  <c r="AE80" i="33"/>
  <c r="AD80" i="33"/>
  <c r="AC80" i="33"/>
  <c r="AB80" i="33"/>
  <c r="AA80" i="33"/>
  <c r="Z80" i="33"/>
  <c r="R79" i="33"/>
  <c r="AP79" i="33"/>
  <c r="AH79" i="33"/>
  <c r="AG79" i="33"/>
  <c r="AF79" i="33"/>
  <c r="AE79" i="33"/>
  <c r="AD79" i="33"/>
  <c r="AC79" i="33"/>
  <c r="AB79" i="33"/>
  <c r="AA79" i="33"/>
  <c r="Z79" i="33"/>
  <c r="V78" i="33"/>
  <c r="AP78" i="33"/>
  <c r="AH78" i="33"/>
  <c r="AG78" i="33"/>
  <c r="AF78" i="33"/>
  <c r="AE78" i="33"/>
  <c r="AD78" i="33"/>
  <c r="AC78" i="33"/>
  <c r="AB78" i="33"/>
  <c r="AA78" i="33"/>
  <c r="Z78" i="33"/>
  <c r="W83" i="26"/>
  <c r="AP83" i="26"/>
  <c r="AG83" i="26"/>
  <c r="AF83" i="26"/>
  <c r="AE83" i="26"/>
  <c r="AD83" i="26"/>
  <c r="AC83" i="26"/>
  <c r="AB83" i="26"/>
  <c r="AA83" i="26"/>
  <c r="Z83" i="26"/>
  <c r="V82" i="26"/>
  <c r="AP82" i="26"/>
  <c r="AG82" i="26"/>
  <c r="AF82" i="26"/>
  <c r="AE82" i="26"/>
  <c r="AD82" i="26"/>
  <c r="AC82" i="26"/>
  <c r="AB82" i="26"/>
  <c r="AA82" i="26"/>
  <c r="Z82" i="26"/>
  <c r="W81" i="26"/>
  <c r="AP81" i="26"/>
  <c r="AH81" i="26"/>
  <c r="AG81" i="26"/>
  <c r="AF81" i="26"/>
  <c r="AE81" i="26"/>
  <c r="AD81" i="26"/>
  <c r="AC81" i="26"/>
  <c r="AB81" i="26"/>
  <c r="AA81" i="26"/>
  <c r="Z81" i="26"/>
  <c r="V80" i="26"/>
  <c r="AP80" i="26"/>
  <c r="AH80" i="26"/>
  <c r="AG80" i="26"/>
  <c r="AF80" i="26"/>
  <c r="AE80" i="26"/>
  <c r="AD80" i="26"/>
  <c r="AC80" i="26"/>
  <c r="AB80" i="26"/>
  <c r="AA80" i="26"/>
  <c r="Z80" i="26"/>
  <c r="W79" i="26"/>
  <c r="AP79" i="26"/>
  <c r="AH79" i="26"/>
  <c r="AG79" i="26"/>
  <c r="AF79" i="26"/>
  <c r="AE79" i="26"/>
  <c r="AD79" i="26"/>
  <c r="AC79" i="26"/>
  <c r="AB79" i="26"/>
  <c r="AA79" i="26"/>
  <c r="Z79" i="26"/>
  <c r="V78" i="26"/>
  <c r="AP78" i="26"/>
  <c r="AH78" i="26"/>
  <c r="AG78" i="26"/>
  <c r="AF78" i="26"/>
  <c r="AE78" i="26"/>
  <c r="AD78" i="26"/>
  <c r="AC78" i="26"/>
  <c r="AB78" i="26"/>
  <c r="AA78" i="26"/>
  <c r="Z78" i="26"/>
  <c r="V83" i="20"/>
  <c r="AP83" i="20"/>
  <c r="AG83" i="20"/>
  <c r="AF83" i="20"/>
  <c r="AE83" i="20"/>
  <c r="AD83" i="20"/>
  <c r="AC83" i="20"/>
  <c r="AB83" i="20"/>
  <c r="AA83" i="20"/>
  <c r="Z83" i="20"/>
  <c r="V82" i="20"/>
  <c r="AP82" i="20"/>
  <c r="AG82" i="20"/>
  <c r="AF82" i="20"/>
  <c r="AE82" i="20"/>
  <c r="AD82" i="20"/>
  <c r="AC82" i="20"/>
  <c r="AB82" i="20"/>
  <c r="AA82" i="20"/>
  <c r="Z82" i="20"/>
  <c r="V81" i="20"/>
  <c r="AP81" i="20"/>
  <c r="AH81" i="20"/>
  <c r="AG81" i="20"/>
  <c r="AF81" i="20"/>
  <c r="AE81" i="20"/>
  <c r="AD81" i="20"/>
  <c r="AC81" i="20"/>
  <c r="AB81" i="20"/>
  <c r="AA81" i="20"/>
  <c r="Z81" i="20"/>
  <c r="W80" i="20"/>
  <c r="AP80" i="20"/>
  <c r="AH80" i="20"/>
  <c r="AG80" i="20"/>
  <c r="AF80" i="20"/>
  <c r="AE80" i="20"/>
  <c r="AD80" i="20"/>
  <c r="AC80" i="20"/>
  <c r="AB80" i="20"/>
  <c r="AA80" i="20"/>
  <c r="Z80" i="20"/>
  <c r="W79" i="20"/>
  <c r="AP79" i="20"/>
  <c r="AH79" i="20"/>
  <c r="AG79" i="20"/>
  <c r="AF79" i="20"/>
  <c r="AE79" i="20"/>
  <c r="AD79" i="20"/>
  <c r="AC79" i="20"/>
  <c r="AB79" i="20"/>
  <c r="AA79" i="20"/>
  <c r="Z79" i="20"/>
  <c r="V78" i="20"/>
  <c r="AP78" i="20"/>
  <c r="AH78" i="20"/>
  <c r="AG78" i="20"/>
  <c r="AF78" i="20"/>
  <c r="AE78" i="20"/>
  <c r="AD78" i="20"/>
  <c r="AC78" i="20"/>
  <c r="AB78" i="20"/>
  <c r="AA78" i="20"/>
  <c r="Z78" i="20"/>
  <c r="V83" i="28"/>
  <c r="AP83" i="28"/>
  <c r="AG83" i="28"/>
  <c r="AF83" i="28"/>
  <c r="AE83" i="28"/>
  <c r="AD83" i="28"/>
  <c r="AC83" i="28"/>
  <c r="AB83" i="28"/>
  <c r="AA83" i="28"/>
  <c r="Z83" i="28"/>
  <c r="Q82" i="28"/>
  <c r="AP82" i="28"/>
  <c r="AG82" i="28"/>
  <c r="AF82" i="28"/>
  <c r="AE82" i="28"/>
  <c r="AD82" i="28"/>
  <c r="AC82" i="28"/>
  <c r="AB82" i="28"/>
  <c r="AA82" i="28"/>
  <c r="Z82" i="28"/>
  <c r="W81" i="28"/>
  <c r="AP81" i="28"/>
  <c r="AH81" i="28"/>
  <c r="AG81" i="28"/>
  <c r="AF81" i="28"/>
  <c r="AE81" i="28"/>
  <c r="AD81" i="28"/>
  <c r="AC81" i="28"/>
  <c r="AB81" i="28"/>
  <c r="AA81" i="28"/>
  <c r="Z81" i="28"/>
  <c r="W80" i="28"/>
  <c r="AP80" i="28"/>
  <c r="AH80" i="28"/>
  <c r="AG80" i="28"/>
  <c r="AF80" i="28"/>
  <c r="AE80" i="28"/>
  <c r="AD80" i="28"/>
  <c r="AC80" i="28"/>
  <c r="AB80" i="28"/>
  <c r="AA80" i="28"/>
  <c r="Z80" i="28"/>
  <c r="W79" i="28"/>
  <c r="AP79" i="28"/>
  <c r="AH79" i="28"/>
  <c r="AG79" i="28"/>
  <c r="AF79" i="28"/>
  <c r="AE79" i="28"/>
  <c r="AD79" i="28"/>
  <c r="AC79" i="28"/>
  <c r="AB79" i="28"/>
  <c r="AA79" i="28"/>
  <c r="Z79" i="28"/>
  <c r="R78" i="28"/>
  <c r="AP78" i="28"/>
  <c r="AH78" i="28"/>
  <c r="AG78" i="28"/>
  <c r="AF78" i="28"/>
  <c r="AE78" i="28"/>
  <c r="AD78" i="28"/>
  <c r="AC78" i="28"/>
  <c r="AB78" i="28"/>
  <c r="AA78" i="28"/>
  <c r="Z78" i="28"/>
  <c r="W83" i="23"/>
  <c r="AP83" i="23"/>
  <c r="AG83" i="23"/>
  <c r="AF83" i="23"/>
  <c r="AE83" i="23"/>
  <c r="AD83" i="23"/>
  <c r="AC83" i="23"/>
  <c r="AB83" i="23"/>
  <c r="AA83" i="23"/>
  <c r="Z83" i="23"/>
  <c r="W82" i="23"/>
  <c r="AP82" i="23"/>
  <c r="AG82" i="23"/>
  <c r="AF82" i="23"/>
  <c r="AE82" i="23"/>
  <c r="AD82" i="23"/>
  <c r="AC82" i="23"/>
  <c r="AB82" i="23"/>
  <c r="AA82" i="23"/>
  <c r="Z82" i="23"/>
  <c r="W81" i="23"/>
  <c r="AP81" i="23"/>
  <c r="AH81" i="23"/>
  <c r="AG81" i="23"/>
  <c r="AF81" i="23"/>
  <c r="AE81" i="23"/>
  <c r="AD81" i="23"/>
  <c r="AC81" i="23"/>
  <c r="AB81" i="23"/>
  <c r="AA81" i="23"/>
  <c r="Z81" i="23"/>
  <c r="W80" i="23"/>
  <c r="AP80" i="23"/>
  <c r="AH80" i="23"/>
  <c r="AG80" i="23"/>
  <c r="AF80" i="23"/>
  <c r="AE80" i="23"/>
  <c r="AD80" i="23"/>
  <c r="AC80" i="23"/>
  <c r="AB80" i="23"/>
  <c r="AA80" i="23"/>
  <c r="Z80" i="23"/>
  <c r="W79" i="23"/>
  <c r="AP79" i="23"/>
  <c r="AH79" i="23"/>
  <c r="AG79" i="23"/>
  <c r="AF79" i="23"/>
  <c r="AE79" i="23"/>
  <c r="AD79" i="23"/>
  <c r="AC79" i="23"/>
  <c r="AB79" i="23"/>
  <c r="AA79" i="23"/>
  <c r="Z79" i="23"/>
  <c r="W78" i="23"/>
  <c r="AP78" i="23"/>
  <c r="AH78" i="23"/>
  <c r="AG78" i="23"/>
  <c r="AF78" i="23"/>
  <c r="AE78" i="23"/>
  <c r="AD78" i="23"/>
  <c r="AC78" i="23"/>
  <c r="AB78" i="23"/>
  <c r="AA78" i="23"/>
  <c r="Z78" i="23"/>
  <c r="W83" i="27"/>
  <c r="AP83" i="27"/>
  <c r="AG83" i="27"/>
  <c r="AF83" i="27"/>
  <c r="AE83" i="27"/>
  <c r="AD83" i="27"/>
  <c r="AC83" i="27"/>
  <c r="AB83" i="27"/>
  <c r="AA83" i="27"/>
  <c r="Z83" i="27"/>
  <c r="Q82" i="27"/>
  <c r="AP82" i="27"/>
  <c r="AG82" i="27"/>
  <c r="AF82" i="27"/>
  <c r="AE82" i="27"/>
  <c r="AD82" i="27"/>
  <c r="AC82" i="27"/>
  <c r="AB82" i="27"/>
  <c r="AA82" i="27"/>
  <c r="Z82" i="27"/>
  <c r="V81" i="27"/>
  <c r="AP81" i="27"/>
  <c r="AH81" i="27"/>
  <c r="AG81" i="27"/>
  <c r="AF81" i="27"/>
  <c r="AE81" i="27"/>
  <c r="AD81" i="27"/>
  <c r="AC81" i="27"/>
  <c r="AB81" i="27"/>
  <c r="AA81" i="27"/>
  <c r="Z81" i="27"/>
  <c r="W80" i="27"/>
  <c r="AP80" i="27"/>
  <c r="AH80" i="27"/>
  <c r="AG80" i="27"/>
  <c r="AF80" i="27"/>
  <c r="AE80" i="27"/>
  <c r="AD80" i="27"/>
  <c r="AC80" i="27"/>
  <c r="AB80" i="27"/>
  <c r="AA80" i="27"/>
  <c r="Z80" i="27"/>
  <c r="W79" i="27"/>
  <c r="AP79" i="27"/>
  <c r="AH79" i="27"/>
  <c r="AG79" i="27"/>
  <c r="AF79" i="27"/>
  <c r="AE79" i="27"/>
  <c r="AD79" i="27"/>
  <c r="AC79" i="27"/>
  <c r="AB79" i="27"/>
  <c r="AA79" i="27"/>
  <c r="Z79" i="27"/>
  <c r="W78" i="27"/>
  <c r="AP78" i="27"/>
  <c r="AH78" i="27"/>
  <c r="AG78" i="27"/>
  <c r="AF78" i="27"/>
  <c r="AE78" i="27"/>
  <c r="AD78" i="27"/>
  <c r="AC78" i="27"/>
  <c r="AB78" i="27"/>
  <c r="AA78" i="27"/>
  <c r="Z78" i="27"/>
  <c r="W83" i="19"/>
  <c r="AP83" i="19"/>
  <c r="AG83" i="19"/>
  <c r="AF83" i="19"/>
  <c r="AE83" i="19"/>
  <c r="AD83" i="19"/>
  <c r="AC83" i="19"/>
  <c r="AB83" i="19"/>
  <c r="AA83" i="19"/>
  <c r="Z83" i="19"/>
  <c r="W82" i="19"/>
  <c r="AP82" i="19"/>
  <c r="AG82" i="19"/>
  <c r="AF82" i="19"/>
  <c r="AE82" i="19"/>
  <c r="AD82" i="19"/>
  <c r="AC82" i="19"/>
  <c r="AB82" i="19"/>
  <c r="AA82" i="19"/>
  <c r="Z82" i="19"/>
  <c r="W81" i="19"/>
  <c r="AP81" i="19"/>
  <c r="AH81" i="19"/>
  <c r="AG81" i="19"/>
  <c r="AF81" i="19"/>
  <c r="AE81" i="19"/>
  <c r="AD81" i="19"/>
  <c r="AC81" i="19"/>
  <c r="AB81" i="19"/>
  <c r="AA81" i="19"/>
  <c r="Z81" i="19"/>
  <c r="W80" i="19"/>
  <c r="AP80" i="19"/>
  <c r="AH80" i="19"/>
  <c r="AG80" i="19"/>
  <c r="AF80" i="19"/>
  <c r="AE80" i="19"/>
  <c r="AD80" i="19"/>
  <c r="AC80" i="19"/>
  <c r="AB80" i="19"/>
  <c r="AA80" i="19"/>
  <c r="Z80" i="19"/>
  <c r="W79" i="19"/>
  <c r="AP79" i="19"/>
  <c r="AH79" i="19"/>
  <c r="AG79" i="19"/>
  <c r="AF79" i="19"/>
  <c r="AE79" i="19"/>
  <c r="AD79" i="19"/>
  <c r="AC79" i="19"/>
  <c r="AB79" i="19"/>
  <c r="AA79" i="19"/>
  <c r="Z79" i="19"/>
  <c r="W78" i="19"/>
  <c r="AP78" i="19"/>
  <c r="AH78" i="19"/>
  <c r="AG78" i="19"/>
  <c r="AF78" i="19"/>
  <c r="AE78" i="19"/>
  <c r="AD78" i="19"/>
  <c r="AC78" i="19"/>
  <c r="AB78" i="19"/>
  <c r="AA78" i="19"/>
  <c r="Z78" i="19"/>
  <c r="V81" i="18"/>
  <c r="AP81" i="18"/>
  <c r="AH81" i="18"/>
  <c r="AG81" i="18"/>
  <c r="AF81" i="18"/>
  <c r="AE81" i="18"/>
  <c r="AD81" i="18"/>
  <c r="AC81" i="18"/>
  <c r="AB81" i="18"/>
  <c r="AA81" i="18"/>
  <c r="Z81" i="18"/>
  <c r="V80" i="18"/>
  <c r="AP80" i="18"/>
  <c r="AH80" i="18"/>
  <c r="AG80" i="18"/>
  <c r="AF80" i="18"/>
  <c r="AE80" i="18"/>
  <c r="AD80" i="18"/>
  <c r="AC80" i="18"/>
  <c r="AB80" i="18"/>
  <c r="AA80" i="18"/>
  <c r="Z80" i="18"/>
  <c r="W79" i="18"/>
  <c r="AP79" i="18"/>
  <c r="AH79" i="18"/>
  <c r="AG79" i="18"/>
  <c r="AF79" i="18"/>
  <c r="AE79" i="18"/>
  <c r="AD79" i="18"/>
  <c r="AC79" i="18"/>
  <c r="AB79" i="18"/>
  <c r="AA79" i="18"/>
  <c r="Z79" i="18"/>
  <c r="W78" i="18"/>
  <c r="AP78" i="18"/>
  <c r="AH78" i="18"/>
  <c r="AG78" i="18"/>
  <c r="AF78" i="18"/>
  <c r="AE78" i="18"/>
  <c r="AD78" i="18"/>
  <c r="AC78" i="18"/>
  <c r="AB78" i="18"/>
  <c r="AA78" i="18"/>
  <c r="Z78" i="18"/>
  <c r="W81" i="17"/>
  <c r="AP81" i="17"/>
  <c r="AH81" i="17"/>
  <c r="AG81" i="17"/>
  <c r="AF81" i="17"/>
  <c r="AE81" i="17"/>
  <c r="AD81" i="17"/>
  <c r="AC81" i="17"/>
  <c r="AB81" i="17"/>
  <c r="AA81" i="17"/>
  <c r="Z81" i="17"/>
  <c r="Q80" i="17"/>
  <c r="AP80" i="17"/>
  <c r="AH80" i="17"/>
  <c r="AG80" i="17"/>
  <c r="AF80" i="17"/>
  <c r="AE80" i="17"/>
  <c r="AD80" i="17"/>
  <c r="AC80" i="17"/>
  <c r="AB80" i="17"/>
  <c r="AA80" i="17"/>
  <c r="Z80" i="17"/>
  <c r="W79" i="17"/>
  <c r="AP79" i="17"/>
  <c r="AH79" i="17"/>
  <c r="AG79" i="17"/>
  <c r="AF79" i="17"/>
  <c r="AE79" i="17"/>
  <c r="AD79" i="17"/>
  <c r="AC79" i="17"/>
  <c r="AB79" i="17"/>
  <c r="AA79" i="17"/>
  <c r="Z79" i="17"/>
  <c r="W78" i="17"/>
  <c r="AP78" i="17"/>
  <c r="AH78" i="17"/>
  <c r="AG78" i="17"/>
  <c r="AF78" i="17"/>
  <c r="AE78" i="17"/>
  <c r="AD78" i="17"/>
  <c r="AC78" i="17"/>
  <c r="AB78" i="17"/>
  <c r="AA78" i="17"/>
  <c r="Z78" i="17"/>
  <c r="Q81" i="16"/>
  <c r="AP81" i="16"/>
  <c r="AH81" i="16"/>
  <c r="AG81" i="16"/>
  <c r="AF81" i="16"/>
  <c r="AE81" i="16"/>
  <c r="AD81" i="16"/>
  <c r="AC81" i="16"/>
  <c r="AB81" i="16"/>
  <c r="AA81" i="16"/>
  <c r="Z81" i="16"/>
  <c r="V80" i="16"/>
  <c r="AP80" i="16"/>
  <c r="AH80" i="16"/>
  <c r="AG80" i="16"/>
  <c r="AF80" i="16"/>
  <c r="AE80" i="16"/>
  <c r="AD80" i="16"/>
  <c r="AC80" i="16"/>
  <c r="AB80" i="16"/>
  <c r="AA80" i="16"/>
  <c r="Z80" i="16"/>
  <c r="W79" i="16"/>
  <c r="AP79" i="16"/>
  <c r="AH79" i="16"/>
  <c r="AG79" i="16"/>
  <c r="AF79" i="16"/>
  <c r="AE79" i="16"/>
  <c r="AD79" i="16"/>
  <c r="AC79" i="16"/>
  <c r="AB79" i="16"/>
  <c r="AA79" i="16"/>
  <c r="Z79" i="16"/>
  <c r="W78" i="16"/>
  <c r="AP78" i="16"/>
  <c r="AH78" i="16"/>
  <c r="AG78" i="16"/>
  <c r="AF78" i="16"/>
  <c r="AE78" i="16"/>
  <c r="AD78" i="16"/>
  <c r="AC78" i="16"/>
  <c r="AB78" i="16"/>
  <c r="AA78" i="16"/>
  <c r="Z78" i="16"/>
  <c r="AP79" i="15"/>
  <c r="AP80" i="15"/>
  <c r="AP81" i="15"/>
  <c r="BK57" i="34"/>
  <c r="AR57" i="34"/>
  <c r="V57" i="34" s="1"/>
  <c r="AP57" i="34"/>
  <c r="BK57" i="33"/>
  <c r="AR57" i="33"/>
  <c r="V57" i="33" s="1"/>
  <c r="AP57" i="33"/>
  <c r="BK57" i="26"/>
  <c r="AR57" i="26"/>
  <c r="V57" i="26" s="1"/>
  <c r="AP57" i="26"/>
  <c r="BK57" i="20"/>
  <c r="AR57" i="20"/>
  <c r="V57" i="20" s="1"/>
  <c r="AP57" i="20"/>
  <c r="BK57" i="28"/>
  <c r="AR57" i="28"/>
  <c r="Q57" i="28" s="1"/>
  <c r="AP57" i="28"/>
  <c r="BK57" i="23"/>
  <c r="AR57" i="23"/>
  <c r="Q57" i="23" s="1"/>
  <c r="AP57" i="23"/>
  <c r="BK57" i="27"/>
  <c r="AR57" i="27"/>
  <c r="Q57" i="27" s="1"/>
  <c r="AP57" i="27"/>
  <c r="BK57" i="19"/>
  <c r="AR57" i="19"/>
  <c r="W57" i="19" s="1"/>
  <c r="AP57" i="19"/>
  <c r="BK57" i="18"/>
  <c r="BK57" i="17"/>
  <c r="BK57" i="16"/>
  <c r="U26" i="34"/>
  <c r="T26" i="34"/>
  <c r="S26" i="34"/>
  <c r="BK25" i="34"/>
  <c r="BM25" i="34" s="1"/>
  <c r="BJ25" i="34"/>
  <c r="BL25" i="34" s="1"/>
  <c r="BI25" i="34"/>
  <c r="BH25" i="34"/>
  <c r="AR25" i="34"/>
  <c r="W25" i="34" s="1"/>
  <c r="AP25" i="34"/>
  <c r="AN25" i="34"/>
  <c r="AM25" i="34"/>
  <c r="AL25" i="34"/>
  <c r="AK25" i="34"/>
  <c r="AJ25" i="34"/>
  <c r="AI25" i="34"/>
  <c r="P25" i="34"/>
  <c r="BK23" i="34"/>
  <c r="BM23" i="34" s="1"/>
  <c r="BJ23" i="34"/>
  <c r="BL23" i="34" s="1"/>
  <c r="BI23" i="34"/>
  <c r="BH23" i="34"/>
  <c r="AR23" i="34"/>
  <c r="R23" i="34" s="1"/>
  <c r="AP23" i="34"/>
  <c r="AN23" i="34"/>
  <c r="AM23" i="34"/>
  <c r="AL23" i="34"/>
  <c r="AK23" i="34"/>
  <c r="AJ23" i="34"/>
  <c r="AI23" i="34"/>
  <c r="P23" i="34"/>
  <c r="BK22" i="34"/>
  <c r="BM22" i="34" s="1"/>
  <c r="BJ22" i="34"/>
  <c r="BL22" i="34" s="1"/>
  <c r="BI22" i="34"/>
  <c r="BH22" i="34"/>
  <c r="AR22" i="34"/>
  <c r="Q22" i="34" s="1"/>
  <c r="AP22" i="34"/>
  <c r="AN22" i="34"/>
  <c r="AM22" i="34"/>
  <c r="AL22" i="34"/>
  <c r="AK22" i="34"/>
  <c r="AJ22" i="34"/>
  <c r="AI22" i="34"/>
  <c r="P22" i="34"/>
  <c r="U26" i="33"/>
  <c r="T26" i="33"/>
  <c r="S26" i="33"/>
  <c r="BK25" i="33"/>
  <c r="BM25" i="33" s="1"/>
  <c r="BJ25" i="33"/>
  <c r="BL25" i="33" s="1"/>
  <c r="BI25" i="33"/>
  <c r="BH25" i="33"/>
  <c r="AR25" i="33"/>
  <c r="W25" i="33" s="1"/>
  <c r="AP25" i="33"/>
  <c r="AN25" i="33"/>
  <c r="AM25" i="33"/>
  <c r="AL25" i="33"/>
  <c r="AK25" i="33"/>
  <c r="AJ25" i="33"/>
  <c r="AI25" i="33"/>
  <c r="P25" i="33"/>
  <c r="BK24" i="33"/>
  <c r="BM24" i="33" s="1"/>
  <c r="BJ24" i="33"/>
  <c r="BL24" i="33" s="1"/>
  <c r="BI24" i="33"/>
  <c r="BH24" i="33"/>
  <c r="AR24" i="33"/>
  <c r="W24" i="33" s="1"/>
  <c r="AP24" i="33"/>
  <c r="AN24" i="33"/>
  <c r="AM24" i="33"/>
  <c r="AL24" i="33"/>
  <c r="AK24" i="33"/>
  <c r="AJ24" i="33"/>
  <c r="AI24" i="33"/>
  <c r="P24" i="33"/>
  <c r="BK22" i="33"/>
  <c r="BM22" i="33" s="1"/>
  <c r="BJ22" i="33"/>
  <c r="BL22" i="33" s="1"/>
  <c r="BI22" i="33"/>
  <c r="BH22" i="33"/>
  <c r="AR22" i="33"/>
  <c r="Q22" i="33" s="1"/>
  <c r="AP22" i="33"/>
  <c r="AN22" i="33"/>
  <c r="AM22" i="33"/>
  <c r="AL22" i="33"/>
  <c r="AK22" i="33"/>
  <c r="AJ22" i="33"/>
  <c r="AI22" i="33"/>
  <c r="P22" i="33"/>
  <c r="U26" i="26"/>
  <c r="T26" i="26"/>
  <c r="S26" i="26"/>
  <c r="BK25" i="26"/>
  <c r="BM25" i="26" s="1"/>
  <c r="BJ25" i="26"/>
  <c r="BL25" i="26" s="1"/>
  <c r="BI25" i="26"/>
  <c r="BH25" i="26"/>
  <c r="AR25" i="26"/>
  <c r="V25" i="26" s="1"/>
  <c r="AP25" i="26"/>
  <c r="AN25" i="26"/>
  <c r="AM25" i="26"/>
  <c r="AL25" i="26"/>
  <c r="AK25" i="26"/>
  <c r="AJ25" i="26"/>
  <c r="AI25" i="26"/>
  <c r="P25" i="26"/>
  <c r="BK24" i="26"/>
  <c r="BM24" i="26" s="1"/>
  <c r="BJ24" i="26"/>
  <c r="BL24" i="26" s="1"/>
  <c r="BI24" i="26"/>
  <c r="BH24" i="26"/>
  <c r="AR24" i="26"/>
  <c r="W24" i="26" s="1"/>
  <c r="AP24" i="26"/>
  <c r="AN24" i="26"/>
  <c r="AM24" i="26"/>
  <c r="AL24" i="26"/>
  <c r="AK24" i="26"/>
  <c r="AJ24" i="26"/>
  <c r="AI24" i="26"/>
  <c r="P24" i="26"/>
  <c r="BK23" i="26"/>
  <c r="BM23" i="26" s="1"/>
  <c r="BJ23" i="26"/>
  <c r="BL23" i="26" s="1"/>
  <c r="BI23" i="26"/>
  <c r="BH23" i="26"/>
  <c r="AR23" i="26"/>
  <c r="W23" i="26" s="1"/>
  <c r="AP23" i="26"/>
  <c r="AN23" i="26"/>
  <c r="AM23" i="26"/>
  <c r="AL23" i="26"/>
  <c r="AK23" i="26"/>
  <c r="AJ23" i="26"/>
  <c r="AI23" i="26"/>
  <c r="P23" i="26"/>
  <c r="U26" i="20"/>
  <c r="T26" i="20"/>
  <c r="S26" i="20"/>
  <c r="BK25" i="20"/>
  <c r="BM25" i="20" s="1"/>
  <c r="BJ25" i="20"/>
  <c r="BL25" i="20" s="1"/>
  <c r="BI25" i="20"/>
  <c r="BH25" i="20"/>
  <c r="AR25" i="20"/>
  <c r="W25" i="20" s="1"/>
  <c r="AP25" i="20"/>
  <c r="AN25" i="20"/>
  <c r="AM25" i="20"/>
  <c r="AL25" i="20"/>
  <c r="AK25" i="20"/>
  <c r="AJ25" i="20"/>
  <c r="AI25" i="20"/>
  <c r="P25" i="20"/>
  <c r="BK24" i="20"/>
  <c r="BM24" i="20" s="1"/>
  <c r="BJ24" i="20"/>
  <c r="BL24" i="20" s="1"/>
  <c r="BI24" i="20"/>
  <c r="BH24" i="20"/>
  <c r="AR24" i="20"/>
  <c r="W24" i="20" s="1"/>
  <c r="AP24" i="20"/>
  <c r="AN24" i="20"/>
  <c r="AM24" i="20"/>
  <c r="AL24" i="20"/>
  <c r="AK24" i="20"/>
  <c r="AJ24" i="20"/>
  <c r="AI24" i="20"/>
  <c r="P24" i="20"/>
  <c r="BK23" i="20"/>
  <c r="BM23" i="20" s="1"/>
  <c r="BJ23" i="20"/>
  <c r="BL23" i="20" s="1"/>
  <c r="BI23" i="20"/>
  <c r="BH23" i="20"/>
  <c r="AR23" i="20"/>
  <c r="W23" i="20" s="1"/>
  <c r="AP23" i="20"/>
  <c r="AN23" i="20"/>
  <c r="AM23" i="20"/>
  <c r="AL23" i="20"/>
  <c r="AK23" i="20"/>
  <c r="AJ23" i="20"/>
  <c r="AI23" i="20"/>
  <c r="P23" i="20"/>
  <c r="U26" i="28"/>
  <c r="T26" i="28"/>
  <c r="S26" i="28"/>
  <c r="BK25" i="28"/>
  <c r="BM25" i="28" s="1"/>
  <c r="BJ25" i="28"/>
  <c r="BL25" i="28" s="1"/>
  <c r="BI25" i="28"/>
  <c r="BH25" i="28"/>
  <c r="AR25" i="28"/>
  <c r="V25" i="28" s="1"/>
  <c r="AP25" i="28"/>
  <c r="AN25" i="28"/>
  <c r="AM25" i="28"/>
  <c r="AL25" i="28"/>
  <c r="AK25" i="28"/>
  <c r="AJ25" i="28"/>
  <c r="AI25" i="28"/>
  <c r="P25" i="28"/>
  <c r="BK24" i="28"/>
  <c r="BM24" i="28" s="1"/>
  <c r="BJ24" i="28"/>
  <c r="BL24" i="28" s="1"/>
  <c r="BI24" i="28"/>
  <c r="BH24" i="28"/>
  <c r="AR24" i="28"/>
  <c r="V24" i="28" s="1"/>
  <c r="AP24" i="28"/>
  <c r="AN24" i="28"/>
  <c r="AM24" i="28"/>
  <c r="AL24" i="28"/>
  <c r="AK24" i="28"/>
  <c r="AJ24" i="28"/>
  <c r="AI24" i="28"/>
  <c r="P24" i="28"/>
  <c r="BK23" i="28"/>
  <c r="BM23" i="28" s="1"/>
  <c r="BJ23" i="28"/>
  <c r="BL23" i="28" s="1"/>
  <c r="BI23" i="28"/>
  <c r="BH23" i="28"/>
  <c r="AR23" i="28"/>
  <c r="W23" i="28" s="1"/>
  <c r="AP23" i="28"/>
  <c r="AN23" i="28"/>
  <c r="AM23" i="28"/>
  <c r="AL23" i="28"/>
  <c r="AK23" i="28"/>
  <c r="AJ23" i="28"/>
  <c r="AI23" i="28"/>
  <c r="P23" i="28"/>
  <c r="U26" i="23"/>
  <c r="T26" i="23"/>
  <c r="S26" i="23"/>
  <c r="BK25" i="23"/>
  <c r="BM25" i="23" s="1"/>
  <c r="BJ25" i="23"/>
  <c r="BL25" i="23" s="1"/>
  <c r="BI25" i="23"/>
  <c r="BH25" i="23"/>
  <c r="AR25" i="23"/>
  <c r="W25" i="23" s="1"/>
  <c r="AP25" i="23"/>
  <c r="AN25" i="23"/>
  <c r="AM25" i="23"/>
  <c r="AL25" i="23"/>
  <c r="AK25" i="23"/>
  <c r="AJ25" i="23"/>
  <c r="AI25" i="23"/>
  <c r="P25" i="23"/>
  <c r="BK24" i="23"/>
  <c r="BM24" i="23" s="1"/>
  <c r="BJ24" i="23"/>
  <c r="BL24" i="23" s="1"/>
  <c r="BI24" i="23"/>
  <c r="BH24" i="23"/>
  <c r="AR24" i="23"/>
  <c r="W24" i="23" s="1"/>
  <c r="AP24" i="23"/>
  <c r="AN24" i="23"/>
  <c r="AM24" i="23"/>
  <c r="AL24" i="23"/>
  <c r="AK24" i="23"/>
  <c r="AJ24" i="23"/>
  <c r="AI24" i="23"/>
  <c r="P24" i="23"/>
  <c r="BK23" i="23"/>
  <c r="BM23" i="23" s="1"/>
  <c r="BJ23" i="23"/>
  <c r="BL23" i="23" s="1"/>
  <c r="BI23" i="23"/>
  <c r="BH23" i="23"/>
  <c r="AR23" i="23"/>
  <c r="W23" i="23" s="1"/>
  <c r="AP23" i="23"/>
  <c r="AN23" i="23"/>
  <c r="AM23" i="23"/>
  <c r="AL23" i="23"/>
  <c r="AK23" i="23"/>
  <c r="AJ23" i="23"/>
  <c r="AI23" i="23"/>
  <c r="P23" i="23"/>
  <c r="U26" i="27"/>
  <c r="T26" i="27"/>
  <c r="S26" i="27"/>
  <c r="BK25" i="27"/>
  <c r="BM25" i="27" s="1"/>
  <c r="BJ25" i="27"/>
  <c r="BL25" i="27" s="1"/>
  <c r="BI25" i="27"/>
  <c r="BH25" i="27"/>
  <c r="AR25" i="27"/>
  <c r="V25" i="27" s="1"/>
  <c r="AP25" i="27"/>
  <c r="AN25" i="27"/>
  <c r="AM25" i="27"/>
  <c r="AL25" i="27"/>
  <c r="AK25" i="27"/>
  <c r="AJ25" i="27"/>
  <c r="AI25" i="27"/>
  <c r="P25" i="27"/>
  <c r="BK24" i="27"/>
  <c r="BM24" i="27" s="1"/>
  <c r="BJ24" i="27"/>
  <c r="BL24" i="27" s="1"/>
  <c r="BI24" i="27"/>
  <c r="BH24" i="27"/>
  <c r="AR24" i="27"/>
  <c r="W24" i="27" s="1"/>
  <c r="AP24" i="27"/>
  <c r="AN24" i="27"/>
  <c r="AM24" i="27"/>
  <c r="AL24" i="27"/>
  <c r="AK24" i="27"/>
  <c r="AJ24" i="27"/>
  <c r="AI24" i="27"/>
  <c r="P24" i="27"/>
  <c r="BK23" i="27"/>
  <c r="BM23" i="27" s="1"/>
  <c r="BJ23" i="27"/>
  <c r="BL23" i="27" s="1"/>
  <c r="BI23" i="27"/>
  <c r="BH23" i="27"/>
  <c r="AR23" i="27"/>
  <c r="W23" i="27" s="1"/>
  <c r="AP23" i="27"/>
  <c r="AN23" i="27"/>
  <c r="AM23" i="27"/>
  <c r="AL23" i="27"/>
  <c r="AK23" i="27"/>
  <c r="AJ23" i="27"/>
  <c r="AI23" i="27"/>
  <c r="P23" i="27"/>
  <c r="U26" i="19"/>
  <c r="T26" i="19"/>
  <c r="S26" i="19"/>
  <c r="BK25" i="19"/>
  <c r="BM25" i="19" s="1"/>
  <c r="BJ25" i="19"/>
  <c r="BL25" i="19" s="1"/>
  <c r="BI25" i="19"/>
  <c r="BH25" i="19"/>
  <c r="AR25" i="19"/>
  <c r="V25" i="19" s="1"/>
  <c r="AP25" i="19"/>
  <c r="AN25" i="19"/>
  <c r="AM25" i="19"/>
  <c r="AL25" i="19"/>
  <c r="AK25" i="19"/>
  <c r="AJ25" i="19"/>
  <c r="AI25" i="19"/>
  <c r="P25" i="19"/>
  <c r="BK24" i="19"/>
  <c r="BM24" i="19" s="1"/>
  <c r="BJ24" i="19"/>
  <c r="BL24" i="19" s="1"/>
  <c r="BI24" i="19"/>
  <c r="BH24" i="19"/>
  <c r="AR24" i="19"/>
  <c r="W24" i="19" s="1"/>
  <c r="AP24" i="19"/>
  <c r="AN24" i="19"/>
  <c r="AM24" i="19"/>
  <c r="AL24" i="19"/>
  <c r="AK24" i="19"/>
  <c r="AJ24" i="19"/>
  <c r="AI24" i="19"/>
  <c r="P24" i="19"/>
  <c r="BK23" i="19"/>
  <c r="BM23" i="19" s="1"/>
  <c r="BJ23" i="19"/>
  <c r="BL23" i="19" s="1"/>
  <c r="BI23" i="19"/>
  <c r="BH23" i="19"/>
  <c r="AR23" i="19"/>
  <c r="W23" i="19" s="1"/>
  <c r="AP23" i="19"/>
  <c r="AN23" i="19"/>
  <c r="AM23" i="19"/>
  <c r="AL23" i="19"/>
  <c r="AK23" i="19"/>
  <c r="AJ23" i="19"/>
  <c r="AI23" i="19"/>
  <c r="P23" i="19"/>
  <c r="U26" i="18"/>
  <c r="T26" i="18"/>
  <c r="S26" i="18"/>
  <c r="AR25" i="18"/>
  <c r="AR24" i="18"/>
  <c r="W24" i="18" s="1"/>
  <c r="AR23" i="18"/>
  <c r="W23" i="18" s="1"/>
  <c r="BK22" i="18"/>
  <c r="BM22" i="18" s="1"/>
  <c r="BJ22" i="18"/>
  <c r="BL22" i="18" s="1"/>
  <c r="BI22" i="18"/>
  <c r="BH22" i="18"/>
  <c r="AR22" i="18"/>
  <c r="R22" i="18" s="1"/>
  <c r="AP22" i="18"/>
  <c r="P22" i="18"/>
  <c r="U26" i="17"/>
  <c r="T26" i="17"/>
  <c r="S26" i="17"/>
  <c r="BK25" i="17"/>
  <c r="BM25" i="17" s="1"/>
  <c r="BJ25" i="17"/>
  <c r="BL25" i="17" s="1"/>
  <c r="BI25" i="17"/>
  <c r="BH25" i="17"/>
  <c r="AR25" i="17"/>
  <c r="V25" i="17" s="1"/>
  <c r="AP25" i="17"/>
  <c r="AN25" i="17"/>
  <c r="AM25" i="17"/>
  <c r="AL25" i="17"/>
  <c r="AK25" i="17"/>
  <c r="AJ25" i="17"/>
  <c r="AI25" i="17"/>
  <c r="P25" i="17"/>
  <c r="AR24" i="17"/>
  <c r="AP24" i="17" s="1"/>
  <c r="BK23" i="17"/>
  <c r="BM23" i="17" s="1"/>
  <c r="BJ23" i="17"/>
  <c r="BL23" i="17" s="1"/>
  <c r="BI23" i="17"/>
  <c r="BH23" i="17"/>
  <c r="AR23" i="17"/>
  <c r="W23" i="17" s="1"/>
  <c r="AP23" i="17"/>
  <c r="AN23" i="17"/>
  <c r="AM23" i="17"/>
  <c r="AL23" i="17"/>
  <c r="AK23" i="17"/>
  <c r="AJ23" i="17"/>
  <c r="AI23" i="17"/>
  <c r="P23" i="17"/>
  <c r="BK22" i="17"/>
  <c r="BM22" i="17" s="1"/>
  <c r="BJ22" i="17"/>
  <c r="BL22" i="17" s="1"/>
  <c r="BI22" i="17"/>
  <c r="BH22" i="17"/>
  <c r="AR22" i="17"/>
  <c r="R22" i="17" s="1"/>
  <c r="AP22" i="17"/>
  <c r="AN22" i="17"/>
  <c r="AM22" i="17"/>
  <c r="AL22" i="17"/>
  <c r="AK22" i="17"/>
  <c r="AJ22" i="17"/>
  <c r="AI22" i="17"/>
  <c r="P22" i="17"/>
  <c r="U26" i="16"/>
  <c r="T26" i="16"/>
  <c r="S26" i="16"/>
  <c r="BK25" i="16"/>
  <c r="BM25" i="16" s="1"/>
  <c r="BJ25" i="16"/>
  <c r="BL25" i="16" s="1"/>
  <c r="BI25" i="16"/>
  <c r="BH25" i="16"/>
  <c r="AR25" i="16"/>
  <c r="R25" i="16" s="1"/>
  <c r="AP25" i="16"/>
  <c r="P25" i="16"/>
  <c r="BK24" i="16"/>
  <c r="BM24" i="16" s="1"/>
  <c r="BJ24" i="16"/>
  <c r="BL24" i="16" s="1"/>
  <c r="BI24" i="16"/>
  <c r="BH24" i="16"/>
  <c r="AR24" i="16"/>
  <c r="W24" i="16" s="1"/>
  <c r="AP24" i="16"/>
  <c r="P24" i="16"/>
  <c r="BK23" i="16"/>
  <c r="BM23" i="16" s="1"/>
  <c r="BJ23" i="16"/>
  <c r="BL23" i="16" s="1"/>
  <c r="BI23" i="16"/>
  <c r="BH23" i="16"/>
  <c r="AR23" i="16"/>
  <c r="V23" i="16" s="1"/>
  <c r="AP23" i="16"/>
  <c r="P23" i="16"/>
  <c r="AP23" i="15"/>
  <c r="AP24" i="15"/>
  <c r="AP25" i="15"/>
  <c r="BK57" i="15"/>
  <c r="BK25" i="15"/>
  <c r="BJ25" i="15"/>
  <c r="BK24" i="15"/>
  <c r="BJ24" i="15"/>
  <c r="BK23" i="15"/>
  <c r="BJ23" i="15"/>
  <c r="J82" i="15"/>
  <c r="G42" i="19"/>
  <c r="I42" i="19" s="1"/>
  <c r="F42" i="19"/>
  <c r="G41" i="19"/>
  <c r="I41" i="19" s="1"/>
  <c r="F41" i="19"/>
  <c r="F40" i="19"/>
  <c r="B40" i="19"/>
  <c r="G40" i="19" s="1"/>
  <c r="G39" i="19"/>
  <c r="I39" i="19" s="1"/>
  <c r="F39" i="19"/>
  <c r="G38" i="19"/>
  <c r="I38" i="19" s="1"/>
  <c r="F38" i="19"/>
  <c r="G37" i="19"/>
  <c r="I37" i="19" s="1"/>
  <c r="F37" i="19"/>
  <c r="G36" i="19"/>
  <c r="I36" i="19" s="1"/>
  <c r="F36" i="19"/>
  <c r="G35" i="19"/>
  <c r="H35" i="19" s="1"/>
  <c r="F35" i="19"/>
  <c r="G34" i="19"/>
  <c r="I34" i="19" s="1"/>
  <c r="F34" i="19"/>
  <c r="G33" i="19"/>
  <c r="I33" i="19" s="1"/>
  <c r="F33" i="19"/>
  <c r="G32" i="19"/>
  <c r="I32" i="19" s="1"/>
  <c r="F32" i="19"/>
  <c r="G31" i="19"/>
  <c r="I31" i="19" s="1"/>
  <c r="F31" i="19"/>
  <c r="G42" i="27"/>
  <c r="I42" i="27" s="1"/>
  <c r="F42" i="27"/>
  <c r="G41" i="27"/>
  <c r="I41" i="27" s="1"/>
  <c r="F41" i="27"/>
  <c r="F40" i="27"/>
  <c r="B40" i="27"/>
  <c r="G40" i="27" s="1"/>
  <c r="G39" i="27"/>
  <c r="I39" i="27" s="1"/>
  <c r="F39" i="27"/>
  <c r="G38" i="27"/>
  <c r="I38" i="27" s="1"/>
  <c r="F38" i="27"/>
  <c r="H37" i="27"/>
  <c r="G37" i="27"/>
  <c r="I37" i="27" s="1"/>
  <c r="F37" i="27"/>
  <c r="G36" i="27"/>
  <c r="I36" i="27" s="1"/>
  <c r="F36" i="27"/>
  <c r="G35" i="27"/>
  <c r="I35" i="27" s="1"/>
  <c r="F35" i="27"/>
  <c r="G34" i="27"/>
  <c r="I34" i="27" s="1"/>
  <c r="F34" i="27"/>
  <c r="G33" i="27"/>
  <c r="I33" i="27" s="1"/>
  <c r="F33" i="27"/>
  <c r="G32" i="27"/>
  <c r="I32" i="27" s="1"/>
  <c r="F32" i="27"/>
  <c r="G31" i="27"/>
  <c r="H31" i="27" s="1"/>
  <c r="F31" i="27"/>
  <c r="G42" i="23"/>
  <c r="I42" i="23" s="1"/>
  <c r="F42" i="23"/>
  <c r="G41" i="23"/>
  <c r="H41" i="23" s="1"/>
  <c r="F41" i="23"/>
  <c r="F40" i="23"/>
  <c r="B40" i="23"/>
  <c r="G40" i="23" s="1"/>
  <c r="G39" i="23"/>
  <c r="I39" i="23" s="1"/>
  <c r="F39" i="23"/>
  <c r="G38" i="23"/>
  <c r="I38" i="23" s="1"/>
  <c r="F38" i="23"/>
  <c r="G37" i="23"/>
  <c r="I37" i="23" s="1"/>
  <c r="F37" i="23"/>
  <c r="G36" i="23"/>
  <c r="I36" i="23" s="1"/>
  <c r="F36" i="23"/>
  <c r="G35" i="23"/>
  <c r="I35" i="23" s="1"/>
  <c r="F35" i="23"/>
  <c r="G34" i="23"/>
  <c r="I34" i="23" s="1"/>
  <c r="F34" i="23"/>
  <c r="G33" i="23"/>
  <c r="I33" i="23" s="1"/>
  <c r="F33" i="23"/>
  <c r="G32" i="23"/>
  <c r="I32" i="23" s="1"/>
  <c r="F32" i="23"/>
  <c r="G31" i="23"/>
  <c r="I31" i="23" s="1"/>
  <c r="F31" i="23"/>
  <c r="G42" i="28"/>
  <c r="I42" i="28" s="1"/>
  <c r="F42" i="28"/>
  <c r="G41" i="28"/>
  <c r="I41" i="28" s="1"/>
  <c r="F41" i="28"/>
  <c r="F40" i="28"/>
  <c r="B40" i="28"/>
  <c r="G40" i="28" s="1"/>
  <c r="G39" i="28"/>
  <c r="I39" i="28" s="1"/>
  <c r="F39" i="28"/>
  <c r="G38" i="28"/>
  <c r="I38" i="28" s="1"/>
  <c r="F38" i="28"/>
  <c r="I37" i="28"/>
  <c r="G37" i="28"/>
  <c r="H37" i="28" s="1"/>
  <c r="F37" i="28"/>
  <c r="G36" i="28"/>
  <c r="I36" i="28" s="1"/>
  <c r="F36" i="28"/>
  <c r="G35" i="28"/>
  <c r="I35" i="28" s="1"/>
  <c r="F35" i="28"/>
  <c r="G34" i="28"/>
  <c r="I34" i="28" s="1"/>
  <c r="F34" i="28"/>
  <c r="G33" i="28"/>
  <c r="H33" i="28" s="1"/>
  <c r="F33" i="28"/>
  <c r="G32" i="28"/>
  <c r="I32" i="28" s="1"/>
  <c r="F32" i="28"/>
  <c r="G31" i="28"/>
  <c r="I31" i="28" s="1"/>
  <c r="F31" i="28"/>
  <c r="G42" i="20"/>
  <c r="I42" i="20" s="1"/>
  <c r="F42" i="20"/>
  <c r="G41" i="20"/>
  <c r="H41" i="20" s="1"/>
  <c r="F41" i="20"/>
  <c r="F40" i="20"/>
  <c r="B40" i="20"/>
  <c r="G40" i="20" s="1"/>
  <c r="G39" i="20"/>
  <c r="H39" i="20" s="1"/>
  <c r="F39" i="20"/>
  <c r="G38" i="20"/>
  <c r="I38" i="20" s="1"/>
  <c r="F38" i="20"/>
  <c r="H37" i="20"/>
  <c r="G37" i="20"/>
  <c r="I37" i="20" s="1"/>
  <c r="F37" i="20"/>
  <c r="G36" i="20"/>
  <c r="I36" i="20" s="1"/>
  <c r="F36" i="20"/>
  <c r="G35" i="20"/>
  <c r="H35" i="20" s="1"/>
  <c r="F35" i="20"/>
  <c r="G34" i="20"/>
  <c r="I34" i="20" s="1"/>
  <c r="F34" i="20"/>
  <c r="G33" i="20"/>
  <c r="I33" i="20" s="1"/>
  <c r="F33" i="20"/>
  <c r="G32" i="20"/>
  <c r="I32" i="20" s="1"/>
  <c r="F32" i="20"/>
  <c r="G31" i="20"/>
  <c r="H31" i="20" s="1"/>
  <c r="F31" i="20"/>
  <c r="G42" i="26"/>
  <c r="I42" i="26" s="1"/>
  <c r="F42" i="26"/>
  <c r="G41" i="26"/>
  <c r="H41" i="26" s="1"/>
  <c r="F41" i="26"/>
  <c r="F40" i="26"/>
  <c r="B40" i="26"/>
  <c r="G40" i="26" s="1"/>
  <c r="G39" i="26"/>
  <c r="H39" i="26" s="1"/>
  <c r="F39" i="26"/>
  <c r="G38" i="26"/>
  <c r="H38" i="26" s="1"/>
  <c r="F38" i="26"/>
  <c r="G37" i="26"/>
  <c r="I37" i="26" s="1"/>
  <c r="F37" i="26"/>
  <c r="G36" i="26"/>
  <c r="I36" i="26" s="1"/>
  <c r="F36" i="26"/>
  <c r="G35" i="26"/>
  <c r="I35" i="26" s="1"/>
  <c r="F35" i="26"/>
  <c r="G34" i="26"/>
  <c r="H34" i="26" s="1"/>
  <c r="F34" i="26"/>
  <c r="G33" i="26"/>
  <c r="I33" i="26" s="1"/>
  <c r="F33" i="26"/>
  <c r="G32" i="26"/>
  <c r="I32" i="26" s="1"/>
  <c r="F32" i="26"/>
  <c r="G31" i="26"/>
  <c r="H31" i="26" s="1"/>
  <c r="F31" i="26"/>
  <c r="G42" i="34"/>
  <c r="I42" i="34" s="1"/>
  <c r="F42" i="34"/>
  <c r="G41" i="34"/>
  <c r="H41" i="34" s="1"/>
  <c r="F41" i="34"/>
  <c r="F40" i="34"/>
  <c r="B40" i="34"/>
  <c r="G40" i="34" s="1"/>
  <c r="G39" i="34"/>
  <c r="I39" i="34" s="1"/>
  <c r="F39" i="34"/>
  <c r="G38" i="34"/>
  <c r="I38" i="34" s="1"/>
  <c r="F38" i="34"/>
  <c r="G37" i="34"/>
  <c r="I37" i="34" s="1"/>
  <c r="F37" i="34"/>
  <c r="G36" i="34"/>
  <c r="H36" i="34" s="1"/>
  <c r="F36" i="34"/>
  <c r="G35" i="34"/>
  <c r="H35" i="34" s="1"/>
  <c r="F35" i="34"/>
  <c r="G34" i="34"/>
  <c r="I34" i="34" s="1"/>
  <c r="F34" i="34"/>
  <c r="G33" i="34"/>
  <c r="I33" i="34" s="1"/>
  <c r="F33" i="34"/>
  <c r="G32" i="34"/>
  <c r="H32" i="34" s="1"/>
  <c r="F32" i="34"/>
  <c r="G31" i="34"/>
  <c r="H31" i="34" s="1"/>
  <c r="F31" i="34"/>
  <c r="G37" i="33"/>
  <c r="W57" i="27" l="1"/>
  <c r="Q81" i="18"/>
  <c r="Q79" i="33"/>
  <c r="W81" i="18"/>
  <c r="X82" i="28"/>
  <c r="R81" i="18"/>
  <c r="Q23" i="23"/>
  <c r="Z23" i="23" s="1"/>
  <c r="R80" i="23"/>
  <c r="R57" i="33"/>
  <c r="R25" i="23"/>
  <c r="Q78" i="28"/>
  <c r="X83" i="23"/>
  <c r="V82" i="23"/>
  <c r="R81" i="23"/>
  <c r="Q78" i="33"/>
  <c r="W80" i="26"/>
  <c r="W78" i="33"/>
  <c r="X83" i="34"/>
  <c r="R82" i="34"/>
  <c r="R22" i="33"/>
  <c r="R25" i="20"/>
  <c r="Q24" i="27"/>
  <c r="Z24" i="27" s="1"/>
  <c r="R57" i="19"/>
  <c r="R82" i="27"/>
  <c r="R79" i="26"/>
  <c r="W82" i="27"/>
  <c r="X83" i="26"/>
  <c r="R23" i="18"/>
  <c r="W83" i="28"/>
  <c r="Q83" i="34"/>
  <c r="Q24" i="23"/>
  <c r="Z24" i="23" s="1"/>
  <c r="R57" i="23"/>
  <c r="V57" i="23"/>
  <c r="R83" i="23"/>
  <c r="W57" i="23"/>
  <c r="R57" i="34"/>
  <c r="R24" i="20"/>
  <c r="X82" i="23"/>
  <c r="X83" i="27"/>
  <c r="Q57" i="19"/>
  <c r="R83" i="20"/>
  <c r="Q81" i="19"/>
  <c r="R82" i="19"/>
  <c r="W83" i="20"/>
  <c r="Q82" i="26"/>
  <c r="Q24" i="18"/>
  <c r="V25" i="20"/>
  <c r="R78" i="16"/>
  <c r="R81" i="19"/>
  <c r="X82" i="19"/>
  <c r="X83" i="20"/>
  <c r="W82" i="26"/>
  <c r="V23" i="18"/>
  <c r="R24" i="18"/>
  <c r="V81" i="19"/>
  <c r="W82" i="20"/>
  <c r="V24" i="18"/>
  <c r="R25" i="28"/>
  <c r="W80" i="18"/>
  <c r="R80" i="19"/>
  <c r="R83" i="28"/>
  <c r="X82" i="20"/>
  <c r="R23" i="20"/>
  <c r="V57" i="28"/>
  <c r="V78" i="28"/>
  <c r="X83" i="28"/>
  <c r="W81" i="20"/>
  <c r="W81" i="16"/>
  <c r="V80" i="17"/>
  <c r="Q82" i="23"/>
  <c r="Q83" i="23"/>
  <c r="W78" i="28"/>
  <c r="R81" i="34"/>
  <c r="R82" i="23"/>
  <c r="R23" i="28"/>
  <c r="R57" i="20"/>
  <c r="Q78" i="27"/>
  <c r="V81" i="23"/>
  <c r="V23" i="17"/>
  <c r="V57" i="27"/>
  <c r="X83" i="19"/>
  <c r="W78" i="26"/>
  <c r="R24" i="28"/>
  <c r="Q80" i="23"/>
  <c r="R25" i="27"/>
  <c r="V80" i="23"/>
  <c r="X82" i="26"/>
  <c r="Q81" i="28"/>
  <c r="Q83" i="33"/>
  <c r="V23" i="34"/>
  <c r="Q79" i="16"/>
  <c r="Q79" i="17"/>
  <c r="R81" i="28"/>
  <c r="Q80" i="20"/>
  <c r="R83" i="33"/>
  <c r="R22" i="34"/>
  <c r="Q57" i="34"/>
  <c r="R80" i="20"/>
  <c r="V83" i="33"/>
  <c r="W22" i="34"/>
  <c r="R78" i="18"/>
  <c r="R78" i="23"/>
  <c r="Q81" i="33"/>
  <c r="V82" i="33"/>
  <c r="X83" i="33"/>
  <c r="Q82" i="34"/>
  <c r="V22" i="17"/>
  <c r="Q23" i="19"/>
  <c r="Z23" i="19" s="1"/>
  <c r="R78" i="19"/>
  <c r="R78" i="27"/>
  <c r="V78" i="23"/>
  <c r="R81" i="33"/>
  <c r="X82" i="33"/>
  <c r="W22" i="17"/>
  <c r="R23" i="19"/>
  <c r="V78" i="27"/>
  <c r="V81" i="33"/>
  <c r="X82" i="34"/>
  <c r="R24" i="16"/>
  <c r="V23" i="19"/>
  <c r="R57" i="27"/>
  <c r="R83" i="27"/>
  <c r="Q80" i="33"/>
  <c r="V81" i="34"/>
  <c r="R23" i="16"/>
  <c r="V82" i="27"/>
  <c r="R78" i="33"/>
  <c r="V79" i="33"/>
  <c r="W79" i="33"/>
  <c r="R57" i="26"/>
  <c r="R81" i="16"/>
  <c r="X82" i="27"/>
  <c r="Q83" i="28"/>
  <c r="Q83" i="20"/>
  <c r="V81" i="16"/>
  <c r="Q79" i="34"/>
  <c r="R82" i="20"/>
  <c r="R79" i="34"/>
  <c r="Q23" i="27"/>
  <c r="Z23" i="27" s="1"/>
  <c r="R23" i="27"/>
  <c r="V23" i="28"/>
  <c r="Q23" i="34"/>
  <c r="Z23" i="34" s="1"/>
  <c r="Q23" i="17"/>
  <c r="Z23" i="17" s="1"/>
  <c r="V25" i="23"/>
  <c r="R23" i="17"/>
  <c r="W23" i="34"/>
  <c r="R24" i="23"/>
  <c r="V23" i="20"/>
  <c r="V22" i="33"/>
  <c r="V22" i="18"/>
  <c r="V24" i="23"/>
  <c r="W22" i="33"/>
  <c r="W22" i="18"/>
  <c r="R24" i="27"/>
  <c r="R57" i="28"/>
  <c r="W57" i="20"/>
  <c r="W57" i="26"/>
  <c r="W57" i="33"/>
  <c r="W57" i="34"/>
  <c r="R80" i="17"/>
  <c r="W81" i="27"/>
  <c r="V83" i="27"/>
  <c r="R82" i="28"/>
  <c r="W78" i="20"/>
  <c r="Q78" i="26"/>
  <c r="W82" i="33"/>
  <c r="W78" i="34"/>
  <c r="V82" i="28"/>
  <c r="R78" i="26"/>
  <c r="W57" i="28"/>
  <c r="W80" i="17"/>
  <c r="Q78" i="18"/>
  <c r="R80" i="18"/>
  <c r="Q78" i="19"/>
  <c r="Q80" i="19"/>
  <c r="W82" i="28"/>
  <c r="Q82" i="20"/>
  <c r="V22" i="34"/>
  <c r="V57" i="19"/>
  <c r="V78" i="18"/>
  <c r="V78" i="19"/>
  <c r="V80" i="19"/>
  <c r="Q78" i="23"/>
  <c r="Q81" i="23"/>
  <c r="R79" i="16"/>
  <c r="R79" i="17"/>
  <c r="V79" i="16"/>
  <c r="V79" i="17"/>
  <c r="V83" i="23"/>
  <c r="V81" i="28"/>
  <c r="R82" i="26"/>
  <c r="V82" i="34"/>
  <c r="Q81" i="20"/>
  <c r="R81" i="20"/>
  <c r="Q78" i="16"/>
  <c r="Q82" i="19"/>
  <c r="Q81" i="34"/>
  <c r="Q78" i="17"/>
  <c r="Q81" i="17"/>
  <c r="Q81" i="26"/>
  <c r="V78" i="16"/>
  <c r="R78" i="17"/>
  <c r="R81" i="17"/>
  <c r="V82" i="19"/>
  <c r="R81" i="26"/>
  <c r="Q57" i="20"/>
  <c r="Q57" i="26"/>
  <c r="Q57" i="33"/>
  <c r="V78" i="17"/>
  <c r="V81" i="17"/>
  <c r="Q81" i="27"/>
  <c r="Q78" i="20"/>
  <c r="V81" i="26"/>
  <c r="Q83" i="26"/>
  <c r="Q82" i="33"/>
  <c r="Q78" i="34"/>
  <c r="W83" i="34"/>
  <c r="R81" i="27"/>
  <c r="Q83" i="27"/>
  <c r="R78" i="20"/>
  <c r="R78" i="34"/>
  <c r="W80" i="16"/>
  <c r="V79" i="34"/>
  <c r="Q80" i="34"/>
  <c r="R83" i="34"/>
  <c r="R80" i="34"/>
  <c r="V80" i="34"/>
  <c r="R80" i="33"/>
  <c r="V80" i="33"/>
  <c r="Q79" i="26"/>
  <c r="V79" i="26"/>
  <c r="Q80" i="26"/>
  <c r="R83" i="26"/>
  <c r="R80" i="26"/>
  <c r="V83" i="26"/>
  <c r="Q79" i="20"/>
  <c r="R79" i="20"/>
  <c r="V79" i="20"/>
  <c r="V80" i="20"/>
  <c r="Q79" i="28"/>
  <c r="R79" i="28"/>
  <c r="V79" i="28"/>
  <c r="Q80" i="28"/>
  <c r="R80" i="28"/>
  <c r="V80" i="28"/>
  <c r="Q79" i="23"/>
  <c r="R79" i="23"/>
  <c r="V79" i="23"/>
  <c r="Q79" i="27"/>
  <c r="R79" i="27"/>
  <c r="V79" i="27"/>
  <c r="Q80" i="27"/>
  <c r="R80" i="27"/>
  <c r="V80" i="27"/>
  <c r="Q79" i="19"/>
  <c r="R79" i="19"/>
  <c r="Q83" i="19"/>
  <c r="V79" i="19"/>
  <c r="R83" i="19"/>
  <c r="V83" i="19"/>
  <c r="Q79" i="18"/>
  <c r="R79" i="18"/>
  <c r="V79" i="18"/>
  <c r="Q80" i="18"/>
  <c r="Q80" i="16"/>
  <c r="R80" i="16"/>
  <c r="Z22" i="34"/>
  <c r="Q25" i="34"/>
  <c r="Z25" i="34" s="1"/>
  <c r="R25" i="34"/>
  <c r="V25" i="34"/>
  <c r="Z22" i="33"/>
  <c r="Q24" i="33"/>
  <c r="Z24" i="33" s="1"/>
  <c r="R24" i="33"/>
  <c r="V24" i="33"/>
  <c r="Q25" i="33"/>
  <c r="Z25" i="33" s="1"/>
  <c r="R25" i="33"/>
  <c r="V25" i="33"/>
  <c r="Q23" i="26"/>
  <c r="Z23" i="26" s="1"/>
  <c r="R23" i="26"/>
  <c r="V23" i="26"/>
  <c r="Q24" i="26"/>
  <c r="Z24" i="26" s="1"/>
  <c r="R24" i="26"/>
  <c r="V24" i="26"/>
  <c r="Q25" i="26"/>
  <c r="Z25" i="26" s="1"/>
  <c r="R25" i="26"/>
  <c r="W25" i="26"/>
  <c r="Q23" i="20"/>
  <c r="Z23" i="20" s="1"/>
  <c r="Q24" i="20"/>
  <c r="Z24" i="20" s="1"/>
  <c r="V24" i="20"/>
  <c r="Q25" i="20"/>
  <c r="Z25" i="20" s="1"/>
  <c r="Q23" i="28"/>
  <c r="Z23" i="28" s="1"/>
  <c r="Q24" i="28"/>
  <c r="Z24" i="28" s="1"/>
  <c r="W24" i="28"/>
  <c r="Q25" i="28"/>
  <c r="Z25" i="28" s="1"/>
  <c r="W25" i="28"/>
  <c r="R23" i="23"/>
  <c r="V23" i="23"/>
  <c r="Q25" i="23"/>
  <c r="Z25" i="23" s="1"/>
  <c r="V23" i="27"/>
  <c r="V24" i="27"/>
  <c r="Q25" i="27"/>
  <c r="Z25" i="27" s="1"/>
  <c r="W25" i="27"/>
  <c r="Q24" i="19"/>
  <c r="Z24" i="19" s="1"/>
  <c r="R24" i="19"/>
  <c r="V24" i="19"/>
  <c r="Q25" i="19"/>
  <c r="Z25" i="19" s="1"/>
  <c r="R25" i="19"/>
  <c r="W25" i="19"/>
  <c r="Q23" i="18"/>
  <c r="Q25" i="18"/>
  <c r="V25" i="18"/>
  <c r="W25" i="18"/>
  <c r="R25" i="18"/>
  <c r="Q22" i="18"/>
  <c r="Q24" i="17"/>
  <c r="V24" i="17"/>
  <c r="R24" i="17"/>
  <c r="W24" i="17"/>
  <c r="Q25" i="17"/>
  <c r="Z25" i="17" s="1"/>
  <c r="R25" i="17"/>
  <c r="W25" i="17"/>
  <c r="Q22" i="17"/>
  <c r="Q23" i="16"/>
  <c r="W23" i="16"/>
  <c r="Q24" i="16"/>
  <c r="V24" i="16"/>
  <c r="Q25" i="16"/>
  <c r="V25" i="16"/>
  <c r="W25" i="16"/>
  <c r="H33" i="27"/>
  <c r="I41" i="20"/>
  <c r="H36" i="27"/>
  <c r="I41" i="23"/>
  <c r="H42" i="23"/>
  <c r="I41" i="26"/>
  <c r="H33" i="20"/>
  <c r="I33" i="28"/>
  <c r="I34" i="26"/>
  <c r="H41" i="28"/>
  <c r="H38" i="19"/>
  <c r="H42" i="26"/>
  <c r="I41" i="34"/>
  <c r="H32" i="27"/>
  <c r="I38" i="26"/>
  <c r="H34" i="19"/>
  <c r="I40" i="19"/>
  <c r="H40" i="19"/>
  <c r="H39" i="19"/>
  <c r="I35" i="19"/>
  <c r="H32" i="19"/>
  <c r="H36" i="19"/>
  <c r="H33" i="19"/>
  <c r="H37" i="19"/>
  <c r="H41" i="19"/>
  <c r="H31" i="19"/>
  <c r="H42" i="19"/>
  <c r="I40" i="27"/>
  <c r="H40" i="27"/>
  <c r="H39" i="27"/>
  <c r="I31" i="27"/>
  <c r="H35" i="27"/>
  <c r="H41" i="27"/>
  <c r="H34" i="27"/>
  <c r="H38" i="27"/>
  <c r="H42" i="27"/>
  <c r="I40" i="23"/>
  <c r="H40" i="23"/>
  <c r="H31" i="23"/>
  <c r="H35" i="23"/>
  <c r="H39" i="23"/>
  <c r="H32" i="23"/>
  <c r="H36" i="23"/>
  <c r="H33" i="23"/>
  <c r="H37" i="23"/>
  <c r="H34" i="23"/>
  <c r="H38" i="23"/>
  <c r="I40" i="28"/>
  <c r="H40" i="28"/>
  <c r="H31" i="28"/>
  <c r="H35" i="28"/>
  <c r="H39" i="28"/>
  <c r="H32" i="28"/>
  <c r="H36" i="28"/>
  <c r="H34" i="28"/>
  <c r="H38" i="28"/>
  <c r="H42" i="28"/>
  <c r="I40" i="20"/>
  <c r="H40" i="20"/>
  <c r="I31" i="20"/>
  <c r="I35" i="20"/>
  <c r="I39" i="20"/>
  <c r="H32" i="20"/>
  <c r="H36" i="20"/>
  <c r="H34" i="20"/>
  <c r="H38" i="20"/>
  <c r="H42" i="20"/>
  <c r="I40" i="26"/>
  <c r="H40" i="26"/>
  <c r="I39" i="26"/>
  <c r="H32" i="26"/>
  <c r="H36" i="26"/>
  <c r="I31" i="26"/>
  <c r="H35" i="26"/>
  <c r="H33" i="26"/>
  <c r="H37" i="26"/>
  <c r="I40" i="34"/>
  <c r="H40" i="34"/>
  <c r="H39" i="34"/>
  <c r="I31" i="34"/>
  <c r="I35" i="34"/>
  <c r="I32" i="34"/>
  <c r="I36" i="34"/>
  <c r="H33" i="34"/>
  <c r="H37" i="34"/>
  <c r="H38" i="34"/>
  <c r="H34" i="34"/>
  <c r="H42" i="34"/>
  <c r="Q26" i="18" l="1"/>
  <c r="V26" i="18"/>
  <c r="W26" i="18"/>
  <c r="R26" i="18"/>
  <c r="Z24" i="17"/>
  <c r="W26" i="17"/>
  <c r="V26" i="17"/>
  <c r="R26" i="17"/>
  <c r="Q26" i="17"/>
  <c r="Z22" i="17"/>
  <c r="Z26" i="17" l="1"/>
  <c r="AI105" i="3"/>
  <c r="AJ105" i="3"/>
  <c r="AK105" i="3"/>
  <c r="AN105" i="3"/>
  <c r="AO105" i="3"/>
  <c r="AP105" i="3"/>
  <c r="AQ105" i="3"/>
  <c r="AR105" i="3"/>
  <c r="AU105" i="3"/>
  <c r="AV105" i="3"/>
  <c r="AI106" i="3"/>
  <c r="AJ106" i="3"/>
  <c r="AK106" i="3"/>
  <c r="AN106" i="3"/>
  <c r="AO106" i="3"/>
  <c r="AP106" i="3"/>
  <c r="AQ106" i="3"/>
  <c r="AR106" i="3"/>
  <c r="AU106" i="3"/>
  <c r="AV106" i="3"/>
  <c r="AI107" i="3"/>
  <c r="AJ107" i="3"/>
  <c r="AK107" i="3"/>
  <c r="AN107" i="3"/>
  <c r="AO107" i="3"/>
  <c r="AP107" i="3"/>
  <c r="AQ107" i="3"/>
  <c r="AR107" i="3"/>
  <c r="AU107" i="3"/>
  <c r="AV107" i="3"/>
  <c r="AI108" i="3"/>
  <c r="AJ108" i="3"/>
  <c r="AK108" i="3"/>
  <c r="AN108" i="3"/>
  <c r="AO108" i="3"/>
  <c r="AP108" i="3"/>
  <c r="AQ108" i="3"/>
  <c r="AR108" i="3"/>
  <c r="AU108" i="3"/>
  <c r="AV108" i="3"/>
  <c r="AI109" i="3"/>
  <c r="AJ109" i="3"/>
  <c r="AK109" i="3"/>
  <c r="AN109" i="3"/>
  <c r="AO109" i="3"/>
  <c r="AP109" i="3"/>
  <c r="AQ109" i="3"/>
  <c r="AR109" i="3"/>
  <c r="AU109" i="3"/>
  <c r="AV109" i="3"/>
  <c r="AI110" i="3"/>
  <c r="AJ110" i="3"/>
  <c r="AK110" i="3"/>
  <c r="AN110" i="3"/>
  <c r="AO110" i="3"/>
  <c r="AP110" i="3"/>
  <c r="AQ110" i="3"/>
  <c r="AR110" i="3"/>
  <c r="AU110" i="3"/>
  <c r="AV110" i="3"/>
  <c r="AI111" i="3"/>
  <c r="AJ111" i="3"/>
  <c r="AK111" i="3"/>
  <c r="AN111" i="3"/>
  <c r="AO111" i="3"/>
  <c r="AP111" i="3"/>
  <c r="AQ111" i="3"/>
  <c r="AR111" i="3"/>
  <c r="AU111" i="3"/>
  <c r="AV111" i="3"/>
  <c r="AI112" i="3"/>
  <c r="AJ112" i="3"/>
  <c r="AK112" i="3"/>
  <c r="AN112" i="3"/>
  <c r="AO112" i="3"/>
  <c r="AP112" i="3"/>
  <c r="AQ112" i="3"/>
  <c r="AR112" i="3"/>
  <c r="AU112" i="3"/>
  <c r="AV112" i="3"/>
  <c r="AI113" i="3"/>
  <c r="AJ113" i="3"/>
  <c r="AK113" i="3"/>
  <c r="AN113" i="3"/>
  <c r="AO113" i="3"/>
  <c r="AP113" i="3"/>
  <c r="AQ113" i="3"/>
  <c r="AR113" i="3"/>
  <c r="AU113" i="3"/>
  <c r="AV113" i="3"/>
  <c r="AI114" i="3"/>
  <c r="AJ114" i="3"/>
  <c r="AK114" i="3"/>
  <c r="AN114" i="3"/>
  <c r="AO114" i="3"/>
  <c r="AP114" i="3"/>
  <c r="AQ114" i="3"/>
  <c r="AR114" i="3"/>
  <c r="AU114" i="3"/>
  <c r="AV114" i="3"/>
  <c r="AI115" i="3"/>
  <c r="AJ115" i="3"/>
  <c r="AK115" i="3"/>
  <c r="AN115" i="3"/>
  <c r="AO115" i="3"/>
  <c r="AP115" i="3"/>
  <c r="AQ115" i="3"/>
  <c r="AR115" i="3"/>
  <c r="AU115" i="3"/>
  <c r="AV115" i="3"/>
  <c r="AI116" i="3"/>
  <c r="AJ116" i="3"/>
  <c r="AK116" i="3"/>
  <c r="AN116" i="3"/>
  <c r="AO116" i="3"/>
  <c r="AP116" i="3"/>
  <c r="AQ116" i="3"/>
  <c r="AR116" i="3"/>
  <c r="AU116" i="3"/>
  <c r="AV116" i="3"/>
  <c r="AI117" i="3"/>
  <c r="AJ117" i="3"/>
  <c r="AK117" i="3"/>
  <c r="AN117" i="3"/>
  <c r="AO117" i="3"/>
  <c r="AP117" i="3"/>
  <c r="AQ117" i="3"/>
  <c r="AR117" i="3"/>
  <c r="AU117" i="3"/>
  <c r="AV117" i="3"/>
  <c r="AI118" i="3"/>
  <c r="AJ118" i="3"/>
  <c r="AK118" i="3"/>
  <c r="AN118" i="3"/>
  <c r="AO118" i="3"/>
  <c r="AP118" i="3"/>
  <c r="AQ118" i="3"/>
  <c r="AR118" i="3"/>
  <c r="AU118" i="3"/>
  <c r="AV118" i="3"/>
  <c r="AI119" i="3"/>
  <c r="AJ119" i="3"/>
  <c r="AK119" i="3"/>
  <c r="AN119" i="3"/>
  <c r="AO119" i="3"/>
  <c r="AP119" i="3"/>
  <c r="AQ119" i="3"/>
  <c r="AR119" i="3"/>
  <c r="AU119" i="3"/>
  <c r="AV119" i="3"/>
  <c r="AI120" i="3"/>
  <c r="AJ120" i="3"/>
  <c r="AK120" i="3"/>
  <c r="AN120" i="3"/>
  <c r="AO120" i="3"/>
  <c r="AP120" i="3"/>
  <c r="AQ120" i="3"/>
  <c r="AR120" i="3"/>
  <c r="AU120" i="3"/>
  <c r="AV120" i="3"/>
  <c r="AI121" i="3"/>
  <c r="AJ121" i="3"/>
  <c r="AK121" i="3"/>
  <c r="AN121" i="3"/>
  <c r="AO121" i="3"/>
  <c r="AP121" i="3"/>
  <c r="AQ121" i="3"/>
  <c r="AR121" i="3"/>
  <c r="AU121" i="3"/>
  <c r="AV121" i="3"/>
  <c r="AI122" i="3"/>
  <c r="AJ122" i="3"/>
  <c r="AK122" i="3"/>
  <c r="AN122" i="3"/>
  <c r="AO122" i="3"/>
  <c r="AP122" i="3"/>
  <c r="AQ122" i="3"/>
  <c r="AR122" i="3"/>
  <c r="AU122" i="3"/>
  <c r="AV122" i="3"/>
  <c r="AI123" i="3"/>
  <c r="AJ123" i="3"/>
  <c r="AK123" i="3"/>
  <c r="AN123" i="3"/>
  <c r="AO123" i="3"/>
  <c r="AP123" i="3"/>
  <c r="AQ123" i="3"/>
  <c r="AR123" i="3"/>
  <c r="AU123" i="3"/>
  <c r="AV123" i="3"/>
  <c r="AI124" i="3"/>
  <c r="AJ124" i="3"/>
  <c r="AK124" i="3"/>
  <c r="AN124" i="3"/>
  <c r="AO124" i="3"/>
  <c r="AP124" i="3"/>
  <c r="AQ124" i="3"/>
  <c r="AR124" i="3"/>
  <c r="AU124" i="3"/>
  <c r="AV124" i="3"/>
  <c r="AI125" i="3"/>
  <c r="AJ125" i="3"/>
  <c r="AK125" i="3"/>
  <c r="AN125" i="3"/>
  <c r="AO125" i="3"/>
  <c r="AP125" i="3"/>
  <c r="AQ125" i="3"/>
  <c r="AR125" i="3"/>
  <c r="AU125" i="3"/>
  <c r="AV125" i="3"/>
  <c r="AI126" i="3"/>
  <c r="AJ126" i="3"/>
  <c r="AK126" i="3"/>
  <c r="AN126" i="3"/>
  <c r="AO126" i="3"/>
  <c r="AP126" i="3"/>
  <c r="AQ126" i="3"/>
  <c r="AR126" i="3"/>
  <c r="AU126" i="3"/>
  <c r="AV126" i="3"/>
  <c r="AI127" i="3"/>
  <c r="AJ127" i="3"/>
  <c r="AK127" i="3"/>
  <c r="AN127" i="3"/>
  <c r="AO127" i="3"/>
  <c r="AP127" i="3"/>
  <c r="AQ127" i="3"/>
  <c r="AR127" i="3"/>
  <c r="AU127" i="3"/>
  <c r="AV127" i="3"/>
  <c r="AI128" i="3"/>
  <c r="AJ128" i="3"/>
  <c r="AK128" i="3"/>
  <c r="AN128" i="3"/>
  <c r="AO128" i="3"/>
  <c r="AP128" i="3"/>
  <c r="AQ128" i="3"/>
  <c r="AR128" i="3"/>
  <c r="AU128" i="3"/>
  <c r="AV128" i="3"/>
  <c r="AI129" i="3"/>
  <c r="AJ129" i="3"/>
  <c r="AK129" i="3"/>
  <c r="AN129" i="3"/>
  <c r="AO129" i="3"/>
  <c r="AP129" i="3"/>
  <c r="AQ129" i="3"/>
  <c r="AR129" i="3"/>
  <c r="AU129" i="3"/>
  <c r="AV129" i="3"/>
  <c r="AI130" i="3"/>
  <c r="AJ130" i="3"/>
  <c r="AK130" i="3"/>
  <c r="AN130" i="3"/>
  <c r="AO130" i="3"/>
  <c r="AP130" i="3"/>
  <c r="AQ130" i="3"/>
  <c r="AR130" i="3"/>
  <c r="AU130" i="3"/>
  <c r="AV130" i="3"/>
  <c r="AI131" i="3"/>
  <c r="AJ131" i="3"/>
  <c r="AK131" i="3"/>
  <c r="AN131" i="3"/>
  <c r="AO131" i="3"/>
  <c r="AP131" i="3"/>
  <c r="AQ131" i="3"/>
  <c r="AR131" i="3"/>
  <c r="AU131" i="3"/>
  <c r="AV131" i="3"/>
  <c r="AI132" i="3"/>
  <c r="AJ132" i="3"/>
  <c r="AK132" i="3"/>
  <c r="AN132" i="3"/>
  <c r="AO132" i="3"/>
  <c r="AP132" i="3"/>
  <c r="AQ132" i="3"/>
  <c r="AR132" i="3"/>
  <c r="AU132" i="3"/>
  <c r="AV132" i="3"/>
  <c r="AI133" i="3"/>
  <c r="AJ133" i="3"/>
  <c r="AK133" i="3"/>
  <c r="AN133" i="3"/>
  <c r="AO133" i="3"/>
  <c r="AP133" i="3"/>
  <c r="AQ133" i="3"/>
  <c r="AR133" i="3"/>
  <c r="AU133" i="3"/>
  <c r="AV133" i="3"/>
  <c r="AI134" i="3"/>
  <c r="AJ134" i="3"/>
  <c r="AK134" i="3"/>
  <c r="AN134" i="3"/>
  <c r="AO134" i="3"/>
  <c r="AP134" i="3"/>
  <c r="AQ134" i="3"/>
  <c r="AR134" i="3"/>
  <c r="AU134" i="3"/>
  <c r="AV134" i="3"/>
  <c r="AI135" i="3"/>
  <c r="AJ135" i="3"/>
  <c r="AK135" i="3"/>
  <c r="AN135" i="3"/>
  <c r="AO135" i="3"/>
  <c r="AP135" i="3"/>
  <c r="AQ135" i="3"/>
  <c r="AR135" i="3"/>
  <c r="AU135" i="3"/>
  <c r="AV135" i="3"/>
  <c r="AI136" i="3"/>
  <c r="AJ136" i="3"/>
  <c r="AK136" i="3"/>
  <c r="AN136" i="3"/>
  <c r="AO136" i="3"/>
  <c r="AP136" i="3"/>
  <c r="AQ136" i="3"/>
  <c r="AR136" i="3"/>
  <c r="AU136" i="3"/>
  <c r="AV136" i="3"/>
  <c r="AI137" i="3"/>
  <c r="AJ137" i="3"/>
  <c r="AK137" i="3"/>
  <c r="AN137" i="3"/>
  <c r="AO137" i="3"/>
  <c r="AP137" i="3"/>
  <c r="AQ137" i="3"/>
  <c r="AR137" i="3"/>
  <c r="AU137" i="3"/>
  <c r="AV137" i="3"/>
  <c r="AI138" i="3"/>
  <c r="AJ138" i="3"/>
  <c r="AK138" i="3"/>
  <c r="AN138" i="3"/>
  <c r="AO138" i="3"/>
  <c r="AP138" i="3"/>
  <c r="AQ138" i="3"/>
  <c r="AR138" i="3"/>
  <c r="AU138" i="3"/>
  <c r="AV138" i="3"/>
  <c r="AI139" i="3"/>
  <c r="AJ139" i="3"/>
  <c r="AK139" i="3"/>
  <c r="AN139" i="3"/>
  <c r="AO139" i="3"/>
  <c r="AP139" i="3"/>
  <c r="AQ139" i="3"/>
  <c r="AR139" i="3"/>
  <c r="AU139" i="3"/>
  <c r="AV139" i="3"/>
  <c r="AI140" i="3"/>
  <c r="AJ140" i="3"/>
  <c r="AK140" i="3"/>
  <c r="AN140" i="3"/>
  <c r="AO140" i="3"/>
  <c r="AP140" i="3"/>
  <c r="AQ140" i="3"/>
  <c r="AR140" i="3"/>
  <c r="AU140" i="3"/>
  <c r="AV140" i="3"/>
  <c r="AI141" i="3"/>
  <c r="AJ141" i="3"/>
  <c r="AK141" i="3"/>
  <c r="AN141" i="3"/>
  <c r="AO141" i="3"/>
  <c r="AP141" i="3"/>
  <c r="AQ141" i="3"/>
  <c r="AR141" i="3"/>
  <c r="AU141" i="3"/>
  <c r="AV141" i="3"/>
  <c r="AI142" i="3"/>
  <c r="AJ142" i="3"/>
  <c r="AK142" i="3"/>
  <c r="AN142" i="3"/>
  <c r="AO142" i="3"/>
  <c r="AP142" i="3"/>
  <c r="AQ142" i="3"/>
  <c r="AR142" i="3"/>
  <c r="AU142" i="3"/>
  <c r="AV142" i="3"/>
  <c r="AI143" i="3"/>
  <c r="AJ143" i="3"/>
  <c r="AK143" i="3"/>
  <c r="AN143" i="3"/>
  <c r="AO143" i="3"/>
  <c r="AP143" i="3"/>
  <c r="AQ143" i="3"/>
  <c r="AR143" i="3"/>
  <c r="AU143" i="3"/>
  <c r="AV143" i="3"/>
  <c r="AI144" i="3"/>
  <c r="AJ144" i="3"/>
  <c r="AK144" i="3"/>
  <c r="AN144" i="3"/>
  <c r="AO144" i="3"/>
  <c r="AP144" i="3"/>
  <c r="AQ144" i="3"/>
  <c r="AR144" i="3"/>
  <c r="AU144" i="3"/>
  <c r="AV144" i="3"/>
  <c r="AI145" i="3"/>
  <c r="AJ145" i="3"/>
  <c r="AK145" i="3"/>
  <c r="AN145" i="3"/>
  <c r="AO145" i="3"/>
  <c r="AP145" i="3"/>
  <c r="AQ145" i="3"/>
  <c r="AR145" i="3"/>
  <c r="AU145" i="3"/>
  <c r="AV145" i="3"/>
  <c r="AI146" i="3"/>
  <c r="AJ146" i="3"/>
  <c r="AK146" i="3"/>
  <c r="AN146" i="3"/>
  <c r="AO146" i="3"/>
  <c r="AP146" i="3"/>
  <c r="AQ146" i="3"/>
  <c r="AR146" i="3"/>
  <c r="AU146" i="3"/>
  <c r="AV146" i="3"/>
  <c r="AI147" i="3"/>
  <c r="AJ147" i="3"/>
  <c r="AK147" i="3"/>
  <c r="AN147" i="3"/>
  <c r="AO147" i="3"/>
  <c r="AP147" i="3"/>
  <c r="AQ147" i="3"/>
  <c r="AR147" i="3"/>
  <c r="AU147" i="3"/>
  <c r="AV147" i="3"/>
  <c r="AI148" i="3"/>
  <c r="AJ148" i="3"/>
  <c r="AK148" i="3"/>
  <c r="AN148" i="3"/>
  <c r="AO148" i="3"/>
  <c r="AP148" i="3"/>
  <c r="AQ148" i="3"/>
  <c r="AR148" i="3"/>
  <c r="AU148" i="3"/>
  <c r="AV148" i="3"/>
  <c r="AI149" i="3"/>
  <c r="AJ149" i="3"/>
  <c r="AK149" i="3"/>
  <c r="AN149" i="3"/>
  <c r="AO149" i="3"/>
  <c r="AP149" i="3"/>
  <c r="AQ149" i="3"/>
  <c r="AR149" i="3"/>
  <c r="AU149" i="3"/>
  <c r="AV149" i="3"/>
  <c r="AI150" i="3"/>
  <c r="AJ150" i="3"/>
  <c r="AK150" i="3"/>
  <c r="AN150" i="3"/>
  <c r="AO150" i="3"/>
  <c r="AP150" i="3"/>
  <c r="AQ150" i="3"/>
  <c r="AR150" i="3"/>
  <c r="AU150" i="3"/>
  <c r="AV150" i="3"/>
  <c r="AI151" i="3"/>
  <c r="AJ151" i="3"/>
  <c r="AK151" i="3"/>
  <c r="AN151" i="3"/>
  <c r="AO151" i="3"/>
  <c r="AP151" i="3"/>
  <c r="AQ151" i="3"/>
  <c r="AR151" i="3"/>
  <c r="AU151" i="3"/>
  <c r="AV151" i="3"/>
  <c r="AI152" i="3"/>
  <c r="AJ152" i="3"/>
  <c r="AK152" i="3"/>
  <c r="AN152" i="3"/>
  <c r="AO152" i="3"/>
  <c r="AP152" i="3"/>
  <c r="AQ152" i="3"/>
  <c r="AR152" i="3"/>
  <c r="AU152" i="3"/>
  <c r="AV152" i="3"/>
  <c r="AI153" i="3"/>
  <c r="AJ153" i="3"/>
  <c r="AK153" i="3"/>
  <c r="AN153" i="3"/>
  <c r="AO153" i="3"/>
  <c r="AP153" i="3"/>
  <c r="AQ153" i="3"/>
  <c r="AR153" i="3"/>
  <c r="AU153" i="3"/>
  <c r="AV153" i="3"/>
  <c r="AI154" i="3"/>
  <c r="AJ154" i="3"/>
  <c r="AK154" i="3"/>
  <c r="AN154" i="3"/>
  <c r="AO154" i="3"/>
  <c r="AP154" i="3"/>
  <c r="AQ154" i="3"/>
  <c r="AR154" i="3"/>
  <c r="AU154" i="3"/>
  <c r="AV154" i="3"/>
  <c r="AI155" i="3"/>
  <c r="AJ155" i="3"/>
  <c r="AK155" i="3"/>
  <c r="AN155" i="3"/>
  <c r="AO155" i="3"/>
  <c r="AP155" i="3"/>
  <c r="AQ155" i="3"/>
  <c r="AR155" i="3"/>
  <c r="AU155" i="3"/>
  <c r="AV155" i="3"/>
  <c r="AI156" i="3"/>
  <c r="AJ156" i="3"/>
  <c r="AK156" i="3"/>
  <c r="AN156" i="3"/>
  <c r="AO156" i="3"/>
  <c r="AP156" i="3"/>
  <c r="AQ156" i="3"/>
  <c r="AR156" i="3"/>
  <c r="AU156" i="3"/>
  <c r="AV156" i="3"/>
  <c r="AI157" i="3"/>
  <c r="AJ157" i="3"/>
  <c r="AK157" i="3"/>
  <c r="AN157" i="3"/>
  <c r="AO157" i="3"/>
  <c r="AP157" i="3"/>
  <c r="AQ157" i="3"/>
  <c r="AR157" i="3"/>
  <c r="AU157" i="3"/>
  <c r="AV157" i="3"/>
  <c r="AI158" i="3"/>
  <c r="AJ158" i="3"/>
  <c r="AK158" i="3"/>
  <c r="AN158" i="3"/>
  <c r="AO158" i="3"/>
  <c r="AP158" i="3"/>
  <c r="AQ158" i="3"/>
  <c r="AR158" i="3"/>
  <c r="AU158" i="3"/>
  <c r="AV158" i="3"/>
  <c r="AI159" i="3"/>
  <c r="AJ159" i="3"/>
  <c r="AK159" i="3"/>
  <c r="AN159" i="3"/>
  <c r="AO159" i="3"/>
  <c r="AP159" i="3"/>
  <c r="AQ159" i="3"/>
  <c r="AR159" i="3"/>
  <c r="AU159" i="3"/>
  <c r="AV159" i="3"/>
  <c r="AI160" i="3"/>
  <c r="AJ160" i="3"/>
  <c r="AK160" i="3"/>
  <c r="AN160" i="3"/>
  <c r="AO160" i="3"/>
  <c r="AP160" i="3"/>
  <c r="AQ160" i="3"/>
  <c r="AR160" i="3"/>
  <c r="AU160" i="3"/>
  <c r="AV160" i="3"/>
  <c r="AI161" i="3"/>
  <c r="AJ161" i="3"/>
  <c r="AK161" i="3"/>
  <c r="AN161" i="3"/>
  <c r="AO161" i="3"/>
  <c r="AP161" i="3"/>
  <c r="AQ161" i="3"/>
  <c r="AR161" i="3"/>
  <c r="AU161" i="3"/>
  <c r="AV161" i="3"/>
  <c r="AI162" i="3"/>
  <c r="AJ162" i="3"/>
  <c r="AK162" i="3"/>
  <c r="AN162" i="3"/>
  <c r="AO162" i="3"/>
  <c r="AP162" i="3"/>
  <c r="AQ162" i="3"/>
  <c r="AR162" i="3"/>
  <c r="AU162" i="3"/>
  <c r="AV162" i="3"/>
  <c r="AI163" i="3"/>
  <c r="AJ163" i="3"/>
  <c r="AK163" i="3"/>
  <c r="AN163" i="3"/>
  <c r="AO163" i="3"/>
  <c r="AP163" i="3"/>
  <c r="AQ163" i="3"/>
  <c r="AR163" i="3"/>
  <c r="AU163" i="3"/>
  <c r="AV163" i="3"/>
  <c r="AI164" i="3"/>
  <c r="AJ164" i="3"/>
  <c r="AK164" i="3"/>
  <c r="AN164" i="3"/>
  <c r="AO164" i="3"/>
  <c r="AP164" i="3"/>
  <c r="AQ164" i="3"/>
  <c r="AR164" i="3"/>
  <c r="AU164" i="3"/>
  <c r="AV164" i="3"/>
  <c r="AI165" i="3"/>
  <c r="AJ165" i="3"/>
  <c r="AK165" i="3"/>
  <c r="AN165" i="3"/>
  <c r="AO165" i="3"/>
  <c r="AP165" i="3"/>
  <c r="AQ165" i="3"/>
  <c r="AR165" i="3"/>
  <c r="AU165" i="3"/>
  <c r="AV165" i="3"/>
  <c r="AI166" i="3"/>
  <c r="AJ166" i="3"/>
  <c r="AK166" i="3"/>
  <c r="AN166" i="3"/>
  <c r="AO166" i="3"/>
  <c r="AP166" i="3"/>
  <c r="AQ166" i="3"/>
  <c r="AR166" i="3"/>
  <c r="AU166" i="3"/>
  <c r="AV166" i="3"/>
  <c r="AI167" i="3"/>
  <c r="AJ167" i="3"/>
  <c r="AK167" i="3"/>
  <c r="AN167" i="3"/>
  <c r="AO167" i="3"/>
  <c r="AP167" i="3"/>
  <c r="AQ167" i="3"/>
  <c r="AR167" i="3"/>
  <c r="AU167" i="3"/>
  <c r="AV167" i="3"/>
  <c r="AI168" i="3"/>
  <c r="AJ168" i="3"/>
  <c r="AK168" i="3"/>
  <c r="AN168" i="3"/>
  <c r="AO168" i="3"/>
  <c r="AP168" i="3"/>
  <c r="AQ168" i="3"/>
  <c r="AR168" i="3"/>
  <c r="AU168" i="3"/>
  <c r="AV168" i="3"/>
  <c r="AI169" i="3"/>
  <c r="AJ169" i="3"/>
  <c r="AK169" i="3"/>
  <c r="AN169" i="3"/>
  <c r="AO169" i="3"/>
  <c r="AP169" i="3"/>
  <c r="AQ169" i="3"/>
  <c r="AR169" i="3"/>
  <c r="AU169" i="3"/>
  <c r="AV169" i="3"/>
  <c r="AI170" i="3"/>
  <c r="AJ170" i="3"/>
  <c r="AK170" i="3"/>
  <c r="AN170" i="3"/>
  <c r="AO170" i="3"/>
  <c r="AP170" i="3"/>
  <c r="AQ170" i="3"/>
  <c r="AR170" i="3"/>
  <c r="AU170" i="3"/>
  <c r="AV170" i="3"/>
  <c r="AI171" i="3"/>
  <c r="AJ171" i="3"/>
  <c r="AK171" i="3"/>
  <c r="AN171" i="3"/>
  <c r="AO171" i="3"/>
  <c r="AP171" i="3"/>
  <c r="AQ171" i="3"/>
  <c r="AR171" i="3"/>
  <c r="AU171" i="3"/>
  <c r="AV171" i="3"/>
  <c r="AI172" i="3"/>
  <c r="AJ172" i="3"/>
  <c r="AK172" i="3"/>
  <c r="AN172" i="3"/>
  <c r="AO172" i="3"/>
  <c r="AP172" i="3"/>
  <c r="AQ172" i="3"/>
  <c r="AR172" i="3"/>
  <c r="AU172" i="3"/>
  <c r="AV172" i="3"/>
  <c r="AI173" i="3"/>
  <c r="AJ173" i="3"/>
  <c r="AK173" i="3"/>
  <c r="AN173" i="3"/>
  <c r="AO173" i="3"/>
  <c r="AP173" i="3"/>
  <c r="AQ173" i="3"/>
  <c r="AR173" i="3"/>
  <c r="AU173" i="3"/>
  <c r="AV173" i="3"/>
  <c r="AI174" i="3"/>
  <c r="AJ174" i="3"/>
  <c r="AK174" i="3"/>
  <c r="AN174" i="3"/>
  <c r="AO174" i="3"/>
  <c r="AP174" i="3"/>
  <c r="AQ174" i="3"/>
  <c r="AR174" i="3"/>
  <c r="AU174" i="3"/>
  <c r="AV174" i="3"/>
  <c r="AI175" i="3"/>
  <c r="AJ175" i="3"/>
  <c r="AK175" i="3"/>
  <c r="AN175" i="3"/>
  <c r="AO175" i="3"/>
  <c r="AP175" i="3"/>
  <c r="AQ175" i="3"/>
  <c r="AR175" i="3"/>
  <c r="AU175" i="3"/>
  <c r="AV175" i="3"/>
  <c r="AI176" i="3"/>
  <c r="AJ176" i="3"/>
  <c r="AK176" i="3"/>
  <c r="AN176" i="3"/>
  <c r="AO176" i="3"/>
  <c r="AP176" i="3"/>
  <c r="AQ176" i="3"/>
  <c r="AR176" i="3"/>
  <c r="AU176" i="3"/>
  <c r="AV176" i="3"/>
  <c r="AI177" i="3"/>
  <c r="AJ177" i="3"/>
  <c r="AK177" i="3"/>
  <c r="AN177" i="3"/>
  <c r="AO177" i="3"/>
  <c r="AP177" i="3"/>
  <c r="AQ177" i="3"/>
  <c r="AR177" i="3"/>
  <c r="AU177" i="3"/>
  <c r="AV177" i="3"/>
  <c r="AI178" i="3"/>
  <c r="AJ178" i="3"/>
  <c r="AK178" i="3"/>
  <c r="AN178" i="3"/>
  <c r="AO178" i="3"/>
  <c r="AP178" i="3"/>
  <c r="AQ178" i="3"/>
  <c r="AR178" i="3"/>
  <c r="AU178" i="3"/>
  <c r="AV178" i="3"/>
  <c r="AI179" i="3"/>
  <c r="AJ179" i="3"/>
  <c r="AK179" i="3"/>
  <c r="AN179" i="3"/>
  <c r="AO179" i="3"/>
  <c r="AP179" i="3"/>
  <c r="AQ179" i="3"/>
  <c r="AR179" i="3"/>
  <c r="AU179" i="3"/>
  <c r="AV179" i="3"/>
  <c r="AI180" i="3"/>
  <c r="AJ180" i="3"/>
  <c r="AK180" i="3"/>
  <c r="AN180" i="3"/>
  <c r="AO180" i="3"/>
  <c r="AP180" i="3"/>
  <c r="AQ180" i="3"/>
  <c r="AR180" i="3"/>
  <c r="AU180" i="3"/>
  <c r="AV180" i="3"/>
  <c r="AI181" i="3"/>
  <c r="AJ181" i="3"/>
  <c r="AK181" i="3"/>
  <c r="AN181" i="3"/>
  <c r="AO181" i="3"/>
  <c r="AP181" i="3"/>
  <c r="AQ181" i="3"/>
  <c r="AR181" i="3"/>
  <c r="AU181" i="3"/>
  <c r="AV181" i="3"/>
  <c r="AI182" i="3"/>
  <c r="AJ182" i="3"/>
  <c r="AK182" i="3"/>
  <c r="AN182" i="3"/>
  <c r="AO182" i="3"/>
  <c r="AP182" i="3"/>
  <c r="AQ182" i="3"/>
  <c r="AR182" i="3"/>
  <c r="AU182" i="3"/>
  <c r="AV182" i="3"/>
  <c r="AI183" i="3"/>
  <c r="AJ183" i="3"/>
  <c r="AK183" i="3"/>
  <c r="AN183" i="3"/>
  <c r="AO183" i="3"/>
  <c r="AP183" i="3"/>
  <c r="AQ183" i="3"/>
  <c r="AR183" i="3"/>
  <c r="AU183" i="3"/>
  <c r="AV183" i="3"/>
  <c r="AI184" i="3"/>
  <c r="AJ184" i="3"/>
  <c r="AK184" i="3"/>
  <c r="AN184" i="3"/>
  <c r="AO184" i="3"/>
  <c r="AP184" i="3"/>
  <c r="AQ184" i="3"/>
  <c r="AR184" i="3"/>
  <c r="AU184" i="3"/>
  <c r="AV184" i="3"/>
  <c r="AI185" i="3"/>
  <c r="AJ185" i="3"/>
  <c r="AK185" i="3"/>
  <c r="AN185" i="3"/>
  <c r="AO185" i="3"/>
  <c r="AP185" i="3"/>
  <c r="AQ185" i="3"/>
  <c r="AR185" i="3"/>
  <c r="AU185" i="3"/>
  <c r="AV185" i="3"/>
  <c r="AI186" i="3"/>
  <c r="AJ186" i="3"/>
  <c r="AK186" i="3"/>
  <c r="AN186" i="3"/>
  <c r="AO186" i="3"/>
  <c r="AP186" i="3"/>
  <c r="AQ186" i="3"/>
  <c r="AR186" i="3"/>
  <c r="AU186" i="3"/>
  <c r="AV186" i="3"/>
  <c r="AI187" i="3"/>
  <c r="AJ187" i="3"/>
  <c r="AK187" i="3"/>
  <c r="AN187" i="3"/>
  <c r="AO187" i="3"/>
  <c r="AP187" i="3"/>
  <c r="AQ187" i="3"/>
  <c r="AR187" i="3"/>
  <c r="AU187" i="3"/>
  <c r="AV187" i="3"/>
  <c r="AI188" i="3"/>
  <c r="AJ188" i="3"/>
  <c r="AK188" i="3"/>
  <c r="AN188" i="3"/>
  <c r="AO188" i="3"/>
  <c r="AP188" i="3"/>
  <c r="AQ188" i="3"/>
  <c r="AR188" i="3"/>
  <c r="AU188" i="3"/>
  <c r="AV188" i="3"/>
  <c r="AI189" i="3"/>
  <c r="AJ189" i="3"/>
  <c r="AK189" i="3"/>
  <c r="AN189" i="3"/>
  <c r="AO189" i="3"/>
  <c r="AP189" i="3"/>
  <c r="AQ189" i="3"/>
  <c r="AR189" i="3"/>
  <c r="AU189" i="3"/>
  <c r="AV189" i="3"/>
  <c r="AI190" i="3"/>
  <c r="AJ190" i="3"/>
  <c r="AK190" i="3"/>
  <c r="AN190" i="3"/>
  <c r="AO190" i="3"/>
  <c r="AP190" i="3"/>
  <c r="AQ190" i="3"/>
  <c r="AR190" i="3"/>
  <c r="AU190" i="3"/>
  <c r="AV190" i="3"/>
  <c r="AI191" i="3"/>
  <c r="AJ191" i="3"/>
  <c r="AK191" i="3"/>
  <c r="AN191" i="3"/>
  <c r="AO191" i="3"/>
  <c r="AP191" i="3"/>
  <c r="AQ191" i="3"/>
  <c r="AR191" i="3"/>
  <c r="AU191" i="3"/>
  <c r="AV191" i="3"/>
  <c r="AI192" i="3"/>
  <c r="AJ192" i="3"/>
  <c r="AK192" i="3"/>
  <c r="AN192" i="3"/>
  <c r="AO192" i="3"/>
  <c r="AP192" i="3"/>
  <c r="AQ192" i="3"/>
  <c r="AR192" i="3"/>
  <c r="AU192" i="3"/>
  <c r="AV192" i="3"/>
  <c r="AI193" i="3"/>
  <c r="AJ193" i="3"/>
  <c r="AK193" i="3"/>
  <c r="AN193" i="3"/>
  <c r="AO193" i="3"/>
  <c r="AP193" i="3"/>
  <c r="AQ193" i="3"/>
  <c r="AR193" i="3"/>
  <c r="AU193" i="3"/>
  <c r="AV193" i="3"/>
  <c r="AI194" i="3"/>
  <c r="AJ194" i="3"/>
  <c r="AK194" i="3"/>
  <c r="AN194" i="3"/>
  <c r="AO194" i="3"/>
  <c r="AP194" i="3"/>
  <c r="AQ194" i="3"/>
  <c r="AR194" i="3"/>
  <c r="AU194" i="3"/>
  <c r="AV194" i="3"/>
  <c r="AI195" i="3"/>
  <c r="AJ195" i="3"/>
  <c r="AK195" i="3"/>
  <c r="AN195" i="3"/>
  <c r="AO195" i="3"/>
  <c r="AP195" i="3"/>
  <c r="AQ195" i="3"/>
  <c r="AR195" i="3"/>
  <c r="AU195" i="3"/>
  <c r="AV195" i="3"/>
  <c r="AI196" i="3"/>
  <c r="AJ196" i="3"/>
  <c r="AK196" i="3"/>
  <c r="AN196" i="3"/>
  <c r="AO196" i="3"/>
  <c r="AP196" i="3"/>
  <c r="AQ196" i="3"/>
  <c r="AR196" i="3"/>
  <c r="AU196" i="3"/>
  <c r="AV196" i="3"/>
  <c r="AI197" i="3"/>
  <c r="AJ197" i="3"/>
  <c r="AK197" i="3"/>
  <c r="AN197" i="3"/>
  <c r="AO197" i="3"/>
  <c r="AP197" i="3"/>
  <c r="AQ197" i="3"/>
  <c r="AR197" i="3"/>
  <c r="AU197" i="3"/>
  <c r="AV197" i="3"/>
  <c r="AI198" i="3"/>
  <c r="AJ198" i="3"/>
  <c r="AK198" i="3"/>
  <c r="AN198" i="3"/>
  <c r="AO198" i="3"/>
  <c r="AP198" i="3"/>
  <c r="AQ198" i="3"/>
  <c r="AR198" i="3"/>
  <c r="AU198" i="3"/>
  <c r="AV198" i="3"/>
  <c r="AI199" i="3"/>
  <c r="AJ199" i="3"/>
  <c r="AK199" i="3"/>
  <c r="AN199" i="3"/>
  <c r="AO199" i="3"/>
  <c r="AP199" i="3"/>
  <c r="AQ199" i="3"/>
  <c r="AR199" i="3"/>
  <c r="AU199" i="3"/>
  <c r="AV199" i="3"/>
  <c r="AI200" i="3"/>
  <c r="AJ200" i="3"/>
  <c r="AK200" i="3"/>
  <c r="AN200" i="3"/>
  <c r="AO200" i="3"/>
  <c r="AP200" i="3"/>
  <c r="AQ200" i="3"/>
  <c r="AR200" i="3"/>
  <c r="AU200" i="3"/>
  <c r="AV200" i="3"/>
  <c r="AI201" i="3"/>
  <c r="AJ201" i="3"/>
  <c r="AK201" i="3"/>
  <c r="AN201" i="3"/>
  <c r="AO201" i="3"/>
  <c r="AP201" i="3"/>
  <c r="AQ201" i="3"/>
  <c r="AR201" i="3"/>
  <c r="AU201" i="3"/>
  <c r="AV201" i="3"/>
  <c r="AI202" i="3"/>
  <c r="AJ202" i="3"/>
  <c r="AK202" i="3"/>
  <c r="AN202" i="3"/>
  <c r="AO202" i="3"/>
  <c r="AP202" i="3"/>
  <c r="AQ202" i="3"/>
  <c r="AR202" i="3"/>
  <c r="AU202" i="3"/>
  <c r="AV202" i="3"/>
  <c r="AI203" i="3"/>
  <c r="AJ203" i="3"/>
  <c r="AK203" i="3"/>
  <c r="AN203" i="3"/>
  <c r="AO203" i="3"/>
  <c r="AP203" i="3"/>
  <c r="AQ203" i="3"/>
  <c r="AR203" i="3"/>
  <c r="AU203" i="3"/>
  <c r="AV203" i="3"/>
  <c r="AI204" i="3"/>
  <c r="AJ204" i="3"/>
  <c r="AK204" i="3"/>
  <c r="AN204" i="3"/>
  <c r="AO204" i="3"/>
  <c r="AP204" i="3"/>
  <c r="AQ204" i="3"/>
  <c r="AR204" i="3"/>
  <c r="AU204" i="3"/>
  <c r="AV204" i="3"/>
  <c r="AI205" i="3"/>
  <c r="AJ205" i="3"/>
  <c r="AK205" i="3"/>
  <c r="AN205" i="3"/>
  <c r="AO205" i="3"/>
  <c r="AP205" i="3"/>
  <c r="AQ205" i="3"/>
  <c r="AR205" i="3"/>
  <c r="AU205" i="3"/>
  <c r="AV205" i="3"/>
  <c r="AI206" i="3"/>
  <c r="AJ206" i="3"/>
  <c r="AK206" i="3"/>
  <c r="AN206" i="3"/>
  <c r="AO206" i="3"/>
  <c r="AP206" i="3"/>
  <c r="AQ206" i="3"/>
  <c r="AR206" i="3"/>
  <c r="AU206" i="3"/>
  <c r="AV206" i="3"/>
  <c r="AI207" i="3"/>
  <c r="AJ207" i="3"/>
  <c r="AK207" i="3"/>
  <c r="AN207" i="3"/>
  <c r="AO207" i="3"/>
  <c r="AP207" i="3"/>
  <c r="AQ207" i="3"/>
  <c r="AR207" i="3"/>
  <c r="AU207" i="3"/>
  <c r="AV207" i="3"/>
  <c r="AI208" i="3"/>
  <c r="AJ208" i="3"/>
  <c r="AK208" i="3"/>
  <c r="AN208" i="3"/>
  <c r="AO208" i="3"/>
  <c r="AP208" i="3"/>
  <c r="AQ208" i="3"/>
  <c r="AR208" i="3"/>
  <c r="AU208" i="3"/>
  <c r="AV208" i="3"/>
  <c r="AI209" i="3"/>
  <c r="AJ209" i="3"/>
  <c r="AK209" i="3"/>
  <c r="AN209" i="3"/>
  <c r="AO209" i="3"/>
  <c r="AP209" i="3"/>
  <c r="AQ209" i="3"/>
  <c r="AR209" i="3"/>
  <c r="AU209" i="3"/>
  <c r="AV209" i="3"/>
  <c r="AI210" i="3"/>
  <c r="AJ210" i="3"/>
  <c r="AK210" i="3"/>
  <c r="AN210" i="3"/>
  <c r="AO210" i="3"/>
  <c r="AP210" i="3"/>
  <c r="AQ210" i="3"/>
  <c r="AR210" i="3"/>
  <c r="AU210" i="3"/>
  <c r="AV210" i="3"/>
  <c r="AI211" i="3"/>
  <c r="AJ211" i="3"/>
  <c r="AK211" i="3"/>
  <c r="AN211" i="3"/>
  <c r="AO211" i="3"/>
  <c r="AP211" i="3"/>
  <c r="AQ211" i="3"/>
  <c r="AR211" i="3"/>
  <c r="AU211" i="3"/>
  <c r="AV211" i="3"/>
  <c r="AI212" i="3"/>
  <c r="AJ212" i="3"/>
  <c r="AK212" i="3"/>
  <c r="AN212" i="3"/>
  <c r="AO212" i="3"/>
  <c r="AP212" i="3"/>
  <c r="AQ212" i="3"/>
  <c r="AR212" i="3"/>
  <c r="AU212" i="3"/>
  <c r="AV212" i="3"/>
  <c r="AI213" i="3"/>
  <c r="AJ213" i="3"/>
  <c r="AK213" i="3"/>
  <c r="AN213" i="3"/>
  <c r="AO213" i="3"/>
  <c r="AP213" i="3"/>
  <c r="AQ213" i="3"/>
  <c r="AR213" i="3"/>
  <c r="AU213" i="3"/>
  <c r="AV213" i="3"/>
  <c r="AI214" i="3"/>
  <c r="AJ214" i="3"/>
  <c r="AK214" i="3"/>
  <c r="AN214" i="3"/>
  <c r="AO214" i="3"/>
  <c r="AP214" i="3"/>
  <c r="AQ214" i="3"/>
  <c r="AR214" i="3"/>
  <c r="AU214" i="3"/>
  <c r="AV214" i="3"/>
  <c r="AI215" i="3"/>
  <c r="AJ215" i="3"/>
  <c r="AK215" i="3"/>
  <c r="AN215" i="3"/>
  <c r="AO215" i="3"/>
  <c r="AP215" i="3"/>
  <c r="AQ215" i="3"/>
  <c r="AR215" i="3"/>
  <c r="AU215" i="3"/>
  <c r="AV215" i="3"/>
  <c r="AI216" i="3"/>
  <c r="AJ216" i="3"/>
  <c r="AK216" i="3"/>
  <c r="AN216" i="3"/>
  <c r="AO216" i="3"/>
  <c r="AP216" i="3"/>
  <c r="AQ216" i="3"/>
  <c r="AR216" i="3"/>
  <c r="AU216" i="3"/>
  <c r="AV216" i="3"/>
  <c r="AI217" i="3"/>
  <c r="AJ217" i="3"/>
  <c r="AK217" i="3"/>
  <c r="AN217" i="3"/>
  <c r="AO217" i="3"/>
  <c r="AP217" i="3"/>
  <c r="AQ217" i="3"/>
  <c r="AR217" i="3"/>
  <c r="AU217" i="3"/>
  <c r="AV217" i="3"/>
  <c r="AI218" i="3"/>
  <c r="AJ218" i="3"/>
  <c r="AK218" i="3"/>
  <c r="AN218" i="3"/>
  <c r="AO218" i="3"/>
  <c r="AP218" i="3"/>
  <c r="AQ218" i="3"/>
  <c r="AR218" i="3"/>
  <c r="AU218" i="3"/>
  <c r="AV218" i="3"/>
  <c r="AI219" i="3"/>
  <c r="AJ219" i="3"/>
  <c r="AK219" i="3"/>
  <c r="AN219" i="3"/>
  <c r="AO219" i="3"/>
  <c r="AP219" i="3"/>
  <c r="AQ219" i="3"/>
  <c r="AR219" i="3"/>
  <c r="AU219" i="3"/>
  <c r="AV219" i="3"/>
  <c r="AI220" i="3"/>
  <c r="AJ220" i="3"/>
  <c r="AK220" i="3"/>
  <c r="AN220" i="3"/>
  <c r="AO220" i="3"/>
  <c r="AP220" i="3"/>
  <c r="AQ220" i="3"/>
  <c r="AR220" i="3"/>
  <c r="AU220" i="3"/>
  <c r="AV220" i="3"/>
  <c r="AI221" i="3"/>
  <c r="AJ221" i="3"/>
  <c r="AK221" i="3"/>
  <c r="AN221" i="3"/>
  <c r="AO221" i="3"/>
  <c r="AP221" i="3"/>
  <c r="AQ221" i="3"/>
  <c r="AR221" i="3"/>
  <c r="AU221" i="3"/>
  <c r="AV221" i="3"/>
  <c r="AI222" i="3"/>
  <c r="AJ222" i="3"/>
  <c r="AK222" i="3"/>
  <c r="AN222" i="3"/>
  <c r="AO222" i="3"/>
  <c r="AP222" i="3"/>
  <c r="AQ222" i="3"/>
  <c r="AR222" i="3"/>
  <c r="AU222" i="3"/>
  <c r="AV222" i="3"/>
  <c r="AI223" i="3"/>
  <c r="AJ223" i="3"/>
  <c r="AK223" i="3"/>
  <c r="AN223" i="3"/>
  <c r="AO223" i="3"/>
  <c r="AP223" i="3"/>
  <c r="AQ223" i="3"/>
  <c r="AR223" i="3"/>
  <c r="AU223" i="3"/>
  <c r="AV223" i="3"/>
  <c r="AI224" i="3"/>
  <c r="AJ224" i="3"/>
  <c r="AK224" i="3"/>
  <c r="AN224" i="3"/>
  <c r="AO224" i="3"/>
  <c r="AP224" i="3"/>
  <c r="AQ224" i="3"/>
  <c r="AR224" i="3"/>
  <c r="AU224" i="3"/>
  <c r="AV224" i="3"/>
  <c r="AI225" i="3"/>
  <c r="AJ225" i="3"/>
  <c r="AK225" i="3"/>
  <c r="AN225" i="3"/>
  <c r="AO225" i="3"/>
  <c r="AP225" i="3"/>
  <c r="AQ225" i="3"/>
  <c r="AR225" i="3"/>
  <c r="AU225" i="3"/>
  <c r="AV225" i="3"/>
  <c r="AI226" i="3"/>
  <c r="AJ226" i="3"/>
  <c r="AK226" i="3"/>
  <c r="AN226" i="3"/>
  <c r="AO226" i="3"/>
  <c r="AP226" i="3"/>
  <c r="AQ226" i="3"/>
  <c r="AR226" i="3"/>
  <c r="AU226" i="3"/>
  <c r="AV226" i="3"/>
  <c r="AI227" i="3"/>
  <c r="AJ227" i="3"/>
  <c r="AK227" i="3"/>
  <c r="AN227" i="3"/>
  <c r="AO227" i="3"/>
  <c r="AP227" i="3"/>
  <c r="AQ227" i="3"/>
  <c r="AR227" i="3"/>
  <c r="AU227" i="3"/>
  <c r="AV227" i="3"/>
  <c r="AI228" i="3"/>
  <c r="AJ228" i="3"/>
  <c r="AK228" i="3"/>
  <c r="AN228" i="3"/>
  <c r="AO228" i="3"/>
  <c r="AP228" i="3"/>
  <c r="AQ228" i="3"/>
  <c r="AR228" i="3"/>
  <c r="AU228" i="3"/>
  <c r="AV228" i="3"/>
  <c r="AI229" i="3"/>
  <c r="AJ229" i="3"/>
  <c r="AK229" i="3"/>
  <c r="AN229" i="3"/>
  <c r="AO229" i="3"/>
  <c r="AP229" i="3"/>
  <c r="AQ229" i="3"/>
  <c r="AR229" i="3"/>
  <c r="AU229" i="3"/>
  <c r="AV229" i="3"/>
  <c r="AI230" i="3"/>
  <c r="AJ230" i="3"/>
  <c r="AK230" i="3"/>
  <c r="AN230" i="3"/>
  <c r="AO230" i="3"/>
  <c r="AP230" i="3"/>
  <c r="AQ230" i="3"/>
  <c r="AR230" i="3"/>
  <c r="AU230" i="3"/>
  <c r="AV230" i="3"/>
  <c r="AI231" i="3"/>
  <c r="AJ231" i="3"/>
  <c r="AK231" i="3"/>
  <c r="AN231" i="3"/>
  <c r="AO231" i="3"/>
  <c r="AP231" i="3"/>
  <c r="AQ231" i="3"/>
  <c r="AR231" i="3"/>
  <c r="AU231" i="3"/>
  <c r="AV231" i="3"/>
  <c r="AI232" i="3"/>
  <c r="AJ232" i="3"/>
  <c r="AK232" i="3"/>
  <c r="AN232" i="3"/>
  <c r="AO232" i="3"/>
  <c r="AP232" i="3"/>
  <c r="AQ232" i="3"/>
  <c r="AR232" i="3"/>
  <c r="AU232" i="3"/>
  <c r="AV232" i="3"/>
  <c r="AI233" i="3"/>
  <c r="AJ233" i="3"/>
  <c r="AK233" i="3"/>
  <c r="AN233" i="3"/>
  <c r="AO233" i="3"/>
  <c r="AP233" i="3"/>
  <c r="AQ233" i="3"/>
  <c r="AR233" i="3"/>
  <c r="AU233" i="3"/>
  <c r="AV233" i="3"/>
  <c r="AI234" i="3"/>
  <c r="AJ234" i="3"/>
  <c r="AK234" i="3"/>
  <c r="AN234" i="3"/>
  <c r="AO234" i="3"/>
  <c r="AP234" i="3"/>
  <c r="AQ234" i="3"/>
  <c r="AR234" i="3"/>
  <c r="AU234" i="3"/>
  <c r="AV234" i="3"/>
  <c r="AI235" i="3"/>
  <c r="AJ235" i="3"/>
  <c r="AK235" i="3"/>
  <c r="AN235" i="3"/>
  <c r="AO235" i="3"/>
  <c r="AP235" i="3"/>
  <c r="AQ235" i="3"/>
  <c r="AR235" i="3"/>
  <c r="AU235" i="3"/>
  <c r="AV235" i="3"/>
  <c r="AI236" i="3"/>
  <c r="AJ236" i="3"/>
  <c r="AK236" i="3"/>
  <c r="AN236" i="3"/>
  <c r="AO236" i="3"/>
  <c r="AP236" i="3"/>
  <c r="AQ236" i="3"/>
  <c r="AR236" i="3"/>
  <c r="AU236" i="3"/>
  <c r="AV236" i="3"/>
  <c r="AI237" i="3"/>
  <c r="AJ237" i="3"/>
  <c r="AK237" i="3"/>
  <c r="AN237" i="3"/>
  <c r="AO237" i="3"/>
  <c r="AP237" i="3"/>
  <c r="AQ237" i="3"/>
  <c r="AR237" i="3"/>
  <c r="AU237" i="3"/>
  <c r="AV237" i="3"/>
  <c r="AI238" i="3"/>
  <c r="AJ238" i="3"/>
  <c r="AK238" i="3"/>
  <c r="AN238" i="3"/>
  <c r="AO238" i="3"/>
  <c r="AP238" i="3"/>
  <c r="AQ238" i="3"/>
  <c r="AR238" i="3"/>
  <c r="AU238" i="3"/>
  <c r="AV238" i="3"/>
  <c r="AI239" i="3"/>
  <c r="AJ239" i="3"/>
  <c r="AK239" i="3"/>
  <c r="AN239" i="3"/>
  <c r="AO239" i="3"/>
  <c r="AP239" i="3"/>
  <c r="AQ239" i="3"/>
  <c r="AR239" i="3"/>
  <c r="AU239" i="3"/>
  <c r="AV239" i="3"/>
  <c r="AI240" i="3"/>
  <c r="AJ240" i="3"/>
  <c r="AK240" i="3"/>
  <c r="AN240" i="3"/>
  <c r="AO240" i="3"/>
  <c r="AP240" i="3"/>
  <c r="AQ240" i="3"/>
  <c r="AR240" i="3"/>
  <c r="AU240" i="3"/>
  <c r="AV240" i="3"/>
  <c r="AI241" i="3"/>
  <c r="AJ241" i="3"/>
  <c r="AK241" i="3"/>
  <c r="AN241" i="3"/>
  <c r="AO241" i="3"/>
  <c r="AP241" i="3"/>
  <c r="AQ241" i="3"/>
  <c r="AR241" i="3"/>
  <c r="AU241" i="3"/>
  <c r="AV241" i="3"/>
  <c r="AI242" i="3"/>
  <c r="AJ242" i="3"/>
  <c r="AK242" i="3"/>
  <c r="AN242" i="3"/>
  <c r="AO242" i="3"/>
  <c r="AP242" i="3"/>
  <c r="AQ242" i="3"/>
  <c r="AR242" i="3"/>
  <c r="AU242" i="3"/>
  <c r="AV242" i="3"/>
  <c r="AI243" i="3"/>
  <c r="AJ243" i="3"/>
  <c r="AK243" i="3"/>
  <c r="AN243" i="3"/>
  <c r="AO243" i="3"/>
  <c r="AP243" i="3"/>
  <c r="AQ243" i="3"/>
  <c r="AR243" i="3"/>
  <c r="AU243" i="3"/>
  <c r="AV243" i="3"/>
  <c r="AI244" i="3"/>
  <c r="AJ244" i="3"/>
  <c r="AK244" i="3"/>
  <c r="AN244" i="3"/>
  <c r="AO244" i="3"/>
  <c r="AP244" i="3"/>
  <c r="AQ244" i="3"/>
  <c r="AR244" i="3"/>
  <c r="AU244" i="3"/>
  <c r="AV244" i="3"/>
  <c r="AI245" i="3"/>
  <c r="AJ245" i="3"/>
  <c r="AK245" i="3"/>
  <c r="AN245" i="3"/>
  <c r="AO245" i="3"/>
  <c r="AP245" i="3"/>
  <c r="AQ245" i="3"/>
  <c r="AR245" i="3"/>
  <c r="AU245" i="3"/>
  <c r="AV245" i="3"/>
  <c r="AI246" i="3"/>
  <c r="AJ246" i="3"/>
  <c r="AK246" i="3"/>
  <c r="AN246" i="3"/>
  <c r="AO246" i="3"/>
  <c r="AP246" i="3"/>
  <c r="AQ246" i="3"/>
  <c r="AR246" i="3"/>
  <c r="AU246" i="3"/>
  <c r="AV246" i="3"/>
  <c r="AI247" i="3"/>
  <c r="AJ247" i="3"/>
  <c r="AK247" i="3"/>
  <c r="AN247" i="3"/>
  <c r="AO247" i="3"/>
  <c r="AP247" i="3"/>
  <c r="AQ247" i="3"/>
  <c r="AR247" i="3"/>
  <c r="AU247" i="3"/>
  <c r="AV247" i="3"/>
  <c r="AI248" i="3"/>
  <c r="AJ248" i="3"/>
  <c r="AK248" i="3"/>
  <c r="AN248" i="3"/>
  <c r="AO248" i="3"/>
  <c r="AP248" i="3"/>
  <c r="AQ248" i="3"/>
  <c r="AR248" i="3"/>
  <c r="AU248" i="3"/>
  <c r="AV248" i="3"/>
  <c r="AI249" i="3"/>
  <c r="AJ249" i="3"/>
  <c r="AK249" i="3"/>
  <c r="AN249" i="3"/>
  <c r="AO249" i="3"/>
  <c r="AP249" i="3"/>
  <c r="AQ249" i="3"/>
  <c r="AR249" i="3"/>
  <c r="AU249" i="3"/>
  <c r="AV249" i="3"/>
  <c r="AI250" i="3"/>
  <c r="AJ250" i="3"/>
  <c r="AK250" i="3"/>
  <c r="AN250" i="3"/>
  <c r="AO250" i="3"/>
  <c r="AP250" i="3"/>
  <c r="AQ250" i="3"/>
  <c r="AR250" i="3"/>
  <c r="AU250" i="3"/>
  <c r="AV250" i="3"/>
  <c r="AR137" i="34"/>
  <c r="AP137" i="34"/>
  <c r="AR136" i="34"/>
  <c r="AP136" i="34"/>
  <c r="BA135" i="34"/>
  <c r="AZ135" i="34"/>
  <c r="AY135" i="34"/>
  <c r="AX135" i="34"/>
  <c r="AW135" i="34"/>
  <c r="AV135" i="34"/>
  <c r="AU135" i="34"/>
  <c r="AT135" i="34"/>
  <c r="AS135" i="34"/>
  <c r="AQ135" i="34"/>
  <c r="BA134" i="34"/>
  <c r="AZ134" i="34"/>
  <c r="AY134" i="34"/>
  <c r="AX134" i="34"/>
  <c r="AW134" i="34"/>
  <c r="AV134" i="34"/>
  <c r="AU134" i="34"/>
  <c r="AT134" i="34"/>
  <c r="AS134" i="34"/>
  <c r="AQ134" i="34"/>
  <c r="D127" i="34"/>
  <c r="E126" i="34"/>
  <c r="E125" i="34"/>
  <c r="E124" i="34"/>
  <c r="E123" i="34"/>
  <c r="E122" i="34"/>
  <c r="E121" i="34"/>
  <c r="E120" i="34"/>
  <c r="E119" i="34"/>
  <c r="E118" i="34"/>
  <c r="O114" i="34"/>
  <c r="O113" i="34"/>
  <c r="O112" i="34"/>
  <c r="O111" i="34"/>
  <c r="O110" i="34"/>
  <c r="O109" i="34"/>
  <c r="O108" i="34"/>
  <c r="O107" i="34"/>
  <c r="O106" i="34"/>
  <c r="BD83" i="34"/>
  <c r="BF83" i="34" s="1"/>
  <c r="BH83" i="34" s="1"/>
  <c r="J83" i="34"/>
  <c r="E83" i="34"/>
  <c r="BD82" i="34"/>
  <c r="BF82" i="34" s="1"/>
  <c r="BH82" i="34" s="1"/>
  <c r="J82" i="34"/>
  <c r="E82" i="34"/>
  <c r="J81" i="34"/>
  <c r="E81" i="34"/>
  <c r="J80" i="34"/>
  <c r="E80" i="34"/>
  <c r="J79" i="34"/>
  <c r="E79" i="34"/>
  <c r="J78" i="34"/>
  <c r="E78" i="34"/>
  <c r="CB74" i="34"/>
  <c r="CA74" i="34"/>
  <c r="BZ74" i="34"/>
  <c r="BY74" i="34"/>
  <c r="BX74" i="34"/>
  <c r="BW74" i="34"/>
  <c r="BV74" i="34"/>
  <c r="BU74" i="34"/>
  <c r="BT74" i="34"/>
  <c r="CB72" i="34"/>
  <c r="CA72" i="34"/>
  <c r="BZ72" i="34"/>
  <c r="BY72" i="34"/>
  <c r="BX72" i="34"/>
  <c r="BW72" i="34"/>
  <c r="BV72" i="34"/>
  <c r="BU72" i="34"/>
  <c r="BT72" i="34"/>
  <c r="CB71" i="34"/>
  <c r="CA71" i="34"/>
  <c r="BZ71" i="34"/>
  <c r="BY71" i="34"/>
  <c r="BX71" i="34"/>
  <c r="BW71" i="34"/>
  <c r="BV71" i="34"/>
  <c r="BU71" i="34"/>
  <c r="BT71" i="34"/>
  <c r="CB70" i="34"/>
  <c r="CA70" i="34"/>
  <c r="BZ70" i="34"/>
  <c r="BY70" i="34"/>
  <c r="BX70" i="34"/>
  <c r="BW70" i="34"/>
  <c r="BV70" i="34"/>
  <c r="BU70" i="34"/>
  <c r="BT70" i="34"/>
  <c r="B70" i="34"/>
  <c r="CB69" i="34"/>
  <c r="CA69" i="34"/>
  <c r="BZ69" i="34"/>
  <c r="BY69" i="34"/>
  <c r="BX69" i="34"/>
  <c r="BW69" i="34"/>
  <c r="BV69" i="34"/>
  <c r="BU69" i="34"/>
  <c r="BT69" i="34"/>
  <c r="CB68" i="34"/>
  <c r="CA68" i="34"/>
  <c r="BZ68" i="34"/>
  <c r="BY68" i="34"/>
  <c r="BX68" i="34"/>
  <c r="BW68" i="34"/>
  <c r="BV68" i="34"/>
  <c r="BU68" i="34"/>
  <c r="BT68" i="34"/>
  <c r="CB67" i="34"/>
  <c r="CA67" i="34"/>
  <c r="BZ67" i="34"/>
  <c r="BY67" i="34"/>
  <c r="BX67" i="34"/>
  <c r="BW67" i="34"/>
  <c r="BV67" i="34"/>
  <c r="BU67" i="34"/>
  <c r="BT67" i="34"/>
  <c r="CB66" i="34"/>
  <c r="CA66" i="34"/>
  <c r="BZ66" i="34"/>
  <c r="BY66" i="34"/>
  <c r="BX66" i="34"/>
  <c r="BW66" i="34"/>
  <c r="BV66" i="34"/>
  <c r="BU66" i="34"/>
  <c r="BT66" i="34"/>
  <c r="AG66" i="34"/>
  <c r="CB65" i="34"/>
  <c r="CA65" i="34"/>
  <c r="BZ65" i="34"/>
  <c r="BY65" i="34"/>
  <c r="BX65" i="34"/>
  <c r="BW65" i="34"/>
  <c r="BV65" i="34"/>
  <c r="BU65" i="34"/>
  <c r="BT65" i="34"/>
  <c r="Q65" i="34"/>
  <c r="P65" i="34"/>
  <c r="O65" i="34"/>
  <c r="N65" i="34"/>
  <c r="M65" i="34"/>
  <c r="L65" i="34"/>
  <c r="E65" i="34"/>
  <c r="CB64" i="34"/>
  <c r="CA64" i="34"/>
  <c r="BZ64" i="34"/>
  <c r="BY64" i="34"/>
  <c r="BX64" i="34"/>
  <c r="BW64" i="34"/>
  <c r="BV64" i="34"/>
  <c r="BU64" i="34"/>
  <c r="BT64" i="34"/>
  <c r="AN64" i="34"/>
  <c r="AM64" i="34"/>
  <c r="AL64" i="34"/>
  <c r="AK64" i="34"/>
  <c r="AJ64" i="34"/>
  <c r="AI64" i="34"/>
  <c r="T64" i="34"/>
  <c r="I64" i="34"/>
  <c r="H64" i="34"/>
  <c r="G64" i="34"/>
  <c r="CB63" i="34"/>
  <c r="CA63" i="34"/>
  <c r="BZ63" i="34"/>
  <c r="BY63" i="34"/>
  <c r="BX63" i="34"/>
  <c r="BW63" i="34"/>
  <c r="BV63" i="34"/>
  <c r="BU63" i="34"/>
  <c r="BT63" i="34"/>
  <c r="AN63" i="34"/>
  <c r="AM63" i="34"/>
  <c r="AL63" i="34"/>
  <c r="AK63" i="34"/>
  <c r="AJ63" i="34"/>
  <c r="AI63" i="34"/>
  <c r="T63" i="34"/>
  <c r="I63" i="34"/>
  <c r="H63" i="34"/>
  <c r="G63" i="34"/>
  <c r="CB62" i="34"/>
  <c r="CA62" i="34"/>
  <c r="BZ62" i="34"/>
  <c r="BY62" i="34"/>
  <c r="BX62" i="34"/>
  <c r="BW62" i="34"/>
  <c r="BV62" i="34"/>
  <c r="BU62" i="34"/>
  <c r="BT62" i="34"/>
  <c r="AN62" i="34"/>
  <c r="AM62" i="34"/>
  <c r="AL62" i="34"/>
  <c r="AK62" i="34"/>
  <c r="AJ62" i="34"/>
  <c r="AI62" i="34"/>
  <c r="T62" i="34"/>
  <c r="I62" i="34"/>
  <c r="H62" i="34"/>
  <c r="G62" i="34"/>
  <c r="CB61" i="34"/>
  <c r="CA61" i="34"/>
  <c r="BZ61" i="34"/>
  <c r="BY61" i="34"/>
  <c r="BX61" i="34"/>
  <c r="BW61" i="34"/>
  <c r="BV61" i="34"/>
  <c r="BU61" i="34"/>
  <c r="BT61" i="34"/>
  <c r="CB60" i="34"/>
  <c r="CA60" i="34"/>
  <c r="BZ60" i="34"/>
  <c r="BY60" i="34"/>
  <c r="BX60" i="34"/>
  <c r="BW60" i="34"/>
  <c r="BV60" i="34"/>
  <c r="BU60" i="34"/>
  <c r="BT60" i="34"/>
  <c r="CB59" i="34"/>
  <c r="CA59" i="34"/>
  <c r="BZ59" i="34"/>
  <c r="BY59" i="34"/>
  <c r="BX59" i="34"/>
  <c r="BW59" i="34"/>
  <c r="BV59" i="34"/>
  <c r="BU59" i="34"/>
  <c r="BT59" i="34"/>
  <c r="CB58" i="34"/>
  <c r="CA58" i="34"/>
  <c r="BZ58" i="34"/>
  <c r="BY58" i="34"/>
  <c r="BX58" i="34"/>
  <c r="BW58" i="34"/>
  <c r="BV58" i="34"/>
  <c r="BU58" i="34"/>
  <c r="BT58" i="34"/>
  <c r="CB57" i="34"/>
  <c r="CA57" i="34"/>
  <c r="BZ57" i="34"/>
  <c r="BY57" i="34"/>
  <c r="BX57" i="34"/>
  <c r="BW57" i="34"/>
  <c r="BV57" i="34"/>
  <c r="BU57" i="34"/>
  <c r="BT57" i="34"/>
  <c r="CB56" i="34"/>
  <c r="CA56" i="34"/>
  <c r="BZ56" i="34"/>
  <c r="BY56" i="34"/>
  <c r="BX56" i="34"/>
  <c r="BW56" i="34"/>
  <c r="BV56" i="34"/>
  <c r="BU56" i="34"/>
  <c r="BT56" i="34"/>
  <c r="CB55" i="34"/>
  <c r="CA55" i="34"/>
  <c r="BZ55" i="34"/>
  <c r="BY55" i="34"/>
  <c r="BX55" i="34"/>
  <c r="BW55" i="34"/>
  <c r="BV55" i="34"/>
  <c r="BU55" i="34"/>
  <c r="BT55" i="34"/>
  <c r="CB54" i="34"/>
  <c r="CA54" i="34"/>
  <c r="BZ54" i="34"/>
  <c r="BY54" i="34"/>
  <c r="BX54" i="34"/>
  <c r="BW54" i="34"/>
  <c r="BV54" i="34"/>
  <c r="BU54" i="34"/>
  <c r="BT54" i="34"/>
  <c r="CB53" i="34"/>
  <c r="CA53" i="34"/>
  <c r="BZ53" i="34"/>
  <c r="BY53" i="34"/>
  <c r="BX53" i="34"/>
  <c r="BW53" i="34"/>
  <c r="BV53" i="34"/>
  <c r="BU53" i="34"/>
  <c r="BT53" i="34"/>
  <c r="CB52" i="34"/>
  <c r="CA52" i="34"/>
  <c r="BZ52" i="34"/>
  <c r="BY52" i="34"/>
  <c r="BX52" i="34"/>
  <c r="BW52" i="34"/>
  <c r="BV52" i="34"/>
  <c r="BU52" i="34"/>
  <c r="BT52" i="34"/>
  <c r="U52" i="34"/>
  <c r="T52" i="34"/>
  <c r="S52" i="34"/>
  <c r="G51" i="34"/>
  <c r="G50" i="34"/>
  <c r="G49" i="34"/>
  <c r="G48" i="34"/>
  <c r="B48" i="34"/>
  <c r="CB47" i="34"/>
  <c r="CA47" i="34"/>
  <c r="BZ47" i="34"/>
  <c r="BY47" i="34"/>
  <c r="BX47" i="34"/>
  <c r="BW47" i="34"/>
  <c r="BV47" i="34"/>
  <c r="BU47" i="34"/>
  <c r="BT47" i="34"/>
  <c r="CB46" i="34"/>
  <c r="CA46" i="34"/>
  <c r="BZ46" i="34"/>
  <c r="BY46" i="34"/>
  <c r="BX46" i="34"/>
  <c r="BW46" i="34"/>
  <c r="BV46" i="34"/>
  <c r="BU46" i="34"/>
  <c r="BT46" i="34"/>
  <c r="CB45" i="34"/>
  <c r="CA45" i="34"/>
  <c r="BZ45" i="34"/>
  <c r="BY45" i="34"/>
  <c r="BX45" i="34"/>
  <c r="BW45" i="34"/>
  <c r="BV45" i="34"/>
  <c r="BU45" i="34"/>
  <c r="BT45" i="34"/>
  <c r="CB44" i="34"/>
  <c r="CA44" i="34"/>
  <c r="BZ44" i="34"/>
  <c r="BY44" i="34"/>
  <c r="BX44" i="34"/>
  <c r="BW44" i="34"/>
  <c r="BV44" i="34"/>
  <c r="BU44" i="34"/>
  <c r="BT44" i="34"/>
  <c r="CB43" i="34"/>
  <c r="CA43" i="34"/>
  <c r="BZ43" i="34"/>
  <c r="BY43" i="34"/>
  <c r="BX43" i="34"/>
  <c r="BW43" i="34"/>
  <c r="BV43" i="34"/>
  <c r="BU43" i="34"/>
  <c r="BT43" i="34"/>
  <c r="Q43" i="34"/>
  <c r="P43" i="34"/>
  <c r="O43" i="34"/>
  <c r="N43" i="34"/>
  <c r="M43" i="34"/>
  <c r="L43" i="34"/>
  <c r="CB42" i="34"/>
  <c r="CA42" i="34"/>
  <c r="BZ42" i="34"/>
  <c r="BY42" i="34"/>
  <c r="BX42" i="34"/>
  <c r="BW42" i="34"/>
  <c r="BV42" i="34"/>
  <c r="BU42" i="34"/>
  <c r="BT42" i="34"/>
  <c r="AN42" i="34"/>
  <c r="AM42" i="34"/>
  <c r="AL42" i="34"/>
  <c r="AK42" i="34"/>
  <c r="AJ42" i="34"/>
  <c r="AI42" i="34"/>
  <c r="AH42" i="34"/>
  <c r="AG42" i="34"/>
  <c r="AF42" i="34"/>
  <c r="AE42" i="34"/>
  <c r="AD42" i="34"/>
  <c r="AC42" i="34"/>
  <c r="AB42" i="34"/>
  <c r="AA42" i="34"/>
  <c r="T42" i="34"/>
  <c r="Z42" i="34"/>
  <c r="CB41" i="34"/>
  <c r="CA41" i="34"/>
  <c r="BZ41" i="34"/>
  <c r="BY41" i="34"/>
  <c r="BX41" i="34"/>
  <c r="BW41" i="34"/>
  <c r="BV41" i="34"/>
  <c r="BU41" i="34"/>
  <c r="BT41" i="34"/>
  <c r="AN41" i="34"/>
  <c r="AM41" i="34"/>
  <c r="AL41" i="34"/>
  <c r="AK41" i="34"/>
  <c r="AJ41" i="34"/>
  <c r="AI41" i="34"/>
  <c r="AH41" i="34"/>
  <c r="AG41" i="34"/>
  <c r="AF41" i="34"/>
  <c r="AE41" i="34"/>
  <c r="AD41" i="34"/>
  <c r="AC41" i="34"/>
  <c r="AB41" i="34"/>
  <c r="AA41" i="34"/>
  <c r="T41" i="34"/>
  <c r="Z41" i="34"/>
  <c r="CB40" i="34"/>
  <c r="CA40" i="34"/>
  <c r="BZ40" i="34"/>
  <c r="BY40" i="34"/>
  <c r="BX40" i="34"/>
  <c r="BW40" i="34"/>
  <c r="BV40" i="34"/>
  <c r="BU40" i="34"/>
  <c r="BT40" i="34"/>
  <c r="AN40" i="34"/>
  <c r="AM40" i="34"/>
  <c r="AL40" i="34"/>
  <c r="AK40" i="34"/>
  <c r="AJ40" i="34"/>
  <c r="AI40" i="34"/>
  <c r="AH40" i="34"/>
  <c r="AG40" i="34"/>
  <c r="AF40" i="34"/>
  <c r="AE40" i="34"/>
  <c r="AD40" i="34"/>
  <c r="AC40" i="34"/>
  <c r="AB40" i="34"/>
  <c r="AA40" i="34"/>
  <c r="Z40" i="34"/>
  <c r="A40" i="34"/>
  <c r="CB39" i="34"/>
  <c r="CA39" i="34"/>
  <c r="BZ39" i="34"/>
  <c r="BY39" i="34"/>
  <c r="BX39" i="34"/>
  <c r="BW39" i="34"/>
  <c r="BV39" i="34"/>
  <c r="BU39" i="34"/>
  <c r="BT39" i="34"/>
  <c r="AN39" i="34"/>
  <c r="AM39" i="34"/>
  <c r="AL39" i="34"/>
  <c r="AK39" i="34"/>
  <c r="AJ39" i="34"/>
  <c r="AI39" i="34"/>
  <c r="AH39" i="34"/>
  <c r="AG39" i="34"/>
  <c r="AF39" i="34"/>
  <c r="AE39" i="34"/>
  <c r="AD39" i="34"/>
  <c r="AC39" i="34"/>
  <c r="AB39" i="34"/>
  <c r="AA39" i="34"/>
  <c r="T39" i="34"/>
  <c r="Z39" i="34"/>
  <c r="CB38" i="34"/>
  <c r="CA38" i="34"/>
  <c r="BZ38" i="34"/>
  <c r="BY38" i="34"/>
  <c r="BX38" i="34"/>
  <c r="BW38" i="34"/>
  <c r="BV38" i="34"/>
  <c r="BU38" i="34"/>
  <c r="BT38" i="34"/>
  <c r="AN38" i="34"/>
  <c r="AM38" i="34"/>
  <c r="AL38" i="34"/>
  <c r="AK38" i="34"/>
  <c r="AJ38" i="34"/>
  <c r="AI38" i="34"/>
  <c r="AH38" i="34"/>
  <c r="AG38" i="34"/>
  <c r="AF38" i="34"/>
  <c r="AE38" i="34"/>
  <c r="AD38" i="34"/>
  <c r="AC38" i="34"/>
  <c r="AB38" i="34"/>
  <c r="AA38" i="34"/>
  <c r="T38" i="34"/>
  <c r="Z38" i="34"/>
  <c r="CB37" i="34"/>
  <c r="CA37" i="34"/>
  <c r="BZ37" i="34"/>
  <c r="BY37" i="34"/>
  <c r="BX37" i="34"/>
  <c r="BW37" i="34"/>
  <c r="BV37" i="34"/>
  <c r="BU37" i="34"/>
  <c r="BT37" i="34"/>
  <c r="AN37" i="34"/>
  <c r="AM37" i="34"/>
  <c r="AL37" i="34"/>
  <c r="AK37" i="34"/>
  <c r="AJ37" i="34"/>
  <c r="AI37" i="34"/>
  <c r="AH37" i="34"/>
  <c r="AG37" i="34"/>
  <c r="AF37" i="34"/>
  <c r="AE37" i="34"/>
  <c r="AD37" i="34"/>
  <c r="AC37" i="34"/>
  <c r="AB37" i="34"/>
  <c r="AA37" i="34"/>
  <c r="Z37" i="34"/>
  <c r="A37" i="34"/>
  <c r="CB36" i="34"/>
  <c r="CA36" i="34"/>
  <c r="BZ36" i="34"/>
  <c r="BY36" i="34"/>
  <c r="BX36" i="34"/>
  <c r="BW36" i="34"/>
  <c r="BV36" i="34"/>
  <c r="BU36" i="34"/>
  <c r="BT36" i="34"/>
  <c r="AN36" i="34"/>
  <c r="AM36" i="34"/>
  <c r="AL36" i="34"/>
  <c r="AK36" i="34"/>
  <c r="AJ36" i="34"/>
  <c r="AI36" i="34"/>
  <c r="AH36" i="34"/>
  <c r="AG36" i="34"/>
  <c r="AF36" i="34"/>
  <c r="AE36" i="34"/>
  <c r="AD36" i="34"/>
  <c r="AC36" i="34"/>
  <c r="AB36" i="34"/>
  <c r="AA36" i="34"/>
  <c r="T36" i="34"/>
  <c r="Z36" i="34"/>
  <c r="CB35" i="34"/>
  <c r="CA35" i="34"/>
  <c r="BZ35" i="34"/>
  <c r="BY35" i="34"/>
  <c r="BX35" i="34"/>
  <c r="BW35" i="34"/>
  <c r="BV35" i="34"/>
  <c r="BU35" i="34"/>
  <c r="BT35" i="34"/>
  <c r="AN35" i="34"/>
  <c r="AM35" i="34"/>
  <c r="AL35" i="34"/>
  <c r="AK35" i="34"/>
  <c r="AJ35" i="34"/>
  <c r="AI35" i="34"/>
  <c r="AH35" i="34"/>
  <c r="AG35" i="34"/>
  <c r="AF35" i="34"/>
  <c r="AE35" i="34"/>
  <c r="AD35" i="34"/>
  <c r="AC35" i="34"/>
  <c r="AB35" i="34"/>
  <c r="AA35" i="34"/>
  <c r="T35" i="34"/>
  <c r="Z35" i="34"/>
  <c r="CB34" i="34"/>
  <c r="CA34" i="34"/>
  <c r="BZ34" i="34"/>
  <c r="BY34" i="34"/>
  <c r="BX34" i="34"/>
  <c r="BW34" i="34"/>
  <c r="BV34" i="34"/>
  <c r="BU34" i="34"/>
  <c r="BT34" i="34"/>
  <c r="AN34" i="34"/>
  <c r="AM34" i="34"/>
  <c r="AL34" i="34"/>
  <c r="AK34" i="34"/>
  <c r="AJ34" i="34"/>
  <c r="AI34" i="34"/>
  <c r="AH34" i="34"/>
  <c r="AG34" i="34"/>
  <c r="AF34" i="34"/>
  <c r="AE34" i="34"/>
  <c r="AD34" i="34"/>
  <c r="AC34" i="34"/>
  <c r="AB34" i="34"/>
  <c r="AA34" i="34"/>
  <c r="Z34" i="34"/>
  <c r="A34" i="34"/>
  <c r="CB33" i="34"/>
  <c r="CA33" i="34"/>
  <c r="BZ33" i="34"/>
  <c r="BY33" i="34"/>
  <c r="BX33" i="34"/>
  <c r="BW33" i="34"/>
  <c r="BV33" i="34"/>
  <c r="BU33" i="34"/>
  <c r="BT33" i="34"/>
  <c r="AN33" i="34"/>
  <c r="AM33" i="34"/>
  <c r="AL33" i="34"/>
  <c r="AK33" i="34"/>
  <c r="AJ33" i="34"/>
  <c r="AI33" i="34"/>
  <c r="AH33" i="34"/>
  <c r="AG33" i="34"/>
  <c r="AF33" i="34"/>
  <c r="AE33" i="34"/>
  <c r="AD33" i="34"/>
  <c r="AC33" i="34"/>
  <c r="AB33" i="34"/>
  <c r="AA33" i="34"/>
  <c r="T33" i="34"/>
  <c r="CB32" i="34"/>
  <c r="CA32" i="34"/>
  <c r="BZ32" i="34"/>
  <c r="BY32" i="34"/>
  <c r="BX32" i="34"/>
  <c r="BW32" i="34"/>
  <c r="BV32" i="34"/>
  <c r="BU32" i="34"/>
  <c r="BT32" i="34"/>
  <c r="AN32" i="34"/>
  <c r="AM32" i="34"/>
  <c r="AL32" i="34"/>
  <c r="AK32" i="34"/>
  <c r="AJ32" i="34"/>
  <c r="AI32" i="34"/>
  <c r="AH32" i="34"/>
  <c r="AG32" i="34"/>
  <c r="AF32" i="34"/>
  <c r="AE32" i="34"/>
  <c r="AD32" i="34"/>
  <c r="AC32" i="34"/>
  <c r="AB32" i="34"/>
  <c r="AA32" i="34"/>
  <c r="T32" i="34"/>
  <c r="Z32" i="34"/>
  <c r="CB31" i="34"/>
  <c r="CA31" i="34"/>
  <c r="BZ31" i="34"/>
  <c r="BY31" i="34"/>
  <c r="BX31" i="34"/>
  <c r="BW31" i="34"/>
  <c r="BV31" i="34"/>
  <c r="BU31" i="34"/>
  <c r="BT31" i="34"/>
  <c r="AN31" i="34"/>
  <c r="AM31" i="34"/>
  <c r="AL31" i="34"/>
  <c r="AK31" i="34"/>
  <c r="AJ31" i="34"/>
  <c r="AI31" i="34"/>
  <c r="AH31" i="34"/>
  <c r="AG31" i="34"/>
  <c r="AF31" i="34"/>
  <c r="AE31" i="34"/>
  <c r="AD31" i="34"/>
  <c r="AC31" i="34"/>
  <c r="AB31" i="34"/>
  <c r="AA31" i="34"/>
  <c r="Z31" i="34"/>
  <c r="A31" i="34"/>
  <c r="CB30" i="34"/>
  <c r="CA30" i="34"/>
  <c r="BZ30" i="34"/>
  <c r="BY30" i="34"/>
  <c r="BX30" i="34"/>
  <c r="BW30" i="34"/>
  <c r="BV30" i="34"/>
  <c r="BU30" i="34"/>
  <c r="BT30" i="34"/>
  <c r="CB29" i="34"/>
  <c r="CA29" i="34"/>
  <c r="BZ29" i="34"/>
  <c r="BY29" i="34"/>
  <c r="BX29" i="34"/>
  <c r="BW29" i="34"/>
  <c r="BV29" i="34"/>
  <c r="BU29" i="34"/>
  <c r="BT29" i="34"/>
  <c r="CB28" i="34"/>
  <c r="CA28" i="34"/>
  <c r="BZ28" i="34"/>
  <c r="BY28" i="34"/>
  <c r="BX28" i="34"/>
  <c r="BW28" i="34"/>
  <c r="BV28" i="34"/>
  <c r="BU28" i="34"/>
  <c r="BT28" i="34"/>
  <c r="CB27" i="34"/>
  <c r="CA27" i="34"/>
  <c r="BZ27" i="34"/>
  <c r="BY27" i="34"/>
  <c r="BX27" i="34"/>
  <c r="BW27" i="34"/>
  <c r="BV27" i="34"/>
  <c r="BU27" i="34"/>
  <c r="BT27" i="34"/>
  <c r="CB26" i="34"/>
  <c r="CA26" i="34"/>
  <c r="BZ26" i="34"/>
  <c r="BY26" i="34"/>
  <c r="BX26" i="34"/>
  <c r="BW26" i="34"/>
  <c r="BV26" i="34"/>
  <c r="BU26" i="34"/>
  <c r="BT26" i="34"/>
  <c r="CB25" i="34"/>
  <c r="CA25" i="34"/>
  <c r="BZ25" i="34"/>
  <c r="BY25" i="34"/>
  <c r="BX25" i="34"/>
  <c r="BW25" i="34"/>
  <c r="BV25" i="34"/>
  <c r="BU25" i="34"/>
  <c r="BT25" i="34"/>
  <c r="B25" i="34"/>
  <c r="B24" i="34"/>
  <c r="CB23" i="34"/>
  <c r="CA23" i="34"/>
  <c r="BZ23" i="34"/>
  <c r="BY23" i="34"/>
  <c r="BX23" i="34"/>
  <c r="BW23" i="34"/>
  <c r="BV23" i="34"/>
  <c r="BU23" i="34"/>
  <c r="BT23" i="34"/>
  <c r="B23" i="34"/>
  <c r="CB22" i="34"/>
  <c r="CA22" i="34"/>
  <c r="BZ22" i="34"/>
  <c r="BY22" i="34"/>
  <c r="BX22" i="34"/>
  <c r="BW22" i="34"/>
  <c r="BV22" i="34"/>
  <c r="BU22" i="34"/>
  <c r="BT22" i="34"/>
  <c r="B22" i="34"/>
  <c r="CB21" i="34"/>
  <c r="CA21" i="34"/>
  <c r="BZ21" i="34"/>
  <c r="BY21" i="34"/>
  <c r="BX21" i="34"/>
  <c r="BW21" i="34"/>
  <c r="BV21" i="34"/>
  <c r="BU21" i="34"/>
  <c r="BT21" i="34"/>
  <c r="CB20" i="34"/>
  <c r="CA20" i="34"/>
  <c r="BZ20" i="34"/>
  <c r="BY20" i="34"/>
  <c r="BX20" i="34"/>
  <c r="BW20" i="34"/>
  <c r="BV20" i="34"/>
  <c r="BU20" i="34"/>
  <c r="BT20" i="34"/>
  <c r="CB19" i="34"/>
  <c r="CA19" i="34"/>
  <c r="BZ19" i="34"/>
  <c r="BY19" i="34"/>
  <c r="BX19" i="34"/>
  <c r="BW19" i="34"/>
  <c r="BV19" i="34"/>
  <c r="BU19" i="34"/>
  <c r="BT19" i="34"/>
  <c r="CB18" i="34"/>
  <c r="CA18" i="34"/>
  <c r="BZ18" i="34"/>
  <c r="BY18" i="34"/>
  <c r="BX18" i="34"/>
  <c r="BW18" i="34"/>
  <c r="BV18" i="34"/>
  <c r="BU18" i="34"/>
  <c r="BT18" i="34"/>
  <c r="CB17" i="34"/>
  <c r="CA17" i="34"/>
  <c r="BZ17" i="34"/>
  <c r="BY17" i="34"/>
  <c r="BX17" i="34"/>
  <c r="BW17" i="34"/>
  <c r="BV17" i="34"/>
  <c r="BU17" i="34"/>
  <c r="BT17" i="34"/>
  <c r="E17" i="34"/>
  <c r="CB16" i="34"/>
  <c r="CA16" i="34"/>
  <c r="BZ16" i="34"/>
  <c r="BY16" i="34"/>
  <c r="BX16" i="34"/>
  <c r="BW16" i="34"/>
  <c r="BV16" i="34"/>
  <c r="BU16" i="34"/>
  <c r="BT16" i="34"/>
  <c r="AE25" i="34"/>
  <c r="AD25" i="34"/>
  <c r="AC25" i="34"/>
  <c r="AB25" i="34"/>
  <c r="AA25" i="34"/>
  <c r="T40" i="34"/>
  <c r="CB15" i="34"/>
  <c r="CA15" i="34"/>
  <c r="BZ15" i="34"/>
  <c r="BY15" i="34"/>
  <c r="BX15" i="34"/>
  <c r="BW15" i="34"/>
  <c r="BV15" i="34"/>
  <c r="BU15" i="34"/>
  <c r="BT15" i="34"/>
  <c r="CB14" i="34"/>
  <c r="CA14" i="34"/>
  <c r="BZ14" i="34"/>
  <c r="BY14" i="34"/>
  <c r="BX14" i="34"/>
  <c r="BW14" i="34"/>
  <c r="BV14" i="34"/>
  <c r="BU14" i="34"/>
  <c r="BT14" i="34"/>
  <c r="AE23" i="34"/>
  <c r="AD23" i="34"/>
  <c r="AC23" i="34"/>
  <c r="AB23" i="34"/>
  <c r="AA23" i="34"/>
  <c r="T34" i="34"/>
  <c r="CB13" i="34"/>
  <c r="CA13" i="34"/>
  <c r="BZ13" i="34"/>
  <c r="BY13" i="34"/>
  <c r="BX13" i="34"/>
  <c r="BW13" i="34"/>
  <c r="BV13" i="34"/>
  <c r="BU13" i="34"/>
  <c r="BT13" i="34"/>
  <c r="AF22" i="34"/>
  <c r="AE22" i="34"/>
  <c r="AD22" i="34"/>
  <c r="AC22" i="34"/>
  <c r="AB22" i="34"/>
  <c r="AA22" i="34"/>
  <c r="T31" i="34"/>
  <c r="CB12" i="34"/>
  <c r="CA12" i="34"/>
  <c r="BZ12" i="34"/>
  <c r="BY12" i="34"/>
  <c r="BX12" i="34"/>
  <c r="BW12" i="34"/>
  <c r="BV12" i="34"/>
  <c r="BU12" i="34"/>
  <c r="BT12" i="34"/>
  <c r="CB11" i="34"/>
  <c r="CA11" i="34"/>
  <c r="BZ11" i="34"/>
  <c r="BY11" i="34"/>
  <c r="BX11" i="34"/>
  <c r="BW11" i="34"/>
  <c r="BV11" i="34"/>
  <c r="BU11" i="34"/>
  <c r="BT11" i="34"/>
  <c r="CB10" i="34"/>
  <c r="CA10" i="34"/>
  <c r="BZ10" i="34"/>
  <c r="BY10" i="34"/>
  <c r="BX10" i="34"/>
  <c r="BW10" i="34"/>
  <c r="BV10" i="34"/>
  <c r="BU10" i="34"/>
  <c r="BT10" i="34"/>
  <c r="L25" i="15"/>
  <c r="BD25" i="15" s="1"/>
  <c r="BF25" i="15" s="1"/>
  <c r="L24" i="15"/>
  <c r="BD24" i="15" s="1"/>
  <c r="BF24" i="15" s="1"/>
  <c r="L23" i="15"/>
  <c r="BD23" i="15" s="1"/>
  <c r="BF23" i="15" s="1"/>
  <c r="M22" i="26"/>
  <c r="L22" i="26"/>
  <c r="M22" i="16"/>
  <c r="L22" i="16"/>
  <c r="AR137" i="33"/>
  <c r="AP137" i="33"/>
  <c r="AR136" i="33"/>
  <c r="AP136" i="33"/>
  <c r="BA135" i="33"/>
  <c r="AZ135" i="33"/>
  <c r="AY135" i="33"/>
  <c r="AX135" i="33"/>
  <c r="AW135" i="33"/>
  <c r="AV135" i="33"/>
  <c r="AU135" i="33"/>
  <c r="AT135" i="33"/>
  <c r="AS135" i="33"/>
  <c r="AQ135" i="33"/>
  <c r="BA134" i="33"/>
  <c r="AZ134" i="33"/>
  <c r="AY134" i="33"/>
  <c r="AX134" i="33"/>
  <c r="AW134" i="33"/>
  <c r="AV134" i="33"/>
  <c r="AU134" i="33"/>
  <c r="AT134" i="33"/>
  <c r="AS134" i="33"/>
  <c r="AQ134" i="33"/>
  <c r="D127" i="33"/>
  <c r="E126" i="33"/>
  <c r="E125" i="33"/>
  <c r="E124" i="33"/>
  <c r="E123" i="33"/>
  <c r="E122" i="33"/>
  <c r="E121" i="33"/>
  <c r="E120" i="33"/>
  <c r="E119" i="33"/>
  <c r="E118" i="33"/>
  <c r="O114" i="33"/>
  <c r="O113" i="33"/>
  <c r="O112" i="33"/>
  <c r="O111" i="33"/>
  <c r="O110" i="33"/>
  <c r="O109" i="33"/>
  <c r="O108" i="33"/>
  <c r="O107" i="33"/>
  <c r="O106" i="33"/>
  <c r="BD83" i="33"/>
  <c r="BF83" i="33" s="1"/>
  <c r="BH83" i="33" s="1"/>
  <c r="J83" i="33"/>
  <c r="E83" i="33"/>
  <c r="BD82" i="33"/>
  <c r="BF82" i="33" s="1"/>
  <c r="BH82" i="33" s="1"/>
  <c r="J82" i="33"/>
  <c r="E82" i="33"/>
  <c r="J81" i="33"/>
  <c r="E81" i="33"/>
  <c r="J80" i="33"/>
  <c r="E80" i="33"/>
  <c r="J79" i="33"/>
  <c r="E79" i="33"/>
  <c r="J78" i="33"/>
  <c r="E78" i="33"/>
  <c r="CB74" i="33"/>
  <c r="CA74" i="33"/>
  <c r="BZ74" i="33"/>
  <c r="BY74" i="33"/>
  <c r="BX74" i="33"/>
  <c r="BW74" i="33"/>
  <c r="BV74" i="33"/>
  <c r="BU74" i="33"/>
  <c r="BT74" i="33"/>
  <c r="CB72" i="33"/>
  <c r="CA72" i="33"/>
  <c r="BZ72" i="33"/>
  <c r="BY72" i="33"/>
  <c r="BX72" i="33"/>
  <c r="BW72" i="33"/>
  <c r="BV72" i="33"/>
  <c r="BU72" i="33"/>
  <c r="BT72" i="33"/>
  <c r="CB71" i="33"/>
  <c r="CA71" i="33"/>
  <c r="BZ71" i="33"/>
  <c r="BY71" i="33"/>
  <c r="BX71" i="33"/>
  <c r="BW71" i="33"/>
  <c r="BV71" i="33"/>
  <c r="BU71" i="33"/>
  <c r="BT71" i="33"/>
  <c r="CB70" i="33"/>
  <c r="CA70" i="33"/>
  <c r="BZ70" i="33"/>
  <c r="BY70" i="33"/>
  <c r="BX70" i="33"/>
  <c r="BW70" i="33"/>
  <c r="BV70" i="33"/>
  <c r="BU70" i="33"/>
  <c r="BT70" i="33"/>
  <c r="B70" i="33"/>
  <c r="CB69" i="33"/>
  <c r="CA69" i="33"/>
  <c r="BZ69" i="33"/>
  <c r="BY69" i="33"/>
  <c r="BX69" i="33"/>
  <c r="BW69" i="33"/>
  <c r="BV69" i="33"/>
  <c r="BU69" i="33"/>
  <c r="BT69" i="33"/>
  <c r="CB68" i="33"/>
  <c r="CA68" i="33"/>
  <c r="BZ68" i="33"/>
  <c r="BY68" i="33"/>
  <c r="BX68" i="33"/>
  <c r="BW68" i="33"/>
  <c r="BV68" i="33"/>
  <c r="BU68" i="33"/>
  <c r="BT68" i="33"/>
  <c r="CB67" i="33"/>
  <c r="CA67" i="33"/>
  <c r="BZ67" i="33"/>
  <c r="BY67" i="33"/>
  <c r="BX67" i="33"/>
  <c r="BW67" i="33"/>
  <c r="BV67" i="33"/>
  <c r="BU67" i="33"/>
  <c r="BT67" i="33"/>
  <c r="CB66" i="33"/>
  <c r="CA66" i="33"/>
  <c r="BZ66" i="33"/>
  <c r="BY66" i="33"/>
  <c r="BX66" i="33"/>
  <c r="BW66" i="33"/>
  <c r="BV66" i="33"/>
  <c r="BU66" i="33"/>
  <c r="BT66" i="33"/>
  <c r="AG66" i="33"/>
  <c r="CB65" i="33"/>
  <c r="CA65" i="33"/>
  <c r="BZ65" i="33"/>
  <c r="BY65" i="33"/>
  <c r="BX65" i="33"/>
  <c r="BW65" i="33"/>
  <c r="BV65" i="33"/>
  <c r="BU65" i="33"/>
  <c r="BT65" i="33"/>
  <c r="Q65" i="33"/>
  <c r="P65" i="33"/>
  <c r="O65" i="33"/>
  <c r="N65" i="33"/>
  <c r="M65" i="33"/>
  <c r="L65" i="33"/>
  <c r="E65" i="33"/>
  <c r="CB64" i="33"/>
  <c r="CA64" i="33"/>
  <c r="BZ64" i="33"/>
  <c r="BY64" i="33"/>
  <c r="BX64" i="33"/>
  <c r="BW64" i="33"/>
  <c r="BV64" i="33"/>
  <c r="BU64" i="33"/>
  <c r="BT64" i="33"/>
  <c r="AN64" i="33"/>
  <c r="AM64" i="33"/>
  <c r="AL64" i="33"/>
  <c r="AK64" i="33"/>
  <c r="AJ64" i="33"/>
  <c r="AI64" i="33"/>
  <c r="T64" i="33"/>
  <c r="I64" i="33"/>
  <c r="H64" i="33"/>
  <c r="G64" i="33"/>
  <c r="CB63" i="33"/>
  <c r="CA63" i="33"/>
  <c r="BZ63" i="33"/>
  <c r="BY63" i="33"/>
  <c r="BX63" i="33"/>
  <c r="BW63" i="33"/>
  <c r="BV63" i="33"/>
  <c r="BU63" i="33"/>
  <c r="BT63" i="33"/>
  <c r="AN63" i="33"/>
  <c r="AM63" i="33"/>
  <c r="AL63" i="33"/>
  <c r="AK63" i="33"/>
  <c r="AJ63" i="33"/>
  <c r="AI63" i="33"/>
  <c r="T63" i="33"/>
  <c r="I63" i="33"/>
  <c r="H63" i="33"/>
  <c r="G63" i="33"/>
  <c r="CB62" i="33"/>
  <c r="CA62" i="33"/>
  <c r="BZ62" i="33"/>
  <c r="BY62" i="33"/>
  <c r="BX62" i="33"/>
  <c r="BW62" i="33"/>
  <c r="BV62" i="33"/>
  <c r="BU62" i="33"/>
  <c r="BT62" i="33"/>
  <c r="AN62" i="33"/>
  <c r="AM62" i="33"/>
  <c r="AL62" i="33"/>
  <c r="AK62" i="33"/>
  <c r="AJ62" i="33"/>
  <c r="AI62" i="33"/>
  <c r="T62" i="33"/>
  <c r="I62" i="33"/>
  <c r="H62" i="33"/>
  <c r="G62" i="33"/>
  <c r="CB61" i="33"/>
  <c r="CA61" i="33"/>
  <c r="BZ61" i="33"/>
  <c r="BY61" i="33"/>
  <c r="BX61" i="33"/>
  <c r="BW61" i="33"/>
  <c r="BV61" i="33"/>
  <c r="BU61" i="33"/>
  <c r="BT61" i="33"/>
  <c r="CB60" i="33"/>
  <c r="CA60" i="33"/>
  <c r="BZ60" i="33"/>
  <c r="BY60" i="33"/>
  <c r="BX60" i="33"/>
  <c r="BW60" i="33"/>
  <c r="BV60" i="33"/>
  <c r="BU60" i="33"/>
  <c r="BT60" i="33"/>
  <c r="CB59" i="33"/>
  <c r="CA59" i="33"/>
  <c r="BZ59" i="33"/>
  <c r="BY59" i="33"/>
  <c r="BX59" i="33"/>
  <c r="BW59" i="33"/>
  <c r="BV59" i="33"/>
  <c r="BU59" i="33"/>
  <c r="BT59" i="33"/>
  <c r="CB58" i="33"/>
  <c r="CA58" i="33"/>
  <c r="BZ58" i="33"/>
  <c r="BY58" i="33"/>
  <c r="BX58" i="33"/>
  <c r="BW58" i="33"/>
  <c r="BV58" i="33"/>
  <c r="BU58" i="33"/>
  <c r="BT58" i="33"/>
  <c r="CB57" i="33"/>
  <c r="CA57" i="33"/>
  <c r="BZ57" i="33"/>
  <c r="BY57" i="33"/>
  <c r="BX57" i="33"/>
  <c r="BW57" i="33"/>
  <c r="BV57" i="33"/>
  <c r="BU57" i="33"/>
  <c r="BT57" i="33"/>
  <c r="CB56" i="33"/>
  <c r="CA56" i="33"/>
  <c r="BZ56" i="33"/>
  <c r="BY56" i="33"/>
  <c r="BX56" i="33"/>
  <c r="BW56" i="33"/>
  <c r="BV56" i="33"/>
  <c r="BU56" i="33"/>
  <c r="BT56" i="33"/>
  <c r="CB55" i="33"/>
  <c r="CA55" i="33"/>
  <c r="BZ55" i="33"/>
  <c r="BY55" i="33"/>
  <c r="BX55" i="33"/>
  <c r="BW55" i="33"/>
  <c r="BV55" i="33"/>
  <c r="BU55" i="33"/>
  <c r="BT55" i="33"/>
  <c r="CB54" i="33"/>
  <c r="CA54" i="33"/>
  <c r="BZ54" i="33"/>
  <c r="BY54" i="33"/>
  <c r="BX54" i="33"/>
  <c r="BW54" i="33"/>
  <c r="BV54" i="33"/>
  <c r="BU54" i="33"/>
  <c r="BT54" i="33"/>
  <c r="CB53" i="33"/>
  <c r="CA53" i="33"/>
  <c r="BZ53" i="33"/>
  <c r="BY53" i="33"/>
  <c r="BX53" i="33"/>
  <c r="BW53" i="33"/>
  <c r="BV53" i="33"/>
  <c r="BU53" i="33"/>
  <c r="BT53" i="33"/>
  <c r="CB52" i="33"/>
  <c r="CA52" i="33"/>
  <c r="BZ52" i="33"/>
  <c r="BY52" i="33"/>
  <c r="BX52" i="33"/>
  <c r="BW52" i="33"/>
  <c r="BV52" i="33"/>
  <c r="BU52" i="33"/>
  <c r="BT52" i="33"/>
  <c r="U52" i="33"/>
  <c r="T52" i="33"/>
  <c r="S52" i="33"/>
  <c r="G51" i="33"/>
  <c r="G50" i="33"/>
  <c r="G49" i="33"/>
  <c r="G48" i="33"/>
  <c r="B48" i="33"/>
  <c r="F48" i="33" s="1"/>
  <c r="CB47" i="33"/>
  <c r="CA47" i="33"/>
  <c r="BZ47" i="33"/>
  <c r="BY47" i="33"/>
  <c r="BX47" i="33"/>
  <c r="BW47" i="33"/>
  <c r="BV47" i="33"/>
  <c r="BU47" i="33"/>
  <c r="BT47" i="33"/>
  <c r="CB46" i="33"/>
  <c r="CA46" i="33"/>
  <c r="BZ46" i="33"/>
  <c r="BY46" i="33"/>
  <c r="BX46" i="33"/>
  <c r="BW46" i="33"/>
  <c r="BV46" i="33"/>
  <c r="BU46" i="33"/>
  <c r="BT46" i="33"/>
  <c r="CB45" i="33"/>
  <c r="CA45" i="33"/>
  <c r="BZ45" i="33"/>
  <c r="BY45" i="33"/>
  <c r="BX45" i="33"/>
  <c r="BW45" i="33"/>
  <c r="BV45" i="33"/>
  <c r="BU45" i="33"/>
  <c r="BT45" i="33"/>
  <c r="CB44" i="33"/>
  <c r="CA44" i="33"/>
  <c r="BZ44" i="33"/>
  <c r="BY44" i="33"/>
  <c r="BX44" i="33"/>
  <c r="BW44" i="33"/>
  <c r="BV44" i="33"/>
  <c r="BU44" i="33"/>
  <c r="BT44" i="33"/>
  <c r="CB43" i="33"/>
  <c r="CA43" i="33"/>
  <c r="BZ43" i="33"/>
  <c r="BY43" i="33"/>
  <c r="BX43" i="33"/>
  <c r="BW43" i="33"/>
  <c r="BV43" i="33"/>
  <c r="BU43" i="33"/>
  <c r="BT43" i="33"/>
  <c r="Q43" i="33"/>
  <c r="P43" i="33"/>
  <c r="O43" i="33"/>
  <c r="N43" i="33"/>
  <c r="M43" i="33"/>
  <c r="L43" i="33"/>
  <c r="CB42" i="33"/>
  <c r="CA42" i="33"/>
  <c r="BZ42" i="33"/>
  <c r="BY42" i="33"/>
  <c r="BX42" i="33"/>
  <c r="BW42" i="33"/>
  <c r="BV42" i="33"/>
  <c r="BU42" i="33"/>
  <c r="BT42" i="33"/>
  <c r="AN42" i="33"/>
  <c r="AM42" i="33"/>
  <c r="AL42" i="33"/>
  <c r="AK42" i="33"/>
  <c r="AJ42" i="33"/>
  <c r="AI42" i="33"/>
  <c r="AH42" i="33"/>
  <c r="AG42" i="33"/>
  <c r="AF42" i="33"/>
  <c r="AE42" i="33"/>
  <c r="AD42" i="33"/>
  <c r="AC42" i="33"/>
  <c r="AB42" i="33"/>
  <c r="AA42" i="33"/>
  <c r="T42" i="33"/>
  <c r="G42" i="33"/>
  <c r="I42" i="33" s="1"/>
  <c r="F42" i="33"/>
  <c r="Z42" i="33" s="1"/>
  <c r="CB41" i="33"/>
  <c r="CA41" i="33"/>
  <c r="BZ41" i="33"/>
  <c r="BY41" i="33"/>
  <c r="BX41" i="33"/>
  <c r="BW41" i="33"/>
  <c r="BV41" i="33"/>
  <c r="BU41" i="33"/>
  <c r="BT41" i="33"/>
  <c r="AN41" i="33"/>
  <c r="AM41" i="33"/>
  <c r="AL41" i="33"/>
  <c r="AK41" i="33"/>
  <c r="AJ41" i="33"/>
  <c r="AI41" i="33"/>
  <c r="AH41" i="33"/>
  <c r="AG41" i="33"/>
  <c r="AF41" i="33"/>
  <c r="AE41" i="33"/>
  <c r="AD41" i="33"/>
  <c r="AC41" i="33"/>
  <c r="AB41" i="33"/>
  <c r="AA41" i="33"/>
  <c r="T41" i="33"/>
  <c r="G41" i="33"/>
  <c r="H41" i="33" s="1"/>
  <c r="F41" i="33"/>
  <c r="Z41" i="33" s="1"/>
  <c r="CB40" i="33"/>
  <c r="CA40" i="33"/>
  <c r="BZ40" i="33"/>
  <c r="BY40" i="33"/>
  <c r="BX40" i="33"/>
  <c r="BW40" i="33"/>
  <c r="BV40" i="33"/>
  <c r="BU40" i="33"/>
  <c r="BT40" i="33"/>
  <c r="AN40" i="33"/>
  <c r="AM40" i="33"/>
  <c r="AL40" i="33"/>
  <c r="AK40" i="33"/>
  <c r="AJ40" i="33"/>
  <c r="AI40" i="33"/>
  <c r="AH40" i="33"/>
  <c r="AG40" i="33"/>
  <c r="AF40" i="33"/>
  <c r="AE40" i="33"/>
  <c r="AD40" i="33"/>
  <c r="AC40" i="33"/>
  <c r="AB40" i="33"/>
  <c r="AA40" i="33"/>
  <c r="F40" i="33"/>
  <c r="Z40" i="33" s="1"/>
  <c r="B40" i="33"/>
  <c r="B51" i="33" s="1"/>
  <c r="A40" i="33"/>
  <c r="CB39" i="33"/>
  <c r="CA39" i="33"/>
  <c r="BZ39" i="33"/>
  <c r="BY39" i="33"/>
  <c r="BX39" i="33"/>
  <c r="BW39" i="33"/>
  <c r="BV39" i="33"/>
  <c r="BU39" i="33"/>
  <c r="BT39" i="33"/>
  <c r="AN39" i="33"/>
  <c r="AM39" i="33"/>
  <c r="AL39" i="33"/>
  <c r="AK39" i="33"/>
  <c r="AJ39" i="33"/>
  <c r="AI39" i="33"/>
  <c r="AH39" i="33"/>
  <c r="AG39" i="33"/>
  <c r="AF39" i="33"/>
  <c r="AE39" i="33"/>
  <c r="AD39" i="33"/>
  <c r="AC39" i="33"/>
  <c r="AB39" i="33"/>
  <c r="AA39" i="33"/>
  <c r="T39" i="33"/>
  <c r="G39" i="33"/>
  <c r="F39" i="33"/>
  <c r="Z39" i="33" s="1"/>
  <c r="CB38" i="33"/>
  <c r="CA38" i="33"/>
  <c r="BZ38" i="33"/>
  <c r="BY38" i="33"/>
  <c r="BX38" i="33"/>
  <c r="BW38" i="33"/>
  <c r="BV38" i="33"/>
  <c r="BU38" i="33"/>
  <c r="BT38" i="33"/>
  <c r="AN38" i="33"/>
  <c r="AM38" i="33"/>
  <c r="AL38" i="33"/>
  <c r="AK38" i="33"/>
  <c r="AJ38" i="33"/>
  <c r="AI38" i="33"/>
  <c r="AH38" i="33"/>
  <c r="AG38" i="33"/>
  <c r="AF38" i="33"/>
  <c r="AE38" i="33"/>
  <c r="AD38" i="33"/>
  <c r="AC38" i="33"/>
  <c r="AB38" i="33"/>
  <c r="AA38" i="33"/>
  <c r="T38" i="33"/>
  <c r="G38" i="33"/>
  <c r="I38" i="33" s="1"/>
  <c r="F38" i="33"/>
  <c r="Z38" i="33" s="1"/>
  <c r="CB37" i="33"/>
  <c r="CA37" i="33"/>
  <c r="BZ37" i="33"/>
  <c r="BY37" i="33"/>
  <c r="BX37" i="33"/>
  <c r="BW37" i="33"/>
  <c r="BV37" i="33"/>
  <c r="BU37" i="33"/>
  <c r="BT37" i="33"/>
  <c r="AN37" i="33"/>
  <c r="AM37" i="33"/>
  <c r="AL37" i="33"/>
  <c r="AK37" i="33"/>
  <c r="AJ37" i="33"/>
  <c r="AI37" i="33"/>
  <c r="AH37" i="33"/>
  <c r="AG37" i="33"/>
  <c r="AF37" i="33"/>
  <c r="AE37" i="33"/>
  <c r="AD37" i="33"/>
  <c r="AC37" i="33"/>
  <c r="AB37" i="33"/>
  <c r="AA37" i="33"/>
  <c r="F37" i="33"/>
  <c r="Z37" i="33" s="1"/>
  <c r="A37" i="33"/>
  <c r="CB36" i="33"/>
  <c r="CA36" i="33"/>
  <c r="BZ36" i="33"/>
  <c r="BY36" i="33"/>
  <c r="BX36" i="33"/>
  <c r="BW36" i="33"/>
  <c r="BV36" i="33"/>
  <c r="BU36" i="33"/>
  <c r="BT36" i="33"/>
  <c r="AN36" i="33"/>
  <c r="AM36" i="33"/>
  <c r="AL36" i="33"/>
  <c r="AK36" i="33"/>
  <c r="AJ36" i="33"/>
  <c r="AI36" i="33"/>
  <c r="AH36" i="33"/>
  <c r="AG36" i="33"/>
  <c r="AF36" i="33"/>
  <c r="AE36" i="33"/>
  <c r="AD36" i="33"/>
  <c r="AC36" i="33"/>
  <c r="AB36" i="33"/>
  <c r="AA36" i="33"/>
  <c r="T36" i="33"/>
  <c r="G36" i="33"/>
  <c r="F36" i="33"/>
  <c r="Z36" i="33" s="1"/>
  <c r="CB35" i="33"/>
  <c r="CA35" i="33"/>
  <c r="BZ35" i="33"/>
  <c r="BY35" i="33"/>
  <c r="BX35" i="33"/>
  <c r="BW35" i="33"/>
  <c r="BV35" i="33"/>
  <c r="BU35" i="33"/>
  <c r="BT35" i="33"/>
  <c r="AN35" i="33"/>
  <c r="AM35" i="33"/>
  <c r="AL35" i="33"/>
  <c r="AK35" i="33"/>
  <c r="AJ35" i="33"/>
  <c r="AI35" i="33"/>
  <c r="AH35" i="33"/>
  <c r="AG35" i="33"/>
  <c r="AF35" i="33"/>
  <c r="AE35" i="33"/>
  <c r="AD35" i="33"/>
  <c r="AC35" i="33"/>
  <c r="AB35" i="33"/>
  <c r="AA35" i="33"/>
  <c r="T35" i="33"/>
  <c r="G35" i="33"/>
  <c r="H35" i="33" s="1"/>
  <c r="F35" i="33"/>
  <c r="Z35" i="33" s="1"/>
  <c r="CB34" i="33"/>
  <c r="CA34" i="33"/>
  <c r="BZ34" i="33"/>
  <c r="BY34" i="33"/>
  <c r="BX34" i="33"/>
  <c r="BW34" i="33"/>
  <c r="BV34" i="33"/>
  <c r="BU34" i="33"/>
  <c r="BT34" i="33"/>
  <c r="AN34" i="33"/>
  <c r="AM34" i="33"/>
  <c r="AL34" i="33"/>
  <c r="AK34" i="33"/>
  <c r="AJ34" i="33"/>
  <c r="AI34" i="33"/>
  <c r="AH34" i="33"/>
  <c r="AG34" i="33"/>
  <c r="AF34" i="33"/>
  <c r="AE34" i="33"/>
  <c r="AD34" i="33"/>
  <c r="AC34" i="33"/>
  <c r="AB34" i="33"/>
  <c r="AA34" i="33"/>
  <c r="F34" i="33"/>
  <c r="Z34" i="33" s="1"/>
  <c r="G34" i="33"/>
  <c r="A34" i="33"/>
  <c r="CB33" i="33"/>
  <c r="CA33" i="33"/>
  <c r="BZ33" i="33"/>
  <c r="BY33" i="33"/>
  <c r="BX33" i="33"/>
  <c r="BW33" i="33"/>
  <c r="BV33" i="33"/>
  <c r="BU33" i="33"/>
  <c r="BT33" i="33"/>
  <c r="AN33" i="33"/>
  <c r="AM33" i="33"/>
  <c r="AL33" i="33"/>
  <c r="AK33" i="33"/>
  <c r="AJ33" i="33"/>
  <c r="AI33" i="33"/>
  <c r="AH33" i="33"/>
  <c r="AG33" i="33"/>
  <c r="AF33" i="33"/>
  <c r="AE33" i="33"/>
  <c r="AD33" i="33"/>
  <c r="AC33" i="33"/>
  <c r="AB33" i="33"/>
  <c r="AA33" i="33"/>
  <c r="T33" i="33"/>
  <c r="G33" i="33"/>
  <c r="I33" i="33" s="1"/>
  <c r="F33" i="33"/>
  <c r="Z33" i="33" s="1"/>
  <c r="CB32" i="33"/>
  <c r="CA32" i="33"/>
  <c r="BZ32" i="33"/>
  <c r="BY32" i="33"/>
  <c r="BX32" i="33"/>
  <c r="BW32" i="33"/>
  <c r="BV32" i="33"/>
  <c r="BU32" i="33"/>
  <c r="BT32" i="33"/>
  <c r="AN32" i="33"/>
  <c r="AM32" i="33"/>
  <c r="AL32" i="33"/>
  <c r="AK32" i="33"/>
  <c r="AJ32" i="33"/>
  <c r="AI32" i="33"/>
  <c r="AH32" i="33"/>
  <c r="AG32" i="33"/>
  <c r="AF32" i="33"/>
  <c r="AE32" i="33"/>
  <c r="AD32" i="33"/>
  <c r="AC32" i="33"/>
  <c r="AB32" i="33"/>
  <c r="AA32" i="33"/>
  <c r="T32" i="33"/>
  <c r="G32" i="33"/>
  <c r="I32" i="33" s="1"/>
  <c r="F32" i="33"/>
  <c r="Z32" i="33" s="1"/>
  <c r="CB31" i="33"/>
  <c r="CA31" i="33"/>
  <c r="BZ31" i="33"/>
  <c r="BY31" i="33"/>
  <c r="BX31" i="33"/>
  <c r="BW31" i="33"/>
  <c r="BV31" i="33"/>
  <c r="BU31" i="33"/>
  <c r="BT31" i="33"/>
  <c r="AN31" i="33"/>
  <c r="AM31" i="33"/>
  <c r="AL31" i="33"/>
  <c r="AK31" i="33"/>
  <c r="AJ31" i="33"/>
  <c r="AI31" i="33"/>
  <c r="AH31" i="33"/>
  <c r="AG31" i="33"/>
  <c r="AF31" i="33"/>
  <c r="AE31" i="33"/>
  <c r="AD31" i="33"/>
  <c r="AC31" i="33"/>
  <c r="AB31" i="33"/>
  <c r="AA31" i="33"/>
  <c r="G31" i="33"/>
  <c r="H31" i="33" s="1"/>
  <c r="F31" i="33"/>
  <c r="A31" i="33"/>
  <c r="CB30" i="33"/>
  <c r="CA30" i="33"/>
  <c r="BZ30" i="33"/>
  <c r="BY30" i="33"/>
  <c r="BX30" i="33"/>
  <c r="BW30" i="33"/>
  <c r="BV30" i="33"/>
  <c r="BU30" i="33"/>
  <c r="BT30" i="33"/>
  <c r="CB29" i="33"/>
  <c r="CA29" i="33"/>
  <c r="BZ29" i="33"/>
  <c r="BY29" i="33"/>
  <c r="BX29" i="33"/>
  <c r="BW29" i="33"/>
  <c r="BV29" i="33"/>
  <c r="BU29" i="33"/>
  <c r="BT29" i="33"/>
  <c r="CB28" i="33"/>
  <c r="CA28" i="33"/>
  <c r="BZ28" i="33"/>
  <c r="BY28" i="33"/>
  <c r="BX28" i="33"/>
  <c r="BW28" i="33"/>
  <c r="BV28" i="33"/>
  <c r="BU28" i="33"/>
  <c r="BT28" i="33"/>
  <c r="CB27" i="33"/>
  <c r="CA27" i="33"/>
  <c r="BZ27" i="33"/>
  <c r="BY27" i="33"/>
  <c r="BX27" i="33"/>
  <c r="BW27" i="33"/>
  <c r="BV27" i="33"/>
  <c r="BU27" i="33"/>
  <c r="BT27" i="33"/>
  <c r="CB26" i="33"/>
  <c r="CA26" i="33"/>
  <c r="BZ26" i="33"/>
  <c r="BY26" i="33"/>
  <c r="BX26" i="33"/>
  <c r="BW26" i="33"/>
  <c r="BV26" i="33"/>
  <c r="BU26" i="33"/>
  <c r="BT26" i="33"/>
  <c r="CB25" i="33"/>
  <c r="CA25" i="33"/>
  <c r="BZ25" i="33"/>
  <c r="BY25" i="33"/>
  <c r="BX25" i="33"/>
  <c r="BW25" i="33"/>
  <c r="BV25" i="33"/>
  <c r="BU25" i="33"/>
  <c r="BT25" i="33"/>
  <c r="B25" i="33"/>
  <c r="B24" i="33"/>
  <c r="B23" i="33"/>
  <c r="E23" i="33" s="1"/>
  <c r="CB22" i="33"/>
  <c r="CA22" i="33"/>
  <c r="BZ22" i="33"/>
  <c r="BY22" i="33"/>
  <c r="BX22" i="33"/>
  <c r="BW22" i="33"/>
  <c r="BV22" i="33"/>
  <c r="BU22" i="33"/>
  <c r="BT22" i="33"/>
  <c r="B22" i="33"/>
  <c r="CB21" i="33"/>
  <c r="CA21" i="33"/>
  <c r="BZ21" i="33"/>
  <c r="BY21" i="33"/>
  <c r="BX21" i="33"/>
  <c r="BW21" i="33"/>
  <c r="BV21" i="33"/>
  <c r="BU21" i="33"/>
  <c r="BT21" i="33"/>
  <c r="CB20" i="33"/>
  <c r="CA20" i="33"/>
  <c r="BZ20" i="33"/>
  <c r="BY20" i="33"/>
  <c r="BX20" i="33"/>
  <c r="BW20" i="33"/>
  <c r="BV20" i="33"/>
  <c r="BU20" i="33"/>
  <c r="BT20" i="33"/>
  <c r="CB19" i="33"/>
  <c r="CA19" i="33"/>
  <c r="BZ19" i="33"/>
  <c r="BY19" i="33"/>
  <c r="BX19" i="33"/>
  <c r="BW19" i="33"/>
  <c r="BV19" i="33"/>
  <c r="BU19" i="33"/>
  <c r="BT19" i="33"/>
  <c r="CB18" i="33"/>
  <c r="CA18" i="33"/>
  <c r="BZ18" i="33"/>
  <c r="BY18" i="33"/>
  <c r="BX18" i="33"/>
  <c r="BW18" i="33"/>
  <c r="BV18" i="33"/>
  <c r="BU18" i="33"/>
  <c r="BT18" i="33"/>
  <c r="CB17" i="33"/>
  <c r="CA17" i="33"/>
  <c r="BZ17" i="33"/>
  <c r="BY17" i="33"/>
  <c r="BX17" i="33"/>
  <c r="BW17" i="33"/>
  <c r="BV17" i="33"/>
  <c r="BU17" i="33"/>
  <c r="BT17" i="33"/>
  <c r="E17" i="33"/>
  <c r="CB16" i="33"/>
  <c r="CA16" i="33"/>
  <c r="BZ16" i="33"/>
  <c r="BY16" i="33"/>
  <c r="BX16" i="33"/>
  <c r="BW16" i="33"/>
  <c r="BV16" i="33"/>
  <c r="BU16" i="33"/>
  <c r="BT16" i="33"/>
  <c r="AE25" i="33"/>
  <c r="AD25" i="33"/>
  <c r="AC25" i="33"/>
  <c r="AB25" i="33"/>
  <c r="AA25" i="33"/>
  <c r="T40" i="33"/>
  <c r="CB15" i="33"/>
  <c r="CA15" i="33"/>
  <c r="BZ15" i="33"/>
  <c r="BY15" i="33"/>
  <c r="BX15" i="33"/>
  <c r="BW15" i="33"/>
  <c r="BV15" i="33"/>
  <c r="BU15" i="33"/>
  <c r="BT15" i="33"/>
  <c r="CB14" i="33"/>
  <c r="CA14" i="33"/>
  <c r="BZ14" i="33"/>
  <c r="BY14" i="33"/>
  <c r="BX14" i="33"/>
  <c r="BW14" i="33"/>
  <c r="BV14" i="33"/>
  <c r="BU14" i="33"/>
  <c r="BT14" i="33"/>
  <c r="CB13" i="33"/>
  <c r="CA13" i="33"/>
  <c r="BZ13" i="33"/>
  <c r="BY13" i="33"/>
  <c r="BX13" i="33"/>
  <c r="BW13" i="33"/>
  <c r="BV13" i="33"/>
  <c r="BU13" i="33"/>
  <c r="BT13" i="33"/>
  <c r="AE22" i="33"/>
  <c r="AD22" i="33"/>
  <c r="AC22" i="33"/>
  <c r="AB22" i="33"/>
  <c r="AA22" i="33"/>
  <c r="T31" i="33"/>
  <c r="CB12" i="33"/>
  <c r="CA12" i="33"/>
  <c r="BZ12" i="33"/>
  <c r="BY12" i="33"/>
  <c r="BX12" i="33"/>
  <c r="BW12" i="33"/>
  <c r="BV12" i="33"/>
  <c r="BU12" i="33"/>
  <c r="BT12" i="33"/>
  <c r="CB11" i="33"/>
  <c r="CA11" i="33"/>
  <c r="BZ11" i="33"/>
  <c r="BY11" i="33"/>
  <c r="BX11" i="33"/>
  <c r="BW11" i="33"/>
  <c r="BV11" i="33"/>
  <c r="BU11" i="33"/>
  <c r="BT11" i="33"/>
  <c r="CB10" i="33"/>
  <c r="CA10" i="33"/>
  <c r="BZ10" i="33"/>
  <c r="BY10" i="33"/>
  <c r="BX10" i="33"/>
  <c r="BW10" i="33"/>
  <c r="BV10" i="33"/>
  <c r="BU10" i="33"/>
  <c r="BT10" i="33"/>
  <c r="BJ82" i="34" l="1"/>
  <c r="BL82" i="34" s="1"/>
  <c r="BJ83" i="34"/>
  <c r="BL83" i="34" s="1"/>
  <c r="BJ83" i="33"/>
  <c r="BL83" i="33" s="1"/>
  <c r="BJ82" i="33"/>
  <c r="BL82" i="33" s="1"/>
  <c r="AB57" i="34"/>
  <c r="AD57" i="34"/>
  <c r="AB57" i="33"/>
  <c r="L23" i="23"/>
  <c r="AF23" i="23"/>
  <c r="M24" i="16"/>
  <c r="BD78" i="33"/>
  <c r="BF78" i="33" s="1"/>
  <c r="BH78" i="33" s="1"/>
  <c r="BJ78" i="33" s="1"/>
  <c r="BL78" i="33" s="1"/>
  <c r="X78" i="33"/>
  <c r="M24" i="23"/>
  <c r="AF24" i="23"/>
  <c r="L25" i="16"/>
  <c r="BD80" i="34"/>
  <c r="BF80" i="34" s="1"/>
  <c r="BH80" i="34" s="1"/>
  <c r="BJ80" i="34" s="1"/>
  <c r="BL80" i="34" s="1"/>
  <c r="X80" i="34"/>
  <c r="BE78" i="33"/>
  <c r="BG78" i="33" s="1"/>
  <c r="BI78" i="33" s="1"/>
  <c r="BK78" i="33" s="1"/>
  <c r="BM78" i="33" s="1"/>
  <c r="Y78" i="33"/>
  <c r="M25" i="23"/>
  <c r="AF25" i="23"/>
  <c r="BE80" i="34"/>
  <c r="BG80" i="34" s="1"/>
  <c r="BI80" i="34" s="1"/>
  <c r="BK80" i="34" s="1"/>
  <c r="BM80" i="34" s="1"/>
  <c r="Y80" i="34"/>
  <c r="BE80" i="33"/>
  <c r="BG80" i="33" s="1"/>
  <c r="BI80" i="33" s="1"/>
  <c r="BK80" i="33" s="1"/>
  <c r="BM80" i="33" s="1"/>
  <c r="Y80" i="33"/>
  <c r="AN83" i="33"/>
  <c r="AM83" i="33"/>
  <c r="AL83" i="33"/>
  <c r="AK83" i="33"/>
  <c r="AJ83" i="33"/>
  <c r="AI83" i="33"/>
  <c r="M23" i="27"/>
  <c r="AF23" i="27"/>
  <c r="AN81" i="34"/>
  <c r="AM81" i="34"/>
  <c r="AL81" i="34"/>
  <c r="AK81" i="34"/>
  <c r="AJ81" i="34"/>
  <c r="AI81" i="34"/>
  <c r="AK79" i="33"/>
  <c r="AJ79" i="33"/>
  <c r="AI79" i="33"/>
  <c r="AN79" i="33"/>
  <c r="AM79" i="33"/>
  <c r="AL79" i="33"/>
  <c r="M24" i="27"/>
  <c r="AF24" i="27"/>
  <c r="BD79" i="33"/>
  <c r="BF79" i="33" s="1"/>
  <c r="BH79" i="33" s="1"/>
  <c r="BJ79" i="33" s="1"/>
  <c r="BL79" i="33" s="1"/>
  <c r="X79" i="33"/>
  <c r="M25" i="27"/>
  <c r="AF25" i="27"/>
  <c r="X81" i="34"/>
  <c r="BD81" i="34"/>
  <c r="BF81" i="34" s="1"/>
  <c r="BH81" i="34" s="1"/>
  <c r="BJ81" i="34" s="1"/>
  <c r="BL81" i="34" s="1"/>
  <c r="AC57" i="33"/>
  <c r="M23" i="19"/>
  <c r="AF23" i="19"/>
  <c r="L23" i="34"/>
  <c r="AF23" i="34"/>
  <c r="AD57" i="33"/>
  <c r="BE79" i="33"/>
  <c r="BG79" i="33" s="1"/>
  <c r="BI79" i="33" s="1"/>
  <c r="BK79" i="33" s="1"/>
  <c r="BM79" i="33" s="1"/>
  <c r="Y79" i="33"/>
  <c r="Y81" i="34"/>
  <c r="BE81" i="34"/>
  <c r="BG81" i="34" s="1"/>
  <c r="BI81" i="34" s="1"/>
  <c r="BK81" i="34" s="1"/>
  <c r="BM81" i="34" s="1"/>
  <c r="AN80" i="33"/>
  <c r="AM80" i="33"/>
  <c r="AL80" i="33"/>
  <c r="AK80" i="33"/>
  <c r="AJ80" i="33"/>
  <c r="AI80" i="33"/>
  <c r="M23" i="26"/>
  <c r="AF23" i="26"/>
  <c r="L24" i="19"/>
  <c r="AF24" i="19"/>
  <c r="AC57" i="34"/>
  <c r="AL78" i="34"/>
  <c r="AK78" i="34"/>
  <c r="AJ78" i="34"/>
  <c r="AI78" i="34"/>
  <c r="AN78" i="34"/>
  <c r="AM78" i="34"/>
  <c r="AN82" i="34"/>
  <c r="AM82" i="34"/>
  <c r="AL82" i="34"/>
  <c r="AK82" i="34"/>
  <c r="AJ82" i="34"/>
  <c r="AI82" i="34"/>
  <c r="M24" i="26"/>
  <c r="AF24" i="26"/>
  <c r="M25" i="19"/>
  <c r="AF25" i="19"/>
  <c r="BD80" i="33"/>
  <c r="BF80" i="33" s="1"/>
  <c r="BH80" i="33" s="1"/>
  <c r="BJ80" i="33" s="1"/>
  <c r="BL80" i="33" s="1"/>
  <c r="X80" i="33"/>
  <c r="BD22" i="16"/>
  <c r="BF22" i="16" s="1"/>
  <c r="BH22" i="16" s="1"/>
  <c r="BJ22" i="16" s="1"/>
  <c r="BL22" i="16" s="1"/>
  <c r="X22" i="16"/>
  <c r="L25" i="26"/>
  <c r="AF25" i="26"/>
  <c r="M22" i="18"/>
  <c r="BD78" i="34"/>
  <c r="BF78" i="34" s="1"/>
  <c r="BH78" i="34" s="1"/>
  <c r="BJ78" i="34" s="1"/>
  <c r="BL78" i="34" s="1"/>
  <c r="X78" i="34"/>
  <c r="AN81" i="33"/>
  <c r="AM81" i="33"/>
  <c r="AL81" i="33"/>
  <c r="AK81" i="33"/>
  <c r="AJ81" i="33"/>
  <c r="AI81" i="33"/>
  <c r="X22" i="26"/>
  <c r="AG22" i="26" s="1"/>
  <c r="BD22" i="26"/>
  <c r="BF22" i="26" s="1"/>
  <c r="BH22" i="26" s="1"/>
  <c r="BJ22" i="26" s="1"/>
  <c r="BL22" i="26" s="1"/>
  <c r="M24" i="20"/>
  <c r="AF24" i="20"/>
  <c r="L24" i="18"/>
  <c r="AN79" i="34"/>
  <c r="AM79" i="34"/>
  <c r="AL79" i="34"/>
  <c r="AK79" i="34"/>
  <c r="AJ79" i="34"/>
  <c r="AI79" i="34"/>
  <c r="AN83" i="34"/>
  <c r="AM83" i="34"/>
  <c r="AL83" i="34"/>
  <c r="AK83" i="34"/>
  <c r="AJ83" i="34"/>
  <c r="AI83" i="34"/>
  <c r="M23" i="20"/>
  <c r="AF23" i="20"/>
  <c r="Y22" i="26"/>
  <c r="AH22" i="26" s="1"/>
  <c r="BE22" i="26"/>
  <c r="BG22" i="26" s="1"/>
  <c r="BI22" i="26" s="1"/>
  <c r="BK22" i="26" s="1"/>
  <c r="BM22" i="26" s="1"/>
  <c r="M25" i="20"/>
  <c r="AF25" i="20"/>
  <c r="M22" i="17"/>
  <c r="AF22" i="17"/>
  <c r="BE22" i="16"/>
  <c r="BG22" i="16" s="1"/>
  <c r="BI22" i="16" s="1"/>
  <c r="BK22" i="16" s="1"/>
  <c r="BM22" i="16" s="1"/>
  <c r="Y22" i="16"/>
  <c r="BD81" i="33"/>
  <c r="BF81" i="33" s="1"/>
  <c r="BH81" i="33" s="1"/>
  <c r="BJ81" i="33" s="1"/>
  <c r="BL81" i="33" s="1"/>
  <c r="X81" i="33"/>
  <c r="M22" i="33"/>
  <c r="AF22" i="33"/>
  <c r="M23" i="28"/>
  <c r="AF23" i="28"/>
  <c r="L23" i="17"/>
  <c r="AF23" i="17"/>
  <c r="BD79" i="34"/>
  <c r="BF79" i="34" s="1"/>
  <c r="BH79" i="34" s="1"/>
  <c r="BJ79" i="34" s="1"/>
  <c r="BL79" i="34" s="1"/>
  <c r="X79" i="34"/>
  <c r="M25" i="33"/>
  <c r="AF25" i="33"/>
  <c r="M25" i="17"/>
  <c r="AF25" i="17"/>
  <c r="L23" i="18"/>
  <c r="BE78" i="34"/>
  <c r="BG78" i="34" s="1"/>
  <c r="BI78" i="34" s="1"/>
  <c r="BK78" i="34" s="1"/>
  <c r="BM78" i="34" s="1"/>
  <c r="Y78" i="34"/>
  <c r="BE81" i="33"/>
  <c r="BG81" i="33" s="1"/>
  <c r="BI81" i="33" s="1"/>
  <c r="BK81" i="33" s="1"/>
  <c r="BM81" i="33" s="1"/>
  <c r="Y81" i="33"/>
  <c r="M24" i="28"/>
  <c r="AF24" i="28"/>
  <c r="BE79" i="34"/>
  <c r="BG79" i="34" s="1"/>
  <c r="BI79" i="34" s="1"/>
  <c r="BK79" i="34" s="1"/>
  <c r="BM79" i="34" s="1"/>
  <c r="Y79" i="34"/>
  <c r="AN78" i="33"/>
  <c r="AM78" i="33"/>
  <c r="AL78" i="33"/>
  <c r="AK78" i="33"/>
  <c r="AJ78" i="33"/>
  <c r="AI78" i="33"/>
  <c r="AN82" i="33"/>
  <c r="AM82" i="33"/>
  <c r="AL82" i="33"/>
  <c r="AK82" i="33"/>
  <c r="AJ82" i="33"/>
  <c r="AI82" i="33"/>
  <c r="M25" i="28"/>
  <c r="AF25" i="28"/>
  <c r="M23" i="16"/>
  <c r="M25" i="34"/>
  <c r="AF25" i="34"/>
  <c r="AL80" i="34"/>
  <c r="AK80" i="34"/>
  <c r="AJ80" i="34"/>
  <c r="AI80" i="34"/>
  <c r="AN80" i="34"/>
  <c r="AM80" i="34"/>
  <c r="M25" i="16"/>
  <c r="M24" i="18"/>
  <c r="M24" i="19"/>
  <c r="M23" i="23"/>
  <c r="L24" i="23"/>
  <c r="L24" i="28"/>
  <c r="M23" i="18"/>
  <c r="L23" i="27"/>
  <c r="M25" i="26"/>
  <c r="L23" i="28"/>
  <c r="L23" i="19"/>
  <c r="L25" i="19"/>
  <c r="L25" i="27"/>
  <c r="L25" i="23"/>
  <c r="L25" i="28"/>
  <c r="L24" i="27"/>
  <c r="L23" i="26"/>
  <c r="L22" i="17"/>
  <c r="L23" i="20"/>
  <c r="M23" i="17"/>
  <c r="L24" i="26"/>
  <c r="L25" i="33"/>
  <c r="H32" i="33"/>
  <c r="L23" i="16"/>
  <c r="L24" i="16"/>
  <c r="L25" i="17"/>
  <c r="S115" i="34"/>
  <c r="CB48" i="33"/>
  <c r="L24" i="20"/>
  <c r="H42" i="33"/>
  <c r="L25" i="20"/>
  <c r="CA48" i="33"/>
  <c r="AD85" i="34"/>
  <c r="B51" i="34"/>
  <c r="W51" i="34" s="1"/>
  <c r="X51" i="34" s="1"/>
  <c r="E23" i="34"/>
  <c r="AB63" i="34"/>
  <c r="AD62" i="34"/>
  <c r="Z85" i="34"/>
  <c r="AG43" i="34"/>
  <c r="AA85" i="34"/>
  <c r="AH43" i="34"/>
  <c r="AB85" i="34"/>
  <c r="B50" i="34"/>
  <c r="AF85" i="34"/>
  <c r="R115" i="34"/>
  <c r="D132" i="34" s="1"/>
  <c r="AC63" i="34"/>
  <c r="F43" i="34"/>
  <c r="AD63" i="34"/>
  <c r="AA43" i="34"/>
  <c r="AC85" i="34"/>
  <c r="E127" i="34"/>
  <c r="AE85" i="34"/>
  <c r="Q115" i="34"/>
  <c r="C132" i="34" s="1"/>
  <c r="W48" i="34"/>
  <c r="V48" i="34"/>
  <c r="BY48" i="34"/>
  <c r="BW48" i="34"/>
  <c r="Q48" i="34"/>
  <c r="CB48" i="34"/>
  <c r="CA48" i="34"/>
  <c r="F48" i="34"/>
  <c r="BZ48" i="34"/>
  <c r="BX48" i="34"/>
  <c r="BV48" i="34"/>
  <c r="BU48" i="34"/>
  <c r="BT48" i="34"/>
  <c r="AB62" i="34"/>
  <c r="AC62" i="34"/>
  <c r="E22" i="34"/>
  <c r="M23" i="34"/>
  <c r="E25" i="34"/>
  <c r="AC43" i="34"/>
  <c r="M22" i="34"/>
  <c r="L25" i="34"/>
  <c r="AD43" i="34"/>
  <c r="AB43" i="34"/>
  <c r="AE43" i="34"/>
  <c r="B49" i="34"/>
  <c r="AB64" i="34"/>
  <c r="L22" i="34"/>
  <c r="E24" i="34"/>
  <c r="Z33" i="34"/>
  <c r="Z43" i="34" s="1"/>
  <c r="AF43" i="34"/>
  <c r="AC64" i="34"/>
  <c r="AD64" i="34"/>
  <c r="R115" i="33"/>
  <c r="D132" i="33" s="1"/>
  <c r="S115" i="33"/>
  <c r="I35" i="33"/>
  <c r="I41" i="33"/>
  <c r="E24" i="33"/>
  <c r="V48" i="33"/>
  <c r="G40" i="33"/>
  <c r="L22" i="33"/>
  <c r="W48" i="33"/>
  <c r="X48" i="33" s="1"/>
  <c r="BT48" i="33"/>
  <c r="Q115" i="33"/>
  <c r="C132" i="33" s="1"/>
  <c r="Q48" i="33"/>
  <c r="L22" i="18"/>
  <c r="AG43" i="33"/>
  <c r="AA85" i="33"/>
  <c r="AE85" i="33"/>
  <c r="AC85" i="33"/>
  <c r="Z85" i="33"/>
  <c r="AD85" i="33"/>
  <c r="E127" i="33"/>
  <c r="E22" i="33"/>
  <c r="I31" i="33"/>
  <c r="AB64" i="33"/>
  <c r="AB63" i="33"/>
  <c r="AB62" i="33"/>
  <c r="AB43" i="33"/>
  <c r="AF43" i="33"/>
  <c r="H33" i="33"/>
  <c r="B49" i="33"/>
  <c r="I36" i="33"/>
  <c r="B50" i="33"/>
  <c r="E25" i="33"/>
  <c r="AC64" i="33"/>
  <c r="AC63" i="33"/>
  <c r="AC62" i="33"/>
  <c r="H36" i="33"/>
  <c r="I39" i="33"/>
  <c r="H39" i="33"/>
  <c r="AC43" i="33"/>
  <c r="F43" i="33"/>
  <c r="Z31" i="33"/>
  <c r="AD63" i="33"/>
  <c r="AD64" i="33"/>
  <c r="AD43" i="33"/>
  <c r="AH43" i="33"/>
  <c r="H38" i="33"/>
  <c r="I40" i="33"/>
  <c r="H40" i="33"/>
  <c r="AD62" i="33"/>
  <c r="BZ48" i="33"/>
  <c r="BV48" i="33"/>
  <c r="BY48" i="33"/>
  <c r="BU48" i="33"/>
  <c r="BW48" i="33"/>
  <c r="AA43" i="33"/>
  <c r="AE43" i="33"/>
  <c r="BX48" i="33"/>
  <c r="AB85" i="33"/>
  <c r="AF85" i="33"/>
  <c r="AP48" i="33"/>
  <c r="AR48" i="33"/>
  <c r="E126" i="26"/>
  <c r="E125" i="26"/>
  <c r="E124" i="26"/>
  <c r="E123" i="26"/>
  <c r="E122" i="26"/>
  <c r="E121" i="26"/>
  <c r="E120" i="26"/>
  <c r="E119" i="26"/>
  <c r="E118" i="26"/>
  <c r="E126" i="20"/>
  <c r="E125" i="20"/>
  <c r="E124" i="20"/>
  <c r="E123" i="20"/>
  <c r="E122" i="20"/>
  <c r="E121" i="20"/>
  <c r="E120" i="20"/>
  <c r="E119" i="20"/>
  <c r="E118" i="20"/>
  <c r="E126" i="23"/>
  <c r="E125" i="23"/>
  <c r="E124" i="23"/>
  <c r="E123" i="23"/>
  <c r="E122" i="23"/>
  <c r="E121" i="23"/>
  <c r="E120" i="23"/>
  <c r="E119" i="23"/>
  <c r="E118" i="23"/>
  <c r="E126" i="27"/>
  <c r="E125" i="27"/>
  <c r="E124" i="27"/>
  <c r="E123" i="27"/>
  <c r="E122" i="27"/>
  <c r="E121" i="27"/>
  <c r="E120" i="27"/>
  <c r="E119" i="27"/>
  <c r="E118" i="27"/>
  <c r="E126" i="19"/>
  <c r="E125" i="19"/>
  <c r="E124" i="19"/>
  <c r="E123" i="19"/>
  <c r="E122" i="19"/>
  <c r="E121" i="19"/>
  <c r="E120" i="19"/>
  <c r="E119" i="19"/>
  <c r="E118" i="19"/>
  <c r="E126" i="18"/>
  <c r="E125" i="18"/>
  <c r="E124" i="18"/>
  <c r="E123" i="18"/>
  <c r="E122" i="18"/>
  <c r="E121" i="18"/>
  <c r="E120" i="18"/>
  <c r="E119" i="18"/>
  <c r="E126" i="17"/>
  <c r="E125" i="17"/>
  <c r="E124" i="17"/>
  <c r="E123" i="17"/>
  <c r="E122" i="17"/>
  <c r="E121" i="17"/>
  <c r="E120" i="17"/>
  <c r="E119" i="17"/>
  <c r="E118" i="17"/>
  <c r="E126" i="16"/>
  <c r="E125" i="16"/>
  <c r="E124" i="16"/>
  <c r="E123" i="16"/>
  <c r="E122" i="16"/>
  <c r="E121" i="16"/>
  <c r="E120" i="16"/>
  <c r="E119" i="16"/>
  <c r="E126" i="15"/>
  <c r="E125" i="15"/>
  <c r="E124" i="15"/>
  <c r="E123" i="15"/>
  <c r="E122" i="15"/>
  <c r="E121" i="15"/>
  <c r="E120" i="15"/>
  <c r="E119" i="15"/>
  <c r="E118" i="15"/>
  <c r="E119" i="28"/>
  <c r="E120" i="28"/>
  <c r="E121" i="28"/>
  <c r="E122" i="28"/>
  <c r="E123" i="28"/>
  <c r="E124" i="28"/>
  <c r="E125" i="28"/>
  <c r="E126" i="28"/>
  <c r="E118" i="28"/>
  <c r="Y22" i="34" l="1"/>
  <c r="BE22" i="34"/>
  <c r="BG22" i="34" s="1"/>
  <c r="X24" i="20"/>
  <c r="AG24" i="20" s="1"/>
  <c r="BD24" i="20"/>
  <c r="BF24" i="20" s="1"/>
  <c r="X25" i="28"/>
  <c r="AG25" i="28" s="1"/>
  <c r="BD25" i="28"/>
  <c r="BF25" i="28" s="1"/>
  <c r="Y24" i="18"/>
  <c r="BE24" i="18"/>
  <c r="BG24" i="18" s="1"/>
  <c r="X23" i="18"/>
  <c r="BD23" i="18"/>
  <c r="BF23" i="18" s="1"/>
  <c r="X25" i="16"/>
  <c r="BD25" i="16"/>
  <c r="BF25" i="16" s="1"/>
  <c r="BD25" i="34"/>
  <c r="BF25" i="34" s="1"/>
  <c r="X25" i="34"/>
  <c r="AG25" i="34" s="1"/>
  <c r="Y25" i="16"/>
  <c r="BE25" i="16"/>
  <c r="BG25" i="16" s="1"/>
  <c r="BE25" i="19"/>
  <c r="BG25" i="19" s="1"/>
  <c r="Y25" i="19"/>
  <c r="AH25" i="19" s="1"/>
  <c r="Y25" i="17"/>
  <c r="AH25" i="17" s="1"/>
  <c r="BE25" i="17"/>
  <c r="BG25" i="17" s="1"/>
  <c r="Y24" i="23"/>
  <c r="AH24" i="23" s="1"/>
  <c r="BE24" i="23"/>
  <c r="BG24" i="23" s="1"/>
  <c r="X25" i="23"/>
  <c r="AG25" i="23" s="1"/>
  <c r="BD25" i="23"/>
  <c r="BF25" i="23" s="1"/>
  <c r="Y23" i="34"/>
  <c r="AH23" i="34" s="1"/>
  <c r="BE23" i="34"/>
  <c r="BG23" i="34" s="1"/>
  <c r="X25" i="17"/>
  <c r="AG25" i="17" s="1"/>
  <c r="BD25" i="17"/>
  <c r="BF25" i="17" s="1"/>
  <c r="Y22" i="17"/>
  <c r="AH22" i="17" s="1"/>
  <c r="BE22" i="17"/>
  <c r="BG22" i="17" s="1"/>
  <c r="Y24" i="26"/>
  <c r="AH24" i="26" s="1"/>
  <c r="BE24" i="26"/>
  <c r="BG24" i="26" s="1"/>
  <c r="X24" i="19"/>
  <c r="AG24" i="19" s="1"/>
  <c r="BD24" i="19"/>
  <c r="BF24" i="19" s="1"/>
  <c r="BD25" i="27"/>
  <c r="BF25" i="27" s="1"/>
  <c r="X25" i="27"/>
  <c r="AG25" i="27" s="1"/>
  <c r="Y25" i="34"/>
  <c r="AH25" i="34" s="1"/>
  <c r="BE25" i="34"/>
  <c r="BG25" i="34" s="1"/>
  <c r="Y25" i="33"/>
  <c r="AH25" i="33" s="1"/>
  <c r="BE25" i="33"/>
  <c r="BG25" i="33" s="1"/>
  <c r="X22" i="18"/>
  <c r="BD22" i="18"/>
  <c r="BF22" i="18" s="1"/>
  <c r="X24" i="16"/>
  <c r="BD24" i="16"/>
  <c r="BF24" i="16" s="1"/>
  <c r="BD25" i="19"/>
  <c r="BF25" i="19" s="1"/>
  <c r="X25" i="19"/>
  <c r="AG25" i="19" s="1"/>
  <c r="Y25" i="20"/>
  <c r="AH25" i="20" s="1"/>
  <c r="BE25" i="20"/>
  <c r="BG25" i="20" s="1"/>
  <c r="Y23" i="26"/>
  <c r="BE23" i="26"/>
  <c r="BG23" i="26" s="1"/>
  <c r="M26" i="16"/>
  <c r="BD23" i="16"/>
  <c r="BF23" i="16" s="1"/>
  <c r="X23" i="16"/>
  <c r="X23" i="19"/>
  <c r="AG23" i="19" s="1"/>
  <c r="BD23" i="19"/>
  <c r="BF23" i="19" s="1"/>
  <c r="Y23" i="16"/>
  <c r="BE23" i="16"/>
  <c r="BG23" i="16" s="1"/>
  <c r="X23" i="34"/>
  <c r="AG23" i="34" s="1"/>
  <c r="BD23" i="34"/>
  <c r="BF23" i="34" s="1"/>
  <c r="BD24" i="27"/>
  <c r="BF24" i="27" s="1"/>
  <c r="X24" i="27"/>
  <c r="AG24" i="27" s="1"/>
  <c r="BE24" i="27"/>
  <c r="BG24" i="27" s="1"/>
  <c r="Y24" i="27"/>
  <c r="AH24" i="27" s="1"/>
  <c r="Y25" i="23"/>
  <c r="AH25" i="23" s="1"/>
  <c r="BE25" i="23"/>
  <c r="BG25" i="23" s="1"/>
  <c r="Y24" i="19"/>
  <c r="AH24" i="19" s="1"/>
  <c r="BE24" i="19"/>
  <c r="BG24" i="19" s="1"/>
  <c r="X24" i="18"/>
  <c r="BD24" i="18"/>
  <c r="BF24" i="18" s="1"/>
  <c r="BE22" i="18"/>
  <c r="BG22" i="18" s="1"/>
  <c r="Y22" i="18"/>
  <c r="Y23" i="19"/>
  <c r="AH23" i="19" s="1"/>
  <c r="BE23" i="19"/>
  <c r="BG23" i="19" s="1"/>
  <c r="Y23" i="27"/>
  <c r="AH23" i="27" s="1"/>
  <c r="BE23" i="27"/>
  <c r="BG23" i="27" s="1"/>
  <c r="BD22" i="34"/>
  <c r="BF22" i="34" s="1"/>
  <c r="X22" i="34"/>
  <c r="X25" i="33"/>
  <c r="AG25" i="33" s="1"/>
  <c r="BD25" i="33"/>
  <c r="BF25" i="33" s="1"/>
  <c r="Y25" i="26"/>
  <c r="AH25" i="26" s="1"/>
  <c r="BE25" i="26"/>
  <c r="BG25" i="26" s="1"/>
  <c r="X23" i="28"/>
  <c r="AG23" i="28" s="1"/>
  <c r="BD23" i="28"/>
  <c r="BF23" i="28" s="1"/>
  <c r="X23" i="17"/>
  <c r="AG23" i="17" s="1"/>
  <c r="BD23" i="17"/>
  <c r="BF23" i="17" s="1"/>
  <c r="X23" i="27"/>
  <c r="AG23" i="27" s="1"/>
  <c r="BD23" i="27"/>
  <c r="BF23" i="27" s="1"/>
  <c r="BE24" i="28"/>
  <c r="BG24" i="28" s="1"/>
  <c r="Y24" i="28"/>
  <c r="AH24" i="28" s="1"/>
  <c r="Y23" i="28"/>
  <c r="AH23" i="28" s="1"/>
  <c r="BE23" i="28"/>
  <c r="BG23" i="28" s="1"/>
  <c r="Y23" i="20"/>
  <c r="AH23" i="20" s="1"/>
  <c r="BE23" i="20"/>
  <c r="BG23" i="20" s="1"/>
  <c r="Y24" i="20"/>
  <c r="AH24" i="20" s="1"/>
  <c r="BE24" i="20"/>
  <c r="BG24" i="20" s="1"/>
  <c r="X25" i="26"/>
  <c r="AG25" i="26" s="1"/>
  <c r="BD25" i="26"/>
  <c r="BF25" i="26" s="1"/>
  <c r="Y24" i="16"/>
  <c r="BE24" i="16"/>
  <c r="BG24" i="16" s="1"/>
  <c r="BD24" i="26"/>
  <c r="BF24" i="26" s="1"/>
  <c r="X24" i="26"/>
  <c r="AG24" i="26" s="1"/>
  <c r="X22" i="33"/>
  <c r="AG22" i="33" s="1"/>
  <c r="BD22" i="33"/>
  <c r="BF22" i="33" s="1"/>
  <c r="Y23" i="17"/>
  <c r="AH23" i="17" s="1"/>
  <c r="BE23" i="17"/>
  <c r="BG23" i="17" s="1"/>
  <c r="Y23" i="18"/>
  <c r="BE23" i="18"/>
  <c r="BG23" i="18" s="1"/>
  <c r="X24" i="28"/>
  <c r="AG24" i="28" s="1"/>
  <c r="BD24" i="28"/>
  <c r="BF24" i="28" s="1"/>
  <c r="Y22" i="33"/>
  <c r="BE22" i="33"/>
  <c r="BG22" i="33" s="1"/>
  <c r="BD23" i="23"/>
  <c r="BF23" i="23" s="1"/>
  <c r="X23" i="23"/>
  <c r="AG23" i="23" s="1"/>
  <c r="Y25" i="28"/>
  <c r="AH25" i="28" s="1"/>
  <c r="BE25" i="28"/>
  <c r="BG25" i="28" s="1"/>
  <c r="X23" i="20"/>
  <c r="AG23" i="20" s="1"/>
  <c r="BD23" i="20"/>
  <c r="BF23" i="20" s="1"/>
  <c r="BD25" i="20"/>
  <c r="BF25" i="20" s="1"/>
  <c r="X25" i="20"/>
  <c r="AG25" i="20" s="1"/>
  <c r="BD22" i="17"/>
  <c r="BF22" i="17" s="1"/>
  <c r="X22" i="17"/>
  <c r="X24" i="23"/>
  <c r="AG24" i="23" s="1"/>
  <c r="BD24" i="23"/>
  <c r="BF24" i="23" s="1"/>
  <c r="X23" i="26"/>
  <c r="AG23" i="26" s="1"/>
  <c r="BD23" i="26"/>
  <c r="BF23" i="26" s="1"/>
  <c r="BE23" i="23"/>
  <c r="BG23" i="23" s="1"/>
  <c r="Y23" i="23"/>
  <c r="AH23" i="23" s="1"/>
  <c r="BE25" i="27"/>
  <c r="BG25" i="27" s="1"/>
  <c r="Y25" i="27"/>
  <c r="AH25" i="27" s="1"/>
  <c r="M26" i="26"/>
  <c r="L26" i="26"/>
  <c r="L26" i="16"/>
  <c r="BX51" i="34"/>
  <c r="CA51" i="34"/>
  <c r="BT51" i="34"/>
  <c r="BU51" i="34"/>
  <c r="BV51" i="34"/>
  <c r="BW51" i="34"/>
  <c r="BY51" i="34"/>
  <c r="CB51" i="34"/>
  <c r="Q51" i="34"/>
  <c r="F51" i="34"/>
  <c r="AR51" i="34" s="1"/>
  <c r="V51" i="34"/>
  <c r="BZ51" i="34"/>
  <c r="AD65" i="34"/>
  <c r="AD66" i="34" s="1"/>
  <c r="AC65" i="34"/>
  <c r="AC66" i="34" s="1"/>
  <c r="AB65" i="34"/>
  <c r="AB66" i="34" s="1"/>
  <c r="E26" i="34"/>
  <c r="X48" i="34"/>
  <c r="AR48" i="34"/>
  <c r="AP48" i="34"/>
  <c r="F51" i="33"/>
  <c r="AR51" i="33" s="1"/>
  <c r="Q51" i="33"/>
  <c r="W51" i="33"/>
  <c r="X51" i="33" s="1"/>
  <c r="V51" i="33"/>
  <c r="AC65" i="33"/>
  <c r="AC66" i="33" s="1"/>
  <c r="AB65" i="33"/>
  <c r="AB66" i="33" s="1"/>
  <c r="CA51" i="33"/>
  <c r="BW51" i="33"/>
  <c r="BZ51" i="33"/>
  <c r="BV51" i="33"/>
  <c r="BX51" i="33"/>
  <c r="BU51" i="33"/>
  <c r="CB51" i="33"/>
  <c r="BT51" i="33"/>
  <c r="BY51" i="33"/>
  <c r="Z43" i="33"/>
  <c r="AD65" i="33"/>
  <c r="AD66" i="33" s="1"/>
  <c r="H34" i="33"/>
  <c r="I34" i="33"/>
  <c r="E26" i="33"/>
  <c r="Y130" i="4"/>
  <c r="Z130" i="4"/>
  <c r="AA130" i="4"/>
  <c r="Y131" i="4"/>
  <c r="Z131" i="4"/>
  <c r="AA131" i="4"/>
  <c r="Y132" i="4"/>
  <c r="Z132" i="4"/>
  <c r="AA132" i="4"/>
  <c r="Y133" i="4"/>
  <c r="Z133" i="4"/>
  <c r="AA133" i="4"/>
  <c r="Y134" i="4"/>
  <c r="Z134" i="4"/>
  <c r="AA134" i="4"/>
  <c r="Y135" i="4"/>
  <c r="Z135" i="4"/>
  <c r="AA135" i="4"/>
  <c r="Y136" i="4"/>
  <c r="Z136" i="4"/>
  <c r="AA136" i="4"/>
  <c r="Y137" i="4"/>
  <c r="Z137" i="4"/>
  <c r="AA137" i="4"/>
  <c r="Y138" i="4"/>
  <c r="Z138" i="4"/>
  <c r="AA138" i="4"/>
  <c r="Y139" i="4"/>
  <c r="Z139" i="4"/>
  <c r="AA139" i="4"/>
  <c r="Y140" i="4"/>
  <c r="Z140" i="4"/>
  <c r="AA140" i="4"/>
  <c r="Y141" i="4"/>
  <c r="Z141" i="4"/>
  <c r="AA141" i="4"/>
  <c r="Y142" i="4"/>
  <c r="Z142" i="4"/>
  <c r="AA142" i="4"/>
  <c r="Y143" i="4"/>
  <c r="Z143" i="4"/>
  <c r="AA143" i="4"/>
  <c r="Y144" i="4"/>
  <c r="Z144" i="4"/>
  <c r="AA144" i="4"/>
  <c r="Y145" i="4"/>
  <c r="Z145" i="4"/>
  <c r="AA145" i="4"/>
  <c r="Y146" i="4"/>
  <c r="Z146" i="4"/>
  <c r="AA146" i="4"/>
  <c r="Y147" i="4"/>
  <c r="Z147" i="4"/>
  <c r="AA147" i="4"/>
  <c r="Y148" i="4"/>
  <c r="Z148" i="4"/>
  <c r="AA148" i="4"/>
  <c r="Y149" i="4"/>
  <c r="Z149" i="4"/>
  <c r="AA149" i="4"/>
  <c r="Y150" i="4"/>
  <c r="Z150" i="4"/>
  <c r="AA150" i="4"/>
  <c r="Y151" i="4"/>
  <c r="Z151" i="4"/>
  <c r="AA151" i="4"/>
  <c r="Y152" i="4"/>
  <c r="Z152" i="4"/>
  <c r="AA152" i="4"/>
  <c r="Y153" i="4"/>
  <c r="Z153" i="4"/>
  <c r="AA153" i="4"/>
  <c r="Y154" i="4"/>
  <c r="Z154" i="4"/>
  <c r="AA154" i="4"/>
  <c r="Y155" i="4"/>
  <c r="Z155" i="4"/>
  <c r="AA155" i="4"/>
  <c r="Y156" i="4"/>
  <c r="Z156" i="4"/>
  <c r="AA156" i="4"/>
  <c r="Y157" i="4"/>
  <c r="Z157" i="4"/>
  <c r="AA157" i="4"/>
  <c r="Y158" i="4"/>
  <c r="Z158" i="4"/>
  <c r="AA158" i="4"/>
  <c r="Y159" i="4"/>
  <c r="Z159" i="4"/>
  <c r="AA159" i="4"/>
  <c r="Y160" i="4"/>
  <c r="Z160" i="4"/>
  <c r="AA160" i="4"/>
  <c r="Y161" i="4"/>
  <c r="Z161" i="4"/>
  <c r="AA161" i="4"/>
  <c r="Y162" i="4"/>
  <c r="Z162" i="4"/>
  <c r="AA162" i="4"/>
  <c r="Y163" i="4"/>
  <c r="Z163" i="4"/>
  <c r="AA163" i="4"/>
  <c r="Y164" i="4"/>
  <c r="Z164" i="4"/>
  <c r="AA164" i="4"/>
  <c r="Y165" i="4"/>
  <c r="Z165" i="4"/>
  <c r="AA165" i="4"/>
  <c r="Y166" i="4"/>
  <c r="Z166" i="4"/>
  <c r="AA166" i="4"/>
  <c r="Y167" i="4"/>
  <c r="Z167" i="4"/>
  <c r="AA167" i="4"/>
  <c r="Y168" i="4"/>
  <c r="Z168" i="4"/>
  <c r="AA168" i="4"/>
  <c r="Y169" i="4"/>
  <c r="Z169" i="4"/>
  <c r="AA169" i="4"/>
  <c r="Y170" i="4"/>
  <c r="Z170" i="4"/>
  <c r="AA170" i="4"/>
  <c r="Y171" i="4"/>
  <c r="Z171" i="4"/>
  <c r="AA171" i="4"/>
  <c r="Y172" i="4"/>
  <c r="Z172" i="4"/>
  <c r="AA172" i="4"/>
  <c r="Y173" i="4"/>
  <c r="Z173" i="4"/>
  <c r="AA173" i="4"/>
  <c r="Y174" i="4"/>
  <c r="Z174" i="4"/>
  <c r="AA174" i="4"/>
  <c r="Y175" i="4"/>
  <c r="Z175" i="4"/>
  <c r="AA175" i="4"/>
  <c r="Y176" i="4"/>
  <c r="Z176" i="4"/>
  <c r="AA176" i="4"/>
  <c r="Y177" i="4"/>
  <c r="Z177" i="4"/>
  <c r="AA177" i="4"/>
  <c r="Y178" i="4"/>
  <c r="Z178" i="4"/>
  <c r="AA178" i="4"/>
  <c r="Y179" i="4"/>
  <c r="Z179" i="4"/>
  <c r="AA179" i="4"/>
  <c r="Y180" i="4"/>
  <c r="Z180" i="4"/>
  <c r="AA180" i="4"/>
  <c r="Y181" i="4"/>
  <c r="Z181" i="4"/>
  <c r="AA181" i="4"/>
  <c r="Y182" i="4"/>
  <c r="Z182" i="4"/>
  <c r="AA182" i="4"/>
  <c r="Y183" i="4"/>
  <c r="Z183" i="4"/>
  <c r="AA183" i="4"/>
  <c r="Y184" i="4"/>
  <c r="Z184" i="4"/>
  <c r="AA184" i="4"/>
  <c r="Y185" i="4"/>
  <c r="Z185" i="4"/>
  <c r="AA185" i="4"/>
  <c r="Y186" i="4"/>
  <c r="Z186" i="4"/>
  <c r="AA186" i="4"/>
  <c r="Y187" i="4"/>
  <c r="Z187" i="4"/>
  <c r="AA187" i="4"/>
  <c r="Y188" i="4"/>
  <c r="Z188" i="4"/>
  <c r="AA188" i="4"/>
  <c r="Y189" i="4"/>
  <c r="Z189" i="4"/>
  <c r="AA189" i="4"/>
  <c r="Y190" i="4"/>
  <c r="Z190" i="4"/>
  <c r="AA190" i="4"/>
  <c r="Y191" i="4"/>
  <c r="Z191" i="4"/>
  <c r="AA191" i="4"/>
  <c r="Y192" i="4"/>
  <c r="Z192" i="4"/>
  <c r="AA192" i="4"/>
  <c r="Y193" i="4"/>
  <c r="Z193" i="4"/>
  <c r="AA193" i="4"/>
  <c r="Y194" i="4"/>
  <c r="Z194" i="4"/>
  <c r="AA194" i="4"/>
  <c r="Y195" i="4"/>
  <c r="Z195" i="4"/>
  <c r="AA195" i="4"/>
  <c r="Y196" i="4"/>
  <c r="Z196" i="4"/>
  <c r="AA196" i="4"/>
  <c r="Y197" i="4"/>
  <c r="Z197" i="4"/>
  <c r="AA197" i="4"/>
  <c r="Y198" i="4"/>
  <c r="Z198" i="4"/>
  <c r="AA198" i="4"/>
  <c r="Y199" i="4"/>
  <c r="Z199" i="4"/>
  <c r="AA199" i="4"/>
  <c r="Y200" i="4"/>
  <c r="Z200" i="4"/>
  <c r="AA200" i="4"/>
  <c r="Y201" i="4"/>
  <c r="Z201" i="4"/>
  <c r="AA201" i="4"/>
  <c r="Y202" i="4"/>
  <c r="Z202" i="4"/>
  <c r="AA202" i="4"/>
  <c r="Y203" i="4"/>
  <c r="Z203" i="4"/>
  <c r="AA203" i="4"/>
  <c r="Y204" i="4"/>
  <c r="Z204" i="4"/>
  <c r="AA204" i="4"/>
  <c r="Y205" i="4"/>
  <c r="Z205" i="4"/>
  <c r="AA205" i="4"/>
  <c r="Y206" i="4"/>
  <c r="Z206" i="4"/>
  <c r="AA206" i="4"/>
  <c r="Y207" i="4"/>
  <c r="Z207" i="4"/>
  <c r="AA207" i="4"/>
  <c r="Y208" i="4"/>
  <c r="Z208" i="4"/>
  <c r="AA208" i="4"/>
  <c r="Y209" i="4"/>
  <c r="Z209" i="4"/>
  <c r="AA209" i="4"/>
  <c r="Y210" i="4"/>
  <c r="Z210" i="4"/>
  <c r="AA210" i="4"/>
  <c r="Y211" i="4"/>
  <c r="Z211" i="4"/>
  <c r="AA211" i="4"/>
  <c r="Y212" i="4"/>
  <c r="Z212" i="4"/>
  <c r="AA212" i="4"/>
  <c r="Y213" i="4"/>
  <c r="Z213" i="4"/>
  <c r="AA213" i="4"/>
  <c r="Y214" i="4"/>
  <c r="Z214" i="4"/>
  <c r="AA214" i="4"/>
  <c r="Y215" i="4"/>
  <c r="Z215" i="4"/>
  <c r="AA215" i="4"/>
  <c r="Y216" i="4"/>
  <c r="Z216" i="4"/>
  <c r="AA216" i="4"/>
  <c r="Y217" i="4"/>
  <c r="Z217" i="4"/>
  <c r="AA217" i="4"/>
  <c r="Y218" i="4"/>
  <c r="Z218" i="4"/>
  <c r="AA218" i="4"/>
  <c r="Y219" i="4"/>
  <c r="Z219" i="4"/>
  <c r="AA219" i="4"/>
  <c r="Y220" i="4"/>
  <c r="Z220" i="4"/>
  <c r="AA220" i="4"/>
  <c r="Y221" i="4"/>
  <c r="Z221" i="4"/>
  <c r="AA221" i="4"/>
  <c r="Y222" i="4"/>
  <c r="Z222" i="4"/>
  <c r="AA222" i="4"/>
  <c r="Y223" i="4"/>
  <c r="Z223" i="4"/>
  <c r="AA223" i="4"/>
  <c r="Y224" i="4"/>
  <c r="Z224" i="4"/>
  <c r="AA224" i="4"/>
  <c r="Y225" i="4"/>
  <c r="Z225" i="4"/>
  <c r="AA225" i="4"/>
  <c r="E130" i="4"/>
  <c r="G130" i="4"/>
  <c r="H130" i="4"/>
  <c r="I130" i="4"/>
  <c r="J130" i="4"/>
  <c r="K130" i="4"/>
  <c r="L130" i="4"/>
  <c r="M130" i="4"/>
  <c r="N130" i="4"/>
  <c r="E131" i="4"/>
  <c r="G131" i="4"/>
  <c r="H131" i="4"/>
  <c r="I131" i="4"/>
  <c r="J131" i="4"/>
  <c r="K131" i="4"/>
  <c r="L131" i="4"/>
  <c r="M131" i="4"/>
  <c r="N131" i="4"/>
  <c r="E132" i="4"/>
  <c r="G132" i="4"/>
  <c r="H132" i="4"/>
  <c r="I132" i="4"/>
  <c r="J132" i="4"/>
  <c r="K132" i="4"/>
  <c r="L132" i="4"/>
  <c r="M132" i="4"/>
  <c r="N132" i="4"/>
  <c r="E133" i="4"/>
  <c r="G133" i="4"/>
  <c r="H133" i="4"/>
  <c r="I133" i="4"/>
  <c r="J133" i="4"/>
  <c r="K133" i="4"/>
  <c r="L133" i="4"/>
  <c r="M133" i="4"/>
  <c r="N133" i="4"/>
  <c r="E134" i="4"/>
  <c r="G134" i="4"/>
  <c r="H134" i="4"/>
  <c r="I134" i="4"/>
  <c r="J134" i="4"/>
  <c r="K134" i="4"/>
  <c r="L134" i="4"/>
  <c r="M134" i="4"/>
  <c r="N134" i="4"/>
  <c r="E135" i="4"/>
  <c r="G135" i="4"/>
  <c r="H135" i="4"/>
  <c r="I135" i="4"/>
  <c r="J135" i="4"/>
  <c r="K135" i="4"/>
  <c r="L135" i="4"/>
  <c r="M135" i="4"/>
  <c r="N135" i="4"/>
  <c r="E136" i="4"/>
  <c r="G136" i="4"/>
  <c r="H136" i="4"/>
  <c r="I136" i="4"/>
  <c r="J136" i="4"/>
  <c r="K136" i="4"/>
  <c r="L136" i="4"/>
  <c r="M136" i="4"/>
  <c r="N136" i="4"/>
  <c r="E137" i="4"/>
  <c r="G137" i="4"/>
  <c r="H137" i="4"/>
  <c r="I137" i="4"/>
  <c r="J137" i="4"/>
  <c r="K137" i="4"/>
  <c r="L137" i="4"/>
  <c r="M137" i="4"/>
  <c r="N137" i="4"/>
  <c r="E138" i="4"/>
  <c r="G138" i="4"/>
  <c r="H138" i="4"/>
  <c r="I138" i="4"/>
  <c r="J138" i="4"/>
  <c r="K138" i="4"/>
  <c r="L138" i="4"/>
  <c r="M138" i="4"/>
  <c r="N138" i="4"/>
  <c r="E139" i="4"/>
  <c r="G139" i="4"/>
  <c r="H139" i="4"/>
  <c r="I139" i="4"/>
  <c r="J139" i="4"/>
  <c r="K139" i="4"/>
  <c r="L139" i="4"/>
  <c r="M139" i="4"/>
  <c r="N139" i="4"/>
  <c r="E140" i="4"/>
  <c r="G140" i="4"/>
  <c r="H140" i="4"/>
  <c r="I140" i="4"/>
  <c r="J140" i="4"/>
  <c r="K140" i="4"/>
  <c r="L140" i="4"/>
  <c r="M140" i="4"/>
  <c r="N140" i="4"/>
  <c r="E141" i="4"/>
  <c r="G141" i="4"/>
  <c r="H141" i="4"/>
  <c r="I141" i="4"/>
  <c r="J141" i="4"/>
  <c r="K141" i="4"/>
  <c r="L141" i="4"/>
  <c r="M141" i="4"/>
  <c r="N141" i="4"/>
  <c r="E142" i="4"/>
  <c r="G142" i="4"/>
  <c r="H142" i="4"/>
  <c r="I142" i="4"/>
  <c r="J142" i="4"/>
  <c r="K142" i="4"/>
  <c r="L142" i="4"/>
  <c r="M142" i="4"/>
  <c r="N142" i="4"/>
  <c r="E143" i="4"/>
  <c r="G143" i="4"/>
  <c r="H143" i="4"/>
  <c r="I143" i="4"/>
  <c r="J143" i="4"/>
  <c r="K143" i="4"/>
  <c r="L143" i="4"/>
  <c r="M143" i="4"/>
  <c r="N143" i="4"/>
  <c r="E144" i="4"/>
  <c r="G144" i="4"/>
  <c r="H144" i="4"/>
  <c r="I144" i="4"/>
  <c r="J144" i="4"/>
  <c r="K144" i="4"/>
  <c r="L144" i="4"/>
  <c r="M144" i="4"/>
  <c r="N144" i="4"/>
  <c r="E145" i="4"/>
  <c r="G145" i="4"/>
  <c r="H145" i="4"/>
  <c r="I145" i="4"/>
  <c r="J145" i="4"/>
  <c r="K145" i="4"/>
  <c r="L145" i="4"/>
  <c r="M145" i="4"/>
  <c r="N145" i="4"/>
  <c r="E146" i="4"/>
  <c r="G146" i="4"/>
  <c r="H146" i="4"/>
  <c r="I146" i="4"/>
  <c r="J146" i="4"/>
  <c r="K146" i="4"/>
  <c r="L146" i="4"/>
  <c r="M146" i="4"/>
  <c r="N146" i="4"/>
  <c r="E147" i="4"/>
  <c r="G147" i="4"/>
  <c r="H147" i="4"/>
  <c r="I147" i="4"/>
  <c r="J147" i="4"/>
  <c r="K147" i="4"/>
  <c r="L147" i="4"/>
  <c r="M147" i="4"/>
  <c r="N147" i="4"/>
  <c r="E148" i="4"/>
  <c r="G148" i="4"/>
  <c r="H148" i="4"/>
  <c r="I148" i="4"/>
  <c r="J148" i="4"/>
  <c r="K148" i="4"/>
  <c r="L148" i="4"/>
  <c r="M148" i="4"/>
  <c r="N148" i="4"/>
  <c r="E149" i="4"/>
  <c r="G149" i="4"/>
  <c r="H149" i="4"/>
  <c r="I149" i="4"/>
  <c r="J149" i="4"/>
  <c r="K149" i="4"/>
  <c r="L149" i="4"/>
  <c r="M149" i="4"/>
  <c r="N149" i="4"/>
  <c r="E150" i="4"/>
  <c r="G150" i="4"/>
  <c r="H150" i="4"/>
  <c r="I150" i="4"/>
  <c r="J150" i="4"/>
  <c r="K150" i="4"/>
  <c r="L150" i="4"/>
  <c r="M150" i="4"/>
  <c r="N150" i="4"/>
  <c r="E151" i="4"/>
  <c r="G151" i="4"/>
  <c r="H151" i="4"/>
  <c r="I151" i="4"/>
  <c r="J151" i="4"/>
  <c r="K151" i="4"/>
  <c r="L151" i="4"/>
  <c r="M151" i="4"/>
  <c r="N151" i="4"/>
  <c r="E152" i="4"/>
  <c r="G152" i="4"/>
  <c r="H152" i="4"/>
  <c r="I152" i="4"/>
  <c r="J152" i="4"/>
  <c r="K152" i="4"/>
  <c r="L152" i="4"/>
  <c r="M152" i="4"/>
  <c r="N152" i="4"/>
  <c r="E153" i="4"/>
  <c r="G153" i="4"/>
  <c r="H153" i="4"/>
  <c r="I153" i="4"/>
  <c r="J153" i="4"/>
  <c r="K153" i="4"/>
  <c r="L153" i="4"/>
  <c r="M153" i="4"/>
  <c r="N153" i="4"/>
  <c r="E154" i="4"/>
  <c r="G154" i="4"/>
  <c r="H154" i="4"/>
  <c r="I154" i="4"/>
  <c r="J154" i="4"/>
  <c r="K154" i="4"/>
  <c r="L154" i="4"/>
  <c r="M154" i="4"/>
  <c r="N154" i="4"/>
  <c r="E155" i="4"/>
  <c r="G155" i="4"/>
  <c r="H155" i="4"/>
  <c r="I155" i="4"/>
  <c r="J155" i="4"/>
  <c r="K155" i="4"/>
  <c r="L155" i="4"/>
  <c r="M155" i="4"/>
  <c r="N155" i="4"/>
  <c r="E156" i="4"/>
  <c r="G156" i="4"/>
  <c r="H156" i="4"/>
  <c r="I156" i="4"/>
  <c r="J156" i="4"/>
  <c r="K156" i="4"/>
  <c r="L156" i="4"/>
  <c r="M156" i="4"/>
  <c r="N156" i="4"/>
  <c r="E157" i="4"/>
  <c r="G157" i="4"/>
  <c r="H157" i="4"/>
  <c r="I157" i="4"/>
  <c r="J157" i="4"/>
  <c r="K157" i="4"/>
  <c r="L157" i="4"/>
  <c r="M157" i="4"/>
  <c r="N157" i="4"/>
  <c r="E158" i="4"/>
  <c r="G158" i="4"/>
  <c r="H158" i="4"/>
  <c r="I158" i="4"/>
  <c r="J158" i="4"/>
  <c r="K158" i="4"/>
  <c r="L158" i="4"/>
  <c r="M158" i="4"/>
  <c r="N158" i="4"/>
  <c r="E159" i="4"/>
  <c r="G159" i="4"/>
  <c r="H159" i="4"/>
  <c r="I159" i="4"/>
  <c r="J159" i="4"/>
  <c r="K159" i="4"/>
  <c r="L159" i="4"/>
  <c r="M159" i="4"/>
  <c r="N159" i="4"/>
  <c r="E160" i="4"/>
  <c r="G160" i="4"/>
  <c r="H160" i="4"/>
  <c r="I160" i="4"/>
  <c r="J160" i="4"/>
  <c r="K160" i="4"/>
  <c r="L160" i="4"/>
  <c r="M160" i="4"/>
  <c r="N160" i="4"/>
  <c r="E161" i="4"/>
  <c r="G161" i="4"/>
  <c r="H161" i="4"/>
  <c r="I161" i="4"/>
  <c r="J161" i="4"/>
  <c r="K161" i="4"/>
  <c r="L161" i="4"/>
  <c r="M161" i="4"/>
  <c r="N161" i="4"/>
  <c r="E162" i="4"/>
  <c r="G162" i="4"/>
  <c r="H162" i="4"/>
  <c r="I162" i="4"/>
  <c r="J162" i="4"/>
  <c r="K162" i="4"/>
  <c r="L162" i="4"/>
  <c r="M162" i="4"/>
  <c r="N162" i="4"/>
  <c r="E163" i="4"/>
  <c r="G163" i="4"/>
  <c r="H163" i="4"/>
  <c r="I163" i="4"/>
  <c r="J163" i="4"/>
  <c r="K163" i="4"/>
  <c r="L163" i="4"/>
  <c r="M163" i="4"/>
  <c r="N163" i="4"/>
  <c r="E164" i="4"/>
  <c r="G164" i="4"/>
  <c r="H164" i="4"/>
  <c r="I164" i="4"/>
  <c r="J164" i="4"/>
  <c r="K164" i="4"/>
  <c r="L164" i="4"/>
  <c r="M164" i="4"/>
  <c r="N164" i="4"/>
  <c r="E165" i="4"/>
  <c r="G165" i="4"/>
  <c r="H165" i="4"/>
  <c r="I165" i="4"/>
  <c r="J165" i="4"/>
  <c r="K165" i="4"/>
  <c r="L165" i="4"/>
  <c r="M165" i="4"/>
  <c r="N165" i="4"/>
  <c r="E166" i="4"/>
  <c r="G166" i="4"/>
  <c r="H166" i="4"/>
  <c r="I166" i="4"/>
  <c r="J166" i="4"/>
  <c r="K166" i="4"/>
  <c r="L166" i="4"/>
  <c r="M166" i="4"/>
  <c r="N166" i="4"/>
  <c r="E167" i="4"/>
  <c r="G167" i="4"/>
  <c r="H167" i="4"/>
  <c r="I167" i="4"/>
  <c r="J167" i="4"/>
  <c r="K167" i="4"/>
  <c r="L167" i="4"/>
  <c r="M167" i="4"/>
  <c r="N167" i="4"/>
  <c r="E168" i="4"/>
  <c r="G168" i="4"/>
  <c r="H168" i="4"/>
  <c r="I168" i="4"/>
  <c r="J168" i="4"/>
  <c r="K168" i="4"/>
  <c r="L168" i="4"/>
  <c r="M168" i="4"/>
  <c r="N168" i="4"/>
  <c r="E169" i="4"/>
  <c r="G169" i="4"/>
  <c r="H169" i="4"/>
  <c r="I169" i="4"/>
  <c r="J169" i="4"/>
  <c r="K169" i="4"/>
  <c r="L169" i="4"/>
  <c r="M169" i="4"/>
  <c r="N169" i="4"/>
  <c r="E170" i="4"/>
  <c r="G170" i="4"/>
  <c r="H170" i="4"/>
  <c r="I170" i="4"/>
  <c r="J170" i="4"/>
  <c r="K170" i="4"/>
  <c r="L170" i="4"/>
  <c r="M170" i="4"/>
  <c r="N170" i="4"/>
  <c r="E171" i="4"/>
  <c r="G171" i="4"/>
  <c r="H171" i="4"/>
  <c r="I171" i="4"/>
  <c r="J171" i="4"/>
  <c r="K171" i="4"/>
  <c r="L171" i="4"/>
  <c r="M171" i="4"/>
  <c r="N171" i="4"/>
  <c r="E172" i="4"/>
  <c r="G172" i="4"/>
  <c r="H172" i="4"/>
  <c r="I172" i="4"/>
  <c r="J172" i="4"/>
  <c r="K172" i="4"/>
  <c r="L172" i="4"/>
  <c r="M172" i="4"/>
  <c r="N172" i="4"/>
  <c r="E173" i="4"/>
  <c r="G173" i="4"/>
  <c r="H173" i="4"/>
  <c r="I173" i="4"/>
  <c r="J173" i="4"/>
  <c r="K173" i="4"/>
  <c r="L173" i="4"/>
  <c r="M173" i="4"/>
  <c r="N173" i="4"/>
  <c r="E174" i="4"/>
  <c r="G174" i="4"/>
  <c r="H174" i="4"/>
  <c r="I174" i="4"/>
  <c r="J174" i="4"/>
  <c r="K174" i="4"/>
  <c r="L174" i="4"/>
  <c r="M174" i="4"/>
  <c r="N174" i="4"/>
  <c r="E175" i="4"/>
  <c r="G175" i="4"/>
  <c r="H175" i="4"/>
  <c r="I175" i="4"/>
  <c r="J175" i="4"/>
  <c r="K175" i="4"/>
  <c r="L175" i="4"/>
  <c r="M175" i="4"/>
  <c r="N175" i="4"/>
  <c r="E176" i="4"/>
  <c r="G176" i="4"/>
  <c r="H176" i="4"/>
  <c r="I176" i="4"/>
  <c r="J176" i="4"/>
  <c r="K176" i="4"/>
  <c r="L176" i="4"/>
  <c r="M176" i="4"/>
  <c r="N176" i="4"/>
  <c r="E177" i="4"/>
  <c r="G177" i="4"/>
  <c r="H177" i="4"/>
  <c r="I177" i="4"/>
  <c r="J177" i="4"/>
  <c r="K177" i="4"/>
  <c r="L177" i="4"/>
  <c r="M177" i="4"/>
  <c r="N177" i="4"/>
  <c r="E178" i="4"/>
  <c r="G178" i="4"/>
  <c r="H178" i="4"/>
  <c r="I178" i="4"/>
  <c r="J178" i="4"/>
  <c r="K178" i="4"/>
  <c r="L178" i="4"/>
  <c r="M178" i="4"/>
  <c r="N178" i="4"/>
  <c r="E179" i="4"/>
  <c r="G179" i="4"/>
  <c r="H179" i="4"/>
  <c r="I179" i="4"/>
  <c r="J179" i="4"/>
  <c r="K179" i="4"/>
  <c r="L179" i="4"/>
  <c r="M179" i="4"/>
  <c r="N179" i="4"/>
  <c r="E180" i="4"/>
  <c r="G180" i="4"/>
  <c r="H180" i="4"/>
  <c r="I180" i="4"/>
  <c r="J180" i="4"/>
  <c r="K180" i="4"/>
  <c r="L180" i="4"/>
  <c r="M180" i="4"/>
  <c r="N180" i="4"/>
  <c r="E181" i="4"/>
  <c r="G181" i="4"/>
  <c r="H181" i="4"/>
  <c r="I181" i="4"/>
  <c r="J181" i="4"/>
  <c r="K181" i="4"/>
  <c r="L181" i="4"/>
  <c r="M181" i="4"/>
  <c r="N181" i="4"/>
  <c r="E182" i="4"/>
  <c r="G182" i="4"/>
  <c r="H182" i="4"/>
  <c r="I182" i="4"/>
  <c r="J182" i="4"/>
  <c r="K182" i="4"/>
  <c r="L182" i="4"/>
  <c r="M182" i="4"/>
  <c r="N182" i="4"/>
  <c r="E183" i="4"/>
  <c r="G183" i="4"/>
  <c r="H183" i="4"/>
  <c r="I183" i="4"/>
  <c r="J183" i="4"/>
  <c r="K183" i="4"/>
  <c r="L183" i="4"/>
  <c r="M183" i="4"/>
  <c r="N183" i="4"/>
  <c r="E184" i="4"/>
  <c r="G184" i="4"/>
  <c r="H184" i="4"/>
  <c r="I184" i="4"/>
  <c r="J184" i="4"/>
  <c r="K184" i="4"/>
  <c r="L184" i="4"/>
  <c r="M184" i="4"/>
  <c r="N184" i="4"/>
  <c r="E185" i="4"/>
  <c r="G185" i="4"/>
  <c r="H185" i="4"/>
  <c r="I185" i="4"/>
  <c r="J185" i="4"/>
  <c r="K185" i="4"/>
  <c r="L185" i="4"/>
  <c r="M185" i="4"/>
  <c r="N185" i="4"/>
  <c r="E186" i="4"/>
  <c r="G186" i="4"/>
  <c r="H186" i="4"/>
  <c r="I186" i="4"/>
  <c r="J186" i="4"/>
  <c r="K186" i="4"/>
  <c r="L186" i="4"/>
  <c r="M186" i="4"/>
  <c r="N186" i="4"/>
  <c r="E187" i="4"/>
  <c r="G187" i="4"/>
  <c r="H187" i="4"/>
  <c r="I187" i="4"/>
  <c r="J187" i="4"/>
  <c r="K187" i="4"/>
  <c r="L187" i="4"/>
  <c r="M187" i="4"/>
  <c r="N187" i="4"/>
  <c r="E188" i="4"/>
  <c r="G188" i="4"/>
  <c r="H188" i="4"/>
  <c r="I188" i="4"/>
  <c r="J188" i="4"/>
  <c r="K188" i="4"/>
  <c r="L188" i="4"/>
  <c r="M188" i="4"/>
  <c r="N188" i="4"/>
  <c r="E189" i="4"/>
  <c r="G189" i="4"/>
  <c r="H189" i="4"/>
  <c r="I189" i="4"/>
  <c r="J189" i="4"/>
  <c r="K189" i="4"/>
  <c r="L189" i="4"/>
  <c r="M189" i="4"/>
  <c r="N189" i="4"/>
  <c r="E190" i="4"/>
  <c r="G190" i="4"/>
  <c r="H190" i="4"/>
  <c r="I190" i="4"/>
  <c r="J190" i="4"/>
  <c r="K190" i="4"/>
  <c r="L190" i="4"/>
  <c r="M190" i="4"/>
  <c r="N190" i="4"/>
  <c r="E191" i="4"/>
  <c r="G191" i="4"/>
  <c r="H191" i="4"/>
  <c r="I191" i="4"/>
  <c r="J191" i="4"/>
  <c r="K191" i="4"/>
  <c r="L191" i="4"/>
  <c r="M191" i="4"/>
  <c r="N191" i="4"/>
  <c r="E192" i="4"/>
  <c r="G192" i="4"/>
  <c r="H192" i="4"/>
  <c r="I192" i="4"/>
  <c r="J192" i="4"/>
  <c r="K192" i="4"/>
  <c r="L192" i="4"/>
  <c r="M192" i="4"/>
  <c r="N192" i="4"/>
  <c r="E193" i="4"/>
  <c r="G193" i="4"/>
  <c r="H193" i="4"/>
  <c r="I193" i="4"/>
  <c r="J193" i="4"/>
  <c r="K193" i="4"/>
  <c r="L193" i="4"/>
  <c r="M193" i="4"/>
  <c r="N193" i="4"/>
  <c r="E194" i="4"/>
  <c r="G194" i="4"/>
  <c r="H194" i="4"/>
  <c r="I194" i="4"/>
  <c r="J194" i="4"/>
  <c r="K194" i="4"/>
  <c r="L194" i="4"/>
  <c r="M194" i="4"/>
  <c r="N194" i="4"/>
  <c r="E195" i="4"/>
  <c r="G195" i="4"/>
  <c r="H195" i="4"/>
  <c r="I195" i="4"/>
  <c r="J195" i="4"/>
  <c r="K195" i="4"/>
  <c r="L195" i="4"/>
  <c r="M195" i="4"/>
  <c r="N195" i="4"/>
  <c r="E196" i="4"/>
  <c r="G196" i="4"/>
  <c r="H196" i="4"/>
  <c r="I196" i="4"/>
  <c r="J196" i="4"/>
  <c r="K196" i="4"/>
  <c r="L196" i="4"/>
  <c r="M196" i="4"/>
  <c r="N196" i="4"/>
  <c r="E197" i="4"/>
  <c r="G197" i="4"/>
  <c r="H197" i="4"/>
  <c r="I197" i="4"/>
  <c r="J197" i="4"/>
  <c r="K197" i="4"/>
  <c r="L197" i="4"/>
  <c r="M197" i="4"/>
  <c r="N197" i="4"/>
  <c r="E198" i="4"/>
  <c r="G198" i="4"/>
  <c r="H198" i="4"/>
  <c r="I198" i="4"/>
  <c r="J198" i="4"/>
  <c r="K198" i="4"/>
  <c r="L198" i="4"/>
  <c r="M198" i="4"/>
  <c r="N198" i="4"/>
  <c r="E199" i="4"/>
  <c r="G199" i="4"/>
  <c r="H199" i="4"/>
  <c r="I199" i="4"/>
  <c r="J199" i="4"/>
  <c r="K199" i="4"/>
  <c r="L199" i="4"/>
  <c r="M199" i="4"/>
  <c r="N199" i="4"/>
  <c r="E200" i="4"/>
  <c r="G200" i="4"/>
  <c r="H200" i="4"/>
  <c r="I200" i="4"/>
  <c r="J200" i="4"/>
  <c r="K200" i="4"/>
  <c r="L200" i="4"/>
  <c r="M200" i="4"/>
  <c r="N200" i="4"/>
  <c r="E201" i="4"/>
  <c r="G201" i="4"/>
  <c r="H201" i="4"/>
  <c r="I201" i="4"/>
  <c r="J201" i="4"/>
  <c r="K201" i="4"/>
  <c r="L201" i="4"/>
  <c r="M201" i="4"/>
  <c r="N201" i="4"/>
  <c r="E202" i="4"/>
  <c r="G202" i="4"/>
  <c r="H202" i="4"/>
  <c r="I202" i="4"/>
  <c r="J202" i="4"/>
  <c r="K202" i="4"/>
  <c r="L202" i="4"/>
  <c r="M202" i="4"/>
  <c r="N202" i="4"/>
  <c r="E203" i="4"/>
  <c r="G203" i="4"/>
  <c r="H203" i="4"/>
  <c r="I203" i="4"/>
  <c r="J203" i="4"/>
  <c r="K203" i="4"/>
  <c r="L203" i="4"/>
  <c r="M203" i="4"/>
  <c r="N203" i="4"/>
  <c r="E204" i="4"/>
  <c r="G204" i="4"/>
  <c r="H204" i="4"/>
  <c r="I204" i="4"/>
  <c r="J204" i="4"/>
  <c r="K204" i="4"/>
  <c r="L204" i="4"/>
  <c r="M204" i="4"/>
  <c r="N204" i="4"/>
  <c r="E205" i="4"/>
  <c r="G205" i="4"/>
  <c r="H205" i="4"/>
  <c r="I205" i="4"/>
  <c r="J205" i="4"/>
  <c r="K205" i="4"/>
  <c r="L205" i="4"/>
  <c r="M205" i="4"/>
  <c r="N205" i="4"/>
  <c r="E206" i="4"/>
  <c r="G206" i="4"/>
  <c r="H206" i="4"/>
  <c r="I206" i="4"/>
  <c r="J206" i="4"/>
  <c r="K206" i="4"/>
  <c r="L206" i="4"/>
  <c r="M206" i="4"/>
  <c r="N206" i="4"/>
  <c r="E207" i="4"/>
  <c r="G207" i="4"/>
  <c r="H207" i="4"/>
  <c r="I207" i="4"/>
  <c r="J207" i="4"/>
  <c r="K207" i="4"/>
  <c r="L207" i="4"/>
  <c r="M207" i="4"/>
  <c r="N207" i="4"/>
  <c r="E208" i="4"/>
  <c r="G208" i="4"/>
  <c r="H208" i="4"/>
  <c r="I208" i="4"/>
  <c r="J208" i="4"/>
  <c r="K208" i="4"/>
  <c r="L208" i="4"/>
  <c r="M208" i="4"/>
  <c r="N208" i="4"/>
  <c r="E209" i="4"/>
  <c r="G209" i="4"/>
  <c r="H209" i="4"/>
  <c r="I209" i="4"/>
  <c r="J209" i="4"/>
  <c r="K209" i="4"/>
  <c r="L209" i="4"/>
  <c r="M209" i="4"/>
  <c r="N209" i="4"/>
  <c r="E210" i="4"/>
  <c r="G210" i="4"/>
  <c r="H210" i="4"/>
  <c r="I210" i="4"/>
  <c r="J210" i="4"/>
  <c r="K210" i="4"/>
  <c r="L210" i="4"/>
  <c r="M210" i="4"/>
  <c r="N210" i="4"/>
  <c r="E211" i="4"/>
  <c r="G211" i="4"/>
  <c r="H211" i="4"/>
  <c r="I211" i="4"/>
  <c r="J211" i="4"/>
  <c r="K211" i="4"/>
  <c r="L211" i="4"/>
  <c r="M211" i="4"/>
  <c r="N211" i="4"/>
  <c r="E212" i="4"/>
  <c r="G212" i="4"/>
  <c r="H212" i="4"/>
  <c r="I212" i="4"/>
  <c r="J212" i="4"/>
  <c r="K212" i="4"/>
  <c r="L212" i="4"/>
  <c r="M212" i="4"/>
  <c r="N212" i="4"/>
  <c r="E213" i="4"/>
  <c r="G213" i="4"/>
  <c r="H213" i="4"/>
  <c r="I213" i="4"/>
  <c r="J213" i="4"/>
  <c r="K213" i="4"/>
  <c r="L213" i="4"/>
  <c r="M213" i="4"/>
  <c r="N213" i="4"/>
  <c r="E214" i="4"/>
  <c r="G214" i="4"/>
  <c r="H214" i="4"/>
  <c r="I214" i="4"/>
  <c r="J214" i="4"/>
  <c r="K214" i="4"/>
  <c r="L214" i="4"/>
  <c r="M214" i="4"/>
  <c r="N214" i="4"/>
  <c r="E215" i="4"/>
  <c r="G215" i="4"/>
  <c r="H215" i="4"/>
  <c r="I215" i="4"/>
  <c r="J215" i="4"/>
  <c r="K215" i="4"/>
  <c r="L215" i="4"/>
  <c r="M215" i="4"/>
  <c r="N215" i="4"/>
  <c r="E216" i="4"/>
  <c r="G216" i="4"/>
  <c r="H216" i="4"/>
  <c r="I216" i="4"/>
  <c r="J216" i="4"/>
  <c r="K216" i="4"/>
  <c r="L216" i="4"/>
  <c r="M216" i="4"/>
  <c r="N216" i="4"/>
  <c r="E217" i="4"/>
  <c r="G217" i="4"/>
  <c r="H217" i="4"/>
  <c r="I217" i="4"/>
  <c r="J217" i="4"/>
  <c r="K217" i="4"/>
  <c r="L217" i="4"/>
  <c r="M217" i="4"/>
  <c r="N217" i="4"/>
  <c r="E218" i="4"/>
  <c r="G218" i="4"/>
  <c r="H218" i="4"/>
  <c r="I218" i="4"/>
  <c r="J218" i="4"/>
  <c r="K218" i="4"/>
  <c r="L218" i="4"/>
  <c r="M218" i="4"/>
  <c r="N218" i="4"/>
  <c r="E219" i="4"/>
  <c r="G219" i="4"/>
  <c r="H219" i="4"/>
  <c r="I219" i="4"/>
  <c r="J219" i="4"/>
  <c r="K219" i="4"/>
  <c r="L219" i="4"/>
  <c r="M219" i="4"/>
  <c r="N219" i="4"/>
  <c r="E220" i="4"/>
  <c r="G220" i="4"/>
  <c r="H220" i="4"/>
  <c r="I220" i="4"/>
  <c r="J220" i="4"/>
  <c r="K220" i="4"/>
  <c r="L220" i="4"/>
  <c r="M220" i="4"/>
  <c r="N220" i="4"/>
  <c r="E221" i="4"/>
  <c r="G221" i="4"/>
  <c r="H221" i="4"/>
  <c r="I221" i="4"/>
  <c r="J221" i="4"/>
  <c r="K221" i="4"/>
  <c r="L221" i="4"/>
  <c r="M221" i="4"/>
  <c r="N221" i="4"/>
  <c r="E222" i="4"/>
  <c r="G222" i="4"/>
  <c r="H222" i="4"/>
  <c r="I222" i="4"/>
  <c r="J222" i="4"/>
  <c r="K222" i="4"/>
  <c r="L222" i="4"/>
  <c r="M222" i="4"/>
  <c r="N222" i="4"/>
  <c r="E223" i="4"/>
  <c r="G223" i="4"/>
  <c r="H223" i="4"/>
  <c r="I223" i="4"/>
  <c r="J223" i="4"/>
  <c r="K223" i="4"/>
  <c r="L223" i="4"/>
  <c r="M223" i="4"/>
  <c r="N223" i="4"/>
  <c r="E224" i="4"/>
  <c r="G224" i="4"/>
  <c r="H224" i="4"/>
  <c r="I224" i="4"/>
  <c r="J224" i="4"/>
  <c r="K224" i="4"/>
  <c r="L224" i="4"/>
  <c r="M224" i="4"/>
  <c r="N224" i="4"/>
  <c r="E225" i="4"/>
  <c r="G225" i="4"/>
  <c r="H225" i="4"/>
  <c r="I225" i="4"/>
  <c r="J225" i="4"/>
  <c r="K225" i="4"/>
  <c r="L225" i="4"/>
  <c r="M225" i="4"/>
  <c r="N225" i="4"/>
  <c r="AG26" i="26" l="1"/>
  <c r="X26" i="16"/>
  <c r="Y26" i="26"/>
  <c r="AH23" i="26"/>
  <c r="AH26" i="26" s="1"/>
  <c r="Y26" i="16"/>
  <c r="AG22" i="34"/>
  <c r="X26" i="26"/>
  <c r="AH22" i="33"/>
  <c r="AG22" i="17"/>
  <c r="AH22" i="34"/>
  <c r="AP51" i="33"/>
  <c r="AP51" i="34"/>
  <c r="Q49" i="34"/>
  <c r="CB49" i="34"/>
  <c r="CA49" i="34"/>
  <c r="F49" i="34"/>
  <c r="BU49" i="34"/>
  <c r="BT49" i="34"/>
  <c r="BZ49" i="34"/>
  <c r="BY49" i="34"/>
  <c r="BX49" i="34"/>
  <c r="BW49" i="34"/>
  <c r="BV49" i="34"/>
  <c r="W49" i="34"/>
  <c r="V49" i="34"/>
  <c r="F49" i="33"/>
  <c r="AP49" i="33" s="1"/>
  <c r="Q49" i="33"/>
  <c r="W49" i="33"/>
  <c r="V49" i="33"/>
  <c r="BY49" i="33"/>
  <c r="BU49" i="33"/>
  <c r="CB49" i="33"/>
  <c r="BX49" i="33"/>
  <c r="BT49" i="33"/>
  <c r="CA49" i="33"/>
  <c r="BZ49" i="33"/>
  <c r="BW49" i="33"/>
  <c r="BV49" i="33"/>
  <c r="AR137" i="28"/>
  <c r="AP137" i="28"/>
  <c r="AR136" i="28"/>
  <c r="AP136" i="28"/>
  <c r="BA135" i="28"/>
  <c r="AZ135" i="28"/>
  <c r="AY135" i="28"/>
  <c r="AX135" i="28"/>
  <c r="AW135" i="28"/>
  <c r="AV135" i="28"/>
  <c r="AU135" i="28"/>
  <c r="AT135" i="28"/>
  <c r="AS135" i="28"/>
  <c r="AQ135" i="28"/>
  <c r="BA134" i="28"/>
  <c r="AZ134" i="28"/>
  <c r="AY134" i="28"/>
  <c r="AX134" i="28"/>
  <c r="AW134" i="28"/>
  <c r="AV134" i="28"/>
  <c r="AU134" i="28"/>
  <c r="AT134" i="28"/>
  <c r="AS134" i="28"/>
  <c r="AQ134" i="28"/>
  <c r="D127" i="28"/>
  <c r="O114" i="28"/>
  <c r="O113" i="28"/>
  <c r="O112" i="28"/>
  <c r="O111" i="28"/>
  <c r="O110" i="28"/>
  <c r="O109" i="28"/>
  <c r="O108" i="28"/>
  <c r="O107" i="28"/>
  <c r="O106" i="28"/>
  <c r="BD83" i="28"/>
  <c r="BF83" i="28" s="1"/>
  <c r="BH83" i="28" s="1"/>
  <c r="J83" i="28"/>
  <c r="E83" i="28"/>
  <c r="BD82" i="28"/>
  <c r="BF82" i="28" s="1"/>
  <c r="BH82" i="28" s="1"/>
  <c r="J82" i="28"/>
  <c r="E82" i="28"/>
  <c r="J81" i="28"/>
  <c r="E81" i="28"/>
  <c r="J80" i="28"/>
  <c r="E80" i="28"/>
  <c r="J79" i="28"/>
  <c r="E79" i="28"/>
  <c r="J78" i="28"/>
  <c r="E78" i="28"/>
  <c r="CB74" i="28"/>
  <c r="CA74" i="28"/>
  <c r="BZ74" i="28"/>
  <c r="BY74" i="28"/>
  <c r="BX74" i="28"/>
  <c r="BW74" i="28"/>
  <c r="BV74" i="28"/>
  <c r="BU74" i="28"/>
  <c r="BT74" i="28"/>
  <c r="CB72" i="28"/>
  <c r="CA72" i="28"/>
  <c r="BZ72" i="28"/>
  <c r="BY72" i="28"/>
  <c r="BX72" i="28"/>
  <c r="BW72" i="28"/>
  <c r="BV72" i="28"/>
  <c r="BU72" i="28"/>
  <c r="BT72" i="28"/>
  <c r="CB71" i="28"/>
  <c r="CA71" i="28"/>
  <c r="BZ71" i="28"/>
  <c r="BY71" i="28"/>
  <c r="BX71" i="28"/>
  <c r="BW71" i="28"/>
  <c r="BV71" i="28"/>
  <c r="BU71" i="28"/>
  <c r="BT71" i="28"/>
  <c r="CB70" i="28"/>
  <c r="CA70" i="28"/>
  <c r="BZ70" i="28"/>
  <c r="BY70" i="28"/>
  <c r="BX70" i="28"/>
  <c r="BW70" i="28"/>
  <c r="BV70" i="28"/>
  <c r="BU70" i="28"/>
  <c r="BT70" i="28"/>
  <c r="B70" i="28"/>
  <c r="CB69" i="28"/>
  <c r="CA69" i="28"/>
  <c r="BZ69" i="28"/>
  <c r="BY69" i="28"/>
  <c r="BX69" i="28"/>
  <c r="BW69" i="28"/>
  <c r="BV69" i="28"/>
  <c r="BU69" i="28"/>
  <c r="BT69" i="28"/>
  <c r="CB68" i="28"/>
  <c r="CA68" i="28"/>
  <c r="BZ68" i="28"/>
  <c r="BY68" i="28"/>
  <c r="BX68" i="28"/>
  <c r="BW68" i="28"/>
  <c r="BV68" i="28"/>
  <c r="BU68" i="28"/>
  <c r="BT68" i="28"/>
  <c r="CB67" i="28"/>
  <c r="CA67" i="28"/>
  <c r="BZ67" i="28"/>
  <c r="BY67" i="28"/>
  <c r="BX67" i="28"/>
  <c r="BW67" i="28"/>
  <c r="BV67" i="28"/>
  <c r="BU67" i="28"/>
  <c r="BT67" i="28"/>
  <c r="CB66" i="28"/>
  <c r="CA66" i="28"/>
  <c r="BZ66" i="28"/>
  <c r="BY66" i="28"/>
  <c r="BX66" i="28"/>
  <c r="BW66" i="28"/>
  <c r="BV66" i="28"/>
  <c r="BU66" i="28"/>
  <c r="BT66" i="28"/>
  <c r="CB65" i="28"/>
  <c r="CA65" i="28"/>
  <c r="BZ65" i="28"/>
  <c r="BY65" i="28"/>
  <c r="BX65" i="28"/>
  <c r="BW65" i="28"/>
  <c r="BV65" i="28"/>
  <c r="BU65" i="28"/>
  <c r="BT65" i="28"/>
  <c r="Q65" i="28"/>
  <c r="P65" i="28"/>
  <c r="O65" i="28"/>
  <c r="N65" i="28"/>
  <c r="M65" i="28"/>
  <c r="L65" i="28"/>
  <c r="E65" i="28"/>
  <c r="CB64" i="28"/>
  <c r="CA64" i="28"/>
  <c r="BZ64" i="28"/>
  <c r="BY64" i="28"/>
  <c r="BX64" i="28"/>
  <c r="BW64" i="28"/>
  <c r="BV64" i="28"/>
  <c r="BU64" i="28"/>
  <c r="BT64" i="28"/>
  <c r="AN64" i="28"/>
  <c r="AM64" i="28"/>
  <c r="AL64" i="28"/>
  <c r="AK64" i="28"/>
  <c r="AJ64" i="28"/>
  <c r="AI64" i="28"/>
  <c r="T64" i="28"/>
  <c r="I64" i="28"/>
  <c r="H64" i="28"/>
  <c r="G64" i="28"/>
  <c r="CB63" i="28"/>
  <c r="CA63" i="28"/>
  <c r="BZ63" i="28"/>
  <c r="BY63" i="28"/>
  <c r="BX63" i="28"/>
  <c r="BW63" i="28"/>
  <c r="BV63" i="28"/>
  <c r="BU63" i="28"/>
  <c r="BT63" i="28"/>
  <c r="AN63" i="28"/>
  <c r="AM63" i="28"/>
  <c r="AL63" i="28"/>
  <c r="AK63" i="28"/>
  <c r="AJ63" i="28"/>
  <c r="AI63" i="28"/>
  <c r="T63" i="28"/>
  <c r="I63" i="28"/>
  <c r="H63" i="28"/>
  <c r="G63" i="28"/>
  <c r="CB62" i="28"/>
  <c r="CA62" i="28"/>
  <c r="BZ62" i="28"/>
  <c r="BY62" i="28"/>
  <c r="BX62" i="28"/>
  <c r="BW62" i="28"/>
  <c r="BV62" i="28"/>
  <c r="BU62" i="28"/>
  <c r="BT62" i="28"/>
  <c r="AN62" i="28"/>
  <c r="AM62" i="28"/>
  <c r="AL62" i="28"/>
  <c r="AK62" i="28"/>
  <c r="AJ62" i="28"/>
  <c r="AI62" i="28"/>
  <c r="T62" i="28"/>
  <c r="I62" i="28"/>
  <c r="H62" i="28"/>
  <c r="G62" i="28"/>
  <c r="CB61" i="28"/>
  <c r="CA61" i="28"/>
  <c r="BZ61" i="28"/>
  <c r="BY61" i="28"/>
  <c r="BX61" i="28"/>
  <c r="BW61" i="28"/>
  <c r="BV61" i="28"/>
  <c r="BU61" i="28"/>
  <c r="BT61" i="28"/>
  <c r="CB60" i="28"/>
  <c r="CA60" i="28"/>
  <c r="BZ60" i="28"/>
  <c r="BY60" i="28"/>
  <c r="BX60" i="28"/>
  <c r="BW60" i="28"/>
  <c r="BV60" i="28"/>
  <c r="BU60" i="28"/>
  <c r="BT60" i="28"/>
  <c r="CB59" i="28"/>
  <c r="CA59" i="28"/>
  <c r="BZ59" i="28"/>
  <c r="BY59" i="28"/>
  <c r="BX59" i="28"/>
  <c r="BW59" i="28"/>
  <c r="BV59" i="28"/>
  <c r="BU59" i="28"/>
  <c r="BT59" i="28"/>
  <c r="CB58" i="28"/>
  <c r="CA58" i="28"/>
  <c r="BZ58" i="28"/>
  <c r="BY58" i="28"/>
  <c r="BX58" i="28"/>
  <c r="BW58" i="28"/>
  <c r="BV58" i="28"/>
  <c r="BU58" i="28"/>
  <c r="BT58" i="28"/>
  <c r="CB57" i="28"/>
  <c r="CA57" i="28"/>
  <c r="BZ57" i="28"/>
  <c r="BY57" i="28"/>
  <c r="BX57" i="28"/>
  <c r="BW57" i="28"/>
  <c r="BV57" i="28"/>
  <c r="BU57" i="28"/>
  <c r="BT57" i="28"/>
  <c r="CB56" i="28"/>
  <c r="CA56" i="28"/>
  <c r="BZ56" i="28"/>
  <c r="BY56" i="28"/>
  <c r="BX56" i="28"/>
  <c r="BW56" i="28"/>
  <c r="BV56" i="28"/>
  <c r="BU56" i="28"/>
  <c r="BT56" i="28"/>
  <c r="CB55" i="28"/>
  <c r="CA55" i="28"/>
  <c r="BZ55" i="28"/>
  <c r="BY55" i="28"/>
  <c r="BX55" i="28"/>
  <c r="BW55" i="28"/>
  <c r="BV55" i="28"/>
  <c r="BU55" i="28"/>
  <c r="BT55" i="28"/>
  <c r="CB54" i="28"/>
  <c r="CA54" i="28"/>
  <c r="BZ54" i="28"/>
  <c r="BY54" i="28"/>
  <c r="BX54" i="28"/>
  <c r="BW54" i="28"/>
  <c r="BV54" i="28"/>
  <c r="BU54" i="28"/>
  <c r="BT54" i="28"/>
  <c r="CB53" i="28"/>
  <c r="CA53" i="28"/>
  <c r="BZ53" i="28"/>
  <c r="BY53" i="28"/>
  <c r="BX53" i="28"/>
  <c r="BW53" i="28"/>
  <c r="BV53" i="28"/>
  <c r="BU53" i="28"/>
  <c r="BT53" i="28"/>
  <c r="CB52" i="28"/>
  <c r="CA52" i="28"/>
  <c r="BZ52" i="28"/>
  <c r="BY52" i="28"/>
  <c r="BX52" i="28"/>
  <c r="BW52" i="28"/>
  <c r="BV52" i="28"/>
  <c r="BU52" i="28"/>
  <c r="BT52" i="28"/>
  <c r="U52" i="28"/>
  <c r="T52" i="28"/>
  <c r="S52" i="28"/>
  <c r="G51" i="28"/>
  <c r="G50" i="28"/>
  <c r="G49" i="28"/>
  <c r="G48" i="28"/>
  <c r="B48" i="28"/>
  <c r="CB47" i="28"/>
  <c r="CA47" i="28"/>
  <c r="BZ47" i="28"/>
  <c r="BY47" i="28"/>
  <c r="BX47" i="28"/>
  <c r="BW47" i="28"/>
  <c r="BV47" i="28"/>
  <c r="BU47" i="28"/>
  <c r="BT47" i="28"/>
  <c r="CB46" i="28"/>
  <c r="CA46" i="28"/>
  <c r="BZ46" i="28"/>
  <c r="BY46" i="28"/>
  <c r="BX46" i="28"/>
  <c r="BW46" i="28"/>
  <c r="BV46" i="28"/>
  <c r="BU46" i="28"/>
  <c r="BT46" i="28"/>
  <c r="CB45" i="28"/>
  <c r="CA45" i="28"/>
  <c r="BZ45" i="28"/>
  <c r="BY45" i="28"/>
  <c r="BX45" i="28"/>
  <c r="BW45" i="28"/>
  <c r="BV45" i="28"/>
  <c r="BU45" i="28"/>
  <c r="BT45" i="28"/>
  <c r="CB44" i="28"/>
  <c r="CA44" i="28"/>
  <c r="BZ44" i="28"/>
  <c r="BY44" i="28"/>
  <c r="BX44" i="28"/>
  <c r="BW44" i="28"/>
  <c r="BV44" i="28"/>
  <c r="BU44" i="28"/>
  <c r="BT44" i="28"/>
  <c r="CB43" i="28"/>
  <c r="CA43" i="28"/>
  <c r="BZ43" i="28"/>
  <c r="BY43" i="28"/>
  <c r="BX43" i="28"/>
  <c r="BW43" i="28"/>
  <c r="BV43" i="28"/>
  <c r="BU43" i="28"/>
  <c r="BT43" i="28"/>
  <c r="Q43" i="28"/>
  <c r="P43" i="28"/>
  <c r="O43" i="28"/>
  <c r="N43" i="28"/>
  <c r="M43" i="28"/>
  <c r="L43" i="28"/>
  <c r="CB42" i="28"/>
  <c r="CA42" i="28"/>
  <c r="BZ42" i="28"/>
  <c r="BY42" i="28"/>
  <c r="BX42" i="28"/>
  <c r="BW42" i="28"/>
  <c r="BV42" i="28"/>
  <c r="BU42" i="28"/>
  <c r="BT42" i="28"/>
  <c r="AN42" i="28"/>
  <c r="AM42" i="28"/>
  <c r="AL42" i="28"/>
  <c r="AK42" i="28"/>
  <c r="AJ42" i="28"/>
  <c r="AI42" i="28"/>
  <c r="AH42" i="28"/>
  <c r="AG42" i="28"/>
  <c r="AF42" i="28"/>
  <c r="AE42" i="28"/>
  <c r="AD42" i="28"/>
  <c r="AC42" i="28"/>
  <c r="AB42" i="28"/>
  <c r="AA42" i="28"/>
  <c r="T42" i="28"/>
  <c r="Z42" i="28"/>
  <c r="CB41" i="28"/>
  <c r="CA41" i="28"/>
  <c r="BZ41" i="28"/>
  <c r="BY41" i="28"/>
  <c r="BX41" i="28"/>
  <c r="BW41" i="28"/>
  <c r="BV41" i="28"/>
  <c r="BU41" i="28"/>
  <c r="BT41" i="28"/>
  <c r="AN41" i="28"/>
  <c r="AM41" i="28"/>
  <c r="AL41" i="28"/>
  <c r="AK41" i="28"/>
  <c r="AJ41" i="28"/>
  <c r="AI41" i="28"/>
  <c r="AH41" i="28"/>
  <c r="AG41" i="28"/>
  <c r="AF41" i="28"/>
  <c r="AE41" i="28"/>
  <c r="AD41" i="28"/>
  <c r="AC41" i="28"/>
  <c r="AB41" i="28"/>
  <c r="AA41" i="28"/>
  <c r="T41" i="28"/>
  <c r="Z41" i="28"/>
  <c r="CB40" i="28"/>
  <c r="CA40" i="28"/>
  <c r="BZ40" i="28"/>
  <c r="BY40" i="28"/>
  <c r="BX40" i="28"/>
  <c r="BW40" i="28"/>
  <c r="BV40" i="28"/>
  <c r="BU40" i="28"/>
  <c r="BT40" i="28"/>
  <c r="AN40" i="28"/>
  <c r="AM40" i="28"/>
  <c r="AL40" i="28"/>
  <c r="AK40" i="28"/>
  <c r="AJ40" i="28"/>
  <c r="AI40" i="28"/>
  <c r="AH40" i="28"/>
  <c r="AG40" i="28"/>
  <c r="AF40" i="28"/>
  <c r="AE40" i="28"/>
  <c r="AD40" i="28"/>
  <c r="AC40" i="28"/>
  <c r="AB40" i="28"/>
  <c r="AA40" i="28"/>
  <c r="Z40" i="28"/>
  <c r="B51" i="28"/>
  <c r="A40" i="28"/>
  <c r="CB39" i="28"/>
  <c r="CA39" i="28"/>
  <c r="BZ39" i="28"/>
  <c r="BY39" i="28"/>
  <c r="BX39" i="28"/>
  <c r="BW39" i="28"/>
  <c r="BV39" i="28"/>
  <c r="BU39" i="28"/>
  <c r="BT39" i="28"/>
  <c r="AN39" i="28"/>
  <c r="AM39" i="28"/>
  <c r="AL39" i="28"/>
  <c r="AK39" i="28"/>
  <c r="AJ39" i="28"/>
  <c r="AI39" i="28"/>
  <c r="AH39" i="28"/>
  <c r="AG39" i="28"/>
  <c r="AF39" i="28"/>
  <c r="AE39" i="28"/>
  <c r="AD39" i="28"/>
  <c r="AC39" i="28"/>
  <c r="AB39" i="28"/>
  <c r="AA39" i="28"/>
  <c r="T39" i="28"/>
  <c r="Z39" i="28"/>
  <c r="CB38" i="28"/>
  <c r="CA38" i="28"/>
  <c r="BZ38" i="28"/>
  <c r="BY38" i="28"/>
  <c r="BX38" i="28"/>
  <c r="BW38" i="28"/>
  <c r="BV38" i="28"/>
  <c r="BU38" i="28"/>
  <c r="BT38" i="28"/>
  <c r="AN38" i="28"/>
  <c r="AM38" i="28"/>
  <c r="AL38" i="28"/>
  <c r="AK38" i="28"/>
  <c r="AJ38" i="28"/>
  <c r="AI38" i="28"/>
  <c r="AH38" i="28"/>
  <c r="AG38" i="28"/>
  <c r="AF38" i="28"/>
  <c r="AE38" i="28"/>
  <c r="AD38" i="28"/>
  <c r="AC38" i="28"/>
  <c r="AB38" i="28"/>
  <c r="AA38" i="28"/>
  <c r="T38" i="28"/>
  <c r="Z38" i="28"/>
  <c r="CB37" i="28"/>
  <c r="CA37" i="28"/>
  <c r="BZ37" i="28"/>
  <c r="BY37" i="28"/>
  <c r="BX37" i="28"/>
  <c r="BW37" i="28"/>
  <c r="BV37" i="28"/>
  <c r="BU37" i="28"/>
  <c r="BT37" i="28"/>
  <c r="AN37" i="28"/>
  <c r="AM37" i="28"/>
  <c r="AL37" i="28"/>
  <c r="AK37" i="28"/>
  <c r="AJ37" i="28"/>
  <c r="AI37" i="28"/>
  <c r="AH37" i="28"/>
  <c r="AG37" i="28"/>
  <c r="AF37" i="28"/>
  <c r="AE37" i="28"/>
  <c r="AD37" i="28"/>
  <c r="AC37" i="28"/>
  <c r="AB37" i="28"/>
  <c r="AA37" i="28"/>
  <c r="Z37" i="28"/>
  <c r="B50" i="28"/>
  <c r="A37" i="28"/>
  <c r="CB36" i="28"/>
  <c r="CA36" i="28"/>
  <c r="BZ36" i="28"/>
  <c r="BY36" i="28"/>
  <c r="BX36" i="28"/>
  <c r="BW36" i="28"/>
  <c r="BV36" i="28"/>
  <c r="BU36" i="28"/>
  <c r="BT36" i="28"/>
  <c r="AN36" i="28"/>
  <c r="AM36" i="28"/>
  <c r="AL36" i="28"/>
  <c r="AK36" i="28"/>
  <c r="AJ36" i="28"/>
  <c r="AI36" i="28"/>
  <c r="AH36" i="28"/>
  <c r="AG36" i="28"/>
  <c r="AF36" i="28"/>
  <c r="AE36" i="28"/>
  <c r="AD36" i="28"/>
  <c r="AC36" i="28"/>
  <c r="AB36" i="28"/>
  <c r="AA36" i="28"/>
  <c r="T36" i="28"/>
  <c r="Z36" i="28"/>
  <c r="CB35" i="28"/>
  <c r="CA35" i="28"/>
  <c r="BZ35" i="28"/>
  <c r="BY35" i="28"/>
  <c r="BX35" i="28"/>
  <c r="BW35" i="28"/>
  <c r="BV35" i="28"/>
  <c r="BU35" i="28"/>
  <c r="BT35" i="28"/>
  <c r="AN35" i="28"/>
  <c r="AM35" i="28"/>
  <c r="AL35" i="28"/>
  <c r="AK35" i="28"/>
  <c r="AJ35" i="28"/>
  <c r="AI35" i="28"/>
  <c r="AH35" i="28"/>
  <c r="AG35" i="28"/>
  <c r="AF35" i="28"/>
  <c r="AE35" i="28"/>
  <c r="AD35" i="28"/>
  <c r="AC35" i="28"/>
  <c r="AB35" i="28"/>
  <c r="AA35" i="28"/>
  <c r="T35" i="28"/>
  <c r="Z35" i="28"/>
  <c r="CB34" i="28"/>
  <c r="CA34" i="28"/>
  <c r="BZ34" i="28"/>
  <c r="BY34" i="28"/>
  <c r="BX34" i="28"/>
  <c r="BW34" i="28"/>
  <c r="BV34" i="28"/>
  <c r="BU34" i="28"/>
  <c r="BT34" i="28"/>
  <c r="AN34" i="28"/>
  <c r="AM34" i="28"/>
  <c r="AL34" i="28"/>
  <c r="AK34" i="28"/>
  <c r="AJ34" i="28"/>
  <c r="AI34" i="28"/>
  <c r="AH34" i="28"/>
  <c r="AG34" i="28"/>
  <c r="AF34" i="28"/>
  <c r="AE34" i="28"/>
  <c r="AD34" i="28"/>
  <c r="AC34" i="28"/>
  <c r="AB34" i="28"/>
  <c r="AA34" i="28"/>
  <c r="Z34" i="28"/>
  <c r="A34" i="28"/>
  <c r="CB33" i="28"/>
  <c r="CA33" i="28"/>
  <c r="BZ33" i="28"/>
  <c r="BY33" i="28"/>
  <c r="BX33" i="28"/>
  <c r="BW33" i="28"/>
  <c r="BV33" i="28"/>
  <c r="BU33" i="28"/>
  <c r="BT33" i="28"/>
  <c r="AN33" i="28"/>
  <c r="AM33" i="28"/>
  <c r="AL33" i="28"/>
  <c r="AK33" i="28"/>
  <c r="AJ33" i="28"/>
  <c r="AI33" i="28"/>
  <c r="AH33" i="28"/>
  <c r="AG33" i="28"/>
  <c r="AF33" i="28"/>
  <c r="AE33" i="28"/>
  <c r="AD33" i="28"/>
  <c r="AC33" i="28"/>
  <c r="AB33" i="28"/>
  <c r="AA33" i="28"/>
  <c r="T33" i="28"/>
  <c r="Z33" i="28"/>
  <c r="CB32" i="28"/>
  <c r="CA32" i="28"/>
  <c r="BZ32" i="28"/>
  <c r="BY32" i="28"/>
  <c r="BX32" i="28"/>
  <c r="BW32" i="28"/>
  <c r="BV32" i="28"/>
  <c r="BU32" i="28"/>
  <c r="BT32" i="28"/>
  <c r="AN32" i="28"/>
  <c r="AM32" i="28"/>
  <c r="AL32" i="28"/>
  <c r="AK32" i="28"/>
  <c r="AJ32" i="28"/>
  <c r="AI32" i="28"/>
  <c r="AH32" i="28"/>
  <c r="AG32" i="28"/>
  <c r="AF32" i="28"/>
  <c r="AE32" i="28"/>
  <c r="AD32" i="28"/>
  <c r="AC32" i="28"/>
  <c r="AB32" i="28"/>
  <c r="AA32" i="28"/>
  <c r="T32" i="28"/>
  <c r="Z32" i="28"/>
  <c r="CB31" i="28"/>
  <c r="CA31" i="28"/>
  <c r="BZ31" i="28"/>
  <c r="BY31" i="28"/>
  <c r="BX31" i="28"/>
  <c r="BW31" i="28"/>
  <c r="BV31" i="28"/>
  <c r="BU31" i="28"/>
  <c r="BT31" i="28"/>
  <c r="AN31" i="28"/>
  <c r="AM31" i="28"/>
  <c r="AL31" i="28"/>
  <c r="AK31" i="28"/>
  <c r="AJ31" i="28"/>
  <c r="AI31" i="28"/>
  <c r="AH31" i="28"/>
  <c r="AG31" i="28"/>
  <c r="AF31" i="28"/>
  <c r="AE31" i="28"/>
  <c r="AD31" i="28"/>
  <c r="AC31" i="28"/>
  <c r="AB31" i="28"/>
  <c r="AA31" i="28"/>
  <c r="A31" i="28"/>
  <c r="CB30" i="28"/>
  <c r="CA30" i="28"/>
  <c r="BZ30" i="28"/>
  <c r="BY30" i="28"/>
  <c r="BX30" i="28"/>
  <c r="BW30" i="28"/>
  <c r="BV30" i="28"/>
  <c r="BU30" i="28"/>
  <c r="BT30" i="28"/>
  <c r="CB29" i="28"/>
  <c r="CA29" i="28"/>
  <c r="BZ29" i="28"/>
  <c r="BY29" i="28"/>
  <c r="BX29" i="28"/>
  <c r="BW29" i="28"/>
  <c r="BV29" i="28"/>
  <c r="BU29" i="28"/>
  <c r="BT29" i="28"/>
  <c r="CB28" i="28"/>
  <c r="CA28" i="28"/>
  <c r="BZ28" i="28"/>
  <c r="BY28" i="28"/>
  <c r="BX28" i="28"/>
  <c r="BW28" i="28"/>
  <c r="BV28" i="28"/>
  <c r="BU28" i="28"/>
  <c r="BT28" i="28"/>
  <c r="CB27" i="28"/>
  <c r="CA27" i="28"/>
  <c r="BZ27" i="28"/>
  <c r="BY27" i="28"/>
  <c r="BX27" i="28"/>
  <c r="BW27" i="28"/>
  <c r="BV27" i="28"/>
  <c r="BU27" i="28"/>
  <c r="BT27" i="28"/>
  <c r="CB26" i="28"/>
  <c r="CA26" i="28"/>
  <c r="BZ26" i="28"/>
  <c r="BY26" i="28"/>
  <c r="BX26" i="28"/>
  <c r="BW26" i="28"/>
  <c r="BV26" i="28"/>
  <c r="BU26" i="28"/>
  <c r="BT26" i="28"/>
  <c r="CB25" i="28"/>
  <c r="CA25" i="28"/>
  <c r="BZ25" i="28"/>
  <c r="BY25" i="28"/>
  <c r="BX25" i="28"/>
  <c r="BW25" i="28"/>
  <c r="BV25" i="28"/>
  <c r="BU25" i="28"/>
  <c r="BT25" i="28"/>
  <c r="B25" i="28"/>
  <c r="CB24" i="28"/>
  <c r="CA24" i="28"/>
  <c r="BZ24" i="28"/>
  <c r="BY24" i="28"/>
  <c r="BX24" i="28"/>
  <c r="BW24" i="28"/>
  <c r="BV24" i="28"/>
  <c r="BU24" i="28"/>
  <c r="BT24" i="28"/>
  <c r="B24" i="28"/>
  <c r="CB23" i="28"/>
  <c r="CA23" i="28"/>
  <c r="BZ23" i="28"/>
  <c r="BY23" i="28"/>
  <c r="BX23" i="28"/>
  <c r="BW23" i="28"/>
  <c r="BV23" i="28"/>
  <c r="BU23" i="28"/>
  <c r="BT23" i="28"/>
  <c r="B23" i="28"/>
  <c r="B22" i="28"/>
  <c r="CB21" i="28"/>
  <c r="CA21" i="28"/>
  <c r="BZ21" i="28"/>
  <c r="BY21" i="28"/>
  <c r="BX21" i="28"/>
  <c r="BW21" i="28"/>
  <c r="BV21" i="28"/>
  <c r="BU21" i="28"/>
  <c r="BT21" i="28"/>
  <c r="CB20" i="28"/>
  <c r="CA20" i="28"/>
  <c r="BZ20" i="28"/>
  <c r="BY20" i="28"/>
  <c r="BX20" i="28"/>
  <c r="BW20" i="28"/>
  <c r="BV20" i="28"/>
  <c r="BU20" i="28"/>
  <c r="BT20" i="28"/>
  <c r="CB19" i="28"/>
  <c r="CA19" i="28"/>
  <c r="BZ19" i="28"/>
  <c r="BY19" i="28"/>
  <c r="BX19" i="28"/>
  <c r="BW19" i="28"/>
  <c r="BV19" i="28"/>
  <c r="BU19" i="28"/>
  <c r="BT19" i="28"/>
  <c r="CB18" i="28"/>
  <c r="CA18" i="28"/>
  <c r="BZ18" i="28"/>
  <c r="BY18" i="28"/>
  <c r="BX18" i="28"/>
  <c r="BW18" i="28"/>
  <c r="BV18" i="28"/>
  <c r="BU18" i="28"/>
  <c r="BT18" i="28"/>
  <c r="CB17" i="28"/>
  <c r="CA17" i="28"/>
  <c r="BZ17" i="28"/>
  <c r="BY17" i="28"/>
  <c r="BX17" i="28"/>
  <c r="BW17" i="28"/>
  <c r="BV17" i="28"/>
  <c r="BU17" i="28"/>
  <c r="BT17" i="28"/>
  <c r="E17" i="28"/>
  <c r="CB16" i="28"/>
  <c r="CA16" i="28"/>
  <c r="BZ16" i="28"/>
  <c r="BY16" i="28"/>
  <c r="BX16" i="28"/>
  <c r="BW16" i="28"/>
  <c r="BV16" i="28"/>
  <c r="BU16" i="28"/>
  <c r="BT16" i="28"/>
  <c r="AE25" i="28"/>
  <c r="AD25" i="28"/>
  <c r="AC25" i="28"/>
  <c r="AB25" i="28"/>
  <c r="AA25" i="28"/>
  <c r="T40" i="28"/>
  <c r="CB15" i="28"/>
  <c r="CA15" i="28"/>
  <c r="BZ15" i="28"/>
  <c r="BY15" i="28"/>
  <c r="BX15" i="28"/>
  <c r="BW15" i="28"/>
  <c r="BV15" i="28"/>
  <c r="BU15" i="28"/>
  <c r="BT15" i="28"/>
  <c r="AE24" i="28"/>
  <c r="AD24" i="28"/>
  <c r="AC24" i="28"/>
  <c r="AB24" i="28"/>
  <c r="AA24" i="28"/>
  <c r="CB14" i="28"/>
  <c r="CA14" i="28"/>
  <c r="BZ14" i="28"/>
  <c r="BY14" i="28"/>
  <c r="BX14" i="28"/>
  <c r="BW14" i="28"/>
  <c r="BV14" i="28"/>
  <c r="BU14" i="28"/>
  <c r="BT14" i="28"/>
  <c r="AE23" i="28"/>
  <c r="AD23" i="28"/>
  <c r="AC23" i="28"/>
  <c r="AB23" i="28"/>
  <c r="AA23" i="28"/>
  <c r="T34" i="28"/>
  <c r="CB13" i="28"/>
  <c r="CA13" i="28"/>
  <c r="BZ13" i="28"/>
  <c r="BY13" i="28"/>
  <c r="BX13" i="28"/>
  <c r="BW13" i="28"/>
  <c r="BV13" i="28"/>
  <c r="BU13" i="28"/>
  <c r="BT13" i="28"/>
  <c r="CB12" i="28"/>
  <c r="CA12" i="28"/>
  <c r="BZ12" i="28"/>
  <c r="BY12" i="28"/>
  <c r="BX12" i="28"/>
  <c r="BW12" i="28"/>
  <c r="BV12" i="28"/>
  <c r="BU12" i="28"/>
  <c r="BT12" i="28"/>
  <c r="CB11" i="28"/>
  <c r="CA11" i="28"/>
  <c r="BZ11" i="28"/>
  <c r="BY11" i="28"/>
  <c r="BX11" i="28"/>
  <c r="BW11" i="28"/>
  <c r="BV11" i="28"/>
  <c r="BU11" i="28"/>
  <c r="BT11" i="28"/>
  <c r="CB10" i="28"/>
  <c r="CA10" i="28"/>
  <c r="BZ10" i="28"/>
  <c r="BY10" i="28"/>
  <c r="BX10" i="28"/>
  <c r="BW10" i="28"/>
  <c r="BV10" i="28"/>
  <c r="BU10" i="28"/>
  <c r="BT10" i="28"/>
  <c r="AR137" i="27"/>
  <c r="AP137" i="27"/>
  <c r="AR136" i="27"/>
  <c r="AP136" i="27"/>
  <c r="BA135" i="27"/>
  <c r="AZ135" i="27"/>
  <c r="AY135" i="27"/>
  <c r="AX135" i="27"/>
  <c r="AW135" i="27"/>
  <c r="AV135" i="27"/>
  <c r="AU135" i="27"/>
  <c r="AT135" i="27"/>
  <c r="AS135" i="27"/>
  <c r="AQ135" i="27"/>
  <c r="BA134" i="27"/>
  <c r="AZ134" i="27"/>
  <c r="AY134" i="27"/>
  <c r="AX134" i="27"/>
  <c r="AW134" i="27"/>
  <c r="AV134" i="27"/>
  <c r="AU134" i="27"/>
  <c r="AT134" i="27"/>
  <c r="AS134" i="27"/>
  <c r="AQ134" i="27"/>
  <c r="D127" i="27"/>
  <c r="O114" i="27"/>
  <c r="O113" i="27"/>
  <c r="O112" i="27"/>
  <c r="O111" i="27"/>
  <c r="O110" i="27"/>
  <c r="O109" i="27"/>
  <c r="O108" i="27"/>
  <c r="O107" i="27"/>
  <c r="O106" i="27"/>
  <c r="BD83" i="27"/>
  <c r="BF83" i="27" s="1"/>
  <c r="BH83" i="27" s="1"/>
  <c r="J83" i="27"/>
  <c r="E83" i="27"/>
  <c r="BD82" i="27"/>
  <c r="BF82" i="27" s="1"/>
  <c r="BH82" i="27" s="1"/>
  <c r="J82" i="27"/>
  <c r="E82" i="27"/>
  <c r="J81" i="27"/>
  <c r="E81" i="27"/>
  <c r="J80" i="27"/>
  <c r="E80" i="27"/>
  <c r="J79" i="27"/>
  <c r="E79" i="27"/>
  <c r="J78" i="27"/>
  <c r="E78" i="27"/>
  <c r="CB74" i="27"/>
  <c r="CA74" i="27"/>
  <c r="BZ74" i="27"/>
  <c r="BY74" i="27"/>
  <c r="BX74" i="27"/>
  <c r="BW74" i="27"/>
  <c r="BV74" i="27"/>
  <c r="BU74" i="27"/>
  <c r="BT74" i="27"/>
  <c r="CB72" i="27"/>
  <c r="CA72" i="27"/>
  <c r="BZ72" i="27"/>
  <c r="BY72" i="27"/>
  <c r="BX72" i="27"/>
  <c r="BW72" i="27"/>
  <c r="BV72" i="27"/>
  <c r="BU72" i="27"/>
  <c r="BT72" i="27"/>
  <c r="CB71" i="27"/>
  <c r="CA71" i="27"/>
  <c r="BZ71" i="27"/>
  <c r="BY71" i="27"/>
  <c r="BX71" i="27"/>
  <c r="BW71" i="27"/>
  <c r="BV71" i="27"/>
  <c r="BU71" i="27"/>
  <c r="BT71" i="27"/>
  <c r="CB70" i="27"/>
  <c r="CA70" i="27"/>
  <c r="BZ70" i="27"/>
  <c r="BY70" i="27"/>
  <c r="BX70" i="27"/>
  <c r="BW70" i="27"/>
  <c r="BV70" i="27"/>
  <c r="BU70" i="27"/>
  <c r="BT70" i="27"/>
  <c r="B70" i="27"/>
  <c r="CB69" i="27"/>
  <c r="CA69" i="27"/>
  <c r="BZ69" i="27"/>
  <c r="BY69" i="27"/>
  <c r="BX69" i="27"/>
  <c r="BW69" i="27"/>
  <c r="BV69" i="27"/>
  <c r="BU69" i="27"/>
  <c r="BT69" i="27"/>
  <c r="CB68" i="27"/>
  <c r="CA68" i="27"/>
  <c r="BZ68" i="27"/>
  <c r="BY68" i="27"/>
  <c r="BX68" i="27"/>
  <c r="BW68" i="27"/>
  <c r="BV68" i="27"/>
  <c r="BU68" i="27"/>
  <c r="BT68" i="27"/>
  <c r="CB67" i="27"/>
  <c r="CA67" i="27"/>
  <c r="BZ67" i="27"/>
  <c r="BY67" i="27"/>
  <c r="BX67" i="27"/>
  <c r="BW67" i="27"/>
  <c r="BV67" i="27"/>
  <c r="BU67" i="27"/>
  <c r="BT67" i="27"/>
  <c r="CB66" i="27"/>
  <c r="CA66" i="27"/>
  <c r="BZ66" i="27"/>
  <c r="BY66" i="27"/>
  <c r="BX66" i="27"/>
  <c r="BW66" i="27"/>
  <c r="BV66" i="27"/>
  <c r="BU66" i="27"/>
  <c r="BT66" i="27"/>
  <c r="CB65" i="27"/>
  <c r="CA65" i="27"/>
  <c r="BZ65" i="27"/>
  <c r="BY65" i="27"/>
  <c r="BX65" i="27"/>
  <c r="BW65" i="27"/>
  <c r="BV65" i="27"/>
  <c r="BU65" i="27"/>
  <c r="BT65" i="27"/>
  <c r="Q65" i="27"/>
  <c r="P65" i="27"/>
  <c r="O65" i="27"/>
  <c r="N65" i="27"/>
  <c r="M65" i="27"/>
  <c r="L65" i="27"/>
  <c r="E65" i="27"/>
  <c r="CB64" i="27"/>
  <c r="CA64" i="27"/>
  <c r="BZ64" i="27"/>
  <c r="BY64" i="27"/>
  <c r="BX64" i="27"/>
  <c r="BW64" i="27"/>
  <c r="BV64" i="27"/>
  <c r="BU64" i="27"/>
  <c r="BT64" i="27"/>
  <c r="AN64" i="27"/>
  <c r="AM64" i="27"/>
  <c r="AL64" i="27"/>
  <c r="AK64" i="27"/>
  <c r="AJ64" i="27"/>
  <c r="AI64" i="27"/>
  <c r="T64" i="27"/>
  <c r="I64" i="27"/>
  <c r="H64" i="27"/>
  <c r="G64" i="27"/>
  <c r="CB63" i="27"/>
  <c r="CA63" i="27"/>
  <c r="BZ63" i="27"/>
  <c r="BY63" i="27"/>
  <c r="BX63" i="27"/>
  <c r="BW63" i="27"/>
  <c r="BV63" i="27"/>
  <c r="BU63" i="27"/>
  <c r="BT63" i="27"/>
  <c r="AN63" i="27"/>
  <c r="AM63" i="27"/>
  <c r="AL63" i="27"/>
  <c r="AK63" i="27"/>
  <c r="AJ63" i="27"/>
  <c r="AI63" i="27"/>
  <c r="T63" i="27"/>
  <c r="I63" i="27"/>
  <c r="H63" i="27"/>
  <c r="G63" i="27"/>
  <c r="CB62" i="27"/>
  <c r="CA62" i="27"/>
  <c r="BZ62" i="27"/>
  <c r="BY62" i="27"/>
  <c r="BX62" i="27"/>
  <c r="BW62" i="27"/>
  <c r="BV62" i="27"/>
  <c r="BU62" i="27"/>
  <c r="BT62" i="27"/>
  <c r="AN62" i="27"/>
  <c r="AM62" i="27"/>
  <c r="AL62" i="27"/>
  <c r="AK62" i="27"/>
  <c r="AJ62" i="27"/>
  <c r="AI62" i="27"/>
  <c r="T62" i="27"/>
  <c r="I62" i="27"/>
  <c r="H62" i="27"/>
  <c r="G62" i="27"/>
  <c r="CB61" i="27"/>
  <c r="CA61" i="27"/>
  <c r="BZ61" i="27"/>
  <c r="BY61" i="27"/>
  <c r="BX61" i="27"/>
  <c r="BW61" i="27"/>
  <c r="BV61" i="27"/>
  <c r="BU61" i="27"/>
  <c r="BT61" i="27"/>
  <c r="CB60" i="27"/>
  <c r="CA60" i="27"/>
  <c r="BZ60" i="27"/>
  <c r="BY60" i="27"/>
  <c r="BX60" i="27"/>
  <c r="BW60" i="27"/>
  <c r="BV60" i="27"/>
  <c r="BU60" i="27"/>
  <c r="BT60" i="27"/>
  <c r="CB59" i="27"/>
  <c r="CA59" i="27"/>
  <c r="BZ59" i="27"/>
  <c r="BY59" i="27"/>
  <c r="BX59" i="27"/>
  <c r="BW59" i="27"/>
  <c r="BV59" i="27"/>
  <c r="BU59" i="27"/>
  <c r="BT59" i="27"/>
  <c r="CB58" i="27"/>
  <c r="CA58" i="27"/>
  <c r="BZ58" i="27"/>
  <c r="BY58" i="27"/>
  <c r="BX58" i="27"/>
  <c r="BW58" i="27"/>
  <c r="BV58" i="27"/>
  <c r="BU58" i="27"/>
  <c r="BT58" i="27"/>
  <c r="CB57" i="27"/>
  <c r="CA57" i="27"/>
  <c r="BZ57" i="27"/>
  <c r="BY57" i="27"/>
  <c r="BX57" i="27"/>
  <c r="BW57" i="27"/>
  <c r="BV57" i="27"/>
  <c r="BU57" i="27"/>
  <c r="BT57" i="27"/>
  <c r="CB56" i="27"/>
  <c r="CA56" i="27"/>
  <c r="BZ56" i="27"/>
  <c r="BY56" i="27"/>
  <c r="BX56" i="27"/>
  <c r="BW56" i="27"/>
  <c r="BV56" i="27"/>
  <c r="BU56" i="27"/>
  <c r="BT56" i="27"/>
  <c r="CB55" i="27"/>
  <c r="CA55" i="27"/>
  <c r="BZ55" i="27"/>
  <c r="BY55" i="27"/>
  <c r="BX55" i="27"/>
  <c r="BW55" i="27"/>
  <c r="BV55" i="27"/>
  <c r="BU55" i="27"/>
  <c r="BT55" i="27"/>
  <c r="CB54" i="27"/>
  <c r="CA54" i="27"/>
  <c r="BZ54" i="27"/>
  <c r="BY54" i="27"/>
  <c r="BX54" i="27"/>
  <c r="BW54" i="27"/>
  <c r="BV54" i="27"/>
  <c r="BU54" i="27"/>
  <c r="BT54" i="27"/>
  <c r="CB53" i="27"/>
  <c r="CA53" i="27"/>
  <c r="BZ53" i="27"/>
  <c r="BY53" i="27"/>
  <c r="BX53" i="27"/>
  <c r="BW53" i="27"/>
  <c r="BV53" i="27"/>
  <c r="BU53" i="27"/>
  <c r="BT53" i="27"/>
  <c r="CB52" i="27"/>
  <c r="CA52" i="27"/>
  <c r="BZ52" i="27"/>
  <c r="BY52" i="27"/>
  <c r="BX52" i="27"/>
  <c r="BW52" i="27"/>
  <c r="BV52" i="27"/>
  <c r="BU52" i="27"/>
  <c r="BT52" i="27"/>
  <c r="U52" i="27"/>
  <c r="T52" i="27"/>
  <c r="S52" i="27"/>
  <c r="G51" i="27"/>
  <c r="G50" i="27"/>
  <c r="G49" i="27"/>
  <c r="G48" i="27"/>
  <c r="B48" i="27"/>
  <c r="CB47" i="27"/>
  <c r="CA47" i="27"/>
  <c r="BZ47" i="27"/>
  <c r="BY47" i="27"/>
  <c r="BX47" i="27"/>
  <c r="BW47" i="27"/>
  <c r="BV47" i="27"/>
  <c r="BU47" i="27"/>
  <c r="BT47" i="27"/>
  <c r="CB46" i="27"/>
  <c r="CA46" i="27"/>
  <c r="BZ46" i="27"/>
  <c r="BY46" i="27"/>
  <c r="BX46" i="27"/>
  <c r="BW46" i="27"/>
  <c r="BV46" i="27"/>
  <c r="BU46" i="27"/>
  <c r="BT46" i="27"/>
  <c r="CB45" i="27"/>
  <c r="CA45" i="27"/>
  <c r="BZ45" i="27"/>
  <c r="BY45" i="27"/>
  <c r="BX45" i="27"/>
  <c r="BW45" i="27"/>
  <c r="BV45" i="27"/>
  <c r="BU45" i="27"/>
  <c r="BT45" i="27"/>
  <c r="CB44" i="27"/>
  <c r="CA44" i="27"/>
  <c r="BZ44" i="27"/>
  <c r="BY44" i="27"/>
  <c r="BX44" i="27"/>
  <c r="BW44" i="27"/>
  <c r="BV44" i="27"/>
  <c r="BU44" i="27"/>
  <c r="BT44" i="27"/>
  <c r="CB43" i="27"/>
  <c r="CA43" i="27"/>
  <c r="BZ43" i="27"/>
  <c r="BY43" i="27"/>
  <c r="BX43" i="27"/>
  <c r="BW43" i="27"/>
  <c r="BV43" i="27"/>
  <c r="BU43" i="27"/>
  <c r="BT43" i="27"/>
  <c r="Q43" i="27"/>
  <c r="P43" i="27"/>
  <c r="O43" i="27"/>
  <c r="N43" i="27"/>
  <c r="M43" i="27"/>
  <c r="L43" i="27"/>
  <c r="CB42" i="27"/>
  <c r="CA42" i="27"/>
  <c r="BZ42" i="27"/>
  <c r="BY42" i="27"/>
  <c r="BX42" i="27"/>
  <c r="BW42" i="27"/>
  <c r="BV42" i="27"/>
  <c r="BU42" i="27"/>
  <c r="BT42" i="27"/>
  <c r="AN42" i="27"/>
  <c r="AM42" i="27"/>
  <c r="AL42" i="27"/>
  <c r="AK42" i="27"/>
  <c r="AJ42" i="27"/>
  <c r="AI42" i="27"/>
  <c r="AH42" i="27"/>
  <c r="AG42" i="27"/>
  <c r="AF42" i="27"/>
  <c r="AE42" i="27"/>
  <c r="AD42" i="27"/>
  <c r="AC42" i="27"/>
  <c r="AB42" i="27"/>
  <c r="AA42" i="27"/>
  <c r="T42" i="27"/>
  <c r="Z42" i="27"/>
  <c r="CB41" i="27"/>
  <c r="CA41" i="27"/>
  <c r="BZ41" i="27"/>
  <c r="BY41" i="27"/>
  <c r="BX41" i="27"/>
  <c r="BW41" i="27"/>
  <c r="BV41" i="27"/>
  <c r="BU41" i="27"/>
  <c r="BT41" i="27"/>
  <c r="AN41" i="27"/>
  <c r="AM41" i="27"/>
  <c r="AL41" i="27"/>
  <c r="AK41" i="27"/>
  <c r="AJ41" i="27"/>
  <c r="AI41" i="27"/>
  <c r="AH41" i="27"/>
  <c r="AG41" i="27"/>
  <c r="AF41" i="27"/>
  <c r="AE41" i="27"/>
  <c r="AD41" i="27"/>
  <c r="AC41" i="27"/>
  <c r="AB41" i="27"/>
  <c r="AA41" i="27"/>
  <c r="T41" i="27"/>
  <c r="Z41" i="27"/>
  <c r="CB40" i="27"/>
  <c r="CA40" i="27"/>
  <c r="BZ40" i="27"/>
  <c r="BY40" i="27"/>
  <c r="BX40" i="27"/>
  <c r="BW40" i="27"/>
  <c r="BV40" i="27"/>
  <c r="BU40" i="27"/>
  <c r="BT40" i="27"/>
  <c r="AN40" i="27"/>
  <c r="AM40" i="27"/>
  <c r="AL40" i="27"/>
  <c r="AK40" i="27"/>
  <c r="AJ40" i="27"/>
  <c r="AI40" i="27"/>
  <c r="AH40" i="27"/>
  <c r="AG40" i="27"/>
  <c r="AF40" i="27"/>
  <c r="AE40" i="27"/>
  <c r="AD40" i="27"/>
  <c r="AC40" i="27"/>
  <c r="AB40" i="27"/>
  <c r="AA40" i="27"/>
  <c r="Z40" i="27"/>
  <c r="B51" i="27"/>
  <c r="A40" i="27"/>
  <c r="CB39" i="27"/>
  <c r="CA39" i="27"/>
  <c r="BZ39" i="27"/>
  <c r="BY39" i="27"/>
  <c r="BX39" i="27"/>
  <c r="BW39" i="27"/>
  <c r="BV39" i="27"/>
  <c r="BU39" i="27"/>
  <c r="BT39" i="27"/>
  <c r="AN39" i="27"/>
  <c r="AM39" i="27"/>
  <c r="AL39" i="27"/>
  <c r="AK39" i="27"/>
  <c r="AJ39" i="27"/>
  <c r="AI39" i="27"/>
  <c r="AH39" i="27"/>
  <c r="AG39" i="27"/>
  <c r="AF39" i="27"/>
  <c r="AE39" i="27"/>
  <c r="AD39" i="27"/>
  <c r="AC39" i="27"/>
  <c r="AB39" i="27"/>
  <c r="AA39" i="27"/>
  <c r="T39" i="27"/>
  <c r="Z39" i="27"/>
  <c r="CB38" i="27"/>
  <c r="CA38" i="27"/>
  <c r="BZ38" i="27"/>
  <c r="BY38" i="27"/>
  <c r="BX38" i="27"/>
  <c r="BW38" i="27"/>
  <c r="BV38" i="27"/>
  <c r="BU38" i="27"/>
  <c r="BT38" i="27"/>
  <c r="AN38" i="27"/>
  <c r="AM38" i="27"/>
  <c r="AL38" i="27"/>
  <c r="AK38" i="27"/>
  <c r="AJ38" i="27"/>
  <c r="AI38" i="27"/>
  <c r="AH38" i="27"/>
  <c r="AG38" i="27"/>
  <c r="AF38" i="27"/>
  <c r="AE38" i="27"/>
  <c r="AD38" i="27"/>
  <c r="AC38" i="27"/>
  <c r="AB38" i="27"/>
  <c r="AA38" i="27"/>
  <c r="T38" i="27"/>
  <c r="Z38" i="27"/>
  <c r="CB37" i="27"/>
  <c r="CA37" i="27"/>
  <c r="BZ37" i="27"/>
  <c r="BY37" i="27"/>
  <c r="BX37" i="27"/>
  <c r="BW37" i="27"/>
  <c r="BV37" i="27"/>
  <c r="BU37" i="27"/>
  <c r="BT37" i="27"/>
  <c r="AN37" i="27"/>
  <c r="AM37" i="27"/>
  <c r="AL37" i="27"/>
  <c r="AK37" i="27"/>
  <c r="AJ37" i="27"/>
  <c r="AI37" i="27"/>
  <c r="AH37" i="27"/>
  <c r="AG37" i="27"/>
  <c r="AF37" i="27"/>
  <c r="AE37" i="27"/>
  <c r="AD37" i="27"/>
  <c r="AC37" i="27"/>
  <c r="AB37" i="27"/>
  <c r="AA37" i="27"/>
  <c r="Z37" i="27"/>
  <c r="B50" i="27"/>
  <c r="A37" i="27"/>
  <c r="CB36" i="27"/>
  <c r="CA36" i="27"/>
  <c r="BZ36" i="27"/>
  <c r="BY36" i="27"/>
  <c r="BX36" i="27"/>
  <c r="BW36" i="27"/>
  <c r="BV36" i="27"/>
  <c r="BU36" i="27"/>
  <c r="BT36" i="27"/>
  <c r="AN36" i="27"/>
  <c r="AM36" i="27"/>
  <c r="AL36" i="27"/>
  <c r="AK36" i="27"/>
  <c r="AJ36" i="27"/>
  <c r="AI36" i="27"/>
  <c r="AH36" i="27"/>
  <c r="AG36" i="27"/>
  <c r="AF36" i="27"/>
  <c r="AE36" i="27"/>
  <c r="AD36" i="27"/>
  <c r="AC36" i="27"/>
  <c r="AB36" i="27"/>
  <c r="AA36" i="27"/>
  <c r="T36" i="27"/>
  <c r="Z36" i="27"/>
  <c r="CB35" i="27"/>
  <c r="CA35" i="27"/>
  <c r="BZ35" i="27"/>
  <c r="BY35" i="27"/>
  <c r="BX35" i="27"/>
  <c r="BW35" i="27"/>
  <c r="BV35" i="27"/>
  <c r="BU35" i="27"/>
  <c r="BT35" i="27"/>
  <c r="AN35" i="27"/>
  <c r="AM35" i="27"/>
  <c r="AL35" i="27"/>
  <c r="AK35" i="27"/>
  <c r="AJ35" i="27"/>
  <c r="AI35" i="27"/>
  <c r="AH35" i="27"/>
  <c r="AG35" i="27"/>
  <c r="AF35" i="27"/>
  <c r="AE35" i="27"/>
  <c r="AD35" i="27"/>
  <c r="AC35" i="27"/>
  <c r="AB35" i="27"/>
  <c r="AA35" i="27"/>
  <c r="T35" i="27"/>
  <c r="Z35" i="27"/>
  <c r="CB34" i="27"/>
  <c r="CA34" i="27"/>
  <c r="BZ34" i="27"/>
  <c r="BY34" i="27"/>
  <c r="BX34" i="27"/>
  <c r="BW34" i="27"/>
  <c r="BV34" i="27"/>
  <c r="BU34" i="27"/>
  <c r="BT34" i="27"/>
  <c r="AN34" i="27"/>
  <c r="AM34" i="27"/>
  <c r="AL34" i="27"/>
  <c r="AK34" i="27"/>
  <c r="AJ34" i="27"/>
  <c r="AI34" i="27"/>
  <c r="AH34" i="27"/>
  <c r="AG34" i="27"/>
  <c r="AF34" i="27"/>
  <c r="AE34" i="27"/>
  <c r="AD34" i="27"/>
  <c r="AC34" i="27"/>
  <c r="AB34" i="27"/>
  <c r="AA34" i="27"/>
  <c r="Z34" i="27"/>
  <c r="A34" i="27"/>
  <c r="CB33" i="27"/>
  <c r="CA33" i="27"/>
  <c r="BZ33" i="27"/>
  <c r="BY33" i="27"/>
  <c r="BX33" i="27"/>
  <c r="BW33" i="27"/>
  <c r="BV33" i="27"/>
  <c r="BU33" i="27"/>
  <c r="BT33" i="27"/>
  <c r="AN33" i="27"/>
  <c r="AM33" i="27"/>
  <c r="AL33" i="27"/>
  <c r="AK33" i="27"/>
  <c r="AJ33" i="27"/>
  <c r="AI33" i="27"/>
  <c r="AH33" i="27"/>
  <c r="AG33" i="27"/>
  <c r="AF33" i="27"/>
  <c r="AE33" i="27"/>
  <c r="AD33" i="27"/>
  <c r="AC33" i="27"/>
  <c r="AB33" i="27"/>
  <c r="AA33" i="27"/>
  <c r="T33" i="27"/>
  <c r="Z33" i="27"/>
  <c r="CB32" i="27"/>
  <c r="CA32" i="27"/>
  <c r="BZ32" i="27"/>
  <c r="BY32" i="27"/>
  <c r="BX32" i="27"/>
  <c r="BW32" i="27"/>
  <c r="BV32" i="27"/>
  <c r="BU32" i="27"/>
  <c r="BT32" i="27"/>
  <c r="AN32" i="27"/>
  <c r="AM32" i="27"/>
  <c r="AL32" i="27"/>
  <c r="AK32" i="27"/>
  <c r="AJ32" i="27"/>
  <c r="AI32" i="27"/>
  <c r="AH32" i="27"/>
  <c r="AG32" i="27"/>
  <c r="AF32" i="27"/>
  <c r="AE32" i="27"/>
  <c r="AD32" i="27"/>
  <c r="AC32" i="27"/>
  <c r="AB32" i="27"/>
  <c r="AA32" i="27"/>
  <c r="T32" i="27"/>
  <c r="Z32" i="27"/>
  <c r="CB31" i="27"/>
  <c r="CA31" i="27"/>
  <c r="BZ31" i="27"/>
  <c r="BY31" i="27"/>
  <c r="BX31" i="27"/>
  <c r="BW31" i="27"/>
  <c r="BV31" i="27"/>
  <c r="BU31" i="27"/>
  <c r="BT31" i="27"/>
  <c r="AN31" i="27"/>
  <c r="AM31" i="27"/>
  <c r="AL31" i="27"/>
  <c r="AK31" i="27"/>
  <c r="AJ31" i="27"/>
  <c r="AI31" i="27"/>
  <c r="AH31" i="27"/>
  <c r="AG31" i="27"/>
  <c r="AF31" i="27"/>
  <c r="AE31" i="27"/>
  <c r="AD31" i="27"/>
  <c r="AC31" i="27"/>
  <c r="AB31" i="27"/>
  <c r="AA31" i="27"/>
  <c r="A31" i="27"/>
  <c r="CB30" i="27"/>
  <c r="CA30" i="27"/>
  <c r="BZ30" i="27"/>
  <c r="BY30" i="27"/>
  <c r="BX30" i="27"/>
  <c r="BW30" i="27"/>
  <c r="BV30" i="27"/>
  <c r="BU30" i="27"/>
  <c r="BT30" i="27"/>
  <c r="CB29" i="27"/>
  <c r="CA29" i="27"/>
  <c r="BZ29" i="27"/>
  <c r="BY29" i="27"/>
  <c r="BX29" i="27"/>
  <c r="BW29" i="27"/>
  <c r="BV29" i="27"/>
  <c r="BU29" i="27"/>
  <c r="BT29" i="27"/>
  <c r="CB28" i="27"/>
  <c r="CA28" i="27"/>
  <c r="BZ28" i="27"/>
  <c r="BY28" i="27"/>
  <c r="BX28" i="27"/>
  <c r="BW28" i="27"/>
  <c r="BV28" i="27"/>
  <c r="BU28" i="27"/>
  <c r="BT28" i="27"/>
  <c r="CB27" i="27"/>
  <c r="CA27" i="27"/>
  <c r="BZ27" i="27"/>
  <c r="BY27" i="27"/>
  <c r="BX27" i="27"/>
  <c r="BW27" i="27"/>
  <c r="BV27" i="27"/>
  <c r="BU27" i="27"/>
  <c r="BT27" i="27"/>
  <c r="CB26" i="27"/>
  <c r="CA26" i="27"/>
  <c r="BZ26" i="27"/>
  <c r="BY26" i="27"/>
  <c r="BX26" i="27"/>
  <c r="BW26" i="27"/>
  <c r="BV26" i="27"/>
  <c r="BU26" i="27"/>
  <c r="BT26" i="27"/>
  <c r="CB25" i="27"/>
  <c r="CA25" i="27"/>
  <c r="BZ25" i="27"/>
  <c r="BY25" i="27"/>
  <c r="BX25" i="27"/>
  <c r="BW25" i="27"/>
  <c r="BV25" i="27"/>
  <c r="BU25" i="27"/>
  <c r="BT25" i="27"/>
  <c r="B25" i="27"/>
  <c r="CB24" i="27"/>
  <c r="CA24" i="27"/>
  <c r="BZ24" i="27"/>
  <c r="BY24" i="27"/>
  <c r="BX24" i="27"/>
  <c r="BW24" i="27"/>
  <c r="BV24" i="27"/>
  <c r="BU24" i="27"/>
  <c r="BT24" i="27"/>
  <c r="B24" i="27"/>
  <c r="CB23" i="27"/>
  <c r="CA23" i="27"/>
  <c r="BZ23" i="27"/>
  <c r="BY23" i="27"/>
  <c r="BX23" i="27"/>
  <c r="BW23" i="27"/>
  <c r="BV23" i="27"/>
  <c r="BU23" i="27"/>
  <c r="BT23" i="27"/>
  <c r="B23" i="27"/>
  <c r="B22" i="27"/>
  <c r="CB21" i="27"/>
  <c r="CA21" i="27"/>
  <c r="BZ21" i="27"/>
  <c r="BY21" i="27"/>
  <c r="BX21" i="27"/>
  <c r="BW21" i="27"/>
  <c r="BV21" i="27"/>
  <c r="BU21" i="27"/>
  <c r="BT21" i="27"/>
  <c r="CB20" i="27"/>
  <c r="CA20" i="27"/>
  <c r="BZ20" i="27"/>
  <c r="BY20" i="27"/>
  <c r="BX20" i="27"/>
  <c r="BW20" i="27"/>
  <c r="BV20" i="27"/>
  <c r="BU20" i="27"/>
  <c r="BT20" i="27"/>
  <c r="CB19" i="27"/>
  <c r="CA19" i="27"/>
  <c r="BZ19" i="27"/>
  <c r="BY19" i="27"/>
  <c r="BX19" i="27"/>
  <c r="BW19" i="27"/>
  <c r="BV19" i="27"/>
  <c r="BU19" i="27"/>
  <c r="BT19" i="27"/>
  <c r="CB18" i="27"/>
  <c r="CA18" i="27"/>
  <c r="BZ18" i="27"/>
  <c r="BY18" i="27"/>
  <c r="BX18" i="27"/>
  <c r="BW18" i="27"/>
  <c r="BV18" i="27"/>
  <c r="BU18" i="27"/>
  <c r="BT18" i="27"/>
  <c r="CB17" i="27"/>
  <c r="CA17" i="27"/>
  <c r="BZ17" i="27"/>
  <c r="BY17" i="27"/>
  <c r="BX17" i="27"/>
  <c r="BW17" i="27"/>
  <c r="BV17" i="27"/>
  <c r="BU17" i="27"/>
  <c r="BT17" i="27"/>
  <c r="E17" i="27"/>
  <c r="CB16" i="27"/>
  <c r="CA16" i="27"/>
  <c r="BZ16" i="27"/>
  <c r="BY16" i="27"/>
  <c r="BX16" i="27"/>
  <c r="BW16" i="27"/>
  <c r="BV16" i="27"/>
  <c r="BU16" i="27"/>
  <c r="BT16" i="27"/>
  <c r="AE25" i="27"/>
  <c r="AD25" i="27"/>
  <c r="AC25" i="27"/>
  <c r="AB25" i="27"/>
  <c r="AA25" i="27"/>
  <c r="T40" i="27"/>
  <c r="CB15" i="27"/>
  <c r="CA15" i="27"/>
  <c r="BZ15" i="27"/>
  <c r="BY15" i="27"/>
  <c r="BX15" i="27"/>
  <c r="BW15" i="27"/>
  <c r="BV15" i="27"/>
  <c r="BU15" i="27"/>
  <c r="BT15" i="27"/>
  <c r="AE24" i="27"/>
  <c r="AD24" i="27"/>
  <c r="AC24" i="27"/>
  <c r="AB24" i="27"/>
  <c r="AA24" i="27"/>
  <c r="CB14" i="27"/>
  <c r="CA14" i="27"/>
  <c r="BZ14" i="27"/>
  <c r="BY14" i="27"/>
  <c r="BX14" i="27"/>
  <c r="BW14" i="27"/>
  <c r="BV14" i="27"/>
  <c r="BU14" i="27"/>
  <c r="BT14" i="27"/>
  <c r="AE23" i="27"/>
  <c r="AD23" i="27"/>
  <c r="AC23" i="27"/>
  <c r="AB23" i="27"/>
  <c r="AA23" i="27"/>
  <c r="T34" i="27"/>
  <c r="CB13" i="27"/>
  <c r="CA13" i="27"/>
  <c r="BZ13" i="27"/>
  <c r="BY13" i="27"/>
  <c r="BX13" i="27"/>
  <c r="BW13" i="27"/>
  <c r="BV13" i="27"/>
  <c r="BU13" i="27"/>
  <c r="BT13" i="27"/>
  <c r="CB12" i="27"/>
  <c r="CA12" i="27"/>
  <c r="BZ12" i="27"/>
  <c r="BY12" i="27"/>
  <c r="BX12" i="27"/>
  <c r="BW12" i="27"/>
  <c r="BV12" i="27"/>
  <c r="BU12" i="27"/>
  <c r="BT12" i="27"/>
  <c r="CB11" i="27"/>
  <c r="CA11" i="27"/>
  <c r="BZ11" i="27"/>
  <c r="BY11" i="27"/>
  <c r="BX11" i="27"/>
  <c r="BW11" i="27"/>
  <c r="BV11" i="27"/>
  <c r="BU11" i="27"/>
  <c r="BT11" i="27"/>
  <c r="CB10" i="27"/>
  <c r="CA10" i="27"/>
  <c r="BZ10" i="27"/>
  <c r="BY10" i="27"/>
  <c r="BX10" i="27"/>
  <c r="BW10" i="27"/>
  <c r="BV10" i="27"/>
  <c r="BU10" i="27"/>
  <c r="BT10" i="27"/>
  <c r="AR137" i="26"/>
  <c r="AP137" i="26"/>
  <c r="AR136" i="26"/>
  <c r="AP136" i="26"/>
  <c r="BA135" i="26"/>
  <c r="AZ135" i="26"/>
  <c r="AY135" i="26"/>
  <c r="AX135" i="26"/>
  <c r="AW135" i="26"/>
  <c r="AV135" i="26"/>
  <c r="AU135" i="26"/>
  <c r="AT135" i="26"/>
  <c r="AS135" i="26"/>
  <c r="AQ135" i="26"/>
  <c r="BA134" i="26"/>
  <c r="AZ134" i="26"/>
  <c r="AY134" i="26"/>
  <c r="AX134" i="26"/>
  <c r="AW134" i="26"/>
  <c r="AV134" i="26"/>
  <c r="AU134" i="26"/>
  <c r="AT134" i="26"/>
  <c r="AS134" i="26"/>
  <c r="AQ134" i="26"/>
  <c r="D127" i="26"/>
  <c r="O114" i="26"/>
  <c r="O113" i="26"/>
  <c r="O112" i="26"/>
  <c r="O111" i="26"/>
  <c r="O110" i="26"/>
  <c r="O109" i="26"/>
  <c r="O108" i="26"/>
  <c r="O107" i="26"/>
  <c r="O106" i="26"/>
  <c r="BD83" i="26"/>
  <c r="BF83" i="26" s="1"/>
  <c r="BH83" i="26" s="1"/>
  <c r="J83" i="26"/>
  <c r="E83" i="26"/>
  <c r="BD82" i="26"/>
  <c r="BF82" i="26" s="1"/>
  <c r="BH82" i="26" s="1"/>
  <c r="J82" i="26"/>
  <c r="E82" i="26"/>
  <c r="J81" i="26"/>
  <c r="E81" i="26"/>
  <c r="J80" i="26"/>
  <c r="E80" i="26"/>
  <c r="J79" i="26"/>
  <c r="E79" i="26"/>
  <c r="J78" i="26"/>
  <c r="E78" i="26"/>
  <c r="CB74" i="26"/>
  <c r="CA74" i="26"/>
  <c r="BZ74" i="26"/>
  <c r="BY74" i="26"/>
  <c r="BX74" i="26"/>
  <c r="BW74" i="26"/>
  <c r="BV74" i="26"/>
  <c r="BU74" i="26"/>
  <c r="BT74" i="26"/>
  <c r="CB72" i="26"/>
  <c r="CA72" i="26"/>
  <c r="BZ72" i="26"/>
  <c r="BY72" i="26"/>
  <c r="BX72" i="26"/>
  <c r="BW72" i="26"/>
  <c r="BV72" i="26"/>
  <c r="BU72" i="26"/>
  <c r="BT72" i="26"/>
  <c r="CB71" i="26"/>
  <c r="CA71" i="26"/>
  <c r="BZ71" i="26"/>
  <c r="BY71" i="26"/>
  <c r="BX71" i="26"/>
  <c r="BW71" i="26"/>
  <c r="BV71" i="26"/>
  <c r="BU71" i="26"/>
  <c r="BT71" i="26"/>
  <c r="CB70" i="26"/>
  <c r="CA70" i="26"/>
  <c r="BZ70" i="26"/>
  <c r="BY70" i="26"/>
  <c r="BX70" i="26"/>
  <c r="BW70" i="26"/>
  <c r="BV70" i="26"/>
  <c r="BU70" i="26"/>
  <c r="BT70" i="26"/>
  <c r="B70" i="26"/>
  <c r="CB69" i="26"/>
  <c r="CA69" i="26"/>
  <c r="BZ69" i="26"/>
  <c r="BY69" i="26"/>
  <c r="BX69" i="26"/>
  <c r="BW69" i="26"/>
  <c r="BV69" i="26"/>
  <c r="BU69" i="26"/>
  <c r="BT69" i="26"/>
  <c r="CB68" i="26"/>
  <c r="CA68" i="26"/>
  <c r="BZ68" i="26"/>
  <c r="BY68" i="26"/>
  <c r="BX68" i="26"/>
  <c r="BW68" i="26"/>
  <c r="BV68" i="26"/>
  <c r="BU68" i="26"/>
  <c r="BT68" i="26"/>
  <c r="CB67" i="26"/>
  <c r="CA67" i="26"/>
  <c r="BZ67" i="26"/>
  <c r="BY67" i="26"/>
  <c r="BX67" i="26"/>
  <c r="BW67" i="26"/>
  <c r="BV67" i="26"/>
  <c r="BU67" i="26"/>
  <c r="BT67" i="26"/>
  <c r="CB66" i="26"/>
  <c r="CA66" i="26"/>
  <c r="BZ66" i="26"/>
  <c r="BY66" i="26"/>
  <c r="BX66" i="26"/>
  <c r="BW66" i="26"/>
  <c r="BV66" i="26"/>
  <c r="BU66" i="26"/>
  <c r="BT66" i="26"/>
  <c r="AG66" i="26"/>
  <c r="CB65" i="26"/>
  <c r="CA65" i="26"/>
  <c r="BZ65" i="26"/>
  <c r="BY65" i="26"/>
  <c r="BX65" i="26"/>
  <c r="BW65" i="26"/>
  <c r="BV65" i="26"/>
  <c r="BU65" i="26"/>
  <c r="BT65" i="26"/>
  <c r="Q65" i="26"/>
  <c r="P65" i="26"/>
  <c r="O65" i="26"/>
  <c r="N65" i="26"/>
  <c r="M65" i="26"/>
  <c r="L65" i="26"/>
  <c r="E65" i="26"/>
  <c r="CB64" i="26"/>
  <c r="CA64" i="26"/>
  <c r="BZ64" i="26"/>
  <c r="BY64" i="26"/>
  <c r="BX64" i="26"/>
  <c r="BW64" i="26"/>
  <c r="BV64" i="26"/>
  <c r="BU64" i="26"/>
  <c r="BT64" i="26"/>
  <c r="AN64" i="26"/>
  <c r="AM64" i="26"/>
  <c r="AL64" i="26"/>
  <c r="AK64" i="26"/>
  <c r="AJ64" i="26"/>
  <c r="AI64" i="26"/>
  <c r="T64" i="26"/>
  <c r="I64" i="26"/>
  <c r="H64" i="26"/>
  <c r="G64" i="26"/>
  <c r="CB63" i="26"/>
  <c r="CA63" i="26"/>
  <c r="BZ63" i="26"/>
  <c r="BY63" i="26"/>
  <c r="BX63" i="26"/>
  <c r="BW63" i="26"/>
  <c r="BV63" i="26"/>
  <c r="BU63" i="26"/>
  <c r="BT63" i="26"/>
  <c r="AN63" i="26"/>
  <c r="AM63" i="26"/>
  <c r="AL63" i="26"/>
  <c r="AK63" i="26"/>
  <c r="AJ63" i="26"/>
  <c r="AI63" i="26"/>
  <c r="T63" i="26"/>
  <c r="I63" i="26"/>
  <c r="H63" i="26"/>
  <c r="G63" i="26"/>
  <c r="CB62" i="26"/>
  <c r="CA62" i="26"/>
  <c r="BZ62" i="26"/>
  <c r="BY62" i="26"/>
  <c r="BX62" i="26"/>
  <c r="BW62" i="26"/>
  <c r="BV62" i="26"/>
  <c r="BU62" i="26"/>
  <c r="BT62" i="26"/>
  <c r="AN62" i="26"/>
  <c r="AM62" i="26"/>
  <c r="AL62" i="26"/>
  <c r="AK62" i="26"/>
  <c r="AJ62" i="26"/>
  <c r="AI62" i="26"/>
  <c r="T62" i="26"/>
  <c r="I62" i="26"/>
  <c r="H62" i="26"/>
  <c r="G62" i="26"/>
  <c r="CB61" i="26"/>
  <c r="CA61" i="26"/>
  <c r="BZ61" i="26"/>
  <c r="BY61" i="26"/>
  <c r="BX61" i="26"/>
  <c r="BW61" i="26"/>
  <c r="BV61" i="26"/>
  <c r="BU61" i="26"/>
  <c r="BT61" i="26"/>
  <c r="CB60" i="26"/>
  <c r="CA60" i="26"/>
  <c r="BZ60" i="26"/>
  <c r="BY60" i="26"/>
  <c r="BX60" i="26"/>
  <c r="BW60" i="26"/>
  <c r="BV60" i="26"/>
  <c r="BU60" i="26"/>
  <c r="BT60" i="26"/>
  <c r="CB59" i="26"/>
  <c r="CA59" i="26"/>
  <c r="BZ59" i="26"/>
  <c r="BY59" i="26"/>
  <c r="BX59" i="26"/>
  <c r="BW59" i="26"/>
  <c r="BV59" i="26"/>
  <c r="BU59" i="26"/>
  <c r="BT59" i="26"/>
  <c r="CB58" i="26"/>
  <c r="CA58" i="26"/>
  <c r="BZ58" i="26"/>
  <c r="BY58" i="26"/>
  <c r="BX58" i="26"/>
  <c r="BW58" i="26"/>
  <c r="BV58" i="26"/>
  <c r="BU58" i="26"/>
  <c r="BT58" i="26"/>
  <c r="CB57" i="26"/>
  <c r="CA57" i="26"/>
  <c r="BZ57" i="26"/>
  <c r="BY57" i="26"/>
  <c r="BX57" i="26"/>
  <c r="BW57" i="26"/>
  <c r="BV57" i="26"/>
  <c r="BU57" i="26"/>
  <c r="BT57" i="26"/>
  <c r="CB56" i="26"/>
  <c r="CA56" i="26"/>
  <c r="BZ56" i="26"/>
  <c r="BY56" i="26"/>
  <c r="BX56" i="26"/>
  <c r="BW56" i="26"/>
  <c r="BV56" i="26"/>
  <c r="BU56" i="26"/>
  <c r="BT56" i="26"/>
  <c r="CB55" i="26"/>
  <c r="CA55" i="26"/>
  <c r="BZ55" i="26"/>
  <c r="BY55" i="26"/>
  <c r="BX55" i="26"/>
  <c r="BW55" i="26"/>
  <c r="BV55" i="26"/>
  <c r="BU55" i="26"/>
  <c r="BT55" i="26"/>
  <c r="CB54" i="26"/>
  <c r="CA54" i="26"/>
  <c r="BZ54" i="26"/>
  <c r="BY54" i="26"/>
  <c r="BX54" i="26"/>
  <c r="BW54" i="26"/>
  <c r="BV54" i="26"/>
  <c r="BU54" i="26"/>
  <c r="BT54" i="26"/>
  <c r="CB53" i="26"/>
  <c r="CA53" i="26"/>
  <c r="BZ53" i="26"/>
  <c r="BY53" i="26"/>
  <c r="BX53" i="26"/>
  <c r="BW53" i="26"/>
  <c r="BV53" i="26"/>
  <c r="BU53" i="26"/>
  <c r="BT53" i="26"/>
  <c r="CB52" i="26"/>
  <c r="CA52" i="26"/>
  <c r="BZ52" i="26"/>
  <c r="BY52" i="26"/>
  <c r="BX52" i="26"/>
  <c r="BW52" i="26"/>
  <c r="BV52" i="26"/>
  <c r="BU52" i="26"/>
  <c r="BT52" i="26"/>
  <c r="U52" i="26"/>
  <c r="T52" i="26"/>
  <c r="S52" i="26"/>
  <c r="G51" i="26"/>
  <c r="G50" i="26"/>
  <c r="G49" i="26"/>
  <c r="G48" i="26"/>
  <c r="B48" i="26"/>
  <c r="CB47" i="26"/>
  <c r="CA47" i="26"/>
  <c r="BZ47" i="26"/>
  <c r="BY47" i="26"/>
  <c r="BX47" i="26"/>
  <c r="BW47" i="26"/>
  <c r="BV47" i="26"/>
  <c r="BU47" i="26"/>
  <c r="BT47" i="26"/>
  <c r="CB46" i="26"/>
  <c r="CA46" i="26"/>
  <c r="BZ46" i="26"/>
  <c r="BY46" i="26"/>
  <c r="BX46" i="26"/>
  <c r="BW46" i="26"/>
  <c r="BV46" i="26"/>
  <c r="BU46" i="26"/>
  <c r="BT46" i="26"/>
  <c r="CB45" i="26"/>
  <c r="CA45" i="26"/>
  <c r="BZ45" i="26"/>
  <c r="BY45" i="26"/>
  <c r="BX45" i="26"/>
  <c r="BW45" i="26"/>
  <c r="BV45" i="26"/>
  <c r="BU45" i="26"/>
  <c r="BT45" i="26"/>
  <c r="CB44" i="26"/>
  <c r="CA44" i="26"/>
  <c r="BZ44" i="26"/>
  <c r="BY44" i="26"/>
  <c r="BX44" i="26"/>
  <c r="BW44" i="26"/>
  <c r="BV44" i="26"/>
  <c r="BU44" i="26"/>
  <c r="BT44" i="26"/>
  <c r="CB43" i="26"/>
  <c r="CA43" i="26"/>
  <c r="BZ43" i="26"/>
  <c r="BY43" i="26"/>
  <c r="BX43" i="26"/>
  <c r="BW43" i="26"/>
  <c r="BV43" i="26"/>
  <c r="BU43" i="26"/>
  <c r="BT43" i="26"/>
  <c r="Q43" i="26"/>
  <c r="P43" i="26"/>
  <c r="O43" i="26"/>
  <c r="N43" i="26"/>
  <c r="M43" i="26"/>
  <c r="L43" i="26"/>
  <c r="CB42" i="26"/>
  <c r="CA42" i="26"/>
  <c r="BZ42" i="26"/>
  <c r="BY42" i="26"/>
  <c r="BX42" i="26"/>
  <c r="BW42" i="26"/>
  <c r="BV42" i="26"/>
  <c r="BU42" i="26"/>
  <c r="BT42" i="26"/>
  <c r="AN42" i="26"/>
  <c r="AM42" i="26"/>
  <c r="AL42" i="26"/>
  <c r="AK42" i="26"/>
  <c r="AJ42" i="26"/>
  <c r="AI42" i="26"/>
  <c r="AH42" i="26"/>
  <c r="AG42" i="26"/>
  <c r="AF42" i="26"/>
  <c r="AE42" i="26"/>
  <c r="AD42" i="26"/>
  <c r="AC42" i="26"/>
  <c r="AB42" i="26"/>
  <c r="AA42" i="26"/>
  <c r="T42" i="26"/>
  <c r="Z42" i="26"/>
  <c r="CB41" i="26"/>
  <c r="CA41" i="26"/>
  <c r="BZ41" i="26"/>
  <c r="BY41" i="26"/>
  <c r="BX41" i="26"/>
  <c r="BW41" i="26"/>
  <c r="BV41" i="26"/>
  <c r="BU41" i="26"/>
  <c r="BT41" i="26"/>
  <c r="AN41" i="26"/>
  <c r="AM41" i="26"/>
  <c r="AL41" i="26"/>
  <c r="AK41" i="26"/>
  <c r="AJ41" i="26"/>
  <c r="AI41" i="26"/>
  <c r="AH41" i="26"/>
  <c r="AG41" i="26"/>
  <c r="AF41" i="26"/>
  <c r="AE41" i="26"/>
  <c r="AD41" i="26"/>
  <c r="AC41" i="26"/>
  <c r="AB41" i="26"/>
  <c r="AA41" i="26"/>
  <c r="T41" i="26"/>
  <c r="Z41" i="26"/>
  <c r="CB40" i="26"/>
  <c r="CA40" i="26"/>
  <c r="BZ40" i="26"/>
  <c r="BY40" i="26"/>
  <c r="BX40" i="26"/>
  <c r="BW40" i="26"/>
  <c r="BV40" i="26"/>
  <c r="BU40" i="26"/>
  <c r="BT40" i="26"/>
  <c r="AN40" i="26"/>
  <c r="AM40" i="26"/>
  <c r="AL40" i="26"/>
  <c r="AK40" i="26"/>
  <c r="AJ40" i="26"/>
  <c r="AI40" i="26"/>
  <c r="AH40" i="26"/>
  <c r="AG40" i="26"/>
  <c r="AF40" i="26"/>
  <c r="AE40" i="26"/>
  <c r="AD40" i="26"/>
  <c r="AC40" i="26"/>
  <c r="AB40" i="26"/>
  <c r="AA40" i="26"/>
  <c r="Z40" i="26"/>
  <c r="B51" i="26"/>
  <c r="A40" i="26"/>
  <c r="CB39" i="26"/>
  <c r="CA39" i="26"/>
  <c r="BZ39" i="26"/>
  <c r="BY39" i="26"/>
  <c r="BX39" i="26"/>
  <c r="BW39" i="26"/>
  <c r="BV39" i="26"/>
  <c r="BU39" i="26"/>
  <c r="BT39" i="26"/>
  <c r="AN39" i="26"/>
  <c r="AM39" i="26"/>
  <c r="AL39" i="26"/>
  <c r="AK39" i="26"/>
  <c r="AJ39" i="26"/>
  <c r="AI39" i="26"/>
  <c r="AH39" i="26"/>
  <c r="AG39" i="26"/>
  <c r="AF39" i="26"/>
  <c r="AE39" i="26"/>
  <c r="AD39" i="26"/>
  <c r="AC39" i="26"/>
  <c r="AB39" i="26"/>
  <c r="AA39" i="26"/>
  <c r="T39" i="26"/>
  <c r="Z39" i="26"/>
  <c r="CB38" i="26"/>
  <c r="CA38" i="26"/>
  <c r="BZ38" i="26"/>
  <c r="BY38" i="26"/>
  <c r="BX38" i="26"/>
  <c r="BW38" i="26"/>
  <c r="BV38" i="26"/>
  <c r="BU38" i="26"/>
  <c r="BT38" i="26"/>
  <c r="AN38" i="26"/>
  <c r="AM38" i="26"/>
  <c r="AL38" i="26"/>
  <c r="AK38" i="26"/>
  <c r="AJ38" i="26"/>
  <c r="AI38" i="26"/>
  <c r="AH38" i="26"/>
  <c r="AG38" i="26"/>
  <c r="AF38" i="26"/>
  <c r="AE38" i="26"/>
  <c r="AD38" i="26"/>
  <c r="AC38" i="26"/>
  <c r="AB38" i="26"/>
  <c r="AA38" i="26"/>
  <c r="T38" i="26"/>
  <c r="Z38" i="26"/>
  <c r="CB37" i="26"/>
  <c r="CA37" i="26"/>
  <c r="BZ37" i="26"/>
  <c r="BY37" i="26"/>
  <c r="BX37" i="26"/>
  <c r="BW37" i="26"/>
  <c r="BV37" i="26"/>
  <c r="BU37" i="26"/>
  <c r="BT37" i="26"/>
  <c r="AN37" i="26"/>
  <c r="AM37" i="26"/>
  <c r="AL37" i="26"/>
  <c r="AK37" i="26"/>
  <c r="AJ37" i="26"/>
  <c r="AI37" i="26"/>
  <c r="AH37" i="26"/>
  <c r="AG37" i="26"/>
  <c r="AF37" i="26"/>
  <c r="AE37" i="26"/>
  <c r="AD37" i="26"/>
  <c r="AC37" i="26"/>
  <c r="AB37" i="26"/>
  <c r="AA37" i="26"/>
  <c r="Z37" i="26"/>
  <c r="B50" i="26"/>
  <c r="A37" i="26"/>
  <c r="CB36" i="26"/>
  <c r="CA36" i="26"/>
  <c r="BZ36" i="26"/>
  <c r="BY36" i="26"/>
  <c r="BX36" i="26"/>
  <c r="BW36" i="26"/>
  <c r="BV36" i="26"/>
  <c r="BU36" i="26"/>
  <c r="BT36" i="26"/>
  <c r="AN36" i="26"/>
  <c r="AM36" i="26"/>
  <c r="AL36" i="26"/>
  <c r="AK36" i="26"/>
  <c r="AJ36" i="26"/>
  <c r="AI36" i="26"/>
  <c r="AH36" i="26"/>
  <c r="AG36" i="26"/>
  <c r="AF36" i="26"/>
  <c r="AE36" i="26"/>
  <c r="AD36" i="26"/>
  <c r="AC36" i="26"/>
  <c r="AB36" i="26"/>
  <c r="AA36" i="26"/>
  <c r="T36" i="26"/>
  <c r="Z36" i="26"/>
  <c r="CB35" i="26"/>
  <c r="CA35" i="26"/>
  <c r="BZ35" i="26"/>
  <c r="BY35" i="26"/>
  <c r="BX35" i="26"/>
  <c r="BW35" i="26"/>
  <c r="BV35" i="26"/>
  <c r="BU35" i="26"/>
  <c r="BT35" i="26"/>
  <c r="AN35" i="26"/>
  <c r="AM35" i="26"/>
  <c r="AL35" i="26"/>
  <c r="AK35" i="26"/>
  <c r="AJ35" i="26"/>
  <c r="AI35" i="26"/>
  <c r="AH35" i="26"/>
  <c r="AG35" i="26"/>
  <c r="AF35" i="26"/>
  <c r="AE35" i="26"/>
  <c r="AD35" i="26"/>
  <c r="AC35" i="26"/>
  <c r="AB35" i="26"/>
  <c r="AA35" i="26"/>
  <c r="T35" i="26"/>
  <c r="Z35" i="26"/>
  <c r="CB34" i="26"/>
  <c r="CA34" i="26"/>
  <c r="BZ34" i="26"/>
  <c r="BY34" i="26"/>
  <c r="BX34" i="26"/>
  <c r="BW34" i="26"/>
  <c r="BV34" i="26"/>
  <c r="BU34" i="26"/>
  <c r="BT34" i="26"/>
  <c r="AN34" i="26"/>
  <c r="AM34" i="26"/>
  <c r="AL34" i="26"/>
  <c r="AK34" i="26"/>
  <c r="AJ34" i="26"/>
  <c r="AI34" i="26"/>
  <c r="AH34" i="26"/>
  <c r="AG34" i="26"/>
  <c r="AF34" i="26"/>
  <c r="AE34" i="26"/>
  <c r="AD34" i="26"/>
  <c r="AC34" i="26"/>
  <c r="AB34" i="26"/>
  <c r="AA34" i="26"/>
  <c r="Z34" i="26"/>
  <c r="A34" i="26"/>
  <c r="CB33" i="26"/>
  <c r="CA33" i="26"/>
  <c r="BZ33" i="26"/>
  <c r="BY33" i="26"/>
  <c r="BX33" i="26"/>
  <c r="BW33" i="26"/>
  <c r="BV33" i="26"/>
  <c r="BU33" i="26"/>
  <c r="BT33" i="26"/>
  <c r="AN33" i="26"/>
  <c r="AM33" i="26"/>
  <c r="AL33" i="26"/>
  <c r="AK33" i="26"/>
  <c r="AJ33" i="26"/>
  <c r="AI33" i="26"/>
  <c r="AH33" i="26"/>
  <c r="AG33" i="26"/>
  <c r="AF33" i="26"/>
  <c r="AE33" i="26"/>
  <c r="AD33" i="26"/>
  <c r="AC33" i="26"/>
  <c r="AB33" i="26"/>
  <c r="AA33" i="26"/>
  <c r="T33" i="26"/>
  <c r="Z33" i="26"/>
  <c r="CB32" i="26"/>
  <c r="CA32" i="26"/>
  <c r="BZ32" i="26"/>
  <c r="BY32" i="26"/>
  <c r="BX32" i="26"/>
  <c r="BW32" i="26"/>
  <c r="BV32" i="26"/>
  <c r="BU32" i="26"/>
  <c r="BT32" i="26"/>
  <c r="AN32" i="26"/>
  <c r="AM32" i="26"/>
  <c r="AL32" i="26"/>
  <c r="AK32" i="26"/>
  <c r="AJ32" i="26"/>
  <c r="AI32" i="26"/>
  <c r="AH32" i="26"/>
  <c r="AG32" i="26"/>
  <c r="AF32" i="26"/>
  <c r="AE32" i="26"/>
  <c r="AD32" i="26"/>
  <c r="AC32" i="26"/>
  <c r="AB32" i="26"/>
  <c r="AA32" i="26"/>
  <c r="T32" i="26"/>
  <c r="Z32" i="26"/>
  <c r="CB31" i="26"/>
  <c r="CA31" i="26"/>
  <c r="BZ31" i="26"/>
  <c r="BY31" i="26"/>
  <c r="BX31" i="26"/>
  <c r="BW31" i="26"/>
  <c r="BV31" i="26"/>
  <c r="BU31" i="26"/>
  <c r="BT31" i="26"/>
  <c r="AN31" i="26"/>
  <c r="AM31" i="26"/>
  <c r="AL31" i="26"/>
  <c r="AK31" i="26"/>
  <c r="AJ31" i="26"/>
  <c r="AI31" i="26"/>
  <c r="AH31" i="26"/>
  <c r="AG31" i="26"/>
  <c r="AF31" i="26"/>
  <c r="AE31" i="26"/>
  <c r="AD31" i="26"/>
  <c r="AC31" i="26"/>
  <c r="AB31" i="26"/>
  <c r="AA31" i="26"/>
  <c r="A31" i="26"/>
  <c r="CB30" i="26"/>
  <c r="CA30" i="26"/>
  <c r="BZ30" i="26"/>
  <c r="BY30" i="26"/>
  <c r="BX30" i="26"/>
  <c r="BW30" i="26"/>
  <c r="BV30" i="26"/>
  <c r="BU30" i="26"/>
  <c r="BT30" i="26"/>
  <c r="CB29" i="26"/>
  <c r="CA29" i="26"/>
  <c r="BZ29" i="26"/>
  <c r="BY29" i="26"/>
  <c r="BX29" i="26"/>
  <c r="BW29" i="26"/>
  <c r="BV29" i="26"/>
  <c r="BU29" i="26"/>
  <c r="BT29" i="26"/>
  <c r="CB28" i="26"/>
  <c r="CA28" i="26"/>
  <c r="BZ28" i="26"/>
  <c r="BY28" i="26"/>
  <c r="BX28" i="26"/>
  <c r="BW28" i="26"/>
  <c r="BV28" i="26"/>
  <c r="BU28" i="26"/>
  <c r="BT28" i="26"/>
  <c r="CB27" i="26"/>
  <c r="CA27" i="26"/>
  <c r="BZ27" i="26"/>
  <c r="BY27" i="26"/>
  <c r="BX27" i="26"/>
  <c r="BW27" i="26"/>
  <c r="BV27" i="26"/>
  <c r="BU27" i="26"/>
  <c r="BT27" i="26"/>
  <c r="CB26" i="26"/>
  <c r="CA26" i="26"/>
  <c r="BZ26" i="26"/>
  <c r="BY26" i="26"/>
  <c r="BX26" i="26"/>
  <c r="BW26" i="26"/>
  <c r="BV26" i="26"/>
  <c r="BU26" i="26"/>
  <c r="BT26" i="26"/>
  <c r="CB25" i="26"/>
  <c r="CA25" i="26"/>
  <c r="BZ25" i="26"/>
  <c r="BY25" i="26"/>
  <c r="BX25" i="26"/>
  <c r="BW25" i="26"/>
  <c r="BV25" i="26"/>
  <c r="BU25" i="26"/>
  <c r="BT25" i="26"/>
  <c r="B25" i="26"/>
  <c r="CB24" i="26"/>
  <c r="CA24" i="26"/>
  <c r="BZ24" i="26"/>
  <c r="BY24" i="26"/>
  <c r="BX24" i="26"/>
  <c r="BW24" i="26"/>
  <c r="BV24" i="26"/>
  <c r="BU24" i="26"/>
  <c r="BT24" i="26"/>
  <c r="B24" i="26"/>
  <c r="CB23" i="26"/>
  <c r="CA23" i="26"/>
  <c r="BZ23" i="26"/>
  <c r="BY23" i="26"/>
  <c r="BX23" i="26"/>
  <c r="BW23" i="26"/>
  <c r="BV23" i="26"/>
  <c r="BU23" i="26"/>
  <c r="BT23" i="26"/>
  <c r="B23" i="26"/>
  <c r="B22" i="26"/>
  <c r="CB21" i="26"/>
  <c r="CA21" i="26"/>
  <c r="BZ21" i="26"/>
  <c r="BY21" i="26"/>
  <c r="BX21" i="26"/>
  <c r="BW21" i="26"/>
  <c r="BV21" i="26"/>
  <c r="BU21" i="26"/>
  <c r="BT21" i="26"/>
  <c r="CB20" i="26"/>
  <c r="CA20" i="26"/>
  <c r="BZ20" i="26"/>
  <c r="BY20" i="26"/>
  <c r="BX20" i="26"/>
  <c r="BW20" i="26"/>
  <c r="BV20" i="26"/>
  <c r="BU20" i="26"/>
  <c r="BT20" i="26"/>
  <c r="CB19" i="26"/>
  <c r="CA19" i="26"/>
  <c r="BZ19" i="26"/>
  <c r="BY19" i="26"/>
  <c r="BX19" i="26"/>
  <c r="BW19" i="26"/>
  <c r="BV19" i="26"/>
  <c r="BU19" i="26"/>
  <c r="BT19" i="26"/>
  <c r="CB18" i="26"/>
  <c r="CA18" i="26"/>
  <c r="BZ18" i="26"/>
  <c r="BY18" i="26"/>
  <c r="BX18" i="26"/>
  <c r="BW18" i="26"/>
  <c r="BV18" i="26"/>
  <c r="BU18" i="26"/>
  <c r="BT18" i="26"/>
  <c r="CB17" i="26"/>
  <c r="CA17" i="26"/>
  <c r="BZ17" i="26"/>
  <c r="BY17" i="26"/>
  <c r="BX17" i="26"/>
  <c r="BW17" i="26"/>
  <c r="BV17" i="26"/>
  <c r="BU17" i="26"/>
  <c r="BT17" i="26"/>
  <c r="E17" i="26"/>
  <c r="CB16" i="26"/>
  <c r="CA16" i="26"/>
  <c r="BZ16" i="26"/>
  <c r="BY16" i="26"/>
  <c r="BX16" i="26"/>
  <c r="BW16" i="26"/>
  <c r="BV16" i="26"/>
  <c r="BU16" i="26"/>
  <c r="BT16" i="26"/>
  <c r="AE25" i="26"/>
  <c r="AD25" i="26"/>
  <c r="AC25" i="26"/>
  <c r="AB25" i="26"/>
  <c r="AA25" i="26"/>
  <c r="T40" i="26"/>
  <c r="CB15" i="26"/>
  <c r="CA15" i="26"/>
  <c r="BZ15" i="26"/>
  <c r="BY15" i="26"/>
  <c r="BX15" i="26"/>
  <c r="BW15" i="26"/>
  <c r="BV15" i="26"/>
  <c r="BU15" i="26"/>
  <c r="BT15" i="26"/>
  <c r="AE24" i="26"/>
  <c r="AD24" i="26"/>
  <c r="AC24" i="26"/>
  <c r="AB24" i="26"/>
  <c r="AA24" i="26"/>
  <c r="CB14" i="26"/>
  <c r="CA14" i="26"/>
  <c r="BZ14" i="26"/>
  <c r="BY14" i="26"/>
  <c r="BX14" i="26"/>
  <c r="BW14" i="26"/>
  <c r="BV14" i="26"/>
  <c r="BU14" i="26"/>
  <c r="BT14" i="26"/>
  <c r="AE23" i="26"/>
  <c r="AD23" i="26"/>
  <c r="AC23" i="26"/>
  <c r="AB23" i="26"/>
  <c r="AA23" i="26"/>
  <c r="T34" i="26"/>
  <c r="CB13" i="26"/>
  <c r="CA13" i="26"/>
  <c r="BZ13" i="26"/>
  <c r="BY13" i="26"/>
  <c r="BX13" i="26"/>
  <c r="BW13" i="26"/>
  <c r="BV13" i="26"/>
  <c r="BU13" i="26"/>
  <c r="BT13" i="26"/>
  <c r="CB12" i="26"/>
  <c r="CA12" i="26"/>
  <c r="BZ12" i="26"/>
  <c r="BY12" i="26"/>
  <c r="BX12" i="26"/>
  <c r="BW12" i="26"/>
  <c r="BV12" i="26"/>
  <c r="BU12" i="26"/>
  <c r="BT12" i="26"/>
  <c r="CB11" i="26"/>
  <c r="CA11" i="26"/>
  <c r="BZ11" i="26"/>
  <c r="BY11" i="26"/>
  <c r="BX11" i="26"/>
  <c r="BW11" i="26"/>
  <c r="BV11" i="26"/>
  <c r="BU11" i="26"/>
  <c r="BT11" i="26"/>
  <c r="CB10" i="26"/>
  <c r="CA10" i="26"/>
  <c r="BZ10" i="26"/>
  <c r="BY10" i="26"/>
  <c r="BX10" i="26"/>
  <c r="BW10" i="26"/>
  <c r="BV10" i="26"/>
  <c r="BU10" i="26"/>
  <c r="BT10" i="26"/>
  <c r="AR137" i="23"/>
  <c r="AP137" i="23"/>
  <c r="AR136" i="23"/>
  <c r="AP136" i="23"/>
  <c r="BA135" i="23"/>
  <c r="AZ135" i="23"/>
  <c r="AY135" i="23"/>
  <c r="AX135" i="23"/>
  <c r="AW135" i="23"/>
  <c r="AV135" i="23"/>
  <c r="AU135" i="23"/>
  <c r="AT135" i="23"/>
  <c r="AS135" i="23"/>
  <c r="AQ135" i="23"/>
  <c r="BA134" i="23"/>
  <c r="AZ134" i="23"/>
  <c r="AY134" i="23"/>
  <c r="AX134" i="23"/>
  <c r="AW134" i="23"/>
  <c r="AV134" i="23"/>
  <c r="AU134" i="23"/>
  <c r="AT134" i="23"/>
  <c r="AS134" i="23"/>
  <c r="AQ134" i="23"/>
  <c r="D127" i="23"/>
  <c r="O114" i="23"/>
  <c r="O113" i="23"/>
  <c r="O112" i="23"/>
  <c r="O111" i="23"/>
  <c r="O110" i="23"/>
  <c r="O109" i="23"/>
  <c r="O108" i="23"/>
  <c r="O107" i="23"/>
  <c r="O106" i="23"/>
  <c r="BD83" i="23"/>
  <c r="BF83" i="23" s="1"/>
  <c r="BH83" i="23" s="1"/>
  <c r="BJ83" i="23" s="1"/>
  <c r="BL83" i="23" s="1"/>
  <c r="J83" i="23"/>
  <c r="E83" i="23"/>
  <c r="BD82" i="23"/>
  <c r="BF82" i="23" s="1"/>
  <c r="BH82" i="23" s="1"/>
  <c r="J82" i="23"/>
  <c r="E82" i="23"/>
  <c r="J81" i="23"/>
  <c r="E81" i="23"/>
  <c r="J80" i="23"/>
  <c r="E80" i="23"/>
  <c r="J79" i="23"/>
  <c r="E79" i="23"/>
  <c r="J78" i="23"/>
  <c r="E78" i="23"/>
  <c r="CB74" i="23"/>
  <c r="CA74" i="23"/>
  <c r="BZ74" i="23"/>
  <c r="BY74" i="23"/>
  <c r="BX74" i="23"/>
  <c r="BW74" i="23"/>
  <c r="BV74" i="23"/>
  <c r="BU74" i="23"/>
  <c r="BT74" i="23"/>
  <c r="CB72" i="23"/>
  <c r="CA72" i="23"/>
  <c r="BZ72" i="23"/>
  <c r="BY72" i="23"/>
  <c r="BX72" i="23"/>
  <c r="BW72" i="23"/>
  <c r="BV72" i="23"/>
  <c r="BU72" i="23"/>
  <c r="BT72" i="23"/>
  <c r="CB71" i="23"/>
  <c r="CA71" i="23"/>
  <c r="BZ71" i="23"/>
  <c r="BY71" i="23"/>
  <c r="BX71" i="23"/>
  <c r="BW71" i="23"/>
  <c r="BV71" i="23"/>
  <c r="BU71" i="23"/>
  <c r="BT71" i="23"/>
  <c r="CB70" i="23"/>
  <c r="CA70" i="23"/>
  <c r="BZ70" i="23"/>
  <c r="BY70" i="23"/>
  <c r="BX70" i="23"/>
  <c r="BW70" i="23"/>
  <c r="BV70" i="23"/>
  <c r="BU70" i="23"/>
  <c r="BT70" i="23"/>
  <c r="B70" i="23"/>
  <c r="CB69" i="23"/>
  <c r="CA69" i="23"/>
  <c r="BZ69" i="23"/>
  <c r="BY69" i="23"/>
  <c r="BX69" i="23"/>
  <c r="BW69" i="23"/>
  <c r="BV69" i="23"/>
  <c r="BU69" i="23"/>
  <c r="BT69" i="23"/>
  <c r="CB68" i="23"/>
  <c r="CA68" i="23"/>
  <c r="BZ68" i="23"/>
  <c r="BY68" i="23"/>
  <c r="BX68" i="23"/>
  <c r="BW68" i="23"/>
  <c r="BV68" i="23"/>
  <c r="BU68" i="23"/>
  <c r="BT68" i="23"/>
  <c r="CB67" i="23"/>
  <c r="CA67" i="23"/>
  <c r="BZ67" i="23"/>
  <c r="BY67" i="23"/>
  <c r="BX67" i="23"/>
  <c r="BW67" i="23"/>
  <c r="BV67" i="23"/>
  <c r="BU67" i="23"/>
  <c r="BT67" i="23"/>
  <c r="CB66" i="23"/>
  <c r="CA66" i="23"/>
  <c r="BZ66" i="23"/>
  <c r="BY66" i="23"/>
  <c r="BX66" i="23"/>
  <c r="BW66" i="23"/>
  <c r="BV66" i="23"/>
  <c r="BU66" i="23"/>
  <c r="BT66" i="23"/>
  <c r="CB65" i="23"/>
  <c r="CA65" i="23"/>
  <c r="BZ65" i="23"/>
  <c r="BY65" i="23"/>
  <c r="BX65" i="23"/>
  <c r="BW65" i="23"/>
  <c r="BV65" i="23"/>
  <c r="BU65" i="23"/>
  <c r="BT65" i="23"/>
  <c r="Q65" i="23"/>
  <c r="P65" i="23"/>
  <c r="O65" i="23"/>
  <c r="N65" i="23"/>
  <c r="M65" i="23"/>
  <c r="L65" i="23"/>
  <c r="E65" i="23"/>
  <c r="CB64" i="23"/>
  <c r="CA64" i="23"/>
  <c r="BZ64" i="23"/>
  <c r="BY64" i="23"/>
  <c r="BX64" i="23"/>
  <c r="BW64" i="23"/>
  <c r="BV64" i="23"/>
  <c r="BU64" i="23"/>
  <c r="BT64" i="23"/>
  <c r="AN64" i="23"/>
  <c r="AM64" i="23"/>
  <c r="AL64" i="23"/>
  <c r="AK64" i="23"/>
  <c r="AJ64" i="23"/>
  <c r="AI64" i="23"/>
  <c r="T64" i="23"/>
  <c r="I64" i="23"/>
  <c r="H64" i="23"/>
  <c r="G64" i="23"/>
  <c r="CB63" i="23"/>
  <c r="CA63" i="23"/>
  <c r="BZ63" i="23"/>
  <c r="BY63" i="23"/>
  <c r="BX63" i="23"/>
  <c r="BW63" i="23"/>
  <c r="BV63" i="23"/>
  <c r="BU63" i="23"/>
  <c r="BT63" i="23"/>
  <c r="AN63" i="23"/>
  <c r="AM63" i="23"/>
  <c r="AL63" i="23"/>
  <c r="AK63" i="23"/>
  <c r="AJ63" i="23"/>
  <c r="AI63" i="23"/>
  <c r="T63" i="23"/>
  <c r="I63" i="23"/>
  <c r="H63" i="23"/>
  <c r="G63" i="23"/>
  <c r="CB62" i="23"/>
  <c r="CA62" i="23"/>
  <c r="BZ62" i="23"/>
  <c r="BY62" i="23"/>
  <c r="BX62" i="23"/>
  <c r="BW62" i="23"/>
  <c r="BV62" i="23"/>
  <c r="BU62" i="23"/>
  <c r="BT62" i="23"/>
  <c r="AN62" i="23"/>
  <c r="AM62" i="23"/>
  <c r="AL62" i="23"/>
  <c r="AK62" i="23"/>
  <c r="AJ62" i="23"/>
  <c r="AI62" i="23"/>
  <c r="T62" i="23"/>
  <c r="I62" i="23"/>
  <c r="H62" i="23"/>
  <c r="G62" i="23"/>
  <c r="CB61" i="23"/>
  <c r="CA61" i="23"/>
  <c r="BZ61" i="23"/>
  <c r="BY61" i="23"/>
  <c r="BX61" i="23"/>
  <c r="BW61" i="23"/>
  <c r="BV61" i="23"/>
  <c r="BU61" i="23"/>
  <c r="BT61" i="23"/>
  <c r="CB60" i="23"/>
  <c r="CA60" i="23"/>
  <c r="BZ60" i="23"/>
  <c r="BY60" i="23"/>
  <c r="BX60" i="23"/>
  <c r="BW60" i="23"/>
  <c r="BV60" i="23"/>
  <c r="BU60" i="23"/>
  <c r="BT60" i="23"/>
  <c r="CB59" i="23"/>
  <c r="CA59" i="23"/>
  <c r="BZ59" i="23"/>
  <c r="BY59" i="23"/>
  <c r="BX59" i="23"/>
  <c r="BW59" i="23"/>
  <c r="BV59" i="23"/>
  <c r="BU59" i="23"/>
  <c r="BT59" i="23"/>
  <c r="CB58" i="23"/>
  <c r="CA58" i="23"/>
  <c r="BZ58" i="23"/>
  <c r="BY58" i="23"/>
  <c r="BX58" i="23"/>
  <c r="BW58" i="23"/>
  <c r="BV58" i="23"/>
  <c r="BU58" i="23"/>
  <c r="BT58" i="23"/>
  <c r="CB57" i="23"/>
  <c r="CA57" i="23"/>
  <c r="BZ57" i="23"/>
  <c r="BY57" i="23"/>
  <c r="BX57" i="23"/>
  <c r="BW57" i="23"/>
  <c r="BV57" i="23"/>
  <c r="BU57" i="23"/>
  <c r="BT57" i="23"/>
  <c r="CB56" i="23"/>
  <c r="CA56" i="23"/>
  <c r="BZ56" i="23"/>
  <c r="BY56" i="23"/>
  <c r="BX56" i="23"/>
  <c r="BW56" i="23"/>
  <c r="BV56" i="23"/>
  <c r="BU56" i="23"/>
  <c r="BT56" i="23"/>
  <c r="CB55" i="23"/>
  <c r="CA55" i="23"/>
  <c r="BZ55" i="23"/>
  <c r="BY55" i="23"/>
  <c r="BX55" i="23"/>
  <c r="BW55" i="23"/>
  <c r="BV55" i="23"/>
  <c r="BU55" i="23"/>
  <c r="BT55" i="23"/>
  <c r="CB54" i="23"/>
  <c r="CA54" i="23"/>
  <c r="BZ54" i="23"/>
  <c r="BY54" i="23"/>
  <c r="BX54" i="23"/>
  <c r="BW54" i="23"/>
  <c r="BV54" i="23"/>
  <c r="BU54" i="23"/>
  <c r="BT54" i="23"/>
  <c r="CB53" i="23"/>
  <c r="CA53" i="23"/>
  <c r="BZ53" i="23"/>
  <c r="BY53" i="23"/>
  <c r="BX53" i="23"/>
  <c r="BW53" i="23"/>
  <c r="BV53" i="23"/>
  <c r="BU53" i="23"/>
  <c r="BT53" i="23"/>
  <c r="CB52" i="23"/>
  <c r="CA52" i="23"/>
  <c r="BZ52" i="23"/>
  <c r="BY52" i="23"/>
  <c r="BX52" i="23"/>
  <c r="BW52" i="23"/>
  <c r="BV52" i="23"/>
  <c r="BU52" i="23"/>
  <c r="BT52" i="23"/>
  <c r="U52" i="23"/>
  <c r="T52" i="23"/>
  <c r="S52" i="23"/>
  <c r="G51" i="23"/>
  <c r="G50" i="23"/>
  <c r="G49" i="23"/>
  <c r="G48" i="23"/>
  <c r="B48" i="23"/>
  <c r="CB47" i="23"/>
  <c r="CA47" i="23"/>
  <c r="BZ47" i="23"/>
  <c r="BY47" i="23"/>
  <c r="BX47" i="23"/>
  <c r="BW47" i="23"/>
  <c r="BV47" i="23"/>
  <c r="BU47" i="23"/>
  <c r="BT47" i="23"/>
  <c r="CB46" i="23"/>
  <c r="CA46" i="23"/>
  <c r="BZ46" i="23"/>
  <c r="BY46" i="23"/>
  <c r="BX46" i="23"/>
  <c r="BW46" i="23"/>
  <c r="BV46" i="23"/>
  <c r="BU46" i="23"/>
  <c r="BT46" i="23"/>
  <c r="CB45" i="23"/>
  <c r="CA45" i="23"/>
  <c r="BZ45" i="23"/>
  <c r="BY45" i="23"/>
  <c r="BX45" i="23"/>
  <c r="BW45" i="23"/>
  <c r="BV45" i="23"/>
  <c r="BU45" i="23"/>
  <c r="BT45" i="23"/>
  <c r="CB44" i="23"/>
  <c r="CA44" i="23"/>
  <c r="BZ44" i="23"/>
  <c r="BY44" i="23"/>
  <c r="BX44" i="23"/>
  <c r="BW44" i="23"/>
  <c r="BV44" i="23"/>
  <c r="BU44" i="23"/>
  <c r="BT44" i="23"/>
  <c r="CB43" i="23"/>
  <c r="CA43" i="23"/>
  <c r="BZ43" i="23"/>
  <c r="BY43" i="23"/>
  <c r="BX43" i="23"/>
  <c r="BW43" i="23"/>
  <c r="BV43" i="23"/>
  <c r="BU43" i="23"/>
  <c r="BT43" i="23"/>
  <c r="Q43" i="23"/>
  <c r="P43" i="23"/>
  <c r="O43" i="23"/>
  <c r="N43" i="23"/>
  <c r="M43" i="23"/>
  <c r="L43" i="23"/>
  <c r="CB42" i="23"/>
  <c r="CA42" i="23"/>
  <c r="BZ42" i="23"/>
  <c r="BY42" i="23"/>
  <c r="BX42" i="23"/>
  <c r="BW42" i="23"/>
  <c r="BV42" i="23"/>
  <c r="BU42" i="23"/>
  <c r="BT42" i="23"/>
  <c r="AN42" i="23"/>
  <c r="AM42" i="23"/>
  <c r="AL42" i="23"/>
  <c r="AK42" i="23"/>
  <c r="AJ42" i="23"/>
  <c r="AI42" i="23"/>
  <c r="AH42" i="23"/>
  <c r="AG42" i="23"/>
  <c r="AF42" i="23"/>
  <c r="AE42" i="23"/>
  <c r="AD42" i="23"/>
  <c r="AC42" i="23"/>
  <c r="AB42" i="23"/>
  <c r="AA42" i="23"/>
  <c r="T42" i="23"/>
  <c r="Z42" i="23"/>
  <c r="CB41" i="23"/>
  <c r="CA41" i="23"/>
  <c r="BZ41" i="23"/>
  <c r="BY41" i="23"/>
  <c r="BX41" i="23"/>
  <c r="BW41" i="23"/>
  <c r="BV41" i="23"/>
  <c r="BU41" i="23"/>
  <c r="BT41" i="23"/>
  <c r="AN41" i="23"/>
  <c r="AM41" i="23"/>
  <c r="AL41" i="23"/>
  <c r="AK41" i="23"/>
  <c r="AJ41" i="23"/>
  <c r="AI41" i="23"/>
  <c r="AH41" i="23"/>
  <c r="AG41" i="23"/>
  <c r="AF41" i="23"/>
  <c r="AE41" i="23"/>
  <c r="AD41" i="23"/>
  <c r="AC41" i="23"/>
  <c r="AB41" i="23"/>
  <c r="AA41" i="23"/>
  <c r="T41" i="23"/>
  <c r="Z41" i="23"/>
  <c r="CB40" i="23"/>
  <c r="CA40" i="23"/>
  <c r="BZ40" i="23"/>
  <c r="BY40" i="23"/>
  <c r="BX40" i="23"/>
  <c r="BW40" i="23"/>
  <c r="BV40" i="23"/>
  <c r="BU40" i="23"/>
  <c r="BT40" i="23"/>
  <c r="AN40" i="23"/>
  <c r="AM40" i="23"/>
  <c r="AL40" i="23"/>
  <c r="AK40" i="23"/>
  <c r="AJ40" i="23"/>
  <c r="AI40" i="23"/>
  <c r="AH40" i="23"/>
  <c r="AG40" i="23"/>
  <c r="AF40" i="23"/>
  <c r="AE40" i="23"/>
  <c r="AD40" i="23"/>
  <c r="AC40" i="23"/>
  <c r="AB40" i="23"/>
  <c r="AA40" i="23"/>
  <c r="Z40" i="23"/>
  <c r="B51" i="23"/>
  <c r="A40" i="23"/>
  <c r="CB39" i="23"/>
  <c r="CA39" i="23"/>
  <c r="BZ39" i="23"/>
  <c r="BY39" i="23"/>
  <c r="BX39" i="23"/>
  <c r="BW39" i="23"/>
  <c r="BV39" i="23"/>
  <c r="BU39" i="23"/>
  <c r="BT39" i="23"/>
  <c r="AN39" i="23"/>
  <c r="AM39" i="23"/>
  <c r="AL39" i="23"/>
  <c r="AK39" i="23"/>
  <c r="AJ39" i="23"/>
  <c r="AI39" i="23"/>
  <c r="AH39" i="23"/>
  <c r="AG39" i="23"/>
  <c r="AF39" i="23"/>
  <c r="AE39" i="23"/>
  <c r="AD39" i="23"/>
  <c r="AC39" i="23"/>
  <c r="AB39" i="23"/>
  <c r="AA39" i="23"/>
  <c r="T39" i="23"/>
  <c r="Z39" i="23"/>
  <c r="CB38" i="23"/>
  <c r="CA38" i="23"/>
  <c r="BZ38" i="23"/>
  <c r="BY38" i="23"/>
  <c r="BX38" i="23"/>
  <c r="BW38" i="23"/>
  <c r="BV38" i="23"/>
  <c r="BU38" i="23"/>
  <c r="BT38" i="23"/>
  <c r="AN38" i="23"/>
  <c r="AM38" i="23"/>
  <c r="AL38" i="23"/>
  <c r="AK38" i="23"/>
  <c r="AJ38" i="23"/>
  <c r="AI38" i="23"/>
  <c r="AH38" i="23"/>
  <c r="AG38" i="23"/>
  <c r="AF38" i="23"/>
  <c r="AE38" i="23"/>
  <c r="AD38" i="23"/>
  <c r="AC38" i="23"/>
  <c r="AB38" i="23"/>
  <c r="AA38" i="23"/>
  <c r="T38" i="23"/>
  <c r="Z38" i="23"/>
  <c r="CB37" i="23"/>
  <c r="CA37" i="23"/>
  <c r="BZ37" i="23"/>
  <c r="BY37" i="23"/>
  <c r="BX37" i="23"/>
  <c r="BW37" i="23"/>
  <c r="BV37" i="23"/>
  <c r="BU37" i="23"/>
  <c r="BT37" i="23"/>
  <c r="AN37" i="23"/>
  <c r="AM37" i="23"/>
  <c r="AL37" i="23"/>
  <c r="AK37" i="23"/>
  <c r="AJ37" i="23"/>
  <c r="AI37" i="23"/>
  <c r="AH37" i="23"/>
  <c r="AG37" i="23"/>
  <c r="AF37" i="23"/>
  <c r="AE37" i="23"/>
  <c r="AD37" i="23"/>
  <c r="AC37" i="23"/>
  <c r="AB37" i="23"/>
  <c r="AA37" i="23"/>
  <c r="Z37" i="23"/>
  <c r="A37" i="23"/>
  <c r="CB36" i="23"/>
  <c r="CA36" i="23"/>
  <c r="BZ36" i="23"/>
  <c r="BY36" i="23"/>
  <c r="BX36" i="23"/>
  <c r="BW36" i="23"/>
  <c r="BV36" i="23"/>
  <c r="BU36" i="23"/>
  <c r="BT36" i="23"/>
  <c r="AN36" i="23"/>
  <c r="AM36" i="23"/>
  <c r="AL36" i="23"/>
  <c r="AK36" i="23"/>
  <c r="AJ36" i="23"/>
  <c r="AI36" i="23"/>
  <c r="AH36" i="23"/>
  <c r="AG36" i="23"/>
  <c r="AF36" i="23"/>
  <c r="AE36" i="23"/>
  <c r="AD36" i="23"/>
  <c r="AC36" i="23"/>
  <c r="AB36" i="23"/>
  <c r="AA36" i="23"/>
  <c r="T36" i="23"/>
  <c r="Z36" i="23"/>
  <c r="CB35" i="23"/>
  <c r="CA35" i="23"/>
  <c r="BZ35" i="23"/>
  <c r="BY35" i="23"/>
  <c r="BX35" i="23"/>
  <c r="BW35" i="23"/>
  <c r="BV35" i="23"/>
  <c r="BU35" i="23"/>
  <c r="BT35" i="23"/>
  <c r="AN35" i="23"/>
  <c r="AM35" i="23"/>
  <c r="AL35" i="23"/>
  <c r="AK35" i="23"/>
  <c r="AJ35" i="23"/>
  <c r="AI35" i="23"/>
  <c r="AH35" i="23"/>
  <c r="AG35" i="23"/>
  <c r="AF35" i="23"/>
  <c r="AE35" i="23"/>
  <c r="AD35" i="23"/>
  <c r="AC35" i="23"/>
  <c r="AB35" i="23"/>
  <c r="AA35" i="23"/>
  <c r="T35" i="23"/>
  <c r="Z35" i="23"/>
  <c r="CB34" i="23"/>
  <c r="CA34" i="23"/>
  <c r="BZ34" i="23"/>
  <c r="BY34" i="23"/>
  <c r="BX34" i="23"/>
  <c r="BW34" i="23"/>
  <c r="BV34" i="23"/>
  <c r="BU34" i="23"/>
  <c r="BT34" i="23"/>
  <c r="AN34" i="23"/>
  <c r="AM34" i="23"/>
  <c r="AL34" i="23"/>
  <c r="AK34" i="23"/>
  <c r="AJ34" i="23"/>
  <c r="AI34" i="23"/>
  <c r="AH34" i="23"/>
  <c r="AG34" i="23"/>
  <c r="AF34" i="23"/>
  <c r="AE34" i="23"/>
  <c r="AD34" i="23"/>
  <c r="AC34" i="23"/>
  <c r="AB34" i="23"/>
  <c r="AA34" i="23"/>
  <c r="Z34" i="23"/>
  <c r="B49" i="23"/>
  <c r="A34" i="23"/>
  <c r="CB33" i="23"/>
  <c r="CA33" i="23"/>
  <c r="BZ33" i="23"/>
  <c r="BY33" i="23"/>
  <c r="BX33" i="23"/>
  <c r="BW33" i="23"/>
  <c r="BV33" i="23"/>
  <c r="BU33" i="23"/>
  <c r="BT33" i="23"/>
  <c r="AN33" i="23"/>
  <c r="AM33" i="23"/>
  <c r="AL33" i="23"/>
  <c r="AK33" i="23"/>
  <c r="AJ33" i="23"/>
  <c r="AI33" i="23"/>
  <c r="AH33" i="23"/>
  <c r="AG33" i="23"/>
  <c r="AF33" i="23"/>
  <c r="AE33" i="23"/>
  <c r="AD33" i="23"/>
  <c r="AC33" i="23"/>
  <c r="AB33" i="23"/>
  <c r="AA33" i="23"/>
  <c r="T33" i="23"/>
  <c r="Z33" i="23"/>
  <c r="CB32" i="23"/>
  <c r="CA32" i="23"/>
  <c r="BZ32" i="23"/>
  <c r="BY32" i="23"/>
  <c r="BX32" i="23"/>
  <c r="BW32" i="23"/>
  <c r="BV32" i="23"/>
  <c r="BU32" i="23"/>
  <c r="BT32" i="23"/>
  <c r="AN32" i="23"/>
  <c r="AM32" i="23"/>
  <c r="AL32" i="23"/>
  <c r="AK32" i="23"/>
  <c r="AJ32" i="23"/>
  <c r="AI32" i="23"/>
  <c r="AH32" i="23"/>
  <c r="AG32" i="23"/>
  <c r="AF32" i="23"/>
  <c r="AE32" i="23"/>
  <c r="AD32" i="23"/>
  <c r="AC32" i="23"/>
  <c r="AB32" i="23"/>
  <c r="AA32" i="23"/>
  <c r="T32" i="23"/>
  <c r="Z32" i="23"/>
  <c r="CB31" i="23"/>
  <c r="CA31" i="23"/>
  <c r="BZ31" i="23"/>
  <c r="BY31" i="23"/>
  <c r="BX31" i="23"/>
  <c r="BW31" i="23"/>
  <c r="BV31" i="23"/>
  <c r="BU31" i="23"/>
  <c r="BT31" i="23"/>
  <c r="AN31" i="23"/>
  <c r="AM31" i="23"/>
  <c r="AL31" i="23"/>
  <c r="AK31" i="23"/>
  <c r="AJ31" i="23"/>
  <c r="AI31" i="23"/>
  <c r="AH31" i="23"/>
  <c r="AG31" i="23"/>
  <c r="AF31" i="23"/>
  <c r="AE31" i="23"/>
  <c r="AD31" i="23"/>
  <c r="AC31" i="23"/>
  <c r="AB31" i="23"/>
  <c r="AA31" i="23"/>
  <c r="A31" i="23"/>
  <c r="CB30" i="23"/>
  <c r="CA30" i="23"/>
  <c r="BZ30" i="23"/>
  <c r="BY30" i="23"/>
  <c r="BX30" i="23"/>
  <c r="BW30" i="23"/>
  <c r="BV30" i="23"/>
  <c r="BU30" i="23"/>
  <c r="BT30" i="23"/>
  <c r="CB29" i="23"/>
  <c r="CA29" i="23"/>
  <c r="BZ29" i="23"/>
  <c r="BY29" i="23"/>
  <c r="BX29" i="23"/>
  <c r="BW29" i="23"/>
  <c r="BV29" i="23"/>
  <c r="BU29" i="23"/>
  <c r="BT29" i="23"/>
  <c r="CB28" i="23"/>
  <c r="CA28" i="23"/>
  <c r="BZ28" i="23"/>
  <c r="BY28" i="23"/>
  <c r="BX28" i="23"/>
  <c r="BW28" i="23"/>
  <c r="BV28" i="23"/>
  <c r="BU28" i="23"/>
  <c r="BT28" i="23"/>
  <c r="CB27" i="23"/>
  <c r="CA27" i="23"/>
  <c r="BZ27" i="23"/>
  <c r="BY27" i="23"/>
  <c r="BX27" i="23"/>
  <c r="BW27" i="23"/>
  <c r="BV27" i="23"/>
  <c r="BU27" i="23"/>
  <c r="BT27" i="23"/>
  <c r="CB26" i="23"/>
  <c r="CA26" i="23"/>
  <c r="BZ26" i="23"/>
  <c r="BY26" i="23"/>
  <c r="BX26" i="23"/>
  <c r="BW26" i="23"/>
  <c r="BV26" i="23"/>
  <c r="BU26" i="23"/>
  <c r="BT26" i="23"/>
  <c r="CB25" i="23"/>
  <c r="CA25" i="23"/>
  <c r="BZ25" i="23"/>
  <c r="BY25" i="23"/>
  <c r="BX25" i="23"/>
  <c r="BW25" i="23"/>
  <c r="BV25" i="23"/>
  <c r="BU25" i="23"/>
  <c r="BT25" i="23"/>
  <c r="B25" i="23"/>
  <c r="CB24" i="23"/>
  <c r="CA24" i="23"/>
  <c r="BZ24" i="23"/>
  <c r="BY24" i="23"/>
  <c r="BX24" i="23"/>
  <c r="BW24" i="23"/>
  <c r="BV24" i="23"/>
  <c r="BU24" i="23"/>
  <c r="BT24" i="23"/>
  <c r="B24" i="23"/>
  <c r="CB23" i="23"/>
  <c r="CA23" i="23"/>
  <c r="BZ23" i="23"/>
  <c r="BY23" i="23"/>
  <c r="BX23" i="23"/>
  <c r="BW23" i="23"/>
  <c r="BV23" i="23"/>
  <c r="BU23" i="23"/>
  <c r="BT23" i="23"/>
  <c r="B23" i="23"/>
  <c r="B22" i="23"/>
  <c r="E22" i="23" s="1"/>
  <c r="CB21" i="23"/>
  <c r="CA21" i="23"/>
  <c r="BZ21" i="23"/>
  <c r="BY21" i="23"/>
  <c r="BX21" i="23"/>
  <c r="BW21" i="23"/>
  <c r="BV21" i="23"/>
  <c r="BU21" i="23"/>
  <c r="BT21" i="23"/>
  <c r="CB20" i="23"/>
  <c r="CA20" i="23"/>
  <c r="BZ20" i="23"/>
  <c r="BY20" i="23"/>
  <c r="BX20" i="23"/>
  <c r="BW20" i="23"/>
  <c r="BV20" i="23"/>
  <c r="BU20" i="23"/>
  <c r="BT20" i="23"/>
  <c r="CB19" i="23"/>
  <c r="CA19" i="23"/>
  <c r="BZ19" i="23"/>
  <c r="BY19" i="23"/>
  <c r="BX19" i="23"/>
  <c r="BW19" i="23"/>
  <c r="BV19" i="23"/>
  <c r="BU19" i="23"/>
  <c r="BT19" i="23"/>
  <c r="CB18" i="23"/>
  <c r="CA18" i="23"/>
  <c r="BZ18" i="23"/>
  <c r="BY18" i="23"/>
  <c r="BX18" i="23"/>
  <c r="BW18" i="23"/>
  <c r="BV18" i="23"/>
  <c r="BU18" i="23"/>
  <c r="BT18" i="23"/>
  <c r="CB17" i="23"/>
  <c r="CA17" i="23"/>
  <c r="BZ17" i="23"/>
  <c r="BY17" i="23"/>
  <c r="BX17" i="23"/>
  <c r="BW17" i="23"/>
  <c r="BV17" i="23"/>
  <c r="BU17" i="23"/>
  <c r="BT17" i="23"/>
  <c r="E17" i="23"/>
  <c r="CB16" i="23"/>
  <c r="CA16" i="23"/>
  <c r="BZ16" i="23"/>
  <c r="BY16" i="23"/>
  <c r="BX16" i="23"/>
  <c r="BW16" i="23"/>
  <c r="BV16" i="23"/>
  <c r="BU16" i="23"/>
  <c r="BT16" i="23"/>
  <c r="AE25" i="23"/>
  <c r="AD25" i="23"/>
  <c r="AC25" i="23"/>
  <c r="AB25" i="23"/>
  <c r="AA25" i="23"/>
  <c r="T40" i="23"/>
  <c r="CB15" i="23"/>
  <c r="CA15" i="23"/>
  <c r="BZ15" i="23"/>
  <c r="BY15" i="23"/>
  <c r="BX15" i="23"/>
  <c r="BW15" i="23"/>
  <c r="BV15" i="23"/>
  <c r="BU15" i="23"/>
  <c r="BT15" i="23"/>
  <c r="AE24" i="23"/>
  <c r="AD24" i="23"/>
  <c r="AC24" i="23"/>
  <c r="AB24" i="23"/>
  <c r="AA24" i="23"/>
  <c r="CB14" i="23"/>
  <c r="CA14" i="23"/>
  <c r="BZ14" i="23"/>
  <c r="BY14" i="23"/>
  <c r="BX14" i="23"/>
  <c r="BW14" i="23"/>
  <c r="BV14" i="23"/>
  <c r="BU14" i="23"/>
  <c r="BT14" i="23"/>
  <c r="AE23" i="23"/>
  <c r="AD23" i="23"/>
  <c r="AC23" i="23"/>
  <c r="AB23" i="23"/>
  <c r="AA23" i="23"/>
  <c r="T34" i="23"/>
  <c r="CB13" i="23"/>
  <c r="CA13" i="23"/>
  <c r="BZ13" i="23"/>
  <c r="BY13" i="23"/>
  <c r="BX13" i="23"/>
  <c r="BW13" i="23"/>
  <c r="BV13" i="23"/>
  <c r="BU13" i="23"/>
  <c r="BT13" i="23"/>
  <c r="CB12" i="23"/>
  <c r="CA12" i="23"/>
  <c r="BZ12" i="23"/>
  <c r="BY12" i="23"/>
  <c r="BX12" i="23"/>
  <c r="BW12" i="23"/>
  <c r="BV12" i="23"/>
  <c r="BU12" i="23"/>
  <c r="BT12" i="23"/>
  <c r="CB11" i="23"/>
  <c r="CA11" i="23"/>
  <c r="BZ11" i="23"/>
  <c r="BY11" i="23"/>
  <c r="BX11" i="23"/>
  <c r="BW11" i="23"/>
  <c r="BV11" i="23"/>
  <c r="BU11" i="23"/>
  <c r="BT11" i="23"/>
  <c r="CB10" i="23"/>
  <c r="CA10" i="23"/>
  <c r="BZ10" i="23"/>
  <c r="BY10" i="23"/>
  <c r="BX10" i="23"/>
  <c r="BW10" i="23"/>
  <c r="BV10" i="23"/>
  <c r="BU10" i="23"/>
  <c r="BT10" i="23"/>
  <c r="T37" i="26" l="1"/>
  <c r="T37" i="28"/>
  <c r="T37" i="23"/>
  <c r="T37" i="27"/>
  <c r="AC57" i="26"/>
  <c r="BJ83" i="28"/>
  <c r="BL83" i="28" s="1"/>
  <c r="BJ82" i="27"/>
  <c r="BL82" i="27" s="1"/>
  <c r="BJ82" i="26"/>
  <c r="BL82" i="26" s="1"/>
  <c r="BJ83" i="26"/>
  <c r="BL83" i="26" s="1"/>
  <c r="BJ82" i="28"/>
  <c r="BL82" i="28" s="1"/>
  <c r="BJ82" i="23"/>
  <c r="BL82" i="23" s="1"/>
  <c r="BJ83" i="27"/>
  <c r="BL83" i="27" s="1"/>
  <c r="BE78" i="28"/>
  <c r="BG78" i="28" s="1"/>
  <c r="BI78" i="28" s="1"/>
  <c r="BK78" i="28" s="1"/>
  <c r="BM78" i="28" s="1"/>
  <c r="Y78" i="28"/>
  <c r="BE78" i="27"/>
  <c r="BG78" i="27" s="1"/>
  <c r="BI78" i="27" s="1"/>
  <c r="BK78" i="27" s="1"/>
  <c r="BM78" i="27" s="1"/>
  <c r="Y78" i="27"/>
  <c r="AN79" i="26"/>
  <c r="AM79" i="26"/>
  <c r="AL79" i="26"/>
  <c r="AK79" i="26"/>
  <c r="AJ79" i="26"/>
  <c r="AI79" i="26"/>
  <c r="AN83" i="26"/>
  <c r="AM83" i="26"/>
  <c r="AL83" i="26"/>
  <c r="AK83" i="26"/>
  <c r="AJ83" i="26"/>
  <c r="AI83" i="26"/>
  <c r="AN79" i="27"/>
  <c r="AM79" i="27"/>
  <c r="AL79" i="27"/>
  <c r="AK79" i="27"/>
  <c r="AJ79" i="27"/>
  <c r="AI79" i="27"/>
  <c r="AN83" i="27"/>
  <c r="AM83" i="27"/>
  <c r="AL83" i="27"/>
  <c r="AK83" i="27"/>
  <c r="AJ83" i="27"/>
  <c r="AI83" i="27"/>
  <c r="AN79" i="28"/>
  <c r="AM79" i="28"/>
  <c r="AL79" i="28"/>
  <c r="AK79" i="28"/>
  <c r="AJ79" i="28"/>
  <c r="AI79" i="28"/>
  <c r="AN83" i="28"/>
  <c r="AM83" i="28"/>
  <c r="AL83" i="28"/>
  <c r="AK83" i="28"/>
  <c r="AJ83" i="28"/>
  <c r="AI83" i="28"/>
  <c r="AN83" i="23"/>
  <c r="AM83" i="23"/>
  <c r="AL83" i="23"/>
  <c r="AK83" i="23"/>
  <c r="AJ83" i="23"/>
  <c r="AI83" i="23"/>
  <c r="Y79" i="23"/>
  <c r="BE79" i="23"/>
  <c r="BG79" i="23" s="1"/>
  <c r="BI79" i="23" s="1"/>
  <c r="BK79" i="23" s="1"/>
  <c r="BM79" i="23" s="1"/>
  <c r="BD79" i="26"/>
  <c r="BF79" i="26" s="1"/>
  <c r="BH79" i="26" s="1"/>
  <c r="BJ79" i="26" s="1"/>
  <c r="BL79" i="26" s="1"/>
  <c r="X79" i="26"/>
  <c r="X79" i="27"/>
  <c r="BD79" i="27"/>
  <c r="BF79" i="27" s="1"/>
  <c r="BH79" i="27" s="1"/>
  <c r="BJ79" i="27" s="1"/>
  <c r="BL79" i="27" s="1"/>
  <c r="BD79" i="28"/>
  <c r="BF79" i="28" s="1"/>
  <c r="BH79" i="28" s="1"/>
  <c r="BJ79" i="28" s="1"/>
  <c r="BL79" i="28" s="1"/>
  <c r="X79" i="28"/>
  <c r="AN80" i="23"/>
  <c r="AM80" i="23"/>
  <c r="AL80" i="23"/>
  <c r="AK80" i="23"/>
  <c r="AJ80" i="23"/>
  <c r="AI80" i="23"/>
  <c r="BE79" i="26"/>
  <c r="BG79" i="26" s="1"/>
  <c r="BI79" i="26" s="1"/>
  <c r="BK79" i="26" s="1"/>
  <c r="BM79" i="26" s="1"/>
  <c r="Y79" i="26"/>
  <c r="BE79" i="27"/>
  <c r="BG79" i="27" s="1"/>
  <c r="BI79" i="27" s="1"/>
  <c r="BK79" i="27" s="1"/>
  <c r="BM79" i="27" s="1"/>
  <c r="Y79" i="27"/>
  <c r="BE79" i="28"/>
  <c r="BG79" i="28" s="1"/>
  <c r="BI79" i="28" s="1"/>
  <c r="BK79" i="28" s="1"/>
  <c r="BM79" i="28" s="1"/>
  <c r="Y79" i="28"/>
  <c r="AK80" i="26"/>
  <c r="AJ80" i="26"/>
  <c r="AI80" i="26"/>
  <c r="AN80" i="26"/>
  <c r="AM80" i="26"/>
  <c r="AL80" i="26"/>
  <c r="AN80" i="27"/>
  <c r="AM80" i="27"/>
  <c r="AL80" i="27"/>
  <c r="AK80" i="27"/>
  <c r="AJ80" i="27"/>
  <c r="AI80" i="27"/>
  <c r="AN80" i="28"/>
  <c r="AM80" i="28"/>
  <c r="AL80" i="28"/>
  <c r="AK80" i="28"/>
  <c r="AJ80" i="28"/>
  <c r="AI80" i="28"/>
  <c r="BE78" i="26"/>
  <c r="BG78" i="26" s="1"/>
  <c r="BI78" i="26" s="1"/>
  <c r="BK78" i="26" s="1"/>
  <c r="BM78" i="26" s="1"/>
  <c r="Y78" i="26"/>
  <c r="BD80" i="23"/>
  <c r="BF80" i="23" s="1"/>
  <c r="BH80" i="23" s="1"/>
  <c r="BJ80" i="23" s="1"/>
  <c r="BL80" i="23" s="1"/>
  <c r="X80" i="23"/>
  <c r="Y80" i="23"/>
  <c r="BE80" i="23"/>
  <c r="BG80" i="23" s="1"/>
  <c r="BI80" i="23" s="1"/>
  <c r="BK80" i="23" s="1"/>
  <c r="BM80" i="23" s="1"/>
  <c r="BD80" i="26"/>
  <c r="BF80" i="26" s="1"/>
  <c r="BH80" i="26" s="1"/>
  <c r="BJ80" i="26" s="1"/>
  <c r="BL80" i="26" s="1"/>
  <c r="X80" i="26"/>
  <c r="BD80" i="27"/>
  <c r="BF80" i="27" s="1"/>
  <c r="BH80" i="27" s="1"/>
  <c r="BJ80" i="27" s="1"/>
  <c r="BL80" i="27" s="1"/>
  <c r="X80" i="27"/>
  <c r="X80" i="28"/>
  <c r="BD80" i="28"/>
  <c r="BF80" i="28" s="1"/>
  <c r="BH80" i="28" s="1"/>
  <c r="BJ80" i="28" s="1"/>
  <c r="BL80" i="28" s="1"/>
  <c r="AN81" i="23"/>
  <c r="AM81" i="23"/>
  <c r="AL81" i="23"/>
  <c r="AK81" i="23"/>
  <c r="AJ81" i="23"/>
  <c r="AI81" i="23"/>
  <c r="BE80" i="26"/>
  <c r="BG80" i="26" s="1"/>
  <c r="BI80" i="26" s="1"/>
  <c r="BK80" i="26" s="1"/>
  <c r="BM80" i="26" s="1"/>
  <c r="Y80" i="26"/>
  <c r="BE80" i="27"/>
  <c r="BG80" i="27" s="1"/>
  <c r="BI80" i="27" s="1"/>
  <c r="BK80" i="27" s="1"/>
  <c r="BM80" i="27" s="1"/>
  <c r="Y80" i="27"/>
  <c r="Y80" i="28"/>
  <c r="BE80" i="28"/>
  <c r="BG80" i="28" s="1"/>
  <c r="BI80" i="28" s="1"/>
  <c r="BK80" i="28" s="1"/>
  <c r="BM80" i="28" s="1"/>
  <c r="AN79" i="23"/>
  <c r="AM79" i="23"/>
  <c r="AL79" i="23"/>
  <c r="AK79" i="23"/>
  <c r="AJ79" i="23"/>
  <c r="AI79" i="23"/>
  <c r="AN81" i="26"/>
  <c r="AM81" i="26"/>
  <c r="AL81" i="26"/>
  <c r="AK81" i="26"/>
  <c r="AJ81" i="26"/>
  <c r="AI81" i="26"/>
  <c r="AL81" i="27"/>
  <c r="AK81" i="27"/>
  <c r="AJ81" i="27"/>
  <c r="AI81" i="27"/>
  <c r="AN81" i="27"/>
  <c r="AM81" i="27"/>
  <c r="AN81" i="28"/>
  <c r="AM81" i="28"/>
  <c r="AL81" i="28"/>
  <c r="AK81" i="28"/>
  <c r="AJ81" i="28"/>
  <c r="AI81" i="28"/>
  <c r="AB57" i="23"/>
  <c r="BD81" i="23"/>
  <c r="BF81" i="23" s="1"/>
  <c r="BH81" i="23" s="1"/>
  <c r="BJ81" i="23" s="1"/>
  <c r="BL81" i="23" s="1"/>
  <c r="X81" i="23"/>
  <c r="AB57" i="26"/>
  <c r="X81" i="26"/>
  <c r="BD81" i="26"/>
  <c r="BF81" i="26" s="1"/>
  <c r="BH81" i="26" s="1"/>
  <c r="BJ81" i="26" s="1"/>
  <c r="BL81" i="26" s="1"/>
  <c r="AB57" i="27"/>
  <c r="BD81" i="27"/>
  <c r="BF81" i="27" s="1"/>
  <c r="BH81" i="27" s="1"/>
  <c r="BJ81" i="27" s="1"/>
  <c r="BL81" i="27" s="1"/>
  <c r="X81" i="27"/>
  <c r="AB57" i="28"/>
  <c r="BD81" i="28"/>
  <c r="BF81" i="28" s="1"/>
  <c r="BH81" i="28" s="1"/>
  <c r="BJ81" i="28" s="1"/>
  <c r="BL81" i="28" s="1"/>
  <c r="X81" i="28"/>
  <c r="AC57" i="23"/>
  <c r="BE81" i="23"/>
  <c r="BG81" i="23" s="1"/>
  <c r="BI81" i="23" s="1"/>
  <c r="BK81" i="23" s="1"/>
  <c r="BM81" i="23" s="1"/>
  <c r="Y81" i="23"/>
  <c r="AD57" i="23"/>
  <c r="AN78" i="23"/>
  <c r="AM78" i="23"/>
  <c r="AL78" i="23"/>
  <c r="AK78" i="23"/>
  <c r="AJ78" i="23"/>
  <c r="AI78" i="23"/>
  <c r="AM82" i="23"/>
  <c r="AL82" i="23"/>
  <c r="AK82" i="23"/>
  <c r="AJ82" i="23"/>
  <c r="AI82" i="23"/>
  <c r="AN82" i="23"/>
  <c r="AD57" i="26"/>
  <c r="BE81" i="26"/>
  <c r="BG81" i="26" s="1"/>
  <c r="BI81" i="26" s="1"/>
  <c r="BK81" i="26" s="1"/>
  <c r="BM81" i="26" s="1"/>
  <c r="Y81" i="26"/>
  <c r="AC57" i="27"/>
  <c r="BE81" i="27"/>
  <c r="BG81" i="27" s="1"/>
  <c r="BI81" i="27" s="1"/>
  <c r="BK81" i="27" s="1"/>
  <c r="BM81" i="27" s="1"/>
  <c r="Y81" i="27"/>
  <c r="AC57" i="28"/>
  <c r="BE81" i="28"/>
  <c r="BG81" i="28" s="1"/>
  <c r="BI81" i="28" s="1"/>
  <c r="BK81" i="28" s="1"/>
  <c r="BM81" i="28" s="1"/>
  <c r="Y81" i="28"/>
  <c r="AI78" i="26"/>
  <c r="AN78" i="26"/>
  <c r="AM78" i="26"/>
  <c r="AL78" i="26"/>
  <c r="AK78" i="26"/>
  <c r="AJ78" i="26"/>
  <c r="AN82" i="26"/>
  <c r="AM82" i="26"/>
  <c r="AL82" i="26"/>
  <c r="AK82" i="26"/>
  <c r="AJ82" i="26"/>
  <c r="AI82" i="26"/>
  <c r="AD57" i="27"/>
  <c r="AN78" i="27"/>
  <c r="AM78" i="27"/>
  <c r="AL78" i="27"/>
  <c r="AK78" i="27"/>
  <c r="AJ78" i="27"/>
  <c r="AI78" i="27"/>
  <c r="AN82" i="27"/>
  <c r="AM82" i="27"/>
  <c r="AL82" i="27"/>
  <c r="AK82" i="27"/>
  <c r="AJ82" i="27"/>
  <c r="AI82" i="27"/>
  <c r="AD57" i="28"/>
  <c r="AM78" i="28"/>
  <c r="AL78" i="28"/>
  <c r="AK78" i="28"/>
  <c r="AJ78" i="28"/>
  <c r="AI78" i="28"/>
  <c r="AN78" i="28"/>
  <c r="AL82" i="28"/>
  <c r="AK82" i="28"/>
  <c r="AJ82" i="28"/>
  <c r="AI82" i="28"/>
  <c r="AN82" i="28"/>
  <c r="AM82" i="28"/>
  <c r="X79" i="23"/>
  <c r="BD79" i="23"/>
  <c r="BF79" i="23" s="1"/>
  <c r="BH79" i="23" s="1"/>
  <c r="BJ79" i="23" s="1"/>
  <c r="BL79" i="23" s="1"/>
  <c r="BD78" i="23"/>
  <c r="BF78" i="23" s="1"/>
  <c r="BH78" i="23" s="1"/>
  <c r="BJ78" i="23" s="1"/>
  <c r="BL78" i="23" s="1"/>
  <c r="X78" i="23"/>
  <c r="BE78" i="23"/>
  <c r="BG78" i="23" s="1"/>
  <c r="BI78" i="23" s="1"/>
  <c r="BK78" i="23" s="1"/>
  <c r="BM78" i="23" s="1"/>
  <c r="Y78" i="23"/>
  <c r="BD78" i="26"/>
  <c r="BF78" i="26" s="1"/>
  <c r="BH78" i="26" s="1"/>
  <c r="BJ78" i="26" s="1"/>
  <c r="BL78" i="26" s="1"/>
  <c r="X78" i="26"/>
  <c r="BD78" i="27"/>
  <c r="BF78" i="27" s="1"/>
  <c r="BH78" i="27" s="1"/>
  <c r="BJ78" i="27" s="1"/>
  <c r="BL78" i="27" s="1"/>
  <c r="X78" i="27"/>
  <c r="BD78" i="28"/>
  <c r="BF78" i="28" s="1"/>
  <c r="BH78" i="28" s="1"/>
  <c r="BJ78" i="28" s="1"/>
  <c r="BL78" i="28" s="1"/>
  <c r="X78" i="28"/>
  <c r="AR49" i="33"/>
  <c r="X49" i="34"/>
  <c r="AP49" i="34"/>
  <c r="AR49" i="34"/>
  <c r="E25" i="23"/>
  <c r="E25" i="28"/>
  <c r="E25" i="27"/>
  <c r="E24" i="23"/>
  <c r="E24" i="26"/>
  <c r="E22" i="26"/>
  <c r="F51" i="23"/>
  <c r="AP51" i="23" s="1"/>
  <c r="W51" i="23"/>
  <c r="X51" i="23" s="1"/>
  <c r="V51" i="23"/>
  <c r="Q51" i="23"/>
  <c r="E23" i="27"/>
  <c r="Q48" i="27"/>
  <c r="F48" i="27"/>
  <c r="AR48" i="27" s="1"/>
  <c r="W48" i="27"/>
  <c r="X48" i="27" s="1"/>
  <c r="V48" i="27"/>
  <c r="BU48" i="23"/>
  <c r="Q48" i="23"/>
  <c r="F48" i="23"/>
  <c r="W48" i="23"/>
  <c r="X48" i="23" s="1"/>
  <c r="V48" i="23"/>
  <c r="B50" i="23"/>
  <c r="R115" i="23"/>
  <c r="D132" i="23" s="1"/>
  <c r="X49" i="33"/>
  <c r="S115" i="26"/>
  <c r="Q115" i="26"/>
  <c r="C132" i="26" s="1"/>
  <c r="Q115" i="23"/>
  <c r="C132" i="23" s="1"/>
  <c r="S115" i="27"/>
  <c r="R115" i="26"/>
  <c r="D132" i="26" s="1"/>
  <c r="R115" i="27"/>
  <c r="D132" i="27" s="1"/>
  <c r="Q115" i="28"/>
  <c r="C132" i="28" s="1"/>
  <c r="E24" i="28"/>
  <c r="R115" i="28"/>
  <c r="D132" i="28" s="1"/>
  <c r="E25" i="26"/>
  <c r="S115" i="28"/>
  <c r="Q115" i="27"/>
  <c r="C132" i="27" s="1"/>
  <c r="E23" i="26"/>
  <c r="E24" i="27"/>
  <c r="AB64" i="28"/>
  <c r="AD63" i="27"/>
  <c r="AC43" i="26"/>
  <c r="CB48" i="27"/>
  <c r="BU48" i="27"/>
  <c r="AG43" i="23"/>
  <c r="AC62" i="23"/>
  <c r="AB85" i="27"/>
  <c r="AF85" i="27"/>
  <c r="AC43" i="27"/>
  <c r="AD85" i="28"/>
  <c r="AB43" i="28"/>
  <c r="E127" i="28"/>
  <c r="Z85" i="28"/>
  <c r="AC43" i="28"/>
  <c r="AB85" i="28"/>
  <c r="AF85" i="28"/>
  <c r="F43" i="28"/>
  <c r="Z31" i="28"/>
  <c r="E23" i="28"/>
  <c r="AB62" i="28"/>
  <c r="AB63" i="28"/>
  <c r="AF43" i="28"/>
  <c r="E22" i="28"/>
  <c r="B49" i="28"/>
  <c r="AC64" i="28"/>
  <c r="AC63" i="28"/>
  <c r="AC62" i="28"/>
  <c r="AG43" i="28"/>
  <c r="AC85" i="28"/>
  <c r="AD64" i="28"/>
  <c r="AD63" i="28"/>
  <c r="AD62" i="28"/>
  <c r="AD43" i="28"/>
  <c r="AH43" i="28"/>
  <c r="AA43" i="28"/>
  <c r="AE43" i="28"/>
  <c r="AA85" i="28"/>
  <c r="AE85" i="28"/>
  <c r="AC85" i="27"/>
  <c r="AB43" i="27"/>
  <c r="BW48" i="27"/>
  <c r="Z85" i="27"/>
  <c r="AD85" i="27"/>
  <c r="CA48" i="27"/>
  <c r="AA85" i="27"/>
  <c r="AE85" i="27"/>
  <c r="AB64" i="27"/>
  <c r="AB63" i="27"/>
  <c r="AB62" i="27"/>
  <c r="B49" i="27"/>
  <c r="E22" i="27"/>
  <c r="AC64" i="27"/>
  <c r="AC63" i="27"/>
  <c r="AC62" i="27"/>
  <c r="AF43" i="27"/>
  <c r="F43" i="27"/>
  <c r="Z31" i="27"/>
  <c r="AH43" i="27"/>
  <c r="AG43" i="27"/>
  <c r="AD64" i="27"/>
  <c r="AD43" i="27"/>
  <c r="BZ48" i="27"/>
  <c r="BV48" i="27"/>
  <c r="BX48" i="27"/>
  <c r="AD62" i="27"/>
  <c r="E127" i="27"/>
  <c r="AA43" i="27"/>
  <c r="AE43" i="27"/>
  <c r="BT48" i="27"/>
  <c r="BY48" i="27"/>
  <c r="AE85" i="23"/>
  <c r="AD62" i="26"/>
  <c r="AB63" i="23"/>
  <c r="AC85" i="26"/>
  <c r="AG43" i="26"/>
  <c r="AA85" i="26"/>
  <c r="AE85" i="26"/>
  <c r="Z85" i="26"/>
  <c r="AD85" i="26"/>
  <c r="AB85" i="26"/>
  <c r="AF85" i="26"/>
  <c r="F43" i="26"/>
  <c r="Z31" i="26"/>
  <c r="B49" i="26"/>
  <c r="AC64" i="26"/>
  <c r="AC63" i="26"/>
  <c r="AC62" i="26"/>
  <c r="AD64" i="26"/>
  <c r="AD43" i="26"/>
  <c r="AH43" i="26"/>
  <c r="AA43" i="26"/>
  <c r="AE43" i="26"/>
  <c r="E127" i="26"/>
  <c r="AB64" i="26"/>
  <c r="AB63" i="26"/>
  <c r="AB62" i="26"/>
  <c r="AB43" i="26"/>
  <c r="AF43" i="26"/>
  <c r="AD63" i="26"/>
  <c r="AC85" i="23"/>
  <c r="E127" i="23"/>
  <c r="AH43" i="23"/>
  <c r="AD43" i="23"/>
  <c r="Z85" i="23"/>
  <c r="AD85" i="23"/>
  <c r="AA85" i="23"/>
  <c r="CB51" i="23"/>
  <c r="BX51" i="23"/>
  <c r="BT51" i="23"/>
  <c r="CA51" i="23"/>
  <c r="BV51" i="23"/>
  <c r="BU51" i="23"/>
  <c r="BY51" i="23"/>
  <c r="BW51" i="23"/>
  <c r="BZ51" i="23"/>
  <c r="BX48" i="23"/>
  <c r="F43" i="23"/>
  <c r="AA43" i="23"/>
  <c r="BZ48" i="23"/>
  <c r="BV48" i="23"/>
  <c r="S115" i="23"/>
  <c r="E23" i="23"/>
  <c r="AB64" i="23"/>
  <c r="AF43" i="23"/>
  <c r="AE43" i="23"/>
  <c r="BT48" i="23"/>
  <c r="BY48" i="23"/>
  <c r="AC63" i="23"/>
  <c r="CA48" i="23"/>
  <c r="Z31" i="23"/>
  <c r="AD64" i="23"/>
  <c r="AD63" i="23"/>
  <c r="AD62" i="23"/>
  <c r="AC43" i="23"/>
  <c r="BW48" i="23"/>
  <c r="CB48" i="23"/>
  <c r="AC64" i="23"/>
  <c r="AB85" i="23"/>
  <c r="AF85" i="23"/>
  <c r="AB43" i="23"/>
  <c r="AB62" i="23"/>
  <c r="AE25" i="20"/>
  <c r="AD25" i="20"/>
  <c r="AC25" i="20"/>
  <c r="AB25" i="20"/>
  <c r="AA25" i="20"/>
  <c r="AE24" i="20"/>
  <c r="AD24" i="20"/>
  <c r="AC24" i="20"/>
  <c r="AB24" i="20"/>
  <c r="AA24" i="20"/>
  <c r="AE23" i="20"/>
  <c r="AD23" i="20"/>
  <c r="AC23" i="20"/>
  <c r="AB23" i="20"/>
  <c r="AA23" i="20"/>
  <c r="AE25" i="19"/>
  <c r="AD25" i="19"/>
  <c r="AC25" i="19"/>
  <c r="AB25" i="19"/>
  <c r="AA25" i="19"/>
  <c r="AE24" i="19"/>
  <c r="AD24" i="19"/>
  <c r="AC24" i="19"/>
  <c r="AB24" i="19"/>
  <c r="AA24" i="19"/>
  <c r="AE23" i="19"/>
  <c r="AD23" i="19"/>
  <c r="AC23" i="19"/>
  <c r="AB23" i="19"/>
  <c r="AA23" i="19"/>
  <c r="AE25" i="17"/>
  <c r="AD25" i="17"/>
  <c r="AC25" i="17"/>
  <c r="AB25" i="17"/>
  <c r="AA25" i="17"/>
  <c r="AE23" i="17"/>
  <c r="AD23" i="17"/>
  <c r="AC23" i="17"/>
  <c r="AB23" i="17"/>
  <c r="AA23" i="17"/>
  <c r="AE22" i="17"/>
  <c r="AD22" i="17"/>
  <c r="AC22" i="17"/>
  <c r="AB22" i="17"/>
  <c r="AA22" i="17"/>
  <c r="G42" i="17"/>
  <c r="I42" i="17" s="1"/>
  <c r="G41" i="17"/>
  <c r="H41" i="17" s="1"/>
  <c r="G39" i="17"/>
  <c r="H39" i="17" s="1"/>
  <c r="G38" i="17"/>
  <c r="I38" i="17" s="1"/>
  <c r="G36" i="17"/>
  <c r="H36" i="17" s="1"/>
  <c r="G35" i="17"/>
  <c r="I35" i="17" s="1"/>
  <c r="G33" i="17"/>
  <c r="H33" i="17" s="1"/>
  <c r="G32" i="17"/>
  <c r="I32" i="17" s="1"/>
  <c r="G31" i="17"/>
  <c r="H31" i="17" s="1"/>
  <c r="G42" i="16"/>
  <c r="I42" i="16" s="1"/>
  <c r="G41" i="16"/>
  <c r="H41" i="16" s="1"/>
  <c r="G39" i="16"/>
  <c r="I39" i="16" s="1"/>
  <c r="G38" i="16"/>
  <c r="I38" i="16" s="1"/>
  <c r="G36" i="16"/>
  <c r="I36" i="16" s="1"/>
  <c r="G35" i="16"/>
  <c r="I35" i="16" s="1"/>
  <c r="G33" i="16"/>
  <c r="H33" i="16" s="1"/>
  <c r="G32" i="16"/>
  <c r="H32" i="16" s="1"/>
  <c r="G42" i="15"/>
  <c r="I42" i="15" s="1"/>
  <c r="G41" i="15"/>
  <c r="H41" i="15" s="1"/>
  <c r="G39" i="15"/>
  <c r="I39" i="15" s="1"/>
  <c r="G38" i="15"/>
  <c r="I38" i="15" s="1"/>
  <c r="G36" i="15"/>
  <c r="H36" i="15" s="1"/>
  <c r="G35" i="15"/>
  <c r="I35" i="15" s="1"/>
  <c r="G33" i="15"/>
  <c r="H33" i="15" s="1"/>
  <c r="J88" i="27" l="1"/>
  <c r="F88" i="27" s="1"/>
  <c r="J88" i="26"/>
  <c r="F88" i="26" s="1"/>
  <c r="J88" i="23"/>
  <c r="F88" i="23" s="1"/>
  <c r="J88" i="28"/>
  <c r="F88" i="28" s="1"/>
  <c r="E26" i="23"/>
  <c r="E26" i="26"/>
  <c r="AG44" i="26"/>
  <c r="AR51" i="23"/>
  <c r="F49" i="23"/>
  <c r="AP49" i="23" s="1"/>
  <c r="W49" i="23"/>
  <c r="X49" i="23" s="1"/>
  <c r="V49" i="23"/>
  <c r="Q49" i="23"/>
  <c r="W50" i="26"/>
  <c r="X50" i="26" s="1"/>
  <c r="V50" i="26"/>
  <c r="Q50" i="26"/>
  <c r="F50" i="26"/>
  <c r="W51" i="27"/>
  <c r="X51" i="27" s="1"/>
  <c r="V51" i="27"/>
  <c r="F51" i="27"/>
  <c r="AP51" i="27" s="1"/>
  <c r="Q51" i="27"/>
  <c r="BV48" i="28"/>
  <c r="Q48" i="28"/>
  <c r="F48" i="28"/>
  <c r="W48" i="28"/>
  <c r="X48" i="28" s="1"/>
  <c r="V48" i="28"/>
  <c r="F50" i="23"/>
  <c r="AP50" i="23" s="1"/>
  <c r="W50" i="23"/>
  <c r="X50" i="23" s="1"/>
  <c r="V50" i="23"/>
  <c r="Q50" i="23"/>
  <c r="W51" i="28"/>
  <c r="X51" i="28" s="1"/>
  <c r="V51" i="28"/>
  <c r="F51" i="28"/>
  <c r="Q51" i="28"/>
  <c r="F50" i="27"/>
  <c r="W50" i="27"/>
  <c r="X50" i="27" s="1"/>
  <c r="V50" i="27"/>
  <c r="Q50" i="27"/>
  <c r="F50" i="28"/>
  <c r="AP50" i="28" s="1"/>
  <c r="W50" i="28"/>
  <c r="X50" i="28" s="1"/>
  <c r="V50" i="28"/>
  <c r="Q50" i="28"/>
  <c r="Q48" i="26"/>
  <c r="W48" i="26"/>
  <c r="X48" i="26" s="1"/>
  <c r="V48" i="26"/>
  <c r="F48" i="26"/>
  <c r="W51" i="26"/>
  <c r="X51" i="26" s="1"/>
  <c r="V51" i="26"/>
  <c r="Q51" i="26"/>
  <c r="F51" i="26"/>
  <c r="AR51" i="26" s="1"/>
  <c r="AP48" i="27"/>
  <c r="BZ48" i="28"/>
  <c r="BW48" i="28"/>
  <c r="CA48" i="28"/>
  <c r="BY48" i="28"/>
  <c r="BX48" i="28"/>
  <c r="BT48" i="28"/>
  <c r="CB48" i="28"/>
  <c r="BU48" i="28"/>
  <c r="I41" i="16"/>
  <c r="H32" i="17"/>
  <c r="AD65" i="28"/>
  <c r="AD66" i="28" s="1"/>
  <c r="AC65" i="28"/>
  <c r="AC66" i="28" s="1"/>
  <c r="BY50" i="28"/>
  <c r="BU50" i="28"/>
  <c r="CB50" i="28"/>
  <c r="BX50" i="28"/>
  <c r="BT50" i="28"/>
  <c r="BZ50" i="28"/>
  <c r="BW50" i="28"/>
  <c r="BV50" i="28"/>
  <c r="CA50" i="28"/>
  <c r="AB65" i="28"/>
  <c r="AB66" i="28" s="1"/>
  <c r="CB51" i="28"/>
  <c r="BX51" i="28"/>
  <c r="BT51" i="28"/>
  <c r="CA51" i="28"/>
  <c r="BW51" i="28"/>
  <c r="BZ51" i="28"/>
  <c r="BY51" i="28"/>
  <c r="BU51" i="28"/>
  <c r="BV51" i="28"/>
  <c r="E26" i="28"/>
  <c r="Z43" i="28"/>
  <c r="AD65" i="27"/>
  <c r="AD66" i="27" s="1"/>
  <c r="CA51" i="27"/>
  <c r="BW51" i="27"/>
  <c r="BZ51" i="27"/>
  <c r="BV51" i="27"/>
  <c r="CB51" i="27"/>
  <c r="BT51" i="27"/>
  <c r="BY51" i="27"/>
  <c r="BX51" i="27"/>
  <c r="BU51" i="27"/>
  <c r="Z43" i="27"/>
  <c r="CB50" i="27"/>
  <c r="BX50" i="27"/>
  <c r="BT50" i="27"/>
  <c r="CA50" i="27"/>
  <c r="BW50" i="27"/>
  <c r="BY50" i="27"/>
  <c r="BV50" i="27"/>
  <c r="BU50" i="27"/>
  <c r="BZ50" i="27"/>
  <c r="AC65" i="27"/>
  <c r="AC66" i="27" s="1"/>
  <c r="E26" i="27"/>
  <c r="AB65" i="27"/>
  <c r="AB66" i="27" s="1"/>
  <c r="AB65" i="23"/>
  <c r="AB66" i="23" s="1"/>
  <c r="AD65" i="26"/>
  <c r="AD66" i="26" s="1"/>
  <c r="AC65" i="26"/>
  <c r="AC66" i="26" s="1"/>
  <c r="CB50" i="26"/>
  <c r="BX50" i="26"/>
  <c r="BT50" i="26"/>
  <c r="CA50" i="26"/>
  <c r="BW50" i="26"/>
  <c r="BU50" i="26"/>
  <c r="BZ50" i="26"/>
  <c r="BY50" i="26"/>
  <c r="BV50" i="26"/>
  <c r="CA51" i="26"/>
  <c r="BW51" i="26"/>
  <c r="BZ51" i="26"/>
  <c r="BV51" i="26"/>
  <c r="BX51" i="26"/>
  <c r="BU51" i="26"/>
  <c r="CB51" i="26"/>
  <c r="BT51" i="26"/>
  <c r="BY51" i="26"/>
  <c r="CA22" i="26"/>
  <c r="Z43" i="26"/>
  <c r="AB65" i="26"/>
  <c r="AB66" i="26" s="1"/>
  <c r="BZ48" i="26"/>
  <c r="BV48" i="26"/>
  <c r="BY48" i="26"/>
  <c r="BU48" i="26"/>
  <c r="CA48" i="26"/>
  <c r="BX48" i="26"/>
  <c r="BW48" i="26"/>
  <c r="BT48" i="26"/>
  <c r="CB48" i="26"/>
  <c r="AC65" i="23"/>
  <c r="AC66" i="23" s="1"/>
  <c r="AD65" i="23"/>
  <c r="AD66" i="23" s="1"/>
  <c r="AP48" i="23"/>
  <c r="AR48" i="23"/>
  <c r="BZ49" i="23"/>
  <c r="BV49" i="23"/>
  <c r="CB49" i="23"/>
  <c r="BW49" i="23"/>
  <c r="BY49" i="23"/>
  <c r="BU49" i="23"/>
  <c r="BX49" i="23"/>
  <c r="CA49" i="23"/>
  <c r="BT49" i="23"/>
  <c r="Z43" i="23"/>
  <c r="BY50" i="23"/>
  <c r="BU50" i="23"/>
  <c r="CB50" i="23"/>
  <c r="BW50" i="23"/>
  <c r="BX50" i="23"/>
  <c r="CA50" i="23"/>
  <c r="BT50" i="23"/>
  <c r="BV50" i="23"/>
  <c r="BZ50" i="23"/>
  <c r="I32" i="16"/>
  <c r="I36" i="17"/>
  <c r="I33" i="15"/>
  <c r="I36" i="15"/>
  <c r="I33" i="16"/>
  <c r="H36" i="16"/>
  <c r="I41" i="17"/>
  <c r="I41" i="15"/>
  <c r="I33" i="17"/>
  <c r="H35" i="17"/>
  <c r="I31" i="17"/>
  <c r="H38" i="17"/>
  <c r="I39" i="17"/>
  <c r="H42" i="17"/>
  <c r="H35" i="15"/>
  <c r="H39" i="15"/>
  <c r="H35" i="16"/>
  <c r="H39" i="16"/>
  <c r="H38" i="15"/>
  <c r="H42" i="15"/>
  <c r="H38" i="16"/>
  <c r="H42" i="16"/>
  <c r="J88" i="20" l="1"/>
  <c r="F88" i="20" s="1"/>
  <c r="J88" i="19"/>
  <c r="F88" i="19" s="1"/>
  <c r="AR49" i="23"/>
  <c r="AR50" i="28"/>
  <c r="F52" i="23"/>
  <c r="B73" i="23" s="1"/>
  <c r="AR51" i="27"/>
  <c r="AR50" i="23"/>
  <c r="AP51" i="26"/>
  <c r="AP48" i="28"/>
  <c r="AR48" i="28"/>
  <c r="W49" i="26"/>
  <c r="X49" i="26" s="1"/>
  <c r="V49" i="26"/>
  <c r="V52" i="26" s="1"/>
  <c r="AE57" i="26" s="1"/>
  <c r="R52" i="26"/>
  <c r="AA57" i="26" s="1"/>
  <c r="Q49" i="26"/>
  <c r="Q52" i="26" s="1"/>
  <c r="Z57" i="26" s="1"/>
  <c r="F49" i="26"/>
  <c r="AR49" i="26" s="1"/>
  <c r="F49" i="27"/>
  <c r="AR49" i="27" s="1"/>
  <c r="W49" i="27"/>
  <c r="X49" i="27" s="1"/>
  <c r="V49" i="27"/>
  <c r="V52" i="27" s="1"/>
  <c r="AE57" i="27" s="1"/>
  <c r="R52" i="27"/>
  <c r="AA57" i="27" s="1"/>
  <c r="Q49" i="27"/>
  <c r="Q52" i="27" s="1"/>
  <c r="Z57" i="27" s="1"/>
  <c r="AP48" i="26"/>
  <c r="AR48" i="26"/>
  <c r="F49" i="28"/>
  <c r="AP49" i="28" s="1"/>
  <c r="W49" i="28"/>
  <c r="X49" i="28" s="1"/>
  <c r="V49" i="28"/>
  <c r="V52" i="28" s="1"/>
  <c r="AE57" i="28" s="1"/>
  <c r="R52" i="28"/>
  <c r="AA57" i="28" s="1"/>
  <c r="Q49" i="28"/>
  <c r="Q52" i="28" s="1"/>
  <c r="Z57" i="28" s="1"/>
  <c r="AR51" i="28"/>
  <c r="AP51" i="28"/>
  <c r="AP50" i="27"/>
  <c r="AR50" i="27"/>
  <c r="AR50" i="26"/>
  <c r="AP50" i="26"/>
  <c r="BZ49" i="28"/>
  <c r="BV49" i="28"/>
  <c r="BY49" i="28"/>
  <c r="BU49" i="28"/>
  <c r="BX49" i="28"/>
  <c r="BW49" i="28"/>
  <c r="CB49" i="28"/>
  <c r="BT49" i="28"/>
  <c r="CA49" i="28"/>
  <c r="BY49" i="27"/>
  <c r="BU49" i="27"/>
  <c r="BZ49" i="27"/>
  <c r="BT49" i="27"/>
  <c r="BX49" i="27"/>
  <c r="CB49" i="27"/>
  <c r="CA49" i="27"/>
  <c r="BW49" i="27"/>
  <c r="BV49" i="27"/>
  <c r="AH44" i="26"/>
  <c r="CB22" i="26"/>
  <c r="BY49" i="26"/>
  <c r="BU49" i="26"/>
  <c r="CB49" i="26"/>
  <c r="BX49" i="26"/>
  <c r="BT49" i="26"/>
  <c r="CA49" i="26"/>
  <c r="BZ49" i="26"/>
  <c r="BW49" i="26"/>
  <c r="BV49" i="26"/>
  <c r="Q52" i="23"/>
  <c r="R52" i="23"/>
  <c r="AP135" i="23"/>
  <c r="W52" i="23"/>
  <c r="X52" i="23"/>
  <c r="V52" i="23"/>
  <c r="AE57" i="23" s="1"/>
  <c r="L57" i="23" l="1"/>
  <c r="AF57" i="23"/>
  <c r="AA64" i="23"/>
  <c r="AA57" i="23"/>
  <c r="E57" i="23"/>
  <c r="Z57" i="23"/>
  <c r="AR135" i="23"/>
  <c r="F52" i="27"/>
  <c r="B73" i="27" s="1"/>
  <c r="F52" i="28"/>
  <c r="B73" i="28" s="1"/>
  <c r="AR49" i="28"/>
  <c r="AR135" i="28" s="1"/>
  <c r="AP135" i="28"/>
  <c r="F52" i="26"/>
  <c r="B73" i="26" s="1"/>
  <c r="AP49" i="26"/>
  <c r="AP135" i="26" s="1"/>
  <c r="AR135" i="27"/>
  <c r="AR135" i="26"/>
  <c r="AP49" i="27"/>
  <c r="AP135" i="27" s="1"/>
  <c r="AA63" i="23"/>
  <c r="AA62" i="23"/>
  <c r="AM135" i="23"/>
  <c r="X52" i="28"/>
  <c r="W52" i="28"/>
  <c r="E57" i="28"/>
  <c r="AA64" i="28"/>
  <c r="AA62" i="28"/>
  <c r="AA63" i="28"/>
  <c r="AE63" i="28"/>
  <c r="AE64" i="28"/>
  <c r="AE62" i="28"/>
  <c r="X52" i="27"/>
  <c r="W52" i="27"/>
  <c r="AE64" i="27"/>
  <c r="AE63" i="27"/>
  <c r="AE62" i="27"/>
  <c r="E57" i="27"/>
  <c r="AL57" i="27" s="1"/>
  <c r="AA63" i="27"/>
  <c r="AA62" i="27"/>
  <c r="AA64" i="27"/>
  <c r="AA63" i="26"/>
  <c r="AA62" i="26"/>
  <c r="AA64" i="26"/>
  <c r="X52" i="26"/>
  <c r="W52" i="26"/>
  <c r="AE63" i="26"/>
  <c r="AE64" i="26"/>
  <c r="AE62" i="26"/>
  <c r="E57" i="26"/>
  <c r="AL57" i="26" s="1"/>
  <c r="AN135" i="23"/>
  <c r="AE62" i="23"/>
  <c r="AE63" i="23"/>
  <c r="AE64" i="23"/>
  <c r="AF64" i="23"/>
  <c r="AF62" i="23"/>
  <c r="AF63" i="23"/>
  <c r="BU54" i="7"/>
  <c r="BT54" i="7"/>
  <c r="BM54" i="7"/>
  <c r="BL54" i="7"/>
  <c r="BK54" i="7"/>
  <c r="BJ54" i="7"/>
  <c r="BI54" i="7"/>
  <c r="BG54" i="7"/>
  <c r="BE54" i="7"/>
  <c r="BD54" i="7"/>
  <c r="BC54" i="7"/>
  <c r="BA54" i="7"/>
  <c r="AZ54" i="7"/>
  <c r="AX54" i="7"/>
  <c r="AW54" i="7"/>
  <c r="AU54" i="7"/>
  <c r="AT54" i="7"/>
  <c r="AR54" i="7"/>
  <c r="AQ54" i="7"/>
  <c r="AO54" i="7"/>
  <c r="AN54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BU53" i="7"/>
  <c r="BT53" i="7"/>
  <c r="BM53" i="7"/>
  <c r="BL53" i="7"/>
  <c r="BK53" i="7"/>
  <c r="BJ53" i="7"/>
  <c r="BI53" i="7"/>
  <c r="BG53" i="7"/>
  <c r="BE53" i="7"/>
  <c r="BD53" i="7"/>
  <c r="BC53" i="7"/>
  <c r="BA53" i="7"/>
  <c r="AZ53" i="7"/>
  <c r="AX53" i="7"/>
  <c r="AW53" i="7"/>
  <c r="AU53" i="7"/>
  <c r="AT53" i="7"/>
  <c r="AR53" i="7"/>
  <c r="AQ53" i="7"/>
  <c r="AO53" i="7"/>
  <c r="AN53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BU52" i="7"/>
  <c r="BT52" i="7"/>
  <c r="BM52" i="7"/>
  <c r="BL52" i="7"/>
  <c r="BK52" i="7"/>
  <c r="BJ52" i="7"/>
  <c r="BI52" i="7"/>
  <c r="BG52" i="7"/>
  <c r="BE52" i="7"/>
  <c r="BD52" i="7"/>
  <c r="BC52" i="7"/>
  <c r="BA52" i="7"/>
  <c r="AZ52" i="7"/>
  <c r="AX52" i="7"/>
  <c r="AW52" i="7"/>
  <c r="AU52" i="7"/>
  <c r="AT52" i="7"/>
  <c r="AR52" i="7"/>
  <c r="AQ52" i="7"/>
  <c r="AO52" i="7"/>
  <c r="AN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BU51" i="7"/>
  <c r="BT51" i="7"/>
  <c r="BM51" i="7"/>
  <c r="BL51" i="7"/>
  <c r="BK51" i="7"/>
  <c r="BJ51" i="7"/>
  <c r="BI51" i="7"/>
  <c r="BG51" i="7"/>
  <c r="BE51" i="7"/>
  <c r="BD51" i="7"/>
  <c r="BC51" i="7"/>
  <c r="BA51" i="7"/>
  <c r="AZ51" i="7"/>
  <c r="AX51" i="7"/>
  <c r="AW51" i="7"/>
  <c r="AU51" i="7"/>
  <c r="AT51" i="7"/>
  <c r="AR51" i="7"/>
  <c r="AQ51" i="7"/>
  <c r="AO51" i="7"/>
  <c r="AN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BU50" i="7"/>
  <c r="BT50" i="7"/>
  <c r="BM50" i="7"/>
  <c r="BL50" i="7"/>
  <c r="BK50" i="7"/>
  <c r="BJ50" i="7"/>
  <c r="BI50" i="7"/>
  <c r="BG50" i="7"/>
  <c r="BE50" i="7"/>
  <c r="BD50" i="7"/>
  <c r="BC50" i="7"/>
  <c r="BA50" i="7"/>
  <c r="AZ50" i="7"/>
  <c r="AX50" i="7"/>
  <c r="AW50" i="7"/>
  <c r="AU50" i="7"/>
  <c r="AT50" i="7"/>
  <c r="AR50" i="7"/>
  <c r="AQ50" i="7"/>
  <c r="AO50" i="7"/>
  <c r="AN50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BU49" i="7"/>
  <c r="BT49" i="7"/>
  <c r="BM49" i="7"/>
  <c r="BL49" i="7"/>
  <c r="BK49" i="7"/>
  <c r="BJ49" i="7"/>
  <c r="BI49" i="7"/>
  <c r="BG49" i="7"/>
  <c r="BE49" i="7"/>
  <c r="BD49" i="7"/>
  <c r="BC49" i="7"/>
  <c r="BA49" i="7"/>
  <c r="AZ49" i="7"/>
  <c r="AX49" i="7"/>
  <c r="AW49" i="7"/>
  <c r="AU49" i="7"/>
  <c r="AT49" i="7"/>
  <c r="AR49" i="7"/>
  <c r="AQ49" i="7"/>
  <c r="AO49" i="7"/>
  <c r="AN49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BU48" i="7"/>
  <c r="BT48" i="7"/>
  <c r="BM48" i="7"/>
  <c r="BL48" i="7"/>
  <c r="BK48" i="7"/>
  <c r="BJ48" i="7"/>
  <c r="BI48" i="7"/>
  <c r="BG48" i="7"/>
  <c r="BE48" i="7"/>
  <c r="BD48" i="7"/>
  <c r="BC48" i="7"/>
  <c r="BA48" i="7"/>
  <c r="AZ48" i="7"/>
  <c r="AX48" i="7"/>
  <c r="AW48" i="7"/>
  <c r="AU48" i="7"/>
  <c r="AT48" i="7"/>
  <c r="AR48" i="7"/>
  <c r="AQ48" i="7"/>
  <c r="AO48" i="7"/>
  <c r="AN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BU47" i="7"/>
  <c r="BT47" i="7"/>
  <c r="BM47" i="7"/>
  <c r="BL47" i="7"/>
  <c r="BK47" i="7"/>
  <c r="BJ47" i="7"/>
  <c r="BI47" i="7"/>
  <c r="BG47" i="7"/>
  <c r="BE47" i="7"/>
  <c r="BD47" i="7"/>
  <c r="BC47" i="7"/>
  <c r="BA47" i="7"/>
  <c r="AZ47" i="7"/>
  <c r="AX47" i="7"/>
  <c r="AW47" i="7"/>
  <c r="AU47" i="7"/>
  <c r="AT47" i="7"/>
  <c r="AR47" i="7"/>
  <c r="AQ47" i="7"/>
  <c r="AO47" i="7"/>
  <c r="AN47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BU46" i="7"/>
  <c r="BT46" i="7"/>
  <c r="BM46" i="7"/>
  <c r="BL46" i="7"/>
  <c r="BK46" i="7"/>
  <c r="BJ46" i="7"/>
  <c r="BI46" i="7"/>
  <c r="BG46" i="7"/>
  <c r="BE46" i="7"/>
  <c r="BD46" i="7"/>
  <c r="BC46" i="7"/>
  <c r="BA46" i="7"/>
  <c r="AZ46" i="7"/>
  <c r="AX46" i="7"/>
  <c r="AW46" i="7"/>
  <c r="AU46" i="7"/>
  <c r="AT46" i="7"/>
  <c r="AR46" i="7"/>
  <c r="AQ46" i="7"/>
  <c r="AO46" i="7"/>
  <c r="AN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BU45" i="7"/>
  <c r="BT45" i="7"/>
  <c r="BM45" i="7"/>
  <c r="BL45" i="7"/>
  <c r="BK45" i="7"/>
  <c r="BJ45" i="7"/>
  <c r="BI45" i="7"/>
  <c r="BG45" i="7"/>
  <c r="BE45" i="7"/>
  <c r="BD45" i="7"/>
  <c r="BC45" i="7"/>
  <c r="BA45" i="7"/>
  <c r="AZ45" i="7"/>
  <c r="AX45" i="7"/>
  <c r="AW45" i="7"/>
  <c r="AU45" i="7"/>
  <c r="AT45" i="7"/>
  <c r="AR45" i="7"/>
  <c r="AQ45" i="7"/>
  <c r="AO45" i="7"/>
  <c r="AN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BU44" i="7"/>
  <c r="BT44" i="7"/>
  <c r="BM44" i="7"/>
  <c r="BL44" i="7"/>
  <c r="BK44" i="7"/>
  <c r="BJ44" i="7"/>
  <c r="BI44" i="7"/>
  <c r="BG44" i="7"/>
  <c r="BE44" i="7"/>
  <c r="BD44" i="7"/>
  <c r="BC44" i="7"/>
  <c r="BA44" i="7"/>
  <c r="AZ44" i="7"/>
  <c r="AX44" i="7"/>
  <c r="AW44" i="7"/>
  <c r="AU44" i="7"/>
  <c r="AT44" i="7"/>
  <c r="AR44" i="7"/>
  <c r="AQ44" i="7"/>
  <c r="AO44" i="7"/>
  <c r="AN44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BU43" i="7"/>
  <c r="BT43" i="7"/>
  <c r="BM43" i="7"/>
  <c r="BL43" i="7"/>
  <c r="BK43" i="7"/>
  <c r="BJ43" i="7"/>
  <c r="BI43" i="7"/>
  <c r="BG43" i="7"/>
  <c r="BE43" i="7"/>
  <c r="BD43" i="7"/>
  <c r="BC43" i="7"/>
  <c r="BA43" i="7"/>
  <c r="AZ43" i="7"/>
  <c r="AX43" i="7"/>
  <c r="AW43" i="7"/>
  <c r="AU43" i="7"/>
  <c r="AT43" i="7"/>
  <c r="AR43" i="7"/>
  <c r="AQ43" i="7"/>
  <c r="AO43" i="7"/>
  <c r="AN43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BU42" i="7"/>
  <c r="BT42" i="7"/>
  <c r="BM42" i="7"/>
  <c r="BL42" i="7"/>
  <c r="BK42" i="7"/>
  <c r="BJ42" i="7"/>
  <c r="BI42" i="7"/>
  <c r="BG42" i="7"/>
  <c r="BE42" i="7"/>
  <c r="BD42" i="7"/>
  <c r="BC42" i="7"/>
  <c r="BA42" i="7"/>
  <c r="AZ42" i="7"/>
  <c r="AX42" i="7"/>
  <c r="AW42" i="7"/>
  <c r="AU42" i="7"/>
  <c r="AT42" i="7"/>
  <c r="AR42" i="7"/>
  <c r="AQ42" i="7"/>
  <c r="AO42" i="7"/>
  <c r="AN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BU41" i="7"/>
  <c r="BT41" i="7"/>
  <c r="BM41" i="7"/>
  <c r="BL41" i="7"/>
  <c r="BK41" i="7"/>
  <c r="BJ41" i="7"/>
  <c r="BI41" i="7"/>
  <c r="BG41" i="7"/>
  <c r="BE41" i="7"/>
  <c r="BD41" i="7"/>
  <c r="BC41" i="7"/>
  <c r="BA41" i="7"/>
  <c r="AZ41" i="7"/>
  <c r="AX41" i="7"/>
  <c r="AW41" i="7"/>
  <c r="AU41" i="7"/>
  <c r="AT41" i="7"/>
  <c r="AR41" i="7"/>
  <c r="AQ41" i="7"/>
  <c r="AO41" i="7"/>
  <c r="AN41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BU40" i="7"/>
  <c r="BT40" i="7"/>
  <c r="BM40" i="7"/>
  <c r="BL40" i="7"/>
  <c r="BK40" i="7"/>
  <c r="BJ40" i="7"/>
  <c r="BI40" i="7"/>
  <c r="BG40" i="7"/>
  <c r="BE40" i="7"/>
  <c r="BD40" i="7"/>
  <c r="BC40" i="7"/>
  <c r="BA40" i="7"/>
  <c r="AZ40" i="7"/>
  <c r="AX40" i="7"/>
  <c r="AW40" i="7"/>
  <c r="AU40" i="7"/>
  <c r="AT40" i="7"/>
  <c r="AR40" i="7"/>
  <c r="AQ40" i="7"/>
  <c r="AO40" i="7"/>
  <c r="AN40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BU39" i="7"/>
  <c r="BT39" i="7"/>
  <c r="BM39" i="7"/>
  <c r="BL39" i="7"/>
  <c r="BK39" i="7"/>
  <c r="BJ39" i="7"/>
  <c r="BI39" i="7"/>
  <c r="BG39" i="7"/>
  <c r="BE39" i="7"/>
  <c r="BD39" i="7"/>
  <c r="BC39" i="7"/>
  <c r="BA39" i="7"/>
  <c r="AZ39" i="7"/>
  <c r="AX39" i="7"/>
  <c r="AW39" i="7"/>
  <c r="AU39" i="7"/>
  <c r="AT39" i="7"/>
  <c r="AR39" i="7"/>
  <c r="AQ39" i="7"/>
  <c r="AO39" i="7"/>
  <c r="AN39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BU38" i="7"/>
  <c r="BT38" i="7"/>
  <c r="BM38" i="7"/>
  <c r="BL38" i="7"/>
  <c r="BK38" i="7"/>
  <c r="BJ38" i="7"/>
  <c r="BI38" i="7"/>
  <c r="BG38" i="7"/>
  <c r="BE38" i="7"/>
  <c r="BD38" i="7"/>
  <c r="BC38" i="7"/>
  <c r="BA38" i="7"/>
  <c r="AZ38" i="7"/>
  <c r="AX38" i="7"/>
  <c r="AW38" i="7"/>
  <c r="AU38" i="7"/>
  <c r="AT38" i="7"/>
  <c r="AR38" i="7"/>
  <c r="AQ38" i="7"/>
  <c r="AO38" i="7"/>
  <c r="AN38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BU37" i="7"/>
  <c r="BT37" i="7"/>
  <c r="BM37" i="7"/>
  <c r="BL37" i="7"/>
  <c r="BK37" i="7"/>
  <c r="BJ37" i="7"/>
  <c r="BI37" i="7"/>
  <c r="BG37" i="7"/>
  <c r="BE37" i="7"/>
  <c r="BD37" i="7"/>
  <c r="BC37" i="7"/>
  <c r="BA37" i="7"/>
  <c r="AZ37" i="7"/>
  <c r="AX37" i="7"/>
  <c r="AW37" i="7"/>
  <c r="AU37" i="7"/>
  <c r="AT37" i="7"/>
  <c r="AR37" i="7"/>
  <c r="AQ37" i="7"/>
  <c r="AO37" i="7"/>
  <c r="AN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BU36" i="7"/>
  <c r="BT36" i="7"/>
  <c r="BM36" i="7"/>
  <c r="BL36" i="7"/>
  <c r="BK36" i="7"/>
  <c r="BJ36" i="7"/>
  <c r="BI36" i="7"/>
  <c r="BG36" i="7"/>
  <c r="BE36" i="7"/>
  <c r="BD36" i="7"/>
  <c r="BC36" i="7"/>
  <c r="BA36" i="7"/>
  <c r="AZ36" i="7"/>
  <c r="AX36" i="7"/>
  <c r="AW36" i="7"/>
  <c r="AU36" i="7"/>
  <c r="AT36" i="7"/>
  <c r="AR36" i="7"/>
  <c r="AQ36" i="7"/>
  <c r="AO36" i="7"/>
  <c r="AN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BU35" i="7"/>
  <c r="BT35" i="7"/>
  <c r="BM35" i="7"/>
  <c r="BL35" i="7"/>
  <c r="BK35" i="7"/>
  <c r="BJ35" i="7"/>
  <c r="BI35" i="7"/>
  <c r="BG35" i="7"/>
  <c r="BE35" i="7"/>
  <c r="BD35" i="7"/>
  <c r="BC35" i="7"/>
  <c r="BA35" i="7"/>
  <c r="AZ35" i="7"/>
  <c r="AX35" i="7"/>
  <c r="AW35" i="7"/>
  <c r="AU35" i="7"/>
  <c r="AT35" i="7"/>
  <c r="AR35" i="7"/>
  <c r="AQ35" i="7"/>
  <c r="AO35" i="7"/>
  <c r="AN35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BU34" i="7"/>
  <c r="BT34" i="7"/>
  <c r="BM34" i="7"/>
  <c r="BL34" i="7"/>
  <c r="BK34" i="7"/>
  <c r="BJ34" i="7"/>
  <c r="BI34" i="7"/>
  <c r="BG34" i="7"/>
  <c r="BE34" i="7"/>
  <c r="BD34" i="7"/>
  <c r="BC34" i="7"/>
  <c r="BA34" i="7"/>
  <c r="AZ34" i="7"/>
  <c r="AX34" i="7"/>
  <c r="AW34" i="7"/>
  <c r="AU34" i="7"/>
  <c r="AT34" i="7"/>
  <c r="AR34" i="7"/>
  <c r="AQ34" i="7"/>
  <c r="AO34" i="7"/>
  <c r="AN34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BU33" i="7"/>
  <c r="BT33" i="7"/>
  <c r="BM33" i="7"/>
  <c r="BL33" i="7"/>
  <c r="BK33" i="7"/>
  <c r="BJ33" i="7"/>
  <c r="BI33" i="7"/>
  <c r="BG33" i="7"/>
  <c r="BE33" i="7"/>
  <c r="BD33" i="7"/>
  <c r="BC33" i="7"/>
  <c r="BA33" i="7"/>
  <c r="AZ33" i="7"/>
  <c r="AX33" i="7"/>
  <c r="AW33" i="7"/>
  <c r="AU33" i="7"/>
  <c r="AT33" i="7"/>
  <c r="AR33" i="7"/>
  <c r="AQ33" i="7"/>
  <c r="AO33" i="7"/>
  <c r="AN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BU32" i="7"/>
  <c r="BT32" i="7"/>
  <c r="BM32" i="7"/>
  <c r="BL32" i="7"/>
  <c r="BK32" i="7"/>
  <c r="BJ32" i="7"/>
  <c r="BI32" i="7"/>
  <c r="BG32" i="7"/>
  <c r="BE32" i="7"/>
  <c r="BD32" i="7"/>
  <c r="BC32" i="7"/>
  <c r="BA32" i="7"/>
  <c r="AZ32" i="7"/>
  <c r="AX32" i="7"/>
  <c r="AW32" i="7"/>
  <c r="AU32" i="7"/>
  <c r="AT32" i="7"/>
  <c r="AR32" i="7"/>
  <c r="AQ32" i="7"/>
  <c r="AO32" i="7"/>
  <c r="AN32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BU31" i="7"/>
  <c r="BT31" i="7"/>
  <c r="BM31" i="7"/>
  <c r="BL31" i="7"/>
  <c r="BK31" i="7"/>
  <c r="BJ31" i="7"/>
  <c r="BI31" i="7"/>
  <c r="BG31" i="7"/>
  <c r="BE31" i="7"/>
  <c r="BD31" i="7"/>
  <c r="BC31" i="7"/>
  <c r="BA31" i="7"/>
  <c r="AZ31" i="7"/>
  <c r="AX31" i="7"/>
  <c r="AW31" i="7"/>
  <c r="AU31" i="7"/>
  <c r="AT31" i="7"/>
  <c r="AR31" i="7"/>
  <c r="AQ31" i="7"/>
  <c r="AO31" i="7"/>
  <c r="AN31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BU30" i="7"/>
  <c r="BT30" i="7"/>
  <c r="BM30" i="7"/>
  <c r="BL30" i="7"/>
  <c r="BK30" i="7"/>
  <c r="BJ30" i="7"/>
  <c r="BI30" i="7"/>
  <c r="BG30" i="7"/>
  <c r="BE30" i="7"/>
  <c r="BD30" i="7"/>
  <c r="BC30" i="7"/>
  <c r="BA30" i="7"/>
  <c r="AZ30" i="7"/>
  <c r="AX30" i="7"/>
  <c r="AW30" i="7"/>
  <c r="AU30" i="7"/>
  <c r="AT30" i="7"/>
  <c r="AR30" i="7"/>
  <c r="AQ30" i="7"/>
  <c r="AO30" i="7"/>
  <c r="AN30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BU29" i="7"/>
  <c r="BT29" i="7"/>
  <c r="BM29" i="7"/>
  <c r="BL29" i="7"/>
  <c r="BK29" i="7"/>
  <c r="BJ29" i="7"/>
  <c r="BI29" i="7"/>
  <c r="BG29" i="7"/>
  <c r="BE29" i="7"/>
  <c r="BD29" i="7"/>
  <c r="BC29" i="7"/>
  <c r="BA29" i="7"/>
  <c r="AZ29" i="7"/>
  <c r="AX29" i="7"/>
  <c r="AW29" i="7"/>
  <c r="AU29" i="7"/>
  <c r="AT29" i="7"/>
  <c r="AR29" i="7"/>
  <c r="AQ29" i="7"/>
  <c r="AO29" i="7"/>
  <c r="AN29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BU28" i="7"/>
  <c r="BT28" i="7"/>
  <c r="BM28" i="7"/>
  <c r="BL28" i="7"/>
  <c r="BK28" i="7"/>
  <c r="BJ28" i="7"/>
  <c r="BI28" i="7"/>
  <c r="BG28" i="7"/>
  <c r="BE28" i="7"/>
  <c r="BD28" i="7"/>
  <c r="BC28" i="7"/>
  <c r="BA28" i="7"/>
  <c r="AZ28" i="7"/>
  <c r="AX28" i="7"/>
  <c r="AW28" i="7"/>
  <c r="AU28" i="7"/>
  <c r="AT28" i="7"/>
  <c r="AR28" i="7"/>
  <c r="AQ28" i="7"/>
  <c r="AO28" i="7"/>
  <c r="AN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BU27" i="7"/>
  <c r="BT27" i="7"/>
  <c r="BM27" i="7"/>
  <c r="BL27" i="7"/>
  <c r="BK27" i="7"/>
  <c r="BJ27" i="7"/>
  <c r="BI27" i="7"/>
  <c r="BG27" i="7"/>
  <c r="BE27" i="7"/>
  <c r="BD27" i="7"/>
  <c r="BC27" i="7"/>
  <c r="BA27" i="7"/>
  <c r="AZ27" i="7"/>
  <c r="AX27" i="7"/>
  <c r="AW27" i="7"/>
  <c r="AU27" i="7"/>
  <c r="AT27" i="7"/>
  <c r="AR27" i="7"/>
  <c r="AQ27" i="7"/>
  <c r="AO27" i="7"/>
  <c r="AN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BU26" i="7"/>
  <c r="BT26" i="7"/>
  <c r="BM26" i="7"/>
  <c r="BL26" i="7"/>
  <c r="BK26" i="7"/>
  <c r="BJ26" i="7"/>
  <c r="BI26" i="7"/>
  <c r="BG26" i="7"/>
  <c r="BE26" i="7"/>
  <c r="BD26" i="7"/>
  <c r="BC26" i="7"/>
  <c r="BA26" i="7"/>
  <c r="AZ26" i="7"/>
  <c r="AX26" i="7"/>
  <c r="AW26" i="7"/>
  <c r="AU26" i="7"/>
  <c r="AT26" i="7"/>
  <c r="AR26" i="7"/>
  <c r="AQ26" i="7"/>
  <c r="AO26" i="7"/>
  <c r="AN26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BU25" i="7"/>
  <c r="BT25" i="7"/>
  <c r="BM25" i="7"/>
  <c r="BL25" i="7"/>
  <c r="BK25" i="7"/>
  <c r="BJ25" i="7"/>
  <c r="BI25" i="7"/>
  <c r="BG25" i="7"/>
  <c r="BE25" i="7"/>
  <c r="BD25" i="7"/>
  <c r="BC25" i="7"/>
  <c r="BA25" i="7"/>
  <c r="AZ25" i="7"/>
  <c r="AX25" i="7"/>
  <c r="AW25" i="7"/>
  <c r="AU25" i="7"/>
  <c r="AT25" i="7"/>
  <c r="AR25" i="7"/>
  <c r="AQ25" i="7"/>
  <c r="AO25" i="7"/>
  <c r="AN25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BU24" i="7"/>
  <c r="BT24" i="7"/>
  <c r="BM24" i="7"/>
  <c r="BL24" i="7"/>
  <c r="BK24" i="7"/>
  <c r="BJ24" i="7"/>
  <c r="BI24" i="7"/>
  <c r="BG24" i="7"/>
  <c r="BE24" i="7"/>
  <c r="BD24" i="7"/>
  <c r="BC24" i="7"/>
  <c r="BA24" i="7"/>
  <c r="AZ24" i="7"/>
  <c r="AX24" i="7"/>
  <c r="AW24" i="7"/>
  <c r="AU24" i="7"/>
  <c r="AT24" i="7"/>
  <c r="AR24" i="7"/>
  <c r="AQ24" i="7"/>
  <c r="AO24" i="7"/>
  <c r="AN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BU23" i="7"/>
  <c r="BT23" i="7"/>
  <c r="BM23" i="7"/>
  <c r="BL23" i="7"/>
  <c r="BK23" i="7"/>
  <c r="BJ23" i="7"/>
  <c r="BI23" i="7"/>
  <c r="BG23" i="7"/>
  <c r="BE23" i="7"/>
  <c r="BD23" i="7"/>
  <c r="BC23" i="7"/>
  <c r="BA23" i="7"/>
  <c r="AZ23" i="7"/>
  <c r="AX23" i="7"/>
  <c r="AW23" i="7"/>
  <c r="AU23" i="7"/>
  <c r="AT23" i="7"/>
  <c r="AR23" i="7"/>
  <c r="AQ23" i="7"/>
  <c r="AO23" i="7"/>
  <c r="AN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BU22" i="7"/>
  <c r="BT22" i="7"/>
  <c r="BM22" i="7"/>
  <c r="BL22" i="7"/>
  <c r="BK22" i="7"/>
  <c r="BJ22" i="7"/>
  <c r="BI22" i="7"/>
  <c r="BG22" i="7"/>
  <c r="BE22" i="7"/>
  <c r="BD22" i="7"/>
  <c r="BC22" i="7"/>
  <c r="BA22" i="7"/>
  <c r="AZ22" i="7"/>
  <c r="AX22" i="7"/>
  <c r="AW22" i="7"/>
  <c r="AU22" i="7"/>
  <c r="AT22" i="7"/>
  <c r="AR22" i="7"/>
  <c r="AQ22" i="7"/>
  <c r="AO22" i="7"/>
  <c r="AN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BU21" i="7"/>
  <c r="BT21" i="7"/>
  <c r="BM21" i="7"/>
  <c r="BL21" i="7"/>
  <c r="BK21" i="7"/>
  <c r="BJ21" i="7"/>
  <c r="BI21" i="7"/>
  <c r="BG21" i="7"/>
  <c r="BE21" i="7"/>
  <c r="BD21" i="7"/>
  <c r="BC21" i="7"/>
  <c r="BA21" i="7"/>
  <c r="AZ21" i="7"/>
  <c r="AX21" i="7"/>
  <c r="AW21" i="7"/>
  <c r="AU21" i="7"/>
  <c r="AT21" i="7"/>
  <c r="AR21" i="7"/>
  <c r="AQ21" i="7"/>
  <c r="AO21" i="7"/>
  <c r="AN21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BU20" i="7"/>
  <c r="BT20" i="7"/>
  <c r="BM20" i="7"/>
  <c r="BL20" i="7"/>
  <c r="BK20" i="7"/>
  <c r="BJ20" i="7"/>
  <c r="BI20" i="7"/>
  <c r="BG20" i="7"/>
  <c r="BE20" i="7"/>
  <c r="BD20" i="7"/>
  <c r="BC20" i="7"/>
  <c r="BA20" i="7"/>
  <c r="AZ20" i="7"/>
  <c r="AX20" i="7"/>
  <c r="AW20" i="7"/>
  <c r="AU20" i="7"/>
  <c r="AT20" i="7"/>
  <c r="AR20" i="7"/>
  <c r="AQ20" i="7"/>
  <c r="AO20" i="7"/>
  <c r="AN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BU19" i="7"/>
  <c r="BT19" i="7"/>
  <c r="BM19" i="7"/>
  <c r="BL19" i="7"/>
  <c r="BK19" i="7"/>
  <c r="BJ19" i="7"/>
  <c r="BI19" i="7"/>
  <c r="BG19" i="7"/>
  <c r="BE19" i="7"/>
  <c r="BD19" i="7"/>
  <c r="BC19" i="7"/>
  <c r="BA19" i="7"/>
  <c r="AZ19" i="7"/>
  <c r="AX19" i="7"/>
  <c r="AW19" i="7"/>
  <c r="AU19" i="7"/>
  <c r="AT19" i="7"/>
  <c r="AR19" i="7"/>
  <c r="AQ19" i="7"/>
  <c r="AO19" i="7"/>
  <c r="AN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BU18" i="7"/>
  <c r="BT18" i="7"/>
  <c r="BM18" i="7"/>
  <c r="BL18" i="7"/>
  <c r="BK18" i="7"/>
  <c r="BJ18" i="7"/>
  <c r="BI18" i="7"/>
  <c r="BG18" i="7"/>
  <c r="BE18" i="7"/>
  <c r="BD18" i="7"/>
  <c r="BC18" i="7"/>
  <c r="BA18" i="7"/>
  <c r="AZ18" i="7"/>
  <c r="AX18" i="7"/>
  <c r="AW18" i="7"/>
  <c r="AU18" i="7"/>
  <c r="AT18" i="7"/>
  <c r="AR18" i="7"/>
  <c r="AQ18" i="7"/>
  <c r="AO18" i="7"/>
  <c r="AN18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BU17" i="7"/>
  <c r="BT17" i="7"/>
  <c r="BM17" i="7"/>
  <c r="BL17" i="7"/>
  <c r="BK17" i="7"/>
  <c r="BJ17" i="7"/>
  <c r="BI17" i="7"/>
  <c r="BG17" i="7"/>
  <c r="BE17" i="7"/>
  <c r="BD17" i="7"/>
  <c r="BC17" i="7"/>
  <c r="BA17" i="7"/>
  <c r="AZ17" i="7"/>
  <c r="AX17" i="7"/>
  <c r="AW17" i="7"/>
  <c r="AU17" i="7"/>
  <c r="AT17" i="7"/>
  <c r="AR17" i="7"/>
  <c r="AQ17" i="7"/>
  <c r="AO17" i="7"/>
  <c r="AN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BU16" i="7"/>
  <c r="BT16" i="7"/>
  <c r="BM16" i="7"/>
  <c r="BL16" i="7"/>
  <c r="BK16" i="7"/>
  <c r="BJ16" i="7"/>
  <c r="BI16" i="7"/>
  <c r="BG16" i="7"/>
  <c r="BE16" i="7"/>
  <c r="BD16" i="7"/>
  <c r="BC16" i="7"/>
  <c r="BA16" i="7"/>
  <c r="AZ16" i="7"/>
  <c r="AX16" i="7"/>
  <c r="AW16" i="7"/>
  <c r="AU16" i="7"/>
  <c r="AT16" i="7"/>
  <c r="AR16" i="7"/>
  <c r="AQ16" i="7"/>
  <c r="AO16" i="7"/>
  <c r="AN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BU15" i="7"/>
  <c r="BT15" i="7"/>
  <c r="BM15" i="7"/>
  <c r="BL15" i="7"/>
  <c r="BK15" i="7"/>
  <c r="BJ15" i="7"/>
  <c r="BI15" i="7"/>
  <c r="BG15" i="7"/>
  <c r="BE15" i="7"/>
  <c r="BD15" i="7"/>
  <c r="BC15" i="7"/>
  <c r="BA15" i="7"/>
  <c r="AZ15" i="7"/>
  <c r="AX15" i="7"/>
  <c r="AW15" i="7"/>
  <c r="AU15" i="7"/>
  <c r="AT15" i="7"/>
  <c r="AR15" i="7"/>
  <c r="AQ15" i="7"/>
  <c r="AO15" i="7"/>
  <c r="AN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BU14" i="7"/>
  <c r="BT14" i="7"/>
  <c r="BM14" i="7"/>
  <c r="BL14" i="7"/>
  <c r="BK14" i="7"/>
  <c r="BJ14" i="7"/>
  <c r="BI14" i="7"/>
  <c r="BG14" i="7"/>
  <c r="BE14" i="7"/>
  <c r="BD14" i="7"/>
  <c r="BC14" i="7"/>
  <c r="BA14" i="7"/>
  <c r="AZ14" i="7"/>
  <c r="AX14" i="7"/>
  <c r="AW14" i="7"/>
  <c r="AU14" i="7"/>
  <c r="AT14" i="7"/>
  <c r="AR14" i="7"/>
  <c r="AQ14" i="7"/>
  <c r="AO14" i="7"/>
  <c r="AN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BU13" i="7"/>
  <c r="BT13" i="7"/>
  <c r="BM13" i="7"/>
  <c r="BL13" i="7"/>
  <c r="BK13" i="7"/>
  <c r="BJ13" i="7"/>
  <c r="BI13" i="7"/>
  <c r="BG13" i="7"/>
  <c r="BE13" i="7"/>
  <c r="BD13" i="7"/>
  <c r="BC13" i="7"/>
  <c r="BA13" i="7"/>
  <c r="AZ13" i="7"/>
  <c r="AX13" i="7"/>
  <c r="AW13" i="7"/>
  <c r="AU13" i="7"/>
  <c r="AT13" i="7"/>
  <c r="AR13" i="7"/>
  <c r="AQ13" i="7"/>
  <c r="AO13" i="7"/>
  <c r="AN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BU12" i="7"/>
  <c r="BT12" i="7"/>
  <c r="BM12" i="7"/>
  <c r="BL12" i="7"/>
  <c r="BK12" i="7"/>
  <c r="BJ12" i="7"/>
  <c r="BI12" i="7"/>
  <c r="BG12" i="7"/>
  <c r="BE12" i="7"/>
  <c r="BD12" i="7"/>
  <c r="BC12" i="7"/>
  <c r="BA12" i="7"/>
  <c r="AZ12" i="7"/>
  <c r="AX12" i="7"/>
  <c r="AW12" i="7"/>
  <c r="AU12" i="7"/>
  <c r="AT12" i="7"/>
  <c r="AR12" i="7"/>
  <c r="AQ12" i="7"/>
  <c r="AO12" i="7"/>
  <c r="AN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BU11" i="7"/>
  <c r="BT11" i="7"/>
  <c r="BM11" i="7"/>
  <c r="BL11" i="7"/>
  <c r="BK11" i="7"/>
  <c r="BJ11" i="7"/>
  <c r="BI11" i="7"/>
  <c r="BG11" i="7"/>
  <c r="BE11" i="7"/>
  <c r="BD11" i="7"/>
  <c r="BC11" i="7"/>
  <c r="BA11" i="7"/>
  <c r="AZ11" i="7"/>
  <c r="AX11" i="7"/>
  <c r="AW11" i="7"/>
  <c r="AU11" i="7"/>
  <c r="AT11" i="7"/>
  <c r="AR11" i="7"/>
  <c r="AQ11" i="7"/>
  <c r="AO11" i="7"/>
  <c r="AN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BU10" i="7"/>
  <c r="BT10" i="7"/>
  <c r="BM10" i="7"/>
  <c r="BL10" i="7"/>
  <c r="BK10" i="7"/>
  <c r="BJ10" i="7"/>
  <c r="BI10" i="7"/>
  <c r="BG10" i="7"/>
  <c r="BE10" i="7"/>
  <c r="BD10" i="7"/>
  <c r="BC10" i="7"/>
  <c r="BA10" i="7"/>
  <c r="AZ10" i="7"/>
  <c r="AX10" i="7"/>
  <c r="AW10" i="7"/>
  <c r="AU10" i="7"/>
  <c r="AT10" i="7"/>
  <c r="AR10" i="7"/>
  <c r="AQ10" i="7"/>
  <c r="AO10" i="7"/>
  <c r="AN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BU9" i="7"/>
  <c r="BT9" i="7"/>
  <c r="BM9" i="7"/>
  <c r="BL9" i="7"/>
  <c r="BK9" i="7"/>
  <c r="BJ9" i="7"/>
  <c r="BI9" i="7"/>
  <c r="BG9" i="7"/>
  <c r="BE9" i="7"/>
  <c r="BD9" i="7"/>
  <c r="BC9" i="7"/>
  <c r="BA9" i="7"/>
  <c r="AZ9" i="7"/>
  <c r="AX9" i="7"/>
  <c r="AW9" i="7"/>
  <c r="AU9" i="7"/>
  <c r="AT9" i="7"/>
  <c r="AR9" i="7"/>
  <c r="AQ9" i="7"/>
  <c r="AO9" i="7"/>
  <c r="AN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BU8" i="7"/>
  <c r="BT8" i="7"/>
  <c r="BM8" i="7"/>
  <c r="BL8" i="7"/>
  <c r="BK8" i="7"/>
  <c r="BJ8" i="7"/>
  <c r="BI8" i="7"/>
  <c r="BG8" i="7"/>
  <c r="BE8" i="7"/>
  <c r="BD8" i="7"/>
  <c r="BC8" i="7"/>
  <c r="BA8" i="7"/>
  <c r="AZ8" i="7"/>
  <c r="AX8" i="7"/>
  <c r="AW8" i="7"/>
  <c r="AU8" i="7"/>
  <c r="AT8" i="7"/>
  <c r="AR8" i="7"/>
  <c r="AQ8" i="7"/>
  <c r="AO8" i="7"/>
  <c r="AN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BU7" i="7"/>
  <c r="BT7" i="7"/>
  <c r="BM7" i="7"/>
  <c r="BL7" i="7"/>
  <c r="BK7" i="7"/>
  <c r="BJ7" i="7"/>
  <c r="BI7" i="7"/>
  <c r="BG7" i="7"/>
  <c r="BE7" i="7"/>
  <c r="BD7" i="7"/>
  <c r="BC7" i="7"/>
  <c r="BA7" i="7"/>
  <c r="AZ7" i="7"/>
  <c r="AX7" i="7"/>
  <c r="AW7" i="7"/>
  <c r="AU7" i="7"/>
  <c r="AT7" i="7"/>
  <c r="AR7" i="7"/>
  <c r="AQ7" i="7"/>
  <c r="AO7" i="7"/>
  <c r="AN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BU6" i="7"/>
  <c r="BT6" i="7"/>
  <c r="BM6" i="7"/>
  <c r="BL6" i="7"/>
  <c r="BK6" i="7"/>
  <c r="BJ6" i="7"/>
  <c r="BI6" i="7"/>
  <c r="BG6" i="7"/>
  <c r="BE6" i="7"/>
  <c r="BD6" i="7"/>
  <c r="BC6" i="7"/>
  <c r="BA6" i="7"/>
  <c r="AZ6" i="7"/>
  <c r="AX6" i="7"/>
  <c r="AW6" i="7"/>
  <c r="AU6" i="7"/>
  <c r="AT6" i="7"/>
  <c r="AR6" i="7"/>
  <c r="AQ6" i="7"/>
  <c r="AO6" i="7"/>
  <c r="AN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BU5" i="7"/>
  <c r="BT5" i="7"/>
  <c r="BM5" i="7"/>
  <c r="BL5" i="7"/>
  <c r="BK5" i="7"/>
  <c r="BJ5" i="7"/>
  <c r="BI5" i="7"/>
  <c r="BG5" i="7"/>
  <c r="BE5" i="7"/>
  <c r="BD5" i="7"/>
  <c r="BC5" i="7"/>
  <c r="BA5" i="7"/>
  <c r="AZ5" i="7"/>
  <c r="AX5" i="7"/>
  <c r="AW5" i="7"/>
  <c r="AU5" i="7"/>
  <c r="AT5" i="7"/>
  <c r="AR5" i="7"/>
  <c r="AQ5" i="7"/>
  <c r="AO5" i="7"/>
  <c r="AN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BU1" i="7"/>
  <c r="BT1" i="7"/>
  <c r="BS1" i="7"/>
  <c r="BR1" i="7"/>
  <c r="BQ1" i="7"/>
  <c r="BP1" i="7"/>
  <c r="BO1" i="7"/>
  <c r="BN1" i="7"/>
  <c r="BM1" i="7"/>
  <c r="BL1" i="7"/>
  <c r="BK1" i="7"/>
  <c r="BJ1" i="7"/>
  <c r="BI1" i="7"/>
  <c r="BH1" i="7"/>
  <c r="BG1" i="7"/>
  <c r="BF1" i="7"/>
  <c r="BE1" i="7"/>
  <c r="BD1" i="7"/>
  <c r="BC1" i="7"/>
  <c r="BB1" i="7"/>
  <c r="BA1" i="7"/>
  <c r="AZ1" i="7"/>
  <c r="AY1" i="7"/>
  <c r="AX1" i="7"/>
  <c r="AW1" i="7"/>
  <c r="AV1" i="7"/>
  <c r="AU1" i="7"/>
  <c r="AT1" i="7"/>
  <c r="AS1" i="7"/>
  <c r="AR1" i="7"/>
  <c r="AQ1" i="7"/>
  <c r="AP1" i="7"/>
  <c r="AO1" i="7"/>
  <c r="AN1" i="7"/>
  <c r="AM1" i="7"/>
  <c r="AL1" i="7"/>
  <c r="AK1" i="7"/>
  <c r="AJ1" i="7"/>
  <c r="AI1" i="7"/>
  <c r="AH1" i="7"/>
  <c r="AG1" i="7"/>
  <c r="AF1" i="7"/>
  <c r="AE1" i="7"/>
  <c r="AD1" i="7"/>
  <c r="AC1" i="7"/>
  <c r="AB1" i="7"/>
  <c r="AA1" i="7"/>
  <c r="Z1" i="7"/>
  <c r="Y1" i="7"/>
  <c r="X1" i="7"/>
  <c r="W1" i="7"/>
  <c r="V1" i="7"/>
  <c r="U1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F3" i="7"/>
  <c r="E3" i="7"/>
  <c r="D3" i="7"/>
  <c r="C3" i="7"/>
  <c r="B3" i="7"/>
  <c r="A3" i="7"/>
  <c r="A1" i="7"/>
  <c r="AM135" i="27" l="1"/>
  <c r="AN135" i="27"/>
  <c r="AJ57" i="27"/>
  <c r="AK57" i="27"/>
  <c r="AM57" i="23"/>
  <c r="AI57" i="23"/>
  <c r="AL57" i="23"/>
  <c r="AK57" i="23"/>
  <c r="AJ57" i="23"/>
  <c r="AN57" i="23"/>
  <c r="AI57" i="26"/>
  <c r="AK57" i="26"/>
  <c r="AJ57" i="26"/>
  <c r="AM57" i="27"/>
  <c r="L57" i="27"/>
  <c r="AF57" i="27"/>
  <c r="AN57" i="27" s="1"/>
  <c r="L57" i="28"/>
  <c r="AF57" i="28"/>
  <c r="AN57" i="28" s="1"/>
  <c r="L57" i="26"/>
  <c r="AF57" i="26"/>
  <c r="AN57" i="26" s="1"/>
  <c r="AM57" i="26"/>
  <c r="F64" i="23"/>
  <c r="Z64" i="23" s="1"/>
  <c r="F62" i="23"/>
  <c r="Z62" i="23" s="1"/>
  <c r="F63" i="23"/>
  <c r="Z63" i="23" s="1"/>
  <c r="AK57" i="28"/>
  <c r="AL57" i="28"/>
  <c r="AJ57" i="28"/>
  <c r="AI57" i="28"/>
  <c r="AM57" i="28"/>
  <c r="AI57" i="27"/>
  <c r="BD57" i="23"/>
  <c r="BF57" i="23" s="1"/>
  <c r="BH57" i="23" s="1"/>
  <c r="BJ57" i="23" s="1"/>
  <c r="BL57" i="23" s="1"/>
  <c r="X57" i="23"/>
  <c r="AG57" i="23" s="1"/>
  <c r="AM135" i="28"/>
  <c r="AN135" i="28"/>
  <c r="AN135" i="26"/>
  <c r="AM135" i="26"/>
  <c r="AA65" i="23"/>
  <c r="AA66" i="23" s="1"/>
  <c r="AE65" i="27"/>
  <c r="AE66" i="27" s="1"/>
  <c r="F64" i="28"/>
  <c r="Z64" i="28" s="1"/>
  <c r="F63" i="28"/>
  <c r="Z63" i="28" s="1"/>
  <c r="F62" i="28"/>
  <c r="Z62" i="28" s="1"/>
  <c r="AE65" i="28"/>
  <c r="AE66" i="28" s="1"/>
  <c r="AF63" i="28"/>
  <c r="AF64" i="28"/>
  <c r="AF62" i="28"/>
  <c r="AA65" i="28"/>
  <c r="AA66" i="28" s="1"/>
  <c r="AA65" i="27"/>
  <c r="AA66" i="27" s="1"/>
  <c r="F64" i="27"/>
  <c r="Z64" i="27" s="1"/>
  <c r="F63" i="27"/>
  <c r="Z63" i="27" s="1"/>
  <c r="F62" i="27"/>
  <c r="Z62" i="27" s="1"/>
  <c r="AF62" i="27"/>
  <c r="AF64" i="27"/>
  <c r="AF63" i="27"/>
  <c r="F64" i="26"/>
  <c r="Z64" i="26" s="1"/>
  <c r="F63" i="26"/>
  <c r="Z63" i="26" s="1"/>
  <c r="F62" i="26"/>
  <c r="Z62" i="26" s="1"/>
  <c r="AF62" i="26"/>
  <c r="AF63" i="26"/>
  <c r="AF64" i="26"/>
  <c r="AA65" i="26"/>
  <c r="AA66" i="26" s="1"/>
  <c r="AE65" i="26"/>
  <c r="AE66" i="26" s="1"/>
  <c r="AE65" i="23"/>
  <c r="AE66" i="23" s="1"/>
  <c r="AF65" i="23"/>
  <c r="AF66" i="23" s="1"/>
  <c r="Y4" i="4"/>
  <c r="Z4" i="4"/>
  <c r="AA4" i="4"/>
  <c r="Y5" i="4"/>
  <c r="Z5" i="4"/>
  <c r="AA5" i="4"/>
  <c r="Y6" i="4"/>
  <c r="Z6" i="4"/>
  <c r="AA6" i="4"/>
  <c r="Y7" i="4"/>
  <c r="Z7" i="4"/>
  <c r="AA7" i="4"/>
  <c r="Y8" i="4"/>
  <c r="Z8" i="4"/>
  <c r="AA8" i="4"/>
  <c r="Y9" i="4"/>
  <c r="Z9" i="4"/>
  <c r="AA9" i="4"/>
  <c r="Y10" i="4"/>
  <c r="Z10" i="4"/>
  <c r="AA10" i="4"/>
  <c r="Y11" i="4"/>
  <c r="Z11" i="4"/>
  <c r="AA11" i="4"/>
  <c r="Y12" i="4"/>
  <c r="Z12" i="4"/>
  <c r="AA12" i="4"/>
  <c r="Y13" i="4"/>
  <c r="Z13" i="4"/>
  <c r="AA13" i="4"/>
  <c r="Y14" i="4"/>
  <c r="Z14" i="4"/>
  <c r="AA14" i="4"/>
  <c r="Y15" i="4"/>
  <c r="Z15" i="4"/>
  <c r="AA15" i="4"/>
  <c r="Y16" i="4"/>
  <c r="Z16" i="4"/>
  <c r="AA16" i="4"/>
  <c r="Y17" i="4"/>
  <c r="Z17" i="4"/>
  <c r="AA17" i="4"/>
  <c r="Y18" i="4"/>
  <c r="Z18" i="4"/>
  <c r="AA18" i="4"/>
  <c r="Y19" i="4"/>
  <c r="Z19" i="4"/>
  <c r="AA19" i="4"/>
  <c r="Y20" i="4"/>
  <c r="Z20" i="4"/>
  <c r="AA20" i="4"/>
  <c r="Y21" i="4"/>
  <c r="Z21" i="4"/>
  <c r="AA21" i="4"/>
  <c r="Y22" i="4"/>
  <c r="Z22" i="4"/>
  <c r="AA22" i="4"/>
  <c r="Y23" i="4"/>
  <c r="Z23" i="4"/>
  <c r="AA23" i="4"/>
  <c r="Y24" i="4"/>
  <c r="Z24" i="4"/>
  <c r="AA24" i="4"/>
  <c r="Y25" i="4"/>
  <c r="Z25" i="4"/>
  <c r="AA25" i="4"/>
  <c r="Y26" i="4"/>
  <c r="Z26" i="4"/>
  <c r="AA26" i="4"/>
  <c r="Y27" i="4"/>
  <c r="Z27" i="4"/>
  <c r="AA27" i="4"/>
  <c r="Y28" i="4"/>
  <c r="Z28" i="4"/>
  <c r="AA28" i="4"/>
  <c r="Y29" i="4"/>
  <c r="Z29" i="4"/>
  <c r="AA29" i="4"/>
  <c r="Y30" i="4"/>
  <c r="Z30" i="4"/>
  <c r="AA30" i="4"/>
  <c r="Y31" i="4"/>
  <c r="Z31" i="4"/>
  <c r="AA31" i="4"/>
  <c r="Y32" i="4"/>
  <c r="Z32" i="4"/>
  <c r="AA32" i="4"/>
  <c r="Y33" i="4"/>
  <c r="Z33" i="4"/>
  <c r="AA33" i="4"/>
  <c r="Y34" i="4"/>
  <c r="Z34" i="4"/>
  <c r="AA34" i="4"/>
  <c r="Y35" i="4"/>
  <c r="Z35" i="4"/>
  <c r="AA35" i="4"/>
  <c r="Y36" i="4"/>
  <c r="Z36" i="4"/>
  <c r="AA36" i="4"/>
  <c r="Y37" i="4"/>
  <c r="Z37" i="4"/>
  <c r="AA37" i="4"/>
  <c r="Y38" i="4"/>
  <c r="Z38" i="4"/>
  <c r="AA38" i="4"/>
  <c r="Y39" i="4"/>
  <c r="Z39" i="4"/>
  <c r="AA39" i="4"/>
  <c r="Y40" i="4"/>
  <c r="Z40" i="4"/>
  <c r="AA40" i="4"/>
  <c r="Y41" i="4"/>
  <c r="Z41" i="4"/>
  <c r="AA41" i="4"/>
  <c r="Y42" i="4"/>
  <c r="Z42" i="4"/>
  <c r="AA42" i="4"/>
  <c r="Y43" i="4"/>
  <c r="Z43" i="4"/>
  <c r="AA43" i="4"/>
  <c r="Y44" i="4"/>
  <c r="Z44" i="4"/>
  <c r="AA44" i="4"/>
  <c r="Y45" i="4"/>
  <c r="Z45" i="4"/>
  <c r="AA45" i="4"/>
  <c r="Y46" i="4"/>
  <c r="Z46" i="4"/>
  <c r="AA46" i="4"/>
  <c r="Y47" i="4"/>
  <c r="Z47" i="4"/>
  <c r="AA47" i="4"/>
  <c r="Y48" i="4"/>
  <c r="Z48" i="4"/>
  <c r="AA48" i="4"/>
  <c r="Y49" i="4"/>
  <c r="Z49" i="4"/>
  <c r="AA49" i="4"/>
  <c r="Y50" i="4"/>
  <c r="Z50" i="4"/>
  <c r="AA50" i="4"/>
  <c r="Y51" i="4"/>
  <c r="Z51" i="4"/>
  <c r="AA51" i="4"/>
  <c r="Y52" i="4"/>
  <c r="Z52" i="4"/>
  <c r="AA52" i="4"/>
  <c r="Y53" i="4"/>
  <c r="Z53" i="4"/>
  <c r="AA53" i="4"/>
  <c r="Y54" i="4"/>
  <c r="Z54" i="4"/>
  <c r="AA54" i="4"/>
  <c r="Y55" i="4"/>
  <c r="Z55" i="4"/>
  <c r="AA55" i="4"/>
  <c r="Y56" i="4"/>
  <c r="Z56" i="4"/>
  <c r="AA56" i="4"/>
  <c r="Y57" i="4"/>
  <c r="Z57" i="4"/>
  <c r="AA57" i="4"/>
  <c r="Y58" i="4"/>
  <c r="Z58" i="4"/>
  <c r="AA58" i="4"/>
  <c r="Y59" i="4"/>
  <c r="Z59" i="4"/>
  <c r="AA59" i="4"/>
  <c r="Y60" i="4"/>
  <c r="Z60" i="4"/>
  <c r="AA60" i="4"/>
  <c r="Y61" i="4"/>
  <c r="Z61" i="4"/>
  <c r="AA61" i="4"/>
  <c r="Y62" i="4"/>
  <c r="Z62" i="4"/>
  <c r="AA62" i="4"/>
  <c r="Y63" i="4"/>
  <c r="Z63" i="4"/>
  <c r="AA63" i="4"/>
  <c r="Y64" i="4"/>
  <c r="Z64" i="4"/>
  <c r="AA64" i="4"/>
  <c r="Y65" i="4"/>
  <c r="Z65" i="4"/>
  <c r="AA65" i="4"/>
  <c r="Y66" i="4"/>
  <c r="Z66" i="4"/>
  <c r="AA66" i="4"/>
  <c r="Y67" i="4"/>
  <c r="Z67" i="4"/>
  <c r="AA67" i="4"/>
  <c r="Y68" i="4"/>
  <c r="Z68" i="4"/>
  <c r="AA68" i="4"/>
  <c r="Y69" i="4"/>
  <c r="Z69" i="4"/>
  <c r="AA69" i="4"/>
  <c r="Y70" i="4"/>
  <c r="Z70" i="4"/>
  <c r="AA70" i="4"/>
  <c r="Y71" i="4"/>
  <c r="Z71" i="4"/>
  <c r="AA71" i="4"/>
  <c r="Y72" i="4"/>
  <c r="Z72" i="4"/>
  <c r="AA72" i="4"/>
  <c r="Y73" i="4"/>
  <c r="Z73" i="4"/>
  <c r="AA73" i="4"/>
  <c r="Y74" i="4"/>
  <c r="Z74" i="4"/>
  <c r="AA74" i="4"/>
  <c r="Y75" i="4"/>
  <c r="Z75" i="4"/>
  <c r="AA75" i="4"/>
  <c r="Y76" i="4"/>
  <c r="Z76" i="4"/>
  <c r="AA76" i="4"/>
  <c r="Y77" i="4"/>
  <c r="Z77" i="4"/>
  <c r="AA77" i="4"/>
  <c r="Y78" i="4"/>
  <c r="Z78" i="4"/>
  <c r="AA78" i="4"/>
  <c r="Y79" i="4"/>
  <c r="Z79" i="4"/>
  <c r="AA79" i="4"/>
  <c r="Y80" i="4"/>
  <c r="Z80" i="4"/>
  <c r="AA80" i="4"/>
  <c r="Y81" i="4"/>
  <c r="Z81" i="4"/>
  <c r="AA81" i="4"/>
  <c r="Y82" i="4"/>
  <c r="Z82" i="4"/>
  <c r="AA82" i="4"/>
  <c r="Y83" i="4"/>
  <c r="Z83" i="4"/>
  <c r="AA83" i="4"/>
  <c r="Y84" i="4"/>
  <c r="Z84" i="4"/>
  <c r="AA84" i="4"/>
  <c r="Y85" i="4"/>
  <c r="Z85" i="4"/>
  <c r="AA85" i="4"/>
  <c r="Y86" i="4"/>
  <c r="Z86" i="4"/>
  <c r="AA86" i="4"/>
  <c r="Y87" i="4"/>
  <c r="Z87" i="4"/>
  <c r="AA87" i="4"/>
  <c r="Y88" i="4"/>
  <c r="Z88" i="4"/>
  <c r="AA88" i="4"/>
  <c r="Y89" i="4"/>
  <c r="Z89" i="4"/>
  <c r="AA89" i="4"/>
  <c r="Y90" i="4"/>
  <c r="Z90" i="4"/>
  <c r="AA90" i="4"/>
  <c r="Y91" i="4"/>
  <c r="Z91" i="4"/>
  <c r="AA91" i="4"/>
  <c r="Y92" i="4"/>
  <c r="Z92" i="4"/>
  <c r="AA92" i="4"/>
  <c r="Y93" i="4"/>
  <c r="Z93" i="4"/>
  <c r="AA93" i="4"/>
  <c r="Y94" i="4"/>
  <c r="Z94" i="4"/>
  <c r="AA94" i="4"/>
  <c r="Y95" i="4"/>
  <c r="Z95" i="4"/>
  <c r="AA95" i="4"/>
  <c r="Y96" i="4"/>
  <c r="Z96" i="4"/>
  <c r="AA96" i="4"/>
  <c r="Y97" i="4"/>
  <c r="Z97" i="4"/>
  <c r="AA97" i="4"/>
  <c r="Y98" i="4"/>
  <c r="Z98" i="4"/>
  <c r="AA98" i="4"/>
  <c r="Y99" i="4"/>
  <c r="Z99" i="4"/>
  <c r="AA99" i="4"/>
  <c r="Y100" i="4"/>
  <c r="Z100" i="4"/>
  <c r="AA100" i="4"/>
  <c r="Y101" i="4"/>
  <c r="Z101" i="4"/>
  <c r="AA101" i="4"/>
  <c r="Y102" i="4"/>
  <c r="Z102" i="4"/>
  <c r="AA102" i="4"/>
  <c r="Y103" i="4"/>
  <c r="Z103" i="4"/>
  <c r="AA103" i="4"/>
  <c r="Y104" i="4"/>
  <c r="Z104" i="4"/>
  <c r="AA104" i="4"/>
  <c r="Y105" i="4"/>
  <c r="Z105" i="4"/>
  <c r="AA105" i="4"/>
  <c r="Y106" i="4"/>
  <c r="Z106" i="4"/>
  <c r="AA106" i="4"/>
  <c r="Y107" i="4"/>
  <c r="Z107" i="4"/>
  <c r="AA107" i="4"/>
  <c r="Y108" i="4"/>
  <c r="Z108" i="4"/>
  <c r="AA108" i="4"/>
  <c r="Y109" i="4"/>
  <c r="Z109" i="4"/>
  <c r="AA109" i="4"/>
  <c r="Y110" i="4"/>
  <c r="Z110" i="4"/>
  <c r="AA110" i="4"/>
  <c r="Y111" i="4"/>
  <c r="Z111" i="4"/>
  <c r="AA111" i="4"/>
  <c r="Y112" i="4"/>
  <c r="Z112" i="4"/>
  <c r="AA112" i="4"/>
  <c r="Y113" i="4"/>
  <c r="Z113" i="4"/>
  <c r="AA113" i="4"/>
  <c r="Y114" i="4"/>
  <c r="Z114" i="4"/>
  <c r="AA114" i="4"/>
  <c r="Y115" i="4"/>
  <c r="Z115" i="4"/>
  <c r="AA115" i="4"/>
  <c r="Y116" i="4"/>
  <c r="Z116" i="4"/>
  <c r="AA116" i="4"/>
  <c r="Y117" i="4"/>
  <c r="Z117" i="4"/>
  <c r="AA117" i="4"/>
  <c r="Y118" i="4"/>
  <c r="Z118" i="4"/>
  <c r="AA118" i="4"/>
  <c r="Y119" i="4"/>
  <c r="Z119" i="4"/>
  <c r="AA119" i="4"/>
  <c r="Y120" i="4"/>
  <c r="Z120" i="4"/>
  <c r="AA120" i="4"/>
  <c r="Y121" i="4"/>
  <c r="Z121" i="4"/>
  <c r="AA121" i="4"/>
  <c r="Y122" i="4"/>
  <c r="Z122" i="4"/>
  <c r="AA122" i="4"/>
  <c r="Y123" i="4"/>
  <c r="Z123" i="4"/>
  <c r="AA123" i="4"/>
  <c r="Y124" i="4"/>
  <c r="Z124" i="4"/>
  <c r="AA124" i="4"/>
  <c r="Y125" i="4"/>
  <c r="Z125" i="4"/>
  <c r="AA125" i="4"/>
  <c r="Y126" i="4"/>
  <c r="Z126" i="4"/>
  <c r="AA126" i="4"/>
  <c r="Y127" i="4"/>
  <c r="Z127" i="4"/>
  <c r="AA127" i="4"/>
  <c r="Y128" i="4"/>
  <c r="Z128" i="4"/>
  <c r="AA128" i="4"/>
  <c r="Y129" i="4"/>
  <c r="Z129" i="4"/>
  <c r="AA129" i="4"/>
  <c r="Z3" i="4"/>
  <c r="AA3" i="4"/>
  <c r="Y3" i="4"/>
  <c r="Z2" i="4"/>
  <c r="AA2" i="4"/>
  <c r="Y2" i="4"/>
  <c r="H37" i="63" l="1"/>
  <c r="H37" i="62"/>
  <c r="I37" i="62"/>
  <c r="I37" i="63"/>
  <c r="I31" i="61"/>
  <c r="H31" i="61"/>
  <c r="I31" i="59"/>
  <c r="H31" i="59"/>
  <c r="I31" i="58"/>
  <c r="H31" i="58"/>
  <c r="H31" i="56"/>
  <c r="I31" i="56"/>
  <c r="H37" i="53"/>
  <c r="I37" i="53"/>
  <c r="I37" i="50"/>
  <c r="I37" i="51"/>
  <c r="H37" i="51"/>
  <c r="H37" i="50"/>
  <c r="I37" i="52"/>
  <c r="H37" i="52"/>
  <c r="H37" i="49"/>
  <c r="I37" i="49"/>
  <c r="I37" i="48"/>
  <c r="H37" i="48"/>
  <c r="H40" i="47"/>
  <c r="I40" i="47"/>
  <c r="H31" i="45"/>
  <c r="I31" i="45"/>
  <c r="I31" i="46"/>
  <c r="H31" i="46"/>
  <c r="H40" i="44"/>
  <c r="I40" i="44"/>
  <c r="I40" i="43"/>
  <c r="H40" i="43"/>
  <c r="H40" i="41"/>
  <c r="I40" i="41"/>
  <c r="I31" i="41"/>
  <c r="H31" i="41"/>
  <c r="I31" i="40"/>
  <c r="H31" i="40"/>
  <c r="H40" i="40"/>
  <c r="I40" i="40"/>
  <c r="Z65" i="23"/>
  <c r="Z66" i="23" s="1"/>
  <c r="BD57" i="28"/>
  <c r="BF57" i="28" s="1"/>
  <c r="BH57" i="28" s="1"/>
  <c r="BJ57" i="28" s="1"/>
  <c r="BL57" i="28" s="1"/>
  <c r="X57" i="28"/>
  <c r="AG57" i="28" s="1"/>
  <c r="BD57" i="27"/>
  <c r="BF57" i="27" s="1"/>
  <c r="BH57" i="27" s="1"/>
  <c r="BJ57" i="27" s="1"/>
  <c r="BL57" i="27" s="1"/>
  <c r="X57" i="27"/>
  <c r="AG57" i="27" s="1"/>
  <c r="BD57" i="26"/>
  <c r="BF57" i="26" s="1"/>
  <c r="BH57" i="26" s="1"/>
  <c r="BJ57" i="26" s="1"/>
  <c r="BL57" i="26" s="1"/>
  <c r="X57" i="26"/>
  <c r="AG57" i="26" s="1"/>
  <c r="H37" i="33"/>
  <c r="I37" i="33"/>
  <c r="Z65" i="26"/>
  <c r="Z66" i="26" s="1"/>
  <c r="Z65" i="27"/>
  <c r="Z66" i="27" s="1"/>
  <c r="AF65" i="28"/>
  <c r="AF66" i="28" s="1"/>
  <c r="Z65" i="28"/>
  <c r="Z66" i="28" s="1"/>
  <c r="AF65" i="27"/>
  <c r="AF66" i="27" s="1"/>
  <c r="AF65" i="26"/>
  <c r="AF66" i="26" s="1"/>
  <c r="AR137" i="20" l="1"/>
  <c r="AP137" i="20"/>
  <c r="AR136" i="20"/>
  <c r="AP136" i="20"/>
  <c r="BA135" i="20"/>
  <c r="AZ135" i="20"/>
  <c r="AY135" i="20"/>
  <c r="AX135" i="20"/>
  <c r="AW135" i="20"/>
  <c r="AV135" i="20"/>
  <c r="AU135" i="20"/>
  <c r="AT135" i="20"/>
  <c r="AS135" i="20"/>
  <c r="AQ135" i="20"/>
  <c r="BA134" i="20"/>
  <c r="AZ134" i="20"/>
  <c r="AY134" i="20"/>
  <c r="AX134" i="20"/>
  <c r="AW134" i="20"/>
  <c r="AV134" i="20"/>
  <c r="AU134" i="20"/>
  <c r="AT134" i="20"/>
  <c r="AS134" i="20"/>
  <c r="AQ134" i="20"/>
  <c r="D127" i="20"/>
  <c r="O114" i="20"/>
  <c r="O113" i="20"/>
  <c r="O112" i="20"/>
  <c r="O111" i="20"/>
  <c r="O110" i="20"/>
  <c r="O109" i="20"/>
  <c r="O108" i="20"/>
  <c r="O107" i="20"/>
  <c r="O106" i="20"/>
  <c r="BD83" i="20"/>
  <c r="BF83" i="20" s="1"/>
  <c r="BH83" i="20" s="1"/>
  <c r="J83" i="20"/>
  <c r="E83" i="20"/>
  <c r="BD82" i="20"/>
  <c r="BF82" i="20" s="1"/>
  <c r="BH82" i="20" s="1"/>
  <c r="J82" i="20"/>
  <c r="E82" i="20"/>
  <c r="J81" i="20"/>
  <c r="E81" i="20"/>
  <c r="J80" i="20"/>
  <c r="E80" i="20"/>
  <c r="J79" i="20"/>
  <c r="E79" i="20"/>
  <c r="J78" i="20"/>
  <c r="E78" i="20"/>
  <c r="CB74" i="20"/>
  <c r="CA74" i="20"/>
  <c r="BZ74" i="20"/>
  <c r="BY74" i="20"/>
  <c r="BX74" i="20"/>
  <c r="BW74" i="20"/>
  <c r="BV74" i="20"/>
  <c r="BU74" i="20"/>
  <c r="BT74" i="20"/>
  <c r="CB72" i="20"/>
  <c r="CA72" i="20"/>
  <c r="BZ72" i="20"/>
  <c r="BY72" i="20"/>
  <c r="BX72" i="20"/>
  <c r="BW72" i="20"/>
  <c r="BV72" i="20"/>
  <c r="BU72" i="20"/>
  <c r="BT72" i="20"/>
  <c r="CB71" i="20"/>
  <c r="CA71" i="20"/>
  <c r="BZ71" i="20"/>
  <c r="BY71" i="20"/>
  <c r="BX71" i="20"/>
  <c r="BW71" i="20"/>
  <c r="BV71" i="20"/>
  <c r="BU71" i="20"/>
  <c r="BT71" i="20"/>
  <c r="CB70" i="20"/>
  <c r="CA70" i="20"/>
  <c r="BZ70" i="20"/>
  <c r="BY70" i="20"/>
  <c r="BX70" i="20"/>
  <c r="BW70" i="20"/>
  <c r="BV70" i="20"/>
  <c r="BU70" i="20"/>
  <c r="BT70" i="20"/>
  <c r="B70" i="20"/>
  <c r="CB69" i="20"/>
  <c r="CA69" i="20"/>
  <c r="BZ69" i="20"/>
  <c r="BY69" i="20"/>
  <c r="BX69" i="20"/>
  <c r="BW69" i="20"/>
  <c r="BV69" i="20"/>
  <c r="BU69" i="20"/>
  <c r="BT69" i="20"/>
  <c r="CB68" i="20"/>
  <c r="CA68" i="20"/>
  <c r="BZ68" i="20"/>
  <c r="BY68" i="20"/>
  <c r="BX68" i="20"/>
  <c r="BW68" i="20"/>
  <c r="BV68" i="20"/>
  <c r="BU68" i="20"/>
  <c r="BT68" i="20"/>
  <c r="CB67" i="20"/>
  <c r="CA67" i="20"/>
  <c r="BZ67" i="20"/>
  <c r="BY67" i="20"/>
  <c r="BX67" i="20"/>
  <c r="BW67" i="20"/>
  <c r="BV67" i="20"/>
  <c r="BU67" i="20"/>
  <c r="BT67" i="20"/>
  <c r="CB66" i="20"/>
  <c r="CA66" i="20"/>
  <c r="BZ66" i="20"/>
  <c r="BY66" i="20"/>
  <c r="BX66" i="20"/>
  <c r="BW66" i="20"/>
  <c r="BV66" i="20"/>
  <c r="BU66" i="20"/>
  <c r="BT66" i="20"/>
  <c r="CB65" i="20"/>
  <c r="CA65" i="20"/>
  <c r="BZ65" i="20"/>
  <c r="BY65" i="20"/>
  <c r="BX65" i="20"/>
  <c r="BW65" i="20"/>
  <c r="BV65" i="20"/>
  <c r="BU65" i="20"/>
  <c r="BT65" i="20"/>
  <c r="Q65" i="20"/>
  <c r="P65" i="20"/>
  <c r="O65" i="20"/>
  <c r="N65" i="20"/>
  <c r="M65" i="20"/>
  <c r="L65" i="20"/>
  <c r="E65" i="20"/>
  <c r="CB64" i="20"/>
  <c r="CA64" i="20"/>
  <c r="BZ64" i="20"/>
  <c r="BY64" i="20"/>
  <c r="BX64" i="20"/>
  <c r="BW64" i="20"/>
  <c r="BV64" i="20"/>
  <c r="BU64" i="20"/>
  <c r="BT64" i="20"/>
  <c r="AN64" i="20"/>
  <c r="AM64" i="20"/>
  <c r="AL64" i="20"/>
  <c r="AK64" i="20"/>
  <c r="AJ64" i="20"/>
  <c r="AI64" i="20"/>
  <c r="T64" i="20"/>
  <c r="I64" i="20"/>
  <c r="H64" i="20"/>
  <c r="G64" i="20"/>
  <c r="CB63" i="20"/>
  <c r="CA63" i="20"/>
  <c r="BZ63" i="20"/>
  <c r="BY63" i="20"/>
  <c r="BX63" i="20"/>
  <c r="BW63" i="20"/>
  <c r="BV63" i="20"/>
  <c r="BU63" i="20"/>
  <c r="BT63" i="20"/>
  <c r="AN63" i="20"/>
  <c r="AM63" i="20"/>
  <c r="AL63" i="20"/>
  <c r="AK63" i="20"/>
  <c r="AJ63" i="20"/>
  <c r="AI63" i="20"/>
  <c r="T63" i="20"/>
  <c r="I63" i="20"/>
  <c r="H63" i="20"/>
  <c r="G63" i="20"/>
  <c r="CB62" i="20"/>
  <c r="CA62" i="20"/>
  <c r="BZ62" i="20"/>
  <c r="BY62" i="20"/>
  <c r="BX62" i="20"/>
  <c r="BW62" i="20"/>
  <c r="BV62" i="20"/>
  <c r="BU62" i="20"/>
  <c r="BT62" i="20"/>
  <c r="AN62" i="20"/>
  <c r="AM62" i="20"/>
  <c r="AL62" i="20"/>
  <c r="AK62" i="20"/>
  <c r="AJ62" i="20"/>
  <c r="AI62" i="20"/>
  <c r="T62" i="20"/>
  <c r="I62" i="20"/>
  <c r="H62" i="20"/>
  <c r="G62" i="20"/>
  <c r="CB61" i="20"/>
  <c r="CA61" i="20"/>
  <c r="BZ61" i="20"/>
  <c r="BY61" i="20"/>
  <c r="BX61" i="20"/>
  <c r="BW61" i="20"/>
  <c r="BV61" i="20"/>
  <c r="BU61" i="20"/>
  <c r="BT61" i="20"/>
  <c r="CB60" i="20"/>
  <c r="CA60" i="20"/>
  <c r="BZ60" i="20"/>
  <c r="BY60" i="20"/>
  <c r="BX60" i="20"/>
  <c r="BW60" i="20"/>
  <c r="BV60" i="20"/>
  <c r="BU60" i="20"/>
  <c r="BT60" i="20"/>
  <c r="CB59" i="20"/>
  <c r="CA59" i="20"/>
  <c r="BZ59" i="20"/>
  <c r="BY59" i="20"/>
  <c r="BX59" i="20"/>
  <c r="BW59" i="20"/>
  <c r="BV59" i="20"/>
  <c r="BU59" i="20"/>
  <c r="BT59" i="20"/>
  <c r="CB58" i="20"/>
  <c r="CA58" i="20"/>
  <c r="BZ58" i="20"/>
  <c r="BY58" i="20"/>
  <c r="BX58" i="20"/>
  <c r="BW58" i="20"/>
  <c r="BV58" i="20"/>
  <c r="BU58" i="20"/>
  <c r="BT58" i="20"/>
  <c r="CB57" i="20"/>
  <c r="CA57" i="20"/>
  <c r="BZ57" i="20"/>
  <c r="BY57" i="20"/>
  <c r="BX57" i="20"/>
  <c r="BW57" i="20"/>
  <c r="BV57" i="20"/>
  <c r="BU57" i="20"/>
  <c r="BT57" i="20"/>
  <c r="CB56" i="20"/>
  <c r="CA56" i="20"/>
  <c r="BZ56" i="20"/>
  <c r="BY56" i="20"/>
  <c r="BX56" i="20"/>
  <c r="BW56" i="20"/>
  <c r="BV56" i="20"/>
  <c r="BU56" i="20"/>
  <c r="BT56" i="20"/>
  <c r="CB55" i="20"/>
  <c r="CA55" i="20"/>
  <c r="BZ55" i="20"/>
  <c r="BY55" i="20"/>
  <c r="BX55" i="20"/>
  <c r="BW55" i="20"/>
  <c r="BV55" i="20"/>
  <c r="BU55" i="20"/>
  <c r="BT55" i="20"/>
  <c r="CB54" i="20"/>
  <c r="CA54" i="20"/>
  <c r="BZ54" i="20"/>
  <c r="BY54" i="20"/>
  <c r="BX54" i="20"/>
  <c r="BW54" i="20"/>
  <c r="BV54" i="20"/>
  <c r="BU54" i="20"/>
  <c r="BT54" i="20"/>
  <c r="CB53" i="20"/>
  <c r="CA53" i="20"/>
  <c r="BZ53" i="20"/>
  <c r="BY53" i="20"/>
  <c r="BX53" i="20"/>
  <c r="BW53" i="20"/>
  <c r="BV53" i="20"/>
  <c r="BU53" i="20"/>
  <c r="BT53" i="20"/>
  <c r="CB52" i="20"/>
  <c r="CA52" i="20"/>
  <c r="BZ52" i="20"/>
  <c r="BY52" i="20"/>
  <c r="BX52" i="20"/>
  <c r="BW52" i="20"/>
  <c r="BV52" i="20"/>
  <c r="BU52" i="20"/>
  <c r="BT52" i="20"/>
  <c r="U52" i="20"/>
  <c r="T52" i="20"/>
  <c r="S52" i="20"/>
  <c r="G51" i="20"/>
  <c r="G50" i="20"/>
  <c r="G49" i="20"/>
  <c r="G48" i="20"/>
  <c r="B48" i="20"/>
  <c r="CB47" i="20"/>
  <c r="CA47" i="20"/>
  <c r="BZ47" i="20"/>
  <c r="BY47" i="20"/>
  <c r="BX47" i="20"/>
  <c r="BW47" i="20"/>
  <c r="BV47" i="20"/>
  <c r="BU47" i="20"/>
  <c r="BT47" i="20"/>
  <c r="CB46" i="20"/>
  <c r="CA46" i="20"/>
  <c r="BZ46" i="20"/>
  <c r="BY46" i="20"/>
  <c r="BX46" i="20"/>
  <c r="BW46" i="20"/>
  <c r="BV46" i="20"/>
  <c r="BU46" i="20"/>
  <c r="BT46" i="20"/>
  <c r="CB45" i="20"/>
  <c r="CA45" i="20"/>
  <c r="BZ45" i="20"/>
  <c r="BY45" i="20"/>
  <c r="BX45" i="20"/>
  <c r="BW45" i="20"/>
  <c r="BV45" i="20"/>
  <c r="BU45" i="20"/>
  <c r="BT45" i="20"/>
  <c r="CB44" i="20"/>
  <c r="CA44" i="20"/>
  <c r="BZ44" i="20"/>
  <c r="BY44" i="20"/>
  <c r="BX44" i="20"/>
  <c r="BW44" i="20"/>
  <c r="BV44" i="20"/>
  <c r="BU44" i="20"/>
  <c r="BT44" i="20"/>
  <c r="CB43" i="20"/>
  <c r="CA43" i="20"/>
  <c r="BZ43" i="20"/>
  <c r="BY43" i="20"/>
  <c r="BX43" i="20"/>
  <c r="BW43" i="20"/>
  <c r="BV43" i="20"/>
  <c r="BU43" i="20"/>
  <c r="BT43" i="20"/>
  <c r="Q43" i="20"/>
  <c r="P43" i="20"/>
  <c r="O43" i="20"/>
  <c r="N43" i="20"/>
  <c r="M43" i="20"/>
  <c r="L43" i="20"/>
  <c r="CB42" i="20"/>
  <c r="CA42" i="20"/>
  <c r="BZ42" i="20"/>
  <c r="BY42" i="20"/>
  <c r="BX42" i="20"/>
  <c r="BW42" i="20"/>
  <c r="BV42" i="20"/>
  <c r="BU42" i="20"/>
  <c r="BT42" i="20"/>
  <c r="AN42" i="20"/>
  <c r="AM42" i="20"/>
  <c r="AL42" i="20"/>
  <c r="AK42" i="20"/>
  <c r="AJ42" i="20"/>
  <c r="AI42" i="20"/>
  <c r="AH42" i="20"/>
  <c r="AG42" i="20"/>
  <c r="AF42" i="20"/>
  <c r="AE42" i="20"/>
  <c r="AD42" i="20"/>
  <c r="AC42" i="20"/>
  <c r="AB42" i="20"/>
  <c r="AA42" i="20"/>
  <c r="T42" i="20"/>
  <c r="Z42" i="20"/>
  <c r="CB41" i="20"/>
  <c r="CA41" i="20"/>
  <c r="BZ41" i="20"/>
  <c r="BY41" i="20"/>
  <c r="BX41" i="20"/>
  <c r="BW41" i="20"/>
  <c r="BV41" i="20"/>
  <c r="BU41" i="20"/>
  <c r="BT41" i="20"/>
  <c r="AN41" i="20"/>
  <c r="AM41" i="20"/>
  <c r="AL41" i="20"/>
  <c r="AK41" i="20"/>
  <c r="AJ41" i="20"/>
  <c r="AI41" i="20"/>
  <c r="AH41" i="20"/>
  <c r="AG41" i="20"/>
  <c r="AF41" i="20"/>
  <c r="AE41" i="20"/>
  <c r="AD41" i="20"/>
  <c r="AC41" i="20"/>
  <c r="AB41" i="20"/>
  <c r="AA41" i="20"/>
  <c r="T41" i="20"/>
  <c r="Z41" i="20"/>
  <c r="CB40" i="20"/>
  <c r="CA40" i="20"/>
  <c r="BZ40" i="20"/>
  <c r="BY40" i="20"/>
  <c r="BX40" i="20"/>
  <c r="BW40" i="20"/>
  <c r="BV40" i="20"/>
  <c r="BU40" i="20"/>
  <c r="BT40" i="20"/>
  <c r="AN40" i="20"/>
  <c r="AM40" i="20"/>
  <c r="AL40" i="20"/>
  <c r="AK40" i="20"/>
  <c r="AJ40" i="20"/>
  <c r="AI40" i="20"/>
  <c r="AH40" i="20"/>
  <c r="AG40" i="20"/>
  <c r="AF40" i="20"/>
  <c r="AE40" i="20"/>
  <c r="AD40" i="20"/>
  <c r="AC40" i="20"/>
  <c r="AB40" i="20"/>
  <c r="AA40" i="20"/>
  <c r="Z40" i="20"/>
  <c r="A40" i="20"/>
  <c r="CB39" i="20"/>
  <c r="CA39" i="20"/>
  <c r="BZ39" i="20"/>
  <c r="BY39" i="20"/>
  <c r="BX39" i="20"/>
  <c r="BW39" i="20"/>
  <c r="BV39" i="20"/>
  <c r="BU39" i="20"/>
  <c r="BT39" i="20"/>
  <c r="AN39" i="20"/>
  <c r="AM39" i="20"/>
  <c r="AL39" i="20"/>
  <c r="AK39" i="20"/>
  <c r="AJ39" i="20"/>
  <c r="AI39" i="20"/>
  <c r="AH39" i="20"/>
  <c r="AG39" i="20"/>
  <c r="AF39" i="20"/>
  <c r="AE39" i="20"/>
  <c r="AD39" i="20"/>
  <c r="AC39" i="20"/>
  <c r="AB39" i="20"/>
  <c r="AA39" i="20"/>
  <c r="T39" i="20"/>
  <c r="Z39" i="20"/>
  <c r="CB38" i="20"/>
  <c r="CA38" i="20"/>
  <c r="BZ38" i="20"/>
  <c r="BY38" i="20"/>
  <c r="BX38" i="20"/>
  <c r="BW38" i="20"/>
  <c r="BV38" i="20"/>
  <c r="BU38" i="20"/>
  <c r="BT38" i="20"/>
  <c r="AN38" i="20"/>
  <c r="AM38" i="20"/>
  <c r="AL38" i="20"/>
  <c r="AK38" i="20"/>
  <c r="AJ38" i="20"/>
  <c r="AI38" i="20"/>
  <c r="AH38" i="20"/>
  <c r="AG38" i="20"/>
  <c r="AF38" i="20"/>
  <c r="AE38" i="20"/>
  <c r="AD38" i="20"/>
  <c r="AC38" i="20"/>
  <c r="AB38" i="20"/>
  <c r="AA38" i="20"/>
  <c r="T38" i="20"/>
  <c r="Z38" i="20"/>
  <c r="CB37" i="20"/>
  <c r="CA37" i="20"/>
  <c r="BZ37" i="20"/>
  <c r="BY37" i="20"/>
  <c r="BX37" i="20"/>
  <c r="BW37" i="20"/>
  <c r="BV37" i="20"/>
  <c r="BU37" i="20"/>
  <c r="BT37" i="20"/>
  <c r="AN37" i="20"/>
  <c r="AM37" i="20"/>
  <c r="AL37" i="20"/>
  <c r="AK37" i="20"/>
  <c r="AJ37" i="20"/>
  <c r="AI37" i="20"/>
  <c r="AH37" i="20"/>
  <c r="AG37" i="20"/>
  <c r="AF37" i="20"/>
  <c r="AE37" i="20"/>
  <c r="AD37" i="20"/>
  <c r="AC37" i="20"/>
  <c r="AB37" i="20"/>
  <c r="AA37" i="20"/>
  <c r="Z37" i="20"/>
  <c r="A37" i="20"/>
  <c r="CB36" i="20"/>
  <c r="CA36" i="20"/>
  <c r="BZ36" i="20"/>
  <c r="BY36" i="20"/>
  <c r="BX36" i="20"/>
  <c r="BW36" i="20"/>
  <c r="BV36" i="20"/>
  <c r="BU36" i="20"/>
  <c r="BT36" i="20"/>
  <c r="AN36" i="20"/>
  <c r="AM36" i="20"/>
  <c r="AL36" i="20"/>
  <c r="AK36" i="20"/>
  <c r="AJ36" i="20"/>
  <c r="AI36" i="20"/>
  <c r="AH36" i="20"/>
  <c r="AG36" i="20"/>
  <c r="AF36" i="20"/>
  <c r="AE36" i="20"/>
  <c r="AD36" i="20"/>
  <c r="AC36" i="20"/>
  <c r="AB36" i="20"/>
  <c r="AA36" i="20"/>
  <c r="T36" i="20"/>
  <c r="Z36" i="20"/>
  <c r="CB35" i="20"/>
  <c r="CA35" i="20"/>
  <c r="BZ35" i="20"/>
  <c r="BY35" i="20"/>
  <c r="BX35" i="20"/>
  <c r="BW35" i="20"/>
  <c r="BV35" i="20"/>
  <c r="BU35" i="20"/>
  <c r="BT35" i="20"/>
  <c r="AN35" i="20"/>
  <c r="AM35" i="20"/>
  <c r="AL35" i="20"/>
  <c r="AK35" i="20"/>
  <c r="AJ35" i="20"/>
  <c r="AI35" i="20"/>
  <c r="AH35" i="20"/>
  <c r="AG35" i="20"/>
  <c r="AF35" i="20"/>
  <c r="AE35" i="20"/>
  <c r="AD35" i="20"/>
  <c r="AC35" i="20"/>
  <c r="AB35" i="20"/>
  <c r="AA35" i="20"/>
  <c r="T35" i="20"/>
  <c r="Z35" i="20"/>
  <c r="CB34" i="20"/>
  <c r="CA34" i="20"/>
  <c r="BZ34" i="20"/>
  <c r="BY34" i="20"/>
  <c r="BX34" i="20"/>
  <c r="BW34" i="20"/>
  <c r="BV34" i="20"/>
  <c r="BU34" i="20"/>
  <c r="BT34" i="20"/>
  <c r="AN34" i="20"/>
  <c r="AM34" i="20"/>
  <c r="AL34" i="20"/>
  <c r="AK34" i="20"/>
  <c r="AJ34" i="20"/>
  <c r="AI34" i="20"/>
  <c r="AH34" i="20"/>
  <c r="AG34" i="20"/>
  <c r="AF34" i="20"/>
  <c r="AE34" i="20"/>
  <c r="AD34" i="20"/>
  <c r="AC34" i="20"/>
  <c r="AB34" i="20"/>
  <c r="AA34" i="20"/>
  <c r="Z34" i="20"/>
  <c r="A34" i="20"/>
  <c r="CB33" i="20"/>
  <c r="CA33" i="20"/>
  <c r="BZ33" i="20"/>
  <c r="BY33" i="20"/>
  <c r="BX33" i="20"/>
  <c r="BW33" i="20"/>
  <c r="BV33" i="20"/>
  <c r="BU33" i="20"/>
  <c r="BT33" i="20"/>
  <c r="AN33" i="20"/>
  <c r="AM33" i="20"/>
  <c r="AL33" i="20"/>
  <c r="AK33" i="20"/>
  <c r="AJ33" i="20"/>
  <c r="AI33" i="20"/>
  <c r="AH33" i="20"/>
  <c r="AG33" i="20"/>
  <c r="AF33" i="20"/>
  <c r="AE33" i="20"/>
  <c r="AD33" i="20"/>
  <c r="AC33" i="20"/>
  <c r="AB33" i="20"/>
  <c r="AA33" i="20"/>
  <c r="T33" i="20"/>
  <c r="Z33" i="20"/>
  <c r="CB32" i="20"/>
  <c r="CA32" i="20"/>
  <c r="BZ32" i="20"/>
  <c r="BY32" i="20"/>
  <c r="BX32" i="20"/>
  <c r="BW32" i="20"/>
  <c r="BV32" i="20"/>
  <c r="BU32" i="20"/>
  <c r="BT32" i="20"/>
  <c r="AN32" i="20"/>
  <c r="AM32" i="20"/>
  <c r="AL32" i="20"/>
  <c r="AK32" i="20"/>
  <c r="AJ32" i="20"/>
  <c r="AI32" i="20"/>
  <c r="AH32" i="20"/>
  <c r="AG32" i="20"/>
  <c r="AF32" i="20"/>
  <c r="AE32" i="20"/>
  <c r="AD32" i="20"/>
  <c r="AC32" i="20"/>
  <c r="AB32" i="20"/>
  <c r="AA32" i="20"/>
  <c r="T32" i="20"/>
  <c r="Z32" i="20"/>
  <c r="CB31" i="20"/>
  <c r="CA31" i="20"/>
  <c r="BZ31" i="20"/>
  <c r="BY31" i="20"/>
  <c r="BX31" i="20"/>
  <c r="BW31" i="20"/>
  <c r="BV31" i="20"/>
  <c r="BU31" i="20"/>
  <c r="BT31" i="20"/>
  <c r="AN31" i="20"/>
  <c r="AM31" i="20"/>
  <c r="AL31" i="20"/>
  <c r="AK31" i="20"/>
  <c r="AJ31" i="20"/>
  <c r="AI31" i="20"/>
  <c r="AH31" i="20"/>
  <c r="AG31" i="20"/>
  <c r="AF31" i="20"/>
  <c r="AE31" i="20"/>
  <c r="AD31" i="20"/>
  <c r="AC31" i="20"/>
  <c r="AB31" i="20"/>
  <c r="AA31" i="20"/>
  <c r="A31" i="20"/>
  <c r="CB30" i="20"/>
  <c r="CA30" i="20"/>
  <c r="BZ30" i="20"/>
  <c r="BY30" i="20"/>
  <c r="BX30" i="20"/>
  <c r="BW30" i="20"/>
  <c r="BV30" i="20"/>
  <c r="BU30" i="20"/>
  <c r="BT30" i="20"/>
  <c r="CB29" i="20"/>
  <c r="CA29" i="20"/>
  <c r="BZ29" i="20"/>
  <c r="BY29" i="20"/>
  <c r="BX29" i="20"/>
  <c r="BW29" i="20"/>
  <c r="BV29" i="20"/>
  <c r="BU29" i="20"/>
  <c r="BT29" i="20"/>
  <c r="CB28" i="20"/>
  <c r="CA28" i="20"/>
  <c r="BZ28" i="20"/>
  <c r="BY28" i="20"/>
  <c r="BX28" i="20"/>
  <c r="BW28" i="20"/>
  <c r="BV28" i="20"/>
  <c r="BU28" i="20"/>
  <c r="BT28" i="20"/>
  <c r="CB27" i="20"/>
  <c r="CA27" i="20"/>
  <c r="BZ27" i="20"/>
  <c r="BY27" i="20"/>
  <c r="BX27" i="20"/>
  <c r="BW27" i="20"/>
  <c r="BV27" i="20"/>
  <c r="BU27" i="20"/>
  <c r="BT27" i="20"/>
  <c r="CB26" i="20"/>
  <c r="CA26" i="20"/>
  <c r="BZ26" i="20"/>
  <c r="BY26" i="20"/>
  <c r="BX26" i="20"/>
  <c r="BW26" i="20"/>
  <c r="BV26" i="20"/>
  <c r="BU26" i="20"/>
  <c r="BT26" i="20"/>
  <c r="CB25" i="20"/>
  <c r="CA25" i="20"/>
  <c r="BZ25" i="20"/>
  <c r="BY25" i="20"/>
  <c r="BX25" i="20"/>
  <c r="BW25" i="20"/>
  <c r="BV25" i="20"/>
  <c r="BU25" i="20"/>
  <c r="BT25" i="20"/>
  <c r="B25" i="20"/>
  <c r="CB24" i="20"/>
  <c r="CA24" i="20"/>
  <c r="BZ24" i="20"/>
  <c r="BY24" i="20"/>
  <c r="BX24" i="20"/>
  <c r="BW24" i="20"/>
  <c r="BV24" i="20"/>
  <c r="BU24" i="20"/>
  <c r="BT24" i="20"/>
  <c r="B24" i="20"/>
  <c r="CB23" i="20"/>
  <c r="CA23" i="20"/>
  <c r="BZ23" i="20"/>
  <c r="BY23" i="20"/>
  <c r="BX23" i="20"/>
  <c r="BW23" i="20"/>
  <c r="BV23" i="20"/>
  <c r="BU23" i="20"/>
  <c r="BT23" i="20"/>
  <c r="B23" i="20"/>
  <c r="B22" i="20"/>
  <c r="E22" i="20" s="1"/>
  <c r="CB21" i="20"/>
  <c r="CA21" i="20"/>
  <c r="BZ21" i="20"/>
  <c r="BY21" i="20"/>
  <c r="BX21" i="20"/>
  <c r="BW21" i="20"/>
  <c r="BV21" i="20"/>
  <c r="BU21" i="20"/>
  <c r="BT21" i="20"/>
  <c r="CB20" i="20"/>
  <c r="CA20" i="20"/>
  <c r="BZ20" i="20"/>
  <c r="BY20" i="20"/>
  <c r="BX20" i="20"/>
  <c r="BW20" i="20"/>
  <c r="BV20" i="20"/>
  <c r="BU20" i="20"/>
  <c r="BT20" i="20"/>
  <c r="CB19" i="20"/>
  <c r="CA19" i="20"/>
  <c r="BZ19" i="20"/>
  <c r="BY19" i="20"/>
  <c r="BX19" i="20"/>
  <c r="BW19" i="20"/>
  <c r="BV19" i="20"/>
  <c r="BU19" i="20"/>
  <c r="BT19" i="20"/>
  <c r="CB18" i="20"/>
  <c r="CA18" i="20"/>
  <c r="BZ18" i="20"/>
  <c r="BY18" i="20"/>
  <c r="BX18" i="20"/>
  <c r="BW18" i="20"/>
  <c r="BV18" i="20"/>
  <c r="BU18" i="20"/>
  <c r="BT18" i="20"/>
  <c r="CB17" i="20"/>
  <c r="CA17" i="20"/>
  <c r="BZ17" i="20"/>
  <c r="BY17" i="20"/>
  <c r="BX17" i="20"/>
  <c r="BW17" i="20"/>
  <c r="BV17" i="20"/>
  <c r="BU17" i="20"/>
  <c r="BT17" i="20"/>
  <c r="E17" i="20"/>
  <c r="CB16" i="20"/>
  <c r="CA16" i="20"/>
  <c r="BZ16" i="20"/>
  <c r="BY16" i="20"/>
  <c r="BX16" i="20"/>
  <c r="BW16" i="20"/>
  <c r="BV16" i="20"/>
  <c r="BU16" i="20"/>
  <c r="BT16" i="20"/>
  <c r="T40" i="20"/>
  <c r="CB15" i="20"/>
  <c r="CA15" i="20"/>
  <c r="BZ15" i="20"/>
  <c r="BY15" i="20"/>
  <c r="BX15" i="20"/>
  <c r="BW15" i="20"/>
  <c r="BV15" i="20"/>
  <c r="BU15" i="20"/>
  <c r="BT15" i="20"/>
  <c r="T37" i="20"/>
  <c r="CB14" i="20"/>
  <c r="CA14" i="20"/>
  <c r="BZ14" i="20"/>
  <c r="BY14" i="20"/>
  <c r="BX14" i="20"/>
  <c r="BW14" i="20"/>
  <c r="BV14" i="20"/>
  <c r="BU14" i="20"/>
  <c r="BT14" i="20"/>
  <c r="T34" i="20"/>
  <c r="CB13" i="20"/>
  <c r="CA13" i="20"/>
  <c r="BZ13" i="20"/>
  <c r="BY13" i="20"/>
  <c r="BX13" i="20"/>
  <c r="BW13" i="20"/>
  <c r="BV13" i="20"/>
  <c r="BU13" i="20"/>
  <c r="BT13" i="20"/>
  <c r="CB12" i="20"/>
  <c r="CA12" i="20"/>
  <c r="BZ12" i="20"/>
  <c r="BY12" i="20"/>
  <c r="BX12" i="20"/>
  <c r="BW12" i="20"/>
  <c r="BV12" i="20"/>
  <c r="BU12" i="20"/>
  <c r="BT12" i="20"/>
  <c r="CB11" i="20"/>
  <c r="CA11" i="20"/>
  <c r="BZ11" i="20"/>
  <c r="BY11" i="20"/>
  <c r="BX11" i="20"/>
  <c r="BW11" i="20"/>
  <c r="BV11" i="20"/>
  <c r="BU11" i="20"/>
  <c r="BT11" i="20"/>
  <c r="CB10" i="20"/>
  <c r="CA10" i="20"/>
  <c r="BZ10" i="20"/>
  <c r="BY10" i="20"/>
  <c r="BX10" i="20"/>
  <c r="BW10" i="20"/>
  <c r="BV10" i="20"/>
  <c r="BU10" i="20"/>
  <c r="BT10" i="20"/>
  <c r="B22" i="19"/>
  <c r="BJ82" i="20" l="1"/>
  <c r="BL82" i="20" s="1"/>
  <c r="BJ83" i="20"/>
  <c r="BL83" i="20" s="1"/>
  <c r="AB57" i="20"/>
  <c r="AC57" i="20"/>
  <c r="BD81" i="20"/>
  <c r="BF81" i="20" s="1"/>
  <c r="BH81" i="20" s="1"/>
  <c r="BJ81" i="20" s="1"/>
  <c r="BL81" i="20" s="1"/>
  <c r="X81" i="20"/>
  <c r="Y81" i="20"/>
  <c r="BE81" i="20"/>
  <c r="BG81" i="20" s="1"/>
  <c r="BI81" i="20" s="1"/>
  <c r="BK81" i="20" s="1"/>
  <c r="BM81" i="20" s="1"/>
  <c r="AL78" i="20"/>
  <c r="AK78" i="20"/>
  <c r="AJ78" i="20"/>
  <c r="AI78" i="20"/>
  <c r="AN78" i="20"/>
  <c r="AM78" i="20"/>
  <c r="AI82" i="20"/>
  <c r="AN82" i="20"/>
  <c r="AM82" i="20"/>
  <c r="AL82" i="20"/>
  <c r="AK82" i="20"/>
  <c r="AJ82" i="20"/>
  <c r="AD57" i="20"/>
  <c r="BD78" i="20"/>
  <c r="BF78" i="20" s="1"/>
  <c r="BH78" i="20" s="1"/>
  <c r="BJ78" i="20" s="1"/>
  <c r="BL78" i="20" s="1"/>
  <c r="X78" i="20"/>
  <c r="BE78" i="20"/>
  <c r="BG78" i="20" s="1"/>
  <c r="BI78" i="20" s="1"/>
  <c r="BK78" i="20" s="1"/>
  <c r="BM78" i="20" s="1"/>
  <c r="Y78" i="20"/>
  <c r="AN79" i="20"/>
  <c r="AM79" i="20"/>
  <c r="AL79" i="20"/>
  <c r="AK79" i="20"/>
  <c r="AJ79" i="20"/>
  <c r="AI79" i="20"/>
  <c r="AN83" i="20"/>
  <c r="AM83" i="20"/>
  <c r="AL83" i="20"/>
  <c r="AK83" i="20"/>
  <c r="AJ83" i="20"/>
  <c r="AI83" i="20"/>
  <c r="BD79" i="20"/>
  <c r="BF79" i="20" s="1"/>
  <c r="BH79" i="20" s="1"/>
  <c r="BJ79" i="20" s="1"/>
  <c r="BL79" i="20" s="1"/>
  <c r="X79" i="20"/>
  <c r="BE79" i="20"/>
  <c r="BG79" i="20" s="1"/>
  <c r="BI79" i="20" s="1"/>
  <c r="BK79" i="20" s="1"/>
  <c r="BM79" i="20" s="1"/>
  <c r="Y79" i="20"/>
  <c r="AM80" i="20"/>
  <c r="AL80" i="20"/>
  <c r="AK80" i="20"/>
  <c r="AJ80" i="20"/>
  <c r="AI80" i="20"/>
  <c r="AN80" i="20"/>
  <c r="BD80" i="20"/>
  <c r="BF80" i="20" s="1"/>
  <c r="BH80" i="20" s="1"/>
  <c r="BJ80" i="20" s="1"/>
  <c r="BL80" i="20" s="1"/>
  <c r="X80" i="20"/>
  <c r="AN81" i="20"/>
  <c r="AM81" i="20"/>
  <c r="AL81" i="20"/>
  <c r="AK81" i="20"/>
  <c r="AJ81" i="20"/>
  <c r="AI81" i="20"/>
  <c r="BE80" i="20"/>
  <c r="BG80" i="20" s="1"/>
  <c r="BI80" i="20" s="1"/>
  <c r="BK80" i="20" s="1"/>
  <c r="BM80" i="20" s="1"/>
  <c r="Y80" i="20"/>
  <c r="B49" i="20"/>
  <c r="B51" i="20"/>
  <c r="BZ51" i="20" s="1"/>
  <c r="BX48" i="20"/>
  <c r="E24" i="20"/>
  <c r="E23" i="20"/>
  <c r="Q115" i="20"/>
  <c r="C132" i="20" s="1"/>
  <c r="R115" i="20"/>
  <c r="D132" i="20" s="1"/>
  <c r="S115" i="20"/>
  <c r="AF43" i="20"/>
  <c r="AB85" i="20"/>
  <c r="AF85" i="20"/>
  <c r="Z85" i="20"/>
  <c r="AD85" i="20"/>
  <c r="AC85" i="20"/>
  <c r="AB64" i="20"/>
  <c r="AB63" i="20"/>
  <c r="AB62" i="20"/>
  <c r="E25" i="20"/>
  <c r="AG43" i="20"/>
  <c r="AB43" i="20"/>
  <c r="AC64" i="20"/>
  <c r="AC63" i="20"/>
  <c r="AC62" i="20"/>
  <c r="AC43" i="20"/>
  <c r="B50" i="20"/>
  <c r="Z31" i="20"/>
  <c r="AD64" i="20"/>
  <c r="AD63" i="20"/>
  <c r="AD62" i="20"/>
  <c r="AD43" i="20"/>
  <c r="AH43" i="20"/>
  <c r="E127" i="20"/>
  <c r="F43" i="20"/>
  <c r="AA43" i="20"/>
  <c r="AE43" i="20"/>
  <c r="AA85" i="20"/>
  <c r="AE85" i="20"/>
  <c r="AR137" i="19"/>
  <c r="AP137" i="19"/>
  <c r="AR136" i="19"/>
  <c r="AP136" i="19"/>
  <c r="BA135" i="19"/>
  <c r="AZ135" i="19"/>
  <c r="AY135" i="19"/>
  <c r="AX135" i="19"/>
  <c r="AW135" i="19"/>
  <c r="AV135" i="19"/>
  <c r="AU135" i="19"/>
  <c r="AT135" i="19"/>
  <c r="AS135" i="19"/>
  <c r="AQ135" i="19"/>
  <c r="BA134" i="19"/>
  <c r="AZ134" i="19"/>
  <c r="AY134" i="19"/>
  <c r="AX134" i="19"/>
  <c r="AW134" i="19"/>
  <c r="AV134" i="19"/>
  <c r="AU134" i="19"/>
  <c r="AT134" i="19"/>
  <c r="AS134" i="19"/>
  <c r="AQ134" i="19"/>
  <c r="D127" i="19"/>
  <c r="O114" i="19"/>
  <c r="O113" i="19"/>
  <c r="O112" i="19"/>
  <c r="O111" i="19"/>
  <c r="O110" i="19"/>
  <c r="O109" i="19"/>
  <c r="O108" i="19"/>
  <c r="O107" i="19"/>
  <c r="O106" i="19"/>
  <c r="BD83" i="19"/>
  <c r="BF83" i="19" s="1"/>
  <c r="BH83" i="19" s="1"/>
  <c r="J83" i="19"/>
  <c r="E83" i="19"/>
  <c r="BD82" i="19"/>
  <c r="BF82" i="19" s="1"/>
  <c r="BH82" i="19" s="1"/>
  <c r="J82" i="19"/>
  <c r="E82" i="19"/>
  <c r="J81" i="19"/>
  <c r="E81" i="19"/>
  <c r="J80" i="19"/>
  <c r="E80" i="19"/>
  <c r="J79" i="19"/>
  <c r="E79" i="19"/>
  <c r="J78" i="19"/>
  <c r="E78" i="19"/>
  <c r="CB74" i="19"/>
  <c r="CA74" i="19"/>
  <c r="BZ74" i="19"/>
  <c r="BY74" i="19"/>
  <c r="BX74" i="19"/>
  <c r="BW74" i="19"/>
  <c r="BV74" i="19"/>
  <c r="BU74" i="19"/>
  <c r="BT74" i="19"/>
  <c r="CB72" i="19"/>
  <c r="CA72" i="19"/>
  <c r="BZ72" i="19"/>
  <c r="BY72" i="19"/>
  <c r="BX72" i="19"/>
  <c r="BW72" i="19"/>
  <c r="BV72" i="19"/>
  <c r="BU72" i="19"/>
  <c r="BT72" i="19"/>
  <c r="CB71" i="19"/>
  <c r="CA71" i="19"/>
  <c r="BZ71" i="19"/>
  <c r="BY71" i="19"/>
  <c r="BX71" i="19"/>
  <c r="BW71" i="19"/>
  <c r="BV71" i="19"/>
  <c r="BU71" i="19"/>
  <c r="BT71" i="19"/>
  <c r="CB70" i="19"/>
  <c r="CA70" i="19"/>
  <c r="BZ70" i="19"/>
  <c r="BY70" i="19"/>
  <c r="BX70" i="19"/>
  <c r="BW70" i="19"/>
  <c r="BV70" i="19"/>
  <c r="BU70" i="19"/>
  <c r="BT70" i="19"/>
  <c r="B70" i="19"/>
  <c r="CB69" i="19"/>
  <c r="CA69" i="19"/>
  <c r="BZ69" i="19"/>
  <c r="BY69" i="19"/>
  <c r="BX69" i="19"/>
  <c r="BW69" i="19"/>
  <c r="BV69" i="19"/>
  <c r="BU69" i="19"/>
  <c r="BT69" i="19"/>
  <c r="CB68" i="19"/>
  <c r="CA68" i="19"/>
  <c r="BZ68" i="19"/>
  <c r="BY68" i="19"/>
  <c r="BX68" i="19"/>
  <c r="BW68" i="19"/>
  <c r="BV68" i="19"/>
  <c r="BU68" i="19"/>
  <c r="BT68" i="19"/>
  <c r="CB67" i="19"/>
  <c r="CA67" i="19"/>
  <c r="BZ67" i="19"/>
  <c r="BY67" i="19"/>
  <c r="BX67" i="19"/>
  <c r="BW67" i="19"/>
  <c r="BV67" i="19"/>
  <c r="BU67" i="19"/>
  <c r="BT67" i="19"/>
  <c r="CB66" i="19"/>
  <c r="CA66" i="19"/>
  <c r="BZ66" i="19"/>
  <c r="BY66" i="19"/>
  <c r="BX66" i="19"/>
  <c r="BW66" i="19"/>
  <c r="BV66" i="19"/>
  <c r="BU66" i="19"/>
  <c r="BT66" i="19"/>
  <c r="CB65" i="19"/>
  <c r="CA65" i="19"/>
  <c r="BZ65" i="19"/>
  <c r="BY65" i="19"/>
  <c r="BX65" i="19"/>
  <c r="BW65" i="19"/>
  <c r="BV65" i="19"/>
  <c r="BU65" i="19"/>
  <c r="BT65" i="19"/>
  <c r="Q65" i="19"/>
  <c r="P65" i="19"/>
  <c r="O65" i="19"/>
  <c r="N65" i="19"/>
  <c r="M65" i="19"/>
  <c r="L65" i="19"/>
  <c r="E65" i="19"/>
  <c r="CB64" i="19"/>
  <c r="CA64" i="19"/>
  <c r="BZ64" i="19"/>
  <c r="BY64" i="19"/>
  <c r="BX64" i="19"/>
  <c r="BW64" i="19"/>
  <c r="BV64" i="19"/>
  <c r="BU64" i="19"/>
  <c r="BT64" i="19"/>
  <c r="AN64" i="19"/>
  <c r="AM64" i="19"/>
  <c r="AL64" i="19"/>
  <c r="AK64" i="19"/>
  <c r="AJ64" i="19"/>
  <c r="AI64" i="19"/>
  <c r="T64" i="19"/>
  <c r="I64" i="19"/>
  <c r="H64" i="19"/>
  <c r="G64" i="19"/>
  <c r="CB63" i="19"/>
  <c r="CA63" i="19"/>
  <c r="BZ63" i="19"/>
  <c r="BY63" i="19"/>
  <c r="BX63" i="19"/>
  <c r="BW63" i="19"/>
  <c r="BV63" i="19"/>
  <c r="BU63" i="19"/>
  <c r="BT63" i="19"/>
  <c r="AN63" i="19"/>
  <c r="AM63" i="19"/>
  <c r="AL63" i="19"/>
  <c r="AK63" i="19"/>
  <c r="AJ63" i="19"/>
  <c r="AI63" i="19"/>
  <c r="T63" i="19"/>
  <c r="I63" i="19"/>
  <c r="H63" i="19"/>
  <c r="G63" i="19"/>
  <c r="CB62" i="19"/>
  <c r="CA62" i="19"/>
  <c r="BZ62" i="19"/>
  <c r="BY62" i="19"/>
  <c r="BX62" i="19"/>
  <c r="BW62" i="19"/>
  <c r="BV62" i="19"/>
  <c r="BU62" i="19"/>
  <c r="BT62" i="19"/>
  <c r="AN62" i="19"/>
  <c r="AM62" i="19"/>
  <c r="AL62" i="19"/>
  <c r="AK62" i="19"/>
  <c r="AJ62" i="19"/>
  <c r="AI62" i="19"/>
  <c r="T62" i="19"/>
  <c r="I62" i="19"/>
  <c r="H62" i="19"/>
  <c r="G62" i="19"/>
  <c r="CB61" i="19"/>
  <c r="CA61" i="19"/>
  <c r="BZ61" i="19"/>
  <c r="BY61" i="19"/>
  <c r="BX61" i="19"/>
  <c r="BW61" i="19"/>
  <c r="BV61" i="19"/>
  <c r="BU61" i="19"/>
  <c r="BT61" i="19"/>
  <c r="CB60" i="19"/>
  <c r="CA60" i="19"/>
  <c r="BZ60" i="19"/>
  <c r="BY60" i="19"/>
  <c r="BX60" i="19"/>
  <c r="BW60" i="19"/>
  <c r="BV60" i="19"/>
  <c r="BU60" i="19"/>
  <c r="BT60" i="19"/>
  <c r="CB59" i="19"/>
  <c r="CA59" i="19"/>
  <c r="BZ59" i="19"/>
  <c r="BY59" i="19"/>
  <c r="BX59" i="19"/>
  <c r="BW59" i="19"/>
  <c r="BV59" i="19"/>
  <c r="BU59" i="19"/>
  <c r="BT59" i="19"/>
  <c r="CB58" i="19"/>
  <c r="CA58" i="19"/>
  <c r="BZ58" i="19"/>
  <c r="BY58" i="19"/>
  <c r="BX58" i="19"/>
  <c r="BW58" i="19"/>
  <c r="BV58" i="19"/>
  <c r="BU58" i="19"/>
  <c r="BT58" i="19"/>
  <c r="CB57" i="19"/>
  <c r="CA57" i="19"/>
  <c r="BZ57" i="19"/>
  <c r="BY57" i="19"/>
  <c r="BX57" i="19"/>
  <c r="BW57" i="19"/>
  <c r="BV57" i="19"/>
  <c r="BU57" i="19"/>
  <c r="BT57" i="19"/>
  <c r="CB56" i="19"/>
  <c r="CA56" i="19"/>
  <c r="BZ56" i="19"/>
  <c r="BY56" i="19"/>
  <c r="BX56" i="19"/>
  <c r="BW56" i="19"/>
  <c r="BV56" i="19"/>
  <c r="BU56" i="19"/>
  <c r="BT56" i="19"/>
  <c r="CB55" i="19"/>
  <c r="CA55" i="19"/>
  <c r="BZ55" i="19"/>
  <c r="BY55" i="19"/>
  <c r="BX55" i="19"/>
  <c r="BW55" i="19"/>
  <c r="BV55" i="19"/>
  <c r="BU55" i="19"/>
  <c r="BT55" i="19"/>
  <c r="CB54" i="19"/>
  <c r="CA54" i="19"/>
  <c r="BZ54" i="19"/>
  <c r="BY54" i="19"/>
  <c r="BX54" i="19"/>
  <c r="BW54" i="19"/>
  <c r="BV54" i="19"/>
  <c r="BU54" i="19"/>
  <c r="BT54" i="19"/>
  <c r="CB53" i="19"/>
  <c r="CA53" i="19"/>
  <c r="BZ53" i="19"/>
  <c r="BY53" i="19"/>
  <c r="BX53" i="19"/>
  <c r="BW53" i="19"/>
  <c r="BV53" i="19"/>
  <c r="BU53" i="19"/>
  <c r="BT53" i="19"/>
  <c r="CB52" i="19"/>
  <c r="CA52" i="19"/>
  <c r="BZ52" i="19"/>
  <c r="BY52" i="19"/>
  <c r="BX52" i="19"/>
  <c r="BW52" i="19"/>
  <c r="BV52" i="19"/>
  <c r="BU52" i="19"/>
  <c r="BT52" i="19"/>
  <c r="U52" i="19"/>
  <c r="T52" i="19"/>
  <c r="S52" i="19"/>
  <c r="G51" i="19"/>
  <c r="G50" i="19"/>
  <c r="G49" i="19"/>
  <c r="G48" i="19"/>
  <c r="B48" i="19"/>
  <c r="CB47" i="19"/>
  <c r="CA47" i="19"/>
  <c r="BZ47" i="19"/>
  <c r="BY47" i="19"/>
  <c r="BX47" i="19"/>
  <c r="BW47" i="19"/>
  <c r="BV47" i="19"/>
  <c r="BU47" i="19"/>
  <c r="BT47" i="19"/>
  <c r="CB46" i="19"/>
  <c r="CA46" i="19"/>
  <c r="BZ46" i="19"/>
  <c r="BY46" i="19"/>
  <c r="BX46" i="19"/>
  <c r="BW46" i="19"/>
  <c r="BV46" i="19"/>
  <c r="BU46" i="19"/>
  <c r="BT46" i="19"/>
  <c r="CB45" i="19"/>
  <c r="CA45" i="19"/>
  <c r="BZ45" i="19"/>
  <c r="BY45" i="19"/>
  <c r="BX45" i="19"/>
  <c r="BW45" i="19"/>
  <c r="BV45" i="19"/>
  <c r="BU45" i="19"/>
  <c r="BT45" i="19"/>
  <c r="CB44" i="19"/>
  <c r="CA44" i="19"/>
  <c r="BZ44" i="19"/>
  <c r="BY44" i="19"/>
  <c r="BX44" i="19"/>
  <c r="BW44" i="19"/>
  <c r="BV44" i="19"/>
  <c r="BU44" i="19"/>
  <c r="BT44" i="19"/>
  <c r="CB43" i="19"/>
  <c r="CA43" i="19"/>
  <c r="BZ43" i="19"/>
  <c r="BY43" i="19"/>
  <c r="BX43" i="19"/>
  <c r="BW43" i="19"/>
  <c r="BV43" i="19"/>
  <c r="BU43" i="19"/>
  <c r="BT43" i="19"/>
  <c r="Q43" i="19"/>
  <c r="P43" i="19"/>
  <c r="O43" i="19"/>
  <c r="N43" i="19"/>
  <c r="M43" i="19"/>
  <c r="L43" i="19"/>
  <c r="CB42" i="19"/>
  <c r="CA42" i="19"/>
  <c r="BZ42" i="19"/>
  <c r="BY42" i="19"/>
  <c r="BX42" i="19"/>
  <c r="BW42" i="19"/>
  <c r="BV42" i="19"/>
  <c r="BU42" i="19"/>
  <c r="BT42" i="19"/>
  <c r="AN42" i="19"/>
  <c r="AM42" i="19"/>
  <c r="AL42" i="19"/>
  <c r="AK42" i="19"/>
  <c r="AJ42" i="19"/>
  <c r="AI42" i="19"/>
  <c r="AH42" i="19"/>
  <c r="AG42" i="19"/>
  <c r="AF42" i="19"/>
  <c r="AE42" i="19"/>
  <c r="AD42" i="19"/>
  <c r="AC42" i="19"/>
  <c r="AB42" i="19"/>
  <c r="AA42" i="19"/>
  <c r="T42" i="19"/>
  <c r="Z42" i="19"/>
  <c r="CB41" i="19"/>
  <c r="CA41" i="19"/>
  <c r="BZ41" i="19"/>
  <c r="BY41" i="19"/>
  <c r="BX41" i="19"/>
  <c r="BW41" i="19"/>
  <c r="BV41" i="19"/>
  <c r="BU41" i="19"/>
  <c r="BT41" i="19"/>
  <c r="AN41" i="19"/>
  <c r="AM41" i="19"/>
  <c r="AL41" i="19"/>
  <c r="AK41" i="19"/>
  <c r="AJ41" i="19"/>
  <c r="AI41" i="19"/>
  <c r="AH41" i="19"/>
  <c r="AG41" i="19"/>
  <c r="AF41" i="19"/>
  <c r="AE41" i="19"/>
  <c r="AD41" i="19"/>
  <c r="AC41" i="19"/>
  <c r="AB41" i="19"/>
  <c r="AA41" i="19"/>
  <c r="T41" i="19"/>
  <c r="Z41" i="19"/>
  <c r="CB40" i="19"/>
  <c r="CA40" i="19"/>
  <c r="BZ40" i="19"/>
  <c r="BY40" i="19"/>
  <c r="BX40" i="19"/>
  <c r="BW40" i="19"/>
  <c r="BV40" i="19"/>
  <c r="BU40" i="19"/>
  <c r="BT40" i="19"/>
  <c r="AN40" i="19"/>
  <c r="AM40" i="19"/>
  <c r="AL40" i="19"/>
  <c r="AK40" i="19"/>
  <c r="AJ40" i="19"/>
  <c r="AI40" i="19"/>
  <c r="AH40" i="19"/>
  <c r="AG40" i="19"/>
  <c r="AF40" i="19"/>
  <c r="AE40" i="19"/>
  <c r="AD40" i="19"/>
  <c r="AC40" i="19"/>
  <c r="AB40" i="19"/>
  <c r="AA40" i="19"/>
  <c r="Z40" i="19"/>
  <c r="A40" i="19"/>
  <c r="CB39" i="19"/>
  <c r="CA39" i="19"/>
  <c r="BZ39" i="19"/>
  <c r="BY39" i="19"/>
  <c r="BX39" i="19"/>
  <c r="BW39" i="19"/>
  <c r="BV39" i="19"/>
  <c r="BU39" i="19"/>
  <c r="BT39" i="19"/>
  <c r="AN39" i="19"/>
  <c r="AM39" i="19"/>
  <c r="AL39" i="19"/>
  <c r="AK39" i="19"/>
  <c r="AJ39" i="19"/>
  <c r="AI39" i="19"/>
  <c r="AH39" i="19"/>
  <c r="AG39" i="19"/>
  <c r="AF39" i="19"/>
  <c r="AE39" i="19"/>
  <c r="AD39" i="19"/>
  <c r="AC39" i="19"/>
  <c r="AB39" i="19"/>
  <c r="AA39" i="19"/>
  <c r="T39" i="19"/>
  <c r="Z39" i="19"/>
  <c r="CB38" i="19"/>
  <c r="CA38" i="19"/>
  <c r="BZ38" i="19"/>
  <c r="BY38" i="19"/>
  <c r="BX38" i="19"/>
  <c r="BW38" i="19"/>
  <c r="BV38" i="19"/>
  <c r="BU38" i="19"/>
  <c r="BT38" i="19"/>
  <c r="AN38" i="19"/>
  <c r="AM38" i="19"/>
  <c r="AL38" i="19"/>
  <c r="AK38" i="19"/>
  <c r="AJ38" i="19"/>
  <c r="AI38" i="19"/>
  <c r="AH38" i="19"/>
  <c r="AG38" i="19"/>
  <c r="AF38" i="19"/>
  <c r="AE38" i="19"/>
  <c r="AD38" i="19"/>
  <c r="AC38" i="19"/>
  <c r="AB38" i="19"/>
  <c r="AA38" i="19"/>
  <c r="T38" i="19"/>
  <c r="Z38" i="19"/>
  <c r="CB37" i="19"/>
  <c r="CA37" i="19"/>
  <c r="BZ37" i="19"/>
  <c r="BY37" i="19"/>
  <c r="BX37" i="19"/>
  <c r="BW37" i="19"/>
  <c r="BV37" i="19"/>
  <c r="BU37" i="19"/>
  <c r="BT37" i="19"/>
  <c r="AN37" i="19"/>
  <c r="AM37" i="19"/>
  <c r="AL37" i="19"/>
  <c r="AK37" i="19"/>
  <c r="AJ37" i="19"/>
  <c r="AI37" i="19"/>
  <c r="AH37" i="19"/>
  <c r="AG37" i="19"/>
  <c r="AF37" i="19"/>
  <c r="AE37" i="19"/>
  <c r="AD37" i="19"/>
  <c r="AC37" i="19"/>
  <c r="AB37" i="19"/>
  <c r="AA37" i="19"/>
  <c r="Z37" i="19"/>
  <c r="A37" i="19"/>
  <c r="CB36" i="19"/>
  <c r="CA36" i="19"/>
  <c r="BZ36" i="19"/>
  <c r="BY36" i="19"/>
  <c r="BX36" i="19"/>
  <c r="BW36" i="19"/>
  <c r="BV36" i="19"/>
  <c r="BU36" i="19"/>
  <c r="BT36" i="19"/>
  <c r="AN36" i="19"/>
  <c r="AM36" i="19"/>
  <c r="AL36" i="19"/>
  <c r="AK36" i="19"/>
  <c r="AJ36" i="19"/>
  <c r="AI36" i="19"/>
  <c r="AH36" i="19"/>
  <c r="AG36" i="19"/>
  <c r="AF36" i="19"/>
  <c r="AE36" i="19"/>
  <c r="AD36" i="19"/>
  <c r="AC36" i="19"/>
  <c r="AB36" i="19"/>
  <c r="AA36" i="19"/>
  <c r="T36" i="19"/>
  <c r="Z36" i="19"/>
  <c r="CB35" i="19"/>
  <c r="CA35" i="19"/>
  <c r="BZ35" i="19"/>
  <c r="BY35" i="19"/>
  <c r="BX35" i="19"/>
  <c r="BW35" i="19"/>
  <c r="BV35" i="19"/>
  <c r="BU35" i="19"/>
  <c r="BT35" i="19"/>
  <c r="AN35" i="19"/>
  <c r="AM35" i="19"/>
  <c r="AL35" i="19"/>
  <c r="AK35" i="19"/>
  <c r="AJ35" i="19"/>
  <c r="AI35" i="19"/>
  <c r="AH35" i="19"/>
  <c r="AG35" i="19"/>
  <c r="AF35" i="19"/>
  <c r="AE35" i="19"/>
  <c r="AD35" i="19"/>
  <c r="AC35" i="19"/>
  <c r="AB35" i="19"/>
  <c r="AA35" i="19"/>
  <c r="T35" i="19"/>
  <c r="Z35" i="19"/>
  <c r="CB34" i="19"/>
  <c r="CA34" i="19"/>
  <c r="BZ34" i="19"/>
  <c r="BY34" i="19"/>
  <c r="BX34" i="19"/>
  <c r="BW34" i="19"/>
  <c r="BV34" i="19"/>
  <c r="BU34" i="19"/>
  <c r="BT34" i="19"/>
  <c r="AN34" i="19"/>
  <c r="AM34" i="19"/>
  <c r="AL34" i="19"/>
  <c r="AK34" i="19"/>
  <c r="AJ34" i="19"/>
  <c r="AI34" i="19"/>
  <c r="AH34" i="19"/>
  <c r="AG34" i="19"/>
  <c r="AF34" i="19"/>
  <c r="AE34" i="19"/>
  <c r="AD34" i="19"/>
  <c r="AC34" i="19"/>
  <c r="AB34" i="19"/>
  <c r="AA34" i="19"/>
  <c r="Z34" i="19"/>
  <c r="A34" i="19"/>
  <c r="CB33" i="19"/>
  <c r="CA33" i="19"/>
  <c r="BZ33" i="19"/>
  <c r="BY33" i="19"/>
  <c r="BX33" i="19"/>
  <c r="BW33" i="19"/>
  <c r="BV33" i="19"/>
  <c r="BU33" i="19"/>
  <c r="BT33" i="19"/>
  <c r="AN33" i="19"/>
  <c r="AM33" i="19"/>
  <c r="AL33" i="19"/>
  <c r="AK33" i="19"/>
  <c r="AJ33" i="19"/>
  <c r="AI33" i="19"/>
  <c r="AH33" i="19"/>
  <c r="AG33" i="19"/>
  <c r="AF33" i="19"/>
  <c r="AE33" i="19"/>
  <c r="AD33" i="19"/>
  <c r="AC33" i="19"/>
  <c r="AB33" i="19"/>
  <c r="AA33" i="19"/>
  <c r="T33" i="19"/>
  <c r="Z33" i="19"/>
  <c r="CB32" i="19"/>
  <c r="CA32" i="19"/>
  <c r="BZ32" i="19"/>
  <c r="BY32" i="19"/>
  <c r="BX32" i="19"/>
  <c r="BW32" i="19"/>
  <c r="BV32" i="19"/>
  <c r="BU32" i="19"/>
  <c r="BT32" i="19"/>
  <c r="AN32" i="19"/>
  <c r="AM32" i="19"/>
  <c r="AL32" i="19"/>
  <c r="AK32" i="19"/>
  <c r="AJ32" i="19"/>
  <c r="AI32" i="19"/>
  <c r="AH32" i="19"/>
  <c r="AG32" i="19"/>
  <c r="AF32" i="19"/>
  <c r="AE32" i="19"/>
  <c r="AD32" i="19"/>
  <c r="AC32" i="19"/>
  <c r="AB32" i="19"/>
  <c r="AA32" i="19"/>
  <c r="T32" i="19"/>
  <c r="Z32" i="19"/>
  <c r="CB31" i="19"/>
  <c r="CA31" i="19"/>
  <c r="BZ31" i="19"/>
  <c r="BY31" i="19"/>
  <c r="BX31" i="19"/>
  <c r="BW31" i="19"/>
  <c r="BV31" i="19"/>
  <c r="BU31" i="19"/>
  <c r="BT31" i="19"/>
  <c r="AN31" i="19"/>
  <c r="AM31" i="19"/>
  <c r="AL31" i="19"/>
  <c r="AK31" i="19"/>
  <c r="AJ31" i="19"/>
  <c r="AI31" i="19"/>
  <c r="AH31" i="19"/>
  <c r="AG31" i="19"/>
  <c r="AF31" i="19"/>
  <c r="AE31" i="19"/>
  <c r="AD31" i="19"/>
  <c r="AC31" i="19"/>
  <c r="AB31" i="19"/>
  <c r="AA31" i="19"/>
  <c r="Z31" i="19"/>
  <c r="A31" i="19"/>
  <c r="CB30" i="19"/>
  <c r="CA30" i="19"/>
  <c r="BZ30" i="19"/>
  <c r="BY30" i="19"/>
  <c r="BX30" i="19"/>
  <c r="BW30" i="19"/>
  <c r="BV30" i="19"/>
  <c r="BU30" i="19"/>
  <c r="BT30" i="19"/>
  <c r="CB29" i="19"/>
  <c r="CA29" i="19"/>
  <c r="BZ29" i="19"/>
  <c r="BY29" i="19"/>
  <c r="BX29" i="19"/>
  <c r="BW29" i="19"/>
  <c r="BV29" i="19"/>
  <c r="BU29" i="19"/>
  <c r="BT29" i="19"/>
  <c r="CB28" i="19"/>
  <c r="CA28" i="19"/>
  <c r="BZ28" i="19"/>
  <c r="BY28" i="19"/>
  <c r="BX28" i="19"/>
  <c r="BW28" i="19"/>
  <c r="BV28" i="19"/>
  <c r="BU28" i="19"/>
  <c r="BT28" i="19"/>
  <c r="CB27" i="19"/>
  <c r="CA27" i="19"/>
  <c r="BZ27" i="19"/>
  <c r="BY27" i="19"/>
  <c r="BX27" i="19"/>
  <c r="BW27" i="19"/>
  <c r="BV27" i="19"/>
  <c r="BU27" i="19"/>
  <c r="BT27" i="19"/>
  <c r="CB26" i="19"/>
  <c r="CA26" i="19"/>
  <c r="BZ26" i="19"/>
  <c r="BY26" i="19"/>
  <c r="BX26" i="19"/>
  <c r="BW26" i="19"/>
  <c r="BV26" i="19"/>
  <c r="BU26" i="19"/>
  <c r="BT26" i="19"/>
  <c r="CB25" i="19"/>
  <c r="CA25" i="19"/>
  <c r="BZ25" i="19"/>
  <c r="BY25" i="19"/>
  <c r="BX25" i="19"/>
  <c r="BW25" i="19"/>
  <c r="BV25" i="19"/>
  <c r="BU25" i="19"/>
  <c r="BT25" i="19"/>
  <c r="B25" i="19"/>
  <c r="CB24" i="19"/>
  <c r="CA24" i="19"/>
  <c r="BZ24" i="19"/>
  <c r="BY24" i="19"/>
  <c r="BX24" i="19"/>
  <c r="BW24" i="19"/>
  <c r="BV24" i="19"/>
  <c r="BU24" i="19"/>
  <c r="BT24" i="19"/>
  <c r="B24" i="19"/>
  <c r="CB23" i="19"/>
  <c r="CA23" i="19"/>
  <c r="BZ23" i="19"/>
  <c r="BY23" i="19"/>
  <c r="BX23" i="19"/>
  <c r="BW23" i="19"/>
  <c r="BV23" i="19"/>
  <c r="BU23" i="19"/>
  <c r="BT23" i="19"/>
  <c r="B23" i="19"/>
  <c r="E22" i="19"/>
  <c r="CB21" i="19"/>
  <c r="CA21" i="19"/>
  <c r="BZ21" i="19"/>
  <c r="BY21" i="19"/>
  <c r="BX21" i="19"/>
  <c r="BW21" i="19"/>
  <c r="BV21" i="19"/>
  <c r="BU21" i="19"/>
  <c r="BT21" i="19"/>
  <c r="CB20" i="19"/>
  <c r="CA20" i="19"/>
  <c r="BZ20" i="19"/>
  <c r="BY20" i="19"/>
  <c r="BX20" i="19"/>
  <c r="BW20" i="19"/>
  <c r="BV20" i="19"/>
  <c r="BU20" i="19"/>
  <c r="BT20" i="19"/>
  <c r="CB19" i="19"/>
  <c r="CA19" i="19"/>
  <c r="BZ19" i="19"/>
  <c r="BY19" i="19"/>
  <c r="BX19" i="19"/>
  <c r="BW19" i="19"/>
  <c r="BV19" i="19"/>
  <c r="BU19" i="19"/>
  <c r="BT19" i="19"/>
  <c r="CB18" i="19"/>
  <c r="CA18" i="19"/>
  <c r="BZ18" i="19"/>
  <c r="BY18" i="19"/>
  <c r="BX18" i="19"/>
  <c r="BW18" i="19"/>
  <c r="BV18" i="19"/>
  <c r="BU18" i="19"/>
  <c r="BT18" i="19"/>
  <c r="CB17" i="19"/>
  <c r="CA17" i="19"/>
  <c r="BZ17" i="19"/>
  <c r="BY17" i="19"/>
  <c r="BX17" i="19"/>
  <c r="BW17" i="19"/>
  <c r="BV17" i="19"/>
  <c r="BU17" i="19"/>
  <c r="BT17" i="19"/>
  <c r="E17" i="19"/>
  <c r="CB16" i="19"/>
  <c r="CA16" i="19"/>
  <c r="BZ16" i="19"/>
  <c r="BY16" i="19"/>
  <c r="BX16" i="19"/>
  <c r="BW16" i="19"/>
  <c r="BV16" i="19"/>
  <c r="BU16" i="19"/>
  <c r="BT16" i="19"/>
  <c r="T40" i="19"/>
  <c r="CB15" i="19"/>
  <c r="CA15" i="19"/>
  <c r="BZ15" i="19"/>
  <c r="BY15" i="19"/>
  <c r="BX15" i="19"/>
  <c r="BW15" i="19"/>
  <c r="BV15" i="19"/>
  <c r="BU15" i="19"/>
  <c r="BT15" i="19"/>
  <c r="T37" i="19"/>
  <c r="CB14" i="19"/>
  <c r="CA14" i="19"/>
  <c r="BZ14" i="19"/>
  <c r="BY14" i="19"/>
  <c r="BX14" i="19"/>
  <c r="BW14" i="19"/>
  <c r="BV14" i="19"/>
  <c r="BU14" i="19"/>
  <c r="BT14" i="19"/>
  <c r="T34" i="19"/>
  <c r="CB13" i="19"/>
  <c r="CA13" i="19"/>
  <c r="BZ13" i="19"/>
  <c r="BY13" i="19"/>
  <c r="BX13" i="19"/>
  <c r="BW13" i="19"/>
  <c r="BV13" i="19"/>
  <c r="BU13" i="19"/>
  <c r="BT13" i="19"/>
  <c r="CB12" i="19"/>
  <c r="CA12" i="19"/>
  <c r="BZ12" i="19"/>
  <c r="BY12" i="19"/>
  <c r="BX12" i="19"/>
  <c r="BW12" i="19"/>
  <c r="BV12" i="19"/>
  <c r="BU12" i="19"/>
  <c r="BT12" i="19"/>
  <c r="CB11" i="19"/>
  <c r="CA11" i="19"/>
  <c r="BZ11" i="19"/>
  <c r="BY11" i="19"/>
  <c r="BX11" i="19"/>
  <c r="BW11" i="19"/>
  <c r="BV11" i="19"/>
  <c r="BU11" i="19"/>
  <c r="BT11" i="19"/>
  <c r="CB10" i="19"/>
  <c r="CA10" i="19"/>
  <c r="BZ10" i="19"/>
  <c r="BY10" i="19"/>
  <c r="BX10" i="19"/>
  <c r="BW10" i="19"/>
  <c r="BV10" i="19"/>
  <c r="BU10" i="19"/>
  <c r="BT10" i="19"/>
  <c r="T40" i="17"/>
  <c r="T40" i="16"/>
  <c r="T40" i="15"/>
  <c r="AR137" i="18"/>
  <c r="AP137" i="18"/>
  <c r="AR136" i="18"/>
  <c r="AP136" i="18"/>
  <c r="BA135" i="18"/>
  <c r="AZ135" i="18"/>
  <c r="AY135" i="18"/>
  <c r="AX135" i="18"/>
  <c r="AW135" i="18"/>
  <c r="AV135" i="18"/>
  <c r="AU135" i="18"/>
  <c r="AT135" i="18"/>
  <c r="AS135" i="18"/>
  <c r="AQ135" i="18"/>
  <c r="BA134" i="18"/>
  <c r="AZ134" i="18"/>
  <c r="AY134" i="18"/>
  <c r="AX134" i="18"/>
  <c r="AW134" i="18"/>
  <c r="AV134" i="18"/>
  <c r="AU134" i="18"/>
  <c r="AT134" i="18"/>
  <c r="AS134" i="18"/>
  <c r="AQ134" i="18"/>
  <c r="D127" i="18"/>
  <c r="O114" i="18"/>
  <c r="O113" i="18"/>
  <c r="O112" i="18"/>
  <c r="O111" i="18"/>
  <c r="O110" i="18"/>
  <c r="O109" i="18"/>
  <c r="O108" i="18"/>
  <c r="O107" i="18"/>
  <c r="O106" i="18"/>
  <c r="J81" i="18"/>
  <c r="E81" i="18"/>
  <c r="J80" i="18"/>
  <c r="E80" i="18"/>
  <c r="J79" i="18"/>
  <c r="E79" i="18"/>
  <c r="J78" i="18"/>
  <c r="E78" i="18"/>
  <c r="CB74" i="18"/>
  <c r="CA74" i="18"/>
  <c r="BZ74" i="18"/>
  <c r="BY74" i="18"/>
  <c r="BX74" i="18"/>
  <c r="BW74" i="18"/>
  <c r="BV74" i="18"/>
  <c r="BU74" i="18"/>
  <c r="BT74" i="18"/>
  <c r="CB72" i="18"/>
  <c r="CA72" i="18"/>
  <c r="BZ72" i="18"/>
  <c r="BY72" i="18"/>
  <c r="BX72" i="18"/>
  <c r="BW72" i="18"/>
  <c r="BV72" i="18"/>
  <c r="BU72" i="18"/>
  <c r="BT72" i="18"/>
  <c r="CB71" i="18"/>
  <c r="CA71" i="18"/>
  <c r="BZ71" i="18"/>
  <c r="BY71" i="18"/>
  <c r="BX71" i="18"/>
  <c r="BW71" i="18"/>
  <c r="BV71" i="18"/>
  <c r="BU71" i="18"/>
  <c r="BT71" i="18"/>
  <c r="CB70" i="18"/>
  <c r="CA70" i="18"/>
  <c r="BZ70" i="18"/>
  <c r="BY70" i="18"/>
  <c r="BX70" i="18"/>
  <c r="BW70" i="18"/>
  <c r="BV70" i="18"/>
  <c r="BU70" i="18"/>
  <c r="BT70" i="18"/>
  <c r="B70" i="18"/>
  <c r="CB69" i="18"/>
  <c r="CA69" i="18"/>
  <c r="BZ69" i="18"/>
  <c r="BY69" i="18"/>
  <c r="BX69" i="18"/>
  <c r="BW69" i="18"/>
  <c r="BV69" i="18"/>
  <c r="BU69" i="18"/>
  <c r="BT69" i="18"/>
  <c r="CB68" i="18"/>
  <c r="CA68" i="18"/>
  <c r="BZ68" i="18"/>
  <c r="BY68" i="18"/>
  <c r="BX68" i="18"/>
  <c r="BW68" i="18"/>
  <c r="BV68" i="18"/>
  <c r="BU68" i="18"/>
  <c r="BT68" i="18"/>
  <c r="CB67" i="18"/>
  <c r="CA67" i="18"/>
  <c r="BZ67" i="18"/>
  <c r="BY67" i="18"/>
  <c r="BX67" i="18"/>
  <c r="BW67" i="18"/>
  <c r="BV67" i="18"/>
  <c r="BU67" i="18"/>
  <c r="BT67" i="18"/>
  <c r="CB66" i="18"/>
  <c r="CA66" i="18"/>
  <c r="BZ66" i="18"/>
  <c r="BY66" i="18"/>
  <c r="BX66" i="18"/>
  <c r="BW66" i="18"/>
  <c r="BV66" i="18"/>
  <c r="BU66" i="18"/>
  <c r="BT66" i="18"/>
  <c r="AG66" i="18"/>
  <c r="CB65" i="18"/>
  <c r="CA65" i="18"/>
  <c r="BZ65" i="18"/>
  <c r="BY65" i="18"/>
  <c r="BX65" i="18"/>
  <c r="BW65" i="18"/>
  <c r="BV65" i="18"/>
  <c r="BU65" i="18"/>
  <c r="BT65" i="18"/>
  <c r="Q65" i="18"/>
  <c r="P65" i="18"/>
  <c r="O65" i="18"/>
  <c r="N65" i="18"/>
  <c r="M65" i="18"/>
  <c r="L65" i="18"/>
  <c r="E65" i="18"/>
  <c r="CB64" i="18"/>
  <c r="CA64" i="18"/>
  <c r="BZ64" i="18"/>
  <c r="BY64" i="18"/>
  <c r="BX64" i="18"/>
  <c r="BW64" i="18"/>
  <c r="BV64" i="18"/>
  <c r="BU64" i="18"/>
  <c r="BT64" i="18"/>
  <c r="AN64" i="18"/>
  <c r="AM64" i="18"/>
  <c r="AL64" i="18"/>
  <c r="AK64" i="18"/>
  <c r="AJ64" i="18"/>
  <c r="AI64" i="18"/>
  <c r="T64" i="18"/>
  <c r="I64" i="18"/>
  <c r="H64" i="18"/>
  <c r="G64" i="18"/>
  <c r="CB63" i="18"/>
  <c r="CA63" i="18"/>
  <c r="BZ63" i="18"/>
  <c r="BY63" i="18"/>
  <c r="BX63" i="18"/>
  <c r="BW63" i="18"/>
  <c r="BV63" i="18"/>
  <c r="BU63" i="18"/>
  <c r="BT63" i="18"/>
  <c r="CB62" i="18"/>
  <c r="CB61" i="18"/>
  <c r="CA61" i="18"/>
  <c r="BZ61" i="18"/>
  <c r="BY61" i="18"/>
  <c r="BX61" i="18"/>
  <c r="BW61" i="18"/>
  <c r="BV61" i="18"/>
  <c r="BU61" i="18"/>
  <c r="BT61" i="18"/>
  <c r="CB60" i="18"/>
  <c r="CA60" i="18"/>
  <c r="BZ60" i="18"/>
  <c r="BY60" i="18"/>
  <c r="BX60" i="18"/>
  <c r="BW60" i="18"/>
  <c r="BV60" i="18"/>
  <c r="BU60" i="18"/>
  <c r="BT60" i="18"/>
  <c r="CB59" i="18"/>
  <c r="CA59" i="18"/>
  <c r="BZ59" i="18"/>
  <c r="BY59" i="18"/>
  <c r="BX59" i="18"/>
  <c r="BW59" i="18"/>
  <c r="BV59" i="18"/>
  <c r="BU59" i="18"/>
  <c r="BT59" i="18"/>
  <c r="CB58" i="18"/>
  <c r="CA58" i="18"/>
  <c r="BZ58" i="18"/>
  <c r="BY58" i="18"/>
  <c r="BX58" i="18"/>
  <c r="BW58" i="18"/>
  <c r="BV58" i="18"/>
  <c r="BU58" i="18"/>
  <c r="BT58" i="18"/>
  <c r="CB57" i="18"/>
  <c r="CA57" i="18"/>
  <c r="BZ57" i="18"/>
  <c r="BY57" i="18"/>
  <c r="BX57" i="18"/>
  <c r="BW57" i="18"/>
  <c r="BV57" i="18"/>
  <c r="BU57" i="18"/>
  <c r="BT57" i="18"/>
  <c r="CB56" i="18"/>
  <c r="CA56" i="18"/>
  <c r="BZ56" i="18"/>
  <c r="BY56" i="18"/>
  <c r="BX56" i="18"/>
  <c r="BW56" i="18"/>
  <c r="BV56" i="18"/>
  <c r="BU56" i="18"/>
  <c r="BT56" i="18"/>
  <c r="CB55" i="18"/>
  <c r="CA55" i="18"/>
  <c r="BZ55" i="18"/>
  <c r="BY55" i="18"/>
  <c r="BX55" i="18"/>
  <c r="BW55" i="18"/>
  <c r="BV55" i="18"/>
  <c r="BU55" i="18"/>
  <c r="BT55" i="18"/>
  <c r="CB54" i="18"/>
  <c r="CA54" i="18"/>
  <c r="BZ54" i="18"/>
  <c r="BY54" i="18"/>
  <c r="BX54" i="18"/>
  <c r="BW54" i="18"/>
  <c r="BV54" i="18"/>
  <c r="BU54" i="18"/>
  <c r="BT54" i="18"/>
  <c r="CB53" i="18"/>
  <c r="CA53" i="18"/>
  <c r="BZ53" i="18"/>
  <c r="BY53" i="18"/>
  <c r="BX53" i="18"/>
  <c r="BW53" i="18"/>
  <c r="BV53" i="18"/>
  <c r="BU53" i="18"/>
  <c r="BT53" i="18"/>
  <c r="CB52" i="18"/>
  <c r="CA52" i="18"/>
  <c r="BZ52" i="18"/>
  <c r="BY52" i="18"/>
  <c r="BX52" i="18"/>
  <c r="BW52" i="18"/>
  <c r="BV52" i="18"/>
  <c r="BU52" i="18"/>
  <c r="BT52" i="18"/>
  <c r="U52" i="18"/>
  <c r="T52" i="18"/>
  <c r="S52" i="18"/>
  <c r="G51" i="18"/>
  <c r="G50" i="18"/>
  <c r="G49" i="18"/>
  <c r="G48" i="18"/>
  <c r="B48" i="18"/>
  <c r="CB47" i="18"/>
  <c r="CA47" i="18"/>
  <c r="BZ47" i="18"/>
  <c r="BY47" i="18"/>
  <c r="BX47" i="18"/>
  <c r="BW47" i="18"/>
  <c r="BV47" i="18"/>
  <c r="BU47" i="18"/>
  <c r="BT47" i="18"/>
  <c r="CB46" i="18"/>
  <c r="CA46" i="18"/>
  <c r="BZ46" i="18"/>
  <c r="BY46" i="18"/>
  <c r="BX46" i="18"/>
  <c r="BW46" i="18"/>
  <c r="BV46" i="18"/>
  <c r="BU46" i="18"/>
  <c r="BT46" i="18"/>
  <c r="CB45" i="18"/>
  <c r="CA45" i="18"/>
  <c r="BZ45" i="18"/>
  <c r="BY45" i="18"/>
  <c r="BX45" i="18"/>
  <c r="BW45" i="18"/>
  <c r="BV45" i="18"/>
  <c r="BU45" i="18"/>
  <c r="BT45" i="18"/>
  <c r="CB44" i="18"/>
  <c r="CA44" i="18"/>
  <c r="BZ44" i="18"/>
  <c r="BY44" i="18"/>
  <c r="BX44" i="18"/>
  <c r="BW44" i="18"/>
  <c r="BV44" i="18"/>
  <c r="BU44" i="18"/>
  <c r="BT44" i="18"/>
  <c r="CB43" i="18"/>
  <c r="CA43" i="18"/>
  <c r="BZ43" i="18"/>
  <c r="BY43" i="18"/>
  <c r="BX43" i="18"/>
  <c r="BW43" i="18"/>
  <c r="BV43" i="18"/>
  <c r="BU43" i="18"/>
  <c r="BT43" i="18"/>
  <c r="Q43" i="18"/>
  <c r="P43" i="18"/>
  <c r="O43" i="18"/>
  <c r="N43" i="18"/>
  <c r="M43" i="18"/>
  <c r="L43" i="18"/>
  <c r="CB42" i="18"/>
  <c r="CA42" i="18"/>
  <c r="BZ42" i="18"/>
  <c r="BY42" i="18"/>
  <c r="BX42" i="18"/>
  <c r="BW42" i="18"/>
  <c r="BV42" i="18"/>
  <c r="BU42" i="18"/>
  <c r="BT42" i="18"/>
  <c r="AN42" i="18"/>
  <c r="AM42" i="18"/>
  <c r="AL42" i="18"/>
  <c r="AK42" i="18"/>
  <c r="AJ42" i="18"/>
  <c r="AI42" i="18"/>
  <c r="AH42" i="18"/>
  <c r="AG42" i="18"/>
  <c r="AF42" i="18"/>
  <c r="AE42" i="18"/>
  <c r="AD42" i="18"/>
  <c r="AC42" i="18"/>
  <c r="AB42" i="18"/>
  <c r="AA42" i="18"/>
  <c r="T42" i="18"/>
  <c r="G42" i="18"/>
  <c r="F42" i="18"/>
  <c r="Z42" i="18" s="1"/>
  <c r="CB41" i="18"/>
  <c r="CA41" i="18"/>
  <c r="BZ41" i="18"/>
  <c r="BY41" i="18"/>
  <c r="BX41" i="18"/>
  <c r="BW41" i="18"/>
  <c r="BV41" i="18"/>
  <c r="BU41" i="18"/>
  <c r="BT41" i="18"/>
  <c r="AN41" i="18"/>
  <c r="AM41" i="18"/>
  <c r="AL41" i="18"/>
  <c r="AK41" i="18"/>
  <c r="AJ41" i="18"/>
  <c r="AI41" i="18"/>
  <c r="AH41" i="18"/>
  <c r="AG41" i="18"/>
  <c r="AF41" i="18"/>
  <c r="AE41" i="18"/>
  <c r="AD41" i="18"/>
  <c r="AC41" i="18"/>
  <c r="AB41" i="18"/>
  <c r="AA41" i="18"/>
  <c r="T41" i="18"/>
  <c r="G41" i="18"/>
  <c r="F41" i="18"/>
  <c r="Z41" i="18" s="1"/>
  <c r="CB40" i="18"/>
  <c r="CA40" i="18"/>
  <c r="BZ40" i="18"/>
  <c r="BY40" i="18"/>
  <c r="BX40" i="18"/>
  <c r="BW40" i="18"/>
  <c r="BV40" i="18"/>
  <c r="BU40" i="18"/>
  <c r="BT40" i="18"/>
  <c r="B40" i="18"/>
  <c r="G40" i="18" s="1"/>
  <c r="A40" i="18"/>
  <c r="CB39" i="18"/>
  <c r="CA39" i="18"/>
  <c r="BZ39" i="18"/>
  <c r="BY39" i="18"/>
  <c r="BX39" i="18"/>
  <c r="BW39" i="18"/>
  <c r="BV39" i="18"/>
  <c r="BU39" i="18"/>
  <c r="BT39" i="18"/>
  <c r="AN39" i="18"/>
  <c r="AM39" i="18"/>
  <c r="AL39" i="18"/>
  <c r="AK39" i="18"/>
  <c r="AJ39" i="18"/>
  <c r="AI39" i="18"/>
  <c r="AH39" i="18"/>
  <c r="AG39" i="18"/>
  <c r="AF39" i="18"/>
  <c r="AE39" i="18"/>
  <c r="AD39" i="18"/>
  <c r="AC39" i="18"/>
  <c r="AB39" i="18"/>
  <c r="AA39" i="18"/>
  <c r="T39" i="18"/>
  <c r="G39" i="18"/>
  <c r="F39" i="18"/>
  <c r="Z39" i="18" s="1"/>
  <c r="CB38" i="18"/>
  <c r="CA38" i="18"/>
  <c r="BZ38" i="18"/>
  <c r="BY38" i="18"/>
  <c r="BX38" i="18"/>
  <c r="BW38" i="18"/>
  <c r="BV38" i="18"/>
  <c r="BU38" i="18"/>
  <c r="BT38" i="18"/>
  <c r="AN38" i="18"/>
  <c r="AM38" i="18"/>
  <c r="AL38" i="18"/>
  <c r="AK38" i="18"/>
  <c r="AJ38" i="18"/>
  <c r="AI38" i="18"/>
  <c r="AH38" i="18"/>
  <c r="AG38" i="18"/>
  <c r="AF38" i="18"/>
  <c r="AE38" i="18"/>
  <c r="AD38" i="18"/>
  <c r="AC38" i="18"/>
  <c r="AB38" i="18"/>
  <c r="AA38" i="18"/>
  <c r="T38" i="18"/>
  <c r="G38" i="18"/>
  <c r="F38" i="18"/>
  <c r="Z38" i="18" s="1"/>
  <c r="CB37" i="18"/>
  <c r="CA37" i="18"/>
  <c r="BZ37" i="18"/>
  <c r="BY37" i="18"/>
  <c r="BX37" i="18"/>
  <c r="BW37" i="18"/>
  <c r="BV37" i="18"/>
  <c r="BU37" i="18"/>
  <c r="BT37" i="18"/>
  <c r="AN37" i="18"/>
  <c r="AM37" i="18"/>
  <c r="AL37" i="18"/>
  <c r="AK37" i="18"/>
  <c r="AJ37" i="18"/>
  <c r="AI37" i="18"/>
  <c r="AH37" i="18"/>
  <c r="AG37" i="18"/>
  <c r="AF37" i="18"/>
  <c r="AE37" i="18"/>
  <c r="AD37" i="18"/>
  <c r="AC37" i="18"/>
  <c r="AB37" i="18"/>
  <c r="AA37" i="18"/>
  <c r="F37" i="18"/>
  <c r="Z37" i="18" s="1"/>
  <c r="B37" i="18"/>
  <c r="A37" i="18"/>
  <c r="CB36" i="18"/>
  <c r="CA36" i="18"/>
  <c r="BZ36" i="18"/>
  <c r="BY36" i="18"/>
  <c r="BX36" i="18"/>
  <c r="BW36" i="18"/>
  <c r="BV36" i="18"/>
  <c r="BU36" i="18"/>
  <c r="BT36" i="18"/>
  <c r="AN36" i="18"/>
  <c r="AM36" i="18"/>
  <c r="AL36" i="18"/>
  <c r="AK36" i="18"/>
  <c r="AJ36" i="18"/>
  <c r="AI36" i="18"/>
  <c r="AH36" i="18"/>
  <c r="AG36" i="18"/>
  <c r="AF36" i="18"/>
  <c r="AE36" i="18"/>
  <c r="AD36" i="18"/>
  <c r="AC36" i="18"/>
  <c r="AB36" i="18"/>
  <c r="AA36" i="18"/>
  <c r="T36" i="18"/>
  <c r="G36" i="18"/>
  <c r="F36" i="18"/>
  <c r="Z36" i="18" s="1"/>
  <c r="CB35" i="18"/>
  <c r="CA35" i="18"/>
  <c r="BZ35" i="18"/>
  <c r="BY35" i="18"/>
  <c r="BX35" i="18"/>
  <c r="BW35" i="18"/>
  <c r="BV35" i="18"/>
  <c r="BU35" i="18"/>
  <c r="BT35" i="18"/>
  <c r="AN35" i="18"/>
  <c r="AM35" i="18"/>
  <c r="AL35" i="18"/>
  <c r="AK35" i="18"/>
  <c r="AJ35" i="18"/>
  <c r="AI35" i="18"/>
  <c r="AH35" i="18"/>
  <c r="AG35" i="18"/>
  <c r="AF35" i="18"/>
  <c r="AE35" i="18"/>
  <c r="AD35" i="18"/>
  <c r="AC35" i="18"/>
  <c r="AB35" i="18"/>
  <c r="AA35" i="18"/>
  <c r="T35" i="18"/>
  <c r="G35" i="18"/>
  <c r="F35" i="18"/>
  <c r="Z35" i="18" s="1"/>
  <c r="CB34" i="18"/>
  <c r="CA34" i="18"/>
  <c r="BZ34" i="18"/>
  <c r="BY34" i="18"/>
  <c r="BX34" i="18"/>
  <c r="BW34" i="18"/>
  <c r="BV34" i="18"/>
  <c r="BU34" i="18"/>
  <c r="BT34" i="18"/>
  <c r="AN34" i="18"/>
  <c r="AM34" i="18"/>
  <c r="AL34" i="18"/>
  <c r="AK34" i="18"/>
  <c r="AJ34" i="18"/>
  <c r="AI34" i="18"/>
  <c r="AH34" i="18"/>
  <c r="AG34" i="18"/>
  <c r="AF34" i="18"/>
  <c r="AE34" i="18"/>
  <c r="AD34" i="18"/>
  <c r="AC34" i="18"/>
  <c r="AB34" i="18"/>
  <c r="AA34" i="18"/>
  <c r="F34" i="18"/>
  <c r="Z34" i="18" s="1"/>
  <c r="B34" i="18"/>
  <c r="B49" i="18" s="1"/>
  <c r="A34" i="18"/>
  <c r="CB33" i="18"/>
  <c r="CA33" i="18"/>
  <c r="BZ33" i="18"/>
  <c r="BY33" i="18"/>
  <c r="BX33" i="18"/>
  <c r="BW33" i="18"/>
  <c r="BV33" i="18"/>
  <c r="BU33" i="18"/>
  <c r="BT33" i="18"/>
  <c r="AN33" i="18"/>
  <c r="AM33" i="18"/>
  <c r="AL33" i="18"/>
  <c r="AK33" i="18"/>
  <c r="AJ33" i="18"/>
  <c r="AI33" i="18"/>
  <c r="AH33" i="18"/>
  <c r="AG33" i="18"/>
  <c r="AF33" i="18"/>
  <c r="AE33" i="18"/>
  <c r="AD33" i="18"/>
  <c r="AC33" i="18"/>
  <c r="AB33" i="18"/>
  <c r="AA33" i="18"/>
  <c r="T33" i="18"/>
  <c r="G33" i="18"/>
  <c r="F33" i="18"/>
  <c r="Z33" i="18" s="1"/>
  <c r="CB32" i="18"/>
  <c r="CA32" i="18"/>
  <c r="BZ32" i="18"/>
  <c r="BY32" i="18"/>
  <c r="BX32" i="18"/>
  <c r="BW32" i="18"/>
  <c r="BV32" i="18"/>
  <c r="BU32" i="18"/>
  <c r="BT32" i="18"/>
  <c r="AN32" i="18"/>
  <c r="AM32" i="18"/>
  <c r="AL32" i="18"/>
  <c r="AK32" i="18"/>
  <c r="AJ32" i="18"/>
  <c r="AI32" i="18"/>
  <c r="AH32" i="18"/>
  <c r="AG32" i="18"/>
  <c r="AF32" i="18"/>
  <c r="AE32" i="18"/>
  <c r="AD32" i="18"/>
  <c r="AC32" i="18"/>
  <c r="AB32" i="18"/>
  <c r="AA32" i="18"/>
  <c r="T32" i="18"/>
  <c r="G32" i="18"/>
  <c r="F32" i="18"/>
  <c r="Z32" i="18" s="1"/>
  <c r="CB31" i="18"/>
  <c r="CA31" i="18"/>
  <c r="BZ31" i="18"/>
  <c r="BY31" i="18"/>
  <c r="BX31" i="18"/>
  <c r="BW31" i="18"/>
  <c r="BV31" i="18"/>
  <c r="BU31" i="18"/>
  <c r="BT31" i="18"/>
  <c r="AN31" i="18"/>
  <c r="AM31" i="18"/>
  <c r="AL31" i="18"/>
  <c r="AK31" i="18"/>
  <c r="AJ31" i="18"/>
  <c r="AI31" i="18"/>
  <c r="AH31" i="18"/>
  <c r="AG31" i="18"/>
  <c r="AF31" i="18"/>
  <c r="AE31" i="18"/>
  <c r="AD31" i="18"/>
  <c r="AC31" i="18"/>
  <c r="AB31" i="18"/>
  <c r="AA31" i="18"/>
  <c r="G31" i="18"/>
  <c r="F31" i="18"/>
  <c r="Z31" i="18" s="1"/>
  <c r="A31" i="18"/>
  <c r="CB30" i="18"/>
  <c r="CA30" i="18"/>
  <c r="BZ30" i="18"/>
  <c r="BY30" i="18"/>
  <c r="BX30" i="18"/>
  <c r="BW30" i="18"/>
  <c r="BV30" i="18"/>
  <c r="BU30" i="18"/>
  <c r="BT30" i="18"/>
  <c r="CB29" i="18"/>
  <c r="CA29" i="18"/>
  <c r="BZ29" i="18"/>
  <c r="BY29" i="18"/>
  <c r="BX29" i="18"/>
  <c r="BW29" i="18"/>
  <c r="BV29" i="18"/>
  <c r="BU29" i="18"/>
  <c r="BT29" i="18"/>
  <c r="CB28" i="18"/>
  <c r="CA28" i="18"/>
  <c r="BZ28" i="18"/>
  <c r="BY28" i="18"/>
  <c r="BX28" i="18"/>
  <c r="BW28" i="18"/>
  <c r="BV28" i="18"/>
  <c r="BU28" i="18"/>
  <c r="BT28" i="18"/>
  <c r="CB27" i="18"/>
  <c r="CA27" i="18"/>
  <c r="BZ27" i="18"/>
  <c r="BY27" i="18"/>
  <c r="BX27" i="18"/>
  <c r="BW27" i="18"/>
  <c r="BV27" i="18"/>
  <c r="BU27" i="18"/>
  <c r="BT27" i="18"/>
  <c r="CB26" i="18"/>
  <c r="CA26" i="18"/>
  <c r="BZ26" i="18"/>
  <c r="BY26" i="18"/>
  <c r="BX26" i="18"/>
  <c r="BW26" i="18"/>
  <c r="BV26" i="18"/>
  <c r="BU26" i="18"/>
  <c r="BT26" i="18"/>
  <c r="CB25" i="18"/>
  <c r="CA25" i="18"/>
  <c r="BZ25" i="18"/>
  <c r="BY25" i="18"/>
  <c r="BX25" i="18"/>
  <c r="BW25" i="18"/>
  <c r="BV25" i="18"/>
  <c r="BU25" i="18"/>
  <c r="BT25" i="18"/>
  <c r="B25" i="18"/>
  <c r="AP25" i="18" s="1"/>
  <c r="CB24" i="18"/>
  <c r="CA24" i="18"/>
  <c r="BZ24" i="18"/>
  <c r="BY24" i="18"/>
  <c r="BX24" i="18"/>
  <c r="BW24" i="18"/>
  <c r="BV24" i="18"/>
  <c r="BU24" i="18"/>
  <c r="BT24" i="18"/>
  <c r="B24" i="18"/>
  <c r="CB23" i="18"/>
  <c r="CA23" i="18"/>
  <c r="BZ23" i="18"/>
  <c r="BY23" i="18"/>
  <c r="BX23" i="18"/>
  <c r="BW23" i="18"/>
  <c r="BV23" i="18"/>
  <c r="BU23" i="18"/>
  <c r="BT23" i="18"/>
  <c r="B23" i="18"/>
  <c r="CB22" i="18"/>
  <c r="CA22" i="18"/>
  <c r="BZ22" i="18"/>
  <c r="BY22" i="18"/>
  <c r="BX22" i="18"/>
  <c r="BW22" i="18"/>
  <c r="BV22" i="18"/>
  <c r="BU22" i="18"/>
  <c r="BT22" i="18"/>
  <c r="E22" i="18"/>
  <c r="CB21" i="18"/>
  <c r="CA21" i="18"/>
  <c r="BZ21" i="18"/>
  <c r="BY21" i="18"/>
  <c r="BX21" i="18"/>
  <c r="BW21" i="18"/>
  <c r="BV21" i="18"/>
  <c r="BU21" i="18"/>
  <c r="BT21" i="18"/>
  <c r="CB20" i="18"/>
  <c r="CA20" i="18"/>
  <c r="BZ20" i="18"/>
  <c r="BY20" i="18"/>
  <c r="BX20" i="18"/>
  <c r="BW20" i="18"/>
  <c r="BV20" i="18"/>
  <c r="BU20" i="18"/>
  <c r="BT20" i="18"/>
  <c r="CB19" i="18"/>
  <c r="CA19" i="18"/>
  <c r="BZ19" i="18"/>
  <c r="BY19" i="18"/>
  <c r="BX19" i="18"/>
  <c r="BW19" i="18"/>
  <c r="BV19" i="18"/>
  <c r="BU19" i="18"/>
  <c r="BT19" i="18"/>
  <c r="CB18" i="18"/>
  <c r="CA18" i="18"/>
  <c r="BZ18" i="18"/>
  <c r="BY18" i="18"/>
  <c r="BX18" i="18"/>
  <c r="BW18" i="18"/>
  <c r="BV18" i="18"/>
  <c r="BU18" i="18"/>
  <c r="BT18" i="18"/>
  <c r="CB17" i="18"/>
  <c r="CA17" i="18"/>
  <c r="BZ17" i="18"/>
  <c r="BY17" i="18"/>
  <c r="BX17" i="18"/>
  <c r="BW17" i="18"/>
  <c r="BV17" i="18"/>
  <c r="BU17" i="18"/>
  <c r="BT17" i="18"/>
  <c r="E17" i="18"/>
  <c r="CB16" i="18"/>
  <c r="CA16" i="18"/>
  <c r="BZ16" i="18"/>
  <c r="BY16" i="18"/>
  <c r="BX16" i="18"/>
  <c r="BW16" i="18"/>
  <c r="BV16" i="18"/>
  <c r="BU16" i="18"/>
  <c r="BT16" i="18"/>
  <c r="CB15" i="18"/>
  <c r="CA15" i="18"/>
  <c r="BZ15" i="18"/>
  <c r="BY15" i="18"/>
  <c r="BX15" i="18"/>
  <c r="BW15" i="18"/>
  <c r="BV15" i="18"/>
  <c r="BU15" i="18"/>
  <c r="BT15" i="18"/>
  <c r="T37" i="18"/>
  <c r="CB14" i="18"/>
  <c r="CA14" i="18"/>
  <c r="BZ14" i="18"/>
  <c r="BY14" i="18"/>
  <c r="BX14" i="18"/>
  <c r="BW14" i="18"/>
  <c r="BV14" i="18"/>
  <c r="BU14" i="18"/>
  <c r="BT14" i="18"/>
  <c r="T34" i="18"/>
  <c r="CB13" i="18"/>
  <c r="CA13" i="18"/>
  <c r="BZ13" i="18"/>
  <c r="BY13" i="18"/>
  <c r="BX13" i="18"/>
  <c r="BW13" i="18"/>
  <c r="BV13" i="18"/>
  <c r="BU13" i="18"/>
  <c r="BT13" i="18"/>
  <c r="T31" i="18"/>
  <c r="CB12" i="18"/>
  <c r="CA12" i="18"/>
  <c r="BZ12" i="18"/>
  <c r="BY12" i="18"/>
  <c r="BX12" i="18"/>
  <c r="BW12" i="18"/>
  <c r="BV12" i="18"/>
  <c r="BU12" i="18"/>
  <c r="BT12" i="18"/>
  <c r="CB11" i="18"/>
  <c r="CA11" i="18"/>
  <c r="BZ11" i="18"/>
  <c r="BY11" i="18"/>
  <c r="BX11" i="18"/>
  <c r="BW11" i="18"/>
  <c r="BV11" i="18"/>
  <c r="BU11" i="18"/>
  <c r="BT11" i="18"/>
  <c r="CB10" i="18"/>
  <c r="CA10" i="18"/>
  <c r="BZ10" i="18"/>
  <c r="BY10" i="18"/>
  <c r="BX10" i="18"/>
  <c r="BW10" i="18"/>
  <c r="BV10" i="18"/>
  <c r="BU10" i="18"/>
  <c r="BT10" i="18"/>
  <c r="M24" i="15"/>
  <c r="BE24" i="15" s="1"/>
  <c r="BG24" i="15" s="1"/>
  <c r="M23" i="15"/>
  <c r="BE23" i="15" s="1"/>
  <c r="BG23" i="15" s="1"/>
  <c r="X23" i="15"/>
  <c r="AR137" i="17"/>
  <c r="AP137" i="17"/>
  <c r="AR136" i="17"/>
  <c r="AP136" i="17"/>
  <c r="BA135" i="17"/>
  <c r="AZ135" i="17"/>
  <c r="AY135" i="17"/>
  <c r="AX135" i="17"/>
  <c r="AW135" i="17"/>
  <c r="AV135" i="17"/>
  <c r="AU135" i="17"/>
  <c r="AT135" i="17"/>
  <c r="AS135" i="17"/>
  <c r="AQ135" i="17"/>
  <c r="BA134" i="17"/>
  <c r="AZ134" i="17"/>
  <c r="AY134" i="17"/>
  <c r="AX134" i="17"/>
  <c r="AW134" i="17"/>
  <c r="AV134" i="17"/>
  <c r="AU134" i="17"/>
  <c r="AT134" i="17"/>
  <c r="AS134" i="17"/>
  <c r="AQ134" i="17"/>
  <c r="D127" i="17"/>
  <c r="O114" i="17"/>
  <c r="O113" i="17"/>
  <c r="O112" i="17"/>
  <c r="O111" i="17"/>
  <c r="O110" i="17"/>
  <c r="O109" i="17"/>
  <c r="O108" i="17"/>
  <c r="O107" i="17"/>
  <c r="O106" i="17"/>
  <c r="J83" i="17"/>
  <c r="J81" i="17"/>
  <c r="E81" i="17"/>
  <c r="J80" i="17"/>
  <c r="E80" i="17"/>
  <c r="J79" i="17"/>
  <c r="E79" i="17"/>
  <c r="J78" i="17"/>
  <c r="E78" i="17"/>
  <c r="CB74" i="17"/>
  <c r="CA74" i="17"/>
  <c r="BZ74" i="17"/>
  <c r="BY74" i="17"/>
  <c r="BX74" i="17"/>
  <c r="BW74" i="17"/>
  <c r="BV74" i="17"/>
  <c r="BU74" i="17"/>
  <c r="BT74" i="17"/>
  <c r="CB72" i="17"/>
  <c r="CA72" i="17"/>
  <c r="BZ72" i="17"/>
  <c r="BY72" i="17"/>
  <c r="BX72" i="17"/>
  <c r="BW72" i="17"/>
  <c r="BV72" i="17"/>
  <c r="BU72" i="17"/>
  <c r="BT72" i="17"/>
  <c r="CB71" i="17"/>
  <c r="CA71" i="17"/>
  <c r="BZ71" i="17"/>
  <c r="BY71" i="17"/>
  <c r="BX71" i="17"/>
  <c r="BW71" i="17"/>
  <c r="BV71" i="17"/>
  <c r="BU71" i="17"/>
  <c r="BT71" i="17"/>
  <c r="CB70" i="17"/>
  <c r="CA70" i="17"/>
  <c r="BZ70" i="17"/>
  <c r="BY70" i="17"/>
  <c r="BX70" i="17"/>
  <c r="BW70" i="17"/>
  <c r="BV70" i="17"/>
  <c r="BU70" i="17"/>
  <c r="BT70" i="17"/>
  <c r="B70" i="17"/>
  <c r="CB69" i="17"/>
  <c r="CA69" i="17"/>
  <c r="BZ69" i="17"/>
  <c r="BY69" i="17"/>
  <c r="BX69" i="17"/>
  <c r="BW69" i="17"/>
  <c r="BV69" i="17"/>
  <c r="BU69" i="17"/>
  <c r="BT69" i="17"/>
  <c r="CB68" i="17"/>
  <c r="CA68" i="17"/>
  <c r="BZ68" i="17"/>
  <c r="BY68" i="17"/>
  <c r="BX68" i="17"/>
  <c r="BW68" i="17"/>
  <c r="BV68" i="17"/>
  <c r="BU68" i="17"/>
  <c r="BT68" i="17"/>
  <c r="CB67" i="17"/>
  <c r="CA67" i="17"/>
  <c r="BZ67" i="17"/>
  <c r="BY67" i="17"/>
  <c r="BX67" i="17"/>
  <c r="BW67" i="17"/>
  <c r="BV67" i="17"/>
  <c r="BU67" i="17"/>
  <c r="BT67" i="17"/>
  <c r="CB66" i="17"/>
  <c r="CA66" i="17"/>
  <c r="BZ66" i="17"/>
  <c r="BY66" i="17"/>
  <c r="BX66" i="17"/>
  <c r="BW66" i="17"/>
  <c r="BV66" i="17"/>
  <c r="BU66" i="17"/>
  <c r="BT66" i="17"/>
  <c r="AG66" i="17"/>
  <c r="CB65" i="17"/>
  <c r="CA65" i="17"/>
  <c r="BZ65" i="17"/>
  <c r="BY65" i="17"/>
  <c r="BX65" i="17"/>
  <c r="BW65" i="17"/>
  <c r="BV65" i="17"/>
  <c r="BU65" i="17"/>
  <c r="BT65" i="17"/>
  <c r="Q65" i="17"/>
  <c r="P65" i="17"/>
  <c r="O65" i="17"/>
  <c r="N65" i="17"/>
  <c r="M65" i="17"/>
  <c r="L65" i="17"/>
  <c r="E65" i="17"/>
  <c r="CB64" i="17"/>
  <c r="CA64" i="17"/>
  <c r="BZ64" i="17"/>
  <c r="BY64" i="17"/>
  <c r="BX64" i="17"/>
  <c r="BW64" i="17"/>
  <c r="BV64" i="17"/>
  <c r="BU64" i="17"/>
  <c r="BT64" i="17"/>
  <c r="AN64" i="17"/>
  <c r="AM64" i="17"/>
  <c r="AL64" i="17"/>
  <c r="AK64" i="17"/>
  <c r="AJ64" i="17"/>
  <c r="AI64" i="17"/>
  <c r="T64" i="17"/>
  <c r="I64" i="17"/>
  <c r="H64" i="17"/>
  <c r="G64" i="17"/>
  <c r="CB63" i="17"/>
  <c r="CA63" i="17"/>
  <c r="BZ63" i="17"/>
  <c r="BY63" i="17"/>
  <c r="BX63" i="17"/>
  <c r="BW63" i="17"/>
  <c r="BV63" i="17"/>
  <c r="BU63" i="17"/>
  <c r="BT63" i="17"/>
  <c r="CB62" i="17"/>
  <c r="CB61" i="17"/>
  <c r="CA61" i="17"/>
  <c r="BZ61" i="17"/>
  <c r="BY61" i="17"/>
  <c r="BX61" i="17"/>
  <c r="BW61" i="17"/>
  <c r="BV61" i="17"/>
  <c r="BU61" i="17"/>
  <c r="BT61" i="17"/>
  <c r="CB60" i="17"/>
  <c r="CA60" i="17"/>
  <c r="BZ60" i="17"/>
  <c r="BY60" i="17"/>
  <c r="BX60" i="17"/>
  <c r="BW60" i="17"/>
  <c r="BV60" i="17"/>
  <c r="BU60" i="17"/>
  <c r="BT60" i="17"/>
  <c r="CB59" i="17"/>
  <c r="CA59" i="17"/>
  <c r="BZ59" i="17"/>
  <c r="BY59" i="17"/>
  <c r="BX59" i="17"/>
  <c r="BW59" i="17"/>
  <c r="BV59" i="17"/>
  <c r="BU59" i="17"/>
  <c r="BT59" i="17"/>
  <c r="CB58" i="17"/>
  <c r="CA58" i="17"/>
  <c r="BZ58" i="17"/>
  <c r="BY58" i="17"/>
  <c r="BX58" i="17"/>
  <c r="BW58" i="17"/>
  <c r="BV58" i="17"/>
  <c r="BU58" i="17"/>
  <c r="BT58" i="17"/>
  <c r="CB57" i="17"/>
  <c r="CA57" i="17"/>
  <c r="BZ57" i="17"/>
  <c r="BY57" i="17"/>
  <c r="BX57" i="17"/>
  <c r="BW57" i="17"/>
  <c r="BV57" i="17"/>
  <c r="BU57" i="17"/>
  <c r="BT57" i="17"/>
  <c r="CB56" i="17"/>
  <c r="CA56" i="17"/>
  <c r="BZ56" i="17"/>
  <c r="BY56" i="17"/>
  <c r="BX56" i="17"/>
  <c r="BW56" i="17"/>
  <c r="BV56" i="17"/>
  <c r="BU56" i="17"/>
  <c r="BT56" i="17"/>
  <c r="CB55" i="17"/>
  <c r="CA55" i="17"/>
  <c r="BZ55" i="17"/>
  <c r="BY55" i="17"/>
  <c r="BX55" i="17"/>
  <c r="BW55" i="17"/>
  <c r="BV55" i="17"/>
  <c r="BU55" i="17"/>
  <c r="BT55" i="17"/>
  <c r="CB54" i="17"/>
  <c r="CA54" i="17"/>
  <c r="BZ54" i="17"/>
  <c r="BY54" i="17"/>
  <c r="BX54" i="17"/>
  <c r="BW54" i="17"/>
  <c r="BV54" i="17"/>
  <c r="BU54" i="17"/>
  <c r="BT54" i="17"/>
  <c r="CB53" i="17"/>
  <c r="CA53" i="17"/>
  <c r="BZ53" i="17"/>
  <c r="BY53" i="17"/>
  <c r="BX53" i="17"/>
  <c r="BW53" i="17"/>
  <c r="BV53" i="17"/>
  <c r="BU53" i="17"/>
  <c r="BT53" i="17"/>
  <c r="CB52" i="17"/>
  <c r="CA52" i="17"/>
  <c r="BZ52" i="17"/>
  <c r="BY52" i="17"/>
  <c r="BX52" i="17"/>
  <c r="BW52" i="17"/>
  <c r="BV52" i="17"/>
  <c r="BU52" i="17"/>
  <c r="BT52" i="17"/>
  <c r="U52" i="17"/>
  <c r="T52" i="17"/>
  <c r="S52" i="17"/>
  <c r="G51" i="17"/>
  <c r="G50" i="17"/>
  <c r="G49" i="17"/>
  <c r="G48" i="17"/>
  <c r="B48" i="17"/>
  <c r="CB47" i="17"/>
  <c r="CA47" i="17"/>
  <c r="BZ47" i="17"/>
  <c r="BY47" i="17"/>
  <c r="BX47" i="17"/>
  <c r="BW47" i="17"/>
  <c r="BV47" i="17"/>
  <c r="BU47" i="17"/>
  <c r="BT47" i="17"/>
  <c r="CB46" i="17"/>
  <c r="CA46" i="17"/>
  <c r="BZ46" i="17"/>
  <c r="BY46" i="17"/>
  <c r="BX46" i="17"/>
  <c r="BW46" i="17"/>
  <c r="BV46" i="17"/>
  <c r="BU46" i="17"/>
  <c r="BT46" i="17"/>
  <c r="CB45" i="17"/>
  <c r="CA45" i="17"/>
  <c r="BZ45" i="17"/>
  <c r="BY45" i="17"/>
  <c r="BX45" i="17"/>
  <c r="BW45" i="17"/>
  <c r="BV45" i="17"/>
  <c r="BU45" i="17"/>
  <c r="BT45" i="17"/>
  <c r="CB44" i="17"/>
  <c r="CA44" i="17"/>
  <c r="BZ44" i="17"/>
  <c r="BY44" i="17"/>
  <c r="BX44" i="17"/>
  <c r="BW44" i="17"/>
  <c r="BV44" i="17"/>
  <c r="BU44" i="17"/>
  <c r="BT44" i="17"/>
  <c r="CB43" i="17"/>
  <c r="CA43" i="17"/>
  <c r="BZ43" i="17"/>
  <c r="BY43" i="17"/>
  <c r="BX43" i="17"/>
  <c r="BW43" i="17"/>
  <c r="BV43" i="17"/>
  <c r="BU43" i="17"/>
  <c r="BT43" i="17"/>
  <c r="Q43" i="17"/>
  <c r="P43" i="17"/>
  <c r="O43" i="17"/>
  <c r="N43" i="17"/>
  <c r="M43" i="17"/>
  <c r="L43" i="17"/>
  <c r="CB42" i="17"/>
  <c r="CA42" i="17"/>
  <c r="BZ42" i="17"/>
  <c r="BY42" i="17"/>
  <c r="BX42" i="17"/>
  <c r="BW42" i="17"/>
  <c r="BV42" i="17"/>
  <c r="BU42" i="17"/>
  <c r="BT42" i="17"/>
  <c r="AN42" i="17"/>
  <c r="AM42" i="17"/>
  <c r="AL42" i="17"/>
  <c r="AK42" i="17"/>
  <c r="AJ42" i="17"/>
  <c r="AI42" i="17"/>
  <c r="AH42" i="17"/>
  <c r="AG42" i="17"/>
  <c r="AF42" i="17"/>
  <c r="AE42" i="17"/>
  <c r="AD42" i="17"/>
  <c r="AC42" i="17"/>
  <c r="AB42" i="17"/>
  <c r="AA42" i="17"/>
  <c r="T42" i="17"/>
  <c r="F42" i="17"/>
  <c r="Z42" i="17" s="1"/>
  <c r="CB41" i="17"/>
  <c r="CA41" i="17"/>
  <c r="BZ41" i="17"/>
  <c r="BY41" i="17"/>
  <c r="BX41" i="17"/>
  <c r="BW41" i="17"/>
  <c r="BV41" i="17"/>
  <c r="BU41" i="17"/>
  <c r="BT41" i="17"/>
  <c r="AN41" i="17"/>
  <c r="AM41" i="17"/>
  <c r="AL41" i="17"/>
  <c r="AK41" i="17"/>
  <c r="AJ41" i="17"/>
  <c r="AI41" i="17"/>
  <c r="AH41" i="17"/>
  <c r="AG41" i="17"/>
  <c r="AF41" i="17"/>
  <c r="AE41" i="17"/>
  <c r="AD41" i="17"/>
  <c r="AC41" i="17"/>
  <c r="AB41" i="17"/>
  <c r="AA41" i="17"/>
  <c r="T41" i="17"/>
  <c r="F41" i="17"/>
  <c r="Z41" i="17" s="1"/>
  <c r="CB40" i="17"/>
  <c r="CA40" i="17"/>
  <c r="BZ40" i="17"/>
  <c r="BY40" i="17"/>
  <c r="BX40" i="17"/>
  <c r="BW40" i="17"/>
  <c r="BV40" i="17"/>
  <c r="BU40" i="17"/>
  <c r="BT40" i="17"/>
  <c r="AN40" i="17"/>
  <c r="AM40" i="17"/>
  <c r="AL40" i="17"/>
  <c r="AK40" i="17"/>
  <c r="AJ40" i="17"/>
  <c r="AI40" i="17"/>
  <c r="AH40" i="17"/>
  <c r="AG40" i="17"/>
  <c r="AF40" i="17"/>
  <c r="AE40" i="17"/>
  <c r="AD40" i="17"/>
  <c r="AC40" i="17"/>
  <c r="AB40" i="17"/>
  <c r="AA40" i="17"/>
  <c r="F40" i="17"/>
  <c r="Z40" i="17" s="1"/>
  <c r="B40" i="17"/>
  <c r="A40" i="17"/>
  <c r="CB39" i="17"/>
  <c r="CA39" i="17"/>
  <c r="BZ39" i="17"/>
  <c r="BY39" i="17"/>
  <c r="BX39" i="17"/>
  <c r="BW39" i="17"/>
  <c r="BV39" i="17"/>
  <c r="BU39" i="17"/>
  <c r="BT39" i="17"/>
  <c r="AN39" i="17"/>
  <c r="AM39" i="17"/>
  <c r="AL39" i="17"/>
  <c r="AK39" i="17"/>
  <c r="AJ39" i="17"/>
  <c r="AI39" i="17"/>
  <c r="AH39" i="17"/>
  <c r="AG39" i="17"/>
  <c r="AF39" i="17"/>
  <c r="AE39" i="17"/>
  <c r="AD39" i="17"/>
  <c r="AC39" i="17"/>
  <c r="AB39" i="17"/>
  <c r="AA39" i="17"/>
  <c r="T39" i="17"/>
  <c r="F39" i="17"/>
  <c r="Z39" i="17" s="1"/>
  <c r="CB38" i="17"/>
  <c r="CA38" i="17"/>
  <c r="BZ38" i="17"/>
  <c r="BY38" i="17"/>
  <c r="BX38" i="17"/>
  <c r="BW38" i="17"/>
  <c r="BV38" i="17"/>
  <c r="BU38" i="17"/>
  <c r="BT38" i="17"/>
  <c r="AN38" i="17"/>
  <c r="AM38" i="17"/>
  <c r="AL38" i="17"/>
  <c r="AK38" i="17"/>
  <c r="AJ38" i="17"/>
  <c r="AI38" i="17"/>
  <c r="AH38" i="17"/>
  <c r="AG38" i="17"/>
  <c r="AF38" i="17"/>
  <c r="AE38" i="17"/>
  <c r="AD38" i="17"/>
  <c r="AC38" i="17"/>
  <c r="AB38" i="17"/>
  <c r="AA38" i="17"/>
  <c r="T38" i="17"/>
  <c r="F38" i="17"/>
  <c r="Z38" i="17" s="1"/>
  <c r="CB37" i="17"/>
  <c r="CA37" i="17"/>
  <c r="BZ37" i="17"/>
  <c r="BY37" i="17"/>
  <c r="BX37" i="17"/>
  <c r="BW37" i="17"/>
  <c r="BV37" i="17"/>
  <c r="BU37" i="17"/>
  <c r="BT37" i="17"/>
  <c r="B37" i="17"/>
  <c r="G37" i="17" s="1"/>
  <c r="A37" i="17"/>
  <c r="CB36" i="17"/>
  <c r="CA36" i="17"/>
  <c r="BZ36" i="17"/>
  <c r="BY36" i="17"/>
  <c r="BX36" i="17"/>
  <c r="BW36" i="17"/>
  <c r="BV36" i="17"/>
  <c r="BU36" i="17"/>
  <c r="BT36" i="17"/>
  <c r="AN36" i="17"/>
  <c r="AM36" i="17"/>
  <c r="AL36" i="17"/>
  <c r="AK36" i="17"/>
  <c r="AJ36" i="17"/>
  <c r="AI36" i="17"/>
  <c r="AH36" i="17"/>
  <c r="AG36" i="17"/>
  <c r="AF36" i="17"/>
  <c r="AE36" i="17"/>
  <c r="AD36" i="17"/>
  <c r="AC36" i="17"/>
  <c r="AB36" i="17"/>
  <c r="AA36" i="17"/>
  <c r="T36" i="17"/>
  <c r="F36" i="17"/>
  <c r="Z36" i="17" s="1"/>
  <c r="CB35" i="17"/>
  <c r="CA35" i="17"/>
  <c r="BZ35" i="17"/>
  <c r="BY35" i="17"/>
  <c r="BX35" i="17"/>
  <c r="BW35" i="17"/>
  <c r="BV35" i="17"/>
  <c r="BU35" i="17"/>
  <c r="BT35" i="17"/>
  <c r="AN35" i="17"/>
  <c r="AM35" i="17"/>
  <c r="AL35" i="17"/>
  <c r="AK35" i="17"/>
  <c r="AJ35" i="17"/>
  <c r="AI35" i="17"/>
  <c r="AH35" i="17"/>
  <c r="AG35" i="17"/>
  <c r="AF35" i="17"/>
  <c r="AE35" i="17"/>
  <c r="AD35" i="17"/>
  <c r="AC35" i="17"/>
  <c r="AB35" i="17"/>
  <c r="AA35" i="17"/>
  <c r="T35" i="17"/>
  <c r="F35" i="17"/>
  <c r="Z35" i="17" s="1"/>
  <c r="CB34" i="17"/>
  <c r="CA34" i="17"/>
  <c r="BZ34" i="17"/>
  <c r="BY34" i="17"/>
  <c r="BX34" i="17"/>
  <c r="BW34" i="17"/>
  <c r="BV34" i="17"/>
  <c r="BU34" i="17"/>
  <c r="BT34" i="17"/>
  <c r="AN34" i="17"/>
  <c r="AM34" i="17"/>
  <c r="AL34" i="17"/>
  <c r="AK34" i="17"/>
  <c r="AJ34" i="17"/>
  <c r="AI34" i="17"/>
  <c r="AH34" i="17"/>
  <c r="AG34" i="17"/>
  <c r="AF34" i="17"/>
  <c r="AE34" i="17"/>
  <c r="AD34" i="17"/>
  <c r="AC34" i="17"/>
  <c r="AB34" i="17"/>
  <c r="AA34" i="17"/>
  <c r="F34" i="17"/>
  <c r="Z34" i="17" s="1"/>
  <c r="B34" i="17"/>
  <c r="G34" i="17" s="1"/>
  <c r="A34" i="17"/>
  <c r="CB33" i="17"/>
  <c r="CA33" i="17"/>
  <c r="BZ33" i="17"/>
  <c r="BY33" i="17"/>
  <c r="BX33" i="17"/>
  <c r="BW33" i="17"/>
  <c r="BV33" i="17"/>
  <c r="BU33" i="17"/>
  <c r="BT33" i="17"/>
  <c r="AN33" i="17"/>
  <c r="AM33" i="17"/>
  <c r="AL33" i="17"/>
  <c r="AK33" i="17"/>
  <c r="AJ33" i="17"/>
  <c r="AI33" i="17"/>
  <c r="AH33" i="17"/>
  <c r="AG33" i="17"/>
  <c r="AF33" i="17"/>
  <c r="AE33" i="17"/>
  <c r="AD33" i="17"/>
  <c r="AC33" i="17"/>
  <c r="AB33" i="17"/>
  <c r="AA33" i="17"/>
  <c r="T33" i="17"/>
  <c r="F33" i="17"/>
  <c r="Z33" i="17" s="1"/>
  <c r="CB32" i="17"/>
  <c r="CA32" i="17"/>
  <c r="BZ32" i="17"/>
  <c r="BY32" i="17"/>
  <c r="BX32" i="17"/>
  <c r="BW32" i="17"/>
  <c r="BV32" i="17"/>
  <c r="BU32" i="17"/>
  <c r="BT32" i="17"/>
  <c r="AN32" i="17"/>
  <c r="AM32" i="17"/>
  <c r="AL32" i="17"/>
  <c r="AK32" i="17"/>
  <c r="AJ32" i="17"/>
  <c r="AI32" i="17"/>
  <c r="AH32" i="17"/>
  <c r="AG32" i="17"/>
  <c r="AF32" i="17"/>
  <c r="AE32" i="17"/>
  <c r="AD32" i="17"/>
  <c r="AC32" i="17"/>
  <c r="AB32" i="17"/>
  <c r="AA32" i="17"/>
  <c r="T32" i="17"/>
  <c r="F32" i="17"/>
  <c r="Z32" i="17" s="1"/>
  <c r="CB31" i="17"/>
  <c r="CA31" i="17"/>
  <c r="BZ31" i="17"/>
  <c r="BY31" i="17"/>
  <c r="BX31" i="17"/>
  <c r="BW31" i="17"/>
  <c r="BV31" i="17"/>
  <c r="BU31" i="17"/>
  <c r="BT31" i="17"/>
  <c r="AN31" i="17"/>
  <c r="AM31" i="17"/>
  <c r="AL31" i="17"/>
  <c r="AK31" i="17"/>
  <c r="AJ31" i="17"/>
  <c r="AI31" i="17"/>
  <c r="AH31" i="17"/>
  <c r="AG31" i="17"/>
  <c r="AF31" i="17"/>
  <c r="AE31" i="17"/>
  <c r="AD31" i="17"/>
  <c r="AC31" i="17"/>
  <c r="AB31" i="17"/>
  <c r="AA31" i="17"/>
  <c r="F31" i="17"/>
  <c r="A31" i="17"/>
  <c r="CB30" i="17"/>
  <c r="CA30" i="17"/>
  <c r="BZ30" i="17"/>
  <c r="BY30" i="17"/>
  <c r="BX30" i="17"/>
  <c r="BW30" i="17"/>
  <c r="BV30" i="17"/>
  <c r="BU30" i="17"/>
  <c r="BT30" i="17"/>
  <c r="CB29" i="17"/>
  <c r="CA29" i="17"/>
  <c r="BZ29" i="17"/>
  <c r="BY29" i="17"/>
  <c r="BX29" i="17"/>
  <c r="BW29" i="17"/>
  <c r="BV29" i="17"/>
  <c r="BU29" i="17"/>
  <c r="BT29" i="17"/>
  <c r="CB28" i="17"/>
  <c r="CA28" i="17"/>
  <c r="BZ28" i="17"/>
  <c r="BY28" i="17"/>
  <c r="BX28" i="17"/>
  <c r="BW28" i="17"/>
  <c r="BV28" i="17"/>
  <c r="BU28" i="17"/>
  <c r="BT28" i="17"/>
  <c r="CB27" i="17"/>
  <c r="CA27" i="17"/>
  <c r="BZ27" i="17"/>
  <c r="BY27" i="17"/>
  <c r="BX27" i="17"/>
  <c r="BW27" i="17"/>
  <c r="BV27" i="17"/>
  <c r="BU27" i="17"/>
  <c r="BT27" i="17"/>
  <c r="CB26" i="17"/>
  <c r="CA26" i="17"/>
  <c r="BZ26" i="17"/>
  <c r="BY26" i="17"/>
  <c r="BX26" i="17"/>
  <c r="BW26" i="17"/>
  <c r="BV26" i="17"/>
  <c r="BU26" i="17"/>
  <c r="BT26" i="17"/>
  <c r="CB25" i="17"/>
  <c r="CA25" i="17"/>
  <c r="BZ25" i="17"/>
  <c r="BY25" i="17"/>
  <c r="BX25" i="17"/>
  <c r="BW25" i="17"/>
  <c r="BV25" i="17"/>
  <c r="BU25" i="17"/>
  <c r="BT25" i="17"/>
  <c r="B25" i="17"/>
  <c r="CB24" i="17"/>
  <c r="CA24" i="17"/>
  <c r="BZ24" i="17"/>
  <c r="BY24" i="17"/>
  <c r="BX24" i="17"/>
  <c r="BW24" i="17"/>
  <c r="BV24" i="17"/>
  <c r="BU24" i="17"/>
  <c r="BT24" i="17"/>
  <c r="B24" i="17"/>
  <c r="E24" i="17" s="1"/>
  <c r="CB23" i="17"/>
  <c r="CA23" i="17"/>
  <c r="BZ23" i="17"/>
  <c r="BY23" i="17"/>
  <c r="BX23" i="17"/>
  <c r="BW23" i="17"/>
  <c r="BV23" i="17"/>
  <c r="BU23" i="17"/>
  <c r="BT23" i="17"/>
  <c r="B23" i="17"/>
  <c r="CB22" i="17"/>
  <c r="CA22" i="17"/>
  <c r="BZ22" i="17"/>
  <c r="BY22" i="17"/>
  <c r="BX22" i="17"/>
  <c r="BW22" i="17"/>
  <c r="BV22" i="17"/>
  <c r="BU22" i="17"/>
  <c r="BT22" i="17"/>
  <c r="E22" i="17"/>
  <c r="CB21" i="17"/>
  <c r="CA21" i="17"/>
  <c r="BZ21" i="17"/>
  <c r="BY21" i="17"/>
  <c r="BX21" i="17"/>
  <c r="BW21" i="17"/>
  <c r="BV21" i="17"/>
  <c r="BU21" i="17"/>
  <c r="BT21" i="17"/>
  <c r="CB20" i="17"/>
  <c r="CA20" i="17"/>
  <c r="BZ20" i="17"/>
  <c r="BY20" i="17"/>
  <c r="BX20" i="17"/>
  <c r="BW20" i="17"/>
  <c r="BV20" i="17"/>
  <c r="BU20" i="17"/>
  <c r="BT20" i="17"/>
  <c r="CB19" i="17"/>
  <c r="CA19" i="17"/>
  <c r="BZ19" i="17"/>
  <c r="BY19" i="17"/>
  <c r="BX19" i="17"/>
  <c r="BW19" i="17"/>
  <c r="BV19" i="17"/>
  <c r="BU19" i="17"/>
  <c r="BT19" i="17"/>
  <c r="CB18" i="17"/>
  <c r="CA18" i="17"/>
  <c r="BZ18" i="17"/>
  <c r="BY18" i="17"/>
  <c r="BX18" i="17"/>
  <c r="BW18" i="17"/>
  <c r="BV18" i="17"/>
  <c r="BU18" i="17"/>
  <c r="BT18" i="17"/>
  <c r="CB17" i="17"/>
  <c r="CA17" i="17"/>
  <c r="BZ17" i="17"/>
  <c r="BY17" i="17"/>
  <c r="BX17" i="17"/>
  <c r="BW17" i="17"/>
  <c r="BV17" i="17"/>
  <c r="BU17" i="17"/>
  <c r="BT17" i="17"/>
  <c r="E17" i="17"/>
  <c r="CB16" i="17"/>
  <c r="CA16" i="17"/>
  <c r="BZ16" i="17"/>
  <c r="BY16" i="17"/>
  <c r="BX16" i="17"/>
  <c r="BW16" i="17"/>
  <c r="BV16" i="17"/>
  <c r="BU16" i="17"/>
  <c r="BT16" i="17"/>
  <c r="CB15" i="17"/>
  <c r="CA15" i="17"/>
  <c r="BZ15" i="17"/>
  <c r="BY15" i="17"/>
  <c r="BX15" i="17"/>
  <c r="BW15" i="17"/>
  <c r="BV15" i="17"/>
  <c r="BU15" i="17"/>
  <c r="BT15" i="17"/>
  <c r="CB14" i="17"/>
  <c r="CA14" i="17"/>
  <c r="BZ14" i="17"/>
  <c r="BY14" i="17"/>
  <c r="BX14" i="17"/>
  <c r="BW14" i="17"/>
  <c r="BV14" i="17"/>
  <c r="BU14" i="17"/>
  <c r="BT14" i="17"/>
  <c r="T34" i="17"/>
  <c r="CB13" i="17"/>
  <c r="CA13" i="17"/>
  <c r="BZ13" i="17"/>
  <c r="BY13" i="17"/>
  <c r="BX13" i="17"/>
  <c r="BW13" i="17"/>
  <c r="BV13" i="17"/>
  <c r="BU13" i="17"/>
  <c r="BT13" i="17"/>
  <c r="CB12" i="17"/>
  <c r="CA12" i="17"/>
  <c r="BZ12" i="17"/>
  <c r="BY12" i="17"/>
  <c r="BX12" i="17"/>
  <c r="BW12" i="17"/>
  <c r="BV12" i="17"/>
  <c r="BU12" i="17"/>
  <c r="BT12" i="17"/>
  <c r="CB11" i="17"/>
  <c r="CA11" i="17"/>
  <c r="BZ11" i="17"/>
  <c r="BY11" i="17"/>
  <c r="BX11" i="17"/>
  <c r="BW11" i="17"/>
  <c r="BV11" i="17"/>
  <c r="BU11" i="17"/>
  <c r="BT11" i="17"/>
  <c r="CB10" i="17"/>
  <c r="CA10" i="17"/>
  <c r="BZ10" i="17"/>
  <c r="BY10" i="17"/>
  <c r="BX10" i="17"/>
  <c r="BW10" i="17"/>
  <c r="BV10" i="17"/>
  <c r="BU10" i="17"/>
  <c r="BT10" i="17"/>
  <c r="J83" i="15"/>
  <c r="AR137" i="16"/>
  <c r="AP137" i="16"/>
  <c r="AR136" i="16"/>
  <c r="AP136" i="16"/>
  <c r="BA135" i="16"/>
  <c r="AZ135" i="16"/>
  <c r="AY135" i="16"/>
  <c r="AX135" i="16"/>
  <c r="AW135" i="16"/>
  <c r="AV135" i="16"/>
  <c r="AU135" i="16"/>
  <c r="AT135" i="16"/>
  <c r="AS135" i="16"/>
  <c r="AQ135" i="16"/>
  <c r="BA134" i="16"/>
  <c r="AZ134" i="16"/>
  <c r="AY134" i="16"/>
  <c r="AX134" i="16"/>
  <c r="AW134" i="16"/>
  <c r="AV134" i="16"/>
  <c r="AU134" i="16"/>
  <c r="AT134" i="16"/>
  <c r="AS134" i="16"/>
  <c r="AQ134" i="16"/>
  <c r="D127" i="16"/>
  <c r="O114" i="16"/>
  <c r="O113" i="16"/>
  <c r="O112" i="16"/>
  <c r="O111" i="16"/>
  <c r="O110" i="16"/>
  <c r="O109" i="16"/>
  <c r="O108" i="16"/>
  <c r="O107" i="16"/>
  <c r="O106" i="16"/>
  <c r="J81" i="16"/>
  <c r="E81" i="16"/>
  <c r="J80" i="16"/>
  <c r="E80" i="16"/>
  <c r="J79" i="16"/>
  <c r="E79" i="16"/>
  <c r="J78" i="16"/>
  <c r="E78" i="16"/>
  <c r="CB74" i="16"/>
  <c r="CA74" i="16"/>
  <c r="BZ74" i="16"/>
  <c r="BY74" i="16"/>
  <c r="BX74" i="16"/>
  <c r="BW74" i="16"/>
  <c r="BV74" i="16"/>
  <c r="BU74" i="16"/>
  <c r="BT74" i="16"/>
  <c r="CB72" i="16"/>
  <c r="CA72" i="16"/>
  <c r="BZ72" i="16"/>
  <c r="BY72" i="16"/>
  <c r="BX72" i="16"/>
  <c r="BW72" i="16"/>
  <c r="BV72" i="16"/>
  <c r="BU72" i="16"/>
  <c r="BT72" i="16"/>
  <c r="CB71" i="16"/>
  <c r="CA71" i="16"/>
  <c r="BZ71" i="16"/>
  <c r="BY71" i="16"/>
  <c r="BX71" i="16"/>
  <c r="BW71" i="16"/>
  <c r="BV71" i="16"/>
  <c r="BU71" i="16"/>
  <c r="BT71" i="16"/>
  <c r="CB70" i="16"/>
  <c r="CA70" i="16"/>
  <c r="BZ70" i="16"/>
  <c r="BY70" i="16"/>
  <c r="BX70" i="16"/>
  <c r="BW70" i="16"/>
  <c r="BV70" i="16"/>
  <c r="BU70" i="16"/>
  <c r="BT70" i="16"/>
  <c r="B70" i="16"/>
  <c r="CB69" i="16"/>
  <c r="CA69" i="16"/>
  <c r="BZ69" i="16"/>
  <c r="BY69" i="16"/>
  <c r="BX69" i="16"/>
  <c r="BW69" i="16"/>
  <c r="BV69" i="16"/>
  <c r="BU69" i="16"/>
  <c r="BT69" i="16"/>
  <c r="CB68" i="16"/>
  <c r="CA68" i="16"/>
  <c r="BZ68" i="16"/>
  <c r="BY68" i="16"/>
  <c r="BX68" i="16"/>
  <c r="BW68" i="16"/>
  <c r="BV68" i="16"/>
  <c r="BU68" i="16"/>
  <c r="BT68" i="16"/>
  <c r="CB67" i="16"/>
  <c r="CA67" i="16"/>
  <c r="BZ67" i="16"/>
  <c r="BY67" i="16"/>
  <c r="BX67" i="16"/>
  <c r="BW67" i="16"/>
  <c r="BV67" i="16"/>
  <c r="BU67" i="16"/>
  <c r="BT67" i="16"/>
  <c r="CB66" i="16"/>
  <c r="CA66" i="16"/>
  <c r="BZ66" i="16"/>
  <c r="BY66" i="16"/>
  <c r="BX66" i="16"/>
  <c r="BW66" i="16"/>
  <c r="BV66" i="16"/>
  <c r="BU66" i="16"/>
  <c r="BT66" i="16"/>
  <c r="AG66" i="16"/>
  <c r="CB65" i="16"/>
  <c r="CA65" i="16"/>
  <c r="BZ65" i="16"/>
  <c r="BY65" i="16"/>
  <c r="BX65" i="16"/>
  <c r="BW65" i="16"/>
  <c r="BV65" i="16"/>
  <c r="BU65" i="16"/>
  <c r="BT65" i="16"/>
  <c r="Q65" i="16"/>
  <c r="P65" i="16"/>
  <c r="O65" i="16"/>
  <c r="N65" i="16"/>
  <c r="M65" i="16"/>
  <c r="L65" i="16"/>
  <c r="E65" i="16"/>
  <c r="CB64" i="16"/>
  <c r="CA64" i="16"/>
  <c r="BZ64" i="16"/>
  <c r="BY64" i="16"/>
  <c r="BX64" i="16"/>
  <c r="BW64" i="16"/>
  <c r="BV64" i="16"/>
  <c r="BU64" i="16"/>
  <c r="BT64" i="16"/>
  <c r="AN64" i="16"/>
  <c r="AM64" i="16"/>
  <c r="AL64" i="16"/>
  <c r="AK64" i="16"/>
  <c r="AJ64" i="16"/>
  <c r="AI64" i="16"/>
  <c r="T64" i="16"/>
  <c r="I64" i="16"/>
  <c r="H64" i="16"/>
  <c r="G64" i="16"/>
  <c r="CB63" i="16"/>
  <c r="CA63" i="16"/>
  <c r="BZ63" i="16"/>
  <c r="BY63" i="16"/>
  <c r="BX63" i="16"/>
  <c r="BW63" i="16"/>
  <c r="BV63" i="16"/>
  <c r="BU63" i="16"/>
  <c r="BT63" i="16"/>
  <c r="CB62" i="16"/>
  <c r="CB61" i="16"/>
  <c r="CA61" i="16"/>
  <c r="BZ61" i="16"/>
  <c r="BY61" i="16"/>
  <c r="BX61" i="16"/>
  <c r="BW61" i="16"/>
  <c r="BV61" i="16"/>
  <c r="BU61" i="16"/>
  <c r="BT61" i="16"/>
  <c r="CB60" i="16"/>
  <c r="CA60" i="16"/>
  <c r="BZ60" i="16"/>
  <c r="BY60" i="16"/>
  <c r="BX60" i="16"/>
  <c r="BW60" i="16"/>
  <c r="BV60" i="16"/>
  <c r="BU60" i="16"/>
  <c r="BT60" i="16"/>
  <c r="CB59" i="16"/>
  <c r="CA59" i="16"/>
  <c r="BZ59" i="16"/>
  <c r="BY59" i="16"/>
  <c r="BX59" i="16"/>
  <c r="BW59" i="16"/>
  <c r="BV59" i="16"/>
  <c r="BU59" i="16"/>
  <c r="BT59" i="16"/>
  <c r="CB58" i="16"/>
  <c r="CA58" i="16"/>
  <c r="BZ58" i="16"/>
  <c r="BY58" i="16"/>
  <c r="BX58" i="16"/>
  <c r="BW58" i="16"/>
  <c r="BV58" i="16"/>
  <c r="BU58" i="16"/>
  <c r="BT58" i="16"/>
  <c r="CB57" i="16"/>
  <c r="CA57" i="16"/>
  <c r="BZ57" i="16"/>
  <c r="BY57" i="16"/>
  <c r="BX57" i="16"/>
  <c r="BW57" i="16"/>
  <c r="BV57" i="16"/>
  <c r="BU57" i="16"/>
  <c r="BT57" i="16"/>
  <c r="CB56" i="16"/>
  <c r="CA56" i="16"/>
  <c r="BZ56" i="16"/>
  <c r="BY56" i="16"/>
  <c r="BX56" i="16"/>
  <c r="BW56" i="16"/>
  <c r="BV56" i="16"/>
  <c r="BU56" i="16"/>
  <c r="BT56" i="16"/>
  <c r="CB55" i="16"/>
  <c r="CA55" i="16"/>
  <c r="BZ55" i="16"/>
  <c r="BY55" i="16"/>
  <c r="BX55" i="16"/>
  <c r="BW55" i="16"/>
  <c r="BV55" i="16"/>
  <c r="BU55" i="16"/>
  <c r="BT55" i="16"/>
  <c r="CB54" i="16"/>
  <c r="CA54" i="16"/>
  <c r="BZ54" i="16"/>
  <c r="BY54" i="16"/>
  <c r="BX54" i="16"/>
  <c r="BW54" i="16"/>
  <c r="BV54" i="16"/>
  <c r="BU54" i="16"/>
  <c r="BT54" i="16"/>
  <c r="CB53" i="16"/>
  <c r="CA53" i="16"/>
  <c r="BZ53" i="16"/>
  <c r="BY53" i="16"/>
  <c r="BX53" i="16"/>
  <c r="BW53" i="16"/>
  <c r="BV53" i="16"/>
  <c r="BU53" i="16"/>
  <c r="BT53" i="16"/>
  <c r="CB52" i="16"/>
  <c r="CA52" i="16"/>
  <c r="BZ52" i="16"/>
  <c r="BY52" i="16"/>
  <c r="BX52" i="16"/>
  <c r="BW52" i="16"/>
  <c r="BV52" i="16"/>
  <c r="BU52" i="16"/>
  <c r="BT52" i="16"/>
  <c r="U52" i="16"/>
  <c r="T52" i="16"/>
  <c r="S52" i="16"/>
  <c r="G51" i="16"/>
  <c r="G50" i="16"/>
  <c r="G49" i="16"/>
  <c r="G48" i="16"/>
  <c r="B48" i="16"/>
  <c r="CB47" i="16"/>
  <c r="CA47" i="16"/>
  <c r="BZ47" i="16"/>
  <c r="BY47" i="16"/>
  <c r="BX47" i="16"/>
  <c r="BW47" i="16"/>
  <c r="BV47" i="16"/>
  <c r="BU47" i="16"/>
  <c r="BT47" i="16"/>
  <c r="CB46" i="16"/>
  <c r="CA46" i="16"/>
  <c r="BZ46" i="16"/>
  <c r="BY46" i="16"/>
  <c r="BX46" i="16"/>
  <c r="BW46" i="16"/>
  <c r="BV46" i="16"/>
  <c r="BU46" i="16"/>
  <c r="BT46" i="16"/>
  <c r="CB45" i="16"/>
  <c r="CA45" i="16"/>
  <c r="BZ45" i="16"/>
  <c r="BY45" i="16"/>
  <c r="BX45" i="16"/>
  <c r="BW45" i="16"/>
  <c r="BV45" i="16"/>
  <c r="BU45" i="16"/>
  <c r="BT45" i="16"/>
  <c r="CB44" i="16"/>
  <c r="CA44" i="16"/>
  <c r="BZ44" i="16"/>
  <c r="BY44" i="16"/>
  <c r="BX44" i="16"/>
  <c r="BW44" i="16"/>
  <c r="BV44" i="16"/>
  <c r="BU44" i="16"/>
  <c r="BT44" i="16"/>
  <c r="CB43" i="16"/>
  <c r="CA43" i="16"/>
  <c r="BZ43" i="16"/>
  <c r="BY43" i="16"/>
  <c r="BX43" i="16"/>
  <c r="BW43" i="16"/>
  <c r="BV43" i="16"/>
  <c r="BU43" i="16"/>
  <c r="BT43" i="16"/>
  <c r="Q43" i="16"/>
  <c r="P43" i="16"/>
  <c r="O43" i="16"/>
  <c r="N43" i="16"/>
  <c r="M43" i="16"/>
  <c r="L43" i="16"/>
  <c r="CB42" i="16"/>
  <c r="CA42" i="16"/>
  <c r="BZ42" i="16"/>
  <c r="BY42" i="16"/>
  <c r="BX42" i="16"/>
  <c r="BW42" i="16"/>
  <c r="BV42" i="16"/>
  <c r="BU42" i="16"/>
  <c r="BT42" i="16"/>
  <c r="AN42" i="16"/>
  <c r="AM42" i="16"/>
  <c r="AL42" i="16"/>
  <c r="AK42" i="16"/>
  <c r="AJ42" i="16"/>
  <c r="AI42" i="16"/>
  <c r="AH42" i="16"/>
  <c r="AG42" i="16"/>
  <c r="AF42" i="16"/>
  <c r="AE42" i="16"/>
  <c r="AD42" i="16"/>
  <c r="AC42" i="16"/>
  <c r="AB42" i="16"/>
  <c r="AA42" i="16"/>
  <c r="T42" i="16"/>
  <c r="F42" i="16"/>
  <c r="Z42" i="16" s="1"/>
  <c r="CB41" i="16"/>
  <c r="CA41" i="16"/>
  <c r="BZ41" i="16"/>
  <c r="BY41" i="16"/>
  <c r="BX41" i="16"/>
  <c r="BW41" i="16"/>
  <c r="BV41" i="16"/>
  <c r="BU41" i="16"/>
  <c r="BT41" i="16"/>
  <c r="AN41" i="16"/>
  <c r="AM41" i="16"/>
  <c r="AL41" i="16"/>
  <c r="AK41" i="16"/>
  <c r="AJ41" i="16"/>
  <c r="AI41" i="16"/>
  <c r="AH41" i="16"/>
  <c r="AG41" i="16"/>
  <c r="AF41" i="16"/>
  <c r="AE41" i="16"/>
  <c r="AD41" i="16"/>
  <c r="AC41" i="16"/>
  <c r="AB41" i="16"/>
  <c r="AA41" i="16"/>
  <c r="T41" i="16"/>
  <c r="F41" i="16"/>
  <c r="Z41" i="16" s="1"/>
  <c r="CB40" i="16"/>
  <c r="CA40" i="16"/>
  <c r="BZ40" i="16"/>
  <c r="BY40" i="16"/>
  <c r="BX40" i="16"/>
  <c r="BW40" i="16"/>
  <c r="BV40" i="16"/>
  <c r="BU40" i="16"/>
  <c r="BT40" i="16"/>
  <c r="AN40" i="16"/>
  <c r="AM40" i="16"/>
  <c r="AL40" i="16"/>
  <c r="AK40" i="16"/>
  <c r="AJ40" i="16"/>
  <c r="AI40" i="16"/>
  <c r="AH40" i="16"/>
  <c r="AG40" i="16"/>
  <c r="AF40" i="16"/>
  <c r="AE40" i="16"/>
  <c r="AD40" i="16"/>
  <c r="AC40" i="16"/>
  <c r="AB40" i="16"/>
  <c r="AA40" i="16"/>
  <c r="F40" i="16"/>
  <c r="Z40" i="16" s="1"/>
  <c r="B40" i="16"/>
  <c r="G40" i="16" s="1"/>
  <c r="A40" i="16"/>
  <c r="CB39" i="16"/>
  <c r="CA39" i="16"/>
  <c r="BZ39" i="16"/>
  <c r="BY39" i="16"/>
  <c r="BX39" i="16"/>
  <c r="BW39" i="16"/>
  <c r="BV39" i="16"/>
  <c r="BU39" i="16"/>
  <c r="BT39" i="16"/>
  <c r="AN39" i="16"/>
  <c r="AM39" i="16"/>
  <c r="AL39" i="16"/>
  <c r="AK39" i="16"/>
  <c r="AJ39" i="16"/>
  <c r="AI39" i="16"/>
  <c r="AH39" i="16"/>
  <c r="AG39" i="16"/>
  <c r="AF39" i="16"/>
  <c r="AE39" i="16"/>
  <c r="AD39" i="16"/>
  <c r="AC39" i="16"/>
  <c r="AB39" i="16"/>
  <c r="AA39" i="16"/>
  <c r="T39" i="16"/>
  <c r="F39" i="16"/>
  <c r="Z39" i="16" s="1"/>
  <c r="CB38" i="16"/>
  <c r="CA38" i="16"/>
  <c r="BZ38" i="16"/>
  <c r="BY38" i="16"/>
  <c r="BX38" i="16"/>
  <c r="BW38" i="16"/>
  <c r="BV38" i="16"/>
  <c r="BU38" i="16"/>
  <c r="BT38" i="16"/>
  <c r="AN38" i="16"/>
  <c r="AM38" i="16"/>
  <c r="AL38" i="16"/>
  <c r="AK38" i="16"/>
  <c r="AJ38" i="16"/>
  <c r="AI38" i="16"/>
  <c r="AH38" i="16"/>
  <c r="AG38" i="16"/>
  <c r="AF38" i="16"/>
  <c r="AE38" i="16"/>
  <c r="AD38" i="16"/>
  <c r="AC38" i="16"/>
  <c r="AB38" i="16"/>
  <c r="AA38" i="16"/>
  <c r="T38" i="16"/>
  <c r="F38" i="16"/>
  <c r="Z38" i="16" s="1"/>
  <c r="CB37" i="16"/>
  <c r="CA37" i="16"/>
  <c r="BZ37" i="16"/>
  <c r="BY37" i="16"/>
  <c r="BX37" i="16"/>
  <c r="BW37" i="16"/>
  <c r="BV37" i="16"/>
  <c r="BU37" i="16"/>
  <c r="BT37" i="16"/>
  <c r="AN37" i="16"/>
  <c r="AM37" i="16"/>
  <c r="AL37" i="16"/>
  <c r="AK37" i="16"/>
  <c r="AJ37" i="16"/>
  <c r="AI37" i="16"/>
  <c r="AH37" i="16"/>
  <c r="AG37" i="16"/>
  <c r="AF37" i="16"/>
  <c r="AE37" i="16"/>
  <c r="AD37" i="16"/>
  <c r="AC37" i="16"/>
  <c r="AB37" i="16"/>
  <c r="AA37" i="16"/>
  <c r="F37" i="16"/>
  <c r="Z37" i="16" s="1"/>
  <c r="B37" i="16"/>
  <c r="G37" i="16" s="1"/>
  <c r="A37" i="16"/>
  <c r="CB36" i="16"/>
  <c r="CA36" i="16"/>
  <c r="BZ36" i="16"/>
  <c r="BY36" i="16"/>
  <c r="BX36" i="16"/>
  <c r="BW36" i="16"/>
  <c r="BV36" i="16"/>
  <c r="BU36" i="16"/>
  <c r="BT36" i="16"/>
  <c r="AN36" i="16"/>
  <c r="AM36" i="16"/>
  <c r="AL36" i="16"/>
  <c r="AK36" i="16"/>
  <c r="AJ36" i="16"/>
  <c r="AI36" i="16"/>
  <c r="AH36" i="16"/>
  <c r="AG36" i="16"/>
  <c r="AF36" i="16"/>
  <c r="AE36" i="16"/>
  <c r="AD36" i="16"/>
  <c r="AC36" i="16"/>
  <c r="AB36" i="16"/>
  <c r="AA36" i="16"/>
  <c r="T36" i="16"/>
  <c r="F36" i="16"/>
  <c r="Z36" i="16" s="1"/>
  <c r="CB35" i="16"/>
  <c r="CA35" i="16"/>
  <c r="BZ35" i="16"/>
  <c r="BY35" i="16"/>
  <c r="BX35" i="16"/>
  <c r="BW35" i="16"/>
  <c r="BV35" i="16"/>
  <c r="BU35" i="16"/>
  <c r="BT35" i="16"/>
  <c r="AN35" i="16"/>
  <c r="AM35" i="16"/>
  <c r="AL35" i="16"/>
  <c r="AK35" i="16"/>
  <c r="AJ35" i="16"/>
  <c r="AI35" i="16"/>
  <c r="AH35" i="16"/>
  <c r="AG35" i="16"/>
  <c r="AF35" i="16"/>
  <c r="AE35" i="16"/>
  <c r="AD35" i="16"/>
  <c r="AC35" i="16"/>
  <c r="AB35" i="16"/>
  <c r="AA35" i="16"/>
  <c r="T35" i="16"/>
  <c r="F35" i="16"/>
  <c r="Z35" i="16" s="1"/>
  <c r="CB34" i="16"/>
  <c r="CA34" i="16"/>
  <c r="BZ34" i="16"/>
  <c r="BY34" i="16"/>
  <c r="BX34" i="16"/>
  <c r="BW34" i="16"/>
  <c r="BV34" i="16"/>
  <c r="BU34" i="16"/>
  <c r="BT34" i="16"/>
  <c r="AN34" i="16"/>
  <c r="AM34" i="16"/>
  <c r="AL34" i="16"/>
  <c r="AK34" i="16"/>
  <c r="AJ34" i="16"/>
  <c r="AI34" i="16"/>
  <c r="AH34" i="16"/>
  <c r="AG34" i="16"/>
  <c r="AF34" i="16"/>
  <c r="AE34" i="16"/>
  <c r="AD34" i="16"/>
  <c r="AC34" i="16"/>
  <c r="AB34" i="16"/>
  <c r="AA34" i="16"/>
  <c r="F34" i="16"/>
  <c r="Z34" i="16" s="1"/>
  <c r="B34" i="16"/>
  <c r="G34" i="16" s="1"/>
  <c r="A34" i="16"/>
  <c r="CB33" i="16"/>
  <c r="CA33" i="16"/>
  <c r="BZ33" i="16"/>
  <c r="BY33" i="16"/>
  <c r="BX33" i="16"/>
  <c r="BW33" i="16"/>
  <c r="BV33" i="16"/>
  <c r="BU33" i="16"/>
  <c r="BT33" i="16"/>
  <c r="AN33" i="16"/>
  <c r="AM33" i="16"/>
  <c r="AL33" i="16"/>
  <c r="AK33" i="16"/>
  <c r="AJ33" i="16"/>
  <c r="AI33" i="16"/>
  <c r="AH33" i="16"/>
  <c r="AG33" i="16"/>
  <c r="AF33" i="16"/>
  <c r="AE33" i="16"/>
  <c r="AD33" i="16"/>
  <c r="AC33" i="16"/>
  <c r="AB33" i="16"/>
  <c r="AA33" i="16"/>
  <c r="T33" i="16"/>
  <c r="F33" i="16"/>
  <c r="Z33" i="16" s="1"/>
  <c r="CB32" i="16"/>
  <c r="CA32" i="16"/>
  <c r="BZ32" i="16"/>
  <c r="BY32" i="16"/>
  <c r="BX32" i="16"/>
  <c r="BW32" i="16"/>
  <c r="BV32" i="16"/>
  <c r="BU32" i="16"/>
  <c r="BT32" i="16"/>
  <c r="AN32" i="16"/>
  <c r="AM32" i="16"/>
  <c r="AL32" i="16"/>
  <c r="AK32" i="16"/>
  <c r="AJ32" i="16"/>
  <c r="AI32" i="16"/>
  <c r="AH32" i="16"/>
  <c r="AG32" i="16"/>
  <c r="AF32" i="16"/>
  <c r="AE32" i="16"/>
  <c r="AD32" i="16"/>
  <c r="AC32" i="16"/>
  <c r="AB32" i="16"/>
  <c r="AA32" i="16"/>
  <c r="T32" i="16"/>
  <c r="F32" i="16"/>
  <c r="Z32" i="16" s="1"/>
  <c r="CB31" i="16"/>
  <c r="CA31" i="16"/>
  <c r="BZ31" i="16"/>
  <c r="BY31" i="16"/>
  <c r="BX31" i="16"/>
  <c r="BW31" i="16"/>
  <c r="BV31" i="16"/>
  <c r="BU31" i="16"/>
  <c r="BT31" i="16"/>
  <c r="A31" i="16"/>
  <c r="CB30" i="16"/>
  <c r="CA30" i="16"/>
  <c r="BZ30" i="16"/>
  <c r="BY30" i="16"/>
  <c r="BX30" i="16"/>
  <c r="BW30" i="16"/>
  <c r="BV30" i="16"/>
  <c r="BU30" i="16"/>
  <c r="BT30" i="16"/>
  <c r="CB29" i="16"/>
  <c r="CA29" i="16"/>
  <c r="BZ29" i="16"/>
  <c r="BY29" i="16"/>
  <c r="BX29" i="16"/>
  <c r="BW29" i="16"/>
  <c r="BV29" i="16"/>
  <c r="BU29" i="16"/>
  <c r="BT29" i="16"/>
  <c r="CB28" i="16"/>
  <c r="CA28" i="16"/>
  <c r="BZ28" i="16"/>
  <c r="BY28" i="16"/>
  <c r="BX28" i="16"/>
  <c r="BW28" i="16"/>
  <c r="BV28" i="16"/>
  <c r="BU28" i="16"/>
  <c r="BT28" i="16"/>
  <c r="CB27" i="16"/>
  <c r="CA27" i="16"/>
  <c r="BZ27" i="16"/>
  <c r="BY27" i="16"/>
  <c r="BX27" i="16"/>
  <c r="BW27" i="16"/>
  <c r="BV27" i="16"/>
  <c r="BU27" i="16"/>
  <c r="BT27" i="16"/>
  <c r="CB26" i="16"/>
  <c r="CA26" i="16"/>
  <c r="BZ26" i="16"/>
  <c r="BY26" i="16"/>
  <c r="BX26" i="16"/>
  <c r="BW26" i="16"/>
  <c r="BV26" i="16"/>
  <c r="BU26" i="16"/>
  <c r="BT26" i="16"/>
  <c r="CB25" i="16"/>
  <c r="CA25" i="16"/>
  <c r="BZ25" i="16"/>
  <c r="BY25" i="16"/>
  <c r="BX25" i="16"/>
  <c r="BW25" i="16"/>
  <c r="BV25" i="16"/>
  <c r="BU25" i="16"/>
  <c r="BT25" i="16"/>
  <c r="B25" i="16"/>
  <c r="CB24" i="16"/>
  <c r="CA24" i="16"/>
  <c r="BZ24" i="16"/>
  <c r="BY24" i="16"/>
  <c r="BX24" i="16"/>
  <c r="BW24" i="16"/>
  <c r="BV24" i="16"/>
  <c r="BU24" i="16"/>
  <c r="BT24" i="16"/>
  <c r="B24" i="16"/>
  <c r="CB23" i="16"/>
  <c r="CA23" i="16"/>
  <c r="BZ23" i="16"/>
  <c r="BY23" i="16"/>
  <c r="BX23" i="16"/>
  <c r="BW23" i="16"/>
  <c r="BV23" i="16"/>
  <c r="BU23" i="16"/>
  <c r="BT23" i="16"/>
  <c r="B23" i="16"/>
  <c r="CB22" i="16"/>
  <c r="CA22" i="16"/>
  <c r="BZ22" i="16"/>
  <c r="BY22" i="16"/>
  <c r="BX22" i="16"/>
  <c r="BW22" i="16"/>
  <c r="BV22" i="16"/>
  <c r="BU22" i="16"/>
  <c r="BT22" i="16"/>
  <c r="E22" i="16"/>
  <c r="CB21" i="16"/>
  <c r="CA21" i="16"/>
  <c r="BZ21" i="16"/>
  <c r="BY21" i="16"/>
  <c r="BX21" i="16"/>
  <c r="BW21" i="16"/>
  <c r="BV21" i="16"/>
  <c r="BU21" i="16"/>
  <c r="BT21" i="16"/>
  <c r="CB20" i="16"/>
  <c r="CA20" i="16"/>
  <c r="BZ20" i="16"/>
  <c r="BY20" i="16"/>
  <c r="BX20" i="16"/>
  <c r="BW20" i="16"/>
  <c r="BV20" i="16"/>
  <c r="BU20" i="16"/>
  <c r="BT20" i="16"/>
  <c r="CB19" i="16"/>
  <c r="CA19" i="16"/>
  <c r="BZ19" i="16"/>
  <c r="BY19" i="16"/>
  <c r="BX19" i="16"/>
  <c r="BW19" i="16"/>
  <c r="BV19" i="16"/>
  <c r="BU19" i="16"/>
  <c r="BT19" i="16"/>
  <c r="CB18" i="16"/>
  <c r="CA18" i="16"/>
  <c r="BZ18" i="16"/>
  <c r="BY18" i="16"/>
  <c r="BX18" i="16"/>
  <c r="BW18" i="16"/>
  <c r="BV18" i="16"/>
  <c r="BU18" i="16"/>
  <c r="BT18" i="16"/>
  <c r="CB17" i="16"/>
  <c r="CA17" i="16"/>
  <c r="BZ17" i="16"/>
  <c r="BY17" i="16"/>
  <c r="BX17" i="16"/>
  <c r="BW17" i="16"/>
  <c r="BV17" i="16"/>
  <c r="BU17" i="16"/>
  <c r="BT17" i="16"/>
  <c r="E17" i="16"/>
  <c r="CB16" i="16"/>
  <c r="CA16" i="16"/>
  <c r="BZ16" i="16"/>
  <c r="BY16" i="16"/>
  <c r="BX16" i="16"/>
  <c r="BW16" i="16"/>
  <c r="BV16" i="16"/>
  <c r="BU16" i="16"/>
  <c r="BT16" i="16"/>
  <c r="CB15" i="16"/>
  <c r="CA15" i="16"/>
  <c r="BZ15" i="16"/>
  <c r="BY15" i="16"/>
  <c r="BX15" i="16"/>
  <c r="BW15" i="16"/>
  <c r="BV15" i="16"/>
  <c r="BU15" i="16"/>
  <c r="BT15" i="16"/>
  <c r="T37" i="16"/>
  <c r="CB14" i="16"/>
  <c r="CA14" i="16"/>
  <c r="BZ14" i="16"/>
  <c r="BY14" i="16"/>
  <c r="BX14" i="16"/>
  <c r="BW14" i="16"/>
  <c r="BV14" i="16"/>
  <c r="BU14" i="16"/>
  <c r="BT14" i="16"/>
  <c r="T34" i="16"/>
  <c r="CB13" i="16"/>
  <c r="CA13" i="16"/>
  <c r="BZ13" i="16"/>
  <c r="BY13" i="16"/>
  <c r="BX13" i="16"/>
  <c r="BW13" i="16"/>
  <c r="BV13" i="16"/>
  <c r="BU13" i="16"/>
  <c r="BT13" i="16"/>
  <c r="CB12" i="16"/>
  <c r="CA12" i="16"/>
  <c r="BZ12" i="16"/>
  <c r="BY12" i="16"/>
  <c r="BX12" i="16"/>
  <c r="BW12" i="16"/>
  <c r="BV12" i="16"/>
  <c r="BU12" i="16"/>
  <c r="BT12" i="16"/>
  <c r="CB11" i="16"/>
  <c r="CA11" i="16"/>
  <c r="BZ11" i="16"/>
  <c r="BY11" i="16"/>
  <c r="BX11" i="16"/>
  <c r="BW11" i="16"/>
  <c r="BV11" i="16"/>
  <c r="BU11" i="16"/>
  <c r="BT11" i="16"/>
  <c r="CB10" i="16"/>
  <c r="CA10" i="16"/>
  <c r="BZ10" i="16"/>
  <c r="BY10" i="16"/>
  <c r="BX10" i="16"/>
  <c r="BW10" i="16"/>
  <c r="BV10" i="16"/>
  <c r="BU10" i="16"/>
  <c r="BT10" i="16"/>
  <c r="AR137" i="15"/>
  <c r="AP137" i="15"/>
  <c r="AR136" i="15"/>
  <c r="AP136" i="15"/>
  <c r="BA135" i="15"/>
  <c r="AZ135" i="15"/>
  <c r="AY135" i="15"/>
  <c r="AX135" i="15"/>
  <c r="AW135" i="15"/>
  <c r="AV135" i="15"/>
  <c r="AU135" i="15"/>
  <c r="AT135" i="15"/>
  <c r="AS135" i="15"/>
  <c r="AQ135" i="15"/>
  <c r="BA134" i="15"/>
  <c r="AZ134" i="15"/>
  <c r="AY134" i="15"/>
  <c r="AX134" i="15"/>
  <c r="AW134" i="15"/>
  <c r="AV134" i="15"/>
  <c r="AU134" i="15"/>
  <c r="AT134" i="15"/>
  <c r="AS134" i="15"/>
  <c r="AQ134" i="15"/>
  <c r="D127" i="15"/>
  <c r="O114" i="15"/>
  <c r="O113" i="15"/>
  <c r="O112" i="15"/>
  <c r="O111" i="15"/>
  <c r="O110" i="15"/>
  <c r="O109" i="15"/>
  <c r="O108" i="15"/>
  <c r="O107" i="15"/>
  <c r="O106" i="15"/>
  <c r="M82" i="15"/>
  <c r="AH81" i="15"/>
  <c r="AG81" i="15"/>
  <c r="AF81" i="15"/>
  <c r="AE81" i="15"/>
  <c r="AD81" i="15"/>
  <c r="AC81" i="15"/>
  <c r="AB81" i="15"/>
  <c r="AA81" i="15"/>
  <c r="Z81" i="15"/>
  <c r="M81" i="15"/>
  <c r="L81" i="15"/>
  <c r="J81" i="15"/>
  <c r="E81" i="15"/>
  <c r="AH80" i="15"/>
  <c r="AG80" i="15"/>
  <c r="AF80" i="15"/>
  <c r="AE80" i="15"/>
  <c r="AD80" i="15"/>
  <c r="AC80" i="15"/>
  <c r="AB80" i="15"/>
  <c r="AA80" i="15"/>
  <c r="Z80" i="15"/>
  <c r="M80" i="15"/>
  <c r="L80" i="15"/>
  <c r="I80" i="15"/>
  <c r="J80" i="15" s="1"/>
  <c r="E80" i="15"/>
  <c r="AH79" i="15"/>
  <c r="AG79" i="15"/>
  <c r="AF79" i="15"/>
  <c r="AE79" i="15"/>
  <c r="AD79" i="15"/>
  <c r="AC79" i="15"/>
  <c r="AB79" i="15"/>
  <c r="AA79" i="15"/>
  <c r="Z79" i="15"/>
  <c r="M79" i="15"/>
  <c r="L79" i="15"/>
  <c r="I79" i="15"/>
  <c r="J79" i="15" s="1"/>
  <c r="E79" i="15"/>
  <c r="I78" i="15"/>
  <c r="J78" i="15" s="1"/>
  <c r="CB74" i="15"/>
  <c r="CA74" i="15"/>
  <c r="BZ74" i="15"/>
  <c r="BY74" i="15"/>
  <c r="BX74" i="15"/>
  <c r="BW74" i="15"/>
  <c r="BV74" i="15"/>
  <c r="BU74" i="15"/>
  <c r="BT74" i="15"/>
  <c r="CB72" i="15"/>
  <c r="CA72" i="15"/>
  <c r="BZ72" i="15"/>
  <c r="BY72" i="15"/>
  <c r="BX72" i="15"/>
  <c r="BW72" i="15"/>
  <c r="BV72" i="15"/>
  <c r="BU72" i="15"/>
  <c r="BT72" i="15"/>
  <c r="CB71" i="15"/>
  <c r="CA71" i="15"/>
  <c r="BZ71" i="15"/>
  <c r="BY71" i="15"/>
  <c r="BX71" i="15"/>
  <c r="BW71" i="15"/>
  <c r="BV71" i="15"/>
  <c r="BU71" i="15"/>
  <c r="BT71" i="15"/>
  <c r="CB70" i="15"/>
  <c r="CA70" i="15"/>
  <c r="BZ70" i="15"/>
  <c r="BY70" i="15"/>
  <c r="BX70" i="15"/>
  <c r="BW70" i="15"/>
  <c r="BV70" i="15"/>
  <c r="BU70" i="15"/>
  <c r="BT70" i="15"/>
  <c r="B70" i="15"/>
  <c r="CB69" i="15"/>
  <c r="CA69" i="15"/>
  <c r="BZ69" i="15"/>
  <c r="BY69" i="15"/>
  <c r="BX69" i="15"/>
  <c r="BW69" i="15"/>
  <c r="BV69" i="15"/>
  <c r="BU69" i="15"/>
  <c r="BT69" i="15"/>
  <c r="CB68" i="15"/>
  <c r="CA68" i="15"/>
  <c r="BZ68" i="15"/>
  <c r="BY68" i="15"/>
  <c r="BX68" i="15"/>
  <c r="BW68" i="15"/>
  <c r="BV68" i="15"/>
  <c r="BU68" i="15"/>
  <c r="BT68" i="15"/>
  <c r="CB67" i="15"/>
  <c r="CA67" i="15"/>
  <c r="BZ67" i="15"/>
  <c r="BY67" i="15"/>
  <c r="BX67" i="15"/>
  <c r="BW67" i="15"/>
  <c r="BV67" i="15"/>
  <c r="BU67" i="15"/>
  <c r="BT67" i="15"/>
  <c r="CB66" i="15"/>
  <c r="CA66" i="15"/>
  <c r="BZ66" i="15"/>
  <c r="BY66" i="15"/>
  <c r="BX66" i="15"/>
  <c r="BW66" i="15"/>
  <c r="BV66" i="15"/>
  <c r="BU66" i="15"/>
  <c r="BT66" i="15"/>
  <c r="CB65" i="15"/>
  <c r="CA65" i="15"/>
  <c r="BZ65" i="15"/>
  <c r="BY65" i="15"/>
  <c r="BX65" i="15"/>
  <c r="BW65" i="15"/>
  <c r="BV65" i="15"/>
  <c r="BU65" i="15"/>
  <c r="BT65" i="15"/>
  <c r="Q65" i="15"/>
  <c r="P65" i="15"/>
  <c r="O65" i="15"/>
  <c r="N65" i="15"/>
  <c r="M65" i="15"/>
  <c r="L65" i="15"/>
  <c r="E65" i="15"/>
  <c r="CB64" i="15"/>
  <c r="CA64" i="15"/>
  <c r="BZ64" i="15"/>
  <c r="BY64" i="15"/>
  <c r="BX64" i="15"/>
  <c r="BW64" i="15"/>
  <c r="BV64" i="15"/>
  <c r="BU64" i="15"/>
  <c r="BT64" i="15"/>
  <c r="AN64" i="15"/>
  <c r="AM64" i="15"/>
  <c r="AL64" i="15"/>
  <c r="AK64" i="15"/>
  <c r="AJ64" i="15"/>
  <c r="AI64" i="15"/>
  <c r="T64" i="15"/>
  <c r="I64" i="15"/>
  <c r="H64" i="15"/>
  <c r="G64" i="15"/>
  <c r="CB63" i="15"/>
  <c r="CA63" i="15"/>
  <c r="BZ63" i="15"/>
  <c r="BY63" i="15"/>
  <c r="BX63" i="15"/>
  <c r="BW63" i="15"/>
  <c r="BV63" i="15"/>
  <c r="BU63" i="15"/>
  <c r="BT63" i="15"/>
  <c r="CB62" i="15"/>
  <c r="CB61" i="15"/>
  <c r="CA61" i="15"/>
  <c r="BZ61" i="15"/>
  <c r="BY61" i="15"/>
  <c r="BX61" i="15"/>
  <c r="BW61" i="15"/>
  <c r="BV61" i="15"/>
  <c r="BU61" i="15"/>
  <c r="BT61" i="15"/>
  <c r="CB60" i="15"/>
  <c r="CA60" i="15"/>
  <c r="BZ60" i="15"/>
  <c r="BY60" i="15"/>
  <c r="BX60" i="15"/>
  <c r="BW60" i="15"/>
  <c r="BV60" i="15"/>
  <c r="BU60" i="15"/>
  <c r="BT60" i="15"/>
  <c r="CB59" i="15"/>
  <c r="CA59" i="15"/>
  <c r="BZ59" i="15"/>
  <c r="BY59" i="15"/>
  <c r="BX59" i="15"/>
  <c r="BW59" i="15"/>
  <c r="BV59" i="15"/>
  <c r="BU59" i="15"/>
  <c r="BT59" i="15"/>
  <c r="CB58" i="15"/>
  <c r="CA58" i="15"/>
  <c r="BZ58" i="15"/>
  <c r="BY58" i="15"/>
  <c r="BX58" i="15"/>
  <c r="BW58" i="15"/>
  <c r="BV58" i="15"/>
  <c r="BU58" i="15"/>
  <c r="BT58" i="15"/>
  <c r="CB57" i="15"/>
  <c r="CA57" i="15"/>
  <c r="BZ57" i="15"/>
  <c r="BY57" i="15"/>
  <c r="BX57" i="15"/>
  <c r="BW57" i="15"/>
  <c r="BV57" i="15"/>
  <c r="BU57" i="15"/>
  <c r="BT57" i="15"/>
  <c r="CB56" i="15"/>
  <c r="CA56" i="15"/>
  <c r="BZ56" i="15"/>
  <c r="BY56" i="15"/>
  <c r="BX56" i="15"/>
  <c r="BW56" i="15"/>
  <c r="BV56" i="15"/>
  <c r="BU56" i="15"/>
  <c r="BT56" i="15"/>
  <c r="CB55" i="15"/>
  <c r="CA55" i="15"/>
  <c r="BZ55" i="15"/>
  <c r="BY55" i="15"/>
  <c r="BX55" i="15"/>
  <c r="BW55" i="15"/>
  <c r="BV55" i="15"/>
  <c r="BU55" i="15"/>
  <c r="BT55" i="15"/>
  <c r="CB54" i="15"/>
  <c r="CA54" i="15"/>
  <c r="BZ54" i="15"/>
  <c r="BY54" i="15"/>
  <c r="BX54" i="15"/>
  <c r="BW54" i="15"/>
  <c r="BV54" i="15"/>
  <c r="BU54" i="15"/>
  <c r="BT54" i="15"/>
  <c r="CB53" i="15"/>
  <c r="CA53" i="15"/>
  <c r="BZ53" i="15"/>
  <c r="BY53" i="15"/>
  <c r="BX53" i="15"/>
  <c r="BW53" i="15"/>
  <c r="BV53" i="15"/>
  <c r="BU53" i="15"/>
  <c r="BT53" i="15"/>
  <c r="CB52" i="15"/>
  <c r="CA52" i="15"/>
  <c r="BZ52" i="15"/>
  <c r="BY52" i="15"/>
  <c r="BX52" i="15"/>
  <c r="BW52" i="15"/>
  <c r="BV52" i="15"/>
  <c r="BU52" i="15"/>
  <c r="BT52" i="15"/>
  <c r="U52" i="15"/>
  <c r="T52" i="15"/>
  <c r="S52" i="15"/>
  <c r="G51" i="15"/>
  <c r="G50" i="15"/>
  <c r="G49" i="15"/>
  <c r="G48" i="15"/>
  <c r="B48" i="15"/>
  <c r="CB47" i="15"/>
  <c r="CA47" i="15"/>
  <c r="BZ47" i="15"/>
  <c r="BY47" i="15"/>
  <c r="BX47" i="15"/>
  <c r="BW47" i="15"/>
  <c r="BV47" i="15"/>
  <c r="BU47" i="15"/>
  <c r="BT47" i="15"/>
  <c r="CB46" i="15"/>
  <c r="CA46" i="15"/>
  <c r="BZ46" i="15"/>
  <c r="BY46" i="15"/>
  <c r="BX46" i="15"/>
  <c r="BW46" i="15"/>
  <c r="BV46" i="15"/>
  <c r="BU46" i="15"/>
  <c r="BT46" i="15"/>
  <c r="CB45" i="15"/>
  <c r="CA45" i="15"/>
  <c r="BZ45" i="15"/>
  <c r="BY45" i="15"/>
  <c r="BX45" i="15"/>
  <c r="BW45" i="15"/>
  <c r="BV45" i="15"/>
  <c r="BU45" i="15"/>
  <c r="BT45" i="15"/>
  <c r="CB44" i="15"/>
  <c r="CA44" i="15"/>
  <c r="BZ44" i="15"/>
  <c r="BY44" i="15"/>
  <c r="BX44" i="15"/>
  <c r="BW44" i="15"/>
  <c r="BV44" i="15"/>
  <c r="BU44" i="15"/>
  <c r="BT44" i="15"/>
  <c r="CB43" i="15"/>
  <c r="CA43" i="15"/>
  <c r="BZ43" i="15"/>
  <c r="BY43" i="15"/>
  <c r="BX43" i="15"/>
  <c r="BW43" i="15"/>
  <c r="BV43" i="15"/>
  <c r="BU43" i="15"/>
  <c r="BT43" i="15"/>
  <c r="Q43" i="15"/>
  <c r="P43" i="15"/>
  <c r="O43" i="15"/>
  <c r="N43" i="15"/>
  <c r="M43" i="15"/>
  <c r="L43" i="15"/>
  <c r="CB42" i="15"/>
  <c r="CA42" i="15"/>
  <c r="BZ42" i="15"/>
  <c r="BY42" i="15"/>
  <c r="BX42" i="15"/>
  <c r="BW42" i="15"/>
  <c r="BV42" i="15"/>
  <c r="BU42" i="15"/>
  <c r="BT42" i="15"/>
  <c r="AN42" i="15"/>
  <c r="AM42" i="15"/>
  <c r="AL42" i="15"/>
  <c r="AK42" i="15"/>
  <c r="AJ42" i="15"/>
  <c r="AI42" i="15"/>
  <c r="AH42" i="15"/>
  <c r="AG42" i="15"/>
  <c r="AF42" i="15"/>
  <c r="AE42" i="15"/>
  <c r="AD42" i="15"/>
  <c r="AC42" i="15"/>
  <c r="AB42" i="15"/>
  <c r="AA42" i="15"/>
  <c r="T42" i="15"/>
  <c r="F42" i="15"/>
  <c r="Z42" i="15" s="1"/>
  <c r="CB41" i="15"/>
  <c r="CA41" i="15"/>
  <c r="BZ41" i="15"/>
  <c r="BY41" i="15"/>
  <c r="BX41" i="15"/>
  <c r="BW41" i="15"/>
  <c r="BV41" i="15"/>
  <c r="BU41" i="15"/>
  <c r="BT41" i="15"/>
  <c r="AN41" i="15"/>
  <c r="AM41" i="15"/>
  <c r="AL41" i="15"/>
  <c r="AK41" i="15"/>
  <c r="AJ41" i="15"/>
  <c r="AI41" i="15"/>
  <c r="AH41" i="15"/>
  <c r="AG41" i="15"/>
  <c r="AF41" i="15"/>
  <c r="AE41" i="15"/>
  <c r="AD41" i="15"/>
  <c r="AC41" i="15"/>
  <c r="AB41" i="15"/>
  <c r="AA41" i="15"/>
  <c r="T41" i="15"/>
  <c r="F41" i="15"/>
  <c r="Z41" i="15" s="1"/>
  <c r="CB40" i="15"/>
  <c r="CA40" i="15"/>
  <c r="BZ40" i="15"/>
  <c r="BY40" i="15"/>
  <c r="BX40" i="15"/>
  <c r="BW40" i="15"/>
  <c r="BV40" i="15"/>
  <c r="BU40" i="15"/>
  <c r="BT40" i="15"/>
  <c r="AN40" i="15"/>
  <c r="AM40" i="15"/>
  <c r="AL40" i="15"/>
  <c r="AK40" i="15"/>
  <c r="AJ40" i="15"/>
  <c r="AI40" i="15"/>
  <c r="AH40" i="15"/>
  <c r="AG40" i="15"/>
  <c r="AF40" i="15"/>
  <c r="AE40" i="15"/>
  <c r="AD40" i="15"/>
  <c r="AC40" i="15"/>
  <c r="AB40" i="15"/>
  <c r="AA40" i="15"/>
  <c r="F40" i="15"/>
  <c r="Z40" i="15" s="1"/>
  <c r="B40" i="15"/>
  <c r="A40" i="15"/>
  <c r="CB39" i="15"/>
  <c r="CA39" i="15"/>
  <c r="BZ39" i="15"/>
  <c r="BY39" i="15"/>
  <c r="BX39" i="15"/>
  <c r="BW39" i="15"/>
  <c r="BV39" i="15"/>
  <c r="BU39" i="15"/>
  <c r="BT39" i="15"/>
  <c r="AN39" i="15"/>
  <c r="AM39" i="15"/>
  <c r="AL39" i="15"/>
  <c r="AK39" i="15"/>
  <c r="AJ39" i="15"/>
  <c r="AI39" i="15"/>
  <c r="AH39" i="15"/>
  <c r="AG39" i="15"/>
  <c r="AF39" i="15"/>
  <c r="AE39" i="15"/>
  <c r="AD39" i="15"/>
  <c r="AC39" i="15"/>
  <c r="AB39" i="15"/>
  <c r="AA39" i="15"/>
  <c r="T39" i="15"/>
  <c r="F39" i="15"/>
  <c r="Z39" i="15" s="1"/>
  <c r="CB38" i="15"/>
  <c r="CA38" i="15"/>
  <c r="BZ38" i="15"/>
  <c r="BY38" i="15"/>
  <c r="BX38" i="15"/>
  <c r="BW38" i="15"/>
  <c r="BV38" i="15"/>
  <c r="BU38" i="15"/>
  <c r="BT38" i="15"/>
  <c r="AN38" i="15"/>
  <c r="AM38" i="15"/>
  <c r="AL38" i="15"/>
  <c r="AK38" i="15"/>
  <c r="AJ38" i="15"/>
  <c r="AI38" i="15"/>
  <c r="AH38" i="15"/>
  <c r="AG38" i="15"/>
  <c r="AF38" i="15"/>
  <c r="AE38" i="15"/>
  <c r="AD38" i="15"/>
  <c r="AC38" i="15"/>
  <c r="AB38" i="15"/>
  <c r="AA38" i="15"/>
  <c r="T38" i="15"/>
  <c r="F38" i="15"/>
  <c r="Z38" i="15" s="1"/>
  <c r="CB37" i="15"/>
  <c r="CA37" i="15"/>
  <c r="BZ37" i="15"/>
  <c r="BY37" i="15"/>
  <c r="BX37" i="15"/>
  <c r="BW37" i="15"/>
  <c r="BV37" i="15"/>
  <c r="BU37" i="15"/>
  <c r="BT37" i="15"/>
  <c r="AN37" i="15"/>
  <c r="AM37" i="15"/>
  <c r="AL37" i="15"/>
  <c r="AK37" i="15"/>
  <c r="AJ37" i="15"/>
  <c r="AI37" i="15"/>
  <c r="AH37" i="15"/>
  <c r="AG37" i="15"/>
  <c r="AF37" i="15"/>
  <c r="AE37" i="15"/>
  <c r="AD37" i="15"/>
  <c r="AC37" i="15"/>
  <c r="AB37" i="15"/>
  <c r="AA37" i="15"/>
  <c r="F37" i="15"/>
  <c r="Z37" i="15" s="1"/>
  <c r="B37" i="15"/>
  <c r="A37" i="15"/>
  <c r="CB36" i="15"/>
  <c r="CA36" i="15"/>
  <c r="BZ36" i="15"/>
  <c r="BY36" i="15"/>
  <c r="BX36" i="15"/>
  <c r="BW36" i="15"/>
  <c r="BV36" i="15"/>
  <c r="BU36" i="15"/>
  <c r="BT36" i="15"/>
  <c r="AN36" i="15"/>
  <c r="AM36" i="15"/>
  <c r="AL36" i="15"/>
  <c r="AK36" i="15"/>
  <c r="AJ36" i="15"/>
  <c r="AI36" i="15"/>
  <c r="AH36" i="15"/>
  <c r="AG36" i="15"/>
  <c r="AF36" i="15"/>
  <c r="AE36" i="15"/>
  <c r="AD36" i="15"/>
  <c r="AC36" i="15"/>
  <c r="AB36" i="15"/>
  <c r="AA36" i="15"/>
  <c r="T36" i="15"/>
  <c r="F36" i="15"/>
  <c r="Z36" i="15" s="1"/>
  <c r="CB35" i="15"/>
  <c r="CA35" i="15"/>
  <c r="BZ35" i="15"/>
  <c r="BY35" i="15"/>
  <c r="BX35" i="15"/>
  <c r="BW35" i="15"/>
  <c r="BV35" i="15"/>
  <c r="BU35" i="15"/>
  <c r="BT35" i="15"/>
  <c r="AN35" i="15"/>
  <c r="AM35" i="15"/>
  <c r="AL35" i="15"/>
  <c r="AK35" i="15"/>
  <c r="AJ35" i="15"/>
  <c r="AI35" i="15"/>
  <c r="AH35" i="15"/>
  <c r="AG35" i="15"/>
  <c r="AF35" i="15"/>
  <c r="AE35" i="15"/>
  <c r="AD35" i="15"/>
  <c r="AC35" i="15"/>
  <c r="AB35" i="15"/>
  <c r="AA35" i="15"/>
  <c r="T35" i="15"/>
  <c r="F35" i="15"/>
  <c r="Z35" i="15" s="1"/>
  <c r="CB34" i="15"/>
  <c r="CA34" i="15"/>
  <c r="BZ34" i="15"/>
  <c r="BY34" i="15"/>
  <c r="BX34" i="15"/>
  <c r="BW34" i="15"/>
  <c r="BV34" i="15"/>
  <c r="BU34" i="15"/>
  <c r="BT34" i="15"/>
  <c r="AN34" i="15"/>
  <c r="AM34" i="15"/>
  <c r="AL34" i="15"/>
  <c r="AK34" i="15"/>
  <c r="AJ34" i="15"/>
  <c r="AI34" i="15"/>
  <c r="AH34" i="15"/>
  <c r="AG34" i="15"/>
  <c r="AF34" i="15"/>
  <c r="AE34" i="15"/>
  <c r="AD34" i="15"/>
  <c r="AC34" i="15"/>
  <c r="AB34" i="15"/>
  <c r="AA34" i="15"/>
  <c r="F34" i="15"/>
  <c r="Z34" i="15" s="1"/>
  <c r="B34" i="15"/>
  <c r="A34" i="15"/>
  <c r="CB33" i="15"/>
  <c r="CA33" i="15"/>
  <c r="BZ33" i="15"/>
  <c r="BY33" i="15"/>
  <c r="BX33" i="15"/>
  <c r="BW33" i="15"/>
  <c r="BV33" i="15"/>
  <c r="BU33" i="15"/>
  <c r="BT33" i="15"/>
  <c r="AN33" i="15"/>
  <c r="AM33" i="15"/>
  <c r="AL33" i="15"/>
  <c r="AK33" i="15"/>
  <c r="AJ33" i="15"/>
  <c r="AI33" i="15"/>
  <c r="AH33" i="15"/>
  <c r="AG33" i="15"/>
  <c r="AF33" i="15"/>
  <c r="AE33" i="15"/>
  <c r="AD33" i="15"/>
  <c r="AC33" i="15"/>
  <c r="AB33" i="15"/>
  <c r="AA33" i="15"/>
  <c r="T33" i="15"/>
  <c r="F33" i="15"/>
  <c r="Z33" i="15" s="1"/>
  <c r="CB32" i="15"/>
  <c r="CA32" i="15"/>
  <c r="BZ32" i="15"/>
  <c r="BY32" i="15"/>
  <c r="BX32" i="15"/>
  <c r="BW32" i="15"/>
  <c r="BV32" i="15"/>
  <c r="BU32" i="15"/>
  <c r="BT32" i="15"/>
  <c r="CB31" i="15"/>
  <c r="CA31" i="15"/>
  <c r="BZ31" i="15"/>
  <c r="BY31" i="15"/>
  <c r="BX31" i="15"/>
  <c r="BW31" i="15"/>
  <c r="BV31" i="15"/>
  <c r="BU31" i="15"/>
  <c r="BT31" i="15"/>
  <c r="A31" i="15"/>
  <c r="CB30" i="15"/>
  <c r="CA30" i="15"/>
  <c r="BZ30" i="15"/>
  <c r="BY30" i="15"/>
  <c r="BX30" i="15"/>
  <c r="BW30" i="15"/>
  <c r="BV30" i="15"/>
  <c r="BU30" i="15"/>
  <c r="BT30" i="15"/>
  <c r="CB29" i="15"/>
  <c r="CA29" i="15"/>
  <c r="BZ29" i="15"/>
  <c r="BY29" i="15"/>
  <c r="BX29" i="15"/>
  <c r="BW29" i="15"/>
  <c r="BV29" i="15"/>
  <c r="BU29" i="15"/>
  <c r="BT29" i="15"/>
  <c r="CB28" i="15"/>
  <c r="CA28" i="15"/>
  <c r="BZ28" i="15"/>
  <c r="BY28" i="15"/>
  <c r="BX28" i="15"/>
  <c r="BW28" i="15"/>
  <c r="BV28" i="15"/>
  <c r="BU28" i="15"/>
  <c r="BT28" i="15"/>
  <c r="CB27" i="15"/>
  <c r="CA27" i="15"/>
  <c r="BZ27" i="15"/>
  <c r="BY27" i="15"/>
  <c r="BX27" i="15"/>
  <c r="BW27" i="15"/>
  <c r="BV27" i="15"/>
  <c r="BU27" i="15"/>
  <c r="BT27" i="15"/>
  <c r="CB26" i="15"/>
  <c r="CA26" i="15"/>
  <c r="BZ26" i="15"/>
  <c r="BY26" i="15"/>
  <c r="BX26" i="15"/>
  <c r="BW26" i="15"/>
  <c r="BV26" i="15"/>
  <c r="BU26" i="15"/>
  <c r="BT26" i="15"/>
  <c r="U26" i="15"/>
  <c r="T26" i="15"/>
  <c r="S26" i="15"/>
  <c r="CB25" i="15"/>
  <c r="CA25" i="15"/>
  <c r="BZ25" i="15"/>
  <c r="BY25" i="15"/>
  <c r="BX25" i="15"/>
  <c r="BW25" i="15"/>
  <c r="BV25" i="15"/>
  <c r="BU25" i="15"/>
  <c r="BT25" i="15"/>
  <c r="AR25" i="15"/>
  <c r="B25" i="15"/>
  <c r="CB24" i="15"/>
  <c r="CA24" i="15"/>
  <c r="BZ24" i="15"/>
  <c r="BY24" i="15"/>
  <c r="BX24" i="15"/>
  <c r="BW24" i="15"/>
  <c r="BV24" i="15"/>
  <c r="BU24" i="15"/>
  <c r="BT24" i="15"/>
  <c r="AR24" i="15"/>
  <c r="B24" i="15"/>
  <c r="CB23" i="15"/>
  <c r="CA23" i="15"/>
  <c r="BZ23" i="15"/>
  <c r="BY23" i="15"/>
  <c r="BX23" i="15"/>
  <c r="BW23" i="15"/>
  <c r="BV23" i="15"/>
  <c r="BU23" i="15"/>
  <c r="BT23" i="15"/>
  <c r="AR23" i="15"/>
  <c r="B23" i="15"/>
  <c r="CB22" i="15"/>
  <c r="CA22" i="15"/>
  <c r="BZ22" i="15"/>
  <c r="BY22" i="15"/>
  <c r="BX22" i="15"/>
  <c r="BW22" i="15"/>
  <c r="BV22" i="15"/>
  <c r="BU22" i="15"/>
  <c r="BT22" i="15"/>
  <c r="E22" i="15"/>
  <c r="CB21" i="15"/>
  <c r="CA21" i="15"/>
  <c r="BZ21" i="15"/>
  <c r="BY21" i="15"/>
  <c r="BX21" i="15"/>
  <c r="BW21" i="15"/>
  <c r="BV21" i="15"/>
  <c r="BU21" i="15"/>
  <c r="BT21" i="15"/>
  <c r="CB20" i="15"/>
  <c r="CA20" i="15"/>
  <c r="BZ20" i="15"/>
  <c r="BY20" i="15"/>
  <c r="BX20" i="15"/>
  <c r="BW20" i="15"/>
  <c r="BV20" i="15"/>
  <c r="BU20" i="15"/>
  <c r="BT20" i="15"/>
  <c r="CB19" i="15"/>
  <c r="CA19" i="15"/>
  <c r="BZ19" i="15"/>
  <c r="BY19" i="15"/>
  <c r="BX19" i="15"/>
  <c r="BW19" i="15"/>
  <c r="BV19" i="15"/>
  <c r="BU19" i="15"/>
  <c r="BT19" i="15"/>
  <c r="CB18" i="15"/>
  <c r="CA18" i="15"/>
  <c r="BZ18" i="15"/>
  <c r="BY18" i="15"/>
  <c r="BX18" i="15"/>
  <c r="BW18" i="15"/>
  <c r="BV18" i="15"/>
  <c r="BU18" i="15"/>
  <c r="BT18" i="15"/>
  <c r="CB17" i="15"/>
  <c r="CA17" i="15"/>
  <c r="BZ17" i="15"/>
  <c r="BY17" i="15"/>
  <c r="BX17" i="15"/>
  <c r="BW17" i="15"/>
  <c r="BV17" i="15"/>
  <c r="BU17" i="15"/>
  <c r="BT17" i="15"/>
  <c r="E17" i="15"/>
  <c r="CB16" i="15"/>
  <c r="CA16" i="15"/>
  <c r="BZ16" i="15"/>
  <c r="BY16" i="15"/>
  <c r="BX16" i="15"/>
  <c r="BW16" i="15"/>
  <c r="BV16" i="15"/>
  <c r="BU16" i="15"/>
  <c r="BT16" i="15"/>
  <c r="M25" i="15"/>
  <c r="BE25" i="15" s="1"/>
  <c r="BG25" i="15" s="1"/>
  <c r="CB15" i="15"/>
  <c r="CA15" i="15"/>
  <c r="BZ15" i="15"/>
  <c r="BY15" i="15"/>
  <c r="BX15" i="15"/>
  <c r="BW15" i="15"/>
  <c r="BV15" i="15"/>
  <c r="BU15" i="15"/>
  <c r="BT15" i="15"/>
  <c r="T37" i="15"/>
  <c r="CB14" i="15"/>
  <c r="CA14" i="15"/>
  <c r="BZ14" i="15"/>
  <c r="BY14" i="15"/>
  <c r="BX14" i="15"/>
  <c r="BW14" i="15"/>
  <c r="BV14" i="15"/>
  <c r="BU14" i="15"/>
  <c r="BT14" i="15"/>
  <c r="T34" i="15"/>
  <c r="CB13" i="15"/>
  <c r="CA13" i="15"/>
  <c r="BZ13" i="15"/>
  <c r="BY13" i="15"/>
  <c r="BX13" i="15"/>
  <c r="BW13" i="15"/>
  <c r="BV13" i="15"/>
  <c r="BU13" i="15"/>
  <c r="BT13" i="15"/>
  <c r="CB12" i="15"/>
  <c r="CA12" i="15"/>
  <c r="BZ12" i="15"/>
  <c r="BY12" i="15"/>
  <c r="BX12" i="15"/>
  <c r="BW12" i="15"/>
  <c r="BV12" i="15"/>
  <c r="BU12" i="15"/>
  <c r="BT12" i="15"/>
  <c r="CB11" i="15"/>
  <c r="CA11" i="15"/>
  <c r="BZ11" i="15"/>
  <c r="BY11" i="15"/>
  <c r="BX11" i="15"/>
  <c r="BW11" i="15"/>
  <c r="BV11" i="15"/>
  <c r="BU11" i="15"/>
  <c r="BT11" i="15"/>
  <c r="CB10" i="15"/>
  <c r="CA10" i="15"/>
  <c r="BZ10" i="15"/>
  <c r="BY10" i="15"/>
  <c r="BX10" i="15"/>
  <c r="BW10" i="15"/>
  <c r="BV10" i="15"/>
  <c r="BU10" i="15"/>
  <c r="BT10" i="15"/>
  <c r="BK24" i="18" l="1"/>
  <c r="BM24" i="18" s="1"/>
  <c r="BJ24" i="18"/>
  <c r="BL24" i="18" s="1"/>
  <c r="BI24" i="18"/>
  <c r="BH24" i="18"/>
  <c r="AP24" i="18"/>
  <c r="P24" i="18"/>
  <c r="E49" i="18"/>
  <c r="BW49" i="18" s="1"/>
  <c r="C49" i="18"/>
  <c r="BH23" i="18"/>
  <c r="AP23" i="18"/>
  <c r="P23" i="18"/>
  <c r="BI23" i="18"/>
  <c r="BK23" i="18"/>
  <c r="BM23" i="18" s="1"/>
  <c r="BJ23" i="18"/>
  <c r="BL23" i="18" s="1"/>
  <c r="AN22" i="18"/>
  <c r="AM22" i="18"/>
  <c r="AL22" i="18"/>
  <c r="AK22" i="18"/>
  <c r="AJ22" i="18"/>
  <c r="AI22" i="18"/>
  <c r="Z22" i="18"/>
  <c r="AF22" i="18"/>
  <c r="AH22" i="18"/>
  <c r="AG22" i="18"/>
  <c r="AC22" i="18"/>
  <c r="AB22" i="18"/>
  <c r="AD22" i="18"/>
  <c r="AE22" i="18"/>
  <c r="AA22" i="18"/>
  <c r="E48" i="18"/>
  <c r="R48" i="18" s="1"/>
  <c r="C48" i="18"/>
  <c r="AH22" i="16"/>
  <c r="AG22" i="16"/>
  <c r="BJ82" i="19"/>
  <c r="BL82" i="19" s="1"/>
  <c r="BJ83" i="19"/>
  <c r="BL83" i="19" s="1"/>
  <c r="AD57" i="19"/>
  <c r="AN78" i="16"/>
  <c r="AM78" i="16"/>
  <c r="AL78" i="16"/>
  <c r="AK78" i="16"/>
  <c r="AJ78" i="16"/>
  <c r="AI78" i="16"/>
  <c r="BE78" i="17"/>
  <c r="BG78" i="17" s="1"/>
  <c r="BI78" i="17" s="1"/>
  <c r="BK78" i="17" s="1"/>
  <c r="BM78" i="17" s="1"/>
  <c r="Y78" i="17"/>
  <c r="AM81" i="18"/>
  <c r="AL81" i="18"/>
  <c r="AK81" i="18"/>
  <c r="AJ81" i="18"/>
  <c r="AI81" i="18"/>
  <c r="AN81" i="18"/>
  <c r="AB57" i="19"/>
  <c r="AN78" i="19"/>
  <c r="AM78" i="19"/>
  <c r="AL78" i="19"/>
  <c r="AK78" i="19"/>
  <c r="AJ78" i="19"/>
  <c r="AI78" i="19"/>
  <c r="AN82" i="19"/>
  <c r="AM82" i="19"/>
  <c r="AL82" i="19"/>
  <c r="AK82" i="19"/>
  <c r="AJ82" i="19"/>
  <c r="AI82" i="19"/>
  <c r="X81" i="17"/>
  <c r="BD81" i="17"/>
  <c r="BF81" i="17" s="1"/>
  <c r="BH81" i="17" s="1"/>
  <c r="BJ81" i="17" s="1"/>
  <c r="BL81" i="17" s="1"/>
  <c r="AN79" i="17"/>
  <c r="AM79" i="17"/>
  <c r="AL79" i="17"/>
  <c r="AK79" i="17"/>
  <c r="AJ79" i="17"/>
  <c r="AI79" i="17"/>
  <c r="AC57" i="19"/>
  <c r="BE80" i="16"/>
  <c r="BG80" i="16" s="1"/>
  <c r="BI80" i="16" s="1"/>
  <c r="BK80" i="16" s="1"/>
  <c r="BM80" i="16" s="1"/>
  <c r="Y80" i="16"/>
  <c r="X78" i="16"/>
  <c r="BD78" i="16"/>
  <c r="BF78" i="16" s="1"/>
  <c r="BH78" i="16" s="1"/>
  <c r="BJ78" i="16" s="1"/>
  <c r="BL78" i="16" s="1"/>
  <c r="BD81" i="18"/>
  <c r="BF81" i="18" s="1"/>
  <c r="BH81" i="18" s="1"/>
  <c r="BJ81" i="18" s="1"/>
  <c r="BL81" i="18" s="1"/>
  <c r="X81" i="18"/>
  <c r="BD78" i="19"/>
  <c r="BF78" i="19" s="1"/>
  <c r="BH78" i="19" s="1"/>
  <c r="BJ78" i="19" s="1"/>
  <c r="BL78" i="19" s="1"/>
  <c r="X78" i="19"/>
  <c r="Y78" i="16"/>
  <c r="BE78" i="16"/>
  <c r="BG78" i="16" s="1"/>
  <c r="BI78" i="16" s="1"/>
  <c r="BK78" i="16" s="1"/>
  <c r="BM78" i="16" s="1"/>
  <c r="BD79" i="17"/>
  <c r="BF79" i="17" s="1"/>
  <c r="BH79" i="17" s="1"/>
  <c r="BJ79" i="17" s="1"/>
  <c r="BL79" i="17" s="1"/>
  <c r="X79" i="17"/>
  <c r="BE81" i="18"/>
  <c r="BG81" i="18" s="1"/>
  <c r="BI81" i="18" s="1"/>
  <c r="BK81" i="18" s="1"/>
  <c r="BM81" i="18" s="1"/>
  <c r="Y81" i="18"/>
  <c r="BE78" i="19"/>
  <c r="BG78" i="19" s="1"/>
  <c r="BI78" i="19" s="1"/>
  <c r="BK78" i="19" s="1"/>
  <c r="BM78" i="19" s="1"/>
  <c r="Y78" i="19"/>
  <c r="AN79" i="16"/>
  <c r="AM79" i="16"/>
  <c r="AL79" i="16"/>
  <c r="AK79" i="16"/>
  <c r="AJ79" i="16"/>
  <c r="AI79" i="16"/>
  <c r="BE79" i="17"/>
  <c r="BG79" i="17" s="1"/>
  <c r="BI79" i="17" s="1"/>
  <c r="BK79" i="17" s="1"/>
  <c r="BM79" i="17" s="1"/>
  <c r="Y79" i="17"/>
  <c r="AN78" i="18"/>
  <c r="AM78" i="18"/>
  <c r="AL78" i="18"/>
  <c r="AK78" i="18"/>
  <c r="AJ78" i="18"/>
  <c r="AI78" i="18"/>
  <c r="AN79" i="19"/>
  <c r="AM79" i="19"/>
  <c r="AL79" i="19"/>
  <c r="AK79" i="19"/>
  <c r="AJ79" i="19"/>
  <c r="AI79" i="19"/>
  <c r="AN83" i="19"/>
  <c r="AM83" i="19"/>
  <c r="AL83" i="19"/>
  <c r="AK83" i="19"/>
  <c r="AJ83" i="19"/>
  <c r="AI83" i="19"/>
  <c r="AJ80" i="17"/>
  <c r="AI80" i="17"/>
  <c r="AN80" i="17"/>
  <c r="AM80" i="17"/>
  <c r="AL80" i="17"/>
  <c r="AK80" i="17"/>
  <c r="BD79" i="16"/>
  <c r="BF79" i="16" s="1"/>
  <c r="BH79" i="16" s="1"/>
  <c r="BJ79" i="16" s="1"/>
  <c r="BL79" i="16" s="1"/>
  <c r="X79" i="16"/>
  <c r="BD78" i="18"/>
  <c r="BF78" i="18" s="1"/>
  <c r="BH78" i="18" s="1"/>
  <c r="BJ78" i="18" s="1"/>
  <c r="BL78" i="18" s="1"/>
  <c r="X78" i="18"/>
  <c r="BD79" i="19"/>
  <c r="BF79" i="19" s="1"/>
  <c r="BH79" i="19" s="1"/>
  <c r="BJ79" i="19" s="1"/>
  <c r="BL79" i="19" s="1"/>
  <c r="X79" i="19"/>
  <c r="BE79" i="16"/>
  <c r="BG79" i="16" s="1"/>
  <c r="BI79" i="16" s="1"/>
  <c r="BK79" i="16" s="1"/>
  <c r="BM79" i="16" s="1"/>
  <c r="Y79" i="16"/>
  <c r="BD80" i="17"/>
  <c r="BF80" i="17" s="1"/>
  <c r="BH80" i="17" s="1"/>
  <c r="BJ80" i="17" s="1"/>
  <c r="BL80" i="17" s="1"/>
  <c r="X80" i="17"/>
  <c r="BE78" i="18"/>
  <c r="BG78" i="18" s="1"/>
  <c r="BI78" i="18" s="1"/>
  <c r="BK78" i="18" s="1"/>
  <c r="BM78" i="18" s="1"/>
  <c r="Y78" i="18"/>
  <c r="Y79" i="19"/>
  <c r="BE79" i="19"/>
  <c r="BG79" i="19" s="1"/>
  <c r="BI79" i="19" s="1"/>
  <c r="BK79" i="19" s="1"/>
  <c r="BM79" i="19" s="1"/>
  <c r="AM80" i="16"/>
  <c r="AL80" i="16"/>
  <c r="AK80" i="16"/>
  <c r="AJ80" i="16"/>
  <c r="AI80" i="16"/>
  <c r="AN80" i="16"/>
  <c r="BE80" i="17"/>
  <c r="BG80" i="17" s="1"/>
  <c r="BI80" i="17" s="1"/>
  <c r="BK80" i="17" s="1"/>
  <c r="BM80" i="17" s="1"/>
  <c r="Y80" i="17"/>
  <c r="AN79" i="18"/>
  <c r="AM79" i="18"/>
  <c r="AL79" i="18"/>
  <c r="AK79" i="18"/>
  <c r="AJ79" i="18"/>
  <c r="AI79" i="18"/>
  <c r="AN80" i="19"/>
  <c r="AM80" i="19"/>
  <c r="AL80" i="19"/>
  <c r="AK80" i="19"/>
  <c r="AJ80" i="19"/>
  <c r="AI80" i="19"/>
  <c r="AN81" i="17"/>
  <c r="AM81" i="17"/>
  <c r="AL81" i="17"/>
  <c r="AK81" i="17"/>
  <c r="AJ81" i="17"/>
  <c r="AI81" i="17"/>
  <c r="BD80" i="16"/>
  <c r="BF80" i="16" s="1"/>
  <c r="BH80" i="16" s="1"/>
  <c r="BJ80" i="16" s="1"/>
  <c r="BL80" i="16" s="1"/>
  <c r="X80" i="16"/>
  <c r="BD79" i="18"/>
  <c r="BF79" i="18" s="1"/>
  <c r="BH79" i="18" s="1"/>
  <c r="BJ79" i="18" s="1"/>
  <c r="BL79" i="18" s="1"/>
  <c r="X79" i="18"/>
  <c r="BD80" i="19"/>
  <c r="BF80" i="19" s="1"/>
  <c r="BH80" i="19" s="1"/>
  <c r="BJ80" i="19" s="1"/>
  <c r="BL80" i="19" s="1"/>
  <c r="X80" i="19"/>
  <c r="BE81" i="17"/>
  <c r="BG81" i="17" s="1"/>
  <c r="BI81" i="17" s="1"/>
  <c r="BK81" i="17" s="1"/>
  <c r="BM81" i="17" s="1"/>
  <c r="Y81" i="17"/>
  <c r="AI80" i="18"/>
  <c r="AN80" i="18"/>
  <c r="AM80" i="18"/>
  <c r="AL80" i="18"/>
  <c r="AK80" i="18"/>
  <c r="AJ80" i="18"/>
  <c r="AJ81" i="19"/>
  <c r="AI81" i="19"/>
  <c r="AN81" i="19"/>
  <c r="AM81" i="19"/>
  <c r="AL81" i="19"/>
  <c r="AK81" i="19"/>
  <c r="Y79" i="18"/>
  <c r="BE79" i="18"/>
  <c r="BG79" i="18" s="1"/>
  <c r="BI79" i="18" s="1"/>
  <c r="BK79" i="18" s="1"/>
  <c r="BM79" i="18" s="1"/>
  <c r="AN81" i="16"/>
  <c r="AM81" i="16"/>
  <c r="AL81" i="16"/>
  <c r="AK81" i="16"/>
  <c r="AJ81" i="16"/>
  <c r="AI81" i="16"/>
  <c r="AN78" i="17"/>
  <c r="AM78" i="17"/>
  <c r="AL78" i="17"/>
  <c r="AK78" i="17"/>
  <c r="AJ78" i="17"/>
  <c r="AI78" i="17"/>
  <c r="BE80" i="19"/>
  <c r="BG80" i="19" s="1"/>
  <c r="BI80" i="19" s="1"/>
  <c r="BK80" i="19" s="1"/>
  <c r="BM80" i="19" s="1"/>
  <c r="Y80" i="19"/>
  <c r="BD81" i="16"/>
  <c r="BF81" i="16" s="1"/>
  <c r="BH81" i="16" s="1"/>
  <c r="BJ81" i="16" s="1"/>
  <c r="BL81" i="16" s="1"/>
  <c r="X81" i="16"/>
  <c r="BD80" i="18"/>
  <c r="BF80" i="18" s="1"/>
  <c r="BH80" i="18" s="1"/>
  <c r="BJ80" i="18" s="1"/>
  <c r="BL80" i="18" s="1"/>
  <c r="X80" i="18"/>
  <c r="BD81" i="19"/>
  <c r="BF81" i="19" s="1"/>
  <c r="BH81" i="19" s="1"/>
  <c r="BJ81" i="19" s="1"/>
  <c r="BL81" i="19" s="1"/>
  <c r="X81" i="19"/>
  <c r="BE81" i="16"/>
  <c r="BG81" i="16" s="1"/>
  <c r="BI81" i="16" s="1"/>
  <c r="BK81" i="16" s="1"/>
  <c r="BM81" i="16" s="1"/>
  <c r="Y81" i="16"/>
  <c r="X78" i="17"/>
  <c r="BD78" i="17"/>
  <c r="BF78" i="17" s="1"/>
  <c r="BH78" i="17" s="1"/>
  <c r="BJ78" i="17" s="1"/>
  <c r="BL78" i="17" s="1"/>
  <c r="BE80" i="18"/>
  <c r="BG80" i="18" s="1"/>
  <c r="BI80" i="18" s="1"/>
  <c r="BK80" i="18" s="1"/>
  <c r="BM80" i="18" s="1"/>
  <c r="Y80" i="18"/>
  <c r="BE81" i="19"/>
  <c r="BG81" i="19" s="1"/>
  <c r="BI81" i="19" s="1"/>
  <c r="BK81" i="19" s="1"/>
  <c r="BM81" i="19" s="1"/>
  <c r="Y81" i="19"/>
  <c r="R80" i="15"/>
  <c r="V80" i="15"/>
  <c r="Q80" i="15"/>
  <c r="W80" i="15"/>
  <c r="R79" i="15"/>
  <c r="V79" i="15"/>
  <c r="Q79" i="15"/>
  <c r="W79" i="15"/>
  <c r="V81" i="15"/>
  <c r="R81" i="15"/>
  <c r="Q81" i="15"/>
  <c r="W81" i="15"/>
  <c r="Q25" i="15"/>
  <c r="W25" i="15"/>
  <c r="V25" i="15"/>
  <c r="R25" i="15"/>
  <c r="Q24" i="15"/>
  <c r="W24" i="15"/>
  <c r="V24" i="15"/>
  <c r="R24" i="15"/>
  <c r="Q23" i="15"/>
  <c r="W23" i="15"/>
  <c r="V23" i="15"/>
  <c r="R23" i="15"/>
  <c r="BD79" i="15"/>
  <c r="X80" i="15"/>
  <c r="BE80" i="15"/>
  <c r="BE81" i="15"/>
  <c r="CB48" i="20"/>
  <c r="BU48" i="20"/>
  <c r="BV48" i="20"/>
  <c r="CA48" i="20"/>
  <c r="BW48" i="20"/>
  <c r="F49" i="20"/>
  <c r="AR49" i="20" s="1"/>
  <c r="W49" i="20"/>
  <c r="X49" i="20" s="1"/>
  <c r="V49" i="20"/>
  <c r="Q49" i="20"/>
  <c r="BM25" i="15"/>
  <c r="BL25" i="15"/>
  <c r="BI25" i="15"/>
  <c r="BH25" i="15"/>
  <c r="E23" i="16"/>
  <c r="BM24" i="15"/>
  <c r="BL24" i="15"/>
  <c r="BI24" i="15"/>
  <c r="BH24" i="15"/>
  <c r="BZ48" i="20"/>
  <c r="Q48" i="20"/>
  <c r="F48" i="20"/>
  <c r="AP48" i="20" s="1"/>
  <c r="W48" i="20"/>
  <c r="X48" i="20" s="1"/>
  <c r="V48" i="20"/>
  <c r="BM23" i="15"/>
  <c r="BL23" i="15"/>
  <c r="BI23" i="15"/>
  <c r="BH23" i="15"/>
  <c r="E25" i="17"/>
  <c r="CA51" i="20"/>
  <c r="F51" i="20"/>
  <c r="AP51" i="20" s="1"/>
  <c r="W51" i="20"/>
  <c r="X51" i="20" s="1"/>
  <c r="V51" i="20"/>
  <c r="Q51" i="20"/>
  <c r="BT51" i="20"/>
  <c r="BV51" i="20"/>
  <c r="BX51" i="20"/>
  <c r="BW51" i="20"/>
  <c r="BU51" i="20"/>
  <c r="CB51" i="20"/>
  <c r="BY51" i="20"/>
  <c r="I34" i="16"/>
  <c r="H34" i="16"/>
  <c r="I40" i="16"/>
  <c r="H40" i="16"/>
  <c r="B51" i="17"/>
  <c r="G40" i="17"/>
  <c r="I34" i="17"/>
  <c r="H34" i="17"/>
  <c r="B50" i="15"/>
  <c r="G37" i="15"/>
  <c r="H40" i="18"/>
  <c r="I40" i="18"/>
  <c r="B49" i="19"/>
  <c r="B51" i="19"/>
  <c r="I37" i="17"/>
  <c r="H37" i="17"/>
  <c r="H37" i="16"/>
  <c r="I37" i="16"/>
  <c r="B49" i="15"/>
  <c r="G34" i="15"/>
  <c r="B51" i="15"/>
  <c r="G40" i="15"/>
  <c r="B50" i="19"/>
  <c r="I42" i="18"/>
  <c r="H42" i="18"/>
  <c r="H33" i="18"/>
  <c r="I33" i="18"/>
  <c r="H39" i="18"/>
  <c r="I39" i="18"/>
  <c r="H31" i="18"/>
  <c r="I31" i="18"/>
  <c r="H41" i="18"/>
  <c r="I41" i="18"/>
  <c r="H35" i="18"/>
  <c r="I35" i="18"/>
  <c r="H32" i="18"/>
  <c r="I32" i="18"/>
  <c r="H36" i="18"/>
  <c r="I36" i="18"/>
  <c r="H38" i="18"/>
  <c r="I38" i="18"/>
  <c r="BT48" i="20"/>
  <c r="BY48" i="20"/>
  <c r="E26" i="20"/>
  <c r="P24" i="15"/>
  <c r="E24" i="15"/>
  <c r="AM24" i="15" s="1"/>
  <c r="G34" i="18"/>
  <c r="R115" i="19"/>
  <c r="D132" i="19" s="1"/>
  <c r="E25" i="16"/>
  <c r="E23" i="18"/>
  <c r="E23" i="15"/>
  <c r="AK23" i="15" s="1"/>
  <c r="Q115" i="17"/>
  <c r="C132" i="17" s="1"/>
  <c r="Q115" i="19"/>
  <c r="C132" i="19" s="1"/>
  <c r="Q115" i="18"/>
  <c r="C132" i="18" s="1"/>
  <c r="AN79" i="15"/>
  <c r="AJ79" i="15"/>
  <c r="AM79" i="15"/>
  <c r="AL79" i="15"/>
  <c r="AK79" i="15"/>
  <c r="AI79" i="15"/>
  <c r="AL80" i="15"/>
  <c r="AM80" i="15"/>
  <c r="AJ80" i="15"/>
  <c r="AK80" i="15"/>
  <c r="AI80" i="15"/>
  <c r="AN80" i="15"/>
  <c r="AN81" i="15"/>
  <c r="AJ81" i="15"/>
  <c r="AL81" i="15"/>
  <c r="AK81" i="15"/>
  <c r="AI81" i="15"/>
  <c r="AM81" i="15"/>
  <c r="S115" i="19"/>
  <c r="AD64" i="19"/>
  <c r="AB65" i="20"/>
  <c r="AB66" i="20" s="1"/>
  <c r="Z43" i="20"/>
  <c r="BZ49" i="20"/>
  <c r="BV49" i="20"/>
  <c r="CB49" i="20"/>
  <c r="BX49" i="20"/>
  <c r="BT49" i="20"/>
  <c r="BY49" i="20"/>
  <c r="BW49" i="20"/>
  <c r="BU49" i="20"/>
  <c r="CA49" i="20"/>
  <c r="AD65" i="20"/>
  <c r="AD66" i="20" s="1"/>
  <c r="AC65" i="20"/>
  <c r="AC66" i="20" s="1"/>
  <c r="AC85" i="19"/>
  <c r="AG43" i="19"/>
  <c r="AG40" i="18"/>
  <c r="AG43" i="18" s="1"/>
  <c r="S115" i="15"/>
  <c r="AB85" i="19"/>
  <c r="AF85" i="19"/>
  <c r="S115" i="16"/>
  <c r="Z85" i="19"/>
  <c r="AD85" i="19"/>
  <c r="E23" i="19"/>
  <c r="E24" i="19"/>
  <c r="E25" i="19"/>
  <c r="AC64" i="19"/>
  <c r="AC63" i="19"/>
  <c r="AC62" i="19"/>
  <c r="AC43" i="19"/>
  <c r="Z43" i="19"/>
  <c r="AD43" i="19"/>
  <c r="AH43" i="19"/>
  <c r="AD63" i="19"/>
  <c r="AA85" i="19"/>
  <c r="AE85" i="19"/>
  <c r="F43" i="19"/>
  <c r="AA43" i="19"/>
  <c r="AE43" i="19"/>
  <c r="AD62" i="19"/>
  <c r="E127" i="19"/>
  <c r="AB64" i="19"/>
  <c r="AB63" i="19"/>
  <c r="AB62" i="19"/>
  <c r="AB43" i="19"/>
  <c r="AF43" i="19"/>
  <c r="Q115" i="15"/>
  <c r="C132" i="15" s="1"/>
  <c r="S115" i="18"/>
  <c r="E25" i="18"/>
  <c r="Z25" i="18" s="1"/>
  <c r="E24" i="18"/>
  <c r="B51" i="18"/>
  <c r="G37" i="18"/>
  <c r="B50" i="18"/>
  <c r="S115" i="17"/>
  <c r="X24" i="15"/>
  <c r="Q115" i="16"/>
  <c r="C132" i="16" s="1"/>
  <c r="E127" i="17"/>
  <c r="B49" i="17"/>
  <c r="T31" i="17"/>
  <c r="B50" i="17"/>
  <c r="E23" i="17"/>
  <c r="E26" i="17" s="1"/>
  <c r="Z31" i="17"/>
  <c r="E24" i="16"/>
  <c r="B50" i="16"/>
  <c r="B49" i="16"/>
  <c r="B51" i="16"/>
  <c r="Y24" i="15"/>
  <c r="Y23" i="15"/>
  <c r="BD80" i="15"/>
  <c r="Y81" i="15"/>
  <c r="X25" i="15"/>
  <c r="Y25" i="15"/>
  <c r="E25" i="15"/>
  <c r="P25" i="15"/>
  <c r="P23" i="15"/>
  <c r="AI24" i="15"/>
  <c r="E127" i="15"/>
  <c r="X81" i="15"/>
  <c r="BD81" i="15"/>
  <c r="X79" i="15"/>
  <c r="BE79" i="15"/>
  <c r="Y80" i="15"/>
  <c r="Y79" i="15"/>
  <c r="BY49" i="18" l="1"/>
  <c r="Q49" i="18"/>
  <c r="V49" i="18"/>
  <c r="BZ49" i="18"/>
  <c r="BU49" i="18"/>
  <c r="BV49" i="18"/>
  <c r="CA49" i="18"/>
  <c r="W49" i="18"/>
  <c r="X49" i="18" s="1"/>
  <c r="R49" i="18"/>
  <c r="BT49" i="18"/>
  <c r="BX49" i="18"/>
  <c r="CB49" i="18"/>
  <c r="F49" i="18"/>
  <c r="AR49" i="18" s="1"/>
  <c r="AN23" i="18"/>
  <c r="AM23" i="18"/>
  <c r="AL23" i="18"/>
  <c r="AK23" i="18"/>
  <c r="AJ23" i="18"/>
  <c r="AI23" i="18"/>
  <c r="Z23" i="18"/>
  <c r="AF23" i="18"/>
  <c r="AG23" i="18"/>
  <c r="AH23" i="18"/>
  <c r="AB23" i="18"/>
  <c r="AE23" i="18"/>
  <c r="AC23" i="18"/>
  <c r="AD23" i="18"/>
  <c r="AA23" i="18"/>
  <c r="E50" i="18"/>
  <c r="R50" i="18" s="1"/>
  <c r="C50" i="18"/>
  <c r="AN24" i="18"/>
  <c r="AM24" i="18"/>
  <c r="AL24" i="18"/>
  <c r="AK24" i="18"/>
  <c r="AJ24" i="18"/>
  <c r="AI24" i="18"/>
  <c r="Z24" i="18"/>
  <c r="AF24" i="18"/>
  <c r="AH24" i="18"/>
  <c r="AG24" i="18"/>
  <c r="AA24" i="18"/>
  <c r="AC24" i="18"/>
  <c r="AD24" i="18"/>
  <c r="AE24" i="18"/>
  <c r="AB24" i="18"/>
  <c r="AN23" i="16"/>
  <c r="AM23" i="16"/>
  <c r="AL23" i="16"/>
  <c r="AK23" i="16"/>
  <c r="AJ23" i="16"/>
  <c r="AI23" i="16"/>
  <c r="Z23" i="16"/>
  <c r="AF23" i="16"/>
  <c r="AH23" i="16"/>
  <c r="AG23" i="16"/>
  <c r="AD23" i="16"/>
  <c r="AC23" i="16"/>
  <c r="AB23" i="16"/>
  <c r="AA23" i="16"/>
  <c r="AE23" i="16"/>
  <c r="AI25" i="16"/>
  <c r="AN25" i="16"/>
  <c r="AM25" i="16"/>
  <c r="AL25" i="16"/>
  <c r="AK25" i="16"/>
  <c r="AJ25" i="16"/>
  <c r="Z25" i="16"/>
  <c r="AF25" i="16"/>
  <c r="AH25" i="16"/>
  <c r="AG25" i="16"/>
  <c r="AB25" i="16"/>
  <c r="AE25" i="16"/>
  <c r="AC25" i="16"/>
  <c r="AA25" i="16"/>
  <c r="AD25" i="16"/>
  <c r="AN24" i="16"/>
  <c r="AM24" i="16"/>
  <c r="AL24" i="16"/>
  <c r="AK24" i="16"/>
  <c r="AJ24" i="16"/>
  <c r="AI24" i="16"/>
  <c r="Z24" i="16"/>
  <c r="AF24" i="16"/>
  <c r="AG24" i="16"/>
  <c r="AH24" i="16"/>
  <c r="AE24" i="16"/>
  <c r="AC24" i="16"/>
  <c r="AB24" i="16"/>
  <c r="AD24" i="16"/>
  <c r="AA24" i="16"/>
  <c r="BG81" i="15"/>
  <c r="BI81" i="15" s="1"/>
  <c r="BK81" i="15" s="1"/>
  <c r="BM81" i="15" s="1"/>
  <c r="BG80" i="15"/>
  <c r="BI80" i="15" s="1"/>
  <c r="BK80" i="15" s="1"/>
  <c r="BM80" i="15" s="1"/>
  <c r="BF79" i="15"/>
  <c r="BH79" i="15" s="1"/>
  <c r="BJ79" i="15" s="1"/>
  <c r="BL79" i="15" s="1"/>
  <c r="BF81" i="15"/>
  <c r="BH81" i="15" s="1"/>
  <c r="BJ81" i="15" s="1"/>
  <c r="BL81" i="15" s="1"/>
  <c r="BF80" i="15"/>
  <c r="BH80" i="15" s="1"/>
  <c r="BJ80" i="15" s="1"/>
  <c r="BL80" i="15" s="1"/>
  <c r="BG79" i="15"/>
  <c r="BI79" i="15" s="1"/>
  <c r="BK79" i="15" s="1"/>
  <c r="BM79" i="15" s="1"/>
  <c r="BZ50" i="15"/>
  <c r="E26" i="16"/>
  <c r="I82" i="16" s="1"/>
  <c r="J82" i="16" s="1"/>
  <c r="BZ49" i="19"/>
  <c r="AR48" i="20"/>
  <c r="AP49" i="20"/>
  <c r="F51" i="15"/>
  <c r="AR51" i="15" s="1"/>
  <c r="W51" i="15"/>
  <c r="X51" i="15" s="1"/>
  <c r="V51" i="15"/>
  <c r="Q51" i="15"/>
  <c r="AI23" i="15"/>
  <c r="AR51" i="20"/>
  <c r="F50" i="19"/>
  <c r="AR50" i="19" s="1"/>
  <c r="W50" i="19"/>
  <c r="X50" i="19" s="1"/>
  <c r="V50" i="19"/>
  <c r="Q50" i="19"/>
  <c r="F51" i="19"/>
  <c r="AR51" i="19" s="1"/>
  <c r="W51" i="19"/>
  <c r="X51" i="19" s="1"/>
  <c r="V51" i="19"/>
  <c r="Q51" i="19"/>
  <c r="AA23" i="15"/>
  <c r="Q49" i="15"/>
  <c r="F49" i="15"/>
  <c r="AR49" i="15" s="1"/>
  <c r="W49" i="15"/>
  <c r="X49" i="15" s="1"/>
  <c r="V49" i="15"/>
  <c r="W48" i="17"/>
  <c r="X48" i="17" s="1"/>
  <c r="V48" i="17"/>
  <c r="Q48" i="17"/>
  <c r="F48" i="17"/>
  <c r="CA48" i="19"/>
  <c r="Q48" i="19"/>
  <c r="F48" i="19"/>
  <c r="W48" i="19"/>
  <c r="X48" i="19" s="1"/>
  <c r="V48" i="19"/>
  <c r="BX48" i="18"/>
  <c r="W48" i="18"/>
  <c r="X48" i="18" s="1"/>
  <c r="V48" i="18"/>
  <c r="Q48" i="18"/>
  <c r="F48" i="18"/>
  <c r="AP48" i="18" s="1"/>
  <c r="Q51" i="17"/>
  <c r="F51" i="17"/>
  <c r="W51" i="17"/>
  <c r="X51" i="17" s="1"/>
  <c r="V51" i="17"/>
  <c r="F50" i="20"/>
  <c r="AR50" i="20" s="1"/>
  <c r="W50" i="20"/>
  <c r="X50" i="20" s="1"/>
  <c r="X52" i="20" s="1"/>
  <c r="V50" i="20"/>
  <c r="V52" i="20" s="1"/>
  <c r="AE57" i="20" s="1"/>
  <c r="R52" i="20"/>
  <c r="AA57" i="20" s="1"/>
  <c r="Q50" i="20"/>
  <c r="Q52" i="20" s="1"/>
  <c r="Z57" i="20" s="1"/>
  <c r="AG37" i="17"/>
  <c r="AG43" i="17" s="1"/>
  <c r="AM23" i="15"/>
  <c r="AB23" i="15"/>
  <c r="I40" i="17"/>
  <c r="H40" i="17"/>
  <c r="AD23" i="15"/>
  <c r="AJ23" i="15"/>
  <c r="H37" i="18"/>
  <c r="I37" i="18"/>
  <c r="H40" i="15"/>
  <c r="I40" i="15"/>
  <c r="AL23" i="15"/>
  <c r="AN23" i="15"/>
  <c r="H37" i="15"/>
  <c r="I37" i="15"/>
  <c r="AF23" i="15"/>
  <c r="AC23" i="15"/>
  <c r="AE23" i="15"/>
  <c r="I34" i="15"/>
  <c r="H34" i="15"/>
  <c r="AG23" i="15"/>
  <c r="Z23" i="15"/>
  <c r="AH23" i="15"/>
  <c r="H34" i="18"/>
  <c r="I34" i="18"/>
  <c r="BX48" i="19"/>
  <c r="BW48" i="19"/>
  <c r="AK24" i="15"/>
  <c r="AC24" i="15"/>
  <c r="Z24" i="15"/>
  <c r="AE24" i="15"/>
  <c r="AG24" i="15"/>
  <c r="AF24" i="15"/>
  <c r="AJ24" i="15"/>
  <c r="AN24" i="15"/>
  <c r="AB24" i="15"/>
  <c r="AH24" i="15"/>
  <c r="AL24" i="15"/>
  <c r="AA24" i="15"/>
  <c r="AD24" i="15"/>
  <c r="BY48" i="19"/>
  <c r="BZ48" i="19"/>
  <c r="BV48" i="19"/>
  <c r="BU48" i="18"/>
  <c r="BY48" i="18"/>
  <c r="BW48" i="18"/>
  <c r="CA48" i="18"/>
  <c r="BZ48" i="18"/>
  <c r="F40" i="18"/>
  <c r="Z40" i="18" s="1"/>
  <c r="BT48" i="18"/>
  <c r="BU48" i="19"/>
  <c r="CB48" i="18"/>
  <c r="BT48" i="19"/>
  <c r="J82" i="17"/>
  <c r="BV48" i="18"/>
  <c r="CB48" i="19"/>
  <c r="BY50" i="20"/>
  <c r="BU50" i="20"/>
  <c r="CA50" i="20"/>
  <c r="BW50" i="20"/>
  <c r="CB50" i="20"/>
  <c r="BT50" i="20"/>
  <c r="BZ50" i="20"/>
  <c r="BX50" i="20"/>
  <c r="BV50" i="20"/>
  <c r="AD65" i="19"/>
  <c r="AD66" i="19" s="1"/>
  <c r="F37" i="17"/>
  <c r="BZ51" i="19"/>
  <c r="BV51" i="19"/>
  <c r="BX51" i="19"/>
  <c r="CB51" i="19"/>
  <c r="BW51" i="19"/>
  <c r="CA51" i="19"/>
  <c r="BU51" i="19"/>
  <c r="BY51" i="19"/>
  <c r="BT51" i="19"/>
  <c r="E26" i="19"/>
  <c r="AB65" i="19"/>
  <c r="AB66" i="19" s="1"/>
  <c r="AC65" i="19"/>
  <c r="AC66" i="19" s="1"/>
  <c r="CA50" i="19"/>
  <c r="BW50" i="19"/>
  <c r="BX50" i="19"/>
  <c r="CB50" i="19"/>
  <c r="BV50" i="19"/>
  <c r="BZ50" i="19"/>
  <c r="BU50" i="19"/>
  <c r="BY50" i="19"/>
  <c r="BT50" i="19"/>
  <c r="AH40" i="18"/>
  <c r="E26" i="18"/>
  <c r="CA48" i="17"/>
  <c r="BW48" i="17"/>
  <c r="BZ48" i="17"/>
  <c r="BV48" i="17"/>
  <c r="BU48" i="17"/>
  <c r="CB48" i="17"/>
  <c r="BT48" i="17"/>
  <c r="BX48" i="17"/>
  <c r="BY48" i="17"/>
  <c r="CB51" i="17"/>
  <c r="BX51" i="17"/>
  <c r="BT51" i="17"/>
  <c r="CA51" i="17"/>
  <c r="BW51" i="17"/>
  <c r="BZ51" i="17"/>
  <c r="BY51" i="17"/>
  <c r="BV51" i="17"/>
  <c r="BU51" i="17"/>
  <c r="C51" i="16"/>
  <c r="AL25" i="15"/>
  <c r="AH25" i="15"/>
  <c r="AD25" i="15"/>
  <c r="Z25" i="15"/>
  <c r="AK25" i="15"/>
  <c r="AG25" i="15"/>
  <c r="AC25" i="15"/>
  <c r="AM25" i="15"/>
  <c r="AI25" i="15"/>
  <c r="AE25" i="15"/>
  <c r="AA25" i="15"/>
  <c r="AN25" i="15"/>
  <c r="AJ25" i="15"/>
  <c r="AF25" i="15"/>
  <c r="AB25" i="15"/>
  <c r="CA51" i="15"/>
  <c r="BW51" i="15"/>
  <c r="BZ51" i="15"/>
  <c r="BV51" i="15"/>
  <c r="BX51" i="15"/>
  <c r="BU51" i="15"/>
  <c r="BT51" i="15"/>
  <c r="CB51" i="15"/>
  <c r="BY51" i="15"/>
  <c r="BY49" i="15"/>
  <c r="BU49" i="15"/>
  <c r="CB49" i="15"/>
  <c r="BX49" i="15"/>
  <c r="BT49" i="15"/>
  <c r="CA49" i="15"/>
  <c r="BZ49" i="15"/>
  <c r="BW49" i="15"/>
  <c r="BV49" i="15"/>
  <c r="E26" i="15"/>
  <c r="AP49" i="18" l="1"/>
  <c r="Z26" i="18"/>
  <c r="J82" i="18"/>
  <c r="I82" i="18"/>
  <c r="I83" i="18"/>
  <c r="J83" i="18" s="1"/>
  <c r="Z43" i="18"/>
  <c r="AH26" i="16"/>
  <c r="AG26" i="16"/>
  <c r="I83" i="16"/>
  <c r="J83" i="16" s="1"/>
  <c r="BY50" i="15"/>
  <c r="BU50" i="15"/>
  <c r="BW50" i="15"/>
  <c r="F50" i="15"/>
  <c r="AP50" i="15" s="1"/>
  <c r="BV49" i="19"/>
  <c r="BW49" i="19"/>
  <c r="AP51" i="15"/>
  <c r="CA50" i="15"/>
  <c r="Q50" i="15"/>
  <c r="BT50" i="15"/>
  <c r="BX50" i="15"/>
  <c r="V50" i="15"/>
  <c r="BV50" i="15"/>
  <c r="CB50" i="15"/>
  <c r="W50" i="15"/>
  <c r="X50" i="15" s="1"/>
  <c r="CA49" i="19"/>
  <c r="BT49" i="19"/>
  <c r="BX49" i="19"/>
  <c r="CB49" i="19"/>
  <c r="Q49" i="19"/>
  <c r="Q52" i="19" s="1"/>
  <c r="Z57" i="19" s="1"/>
  <c r="R52" i="19"/>
  <c r="V49" i="19"/>
  <c r="V52" i="19" s="1"/>
  <c r="W49" i="19"/>
  <c r="X49" i="19" s="1"/>
  <c r="X52" i="19" s="1"/>
  <c r="F49" i="19"/>
  <c r="AP49" i="19" s="1"/>
  <c r="BY49" i="19"/>
  <c r="BU49" i="19"/>
  <c r="F52" i="20"/>
  <c r="B73" i="20" s="1"/>
  <c r="AP51" i="19"/>
  <c r="AP49" i="15"/>
  <c r="AP50" i="19"/>
  <c r="AP50" i="20"/>
  <c r="AP135" i="20" s="1"/>
  <c r="AR135" i="20"/>
  <c r="AR48" i="18"/>
  <c r="W50" i="18"/>
  <c r="X50" i="18" s="1"/>
  <c r="V50" i="18"/>
  <c r="Q50" i="18"/>
  <c r="F50" i="18"/>
  <c r="AR50" i="18" s="1"/>
  <c r="W49" i="16"/>
  <c r="X49" i="16" s="1"/>
  <c r="V49" i="16"/>
  <c r="Q49" i="16"/>
  <c r="F49" i="16"/>
  <c r="AR49" i="16" s="1"/>
  <c r="Q50" i="16"/>
  <c r="F50" i="16"/>
  <c r="AR50" i="16" s="1"/>
  <c r="W50" i="16"/>
  <c r="X50" i="16" s="1"/>
  <c r="V50" i="16"/>
  <c r="AP51" i="17"/>
  <c r="AR51" i="17"/>
  <c r="AR48" i="19"/>
  <c r="AP48" i="19"/>
  <c r="F51" i="16"/>
  <c r="AP51" i="16" s="1"/>
  <c r="W51" i="16"/>
  <c r="X51" i="16" s="1"/>
  <c r="V51" i="16"/>
  <c r="Q51" i="16"/>
  <c r="AR48" i="17"/>
  <c r="AP48" i="17"/>
  <c r="W49" i="17"/>
  <c r="X49" i="17" s="1"/>
  <c r="V49" i="17"/>
  <c r="Q49" i="17"/>
  <c r="F49" i="17"/>
  <c r="AR49" i="17" s="1"/>
  <c r="F43" i="18"/>
  <c r="F44" i="18" s="1"/>
  <c r="AH37" i="17"/>
  <c r="AH43" i="17" s="1"/>
  <c r="W52" i="20"/>
  <c r="AF57" i="20" s="1"/>
  <c r="AE62" i="20"/>
  <c r="AE63" i="20"/>
  <c r="AE64" i="20"/>
  <c r="AA63" i="20"/>
  <c r="AA64" i="20"/>
  <c r="AA62" i="20"/>
  <c r="E57" i="20"/>
  <c r="AI57" i="20" s="1"/>
  <c r="AH43" i="18"/>
  <c r="Z37" i="17"/>
  <c r="F43" i="17"/>
  <c r="F44" i="17" s="1"/>
  <c r="AG31" i="16"/>
  <c r="AG43" i="16" s="1"/>
  <c r="CB50" i="18"/>
  <c r="BX50" i="18"/>
  <c r="CA50" i="18"/>
  <c r="BW50" i="18"/>
  <c r="BZ50" i="18"/>
  <c r="BT50" i="18"/>
  <c r="BY50" i="18"/>
  <c r="BV50" i="18"/>
  <c r="BU50" i="18"/>
  <c r="AH31" i="16"/>
  <c r="BZ49" i="17"/>
  <c r="BV49" i="17"/>
  <c r="BY49" i="17"/>
  <c r="BU49" i="17"/>
  <c r="BX49" i="17"/>
  <c r="BW49" i="17"/>
  <c r="CB49" i="17"/>
  <c r="CA49" i="17"/>
  <c r="BT49" i="17"/>
  <c r="CB50" i="16"/>
  <c r="BX50" i="16"/>
  <c r="BT50" i="16"/>
  <c r="BY50" i="16"/>
  <c r="BW50" i="16"/>
  <c r="CA50" i="16"/>
  <c r="BV50" i="16"/>
  <c r="BU50" i="16"/>
  <c r="BZ50" i="16"/>
  <c r="BY49" i="16"/>
  <c r="BU49" i="16"/>
  <c r="BZ49" i="16"/>
  <c r="BT49" i="16"/>
  <c r="BX49" i="16"/>
  <c r="CB49" i="16"/>
  <c r="BW49" i="16"/>
  <c r="BV49" i="16"/>
  <c r="CA49" i="16"/>
  <c r="CA51" i="16"/>
  <c r="BW51" i="16"/>
  <c r="BY51" i="16"/>
  <c r="BT51" i="16"/>
  <c r="BX51" i="16"/>
  <c r="CB51" i="16"/>
  <c r="BV51" i="16"/>
  <c r="BZ51" i="16"/>
  <c r="BU51" i="16"/>
  <c r="Z44" i="18" l="1"/>
  <c r="Z43" i="17"/>
  <c r="Z44" i="17" s="1"/>
  <c r="AN57" i="20"/>
  <c r="AL57" i="20"/>
  <c r="AJ57" i="20"/>
  <c r="AK57" i="20"/>
  <c r="AE63" i="19"/>
  <c r="AE57" i="19"/>
  <c r="AM57" i="20"/>
  <c r="AA63" i="19"/>
  <c r="AA57" i="19"/>
  <c r="AR50" i="15"/>
  <c r="AF63" i="20"/>
  <c r="L57" i="20"/>
  <c r="W52" i="19"/>
  <c r="AR49" i="19"/>
  <c r="AR135" i="19" s="1"/>
  <c r="F52" i="19"/>
  <c r="B73" i="19" s="1"/>
  <c r="AP49" i="16"/>
  <c r="AM135" i="20"/>
  <c r="AN135" i="20"/>
  <c r="AP135" i="19"/>
  <c r="AP50" i="16"/>
  <c r="AP50" i="18"/>
  <c r="AR51" i="16"/>
  <c r="AP49" i="17"/>
  <c r="AF62" i="20"/>
  <c r="AG44" i="16"/>
  <c r="AF64" i="20"/>
  <c r="AA65" i="20"/>
  <c r="AA66" i="20" s="1"/>
  <c r="AE65" i="20"/>
  <c r="AE66" i="20" s="1"/>
  <c r="F64" i="20"/>
  <c r="Z64" i="20" s="1"/>
  <c r="F63" i="20"/>
  <c r="Z63" i="20" s="1"/>
  <c r="F62" i="20"/>
  <c r="Z62" i="20" s="1"/>
  <c r="AA64" i="19"/>
  <c r="AA62" i="19"/>
  <c r="AE64" i="19"/>
  <c r="AE62" i="19"/>
  <c r="E57" i="19"/>
  <c r="AH43" i="16"/>
  <c r="AH44" i="16" s="1"/>
  <c r="AN135" i="19" l="1"/>
  <c r="AM57" i="19"/>
  <c r="AF62" i="19"/>
  <c r="AF57" i="19"/>
  <c r="AN57" i="19" s="1"/>
  <c r="AI57" i="19"/>
  <c r="AL57" i="19"/>
  <c r="AK57" i="19"/>
  <c r="AJ57" i="19"/>
  <c r="BD57" i="20"/>
  <c r="BF57" i="20" s="1"/>
  <c r="BH57" i="20" s="1"/>
  <c r="BJ57" i="20" s="1"/>
  <c r="BL57" i="20" s="1"/>
  <c r="X57" i="20"/>
  <c r="AG57" i="20" s="1"/>
  <c r="AM135" i="19"/>
  <c r="L57" i="19"/>
  <c r="AF64" i="19"/>
  <c r="AF63" i="19"/>
  <c r="AF65" i="20"/>
  <c r="AF66" i="20" s="1"/>
  <c r="AA65" i="19"/>
  <c r="AA66" i="19" s="1"/>
  <c r="Z65" i="20"/>
  <c r="Z66" i="20" s="1"/>
  <c r="AE65" i="19"/>
  <c r="AE66" i="19" s="1"/>
  <c r="F64" i="19"/>
  <c r="Z64" i="19" s="1"/>
  <c r="F63" i="19"/>
  <c r="Z63" i="19" s="1"/>
  <c r="F62" i="19"/>
  <c r="Z62" i="19" s="1"/>
  <c r="BD57" i="19" l="1"/>
  <c r="BF57" i="19" s="1"/>
  <c r="BH57" i="19" s="1"/>
  <c r="BJ57" i="19" s="1"/>
  <c r="BL57" i="19" s="1"/>
  <c r="X57" i="19"/>
  <c r="AG57" i="19" s="1"/>
  <c r="AF65" i="19"/>
  <c r="AF66" i="19" s="1"/>
  <c r="Z65" i="19"/>
  <c r="Z66" i="19" s="1"/>
  <c r="M43" i="4" l="1"/>
  <c r="M44" i="4"/>
  <c r="M49" i="4"/>
  <c r="M51" i="4"/>
  <c r="L4" i="4" l="1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3" i="4"/>
  <c r="L1" i="4"/>
  <c r="N4" i="4" l="1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3" i="4"/>
  <c r="N1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5" i="4"/>
  <c r="M46" i="4"/>
  <c r="M47" i="4"/>
  <c r="M48" i="4"/>
  <c r="M50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" i="4"/>
  <c r="M2" i="4"/>
  <c r="K2" i="4"/>
  <c r="K3" i="4"/>
  <c r="B2" i="5" l="1"/>
  <c r="C2" i="5"/>
  <c r="D2" i="5"/>
  <c r="E2" i="5"/>
  <c r="F2" i="5"/>
  <c r="B3" i="5"/>
  <c r="C3" i="5"/>
  <c r="D3" i="5"/>
  <c r="E3" i="5"/>
  <c r="F3" i="5"/>
  <c r="B4" i="5"/>
  <c r="C4" i="5"/>
  <c r="D4" i="5"/>
  <c r="E4" i="5"/>
  <c r="F4" i="5"/>
  <c r="B5" i="5"/>
  <c r="C5" i="5"/>
  <c r="D5" i="5"/>
  <c r="E5" i="5"/>
  <c r="F5" i="5"/>
  <c r="B6" i="5"/>
  <c r="C6" i="5"/>
  <c r="D6" i="5"/>
  <c r="E6" i="5"/>
  <c r="F6" i="5"/>
  <c r="B7" i="5"/>
  <c r="C7" i="5"/>
  <c r="D7" i="5"/>
  <c r="E7" i="5"/>
  <c r="F7" i="5"/>
  <c r="B8" i="5"/>
  <c r="C8" i="5"/>
  <c r="D8" i="5"/>
  <c r="E8" i="5"/>
  <c r="F8" i="5"/>
  <c r="B9" i="5"/>
  <c r="C9" i="5"/>
  <c r="D9" i="5"/>
  <c r="E9" i="5"/>
  <c r="F9" i="5"/>
  <c r="B10" i="5"/>
  <c r="C10" i="5"/>
  <c r="D10" i="5"/>
  <c r="E10" i="5"/>
  <c r="F10" i="5"/>
  <c r="B11" i="5"/>
  <c r="C11" i="5"/>
  <c r="D11" i="5"/>
  <c r="E11" i="5"/>
  <c r="F11" i="5"/>
  <c r="B12" i="5"/>
  <c r="C12" i="5"/>
  <c r="D12" i="5"/>
  <c r="E12" i="5"/>
  <c r="F12" i="5"/>
  <c r="B13" i="5"/>
  <c r="C13" i="5"/>
  <c r="D13" i="5"/>
  <c r="E13" i="5"/>
  <c r="F13" i="5"/>
  <c r="B14" i="5"/>
  <c r="C14" i="5"/>
  <c r="D14" i="5"/>
  <c r="E14" i="5"/>
  <c r="F14" i="5"/>
  <c r="B15" i="5"/>
  <c r="C15" i="5"/>
  <c r="D15" i="5"/>
  <c r="E15" i="5"/>
  <c r="F15" i="5"/>
  <c r="B16" i="5"/>
  <c r="C16" i="5"/>
  <c r="D16" i="5"/>
  <c r="E16" i="5"/>
  <c r="F16" i="5"/>
  <c r="B17" i="5"/>
  <c r="C17" i="5"/>
  <c r="D17" i="5"/>
  <c r="E17" i="5"/>
  <c r="F17" i="5"/>
  <c r="B18" i="5"/>
  <c r="C18" i="5"/>
  <c r="D18" i="5"/>
  <c r="E18" i="5"/>
  <c r="F18" i="5"/>
  <c r="B19" i="5"/>
  <c r="C19" i="5"/>
  <c r="D19" i="5"/>
  <c r="E19" i="5"/>
  <c r="F19" i="5"/>
  <c r="B20" i="5"/>
  <c r="C20" i="5"/>
  <c r="D20" i="5"/>
  <c r="E20" i="5"/>
  <c r="F20" i="5"/>
  <c r="B21" i="5"/>
  <c r="C21" i="5"/>
  <c r="D21" i="5"/>
  <c r="E21" i="5"/>
  <c r="F21" i="5"/>
  <c r="B22" i="5"/>
  <c r="C22" i="5"/>
  <c r="D22" i="5"/>
  <c r="E22" i="5"/>
  <c r="F22" i="5"/>
  <c r="B23" i="5"/>
  <c r="C23" i="5"/>
  <c r="D23" i="5"/>
  <c r="E23" i="5"/>
  <c r="F23" i="5"/>
  <c r="B24" i="5"/>
  <c r="C24" i="5"/>
  <c r="D24" i="5"/>
  <c r="E24" i="5"/>
  <c r="F24" i="5"/>
  <c r="B25" i="5"/>
  <c r="C25" i="5"/>
  <c r="D25" i="5"/>
  <c r="E25" i="5"/>
  <c r="F25" i="5"/>
  <c r="B26" i="5"/>
  <c r="C26" i="5"/>
  <c r="D26" i="5"/>
  <c r="E26" i="5"/>
  <c r="F26" i="5"/>
  <c r="B27" i="5"/>
  <c r="C27" i="5"/>
  <c r="D27" i="5"/>
  <c r="E27" i="5"/>
  <c r="F27" i="5"/>
  <c r="B28" i="5"/>
  <c r="C28" i="5"/>
  <c r="D28" i="5"/>
  <c r="E28" i="5"/>
  <c r="F28" i="5"/>
  <c r="B29" i="5"/>
  <c r="C29" i="5"/>
  <c r="D29" i="5"/>
  <c r="E29" i="5"/>
  <c r="F29" i="5"/>
  <c r="B30" i="5"/>
  <c r="C30" i="5"/>
  <c r="D30" i="5"/>
  <c r="E30" i="5"/>
  <c r="F30" i="5"/>
  <c r="B31" i="5"/>
  <c r="C31" i="5"/>
  <c r="D31" i="5"/>
  <c r="E31" i="5"/>
  <c r="F31" i="5"/>
  <c r="B32" i="5"/>
  <c r="C32" i="5"/>
  <c r="D32" i="5"/>
  <c r="E32" i="5"/>
  <c r="F32" i="5"/>
  <c r="B33" i="5"/>
  <c r="C33" i="5"/>
  <c r="D33" i="5"/>
  <c r="E33" i="5"/>
  <c r="F33" i="5"/>
  <c r="B34" i="5"/>
  <c r="C34" i="5"/>
  <c r="D34" i="5"/>
  <c r="E34" i="5"/>
  <c r="F34" i="5"/>
  <c r="B35" i="5"/>
  <c r="C35" i="5"/>
  <c r="D35" i="5"/>
  <c r="E35" i="5"/>
  <c r="F35" i="5"/>
  <c r="B36" i="5"/>
  <c r="C36" i="5"/>
  <c r="D36" i="5"/>
  <c r="E36" i="5"/>
  <c r="F36" i="5"/>
  <c r="B37" i="5"/>
  <c r="C37" i="5"/>
  <c r="D37" i="5"/>
  <c r="E37" i="5"/>
  <c r="F37" i="5"/>
  <c r="B38" i="5"/>
  <c r="C38" i="5"/>
  <c r="D38" i="5"/>
  <c r="E38" i="5"/>
  <c r="F38" i="5"/>
  <c r="B39" i="5"/>
  <c r="C39" i="5"/>
  <c r="D39" i="5"/>
  <c r="E39" i="5"/>
  <c r="F39" i="5"/>
  <c r="B40" i="5"/>
  <c r="C40" i="5"/>
  <c r="D40" i="5"/>
  <c r="E40" i="5"/>
  <c r="F40" i="5"/>
  <c r="B41" i="5"/>
  <c r="C41" i="5"/>
  <c r="D41" i="5"/>
  <c r="E41" i="5"/>
  <c r="F41" i="5"/>
  <c r="B42" i="5"/>
  <c r="C42" i="5"/>
  <c r="D42" i="5"/>
  <c r="E42" i="5"/>
  <c r="F42" i="5"/>
  <c r="B43" i="5"/>
  <c r="C43" i="5"/>
  <c r="D43" i="5"/>
  <c r="E43" i="5"/>
  <c r="F43" i="5"/>
  <c r="B44" i="5"/>
  <c r="C44" i="5"/>
  <c r="D44" i="5"/>
  <c r="E44" i="5"/>
  <c r="F44" i="5"/>
  <c r="B45" i="5"/>
  <c r="C45" i="5"/>
  <c r="D45" i="5"/>
  <c r="E45" i="5"/>
  <c r="F45" i="5"/>
  <c r="B46" i="5"/>
  <c r="C46" i="5"/>
  <c r="D46" i="5"/>
  <c r="E46" i="5"/>
  <c r="F46" i="5"/>
  <c r="B47" i="5"/>
  <c r="C47" i="5"/>
  <c r="D47" i="5"/>
  <c r="E47" i="5"/>
  <c r="F47" i="5"/>
  <c r="B48" i="5"/>
  <c r="C48" i="5"/>
  <c r="D48" i="5"/>
  <c r="E48" i="5"/>
  <c r="F48" i="5"/>
  <c r="B49" i="5"/>
  <c r="C49" i="5"/>
  <c r="D49" i="5"/>
  <c r="E49" i="5"/>
  <c r="F49" i="5"/>
  <c r="B50" i="5"/>
  <c r="C50" i="5"/>
  <c r="D50" i="5"/>
  <c r="E50" i="5"/>
  <c r="F50" i="5"/>
  <c r="B51" i="5"/>
  <c r="C51" i="5"/>
  <c r="D51" i="5"/>
  <c r="E51" i="5"/>
  <c r="F51" i="5"/>
  <c r="B52" i="5"/>
  <c r="C52" i="5"/>
  <c r="D52" i="5"/>
  <c r="E52" i="5"/>
  <c r="F52" i="5"/>
  <c r="B53" i="5"/>
  <c r="C53" i="5"/>
  <c r="D53" i="5"/>
  <c r="E53" i="5"/>
  <c r="F53" i="5"/>
  <c r="B54" i="5"/>
  <c r="C54" i="5"/>
  <c r="D54" i="5"/>
  <c r="E54" i="5"/>
  <c r="F54" i="5"/>
  <c r="B55" i="5"/>
  <c r="C55" i="5"/>
  <c r="D55" i="5"/>
  <c r="E55" i="5"/>
  <c r="F55" i="5"/>
  <c r="B56" i="5"/>
  <c r="C56" i="5"/>
  <c r="D56" i="5"/>
  <c r="E56" i="5"/>
  <c r="F56" i="5"/>
  <c r="B57" i="5"/>
  <c r="C57" i="5"/>
  <c r="D57" i="5"/>
  <c r="E57" i="5"/>
  <c r="F57" i="5"/>
  <c r="B58" i="5"/>
  <c r="C58" i="5"/>
  <c r="D58" i="5"/>
  <c r="E58" i="5"/>
  <c r="F58" i="5"/>
  <c r="B59" i="5"/>
  <c r="C59" i="5"/>
  <c r="D59" i="5"/>
  <c r="E59" i="5"/>
  <c r="F59" i="5"/>
  <c r="B60" i="5"/>
  <c r="C60" i="5"/>
  <c r="D60" i="5"/>
  <c r="E60" i="5"/>
  <c r="F60" i="5"/>
  <c r="B61" i="5"/>
  <c r="C61" i="5"/>
  <c r="D61" i="5"/>
  <c r="E61" i="5"/>
  <c r="F61" i="5"/>
  <c r="B62" i="5"/>
  <c r="C62" i="5"/>
  <c r="D62" i="5"/>
  <c r="E62" i="5"/>
  <c r="F62" i="5"/>
  <c r="B63" i="5"/>
  <c r="C63" i="5"/>
  <c r="D63" i="5"/>
  <c r="E63" i="5"/>
  <c r="F63" i="5"/>
  <c r="B64" i="5"/>
  <c r="C64" i="5"/>
  <c r="D64" i="5"/>
  <c r="E64" i="5"/>
  <c r="F64" i="5"/>
  <c r="B65" i="5"/>
  <c r="C65" i="5"/>
  <c r="D65" i="5"/>
  <c r="E65" i="5"/>
  <c r="F65" i="5"/>
  <c r="B66" i="5"/>
  <c r="C66" i="5"/>
  <c r="D66" i="5"/>
  <c r="E66" i="5"/>
  <c r="F66" i="5"/>
  <c r="B67" i="5"/>
  <c r="C67" i="5"/>
  <c r="D67" i="5"/>
  <c r="E67" i="5"/>
  <c r="F67" i="5"/>
  <c r="B68" i="5"/>
  <c r="C68" i="5"/>
  <c r="D68" i="5"/>
  <c r="E68" i="5"/>
  <c r="F68" i="5"/>
  <c r="B69" i="5"/>
  <c r="C69" i="5"/>
  <c r="D69" i="5"/>
  <c r="E69" i="5"/>
  <c r="F69" i="5"/>
  <c r="B70" i="5"/>
  <c r="C70" i="5"/>
  <c r="D70" i="5"/>
  <c r="E70" i="5"/>
  <c r="F70" i="5"/>
  <c r="B71" i="5"/>
  <c r="C71" i="5"/>
  <c r="D71" i="5"/>
  <c r="E71" i="5"/>
  <c r="F71" i="5"/>
  <c r="B72" i="5"/>
  <c r="C72" i="5"/>
  <c r="D72" i="5"/>
  <c r="E72" i="5"/>
  <c r="F72" i="5"/>
  <c r="B73" i="5"/>
  <c r="C73" i="5"/>
  <c r="D73" i="5"/>
  <c r="E73" i="5"/>
  <c r="F73" i="5"/>
  <c r="B74" i="5"/>
  <c r="C74" i="5"/>
  <c r="D74" i="5"/>
  <c r="E74" i="5"/>
  <c r="F74" i="5"/>
  <c r="B75" i="5"/>
  <c r="C75" i="5"/>
  <c r="D75" i="5"/>
  <c r="E75" i="5"/>
  <c r="F75" i="5"/>
  <c r="B76" i="5"/>
  <c r="C76" i="5"/>
  <c r="D76" i="5"/>
  <c r="E76" i="5"/>
  <c r="F76" i="5"/>
  <c r="B77" i="5"/>
  <c r="C77" i="5"/>
  <c r="D77" i="5"/>
  <c r="E77" i="5"/>
  <c r="F77" i="5"/>
  <c r="B78" i="5"/>
  <c r="C78" i="5"/>
  <c r="D78" i="5"/>
  <c r="E78" i="5"/>
  <c r="F78" i="5"/>
  <c r="A2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1" i="5"/>
  <c r="G43" i="4"/>
  <c r="H43" i="4"/>
  <c r="E118" i="59" l="1"/>
  <c r="E127" i="59" s="1"/>
  <c r="E118" i="58"/>
  <c r="E127" i="58" s="1"/>
  <c r="T5" i="4"/>
  <c r="T6" i="4"/>
  <c r="T4" i="4"/>
  <c r="AP4" i="3" l="1"/>
  <c r="AQ4" i="3"/>
  <c r="AR4" i="3"/>
  <c r="AU4" i="3"/>
  <c r="AV4" i="3"/>
  <c r="AX4" i="3"/>
  <c r="AY4" i="3"/>
  <c r="AZ4" i="3"/>
  <c r="BA4" i="3"/>
  <c r="BB4" i="3"/>
  <c r="BC4" i="3"/>
  <c r="BD4" i="3"/>
  <c r="BE4" i="3"/>
  <c r="BF4" i="3"/>
  <c r="BG4" i="3"/>
  <c r="BH4" i="3"/>
  <c r="BI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AP5" i="3"/>
  <c r="AQ5" i="3"/>
  <c r="AR5" i="3"/>
  <c r="AU5" i="3"/>
  <c r="AV5" i="3"/>
  <c r="AX5" i="3"/>
  <c r="AY5" i="3"/>
  <c r="AZ5" i="3"/>
  <c r="BA5" i="3"/>
  <c r="BB5" i="3"/>
  <c r="BC5" i="3"/>
  <c r="BD5" i="3"/>
  <c r="BE5" i="3"/>
  <c r="BF5" i="3"/>
  <c r="BG5" i="3"/>
  <c r="BH5" i="3"/>
  <c r="BI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AP6" i="3"/>
  <c r="AQ6" i="3"/>
  <c r="AR6" i="3"/>
  <c r="AU6" i="3"/>
  <c r="AV6" i="3"/>
  <c r="AX6" i="3"/>
  <c r="AY6" i="3"/>
  <c r="AZ6" i="3"/>
  <c r="BA6" i="3"/>
  <c r="BB6" i="3"/>
  <c r="BC6" i="3"/>
  <c r="BD6" i="3"/>
  <c r="BE6" i="3"/>
  <c r="BF6" i="3"/>
  <c r="BG6" i="3"/>
  <c r="BH6" i="3"/>
  <c r="BI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AP7" i="3"/>
  <c r="AQ7" i="3"/>
  <c r="AR7" i="3"/>
  <c r="AU7" i="3"/>
  <c r="AV7" i="3"/>
  <c r="AX7" i="3"/>
  <c r="AY7" i="3"/>
  <c r="AZ7" i="3"/>
  <c r="BA7" i="3"/>
  <c r="BB7" i="3"/>
  <c r="BC7" i="3"/>
  <c r="BD7" i="3"/>
  <c r="BE7" i="3"/>
  <c r="BF7" i="3"/>
  <c r="BG7" i="3"/>
  <c r="BH7" i="3"/>
  <c r="BI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AP8" i="3"/>
  <c r="AQ8" i="3"/>
  <c r="AR8" i="3"/>
  <c r="AU8" i="3"/>
  <c r="AV8" i="3"/>
  <c r="AX8" i="3"/>
  <c r="AY8" i="3"/>
  <c r="AZ8" i="3"/>
  <c r="BA8" i="3"/>
  <c r="BB8" i="3"/>
  <c r="BC8" i="3"/>
  <c r="BD8" i="3"/>
  <c r="BE8" i="3"/>
  <c r="BF8" i="3"/>
  <c r="BG8" i="3"/>
  <c r="BH8" i="3"/>
  <c r="BI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AP9" i="3"/>
  <c r="AQ9" i="3"/>
  <c r="AR9" i="3"/>
  <c r="AU9" i="3"/>
  <c r="AV9" i="3"/>
  <c r="AX9" i="3"/>
  <c r="AY9" i="3"/>
  <c r="AZ9" i="3"/>
  <c r="BA9" i="3"/>
  <c r="BB9" i="3"/>
  <c r="BC9" i="3"/>
  <c r="BD9" i="3"/>
  <c r="BE9" i="3"/>
  <c r="BF9" i="3"/>
  <c r="BG9" i="3"/>
  <c r="BH9" i="3"/>
  <c r="BI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AP10" i="3"/>
  <c r="AQ10" i="3"/>
  <c r="AR10" i="3"/>
  <c r="AU10" i="3"/>
  <c r="AV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AP11" i="3"/>
  <c r="AQ11" i="3"/>
  <c r="AR11" i="3"/>
  <c r="AU11" i="3"/>
  <c r="AV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AP12" i="3"/>
  <c r="AQ12" i="3"/>
  <c r="AR12" i="3"/>
  <c r="AU12" i="3"/>
  <c r="AV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AP13" i="3"/>
  <c r="AQ13" i="3"/>
  <c r="AR13" i="3"/>
  <c r="AU13" i="3"/>
  <c r="AV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AP14" i="3"/>
  <c r="AQ14" i="3"/>
  <c r="AR14" i="3"/>
  <c r="AU14" i="3"/>
  <c r="AV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AP15" i="3"/>
  <c r="AQ15" i="3"/>
  <c r="AR15" i="3"/>
  <c r="AU15" i="3"/>
  <c r="AV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AP16" i="3"/>
  <c r="AQ16" i="3"/>
  <c r="AR16" i="3"/>
  <c r="AU16" i="3"/>
  <c r="AV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AP17" i="3"/>
  <c r="AQ17" i="3"/>
  <c r="AR17" i="3"/>
  <c r="AU17" i="3"/>
  <c r="AV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AP18" i="3"/>
  <c r="AQ18" i="3"/>
  <c r="AR18" i="3"/>
  <c r="AU18" i="3"/>
  <c r="AV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AP19" i="3"/>
  <c r="AQ19" i="3"/>
  <c r="AR19" i="3"/>
  <c r="AU19" i="3"/>
  <c r="AV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AP20" i="3"/>
  <c r="AQ20" i="3"/>
  <c r="AR20" i="3"/>
  <c r="AU20" i="3"/>
  <c r="AV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AP21" i="3"/>
  <c r="AQ21" i="3"/>
  <c r="AR21" i="3"/>
  <c r="AU21" i="3"/>
  <c r="AV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AP22" i="3"/>
  <c r="AQ22" i="3"/>
  <c r="AR22" i="3"/>
  <c r="AU22" i="3"/>
  <c r="AV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K22" i="3"/>
  <c r="AP23" i="3"/>
  <c r="AQ23" i="3"/>
  <c r="AR23" i="3"/>
  <c r="AU23" i="3"/>
  <c r="AV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K23" i="3"/>
  <c r="AP24" i="3"/>
  <c r="AQ24" i="3"/>
  <c r="AR24" i="3"/>
  <c r="AU24" i="3"/>
  <c r="AV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K24" i="3"/>
  <c r="AP25" i="3"/>
  <c r="AQ25" i="3"/>
  <c r="AR25" i="3"/>
  <c r="AU25" i="3"/>
  <c r="AV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K25" i="3"/>
  <c r="AP26" i="3"/>
  <c r="AQ26" i="3"/>
  <c r="AR26" i="3"/>
  <c r="AU26" i="3"/>
  <c r="AV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K26" i="3"/>
  <c r="AP27" i="3"/>
  <c r="AQ27" i="3"/>
  <c r="AR27" i="3"/>
  <c r="AU27" i="3"/>
  <c r="AV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K27" i="3"/>
  <c r="AP28" i="3"/>
  <c r="AQ28" i="3"/>
  <c r="AR28" i="3"/>
  <c r="AU28" i="3"/>
  <c r="AV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K28" i="3"/>
  <c r="AP29" i="3"/>
  <c r="AQ29" i="3"/>
  <c r="AR29" i="3"/>
  <c r="AU29" i="3"/>
  <c r="AV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K29" i="3"/>
  <c r="AP30" i="3"/>
  <c r="AQ30" i="3"/>
  <c r="AR30" i="3"/>
  <c r="AU30" i="3"/>
  <c r="AV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K30" i="3"/>
  <c r="AP31" i="3"/>
  <c r="AQ31" i="3"/>
  <c r="AR31" i="3"/>
  <c r="AU31" i="3"/>
  <c r="AV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K31" i="3"/>
  <c r="AP32" i="3"/>
  <c r="AQ32" i="3"/>
  <c r="AR32" i="3"/>
  <c r="AU32" i="3"/>
  <c r="AV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K32" i="3"/>
  <c r="AP33" i="3"/>
  <c r="AQ33" i="3"/>
  <c r="AR33" i="3"/>
  <c r="AU33" i="3"/>
  <c r="AV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K33" i="3"/>
  <c r="AP34" i="3"/>
  <c r="AQ34" i="3"/>
  <c r="AR34" i="3"/>
  <c r="AU34" i="3"/>
  <c r="AV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C34" i="3"/>
  <c r="CD34" i="3"/>
  <c r="CE34" i="3"/>
  <c r="CK34" i="3"/>
  <c r="AP35" i="3"/>
  <c r="AQ35" i="3"/>
  <c r="AR35" i="3"/>
  <c r="AU35" i="3"/>
  <c r="AV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K35" i="3"/>
  <c r="AP36" i="3"/>
  <c r="AQ36" i="3"/>
  <c r="AR36" i="3"/>
  <c r="AU36" i="3"/>
  <c r="AV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K36" i="3"/>
  <c r="AP37" i="3"/>
  <c r="AQ37" i="3"/>
  <c r="AR37" i="3"/>
  <c r="AU37" i="3"/>
  <c r="AV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K37" i="3"/>
  <c r="AP38" i="3"/>
  <c r="AQ38" i="3"/>
  <c r="AR38" i="3"/>
  <c r="AU38" i="3"/>
  <c r="AV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K38" i="3"/>
  <c r="AP39" i="3"/>
  <c r="AQ39" i="3"/>
  <c r="AR39" i="3"/>
  <c r="AU39" i="3"/>
  <c r="AV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K39" i="3"/>
  <c r="AP40" i="3"/>
  <c r="AQ40" i="3"/>
  <c r="AR40" i="3"/>
  <c r="AU40" i="3"/>
  <c r="AV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K40" i="3"/>
  <c r="AP41" i="3"/>
  <c r="AQ41" i="3"/>
  <c r="AR41" i="3"/>
  <c r="AU41" i="3"/>
  <c r="AV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K41" i="3"/>
  <c r="AP42" i="3"/>
  <c r="AQ42" i="3"/>
  <c r="AR42" i="3"/>
  <c r="AU42" i="3"/>
  <c r="AV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K42" i="3"/>
  <c r="AP43" i="3"/>
  <c r="AQ43" i="3"/>
  <c r="AR43" i="3"/>
  <c r="AU43" i="3"/>
  <c r="AV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K43" i="3"/>
  <c r="AP44" i="3"/>
  <c r="AQ44" i="3"/>
  <c r="AR44" i="3"/>
  <c r="AU44" i="3"/>
  <c r="AV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K44" i="3"/>
  <c r="AP45" i="3"/>
  <c r="AQ45" i="3"/>
  <c r="AR45" i="3"/>
  <c r="AU45" i="3"/>
  <c r="AV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K45" i="3"/>
  <c r="AP46" i="3"/>
  <c r="AQ46" i="3"/>
  <c r="AR46" i="3"/>
  <c r="AU46" i="3"/>
  <c r="AV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K46" i="3"/>
  <c r="AP47" i="3"/>
  <c r="AQ47" i="3"/>
  <c r="AR47" i="3"/>
  <c r="AU47" i="3"/>
  <c r="AV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K47" i="3"/>
  <c r="AP48" i="3"/>
  <c r="AQ48" i="3"/>
  <c r="AR48" i="3"/>
  <c r="AU48" i="3"/>
  <c r="AV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K48" i="3"/>
  <c r="AP49" i="3"/>
  <c r="AQ49" i="3"/>
  <c r="AR49" i="3"/>
  <c r="AU49" i="3"/>
  <c r="AV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K49" i="3"/>
  <c r="AP50" i="3"/>
  <c r="AQ50" i="3"/>
  <c r="AR50" i="3"/>
  <c r="AU50" i="3"/>
  <c r="AV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K50" i="3"/>
  <c r="AP51" i="3"/>
  <c r="AQ51" i="3"/>
  <c r="AR51" i="3"/>
  <c r="AU51" i="3"/>
  <c r="AV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K51" i="3"/>
  <c r="AP52" i="3"/>
  <c r="AQ52" i="3"/>
  <c r="AR52" i="3"/>
  <c r="AU52" i="3"/>
  <c r="AV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K52" i="3"/>
  <c r="AP53" i="3"/>
  <c r="AQ53" i="3"/>
  <c r="AR53" i="3"/>
  <c r="AU53" i="3"/>
  <c r="AV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K53" i="3"/>
  <c r="AP54" i="3"/>
  <c r="AQ54" i="3"/>
  <c r="AR54" i="3"/>
  <c r="AU54" i="3"/>
  <c r="AV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K54" i="3"/>
  <c r="AP55" i="3"/>
  <c r="AQ55" i="3"/>
  <c r="AR55" i="3"/>
  <c r="AU55" i="3"/>
  <c r="AV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K55" i="3"/>
  <c r="AP56" i="3"/>
  <c r="AQ56" i="3"/>
  <c r="AR56" i="3"/>
  <c r="AU56" i="3"/>
  <c r="AV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K56" i="3"/>
  <c r="AP57" i="3"/>
  <c r="AQ57" i="3"/>
  <c r="AR57" i="3"/>
  <c r="AU57" i="3"/>
  <c r="AV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K57" i="3"/>
  <c r="AP58" i="3"/>
  <c r="AQ58" i="3"/>
  <c r="AR58" i="3"/>
  <c r="AU58" i="3"/>
  <c r="AV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K58" i="3"/>
  <c r="AP59" i="3"/>
  <c r="AQ59" i="3"/>
  <c r="AR59" i="3"/>
  <c r="AU59" i="3"/>
  <c r="AV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K59" i="3"/>
  <c r="AP60" i="3"/>
  <c r="AQ60" i="3"/>
  <c r="AR60" i="3"/>
  <c r="AU60" i="3"/>
  <c r="AV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K60" i="3"/>
  <c r="AP61" i="3"/>
  <c r="AQ61" i="3"/>
  <c r="AR61" i="3"/>
  <c r="AU61" i="3"/>
  <c r="AV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K61" i="3"/>
  <c r="AP62" i="3"/>
  <c r="AQ62" i="3"/>
  <c r="AR62" i="3"/>
  <c r="AU62" i="3"/>
  <c r="AV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K62" i="3"/>
  <c r="AP63" i="3"/>
  <c r="AQ63" i="3"/>
  <c r="AR63" i="3"/>
  <c r="AU63" i="3"/>
  <c r="AV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K63" i="3"/>
  <c r="AP64" i="3"/>
  <c r="AQ64" i="3"/>
  <c r="AR64" i="3"/>
  <c r="AU64" i="3"/>
  <c r="AV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K64" i="3"/>
  <c r="AP65" i="3"/>
  <c r="AQ65" i="3"/>
  <c r="AR65" i="3"/>
  <c r="AU65" i="3"/>
  <c r="AV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K65" i="3"/>
  <c r="AP66" i="3"/>
  <c r="AQ66" i="3"/>
  <c r="AR66" i="3"/>
  <c r="AU66" i="3"/>
  <c r="AV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K66" i="3"/>
  <c r="AP67" i="3"/>
  <c r="AQ67" i="3"/>
  <c r="AR67" i="3"/>
  <c r="AU67" i="3"/>
  <c r="AV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K67" i="3"/>
  <c r="AP68" i="3"/>
  <c r="AQ68" i="3"/>
  <c r="AR68" i="3"/>
  <c r="AU68" i="3"/>
  <c r="AV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K68" i="3"/>
  <c r="AP69" i="3"/>
  <c r="AQ69" i="3"/>
  <c r="AR69" i="3"/>
  <c r="AU69" i="3"/>
  <c r="AV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K69" i="3"/>
  <c r="AP70" i="3"/>
  <c r="AQ70" i="3"/>
  <c r="AR70" i="3"/>
  <c r="AU70" i="3"/>
  <c r="AV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K70" i="3"/>
  <c r="AP71" i="3"/>
  <c r="AQ71" i="3"/>
  <c r="AR71" i="3"/>
  <c r="AU71" i="3"/>
  <c r="AV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K71" i="3"/>
  <c r="AP72" i="3"/>
  <c r="AQ72" i="3"/>
  <c r="AR72" i="3"/>
  <c r="AU72" i="3"/>
  <c r="AV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K72" i="3"/>
  <c r="AP73" i="3"/>
  <c r="AQ73" i="3"/>
  <c r="AR73" i="3"/>
  <c r="AU73" i="3"/>
  <c r="AV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K73" i="3"/>
  <c r="AP74" i="3"/>
  <c r="AQ74" i="3"/>
  <c r="AR74" i="3"/>
  <c r="AU74" i="3"/>
  <c r="AV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K74" i="3"/>
  <c r="AP75" i="3"/>
  <c r="AQ75" i="3"/>
  <c r="AR75" i="3"/>
  <c r="AU75" i="3"/>
  <c r="AV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K75" i="3"/>
  <c r="AP76" i="3"/>
  <c r="AQ76" i="3"/>
  <c r="AR76" i="3"/>
  <c r="AU76" i="3"/>
  <c r="AV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K76" i="3"/>
  <c r="AP77" i="3"/>
  <c r="AQ77" i="3"/>
  <c r="AR77" i="3"/>
  <c r="AU77" i="3"/>
  <c r="AV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K77" i="3"/>
  <c r="AP78" i="3"/>
  <c r="AQ78" i="3"/>
  <c r="AR78" i="3"/>
  <c r="AU78" i="3"/>
  <c r="AV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K78" i="3"/>
  <c r="AP79" i="3"/>
  <c r="AQ79" i="3"/>
  <c r="AR79" i="3"/>
  <c r="AU79" i="3"/>
  <c r="AV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K79" i="3"/>
  <c r="AP80" i="3"/>
  <c r="AQ80" i="3"/>
  <c r="AR80" i="3"/>
  <c r="AU80" i="3"/>
  <c r="AV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K80" i="3"/>
  <c r="AP81" i="3"/>
  <c r="AQ81" i="3"/>
  <c r="AR81" i="3"/>
  <c r="AU81" i="3"/>
  <c r="AV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K81" i="3"/>
  <c r="AP82" i="3"/>
  <c r="AQ82" i="3"/>
  <c r="AR82" i="3"/>
  <c r="AU82" i="3"/>
  <c r="AV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K82" i="3"/>
  <c r="AP83" i="3"/>
  <c r="AQ83" i="3"/>
  <c r="AR83" i="3"/>
  <c r="AU83" i="3"/>
  <c r="AV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K83" i="3"/>
  <c r="AP84" i="3"/>
  <c r="AQ84" i="3"/>
  <c r="AR84" i="3"/>
  <c r="AU84" i="3"/>
  <c r="AV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K84" i="3"/>
  <c r="AP85" i="3"/>
  <c r="AQ85" i="3"/>
  <c r="AR85" i="3"/>
  <c r="AU85" i="3"/>
  <c r="AV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K85" i="3"/>
  <c r="AP86" i="3"/>
  <c r="AQ86" i="3"/>
  <c r="AR86" i="3"/>
  <c r="AU86" i="3"/>
  <c r="AV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K86" i="3"/>
  <c r="AP87" i="3"/>
  <c r="AQ87" i="3"/>
  <c r="AR87" i="3"/>
  <c r="AU87" i="3"/>
  <c r="AV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K87" i="3"/>
  <c r="AP88" i="3"/>
  <c r="AQ88" i="3"/>
  <c r="AR88" i="3"/>
  <c r="AU88" i="3"/>
  <c r="AV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K88" i="3"/>
  <c r="AP89" i="3"/>
  <c r="AQ89" i="3"/>
  <c r="AR89" i="3"/>
  <c r="AU89" i="3"/>
  <c r="AV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K89" i="3"/>
  <c r="AP90" i="3"/>
  <c r="AQ90" i="3"/>
  <c r="AR90" i="3"/>
  <c r="AU90" i="3"/>
  <c r="AV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K90" i="3"/>
  <c r="AP91" i="3"/>
  <c r="AQ91" i="3"/>
  <c r="AR91" i="3"/>
  <c r="AU91" i="3"/>
  <c r="AV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K91" i="3"/>
  <c r="AP92" i="3"/>
  <c r="AQ92" i="3"/>
  <c r="AR92" i="3"/>
  <c r="AU92" i="3"/>
  <c r="AV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K92" i="3"/>
  <c r="AP93" i="3"/>
  <c r="AQ93" i="3"/>
  <c r="AR93" i="3"/>
  <c r="AU93" i="3"/>
  <c r="AV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K93" i="3"/>
  <c r="AP94" i="3"/>
  <c r="AQ94" i="3"/>
  <c r="AR94" i="3"/>
  <c r="AU94" i="3"/>
  <c r="AV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K94" i="3"/>
  <c r="AP95" i="3"/>
  <c r="AQ95" i="3"/>
  <c r="AR95" i="3"/>
  <c r="AU95" i="3"/>
  <c r="AV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K95" i="3"/>
  <c r="AP96" i="3"/>
  <c r="AQ96" i="3"/>
  <c r="AR96" i="3"/>
  <c r="AU96" i="3"/>
  <c r="AV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K96" i="3"/>
  <c r="AP97" i="3"/>
  <c r="AQ97" i="3"/>
  <c r="AR97" i="3"/>
  <c r="AU97" i="3"/>
  <c r="AV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K97" i="3"/>
  <c r="AP98" i="3"/>
  <c r="AQ98" i="3"/>
  <c r="AR98" i="3"/>
  <c r="AU98" i="3"/>
  <c r="AV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K98" i="3"/>
  <c r="AP99" i="3"/>
  <c r="AQ99" i="3"/>
  <c r="AR99" i="3"/>
  <c r="AU99" i="3"/>
  <c r="AV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K99" i="3"/>
  <c r="AP100" i="3"/>
  <c r="AQ100" i="3"/>
  <c r="AR100" i="3"/>
  <c r="AU100" i="3"/>
  <c r="AV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K100" i="3"/>
  <c r="AP101" i="3"/>
  <c r="AQ101" i="3"/>
  <c r="AR101" i="3"/>
  <c r="AU101" i="3"/>
  <c r="AV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K101" i="3"/>
  <c r="AP102" i="3"/>
  <c r="AQ102" i="3"/>
  <c r="AR102" i="3"/>
  <c r="AU102" i="3"/>
  <c r="AV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K102" i="3"/>
  <c r="AP103" i="3"/>
  <c r="AQ103" i="3"/>
  <c r="AR103" i="3"/>
  <c r="AU103" i="3"/>
  <c r="AV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K103" i="3"/>
  <c r="AP104" i="3"/>
  <c r="AQ104" i="3"/>
  <c r="AR104" i="3"/>
  <c r="AU104" i="3"/>
  <c r="AV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K104" i="3"/>
  <c r="AQ3" i="3"/>
  <c r="AR3" i="3"/>
  <c r="AU3" i="3"/>
  <c r="AV3" i="3"/>
  <c r="AX3" i="3"/>
  <c r="AY3" i="3"/>
  <c r="AZ3" i="3"/>
  <c r="BA3" i="3"/>
  <c r="BB3" i="3"/>
  <c r="BC3" i="3"/>
  <c r="BD3" i="3"/>
  <c r="BE3" i="3"/>
  <c r="BF3" i="3"/>
  <c r="BG3" i="3"/>
  <c r="BH3" i="3"/>
  <c r="BI3" i="3"/>
  <c r="BK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AP3" i="3"/>
  <c r="AO4" i="3"/>
  <c r="D39" i="4" l="1"/>
  <c r="E3" i="4"/>
  <c r="G3" i="4"/>
  <c r="H3" i="4"/>
  <c r="I3" i="4"/>
  <c r="J3" i="4"/>
  <c r="E4" i="4"/>
  <c r="G4" i="4"/>
  <c r="H4" i="4"/>
  <c r="I4" i="4"/>
  <c r="J4" i="4"/>
  <c r="K4" i="4"/>
  <c r="E5" i="4"/>
  <c r="G5" i="4"/>
  <c r="H5" i="4"/>
  <c r="I5" i="4"/>
  <c r="J5" i="4"/>
  <c r="K5" i="4"/>
  <c r="E6" i="4"/>
  <c r="G6" i="4"/>
  <c r="H6" i="4"/>
  <c r="I6" i="4"/>
  <c r="J6" i="4"/>
  <c r="K6" i="4"/>
  <c r="E7" i="4"/>
  <c r="G7" i="4"/>
  <c r="H7" i="4"/>
  <c r="I7" i="4"/>
  <c r="J7" i="4"/>
  <c r="K7" i="4"/>
  <c r="E8" i="4"/>
  <c r="G8" i="4"/>
  <c r="H8" i="4"/>
  <c r="I8" i="4"/>
  <c r="J8" i="4"/>
  <c r="K8" i="4"/>
  <c r="E9" i="4"/>
  <c r="G9" i="4"/>
  <c r="H9" i="4"/>
  <c r="I9" i="4"/>
  <c r="J9" i="4"/>
  <c r="K9" i="4"/>
  <c r="E10" i="4"/>
  <c r="G10" i="4"/>
  <c r="H10" i="4"/>
  <c r="I10" i="4"/>
  <c r="J10" i="4"/>
  <c r="K10" i="4"/>
  <c r="E11" i="4"/>
  <c r="G11" i="4"/>
  <c r="H11" i="4"/>
  <c r="I11" i="4"/>
  <c r="J11" i="4"/>
  <c r="K11" i="4"/>
  <c r="E12" i="4"/>
  <c r="G12" i="4"/>
  <c r="H12" i="4"/>
  <c r="I12" i="4"/>
  <c r="J12" i="4"/>
  <c r="K12" i="4"/>
  <c r="E13" i="4"/>
  <c r="G13" i="4"/>
  <c r="H13" i="4"/>
  <c r="I13" i="4"/>
  <c r="J13" i="4"/>
  <c r="K13" i="4"/>
  <c r="E14" i="4"/>
  <c r="G14" i="4"/>
  <c r="H14" i="4"/>
  <c r="I14" i="4"/>
  <c r="J14" i="4"/>
  <c r="K14" i="4"/>
  <c r="E15" i="4"/>
  <c r="G15" i="4"/>
  <c r="H15" i="4"/>
  <c r="I15" i="4"/>
  <c r="J15" i="4"/>
  <c r="K15" i="4"/>
  <c r="E16" i="4"/>
  <c r="G16" i="4"/>
  <c r="H16" i="4"/>
  <c r="I16" i="4"/>
  <c r="J16" i="4"/>
  <c r="K16" i="4"/>
  <c r="E17" i="4"/>
  <c r="G17" i="4"/>
  <c r="H17" i="4"/>
  <c r="I17" i="4"/>
  <c r="J17" i="4"/>
  <c r="K17" i="4"/>
  <c r="E18" i="4"/>
  <c r="I18" i="4"/>
  <c r="J18" i="4"/>
  <c r="K18" i="4"/>
  <c r="E19" i="4"/>
  <c r="G19" i="4"/>
  <c r="H19" i="4"/>
  <c r="I19" i="4"/>
  <c r="J19" i="4"/>
  <c r="K19" i="4"/>
  <c r="E20" i="4"/>
  <c r="G20" i="4"/>
  <c r="H20" i="4"/>
  <c r="I20" i="4"/>
  <c r="J20" i="4"/>
  <c r="K20" i="4"/>
  <c r="E21" i="4"/>
  <c r="G21" i="4"/>
  <c r="H21" i="4"/>
  <c r="I21" i="4"/>
  <c r="J21" i="4"/>
  <c r="K21" i="4"/>
  <c r="E22" i="4"/>
  <c r="G22" i="4"/>
  <c r="H22" i="4"/>
  <c r="I22" i="4"/>
  <c r="J22" i="4"/>
  <c r="K22" i="4"/>
  <c r="E23" i="4"/>
  <c r="G23" i="4"/>
  <c r="H23" i="4"/>
  <c r="I23" i="4"/>
  <c r="J23" i="4"/>
  <c r="K23" i="4"/>
  <c r="E24" i="4"/>
  <c r="G24" i="4"/>
  <c r="H24" i="4"/>
  <c r="I24" i="4"/>
  <c r="J24" i="4"/>
  <c r="K24" i="4"/>
  <c r="E25" i="4"/>
  <c r="G25" i="4"/>
  <c r="H25" i="4"/>
  <c r="I25" i="4"/>
  <c r="J25" i="4"/>
  <c r="K25" i="4"/>
  <c r="E26" i="4"/>
  <c r="G26" i="4"/>
  <c r="H26" i="4"/>
  <c r="I26" i="4"/>
  <c r="J26" i="4"/>
  <c r="K26" i="4"/>
  <c r="E27" i="4"/>
  <c r="G27" i="4"/>
  <c r="H27" i="4"/>
  <c r="I27" i="4"/>
  <c r="J27" i="4"/>
  <c r="K27" i="4"/>
  <c r="E28" i="4"/>
  <c r="G28" i="4"/>
  <c r="H28" i="4"/>
  <c r="I28" i="4"/>
  <c r="J28" i="4"/>
  <c r="K28" i="4"/>
  <c r="E29" i="4"/>
  <c r="G29" i="4"/>
  <c r="H29" i="4"/>
  <c r="I29" i="4"/>
  <c r="J29" i="4"/>
  <c r="K29" i="4"/>
  <c r="E30" i="4"/>
  <c r="G30" i="4"/>
  <c r="H30" i="4"/>
  <c r="I30" i="4"/>
  <c r="J30" i="4"/>
  <c r="K30" i="4"/>
  <c r="E31" i="4"/>
  <c r="G31" i="4"/>
  <c r="H31" i="4"/>
  <c r="I31" i="4"/>
  <c r="J31" i="4"/>
  <c r="K31" i="4"/>
  <c r="E32" i="4"/>
  <c r="G32" i="4"/>
  <c r="H32" i="4"/>
  <c r="I32" i="4"/>
  <c r="J32" i="4"/>
  <c r="K32" i="4"/>
  <c r="E33" i="4"/>
  <c r="G33" i="4"/>
  <c r="H33" i="4"/>
  <c r="I33" i="4"/>
  <c r="J33" i="4"/>
  <c r="K33" i="4"/>
  <c r="E34" i="4"/>
  <c r="G34" i="4"/>
  <c r="H34" i="4"/>
  <c r="I34" i="4"/>
  <c r="J34" i="4"/>
  <c r="K34" i="4"/>
  <c r="E35" i="4"/>
  <c r="G35" i="4"/>
  <c r="H35" i="4"/>
  <c r="I35" i="4"/>
  <c r="J35" i="4"/>
  <c r="K35" i="4"/>
  <c r="E36" i="4"/>
  <c r="G36" i="4"/>
  <c r="H36" i="4"/>
  <c r="I36" i="4"/>
  <c r="J36" i="4"/>
  <c r="K36" i="4"/>
  <c r="E37" i="4"/>
  <c r="G37" i="4"/>
  <c r="H37" i="4"/>
  <c r="I37" i="4"/>
  <c r="J37" i="4"/>
  <c r="K37" i="4"/>
  <c r="E38" i="4"/>
  <c r="G38" i="4"/>
  <c r="H38" i="4"/>
  <c r="I38" i="4"/>
  <c r="J38" i="4"/>
  <c r="K38" i="4"/>
  <c r="E39" i="4"/>
  <c r="G39" i="4"/>
  <c r="H39" i="4"/>
  <c r="I39" i="4"/>
  <c r="J39" i="4"/>
  <c r="K39" i="4"/>
  <c r="E40" i="4"/>
  <c r="G40" i="4"/>
  <c r="H40" i="4"/>
  <c r="I40" i="4"/>
  <c r="J40" i="4"/>
  <c r="K40" i="4"/>
  <c r="E41" i="4"/>
  <c r="G41" i="4"/>
  <c r="H41" i="4"/>
  <c r="I41" i="4"/>
  <c r="J41" i="4"/>
  <c r="K41" i="4"/>
  <c r="E42" i="4"/>
  <c r="G42" i="4"/>
  <c r="H42" i="4"/>
  <c r="I42" i="4"/>
  <c r="J42" i="4"/>
  <c r="K42" i="4"/>
  <c r="E43" i="4"/>
  <c r="I43" i="4"/>
  <c r="J43" i="4"/>
  <c r="K43" i="4"/>
  <c r="E44" i="4"/>
  <c r="G44" i="4"/>
  <c r="H44" i="4"/>
  <c r="I44" i="4"/>
  <c r="J44" i="4"/>
  <c r="K44" i="4"/>
  <c r="E45" i="4"/>
  <c r="G45" i="4"/>
  <c r="H45" i="4"/>
  <c r="I45" i="4"/>
  <c r="J45" i="4"/>
  <c r="K45" i="4"/>
  <c r="E46" i="4"/>
  <c r="G46" i="4"/>
  <c r="H46" i="4"/>
  <c r="I46" i="4"/>
  <c r="J46" i="4"/>
  <c r="K46" i="4"/>
  <c r="E47" i="4"/>
  <c r="G47" i="4"/>
  <c r="H47" i="4"/>
  <c r="I47" i="4"/>
  <c r="J47" i="4"/>
  <c r="K47" i="4"/>
  <c r="E48" i="4"/>
  <c r="G48" i="4"/>
  <c r="H48" i="4"/>
  <c r="I48" i="4"/>
  <c r="J48" i="4"/>
  <c r="K48" i="4"/>
  <c r="E49" i="4"/>
  <c r="G49" i="4"/>
  <c r="H49" i="4"/>
  <c r="I49" i="4"/>
  <c r="J49" i="4"/>
  <c r="K49" i="4"/>
  <c r="E50" i="4"/>
  <c r="G50" i="4"/>
  <c r="H50" i="4"/>
  <c r="I50" i="4"/>
  <c r="J50" i="4"/>
  <c r="K50" i="4"/>
  <c r="E51" i="4"/>
  <c r="G51" i="4"/>
  <c r="H51" i="4"/>
  <c r="I51" i="4"/>
  <c r="J51" i="4"/>
  <c r="K51" i="4"/>
  <c r="E52" i="4"/>
  <c r="G52" i="4"/>
  <c r="H52" i="4"/>
  <c r="I52" i="4"/>
  <c r="J52" i="4"/>
  <c r="K52" i="4"/>
  <c r="E53" i="4"/>
  <c r="G53" i="4"/>
  <c r="H53" i="4"/>
  <c r="I53" i="4"/>
  <c r="J53" i="4"/>
  <c r="K53" i="4"/>
  <c r="E54" i="4"/>
  <c r="G54" i="4"/>
  <c r="H54" i="4"/>
  <c r="I54" i="4"/>
  <c r="J54" i="4"/>
  <c r="K54" i="4"/>
  <c r="E55" i="4"/>
  <c r="G55" i="4"/>
  <c r="H55" i="4"/>
  <c r="I55" i="4"/>
  <c r="J55" i="4"/>
  <c r="K55" i="4"/>
  <c r="E56" i="4"/>
  <c r="G56" i="4"/>
  <c r="H56" i="4"/>
  <c r="I56" i="4"/>
  <c r="J56" i="4"/>
  <c r="K56" i="4"/>
  <c r="E57" i="4"/>
  <c r="G57" i="4"/>
  <c r="H57" i="4"/>
  <c r="I57" i="4"/>
  <c r="J57" i="4"/>
  <c r="K57" i="4"/>
  <c r="E58" i="4"/>
  <c r="G58" i="4"/>
  <c r="H58" i="4"/>
  <c r="I58" i="4"/>
  <c r="J58" i="4"/>
  <c r="K58" i="4"/>
  <c r="E59" i="4"/>
  <c r="G59" i="4"/>
  <c r="H59" i="4"/>
  <c r="I59" i="4"/>
  <c r="J59" i="4"/>
  <c r="K59" i="4"/>
  <c r="E60" i="4"/>
  <c r="G60" i="4"/>
  <c r="H60" i="4"/>
  <c r="I60" i="4"/>
  <c r="J60" i="4"/>
  <c r="K60" i="4"/>
  <c r="E61" i="4"/>
  <c r="G61" i="4"/>
  <c r="H61" i="4"/>
  <c r="I61" i="4"/>
  <c r="J61" i="4"/>
  <c r="K61" i="4"/>
  <c r="E62" i="4"/>
  <c r="G62" i="4"/>
  <c r="H62" i="4"/>
  <c r="I62" i="4"/>
  <c r="J62" i="4"/>
  <c r="K62" i="4"/>
  <c r="E63" i="4"/>
  <c r="G63" i="4"/>
  <c r="H63" i="4"/>
  <c r="I63" i="4"/>
  <c r="J63" i="4"/>
  <c r="K63" i="4"/>
  <c r="E64" i="4"/>
  <c r="G64" i="4"/>
  <c r="H64" i="4"/>
  <c r="I64" i="4"/>
  <c r="J64" i="4"/>
  <c r="K64" i="4"/>
  <c r="E65" i="4"/>
  <c r="G65" i="4"/>
  <c r="H65" i="4"/>
  <c r="I65" i="4"/>
  <c r="J65" i="4"/>
  <c r="K65" i="4"/>
  <c r="E66" i="4"/>
  <c r="G66" i="4"/>
  <c r="H66" i="4"/>
  <c r="I66" i="4"/>
  <c r="J66" i="4"/>
  <c r="K66" i="4"/>
  <c r="E67" i="4"/>
  <c r="G67" i="4"/>
  <c r="H67" i="4"/>
  <c r="I67" i="4"/>
  <c r="J67" i="4"/>
  <c r="K67" i="4"/>
  <c r="E68" i="4"/>
  <c r="G68" i="4"/>
  <c r="H68" i="4"/>
  <c r="I68" i="4"/>
  <c r="J68" i="4"/>
  <c r="K68" i="4"/>
  <c r="E69" i="4"/>
  <c r="G69" i="4"/>
  <c r="H69" i="4"/>
  <c r="I69" i="4"/>
  <c r="J69" i="4"/>
  <c r="K69" i="4"/>
  <c r="E70" i="4"/>
  <c r="G70" i="4"/>
  <c r="H70" i="4"/>
  <c r="I70" i="4"/>
  <c r="J70" i="4"/>
  <c r="K70" i="4"/>
  <c r="E71" i="4"/>
  <c r="G71" i="4"/>
  <c r="H71" i="4"/>
  <c r="I71" i="4"/>
  <c r="J71" i="4"/>
  <c r="K71" i="4"/>
  <c r="E72" i="4"/>
  <c r="G72" i="4"/>
  <c r="H72" i="4"/>
  <c r="I72" i="4"/>
  <c r="J72" i="4"/>
  <c r="K72" i="4"/>
  <c r="E73" i="4"/>
  <c r="G73" i="4"/>
  <c r="H73" i="4"/>
  <c r="I73" i="4"/>
  <c r="J73" i="4"/>
  <c r="K73" i="4"/>
  <c r="E74" i="4"/>
  <c r="G74" i="4"/>
  <c r="H74" i="4"/>
  <c r="I74" i="4"/>
  <c r="J74" i="4"/>
  <c r="K74" i="4"/>
  <c r="E75" i="4"/>
  <c r="G75" i="4"/>
  <c r="H75" i="4"/>
  <c r="I75" i="4"/>
  <c r="J75" i="4"/>
  <c r="K75" i="4"/>
  <c r="E76" i="4"/>
  <c r="G76" i="4"/>
  <c r="H76" i="4"/>
  <c r="I76" i="4"/>
  <c r="J76" i="4"/>
  <c r="K76" i="4"/>
  <c r="E77" i="4"/>
  <c r="G77" i="4"/>
  <c r="H77" i="4"/>
  <c r="I77" i="4"/>
  <c r="J77" i="4"/>
  <c r="K77" i="4"/>
  <c r="E78" i="4"/>
  <c r="G78" i="4"/>
  <c r="H78" i="4"/>
  <c r="I78" i="4"/>
  <c r="J78" i="4"/>
  <c r="K78" i="4"/>
  <c r="E79" i="4"/>
  <c r="G79" i="4"/>
  <c r="H79" i="4"/>
  <c r="I79" i="4"/>
  <c r="J79" i="4"/>
  <c r="K79" i="4"/>
  <c r="E80" i="4"/>
  <c r="G80" i="4"/>
  <c r="H80" i="4"/>
  <c r="I80" i="4"/>
  <c r="J80" i="4"/>
  <c r="K80" i="4"/>
  <c r="E81" i="4"/>
  <c r="G81" i="4"/>
  <c r="H81" i="4"/>
  <c r="I81" i="4"/>
  <c r="J81" i="4"/>
  <c r="K81" i="4"/>
  <c r="E82" i="4"/>
  <c r="G82" i="4"/>
  <c r="H82" i="4"/>
  <c r="I82" i="4"/>
  <c r="J82" i="4"/>
  <c r="K82" i="4"/>
  <c r="E83" i="4"/>
  <c r="G83" i="4"/>
  <c r="H83" i="4"/>
  <c r="I83" i="4"/>
  <c r="J83" i="4"/>
  <c r="K83" i="4"/>
  <c r="E84" i="4"/>
  <c r="G84" i="4"/>
  <c r="H84" i="4"/>
  <c r="I84" i="4"/>
  <c r="J84" i="4"/>
  <c r="K84" i="4"/>
  <c r="E85" i="4"/>
  <c r="G85" i="4"/>
  <c r="H85" i="4"/>
  <c r="I85" i="4"/>
  <c r="J85" i="4"/>
  <c r="K85" i="4"/>
  <c r="E86" i="4"/>
  <c r="G86" i="4"/>
  <c r="H86" i="4"/>
  <c r="I86" i="4"/>
  <c r="J86" i="4"/>
  <c r="K86" i="4"/>
  <c r="E87" i="4"/>
  <c r="G87" i="4"/>
  <c r="H87" i="4"/>
  <c r="I87" i="4"/>
  <c r="J87" i="4"/>
  <c r="K87" i="4"/>
  <c r="E88" i="4"/>
  <c r="G88" i="4"/>
  <c r="H88" i="4"/>
  <c r="I88" i="4"/>
  <c r="J88" i="4"/>
  <c r="K88" i="4"/>
  <c r="E89" i="4"/>
  <c r="G89" i="4"/>
  <c r="H89" i="4"/>
  <c r="I89" i="4"/>
  <c r="J89" i="4"/>
  <c r="K89" i="4"/>
  <c r="E90" i="4"/>
  <c r="G90" i="4"/>
  <c r="H90" i="4"/>
  <c r="I90" i="4"/>
  <c r="J90" i="4"/>
  <c r="K90" i="4"/>
  <c r="E91" i="4"/>
  <c r="G91" i="4"/>
  <c r="H91" i="4"/>
  <c r="I91" i="4"/>
  <c r="J91" i="4"/>
  <c r="K91" i="4"/>
  <c r="E92" i="4"/>
  <c r="G92" i="4"/>
  <c r="H92" i="4"/>
  <c r="I92" i="4"/>
  <c r="J92" i="4"/>
  <c r="K92" i="4"/>
  <c r="E93" i="4"/>
  <c r="G93" i="4"/>
  <c r="H93" i="4"/>
  <c r="I93" i="4"/>
  <c r="J93" i="4"/>
  <c r="K93" i="4"/>
  <c r="E94" i="4"/>
  <c r="G94" i="4"/>
  <c r="H94" i="4"/>
  <c r="I94" i="4"/>
  <c r="J94" i="4"/>
  <c r="K94" i="4"/>
  <c r="E95" i="4"/>
  <c r="G95" i="4"/>
  <c r="H95" i="4"/>
  <c r="I95" i="4"/>
  <c r="J95" i="4"/>
  <c r="K95" i="4"/>
  <c r="E96" i="4"/>
  <c r="G96" i="4"/>
  <c r="H96" i="4"/>
  <c r="I96" i="4"/>
  <c r="J96" i="4"/>
  <c r="K96" i="4"/>
  <c r="E97" i="4"/>
  <c r="G97" i="4"/>
  <c r="H97" i="4"/>
  <c r="I97" i="4"/>
  <c r="J97" i="4"/>
  <c r="K97" i="4"/>
  <c r="E98" i="4"/>
  <c r="G98" i="4"/>
  <c r="H98" i="4"/>
  <c r="I98" i="4"/>
  <c r="J98" i="4"/>
  <c r="K98" i="4"/>
  <c r="E99" i="4"/>
  <c r="G99" i="4"/>
  <c r="H99" i="4"/>
  <c r="I99" i="4"/>
  <c r="J99" i="4"/>
  <c r="K99" i="4"/>
  <c r="E100" i="4"/>
  <c r="G100" i="4"/>
  <c r="H100" i="4"/>
  <c r="I100" i="4"/>
  <c r="J100" i="4"/>
  <c r="K100" i="4"/>
  <c r="E101" i="4"/>
  <c r="G101" i="4"/>
  <c r="H101" i="4"/>
  <c r="I101" i="4"/>
  <c r="J101" i="4"/>
  <c r="K101" i="4"/>
  <c r="E102" i="4"/>
  <c r="G102" i="4"/>
  <c r="H102" i="4"/>
  <c r="I102" i="4"/>
  <c r="J102" i="4"/>
  <c r="K102" i="4"/>
  <c r="E103" i="4"/>
  <c r="G103" i="4"/>
  <c r="H103" i="4"/>
  <c r="I103" i="4"/>
  <c r="J103" i="4"/>
  <c r="K103" i="4"/>
  <c r="E104" i="4"/>
  <c r="G104" i="4"/>
  <c r="H104" i="4"/>
  <c r="I104" i="4"/>
  <c r="J104" i="4"/>
  <c r="K104" i="4"/>
  <c r="E105" i="4"/>
  <c r="G105" i="4"/>
  <c r="H105" i="4"/>
  <c r="I105" i="4"/>
  <c r="J105" i="4"/>
  <c r="K105" i="4"/>
  <c r="E106" i="4"/>
  <c r="G106" i="4"/>
  <c r="H106" i="4"/>
  <c r="I106" i="4"/>
  <c r="J106" i="4"/>
  <c r="K106" i="4"/>
  <c r="E107" i="4"/>
  <c r="G107" i="4"/>
  <c r="H107" i="4"/>
  <c r="I107" i="4"/>
  <c r="J107" i="4"/>
  <c r="K107" i="4"/>
  <c r="E108" i="4"/>
  <c r="G108" i="4"/>
  <c r="H108" i="4"/>
  <c r="I108" i="4"/>
  <c r="J108" i="4"/>
  <c r="K108" i="4"/>
  <c r="E109" i="4"/>
  <c r="G109" i="4"/>
  <c r="H109" i="4"/>
  <c r="I109" i="4"/>
  <c r="J109" i="4"/>
  <c r="K109" i="4"/>
  <c r="E110" i="4"/>
  <c r="G110" i="4"/>
  <c r="H110" i="4"/>
  <c r="I110" i="4"/>
  <c r="J110" i="4"/>
  <c r="K110" i="4"/>
  <c r="E111" i="4"/>
  <c r="G111" i="4"/>
  <c r="H111" i="4"/>
  <c r="I111" i="4"/>
  <c r="J111" i="4"/>
  <c r="K111" i="4"/>
  <c r="E112" i="4"/>
  <c r="G112" i="4"/>
  <c r="H112" i="4"/>
  <c r="I112" i="4"/>
  <c r="J112" i="4"/>
  <c r="K112" i="4"/>
  <c r="E113" i="4"/>
  <c r="G113" i="4"/>
  <c r="H113" i="4"/>
  <c r="I113" i="4"/>
  <c r="J113" i="4"/>
  <c r="K113" i="4"/>
  <c r="E114" i="4"/>
  <c r="G114" i="4"/>
  <c r="H114" i="4"/>
  <c r="I114" i="4"/>
  <c r="J114" i="4"/>
  <c r="K114" i="4"/>
  <c r="E115" i="4"/>
  <c r="G115" i="4"/>
  <c r="H115" i="4"/>
  <c r="I115" i="4"/>
  <c r="J115" i="4"/>
  <c r="K115" i="4"/>
  <c r="E116" i="4"/>
  <c r="G116" i="4"/>
  <c r="H116" i="4"/>
  <c r="I116" i="4"/>
  <c r="J116" i="4"/>
  <c r="K116" i="4"/>
  <c r="E117" i="4"/>
  <c r="G117" i="4"/>
  <c r="H117" i="4"/>
  <c r="I117" i="4"/>
  <c r="J117" i="4"/>
  <c r="K117" i="4"/>
  <c r="E118" i="4"/>
  <c r="G118" i="4"/>
  <c r="H118" i="4"/>
  <c r="I118" i="4"/>
  <c r="J118" i="4"/>
  <c r="K118" i="4"/>
  <c r="E119" i="4"/>
  <c r="G119" i="4"/>
  <c r="H119" i="4"/>
  <c r="I119" i="4"/>
  <c r="J119" i="4"/>
  <c r="K119" i="4"/>
  <c r="E120" i="4"/>
  <c r="G120" i="4"/>
  <c r="H120" i="4"/>
  <c r="I120" i="4"/>
  <c r="J120" i="4"/>
  <c r="K120" i="4"/>
  <c r="E121" i="4"/>
  <c r="G121" i="4"/>
  <c r="H121" i="4"/>
  <c r="I121" i="4"/>
  <c r="J121" i="4"/>
  <c r="K121" i="4"/>
  <c r="E122" i="4"/>
  <c r="G122" i="4"/>
  <c r="H122" i="4"/>
  <c r="I122" i="4"/>
  <c r="J122" i="4"/>
  <c r="K122" i="4"/>
  <c r="E123" i="4"/>
  <c r="G123" i="4"/>
  <c r="H123" i="4"/>
  <c r="I123" i="4"/>
  <c r="J123" i="4"/>
  <c r="K123" i="4"/>
  <c r="E124" i="4"/>
  <c r="G124" i="4"/>
  <c r="H124" i="4"/>
  <c r="I124" i="4"/>
  <c r="J124" i="4"/>
  <c r="K124" i="4"/>
  <c r="E125" i="4"/>
  <c r="G125" i="4"/>
  <c r="H125" i="4"/>
  <c r="I125" i="4"/>
  <c r="J125" i="4"/>
  <c r="K125" i="4"/>
  <c r="E126" i="4"/>
  <c r="G126" i="4"/>
  <c r="H126" i="4"/>
  <c r="I126" i="4"/>
  <c r="J126" i="4"/>
  <c r="K126" i="4"/>
  <c r="E127" i="4"/>
  <c r="G127" i="4"/>
  <c r="H127" i="4"/>
  <c r="I127" i="4"/>
  <c r="J127" i="4"/>
  <c r="K127" i="4"/>
  <c r="E128" i="4"/>
  <c r="G128" i="4"/>
  <c r="H128" i="4"/>
  <c r="I128" i="4"/>
  <c r="J128" i="4"/>
  <c r="K128" i="4"/>
  <c r="E129" i="4"/>
  <c r="G129" i="4"/>
  <c r="H129" i="4"/>
  <c r="I129" i="4"/>
  <c r="J129" i="4"/>
  <c r="K129" i="4"/>
  <c r="I1" i="4"/>
  <c r="H2" i="4"/>
  <c r="I2" i="4"/>
  <c r="J2" i="4"/>
  <c r="G2" i="4"/>
  <c r="E2" i="4"/>
  <c r="E48" i="64" l="1"/>
  <c r="W13" i="64"/>
  <c r="E50" i="63"/>
  <c r="E50" i="62"/>
  <c r="W15" i="63"/>
  <c r="W15" i="62"/>
  <c r="C50" i="63"/>
  <c r="C50" i="62"/>
  <c r="E48" i="61"/>
  <c r="W13" i="61"/>
  <c r="C48" i="61"/>
  <c r="W15" i="50"/>
  <c r="W15" i="49"/>
  <c r="W14" i="33"/>
  <c r="W17" i="33" s="1"/>
  <c r="W13" i="57"/>
  <c r="W17" i="57" s="1"/>
  <c r="W16" i="43"/>
  <c r="W13" i="27"/>
  <c r="W17" i="27" s="1"/>
  <c r="W13" i="46"/>
  <c r="W17" i="46" s="1"/>
  <c r="W13" i="58"/>
  <c r="W13" i="54"/>
  <c r="W13" i="26"/>
  <c r="W17" i="26" s="1"/>
  <c r="W15" i="51"/>
  <c r="W13" i="15"/>
  <c r="W13" i="23"/>
  <c r="W17" i="23" s="1"/>
  <c r="W16" i="44"/>
  <c r="W17" i="44" s="1"/>
  <c r="W16" i="18"/>
  <c r="AF25" i="18" s="1"/>
  <c r="W13" i="40"/>
  <c r="W17" i="40" s="1"/>
  <c r="W13" i="16"/>
  <c r="W15" i="17"/>
  <c r="AF24" i="17" s="1"/>
  <c r="W15" i="52"/>
  <c r="W13" i="28"/>
  <c r="W17" i="28" s="1"/>
  <c r="W16" i="47"/>
  <c r="W13" i="56"/>
  <c r="W17" i="56" s="1"/>
  <c r="W13" i="59"/>
  <c r="W15" i="53"/>
  <c r="W15" i="48"/>
  <c r="W13" i="20"/>
  <c r="W17" i="20" s="1"/>
  <c r="W16" i="41"/>
  <c r="W15" i="34"/>
  <c r="W17" i="34" s="1"/>
  <c r="W13" i="19"/>
  <c r="W17" i="19" s="1"/>
  <c r="W13" i="45"/>
  <c r="W17" i="45" s="1"/>
  <c r="W13" i="55"/>
  <c r="E48" i="59"/>
  <c r="E48" i="58"/>
  <c r="E48" i="56"/>
  <c r="C48" i="56"/>
  <c r="E48" i="55"/>
  <c r="E50" i="53"/>
  <c r="E50" i="51"/>
  <c r="E50" i="50"/>
  <c r="E50" i="52"/>
  <c r="E51" i="47"/>
  <c r="E50" i="49"/>
  <c r="E50" i="48"/>
  <c r="C51" i="47"/>
  <c r="E51" i="41"/>
  <c r="E48" i="45"/>
  <c r="E48" i="46"/>
  <c r="E51" i="43"/>
  <c r="E51" i="44"/>
  <c r="C48" i="45"/>
  <c r="C48" i="46"/>
  <c r="C51" i="18"/>
  <c r="C51" i="41"/>
  <c r="C51" i="43"/>
  <c r="C51" i="44"/>
  <c r="E48" i="41"/>
  <c r="R48" i="41" s="1"/>
  <c r="C48" i="41"/>
  <c r="E51" i="40"/>
  <c r="E48" i="40"/>
  <c r="C48" i="40"/>
  <c r="C51" i="40"/>
  <c r="E50" i="17"/>
  <c r="E48" i="16"/>
  <c r="E51" i="18"/>
  <c r="E48" i="15"/>
  <c r="C50" i="17"/>
  <c r="BX50" i="34"/>
  <c r="AF24" i="33"/>
  <c r="M22" i="64" l="1"/>
  <c r="W17" i="64"/>
  <c r="L22" i="64"/>
  <c r="BU48" i="64"/>
  <c r="CA48" i="64"/>
  <c r="BT48" i="64"/>
  <c r="CB48" i="64"/>
  <c r="BZ48" i="64"/>
  <c r="BY48" i="64"/>
  <c r="BV48" i="64"/>
  <c r="BX48" i="64"/>
  <c r="BW48" i="64"/>
  <c r="BV48" i="58"/>
  <c r="BZ48" i="59"/>
  <c r="CB48" i="55"/>
  <c r="BZ51" i="41"/>
  <c r="CB51" i="40"/>
  <c r="R51" i="40"/>
  <c r="BZ51" i="47"/>
  <c r="BX50" i="53"/>
  <c r="L24" i="62"/>
  <c r="M24" i="62"/>
  <c r="AF37" i="62"/>
  <c r="W17" i="62"/>
  <c r="AF24" i="62"/>
  <c r="L24" i="63"/>
  <c r="W17" i="63"/>
  <c r="AF24" i="63"/>
  <c r="AF37" i="63"/>
  <c r="M24" i="63"/>
  <c r="CB50" i="62"/>
  <c r="CB84" i="62" s="1"/>
  <c r="BV50" i="62"/>
  <c r="BV84" i="62" s="1"/>
  <c r="AB86" i="62" s="1"/>
  <c r="CA50" i="62"/>
  <c r="CA84" i="62" s="1"/>
  <c r="F50" i="62"/>
  <c r="V50" i="62" s="1"/>
  <c r="V52" i="62" s="1"/>
  <c r="BY50" i="62"/>
  <c r="BY84" i="62" s="1"/>
  <c r="BZ50" i="62"/>
  <c r="BZ84" i="62" s="1"/>
  <c r="BW50" i="62"/>
  <c r="BW84" i="62" s="1"/>
  <c r="AC86" i="62" s="1"/>
  <c r="BU50" i="62"/>
  <c r="BU84" i="62" s="1"/>
  <c r="BX50" i="62"/>
  <c r="BX84" i="62" s="1"/>
  <c r="AD86" i="62" s="1"/>
  <c r="BT50" i="62"/>
  <c r="BT84" i="62" s="1"/>
  <c r="CA50" i="63"/>
  <c r="CA84" i="63" s="1"/>
  <c r="F50" i="63"/>
  <c r="BZ50" i="63"/>
  <c r="BZ84" i="63" s="1"/>
  <c r="BY50" i="63"/>
  <c r="BY84" i="63" s="1"/>
  <c r="BX50" i="63"/>
  <c r="BX84" i="63" s="1"/>
  <c r="AD86" i="63" s="1"/>
  <c r="BW50" i="63"/>
  <c r="BW84" i="63" s="1"/>
  <c r="AC86" i="63" s="1"/>
  <c r="BV50" i="63"/>
  <c r="BV84" i="63" s="1"/>
  <c r="AB86" i="63" s="1"/>
  <c r="CB50" i="63"/>
  <c r="CB84" i="63" s="1"/>
  <c r="BU50" i="63"/>
  <c r="BU84" i="63" s="1"/>
  <c r="BT50" i="63"/>
  <c r="BT84" i="63" s="1"/>
  <c r="L22" i="61"/>
  <c r="W17" i="61"/>
  <c r="M22" i="61"/>
  <c r="AF31" i="61"/>
  <c r="AF22" i="61"/>
  <c r="BT48" i="61"/>
  <c r="CB48" i="61"/>
  <c r="CB84" i="61" s="1"/>
  <c r="BY48" i="61"/>
  <c r="BW48" i="61"/>
  <c r="BW84" i="61" s="1"/>
  <c r="AC86" i="61" s="1"/>
  <c r="CA48" i="61"/>
  <c r="F48" i="61"/>
  <c r="BX48" i="61"/>
  <c r="BX84" i="61" s="1"/>
  <c r="AD86" i="61" s="1"/>
  <c r="BZ48" i="61"/>
  <c r="BU48" i="61"/>
  <c r="BV48" i="61"/>
  <c r="BV84" i="61" s="1"/>
  <c r="AB86" i="61" s="1"/>
  <c r="BT48" i="59"/>
  <c r="BV48" i="59"/>
  <c r="BU48" i="59"/>
  <c r="CA48" i="59"/>
  <c r="BY48" i="59"/>
  <c r="CB48" i="59"/>
  <c r="BW48" i="59"/>
  <c r="BX48" i="59"/>
  <c r="W17" i="59"/>
  <c r="BX48" i="58"/>
  <c r="BU48" i="58"/>
  <c r="CB48" i="58"/>
  <c r="BT48" i="58"/>
  <c r="BZ48" i="58"/>
  <c r="BW48" i="58"/>
  <c r="BY48" i="58"/>
  <c r="CA48" i="58"/>
  <c r="M22" i="57"/>
  <c r="L22" i="57"/>
  <c r="W17" i="58"/>
  <c r="L22" i="56"/>
  <c r="AF22" i="56"/>
  <c r="AF31" i="56"/>
  <c r="M22" i="56"/>
  <c r="BT48" i="56"/>
  <c r="CB48" i="56"/>
  <c r="CB84" i="56" s="1"/>
  <c r="CA48" i="56"/>
  <c r="BZ48" i="56"/>
  <c r="BY48" i="56"/>
  <c r="BX48" i="56"/>
  <c r="BX84" i="56" s="1"/>
  <c r="AD86" i="56" s="1"/>
  <c r="BW48" i="56"/>
  <c r="BW84" i="56" s="1"/>
  <c r="AC86" i="56" s="1"/>
  <c r="BU48" i="56"/>
  <c r="BV48" i="56"/>
  <c r="BV84" i="56" s="1"/>
  <c r="AB86" i="56" s="1"/>
  <c r="F48" i="56"/>
  <c r="BT48" i="55"/>
  <c r="BU48" i="55"/>
  <c r="BV48" i="55"/>
  <c r="BW48" i="55"/>
  <c r="BX48" i="55"/>
  <c r="BY48" i="55"/>
  <c r="BZ48" i="55"/>
  <c r="CA48" i="55"/>
  <c r="F48" i="40"/>
  <c r="BT50" i="53"/>
  <c r="CA50" i="53"/>
  <c r="BZ50" i="53"/>
  <c r="BU50" i="53"/>
  <c r="BV50" i="53"/>
  <c r="BW50" i="53"/>
  <c r="BY50" i="53"/>
  <c r="CB50" i="53"/>
  <c r="CB50" i="50"/>
  <c r="CA50" i="50"/>
  <c r="BZ50" i="50"/>
  <c r="BY50" i="50"/>
  <c r="BW50" i="50"/>
  <c r="BX50" i="50"/>
  <c r="BU50" i="50"/>
  <c r="BV50" i="50"/>
  <c r="BT50" i="50"/>
  <c r="BY50" i="51"/>
  <c r="BW50" i="51"/>
  <c r="CA50" i="51"/>
  <c r="BX50" i="51"/>
  <c r="BV50" i="51"/>
  <c r="BT50" i="51"/>
  <c r="CB50" i="51"/>
  <c r="BZ50" i="51"/>
  <c r="BU50" i="51"/>
  <c r="BU50" i="52"/>
  <c r="BX50" i="52"/>
  <c r="BT50" i="52"/>
  <c r="BV50" i="52"/>
  <c r="BW50" i="52"/>
  <c r="CB50" i="52"/>
  <c r="CA50" i="52"/>
  <c r="BZ50" i="52"/>
  <c r="BY50" i="52"/>
  <c r="CA51" i="47"/>
  <c r="BT51" i="47"/>
  <c r="BU51" i="47"/>
  <c r="BW51" i="47"/>
  <c r="BX51" i="47"/>
  <c r="CB51" i="47"/>
  <c r="BV51" i="47"/>
  <c r="BY51" i="47"/>
  <c r="BU50" i="48"/>
  <c r="CA50" i="48"/>
  <c r="BZ50" i="48"/>
  <c r="BV50" i="48"/>
  <c r="BT50" i="48"/>
  <c r="CB50" i="48"/>
  <c r="BX50" i="48"/>
  <c r="BW50" i="48"/>
  <c r="BY50" i="48"/>
  <c r="CA50" i="49"/>
  <c r="BU50" i="49"/>
  <c r="BT50" i="49"/>
  <c r="BY50" i="49"/>
  <c r="CB50" i="49"/>
  <c r="BZ50" i="49"/>
  <c r="BX50" i="49"/>
  <c r="BW50" i="49"/>
  <c r="BV50" i="49"/>
  <c r="F51" i="47"/>
  <c r="W17" i="47"/>
  <c r="L25" i="47"/>
  <c r="M25" i="47"/>
  <c r="AF25" i="47"/>
  <c r="AF40" i="47"/>
  <c r="CA51" i="41"/>
  <c r="CB51" i="41"/>
  <c r="F51" i="44"/>
  <c r="W51" i="44" s="1"/>
  <c r="M25" i="43"/>
  <c r="W17" i="43"/>
  <c r="AF40" i="43"/>
  <c r="AF25" i="43"/>
  <c r="L25" i="43"/>
  <c r="M25" i="44"/>
  <c r="AF40" i="44"/>
  <c r="L25" i="44"/>
  <c r="AF25" i="44"/>
  <c r="BU51" i="40"/>
  <c r="BV51" i="40"/>
  <c r="BT51" i="41"/>
  <c r="BT51" i="40"/>
  <c r="M22" i="45"/>
  <c r="AF31" i="45"/>
  <c r="L22" i="45"/>
  <c r="AF22" i="45"/>
  <c r="F51" i="41"/>
  <c r="Q51" i="41" s="1"/>
  <c r="BW51" i="40"/>
  <c r="BU51" i="41"/>
  <c r="BX51" i="40"/>
  <c r="BV51" i="41"/>
  <c r="M22" i="46"/>
  <c r="AF31" i="46"/>
  <c r="L22" i="46"/>
  <c r="AF22" i="46"/>
  <c r="BU51" i="44"/>
  <c r="BT51" i="44"/>
  <c r="BV51" i="44"/>
  <c r="CB51" i="44"/>
  <c r="CA51" i="44"/>
  <c r="BZ51" i="44"/>
  <c r="BY51" i="44"/>
  <c r="BX51" i="44"/>
  <c r="BW51" i="44"/>
  <c r="BY51" i="43"/>
  <c r="BX51" i="43"/>
  <c r="BW51" i="43"/>
  <c r="BV51" i="43"/>
  <c r="BU51" i="43"/>
  <c r="BT51" i="43"/>
  <c r="BZ51" i="43"/>
  <c r="CB51" i="43"/>
  <c r="CA51" i="43"/>
  <c r="F51" i="43"/>
  <c r="Q51" i="43" s="1"/>
  <c r="Q52" i="43" s="1"/>
  <c r="CA51" i="40"/>
  <c r="BX51" i="41"/>
  <c r="CB48" i="46"/>
  <c r="BY48" i="46"/>
  <c r="BT48" i="46"/>
  <c r="CA48" i="46"/>
  <c r="BW48" i="46"/>
  <c r="F48" i="46"/>
  <c r="BZ48" i="46"/>
  <c r="BX48" i="46"/>
  <c r="BV48" i="46"/>
  <c r="BU48" i="46"/>
  <c r="BY51" i="40"/>
  <c r="BW51" i="41"/>
  <c r="BZ51" i="40"/>
  <c r="BY51" i="41"/>
  <c r="CA48" i="45"/>
  <c r="F48" i="45"/>
  <c r="W48" i="45" s="1"/>
  <c r="BZ48" i="45"/>
  <c r="BT48" i="45"/>
  <c r="CB48" i="45"/>
  <c r="BW48" i="45"/>
  <c r="BV48" i="45"/>
  <c r="BY48" i="45"/>
  <c r="BX48" i="45"/>
  <c r="BU48" i="45"/>
  <c r="M25" i="41"/>
  <c r="AF40" i="41"/>
  <c r="AN40" i="41" s="1"/>
  <c r="L25" i="41"/>
  <c r="AF25" i="41"/>
  <c r="AN25" i="41" s="1"/>
  <c r="AF31" i="41"/>
  <c r="AF22" i="41"/>
  <c r="L22" i="41"/>
  <c r="W17" i="41"/>
  <c r="M22" i="41"/>
  <c r="BT48" i="41"/>
  <c r="BU48" i="41"/>
  <c r="CB48" i="41"/>
  <c r="CA48" i="41"/>
  <c r="BZ48" i="41"/>
  <c r="BY48" i="41"/>
  <c r="BX48" i="41"/>
  <c r="BW48" i="41"/>
  <c r="BV48" i="41"/>
  <c r="F48" i="41"/>
  <c r="L22" i="40"/>
  <c r="AF31" i="40"/>
  <c r="AN31" i="40" s="1"/>
  <c r="M22" i="40"/>
  <c r="AF22" i="40"/>
  <c r="AN22" i="40" s="1"/>
  <c r="BT48" i="40"/>
  <c r="BW48" i="40"/>
  <c r="CA48" i="40"/>
  <c r="BZ48" i="40"/>
  <c r="BU48" i="40"/>
  <c r="BX48" i="40"/>
  <c r="BV48" i="40"/>
  <c r="CB48" i="40"/>
  <c r="BY48" i="40"/>
  <c r="M25" i="40"/>
  <c r="AF40" i="40"/>
  <c r="L25" i="40"/>
  <c r="AF25" i="40"/>
  <c r="F51" i="40"/>
  <c r="Q50" i="34"/>
  <c r="Q52" i="34" s="1"/>
  <c r="Z57" i="34" s="1"/>
  <c r="F50" i="34"/>
  <c r="AR50" i="34" s="1"/>
  <c r="AR135" i="34" s="1"/>
  <c r="R52" i="34"/>
  <c r="AA57" i="34" s="1"/>
  <c r="V50" i="34"/>
  <c r="V52" i="34" s="1"/>
  <c r="AE57" i="34" s="1"/>
  <c r="BZ50" i="34"/>
  <c r="BW50" i="34"/>
  <c r="W50" i="34"/>
  <c r="X50" i="34" s="1"/>
  <c r="X52" i="34" s="1"/>
  <c r="CA50" i="34"/>
  <c r="CB50" i="34"/>
  <c r="BY50" i="34"/>
  <c r="BT50" i="34"/>
  <c r="BU50" i="34"/>
  <c r="BV50" i="34"/>
  <c r="AN25" i="18"/>
  <c r="AF26" i="18"/>
  <c r="AN24" i="17"/>
  <c r="AF26" i="17"/>
  <c r="L23" i="33"/>
  <c r="M23" i="33"/>
  <c r="M24" i="34"/>
  <c r="L24" i="34"/>
  <c r="F51" i="18"/>
  <c r="M25" i="18"/>
  <c r="L25" i="18"/>
  <c r="L24" i="33"/>
  <c r="M24" i="33"/>
  <c r="M24" i="17"/>
  <c r="L24" i="17"/>
  <c r="R52" i="33"/>
  <c r="AA57" i="33" s="1"/>
  <c r="F50" i="33"/>
  <c r="Q50" i="33"/>
  <c r="Q52" i="33" s="1"/>
  <c r="Z57" i="33" s="1"/>
  <c r="W50" i="33"/>
  <c r="V50" i="33"/>
  <c r="V52" i="33" s="1"/>
  <c r="AE57" i="33" s="1"/>
  <c r="BY50" i="33"/>
  <c r="BV50" i="33"/>
  <c r="CB50" i="33"/>
  <c r="BX50" i="33"/>
  <c r="BT50" i="33"/>
  <c r="CA50" i="33"/>
  <c r="BW50" i="33"/>
  <c r="BU50" i="33"/>
  <c r="BZ50" i="33"/>
  <c r="CB50" i="17"/>
  <c r="BW50" i="17"/>
  <c r="BX50" i="17"/>
  <c r="CA50" i="17"/>
  <c r="BZ50" i="17"/>
  <c r="BY50" i="17"/>
  <c r="BT50" i="17"/>
  <c r="BV50" i="17"/>
  <c r="BU50" i="17"/>
  <c r="BW51" i="18"/>
  <c r="CB51" i="18"/>
  <c r="BZ51" i="18"/>
  <c r="BT51" i="18"/>
  <c r="BV51" i="18"/>
  <c r="BY51" i="18"/>
  <c r="CA51" i="18"/>
  <c r="BU51" i="18"/>
  <c r="BX51" i="18"/>
  <c r="BW48" i="15"/>
  <c r="CB48" i="15"/>
  <c r="BT48" i="15"/>
  <c r="BZ48" i="15"/>
  <c r="BX48" i="15"/>
  <c r="BV48" i="15"/>
  <c r="CA48" i="15"/>
  <c r="BY48" i="15"/>
  <c r="BU48" i="15"/>
  <c r="BZ48" i="16"/>
  <c r="BX48" i="16"/>
  <c r="BU48" i="16"/>
  <c r="BV48" i="16"/>
  <c r="CB48" i="16"/>
  <c r="BT48" i="16"/>
  <c r="BY48" i="16"/>
  <c r="BW48" i="16"/>
  <c r="CA48" i="16"/>
  <c r="AO104" i="3"/>
  <c r="AN104" i="3"/>
  <c r="AK104" i="3"/>
  <c r="AJ104" i="3"/>
  <c r="AI104" i="3"/>
  <c r="AF104" i="3"/>
  <c r="AE104" i="3"/>
  <c r="AD104" i="3"/>
  <c r="AA104" i="3"/>
  <c r="Z104" i="3"/>
  <c r="Y104" i="3"/>
  <c r="O104" i="3"/>
  <c r="N104" i="3"/>
  <c r="M104" i="3"/>
  <c r="L104" i="3"/>
  <c r="K104" i="3"/>
  <c r="J104" i="3"/>
  <c r="I104" i="3"/>
  <c r="G104" i="3"/>
  <c r="F104" i="3"/>
  <c r="C104" i="3"/>
  <c r="B104" i="3"/>
  <c r="A104" i="3"/>
  <c r="AO103" i="3"/>
  <c r="AN103" i="3"/>
  <c r="AK103" i="3"/>
  <c r="AJ103" i="3"/>
  <c r="AI103" i="3"/>
  <c r="AF103" i="3"/>
  <c r="AE103" i="3"/>
  <c r="AD103" i="3"/>
  <c r="AA103" i="3"/>
  <c r="Z103" i="3"/>
  <c r="Y103" i="3"/>
  <c r="O103" i="3"/>
  <c r="N103" i="3"/>
  <c r="M103" i="3"/>
  <c r="L103" i="3"/>
  <c r="K103" i="3"/>
  <c r="J103" i="3"/>
  <c r="I103" i="3"/>
  <c r="G103" i="3"/>
  <c r="F103" i="3"/>
  <c r="C103" i="3"/>
  <c r="B103" i="3"/>
  <c r="A103" i="3"/>
  <c r="AO102" i="3"/>
  <c r="AN102" i="3"/>
  <c r="AK102" i="3"/>
  <c r="AJ102" i="3"/>
  <c r="AI102" i="3"/>
  <c r="AF102" i="3"/>
  <c r="AE102" i="3"/>
  <c r="AD102" i="3"/>
  <c r="AA102" i="3"/>
  <c r="Z102" i="3"/>
  <c r="Y102" i="3"/>
  <c r="O102" i="3"/>
  <c r="N102" i="3"/>
  <c r="M102" i="3"/>
  <c r="L102" i="3"/>
  <c r="K102" i="3"/>
  <c r="J102" i="3"/>
  <c r="I102" i="3"/>
  <c r="G102" i="3"/>
  <c r="F102" i="3"/>
  <c r="C102" i="3"/>
  <c r="B102" i="3"/>
  <c r="A102" i="3"/>
  <c r="AO101" i="3"/>
  <c r="AN101" i="3"/>
  <c r="AK101" i="3"/>
  <c r="AJ101" i="3"/>
  <c r="AI101" i="3"/>
  <c r="AF101" i="3"/>
  <c r="AE101" i="3"/>
  <c r="AD101" i="3"/>
  <c r="AA101" i="3"/>
  <c r="Z101" i="3"/>
  <c r="Y101" i="3"/>
  <c r="O101" i="3"/>
  <c r="N101" i="3"/>
  <c r="M101" i="3"/>
  <c r="L101" i="3"/>
  <c r="K101" i="3"/>
  <c r="J101" i="3"/>
  <c r="I101" i="3"/>
  <c r="G101" i="3"/>
  <c r="F101" i="3"/>
  <c r="C101" i="3"/>
  <c r="B101" i="3"/>
  <c r="A101" i="3"/>
  <c r="AO100" i="3"/>
  <c r="AN100" i="3"/>
  <c r="AK100" i="3"/>
  <c r="AJ100" i="3"/>
  <c r="AI100" i="3"/>
  <c r="AF100" i="3"/>
  <c r="AE100" i="3"/>
  <c r="AD100" i="3"/>
  <c r="AA100" i="3"/>
  <c r="Z100" i="3"/>
  <c r="Y100" i="3"/>
  <c r="O100" i="3"/>
  <c r="N100" i="3"/>
  <c r="M100" i="3"/>
  <c r="L100" i="3"/>
  <c r="K100" i="3"/>
  <c r="J100" i="3"/>
  <c r="I100" i="3"/>
  <c r="G100" i="3"/>
  <c r="F100" i="3"/>
  <c r="C100" i="3"/>
  <c r="B100" i="3"/>
  <c r="A100" i="3"/>
  <c r="AO99" i="3"/>
  <c r="AN99" i="3"/>
  <c r="AK99" i="3"/>
  <c r="AJ99" i="3"/>
  <c r="AI99" i="3"/>
  <c r="AF99" i="3"/>
  <c r="AE99" i="3"/>
  <c r="AD99" i="3"/>
  <c r="AA99" i="3"/>
  <c r="Z99" i="3"/>
  <c r="Y99" i="3"/>
  <c r="O99" i="3"/>
  <c r="N99" i="3"/>
  <c r="M99" i="3"/>
  <c r="L99" i="3"/>
  <c r="K99" i="3"/>
  <c r="J99" i="3"/>
  <c r="I99" i="3"/>
  <c r="G99" i="3"/>
  <c r="F99" i="3"/>
  <c r="C99" i="3"/>
  <c r="B99" i="3"/>
  <c r="A99" i="3"/>
  <c r="AO98" i="3"/>
  <c r="AN98" i="3"/>
  <c r="AK98" i="3"/>
  <c r="AJ98" i="3"/>
  <c r="AI98" i="3"/>
  <c r="AF98" i="3"/>
  <c r="AE98" i="3"/>
  <c r="AD98" i="3"/>
  <c r="AA98" i="3"/>
  <c r="Z98" i="3"/>
  <c r="Y98" i="3"/>
  <c r="O98" i="3"/>
  <c r="N98" i="3"/>
  <c r="M98" i="3"/>
  <c r="L98" i="3"/>
  <c r="K98" i="3"/>
  <c r="J98" i="3"/>
  <c r="I98" i="3"/>
  <c r="G98" i="3"/>
  <c r="F98" i="3"/>
  <c r="C98" i="3"/>
  <c r="B98" i="3"/>
  <c r="A98" i="3"/>
  <c r="AO97" i="3"/>
  <c r="AN97" i="3"/>
  <c r="AK97" i="3"/>
  <c r="AJ97" i="3"/>
  <c r="AI97" i="3"/>
  <c r="AF97" i="3"/>
  <c r="AE97" i="3"/>
  <c r="AD97" i="3"/>
  <c r="AA97" i="3"/>
  <c r="Z97" i="3"/>
  <c r="Y97" i="3"/>
  <c r="O97" i="3"/>
  <c r="N97" i="3"/>
  <c r="M97" i="3"/>
  <c r="L97" i="3"/>
  <c r="K97" i="3"/>
  <c r="J97" i="3"/>
  <c r="I97" i="3"/>
  <c r="G97" i="3"/>
  <c r="F97" i="3"/>
  <c r="C97" i="3"/>
  <c r="B97" i="3"/>
  <c r="A97" i="3"/>
  <c r="AO96" i="3"/>
  <c r="AN96" i="3"/>
  <c r="AK96" i="3"/>
  <c r="AJ96" i="3"/>
  <c r="AI96" i="3"/>
  <c r="AF96" i="3"/>
  <c r="AE96" i="3"/>
  <c r="AD96" i="3"/>
  <c r="AA96" i="3"/>
  <c r="Z96" i="3"/>
  <c r="Y96" i="3"/>
  <c r="O96" i="3"/>
  <c r="N96" i="3"/>
  <c r="M96" i="3"/>
  <c r="L96" i="3"/>
  <c r="K96" i="3"/>
  <c r="J96" i="3"/>
  <c r="I96" i="3"/>
  <c r="G96" i="3"/>
  <c r="F96" i="3"/>
  <c r="C96" i="3"/>
  <c r="B96" i="3"/>
  <c r="A96" i="3"/>
  <c r="AO95" i="3"/>
  <c r="AN95" i="3"/>
  <c r="AK95" i="3"/>
  <c r="AJ95" i="3"/>
  <c r="AI95" i="3"/>
  <c r="AF95" i="3"/>
  <c r="AE95" i="3"/>
  <c r="AD95" i="3"/>
  <c r="AA95" i="3"/>
  <c r="Z95" i="3"/>
  <c r="Y95" i="3"/>
  <c r="O95" i="3"/>
  <c r="N95" i="3"/>
  <c r="M95" i="3"/>
  <c r="L95" i="3"/>
  <c r="K95" i="3"/>
  <c r="J95" i="3"/>
  <c r="I95" i="3"/>
  <c r="G95" i="3"/>
  <c r="F95" i="3"/>
  <c r="C95" i="3"/>
  <c r="B95" i="3"/>
  <c r="A95" i="3"/>
  <c r="AO94" i="3"/>
  <c r="AN94" i="3"/>
  <c r="AK94" i="3"/>
  <c r="AJ94" i="3"/>
  <c r="AI94" i="3"/>
  <c r="AF94" i="3"/>
  <c r="AE94" i="3"/>
  <c r="AD94" i="3"/>
  <c r="AA94" i="3"/>
  <c r="Z94" i="3"/>
  <c r="Y94" i="3"/>
  <c r="O94" i="3"/>
  <c r="N94" i="3"/>
  <c r="M94" i="3"/>
  <c r="L94" i="3"/>
  <c r="K94" i="3"/>
  <c r="J94" i="3"/>
  <c r="I94" i="3"/>
  <c r="G94" i="3"/>
  <c r="F94" i="3"/>
  <c r="C94" i="3"/>
  <c r="B94" i="3"/>
  <c r="A94" i="3"/>
  <c r="AO93" i="3"/>
  <c r="AN93" i="3"/>
  <c r="AK93" i="3"/>
  <c r="AJ93" i="3"/>
  <c r="AI93" i="3"/>
  <c r="AF93" i="3"/>
  <c r="AE93" i="3"/>
  <c r="AD93" i="3"/>
  <c r="AA93" i="3"/>
  <c r="Z93" i="3"/>
  <c r="Y93" i="3"/>
  <c r="O93" i="3"/>
  <c r="N93" i="3"/>
  <c r="M93" i="3"/>
  <c r="L93" i="3"/>
  <c r="K93" i="3"/>
  <c r="J93" i="3"/>
  <c r="I93" i="3"/>
  <c r="G93" i="3"/>
  <c r="F93" i="3"/>
  <c r="C93" i="3"/>
  <c r="B93" i="3"/>
  <c r="A93" i="3"/>
  <c r="AO92" i="3"/>
  <c r="AN92" i="3"/>
  <c r="AK92" i="3"/>
  <c r="AJ92" i="3"/>
  <c r="AI92" i="3"/>
  <c r="AF92" i="3"/>
  <c r="AE92" i="3"/>
  <c r="AD92" i="3"/>
  <c r="AA92" i="3"/>
  <c r="Z92" i="3"/>
  <c r="Y92" i="3"/>
  <c r="O92" i="3"/>
  <c r="N92" i="3"/>
  <c r="M92" i="3"/>
  <c r="L92" i="3"/>
  <c r="K92" i="3"/>
  <c r="J92" i="3"/>
  <c r="I92" i="3"/>
  <c r="G92" i="3"/>
  <c r="F92" i="3"/>
  <c r="C92" i="3"/>
  <c r="B92" i="3"/>
  <c r="A92" i="3"/>
  <c r="AO91" i="3"/>
  <c r="AN91" i="3"/>
  <c r="AK91" i="3"/>
  <c r="AJ91" i="3"/>
  <c r="AI91" i="3"/>
  <c r="AF91" i="3"/>
  <c r="AE91" i="3"/>
  <c r="AD91" i="3"/>
  <c r="AA91" i="3"/>
  <c r="Z91" i="3"/>
  <c r="Y91" i="3"/>
  <c r="O91" i="3"/>
  <c r="N91" i="3"/>
  <c r="M91" i="3"/>
  <c r="L91" i="3"/>
  <c r="K91" i="3"/>
  <c r="J91" i="3"/>
  <c r="I91" i="3"/>
  <c r="G91" i="3"/>
  <c r="F91" i="3"/>
  <c r="C91" i="3"/>
  <c r="B91" i="3"/>
  <c r="A91" i="3"/>
  <c r="AO90" i="3"/>
  <c r="AN90" i="3"/>
  <c r="AK90" i="3"/>
  <c r="AJ90" i="3"/>
  <c r="AI90" i="3"/>
  <c r="AF90" i="3"/>
  <c r="AE90" i="3"/>
  <c r="AD90" i="3"/>
  <c r="AA90" i="3"/>
  <c r="Z90" i="3"/>
  <c r="Y90" i="3"/>
  <c r="O90" i="3"/>
  <c r="N90" i="3"/>
  <c r="M90" i="3"/>
  <c r="L90" i="3"/>
  <c r="K90" i="3"/>
  <c r="J90" i="3"/>
  <c r="I90" i="3"/>
  <c r="G90" i="3"/>
  <c r="F90" i="3"/>
  <c r="C90" i="3"/>
  <c r="B90" i="3"/>
  <c r="A90" i="3"/>
  <c r="AO89" i="3"/>
  <c r="AN89" i="3"/>
  <c r="AK89" i="3"/>
  <c r="AJ89" i="3"/>
  <c r="AI89" i="3"/>
  <c r="AF89" i="3"/>
  <c r="AE89" i="3"/>
  <c r="AD89" i="3"/>
  <c r="AA89" i="3"/>
  <c r="Z89" i="3"/>
  <c r="Y89" i="3"/>
  <c r="O89" i="3"/>
  <c r="N89" i="3"/>
  <c r="M89" i="3"/>
  <c r="L89" i="3"/>
  <c r="K89" i="3"/>
  <c r="J89" i="3"/>
  <c r="I89" i="3"/>
  <c r="G89" i="3"/>
  <c r="F89" i="3"/>
  <c r="C89" i="3"/>
  <c r="B89" i="3"/>
  <c r="A89" i="3"/>
  <c r="AO88" i="3"/>
  <c r="AN88" i="3"/>
  <c r="AK88" i="3"/>
  <c r="AJ88" i="3"/>
  <c r="AI88" i="3"/>
  <c r="AF88" i="3"/>
  <c r="AE88" i="3"/>
  <c r="AD88" i="3"/>
  <c r="AA88" i="3"/>
  <c r="Z88" i="3"/>
  <c r="Y88" i="3"/>
  <c r="O88" i="3"/>
  <c r="N88" i="3"/>
  <c r="M88" i="3"/>
  <c r="L88" i="3"/>
  <c r="K88" i="3"/>
  <c r="J88" i="3"/>
  <c r="I88" i="3"/>
  <c r="G88" i="3"/>
  <c r="F88" i="3"/>
  <c r="C88" i="3"/>
  <c r="B88" i="3"/>
  <c r="A88" i="3"/>
  <c r="AO87" i="3"/>
  <c r="AN87" i="3"/>
  <c r="AK87" i="3"/>
  <c r="AJ87" i="3"/>
  <c r="AI87" i="3"/>
  <c r="AF87" i="3"/>
  <c r="AE87" i="3"/>
  <c r="AD87" i="3"/>
  <c r="AA87" i="3"/>
  <c r="Z87" i="3"/>
  <c r="Y87" i="3"/>
  <c r="O87" i="3"/>
  <c r="N87" i="3"/>
  <c r="M87" i="3"/>
  <c r="L87" i="3"/>
  <c r="K87" i="3"/>
  <c r="J87" i="3"/>
  <c r="I87" i="3"/>
  <c r="G87" i="3"/>
  <c r="F87" i="3"/>
  <c r="C87" i="3"/>
  <c r="B87" i="3"/>
  <c r="A87" i="3"/>
  <c r="AO86" i="3"/>
  <c r="AN86" i="3"/>
  <c r="AK86" i="3"/>
  <c r="AJ86" i="3"/>
  <c r="AI86" i="3"/>
  <c r="AF86" i="3"/>
  <c r="AE86" i="3"/>
  <c r="AD86" i="3"/>
  <c r="AA86" i="3"/>
  <c r="Z86" i="3"/>
  <c r="Y86" i="3"/>
  <c r="O86" i="3"/>
  <c r="N86" i="3"/>
  <c r="M86" i="3"/>
  <c r="L86" i="3"/>
  <c r="K86" i="3"/>
  <c r="J86" i="3"/>
  <c r="I86" i="3"/>
  <c r="G86" i="3"/>
  <c r="F86" i="3"/>
  <c r="C86" i="3"/>
  <c r="B86" i="3"/>
  <c r="A86" i="3"/>
  <c r="AO85" i="3"/>
  <c r="AN85" i="3"/>
  <c r="AK85" i="3"/>
  <c r="AJ85" i="3"/>
  <c r="AI85" i="3"/>
  <c r="AF85" i="3"/>
  <c r="AE85" i="3"/>
  <c r="AD85" i="3"/>
  <c r="AA85" i="3"/>
  <c r="Z85" i="3"/>
  <c r="Y85" i="3"/>
  <c r="O85" i="3"/>
  <c r="N85" i="3"/>
  <c r="M85" i="3"/>
  <c r="L85" i="3"/>
  <c r="K85" i="3"/>
  <c r="J85" i="3"/>
  <c r="I85" i="3"/>
  <c r="G85" i="3"/>
  <c r="F85" i="3"/>
  <c r="C85" i="3"/>
  <c r="B85" i="3"/>
  <c r="A85" i="3"/>
  <c r="AO84" i="3"/>
  <c r="AN84" i="3"/>
  <c r="AK84" i="3"/>
  <c r="AJ84" i="3"/>
  <c r="AI84" i="3"/>
  <c r="AF84" i="3"/>
  <c r="AE84" i="3"/>
  <c r="AD84" i="3"/>
  <c r="AA84" i="3"/>
  <c r="Z84" i="3"/>
  <c r="Y84" i="3"/>
  <c r="O84" i="3"/>
  <c r="N84" i="3"/>
  <c r="M84" i="3"/>
  <c r="L84" i="3"/>
  <c r="K84" i="3"/>
  <c r="J84" i="3"/>
  <c r="I84" i="3"/>
  <c r="G84" i="3"/>
  <c r="F84" i="3"/>
  <c r="C84" i="3"/>
  <c r="B84" i="3"/>
  <c r="A84" i="3"/>
  <c r="AO83" i="3"/>
  <c r="AN83" i="3"/>
  <c r="AK83" i="3"/>
  <c r="AJ83" i="3"/>
  <c r="AI83" i="3"/>
  <c r="AF83" i="3"/>
  <c r="AE83" i="3"/>
  <c r="AD83" i="3"/>
  <c r="AA83" i="3"/>
  <c r="Z83" i="3"/>
  <c r="Y83" i="3"/>
  <c r="O83" i="3"/>
  <c r="N83" i="3"/>
  <c r="M83" i="3"/>
  <c r="L83" i="3"/>
  <c r="K83" i="3"/>
  <c r="J83" i="3"/>
  <c r="I83" i="3"/>
  <c r="G83" i="3"/>
  <c r="F83" i="3"/>
  <c r="C83" i="3"/>
  <c r="B83" i="3"/>
  <c r="A83" i="3"/>
  <c r="AO82" i="3"/>
  <c r="AN82" i="3"/>
  <c r="AK82" i="3"/>
  <c r="AJ82" i="3"/>
  <c r="AI82" i="3"/>
  <c r="AF82" i="3"/>
  <c r="AE82" i="3"/>
  <c r="AD82" i="3"/>
  <c r="AA82" i="3"/>
  <c r="Z82" i="3"/>
  <c r="Y82" i="3"/>
  <c r="O82" i="3"/>
  <c r="N82" i="3"/>
  <c r="M82" i="3"/>
  <c r="L82" i="3"/>
  <c r="K82" i="3"/>
  <c r="J82" i="3"/>
  <c r="I82" i="3"/>
  <c r="G82" i="3"/>
  <c r="F82" i="3"/>
  <c r="C82" i="3"/>
  <c r="B82" i="3"/>
  <c r="A82" i="3"/>
  <c r="AO81" i="3"/>
  <c r="AN81" i="3"/>
  <c r="AK81" i="3"/>
  <c r="AJ81" i="3"/>
  <c r="AI81" i="3"/>
  <c r="AF81" i="3"/>
  <c r="AE81" i="3"/>
  <c r="AD81" i="3"/>
  <c r="AA81" i="3"/>
  <c r="Z81" i="3"/>
  <c r="Y81" i="3"/>
  <c r="O81" i="3"/>
  <c r="N81" i="3"/>
  <c r="M81" i="3"/>
  <c r="L81" i="3"/>
  <c r="K81" i="3"/>
  <c r="J81" i="3"/>
  <c r="I81" i="3"/>
  <c r="G81" i="3"/>
  <c r="F81" i="3"/>
  <c r="C81" i="3"/>
  <c r="B81" i="3"/>
  <c r="A81" i="3"/>
  <c r="AO80" i="3"/>
  <c r="AN80" i="3"/>
  <c r="AK80" i="3"/>
  <c r="AJ80" i="3"/>
  <c r="AI80" i="3"/>
  <c r="AF80" i="3"/>
  <c r="AE80" i="3"/>
  <c r="AD80" i="3"/>
  <c r="AA80" i="3"/>
  <c r="Z80" i="3"/>
  <c r="Y80" i="3"/>
  <c r="O80" i="3"/>
  <c r="N80" i="3"/>
  <c r="M80" i="3"/>
  <c r="L80" i="3"/>
  <c r="K80" i="3"/>
  <c r="J80" i="3"/>
  <c r="I80" i="3"/>
  <c r="G80" i="3"/>
  <c r="F80" i="3"/>
  <c r="C80" i="3"/>
  <c r="B80" i="3"/>
  <c r="A80" i="3"/>
  <c r="AO79" i="3"/>
  <c r="AN79" i="3"/>
  <c r="AK79" i="3"/>
  <c r="AJ79" i="3"/>
  <c r="AI79" i="3"/>
  <c r="AF79" i="3"/>
  <c r="AE79" i="3"/>
  <c r="AD79" i="3"/>
  <c r="AA79" i="3"/>
  <c r="Z79" i="3"/>
  <c r="Y79" i="3"/>
  <c r="O79" i="3"/>
  <c r="N79" i="3"/>
  <c r="M79" i="3"/>
  <c r="L79" i="3"/>
  <c r="K79" i="3"/>
  <c r="J79" i="3"/>
  <c r="I79" i="3"/>
  <c r="G79" i="3"/>
  <c r="F79" i="3"/>
  <c r="C79" i="3"/>
  <c r="B79" i="3"/>
  <c r="A79" i="3"/>
  <c r="AO78" i="3"/>
  <c r="AN78" i="3"/>
  <c r="AK78" i="3"/>
  <c r="AJ78" i="3"/>
  <c r="AI78" i="3"/>
  <c r="AF78" i="3"/>
  <c r="AE78" i="3"/>
  <c r="AD78" i="3"/>
  <c r="AA78" i="3"/>
  <c r="Z78" i="3"/>
  <c r="Y78" i="3"/>
  <c r="O78" i="3"/>
  <c r="N78" i="3"/>
  <c r="M78" i="3"/>
  <c r="L78" i="3"/>
  <c r="K78" i="3"/>
  <c r="J78" i="3"/>
  <c r="I78" i="3"/>
  <c r="G78" i="3"/>
  <c r="F78" i="3"/>
  <c r="C78" i="3"/>
  <c r="B78" i="3"/>
  <c r="A78" i="3"/>
  <c r="AO77" i="3"/>
  <c r="AN77" i="3"/>
  <c r="AK77" i="3"/>
  <c r="AJ77" i="3"/>
  <c r="AI77" i="3"/>
  <c r="AF77" i="3"/>
  <c r="AE77" i="3"/>
  <c r="AD77" i="3"/>
  <c r="AA77" i="3"/>
  <c r="Z77" i="3"/>
  <c r="Y77" i="3"/>
  <c r="O77" i="3"/>
  <c r="N77" i="3"/>
  <c r="M77" i="3"/>
  <c r="L77" i="3"/>
  <c r="K77" i="3"/>
  <c r="J77" i="3"/>
  <c r="I77" i="3"/>
  <c r="G77" i="3"/>
  <c r="F77" i="3"/>
  <c r="C77" i="3"/>
  <c r="B77" i="3"/>
  <c r="A77" i="3"/>
  <c r="AO76" i="3"/>
  <c r="AN76" i="3"/>
  <c r="AK76" i="3"/>
  <c r="AJ76" i="3"/>
  <c r="AI76" i="3"/>
  <c r="AF76" i="3"/>
  <c r="AE76" i="3"/>
  <c r="AD76" i="3"/>
  <c r="AA76" i="3"/>
  <c r="Z76" i="3"/>
  <c r="Y76" i="3"/>
  <c r="O76" i="3"/>
  <c r="N76" i="3"/>
  <c r="M76" i="3"/>
  <c r="L76" i="3"/>
  <c r="K76" i="3"/>
  <c r="J76" i="3"/>
  <c r="I76" i="3"/>
  <c r="G76" i="3"/>
  <c r="F76" i="3"/>
  <c r="C76" i="3"/>
  <c r="B76" i="3"/>
  <c r="A76" i="3"/>
  <c r="AO75" i="3"/>
  <c r="AN75" i="3"/>
  <c r="AK75" i="3"/>
  <c r="AJ75" i="3"/>
  <c r="AI75" i="3"/>
  <c r="AF75" i="3"/>
  <c r="AE75" i="3"/>
  <c r="AD75" i="3"/>
  <c r="AA75" i="3"/>
  <c r="Z75" i="3"/>
  <c r="Y75" i="3"/>
  <c r="O75" i="3"/>
  <c r="N75" i="3"/>
  <c r="M75" i="3"/>
  <c r="L75" i="3"/>
  <c r="K75" i="3"/>
  <c r="J75" i="3"/>
  <c r="I75" i="3"/>
  <c r="G75" i="3"/>
  <c r="F75" i="3"/>
  <c r="C75" i="3"/>
  <c r="B75" i="3"/>
  <c r="A75" i="3"/>
  <c r="AO74" i="3"/>
  <c r="AN74" i="3"/>
  <c r="AK74" i="3"/>
  <c r="AJ74" i="3"/>
  <c r="AI74" i="3"/>
  <c r="AF74" i="3"/>
  <c r="AE74" i="3"/>
  <c r="AD74" i="3"/>
  <c r="AA74" i="3"/>
  <c r="Z74" i="3"/>
  <c r="Y74" i="3"/>
  <c r="O74" i="3"/>
  <c r="N74" i="3"/>
  <c r="M74" i="3"/>
  <c r="L74" i="3"/>
  <c r="K74" i="3"/>
  <c r="J74" i="3"/>
  <c r="I74" i="3"/>
  <c r="G74" i="3"/>
  <c r="F74" i="3"/>
  <c r="C74" i="3"/>
  <c r="B74" i="3"/>
  <c r="A74" i="3"/>
  <c r="AO73" i="3"/>
  <c r="AN73" i="3"/>
  <c r="AK73" i="3"/>
  <c r="AJ73" i="3"/>
  <c r="AI73" i="3"/>
  <c r="AF73" i="3"/>
  <c r="AE73" i="3"/>
  <c r="AD73" i="3"/>
  <c r="AA73" i="3"/>
  <c r="Z73" i="3"/>
  <c r="Y73" i="3"/>
  <c r="O73" i="3"/>
  <c r="N73" i="3"/>
  <c r="M73" i="3"/>
  <c r="L73" i="3"/>
  <c r="K73" i="3"/>
  <c r="J73" i="3"/>
  <c r="I73" i="3"/>
  <c r="G73" i="3"/>
  <c r="F73" i="3"/>
  <c r="C73" i="3"/>
  <c r="B73" i="3"/>
  <c r="A73" i="3"/>
  <c r="AO72" i="3"/>
  <c r="AN72" i="3"/>
  <c r="AK72" i="3"/>
  <c r="AJ72" i="3"/>
  <c r="AI72" i="3"/>
  <c r="AF72" i="3"/>
  <c r="AE72" i="3"/>
  <c r="AD72" i="3"/>
  <c r="AA72" i="3"/>
  <c r="Z72" i="3"/>
  <c r="Y72" i="3"/>
  <c r="O72" i="3"/>
  <c r="N72" i="3"/>
  <c r="M72" i="3"/>
  <c r="L72" i="3"/>
  <c r="K72" i="3"/>
  <c r="J72" i="3"/>
  <c r="I72" i="3"/>
  <c r="G72" i="3"/>
  <c r="F72" i="3"/>
  <c r="C72" i="3"/>
  <c r="B72" i="3"/>
  <c r="A72" i="3"/>
  <c r="AO71" i="3"/>
  <c r="AN71" i="3"/>
  <c r="AK71" i="3"/>
  <c r="AJ71" i="3"/>
  <c r="AI71" i="3"/>
  <c r="AF71" i="3"/>
  <c r="AE71" i="3"/>
  <c r="AD71" i="3"/>
  <c r="AA71" i="3"/>
  <c r="Z71" i="3"/>
  <c r="Y71" i="3"/>
  <c r="O71" i="3"/>
  <c r="N71" i="3"/>
  <c r="M71" i="3"/>
  <c r="L71" i="3"/>
  <c r="K71" i="3"/>
  <c r="J71" i="3"/>
  <c r="I71" i="3"/>
  <c r="G71" i="3"/>
  <c r="F71" i="3"/>
  <c r="C71" i="3"/>
  <c r="B71" i="3"/>
  <c r="A71" i="3"/>
  <c r="AO70" i="3"/>
  <c r="AN70" i="3"/>
  <c r="AK70" i="3"/>
  <c r="AJ70" i="3"/>
  <c r="AI70" i="3"/>
  <c r="AF70" i="3"/>
  <c r="AE70" i="3"/>
  <c r="AD70" i="3"/>
  <c r="AA70" i="3"/>
  <c r="Z70" i="3"/>
  <c r="Y70" i="3"/>
  <c r="O70" i="3"/>
  <c r="N70" i="3"/>
  <c r="M70" i="3"/>
  <c r="L70" i="3"/>
  <c r="K70" i="3"/>
  <c r="J70" i="3"/>
  <c r="I70" i="3"/>
  <c r="G70" i="3"/>
  <c r="F70" i="3"/>
  <c r="C70" i="3"/>
  <c r="B70" i="3"/>
  <c r="A70" i="3"/>
  <c r="AO69" i="3"/>
  <c r="AN69" i="3"/>
  <c r="AK69" i="3"/>
  <c r="AJ69" i="3"/>
  <c r="AI69" i="3"/>
  <c r="AF69" i="3"/>
  <c r="AE69" i="3"/>
  <c r="AD69" i="3"/>
  <c r="AA69" i="3"/>
  <c r="Z69" i="3"/>
  <c r="Y69" i="3"/>
  <c r="O69" i="3"/>
  <c r="N69" i="3"/>
  <c r="M69" i="3"/>
  <c r="L69" i="3"/>
  <c r="K69" i="3"/>
  <c r="J69" i="3"/>
  <c r="I69" i="3"/>
  <c r="G69" i="3"/>
  <c r="F69" i="3"/>
  <c r="C69" i="3"/>
  <c r="B69" i="3"/>
  <c r="A69" i="3"/>
  <c r="AO68" i="3"/>
  <c r="AN68" i="3"/>
  <c r="AK68" i="3"/>
  <c r="AJ68" i="3"/>
  <c r="AI68" i="3"/>
  <c r="AF68" i="3"/>
  <c r="AE68" i="3"/>
  <c r="AD68" i="3"/>
  <c r="AA68" i="3"/>
  <c r="Z68" i="3"/>
  <c r="Y68" i="3"/>
  <c r="O68" i="3"/>
  <c r="N68" i="3"/>
  <c r="M68" i="3"/>
  <c r="L68" i="3"/>
  <c r="K68" i="3"/>
  <c r="J68" i="3"/>
  <c r="I68" i="3"/>
  <c r="G68" i="3"/>
  <c r="F68" i="3"/>
  <c r="C68" i="3"/>
  <c r="B68" i="3"/>
  <c r="A68" i="3"/>
  <c r="AO67" i="3"/>
  <c r="AN67" i="3"/>
  <c r="AK67" i="3"/>
  <c r="AJ67" i="3"/>
  <c r="AI67" i="3"/>
  <c r="AF67" i="3"/>
  <c r="AE67" i="3"/>
  <c r="AD67" i="3"/>
  <c r="AA67" i="3"/>
  <c r="Z67" i="3"/>
  <c r="Y67" i="3"/>
  <c r="O67" i="3"/>
  <c r="N67" i="3"/>
  <c r="M67" i="3"/>
  <c r="L67" i="3"/>
  <c r="K67" i="3"/>
  <c r="J67" i="3"/>
  <c r="I67" i="3"/>
  <c r="G67" i="3"/>
  <c r="F67" i="3"/>
  <c r="C67" i="3"/>
  <c r="B67" i="3"/>
  <c r="A67" i="3"/>
  <c r="AO66" i="3"/>
  <c r="AN66" i="3"/>
  <c r="AK66" i="3"/>
  <c r="AJ66" i="3"/>
  <c r="AI66" i="3"/>
  <c r="AF66" i="3"/>
  <c r="AE66" i="3"/>
  <c r="AD66" i="3"/>
  <c r="AA66" i="3"/>
  <c r="Z66" i="3"/>
  <c r="Y66" i="3"/>
  <c r="O66" i="3"/>
  <c r="N66" i="3"/>
  <c r="M66" i="3"/>
  <c r="L66" i="3"/>
  <c r="K66" i="3"/>
  <c r="J66" i="3"/>
  <c r="I66" i="3"/>
  <c r="G66" i="3"/>
  <c r="F66" i="3"/>
  <c r="C66" i="3"/>
  <c r="B66" i="3"/>
  <c r="A66" i="3"/>
  <c r="AO65" i="3"/>
  <c r="AN65" i="3"/>
  <c r="AK65" i="3"/>
  <c r="AJ65" i="3"/>
  <c r="AI65" i="3"/>
  <c r="AF65" i="3"/>
  <c r="AE65" i="3"/>
  <c r="AD65" i="3"/>
  <c r="AA65" i="3"/>
  <c r="Z65" i="3"/>
  <c r="Y65" i="3"/>
  <c r="O65" i="3"/>
  <c r="N65" i="3"/>
  <c r="M65" i="3"/>
  <c r="L65" i="3"/>
  <c r="K65" i="3"/>
  <c r="J65" i="3"/>
  <c r="I65" i="3"/>
  <c r="G65" i="3"/>
  <c r="F65" i="3"/>
  <c r="C65" i="3"/>
  <c r="B65" i="3"/>
  <c r="A65" i="3"/>
  <c r="AO64" i="3"/>
  <c r="AN64" i="3"/>
  <c r="AK64" i="3"/>
  <c r="AJ64" i="3"/>
  <c r="AI64" i="3"/>
  <c r="AF64" i="3"/>
  <c r="AE64" i="3"/>
  <c r="AD64" i="3"/>
  <c r="AA64" i="3"/>
  <c r="Z64" i="3"/>
  <c r="Y64" i="3"/>
  <c r="O64" i="3"/>
  <c r="N64" i="3"/>
  <c r="M64" i="3"/>
  <c r="L64" i="3"/>
  <c r="K64" i="3"/>
  <c r="J64" i="3"/>
  <c r="I64" i="3"/>
  <c r="G64" i="3"/>
  <c r="F64" i="3"/>
  <c r="C64" i="3"/>
  <c r="B64" i="3"/>
  <c r="A64" i="3"/>
  <c r="AO63" i="3"/>
  <c r="AN63" i="3"/>
  <c r="AK63" i="3"/>
  <c r="AJ63" i="3"/>
  <c r="AI63" i="3"/>
  <c r="AF63" i="3"/>
  <c r="AE63" i="3"/>
  <c r="AD63" i="3"/>
  <c r="AA63" i="3"/>
  <c r="Z63" i="3"/>
  <c r="Y63" i="3"/>
  <c r="O63" i="3"/>
  <c r="N63" i="3"/>
  <c r="M63" i="3"/>
  <c r="L63" i="3"/>
  <c r="K63" i="3"/>
  <c r="J63" i="3"/>
  <c r="I63" i="3"/>
  <c r="G63" i="3"/>
  <c r="F63" i="3"/>
  <c r="C63" i="3"/>
  <c r="B63" i="3"/>
  <c r="A63" i="3"/>
  <c r="AO62" i="3"/>
  <c r="AN62" i="3"/>
  <c r="AK62" i="3"/>
  <c r="AJ62" i="3"/>
  <c r="AI62" i="3"/>
  <c r="AF62" i="3"/>
  <c r="AE62" i="3"/>
  <c r="AD62" i="3"/>
  <c r="AA62" i="3"/>
  <c r="Z62" i="3"/>
  <c r="Y62" i="3"/>
  <c r="O62" i="3"/>
  <c r="N62" i="3"/>
  <c r="M62" i="3"/>
  <c r="L62" i="3"/>
  <c r="K62" i="3"/>
  <c r="J62" i="3"/>
  <c r="I62" i="3"/>
  <c r="G62" i="3"/>
  <c r="F62" i="3"/>
  <c r="C62" i="3"/>
  <c r="B62" i="3"/>
  <c r="A62" i="3"/>
  <c r="AO61" i="3"/>
  <c r="AN61" i="3"/>
  <c r="AK61" i="3"/>
  <c r="AJ61" i="3"/>
  <c r="AI61" i="3"/>
  <c r="AF61" i="3"/>
  <c r="AE61" i="3"/>
  <c r="AD61" i="3"/>
  <c r="AA61" i="3"/>
  <c r="Z61" i="3"/>
  <c r="Y61" i="3"/>
  <c r="O61" i="3"/>
  <c r="N61" i="3"/>
  <c r="M61" i="3"/>
  <c r="L61" i="3"/>
  <c r="K61" i="3"/>
  <c r="J61" i="3"/>
  <c r="I61" i="3"/>
  <c r="G61" i="3"/>
  <c r="F61" i="3"/>
  <c r="C61" i="3"/>
  <c r="B61" i="3"/>
  <c r="A61" i="3"/>
  <c r="AO60" i="3"/>
  <c r="AN60" i="3"/>
  <c r="AK60" i="3"/>
  <c r="AJ60" i="3"/>
  <c r="AI60" i="3"/>
  <c r="AF60" i="3"/>
  <c r="AE60" i="3"/>
  <c r="AD60" i="3"/>
  <c r="AA60" i="3"/>
  <c r="Z60" i="3"/>
  <c r="Y60" i="3"/>
  <c r="O60" i="3"/>
  <c r="N60" i="3"/>
  <c r="M60" i="3"/>
  <c r="L60" i="3"/>
  <c r="K60" i="3"/>
  <c r="J60" i="3"/>
  <c r="I60" i="3"/>
  <c r="G60" i="3"/>
  <c r="F60" i="3"/>
  <c r="C60" i="3"/>
  <c r="B60" i="3"/>
  <c r="A60" i="3"/>
  <c r="AO59" i="3"/>
  <c r="AN59" i="3"/>
  <c r="AK59" i="3"/>
  <c r="AJ59" i="3"/>
  <c r="AI59" i="3"/>
  <c r="AF59" i="3"/>
  <c r="AE59" i="3"/>
  <c r="AD59" i="3"/>
  <c r="AA59" i="3"/>
  <c r="Z59" i="3"/>
  <c r="Y59" i="3"/>
  <c r="O59" i="3"/>
  <c r="N59" i="3"/>
  <c r="M59" i="3"/>
  <c r="L59" i="3"/>
  <c r="K59" i="3"/>
  <c r="J59" i="3"/>
  <c r="I59" i="3"/>
  <c r="G59" i="3"/>
  <c r="F59" i="3"/>
  <c r="C59" i="3"/>
  <c r="B59" i="3"/>
  <c r="A59" i="3"/>
  <c r="AO58" i="3"/>
  <c r="AN58" i="3"/>
  <c r="AK58" i="3"/>
  <c r="AJ58" i="3"/>
  <c r="AI58" i="3"/>
  <c r="AF58" i="3"/>
  <c r="AE58" i="3"/>
  <c r="AD58" i="3"/>
  <c r="AA58" i="3"/>
  <c r="Z58" i="3"/>
  <c r="Y58" i="3"/>
  <c r="O58" i="3"/>
  <c r="N58" i="3"/>
  <c r="M58" i="3"/>
  <c r="L58" i="3"/>
  <c r="K58" i="3"/>
  <c r="J58" i="3"/>
  <c r="I58" i="3"/>
  <c r="G58" i="3"/>
  <c r="F58" i="3"/>
  <c r="C58" i="3"/>
  <c r="B58" i="3"/>
  <c r="A58" i="3"/>
  <c r="AO57" i="3"/>
  <c r="AN57" i="3"/>
  <c r="AK57" i="3"/>
  <c r="AJ57" i="3"/>
  <c r="AI57" i="3"/>
  <c r="AF57" i="3"/>
  <c r="AE57" i="3"/>
  <c r="AD57" i="3"/>
  <c r="AA57" i="3"/>
  <c r="Z57" i="3"/>
  <c r="Y57" i="3"/>
  <c r="O57" i="3"/>
  <c r="N57" i="3"/>
  <c r="M57" i="3"/>
  <c r="L57" i="3"/>
  <c r="K57" i="3"/>
  <c r="J57" i="3"/>
  <c r="I57" i="3"/>
  <c r="G57" i="3"/>
  <c r="F57" i="3"/>
  <c r="C57" i="3"/>
  <c r="B57" i="3"/>
  <c r="A57" i="3"/>
  <c r="AO56" i="3"/>
  <c r="AN56" i="3"/>
  <c r="AK56" i="3"/>
  <c r="AJ56" i="3"/>
  <c r="AI56" i="3"/>
  <c r="AF56" i="3"/>
  <c r="AE56" i="3"/>
  <c r="AD56" i="3"/>
  <c r="AA56" i="3"/>
  <c r="Z56" i="3"/>
  <c r="Y56" i="3"/>
  <c r="O56" i="3"/>
  <c r="N56" i="3"/>
  <c r="M56" i="3"/>
  <c r="L56" i="3"/>
  <c r="K56" i="3"/>
  <c r="J56" i="3"/>
  <c r="I56" i="3"/>
  <c r="G56" i="3"/>
  <c r="F56" i="3"/>
  <c r="C56" i="3"/>
  <c r="B56" i="3"/>
  <c r="A56" i="3"/>
  <c r="AO55" i="3"/>
  <c r="AN55" i="3"/>
  <c r="AK55" i="3"/>
  <c r="AJ55" i="3"/>
  <c r="AI55" i="3"/>
  <c r="AF55" i="3"/>
  <c r="AE55" i="3"/>
  <c r="AD55" i="3"/>
  <c r="AA55" i="3"/>
  <c r="Z55" i="3"/>
  <c r="Y55" i="3"/>
  <c r="O55" i="3"/>
  <c r="N55" i="3"/>
  <c r="M55" i="3"/>
  <c r="L55" i="3"/>
  <c r="K55" i="3"/>
  <c r="J55" i="3"/>
  <c r="I55" i="3"/>
  <c r="G55" i="3"/>
  <c r="F55" i="3"/>
  <c r="C55" i="3"/>
  <c r="B55" i="3"/>
  <c r="A55" i="3"/>
  <c r="AO54" i="3"/>
  <c r="AN54" i="3"/>
  <c r="AK54" i="3"/>
  <c r="AJ54" i="3"/>
  <c r="AI54" i="3"/>
  <c r="AF54" i="3"/>
  <c r="AE54" i="3"/>
  <c r="AD54" i="3"/>
  <c r="AA54" i="3"/>
  <c r="Z54" i="3"/>
  <c r="Y54" i="3"/>
  <c r="O54" i="3"/>
  <c r="N54" i="3"/>
  <c r="M54" i="3"/>
  <c r="L54" i="3"/>
  <c r="K54" i="3"/>
  <c r="J54" i="3"/>
  <c r="I54" i="3"/>
  <c r="G54" i="3"/>
  <c r="F54" i="3"/>
  <c r="C54" i="3"/>
  <c r="B54" i="3"/>
  <c r="A54" i="3"/>
  <c r="AO53" i="3"/>
  <c r="AN53" i="3"/>
  <c r="AK53" i="3"/>
  <c r="AJ53" i="3"/>
  <c r="AI53" i="3"/>
  <c r="AF53" i="3"/>
  <c r="AE53" i="3"/>
  <c r="AD53" i="3"/>
  <c r="AA53" i="3"/>
  <c r="Z53" i="3"/>
  <c r="Y53" i="3"/>
  <c r="O53" i="3"/>
  <c r="N53" i="3"/>
  <c r="M53" i="3"/>
  <c r="L53" i="3"/>
  <c r="K53" i="3"/>
  <c r="J53" i="3"/>
  <c r="I53" i="3"/>
  <c r="G53" i="3"/>
  <c r="F53" i="3"/>
  <c r="C53" i="3"/>
  <c r="B53" i="3"/>
  <c r="A53" i="3"/>
  <c r="AO52" i="3"/>
  <c r="AN52" i="3"/>
  <c r="AK52" i="3"/>
  <c r="AJ52" i="3"/>
  <c r="AI52" i="3"/>
  <c r="AF52" i="3"/>
  <c r="AE52" i="3"/>
  <c r="AD52" i="3"/>
  <c r="AA52" i="3"/>
  <c r="Z52" i="3"/>
  <c r="Y52" i="3"/>
  <c r="O52" i="3"/>
  <c r="N52" i="3"/>
  <c r="M52" i="3"/>
  <c r="L52" i="3"/>
  <c r="K52" i="3"/>
  <c r="J52" i="3"/>
  <c r="I52" i="3"/>
  <c r="G52" i="3"/>
  <c r="F52" i="3"/>
  <c r="C52" i="3"/>
  <c r="B52" i="3"/>
  <c r="A52" i="3"/>
  <c r="AO51" i="3"/>
  <c r="AN51" i="3"/>
  <c r="AK51" i="3"/>
  <c r="AJ51" i="3"/>
  <c r="AI51" i="3"/>
  <c r="AF51" i="3"/>
  <c r="AE51" i="3"/>
  <c r="AD51" i="3"/>
  <c r="AA51" i="3"/>
  <c r="Z51" i="3"/>
  <c r="Y51" i="3"/>
  <c r="O51" i="3"/>
  <c r="N51" i="3"/>
  <c r="M51" i="3"/>
  <c r="L51" i="3"/>
  <c r="K51" i="3"/>
  <c r="J51" i="3"/>
  <c r="I51" i="3"/>
  <c r="G51" i="3"/>
  <c r="F51" i="3"/>
  <c r="C51" i="3"/>
  <c r="B51" i="3"/>
  <c r="A51" i="3"/>
  <c r="AO50" i="3"/>
  <c r="AN50" i="3"/>
  <c r="AK50" i="3"/>
  <c r="AJ50" i="3"/>
  <c r="AI50" i="3"/>
  <c r="AF50" i="3"/>
  <c r="AE50" i="3"/>
  <c r="AD50" i="3"/>
  <c r="AA50" i="3"/>
  <c r="Z50" i="3"/>
  <c r="Y50" i="3"/>
  <c r="O50" i="3"/>
  <c r="N50" i="3"/>
  <c r="M50" i="3"/>
  <c r="L50" i="3"/>
  <c r="K50" i="3"/>
  <c r="J50" i="3"/>
  <c r="I50" i="3"/>
  <c r="G50" i="3"/>
  <c r="F50" i="3"/>
  <c r="C50" i="3"/>
  <c r="B50" i="3"/>
  <c r="A50" i="3"/>
  <c r="AO49" i="3"/>
  <c r="AN49" i="3"/>
  <c r="AK49" i="3"/>
  <c r="AJ49" i="3"/>
  <c r="AI49" i="3"/>
  <c r="AF49" i="3"/>
  <c r="AE49" i="3"/>
  <c r="AD49" i="3"/>
  <c r="AA49" i="3"/>
  <c r="Z49" i="3"/>
  <c r="Y49" i="3"/>
  <c r="O49" i="3"/>
  <c r="N49" i="3"/>
  <c r="M49" i="3"/>
  <c r="L49" i="3"/>
  <c r="K49" i="3"/>
  <c r="J49" i="3"/>
  <c r="I49" i="3"/>
  <c r="G49" i="3"/>
  <c r="F49" i="3"/>
  <c r="C49" i="3"/>
  <c r="B49" i="3"/>
  <c r="A49" i="3"/>
  <c r="AO48" i="3"/>
  <c r="AN48" i="3"/>
  <c r="AK48" i="3"/>
  <c r="AJ48" i="3"/>
  <c r="AI48" i="3"/>
  <c r="AF48" i="3"/>
  <c r="AE48" i="3"/>
  <c r="AD48" i="3"/>
  <c r="AA48" i="3"/>
  <c r="Z48" i="3"/>
  <c r="Y48" i="3"/>
  <c r="O48" i="3"/>
  <c r="N48" i="3"/>
  <c r="M48" i="3"/>
  <c r="L48" i="3"/>
  <c r="K48" i="3"/>
  <c r="J48" i="3"/>
  <c r="I48" i="3"/>
  <c r="G48" i="3"/>
  <c r="F48" i="3"/>
  <c r="C48" i="3"/>
  <c r="B48" i="3"/>
  <c r="A48" i="3"/>
  <c r="AO47" i="3"/>
  <c r="AN47" i="3"/>
  <c r="AK47" i="3"/>
  <c r="AJ47" i="3"/>
  <c r="AI47" i="3"/>
  <c r="AF47" i="3"/>
  <c r="AE47" i="3"/>
  <c r="AD47" i="3"/>
  <c r="AA47" i="3"/>
  <c r="Z47" i="3"/>
  <c r="Y47" i="3"/>
  <c r="O47" i="3"/>
  <c r="N47" i="3"/>
  <c r="M47" i="3"/>
  <c r="L47" i="3"/>
  <c r="K47" i="3"/>
  <c r="J47" i="3"/>
  <c r="I47" i="3"/>
  <c r="G47" i="3"/>
  <c r="F47" i="3"/>
  <c r="C47" i="3"/>
  <c r="B47" i="3"/>
  <c r="A47" i="3"/>
  <c r="AO46" i="3"/>
  <c r="AN46" i="3"/>
  <c r="AK46" i="3"/>
  <c r="AJ46" i="3"/>
  <c r="AI46" i="3"/>
  <c r="AF46" i="3"/>
  <c r="AE46" i="3"/>
  <c r="AD46" i="3"/>
  <c r="AA46" i="3"/>
  <c r="Z46" i="3"/>
  <c r="Y46" i="3"/>
  <c r="O46" i="3"/>
  <c r="N46" i="3"/>
  <c r="M46" i="3"/>
  <c r="L46" i="3"/>
  <c r="K46" i="3"/>
  <c r="J46" i="3"/>
  <c r="I46" i="3"/>
  <c r="G46" i="3"/>
  <c r="F46" i="3"/>
  <c r="C46" i="3"/>
  <c r="B46" i="3"/>
  <c r="A46" i="3"/>
  <c r="AO45" i="3"/>
  <c r="AN45" i="3"/>
  <c r="AK45" i="3"/>
  <c r="AJ45" i="3"/>
  <c r="AI45" i="3"/>
  <c r="AF45" i="3"/>
  <c r="AE45" i="3"/>
  <c r="AD45" i="3"/>
  <c r="AA45" i="3"/>
  <c r="Z45" i="3"/>
  <c r="Y45" i="3"/>
  <c r="O45" i="3"/>
  <c r="N45" i="3"/>
  <c r="M45" i="3"/>
  <c r="L45" i="3"/>
  <c r="K45" i="3"/>
  <c r="J45" i="3"/>
  <c r="I45" i="3"/>
  <c r="G45" i="3"/>
  <c r="F45" i="3"/>
  <c r="C45" i="3"/>
  <c r="B45" i="3"/>
  <c r="A45" i="3"/>
  <c r="AO44" i="3"/>
  <c r="AN44" i="3"/>
  <c r="AK44" i="3"/>
  <c r="AJ44" i="3"/>
  <c r="AI44" i="3"/>
  <c r="AF44" i="3"/>
  <c r="AE44" i="3"/>
  <c r="AD44" i="3"/>
  <c r="AA44" i="3"/>
  <c r="Z44" i="3"/>
  <c r="Y44" i="3"/>
  <c r="O44" i="3"/>
  <c r="N44" i="3"/>
  <c r="M44" i="3"/>
  <c r="L44" i="3"/>
  <c r="K44" i="3"/>
  <c r="J44" i="3"/>
  <c r="I44" i="3"/>
  <c r="G44" i="3"/>
  <c r="F44" i="3"/>
  <c r="C44" i="3"/>
  <c r="B44" i="3"/>
  <c r="A44" i="3"/>
  <c r="AO43" i="3"/>
  <c r="AN43" i="3"/>
  <c r="AK43" i="3"/>
  <c r="AJ43" i="3"/>
  <c r="AI43" i="3"/>
  <c r="AF43" i="3"/>
  <c r="AE43" i="3"/>
  <c r="AD43" i="3"/>
  <c r="AA43" i="3"/>
  <c r="Z43" i="3"/>
  <c r="Y43" i="3"/>
  <c r="O43" i="3"/>
  <c r="N43" i="3"/>
  <c r="M43" i="3"/>
  <c r="L43" i="3"/>
  <c r="K43" i="3"/>
  <c r="J43" i="3"/>
  <c r="I43" i="3"/>
  <c r="G43" i="3"/>
  <c r="F43" i="3"/>
  <c r="C43" i="3"/>
  <c r="B43" i="3"/>
  <c r="A43" i="3"/>
  <c r="AO42" i="3"/>
  <c r="AN42" i="3"/>
  <c r="AK42" i="3"/>
  <c r="AJ42" i="3"/>
  <c r="AI42" i="3"/>
  <c r="AF42" i="3"/>
  <c r="AE42" i="3"/>
  <c r="AD42" i="3"/>
  <c r="AA42" i="3"/>
  <c r="Z42" i="3"/>
  <c r="Y42" i="3"/>
  <c r="O42" i="3"/>
  <c r="N42" i="3"/>
  <c r="M42" i="3"/>
  <c r="L42" i="3"/>
  <c r="K42" i="3"/>
  <c r="J42" i="3"/>
  <c r="I42" i="3"/>
  <c r="G42" i="3"/>
  <c r="F42" i="3"/>
  <c r="C42" i="3"/>
  <c r="B42" i="3"/>
  <c r="A42" i="3"/>
  <c r="AO41" i="3"/>
  <c r="AN41" i="3"/>
  <c r="AK41" i="3"/>
  <c r="AJ41" i="3"/>
  <c r="AI41" i="3"/>
  <c r="AF41" i="3"/>
  <c r="AE41" i="3"/>
  <c r="AD41" i="3"/>
  <c r="AA41" i="3"/>
  <c r="Z41" i="3"/>
  <c r="Y41" i="3"/>
  <c r="O41" i="3"/>
  <c r="N41" i="3"/>
  <c r="M41" i="3"/>
  <c r="L41" i="3"/>
  <c r="K41" i="3"/>
  <c r="J41" i="3"/>
  <c r="I41" i="3"/>
  <c r="G41" i="3"/>
  <c r="F41" i="3"/>
  <c r="C41" i="3"/>
  <c r="B41" i="3"/>
  <c r="A41" i="3"/>
  <c r="AO40" i="3"/>
  <c r="AN40" i="3"/>
  <c r="AK40" i="3"/>
  <c r="AJ40" i="3"/>
  <c r="AI40" i="3"/>
  <c r="AF40" i="3"/>
  <c r="AE40" i="3"/>
  <c r="AD40" i="3"/>
  <c r="AA40" i="3"/>
  <c r="Z40" i="3"/>
  <c r="Y40" i="3"/>
  <c r="O40" i="3"/>
  <c r="N40" i="3"/>
  <c r="M40" i="3"/>
  <c r="L40" i="3"/>
  <c r="K40" i="3"/>
  <c r="J40" i="3"/>
  <c r="I40" i="3"/>
  <c r="G40" i="3"/>
  <c r="F40" i="3"/>
  <c r="C40" i="3"/>
  <c r="B40" i="3"/>
  <c r="A40" i="3"/>
  <c r="AO39" i="3"/>
  <c r="AN39" i="3"/>
  <c r="AK39" i="3"/>
  <c r="AJ39" i="3"/>
  <c r="AI39" i="3"/>
  <c r="AF39" i="3"/>
  <c r="AE39" i="3"/>
  <c r="AD39" i="3"/>
  <c r="AA39" i="3"/>
  <c r="Z39" i="3"/>
  <c r="Y39" i="3"/>
  <c r="O39" i="3"/>
  <c r="N39" i="3"/>
  <c r="M39" i="3"/>
  <c r="L39" i="3"/>
  <c r="K39" i="3"/>
  <c r="J39" i="3"/>
  <c r="I39" i="3"/>
  <c r="G39" i="3"/>
  <c r="F39" i="3"/>
  <c r="C39" i="3"/>
  <c r="B39" i="3"/>
  <c r="A39" i="3"/>
  <c r="AO38" i="3"/>
  <c r="AN38" i="3"/>
  <c r="AK38" i="3"/>
  <c r="AJ38" i="3"/>
  <c r="AI38" i="3"/>
  <c r="AF38" i="3"/>
  <c r="AE38" i="3"/>
  <c r="AD38" i="3"/>
  <c r="AA38" i="3"/>
  <c r="Z38" i="3"/>
  <c r="Y38" i="3"/>
  <c r="O38" i="3"/>
  <c r="N38" i="3"/>
  <c r="M38" i="3"/>
  <c r="L38" i="3"/>
  <c r="K38" i="3"/>
  <c r="J38" i="3"/>
  <c r="I38" i="3"/>
  <c r="G38" i="3"/>
  <c r="F38" i="3"/>
  <c r="C38" i="3"/>
  <c r="B38" i="3"/>
  <c r="A38" i="3"/>
  <c r="AO37" i="3"/>
  <c r="AN37" i="3"/>
  <c r="AK37" i="3"/>
  <c r="AJ37" i="3"/>
  <c r="AI37" i="3"/>
  <c r="AF37" i="3"/>
  <c r="AE37" i="3"/>
  <c r="AD37" i="3"/>
  <c r="AA37" i="3"/>
  <c r="Z37" i="3"/>
  <c r="Y37" i="3"/>
  <c r="O37" i="3"/>
  <c r="N37" i="3"/>
  <c r="M37" i="3"/>
  <c r="L37" i="3"/>
  <c r="K37" i="3"/>
  <c r="J37" i="3"/>
  <c r="I37" i="3"/>
  <c r="G37" i="3"/>
  <c r="F37" i="3"/>
  <c r="C37" i="3"/>
  <c r="B37" i="3"/>
  <c r="A37" i="3"/>
  <c r="AO36" i="3"/>
  <c r="AN36" i="3"/>
  <c r="AK36" i="3"/>
  <c r="AJ36" i="3"/>
  <c r="AI36" i="3"/>
  <c r="AF36" i="3"/>
  <c r="AE36" i="3"/>
  <c r="AD36" i="3"/>
  <c r="AA36" i="3"/>
  <c r="Z36" i="3"/>
  <c r="Y36" i="3"/>
  <c r="O36" i="3"/>
  <c r="N36" i="3"/>
  <c r="M36" i="3"/>
  <c r="L36" i="3"/>
  <c r="K36" i="3"/>
  <c r="J36" i="3"/>
  <c r="I36" i="3"/>
  <c r="G36" i="3"/>
  <c r="F36" i="3"/>
  <c r="C36" i="3"/>
  <c r="B36" i="3"/>
  <c r="A36" i="3"/>
  <c r="AO35" i="3"/>
  <c r="AN35" i="3"/>
  <c r="AK35" i="3"/>
  <c r="AJ35" i="3"/>
  <c r="AI35" i="3"/>
  <c r="AF35" i="3"/>
  <c r="AE35" i="3"/>
  <c r="AD35" i="3"/>
  <c r="AA35" i="3"/>
  <c r="Z35" i="3"/>
  <c r="Y35" i="3"/>
  <c r="O35" i="3"/>
  <c r="N35" i="3"/>
  <c r="M35" i="3"/>
  <c r="L35" i="3"/>
  <c r="K35" i="3"/>
  <c r="J35" i="3"/>
  <c r="I35" i="3"/>
  <c r="G35" i="3"/>
  <c r="F35" i="3"/>
  <c r="C35" i="3"/>
  <c r="B35" i="3"/>
  <c r="A35" i="3"/>
  <c r="AO34" i="3"/>
  <c r="AN34" i="3"/>
  <c r="AK34" i="3"/>
  <c r="AJ34" i="3"/>
  <c r="AI34" i="3"/>
  <c r="AF34" i="3"/>
  <c r="AE34" i="3"/>
  <c r="AD34" i="3"/>
  <c r="AA34" i="3"/>
  <c r="Z34" i="3"/>
  <c r="Y34" i="3"/>
  <c r="O34" i="3"/>
  <c r="N34" i="3"/>
  <c r="M34" i="3"/>
  <c r="L34" i="3"/>
  <c r="K34" i="3"/>
  <c r="J34" i="3"/>
  <c r="I34" i="3"/>
  <c r="G34" i="3"/>
  <c r="F34" i="3"/>
  <c r="C34" i="3"/>
  <c r="B34" i="3"/>
  <c r="A34" i="3"/>
  <c r="AO33" i="3"/>
  <c r="AN33" i="3"/>
  <c r="AK33" i="3"/>
  <c r="AJ33" i="3"/>
  <c r="AI33" i="3"/>
  <c r="AF33" i="3"/>
  <c r="AE33" i="3"/>
  <c r="AD33" i="3"/>
  <c r="AA33" i="3"/>
  <c r="Z33" i="3"/>
  <c r="Y33" i="3"/>
  <c r="O33" i="3"/>
  <c r="N33" i="3"/>
  <c r="M33" i="3"/>
  <c r="L33" i="3"/>
  <c r="K33" i="3"/>
  <c r="J33" i="3"/>
  <c r="I33" i="3"/>
  <c r="G33" i="3"/>
  <c r="F33" i="3"/>
  <c r="C33" i="3"/>
  <c r="B33" i="3"/>
  <c r="A33" i="3"/>
  <c r="AO32" i="3"/>
  <c r="AN32" i="3"/>
  <c r="AK32" i="3"/>
  <c r="AJ32" i="3"/>
  <c r="AI32" i="3"/>
  <c r="AF32" i="3"/>
  <c r="AE32" i="3"/>
  <c r="AD32" i="3"/>
  <c r="AA32" i="3"/>
  <c r="Z32" i="3"/>
  <c r="Y32" i="3"/>
  <c r="O32" i="3"/>
  <c r="N32" i="3"/>
  <c r="M32" i="3"/>
  <c r="L32" i="3"/>
  <c r="K32" i="3"/>
  <c r="J32" i="3"/>
  <c r="I32" i="3"/>
  <c r="G32" i="3"/>
  <c r="F32" i="3"/>
  <c r="C32" i="3"/>
  <c r="B32" i="3"/>
  <c r="A32" i="3"/>
  <c r="AO31" i="3"/>
  <c r="AN31" i="3"/>
  <c r="AK31" i="3"/>
  <c r="AJ31" i="3"/>
  <c r="AI31" i="3"/>
  <c r="AF31" i="3"/>
  <c r="AE31" i="3"/>
  <c r="AD31" i="3"/>
  <c r="AA31" i="3"/>
  <c r="Z31" i="3"/>
  <c r="Y31" i="3"/>
  <c r="O31" i="3"/>
  <c r="N31" i="3"/>
  <c r="M31" i="3"/>
  <c r="L31" i="3"/>
  <c r="K31" i="3"/>
  <c r="J31" i="3"/>
  <c r="I31" i="3"/>
  <c r="G31" i="3"/>
  <c r="F31" i="3"/>
  <c r="C31" i="3"/>
  <c r="B31" i="3"/>
  <c r="A31" i="3"/>
  <c r="AO30" i="3"/>
  <c r="AN30" i="3"/>
  <c r="AK30" i="3"/>
  <c r="AJ30" i="3"/>
  <c r="AI30" i="3"/>
  <c r="AF30" i="3"/>
  <c r="AE30" i="3"/>
  <c r="AD30" i="3"/>
  <c r="AA30" i="3"/>
  <c r="Z30" i="3"/>
  <c r="Y30" i="3"/>
  <c r="O30" i="3"/>
  <c r="N30" i="3"/>
  <c r="M30" i="3"/>
  <c r="L30" i="3"/>
  <c r="K30" i="3"/>
  <c r="J30" i="3"/>
  <c r="I30" i="3"/>
  <c r="G30" i="3"/>
  <c r="F30" i="3"/>
  <c r="C30" i="3"/>
  <c r="B30" i="3"/>
  <c r="A30" i="3"/>
  <c r="AO29" i="3"/>
  <c r="AN29" i="3"/>
  <c r="AK29" i="3"/>
  <c r="AJ29" i="3"/>
  <c r="AI29" i="3"/>
  <c r="AF29" i="3"/>
  <c r="AE29" i="3"/>
  <c r="AD29" i="3"/>
  <c r="AA29" i="3"/>
  <c r="Z29" i="3"/>
  <c r="Y29" i="3"/>
  <c r="O29" i="3"/>
  <c r="N29" i="3"/>
  <c r="M29" i="3"/>
  <c r="L29" i="3"/>
  <c r="K29" i="3"/>
  <c r="J29" i="3"/>
  <c r="I29" i="3"/>
  <c r="G29" i="3"/>
  <c r="F29" i="3"/>
  <c r="C29" i="3"/>
  <c r="B29" i="3"/>
  <c r="A29" i="3"/>
  <c r="AO28" i="3"/>
  <c r="AN28" i="3"/>
  <c r="AK28" i="3"/>
  <c r="AJ28" i="3"/>
  <c r="AI28" i="3"/>
  <c r="AF28" i="3"/>
  <c r="AE28" i="3"/>
  <c r="AD28" i="3"/>
  <c r="AA28" i="3"/>
  <c r="Z28" i="3"/>
  <c r="Y28" i="3"/>
  <c r="O28" i="3"/>
  <c r="N28" i="3"/>
  <c r="M28" i="3"/>
  <c r="L28" i="3"/>
  <c r="K28" i="3"/>
  <c r="J28" i="3"/>
  <c r="I28" i="3"/>
  <c r="G28" i="3"/>
  <c r="F28" i="3"/>
  <c r="C28" i="3"/>
  <c r="B28" i="3"/>
  <c r="A28" i="3"/>
  <c r="AO27" i="3"/>
  <c r="AN27" i="3"/>
  <c r="AK27" i="3"/>
  <c r="AJ27" i="3"/>
  <c r="AI27" i="3"/>
  <c r="AF27" i="3"/>
  <c r="AE27" i="3"/>
  <c r="AD27" i="3"/>
  <c r="AA27" i="3"/>
  <c r="Z27" i="3"/>
  <c r="Y27" i="3"/>
  <c r="O27" i="3"/>
  <c r="N27" i="3"/>
  <c r="M27" i="3"/>
  <c r="L27" i="3"/>
  <c r="K27" i="3"/>
  <c r="J27" i="3"/>
  <c r="I27" i="3"/>
  <c r="G27" i="3"/>
  <c r="F27" i="3"/>
  <c r="C27" i="3"/>
  <c r="B27" i="3"/>
  <c r="A27" i="3"/>
  <c r="AO26" i="3"/>
  <c r="AN26" i="3"/>
  <c r="AK26" i="3"/>
  <c r="AJ26" i="3"/>
  <c r="AI26" i="3"/>
  <c r="AF26" i="3"/>
  <c r="AE26" i="3"/>
  <c r="AD26" i="3"/>
  <c r="AA26" i="3"/>
  <c r="Z26" i="3"/>
  <c r="Y26" i="3"/>
  <c r="O26" i="3"/>
  <c r="N26" i="3"/>
  <c r="M26" i="3"/>
  <c r="L26" i="3"/>
  <c r="K26" i="3"/>
  <c r="J26" i="3"/>
  <c r="I26" i="3"/>
  <c r="G26" i="3"/>
  <c r="F26" i="3"/>
  <c r="C26" i="3"/>
  <c r="B26" i="3"/>
  <c r="A26" i="3"/>
  <c r="AO25" i="3"/>
  <c r="AN25" i="3"/>
  <c r="AK25" i="3"/>
  <c r="AJ25" i="3"/>
  <c r="AI25" i="3"/>
  <c r="AF25" i="3"/>
  <c r="AE25" i="3"/>
  <c r="AD25" i="3"/>
  <c r="AA25" i="3"/>
  <c r="Z25" i="3"/>
  <c r="Y25" i="3"/>
  <c r="O25" i="3"/>
  <c r="N25" i="3"/>
  <c r="M25" i="3"/>
  <c r="L25" i="3"/>
  <c r="K25" i="3"/>
  <c r="J25" i="3"/>
  <c r="I25" i="3"/>
  <c r="G25" i="3"/>
  <c r="F25" i="3"/>
  <c r="C25" i="3"/>
  <c r="B25" i="3"/>
  <c r="A25" i="3"/>
  <c r="AO24" i="3"/>
  <c r="AN24" i="3"/>
  <c r="AK24" i="3"/>
  <c r="AJ24" i="3"/>
  <c r="AI24" i="3"/>
  <c r="AF24" i="3"/>
  <c r="AE24" i="3"/>
  <c r="AD24" i="3"/>
  <c r="AA24" i="3"/>
  <c r="Z24" i="3"/>
  <c r="Y24" i="3"/>
  <c r="O24" i="3"/>
  <c r="N24" i="3"/>
  <c r="M24" i="3"/>
  <c r="L24" i="3"/>
  <c r="K24" i="3"/>
  <c r="J24" i="3"/>
  <c r="I24" i="3"/>
  <c r="G24" i="3"/>
  <c r="F24" i="3"/>
  <c r="C24" i="3"/>
  <c r="B24" i="3"/>
  <c r="A24" i="3"/>
  <c r="AO23" i="3"/>
  <c r="AN23" i="3"/>
  <c r="AK23" i="3"/>
  <c r="AJ23" i="3"/>
  <c r="AI23" i="3"/>
  <c r="AF23" i="3"/>
  <c r="AE23" i="3"/>
  <c r="AD23" i="3"/>
  <c r="AA23" i="3"/>
  <c r="Z23" i="3"/>
  <c r="Y23" i="3"/>
  <c r="O23" i="3"/>
  <c r="N23" i="3"/>
  <c r="M23" i="3"/>
  <c r="L23" i="3"/>
  <c r="K23" i="3"/>
  <c r="J23" i="3"/>
  <c r="I23" i="3"/>
  <c r="G23" i="3"/>
  <c r="F23" i="3"/>
  <c r="C23" i="3"/>
  <c r="B23" i="3"/>
  <c r="A23" i="3"/>
  <c r="AO22" i="3"/>
  <c r="AN22" i="3"/>
  <c r="AK22" i="3"/>
  <c r="AJ22" i="3"/>
  <c r="AI22" i="3"/>
  <c r="AF22" i="3"/>
  <c r="AE22" i="3"/>
  <c r="AD22" i="3"/>
  <c r="AA22" i="3"/>
  <c r="Z22" i="3"/>
  <c r="Y22" i="3"/>
  <c r="O22" i="3"/>
  <c r="N22" i="3"/>
  <c r="M22" i="3"/>
  <c r="L22" i="3"/>
  <c r="K22" i="3"/>
  <c r="J22" i="3"/>
  <c r="I22" i="3"/>
  <c r="G22" i="3"/>
  <c r="F22" i="3"/>
  <c r="C22" i="3"/>
  <c r="B22" i="3"/>
  <c r="A22" i="3"/>
  <c r="AO21" i="3"/>
  <c r="AN21" i="3"/>
  <c r="AK21" i="3"/>
  <c r="AJ21" i="3"/>
  <c r="AI21" i="3"/>
  <c r="AF21" i="3"/>
  <c r="AE21" i="3"/>
  <c r="AD21" i="3"/>
  <c r="AA21" i="3"/>
  <c r="Z21" i="3"/>
  <c r="Y21" i="3"/>
  <c r="O21" i="3"/>
  <c r="N21" i="3"/>
  <c r="M21" i="3"/>
  <c r="L21" i="3"/>
  <c r="K21" i="3"/>
  <c r="J21" i="3"/>
  <c r="I21" i="3"/>
  <c r="G21" i="3"/>
  <c r="F21" i="3"/>
  <c r="C21" i="3"/>
  <c r="B21" i="3"/>
  <c r="A21" i="3"/>
  <c r="AO20" i="3"/>
  <c r="AN20" i="3"/>
  <c r="AK20" i="3"/>
  <c r="AJ20" i="3"/>
  <c r="AI20" i="3"/>
  <c r="AF20" i="3"/>
  <c r="AE20" i="3"/>
  <c r="AD20" i="3"/>
  <c r="AA20" i="3"/>
  <c r="Z20" i="3"/>
  <c r="Y20" i="3"/>
  <c r="O20" i="3"/>
  <c r="N20" i="3"/>
  <c r="M20" i="3"/>
  <c r="L20" i="3"/>
  <c r="K20" i="3"/>
  <c r="J20" i="3"/>
  <c r="I20" i="3"/>
  <c r="G20" i="3"/>
  <c r="F20" i="3"/>
  <c r="C20" i="3"/>
  <c r="B20" i="3"/>
  <c r="A20" i="3"/>
  <c r="AO19" i="3"/>
  <c r="AN19" i="3"/>
  <c r="AK19" i="3"/>
  <c r="AJ19" i="3"/>
  <c r="AI19" i="3"/>
  <c r="AF19" i="3"/>
  <c r="AE19" i="3"/>
  <c r="AD19" i="3"/>
  <c r="AA19" i="3"/>
  <c r="Z19" i="3"/>
  <c r="Y19" i="3"/>
  <c r="O19" i="3"/>
  <c r="N19" i="3"/>
  <c r="M19" i="3"/>
  <c r="L19" i="3"/>
  <c r="K19" i="3"/>
  <c r="J19" i="3"/>
  <c r="I19" i="3"/>
  <c r="G19" i="3"/>
  <c r="F19" i="3"/>
  <c r="C19" i="3"/>
  <c r="B19" i="3"/>
  <c r="A19" i="3"/>
  <c r="AO18" i="3"/>
  <c r="AN18" i="3"/>
  <c r="AK18" i="3"/>
  <c r="AJ18" i="3"/>
  <c r="AI18" i="3"/>
  <c r="AF18" i="3"/>
  <c r="AE18" i="3"/>
  <c r="AD18" i="3"/>
  <c r="AA18" i="3"/>
  <c r="Z18" i="3"/>
  <c r="Y18" i="3"/>
  <c r="O18" i="3"/>
  <c r="N18" i="3"/>
  <c r="M18" i="3"/>
  <c r="L18" i="3"/>
  <c r="K18" i="3"/>
  <c r="J18" i="3"/>
  <c r="I18" i="3"/>
  <c r="G18" i="3"/>
  <c r="F18" i="3"/>
  <c r="C18" i="3"/>
  <c r="B18" i="3"/>
  <c r="A18" i="3"/>
  <c r="AO17" i="3"/>
  <c r="AN17" i="3"/>
  <c r="AK17" i="3"/>
  <c r="AJ17" i="3"/>
  <c r="AI17" i="3"/>
  <c r="AF17" i="3"/>
  <c r="AE17" i="3"/>
  <c r="AD17" i="3"/>
  <c r="AA17" i="3"/>
  <c r="Z17" i="3"/>
  <c r="Y17" i="3"/>
  <c r="O17" i="3"/>
  <c r="N17" i="3"/>
  <c r="M17" i="3"/>
  <c r="L17" i="3"/>
  <c r="K17" i="3"/>
  <c r="J17" i="3"/>
  <c r="I17" i="3"/>
  <c r="G17" i="3"/>
  <c r="F17" i="3"/>
  <c r="C17" i="3"/>
  <c r="B17" i="3"/>
  <c r="A17" i="3"/>
  <c r="AO16" i="3"/>
  <c r="AN16" i="3"/>
  <c r="AK16" i="3"/>
  <c r="AJ16" i="3"/>
  <c r="AI16" i="3"/>
  <c r="AF16" i="3"/>
  <c r="AE16" i="3"/>
  <c r="AD16" i="3"/>
  <c r="AA16" i="3"/>
  <c r="Z16" i="3"/>
  <c r="Y16" i="3"/>
  <c r="O16" i="3"/>
  <c r="N16" i="3"/>
  <c r="M16" i="3"/>
  <c r="L16" i="3"/>
  <c r="K16" i="3"/>
  <c r="J16" i="3"/>
  <c r="I16" i="3"/>
  <c r="G16" i="3"/>
  <c r="F16" i="3"/>
  <c r="C16" i="3"/>
  <c r="B16" i="3"/>
  <c r="A16" i="3"/>
  <c r="AO15" i="3"/>
  <c r="AN15" i="3"/>
  <c r="AK15" i="3"/>
  <c r="AJ15" i="3"/>
  <c r="AI15" i="3"/>
  <c r="AF15" i="3"/>
  <c r="AE15" i="3"/>
  <c r="AD15" i="3"/>
  <c r="AA15" i="3"/>
  <c r="Z15" i="3"/>
  <c r="Y15" i="3"/>
  <c r="O15" i="3"/>
  <c r="N15" i="3"/>
  <c r="M15" i="3"/>
  <c r="L15" i="3"/>
  <c r="K15" i="3"/>
  <c r="J15" i="3"/>
  <c r="I15" i="3"/>
  <c r="G15" i="3"/>
  <c r="F15" i="3"/>
  <c r="C15" i="3"/>
  <c r="B15" i="3"/>
  <c r="A15" i="3"/>
  <c r="AO14" i="3"/>
  <c r="AN14" i="3"/>
  <c r="AK14" i="3"/>
  <c r="AJ14" i="3"/>
  <c r="AI14" i="3"/>
  <c r="AF14" i="3"/>
  <c r="AE14" i="3"/>
  <c r="AD14" i="3"/>
  <c r="AA14" i="3"/>
  <c r="Z14" i="3"/>
  <c r="Y14" i="3"/>
  <c r="O14" i="3"/>
  <c r="N14" i="3"/>
  <c r="M14" i="3"/>
  <c r="L14" i="3"/>
  <c r="K14" i="3"/>
  <c r="J14" i="3"/>
  <c r="I14" i="3"/>
  <c r="G14" i="3"/>
  <c r="F14" i="3"/>
  <c r="C14" i="3"/>
  <c r="B14" i="3"/>
  <c r="A14" i="3"/>
  <c r="AO13" i="3"/>
  <c r="AN13" i="3"/>
  <c r="AK13" i="3"/>
  <c r="AJ13" i="3"/>
  <c r="AI13" i="3"/>
  <c r="AF13" i="3"/>
  <c r="AE13" i="3"/>
  <c r="AD13" i="3"/>
  <c r="AA13" i="3"/>
  <c r="Z13" i="3"/>
  <c r="Y13" i="3"/>
  <c r="O13" i="3"/>
  <c r="N13" i="3"/>
  <c r="M13" i="3"/>
  <c r="L13" i="3"/>
  <c r="K13" i="3"/>
  <c r="J13" i="3"/>
  <c r="I13" i="3"/>
  <c r="G13" i="3"/>
  <c r="F13" i="3"/>
  <c r="C13" i="3"/>
  <c r="B13" i="3"/>
  <c r="A13" i="3"/>
  <c r="AO12" i="3"/>
  <c r="AN12" i="3"/>
  <c r="AK12" i="3"/>
  <c r="AJ12" i="3"/>
  <c r="AI12" i="3"/>
  <c r="AF12" i="3"/>
  <c r="AE12" i="3"/>
  <c r="AD12" i="3"/>
  <c r="AA12" i="3"/>
  <c r="Z12" i="3"/>
  <c r="Y12" i="3"/>
  <c r="O12" i="3"/>
  <c r="N12" i="3"/>
  <c r="M12" i="3"/>
  <c r="L12" i="3"/>
  <c r="K12" i="3"/>
  <c r="J12" i="3"/>
  <c r="I12" i="3"/>
  <c r="G12" i="3"/>
  <c r="F12" i="3"/>
  <c r="C12" i="3"/>
  <c r="B12" i="3"/>
  <c r="A12" i="3"/>
  <c r="AO11" i="3"/>
  <c r="AN11" i="3"/>
  <c r="AK11" i="3"/>
  <c r="AJ11" i="3"/>
  <c r="AI11" i="3"/>
  <c r="AF11" i="3"/>
  <c r="AE11" i="3"/>
  <c r="AD11" i="3"/>
  <c r="AA11" i="3"/>
  <c r="Z11" i="3"/>
  <c r="Y11" i="3"/>
  <c r="O11" i="3"/>
  <c r="N11" i="3"/>
  <c r="M11" i="3"/>
  <c r="L11" i="3"/>
  <c r="K11" i="3"/>
  <c r="J11" i="3"/>
  <c r="I11" i="3"/>
  <c r="G11" i="3"/>
  <c r="F11" i="3"/>
  <c r="C11" i="3"/>
  <c r="B11" i="3"/>
  <c r="A11" i="3"/>
  <c r="AO10" i="3"/>
  <c r="AN10" i="3"/>
  <c r="AK10" i="3"/>
  <c r="AJ10" i="3"/>
  <c r="AI10" i="3"/>
  <c r="AF10" i="3"/>
  <c r="AE10" i="3"/>
  <c r="AD10" i="3"/>
  <c r="AA10" i="3"/>
  <c r="Z10" i="3"/>
  <c r="Y10" i="3"/>
  <c r="O10" i="3"/>
  <c r="N10" i="3"/>
  <c r="M10" i="3"/>
  <c r="L10" i="3"/>
  <c r="K10" i="3"/>
  <c r="J10" i="3"/>
  <c r="I10" i="3"/>
  <c r="G10" i="3"/>
  <c r="F10" i="3"/>
  <c r="C10" i="3"/>
  <c r="B10" i="3"/>
  <c r="A10" i="3"/>
  <c r="AO9" i="3"/>
  <c r="AN9" i="3"/>
  <c r="AK9" i="3"/>
  <c r="AJ9" i="3"/>
  <c r="AI9" i="3"/>
  <c r="AF9" i="3"/>
  <c r="AE9" i="3"/>
  <c r="AD9" i="3"/>
  <c r="AA9" i="3"/>
  <c r="Z9" i="3"/>
  <c r="Y9" i="3"/>
  <c r="O9" i="3"/>
  <c r="N9" i="3"/>
  <c r="M9" i="3"/>
  <c r="L9" i="3"/>
  <c r="K9" i="3"/>
  <c r="J9" i="3"/>
  <c r="I9" i="3"/>
  <c r="G9" i="3"/>
  <c r="F9" i="3"/>
  <c r="C9" i="3"/>
  <c r="B9" i="3"/>
  <c r="A9" i="3"/>
  <c r="AO8" i="3"/>
  <c r="AN8" i="3"/>
  <c r="AK8" i="3"/>
  <c r="AJ8" i="3"/>
  <c r="AI8" i="3"/>
  <c r="AF8" i="3"/>
  <c r="AE8" i="3"/>
  <c r="AD8" i="3"/>
  <c r="AA8" i="3"/>
  <c r="Z8" i="3"/>
  <c r="Y8" i="3"/>
  <c r="O8" i="3"/>
  <c r="N8" i="3"/>
  <c r="M8" i="3"/>
  <c r="L8" i="3"/>
  <c r="K8" i="3"/>
  <c r="J8" i="3"/>
  <c r="I8" i="3"/>
  <c r="G8" i="3"/>
  <c r="F8" i="3"/>
  <c r="C8" i="3"/>
  <c r="B8" i="3"/>
  <c r="A8" i="3"/>
  <c r="AO7" i="3"/>
  <c r="AN7" i="3"/>
  <c r="AK7" i="3"/>
  <c r="AJ7" i="3"/>
  <c r="AI7" i="3"/>
  <c r="AF7" i="3"/>
  <c r="AE7" i="3"/>
  <c r="AD7" i="3"/>
  <c r="AA7" i="3"/>
  <c r="Z7" i="3"/>
  <c r="Y7" i="3"/>
  <c r="O7" i="3"/>
  <c r="N7" i="3"/>
  <c r="M7" i="3"/>
  <c r="L7" i="3"/>
  <c r="K7" i="3"/>
  <c r="J7" i="3"/>
  <c r="I7" i="3"/>
  <c r="G7" i="3"/>
  <c r="F7" i="3"/>
  <c r="C7" i="3"/>
  <c r="B7" i="3"/>
  <c r="A7" i="3"/>
  <c r="AO6" i="3"/>
  <c r="AN6" i="3"/>
  <c r="AK6" i="3"/>
  <c r="AJ6" i="3"/>
  <c r="AI6" i="3"/>
  <c r="AF6" i="3"/>
  <c r="AE6" i="3"/>
  <c r="AD6" i="3"/>
  <c r="AA6" i="3"/>
  <c r="Z6" i="3"/>
  <c r="Y6" i="3"/>
  <c r="O6" i="3"/>
  <c r="N6" i="3"/>
  <c r="M6" i="3"/>
  <c r="L6" i="3"/>
  <c r="K6" i="3"/>
  <c r="J6" i="3"/>
  <c r="I6" i="3"/>
  <c r="G6" i="3"/>
  <c r="F6" i="3"/>
  <c r="C6" i="3"/>
  <c r="B6" i="3"/>
  <c r="A6" i="3"/>
  <c r="AO5" i="3"/>
  <c r="AN5" i="3"/>
  <c r="AK5" i="3"/>
  <c r="AJ5" i="3"/>
  <c r="AI5" i="3"/>
  <c r="AF5" i="3"/>
  <c r="AE5" i="3"/>
  <c r="AD5" i="3"/>
  <c r="AA5" i="3"/>
  <c r="Z5" i="3"/>
  <c r="Y5" i="3"/>
  <c r="O5" i="3"/>
  <c r="N5" i="3"/>
  <c r="M5" i="3"/>
  <c r="L5" i="3"/>
  <c r="K5" i="3"/>
  <c r="J5" i="3"/>
  <c r="I5" i="3"/>
  <c r="G5" i="3"/>
  <c r="F5" i="3"/>
  <c r="C5" i="3"/>
  <c r="B5" i="3"/>
  <c r="A5" i="3"/>
  <c r="AM4" i="3"/>
  <c r="AL4" i="3"/>
  <c r="AK4" i="3"/>
  <c r="AJ4" i="3"/>
  <c r="AI4" i="3"/>
  <c r="AE4" i="3"/>
  <c r="AC4" i="3"/>
  <c r="AB4" i="3"/>
  <c r="AA4" i="3"/>
  <c r="Z4" i="3"/>
  <c r="Y4" i="3"/>
  <c r="O4" i="3"/>
  <c r="N4" i="3"/>
  <c r="M4" i="3"/>
  <c r="L4" i="3"/>
  <c r="K4" i="3"/>
  <c r="J4" i="3"/>
  <c r="G4" i="3"/>
  <c r="E4" i="3"/>
  <c r="D4" i="3"/>
  <c r="C4" i="3"/>
  <c r="B4" i="3"/>
  <c r="A4" i="3"/>
  <c r="AN3" i="3"/>
  <c r="AI3" i="3"/>
  <c r="AF3" i="3"/>
  <c r="AD3" i="3"/>
  <c r="Y3" i="3"/>
  <c r="J3" i="3"/>
  <c r="I3" i="3"/>
  <c r="F3" i="3"/>
  <c r="A3" i="3"/>
  <c r="AI1" i="3"/>
  <c r="Y1" i="3"/>
  <c r="A1" i="3"/>
  <c r="BO81" i="64" l="1"/>
  <c r="G63" i="64"/>
  <c r="BO78" i="64"/>
  <c r="G31" i="64"/>
  <c r="O78" i="64"/>
  <c r="BP83" i="64"/>
  <c r="T32" i="64"/>
  <c r="BO83" i="64"/>
  <c r="G32" i="64"/>
  <c r="O83" i="64"/>
  <c r="T62" i="64"/>
  <c r="BP79" i="64"/>
  <c r="BP82" i="64"/>
  <c r="BO79" i="64"/>
  <c r="BP81" i="64"/>
  <c r="BP78" i="64"/>
  <c r="BO82" i="64"/>
  <c r="BP80" i="64"/>
  <c r="O82" i="64"/>
  <c r="T63" i="64"/>
  <c r="G62" i="64"/>
  <c r="BO80" i="64"/>
  <c r="BO25" i="64"/>
  <c r="BP22" i="64"/>
  <c r="BO22" i="64"/>
  <c r="BP25" i="64"/>
  <c r="BO23" i="64"/>
  <c r="BP24" i="64"/>
  <c r="BO24" i="64"/>
  <c r="BP23" i="64"/>
  <c r="L26" i="64"/>
  <c r="BD22" i="64"/>
  <c r="BF22" i="64" s="1"/>
  <c r="BH22" i="64" s="1"/>
  <c r="X22" i="64" s="1"/>
  <c r="X26" i="64" s="1"/>
  <c r="BE22" i="64"/>
  <c r="BG22" i="64" s="1"/>
  <c r="BI22" i="64" s="1"/>
  <c r="BK22" i="64" s="1"/>
  <c r="BM22" i="64" s="1"/>
  <c r="M26" i="64"/>
  <c r="T63" i="63"/>
  <c r="T62" i="63"/>
  <c r="G63" i="63"/>
  <c r="G62" i="63"/>
  <c r="T63" i="55"/>
  <c r="T62" i="55"/>
  <c r="G63" i="55"/>
  <c r="G62" i="55"/>
  <c r="T62" i="16"/>
  <c r="G62" i="16"/>
  <c r="G63" i="16"/>
  <c r="T63" i="16"/>
  <c r="O82" i="63"/>
  <c r="O78" i="15"/>
  <c r="O83" i="55"/>
  <c r="O83" i="16"/>
  <c r="O83" i="18"/>
  <c r="O82" i="55"/>
  <c r="O82" i="18"/>
  <c r="O83" i="54"/>
  <c r="O82" i="54"/>
  <c r="O83" i="62"/>
  <c r="O82" i="62"/>
  <c r="O83" i="17"/>
  <c r="O78" i="54"/>
  <c r="O82" i="17"/>
  <c r="O83" i="63"/>
  <c r="O82" i="16"/>
  <c r="O82" i="15"/>
  <c r="O83" i="15"/>
  <c r="O82" i="47"/>
  <c r="O83" i="47"/>
  <c r="W50" i="62"/>
  <c r="X50" i="62" s="1"/>
  <c r="X52" i="62" s="1"/>
  <c r="BP22" i="63"/>
  <c r="BO25" i="62"/>
  <c r="BO25" i="63"/>
  <c r="BP22" i="62"/>
  <c r="BP24" i="62"/>
  <c r="BO22" i="62"/>
  <c r="BP23" i="63"/>
  <c r="BO22" i="63"/>
  <c r="BP23" i="62"/>
  <c r="BO24" i="62"/>
  <c r="BP25" i="63"/>
  <c r="BP24" i="63"/>
  <c r="BO23" i="62"/>
  <c r="BP25" i="62"/>
  <c r="BO24" i="63"/>
  <c r="BO23" i="63"/>
  <c r="M26" i="63"/>
  <c r="Y24" i="63"/>
  <c r="Y26" i="63" s="1"/>
  <c r="BE24" i="63"/>
  <c r="BG24" i="63" s="1"/>
  <c r="BI24" i="63" s="1"/>
  <c r="BK24" i="63" s="1"/>
  <c r="BM24" i="63" s="1"/>
  <c r="AP50" i="63"/>
  <c r="AP135" i="63" s="1"/>
  <c r="AR50" i="63"/>
  <c r="F52" i="63"/>
  <c r="AF43" i="63"/>
  <c r="AN37" i="63"/>
  <c r="AN24" i="63"/>
  <c r="AF26" i="63"/>
  <c r="BD24" i="63"/>
  <c r="BF24" i="63" s="1"/>
  <c r="BH24" i="63" s="1"/>
  <c r="BJ24" i="63" s="1"/>
  <c r="BL24" i="63" s="1"/>
  <c r="X24" i="63"/>
  <c r="L26" i="63"/>
  <c r="W50" i="63"/>
  <c r="AN24" i="62"/>
  <c r="AF26" i="62"/>
  <c r="V50" i="63"/>
  <c r="V52" i="63" s="1"/>
  <c r="AF43" i="62"/>
  <c r="AN37" i="62"/>
  <c r="Q50" i="63"/>
  <c r="Q52" i="63" s="1"/>
  <c r="BE24" i="62"/>
  <c r="BG24" i="62" s="1"/>
  <c r="BI24" i="62" s="1"/>
  <c r="BK24" i="62" s="1"/>
  <c r="BM24" i="62" s="1"/>
  <c r="M26" i="62"/>
  <c r="Y24" i="62"/>
  <c r="BO81" i="63"/>
  <c r="BP82" i="62"/>
  <c r="BP79" i="62"/>
  <c r="G63" i="62"/>
  <c r="BO81" i="62"/>
  <c r="BP78" i="62"/>
  <c r="BO82" i="62"/>
  <c r="BO79" i="62"/>
  <c r="BO79" i="63"/>
  <c r="BP81" i="62"/>
  <c r="BO80" i="62"/>
  <c r="BP80" i="63"/>
  <c r="BP82" i="63"/>
  <c r="BO80" i="63"/>
  <c r="BP83" i="63"/>
  <c r="BO78" i="62"/>
  <c r="BO83" i="63"/>
  <c r="BP79" i="63"/>
  <c r="T62" i="62"/>
  <c r="BP83" i="62"/>
  <c r="BO82" i="63"/>
  <c r="BP78" i="63"/>
  <c r="BP80" i="62"/>
  <c r="BO78" i="63"/>
  <c r="BO83" i="62"/>
  <c r="T63" i="62"/>
  <c r="G62" i="62"/>
  <c r="BP81" i="63"/>
  <c r="X24" i="62"/>
  <c r="BD24" i="62"/>
  <c r="BF24" i="62" s="1"/>
  <c r="BH24" i="62" s="1"/>
  <c r="BJ24" i="62" s="1"/>
  <c r="BL24" i="62" s="1"/>
  <c r="L26" i="62"/>
  <c r="Q50" i="62"/>
  <c r="Q52" i="62" s="1"/>
  <c r="AP50" i="62"/>
  <c r="AP135" i="62" s="1"/>
  <c r="AR50" i="62"/>
  <c r="AR135" i="62" s="1"/>
  <c r="F52" i="62"/>
  <c r="BP80" i="61"/>
  <c r="BO82" i="61"/>
  <c r="BO80" i="61"/>
  <c r="BP79" i="61"/>
  <c r="BO79" i="61"/>
  <c r="BO81" i="61"/>
  <c r="BP78" i="61"/>
  <c r="BP83" i="61"/>
  <c r="BO78" i="61"/>
  <c r="BO83" i="61"/>
  <c r="BP82" i="61"/>
  <c r="BP81" i="61"/>
  <c r="BO25" i="61"/>
  <c r="BO23" i="61"/>
  <c r="BP22" i="61"/>
  <c r="BO22" i="61"/>
  <c r="BO24" i="61"/>
  <c r="BP25" i="61"/>
  <c r="BP23" i="61"/>
  <c r="BP24" i="61"/>
  <c r="AR48" i="61"/>
  <c r="AR135" i="61" s="1"/>
  <c r="AP48" i="61"/>
  <c r="AP135" i="61" s="1"/>
  <c r="F52" i="61"/>
  <c r="B73" i="61" s="1"/>
  <c r="AN22" i="61"/>
  <c r="AF26" i="61"/>
  <c r="AN31" i="61"/>
  <c r="AF43" i="61"/>
  <c r="W48" i="61"/>
  <c r="M26" i="61"/>
  <c r="BE22" i="61"/>
  <c r="BG22" i="61" s="1"/>
  <c r="BI22" i="61" s="1"/>
  <c r="BK22" i="61" s="1"/>
  <c r="BM22" i="61" s="1"/>
  <c r="Y22" i="61"/>
  <c r="Y26" i="61" s="1"/>
  <c r="V48" i="61"/>
  <c r="V52" i="61" s="1"/>
  <c r="BD22" i="61"/>
  <c r="BF22" i="61" s="1"/>
  <c r="BH22" i="61" s="1"/>
  <c r="BJ22" i="61" s="1"/>
  <c r="BL22" i="61" s="1"/>
  <c r="X22" i="61"/>
  <c r="AG31" i="61" s="1"/>
  <c r="AG43" i="61" s="1"/>
  <c r="L26" i="61"/>
  <c r="Q48" i="61"/>
  <c r="Q52" i="61" s="1"/>
  <c r="BP22" i="59"/>
  <c r="BO22" i="59"/>
  <c r="BO24" i="59"/>
  <c r="BP24" i="59"/>
  <c r="BO23" i="59"/>
  <c r="BP25" i="59"/>
  <c r="BP23" i="59"/>
  <c r="BO25" i="59"/>
  <c r="BP81" i="59"/>
  <c r="BO81" i="59"/>
  <c r="BP80" i="59"/>
  <c r="BO80" i="59"/>
  <c r="BP79" i="59"/>
  <c r="BO79" i="59"/>
  <c r="BP83" i="59"/>
  <c r="BP78" i="59"/>
  <c r="BO83" i="59"/>
  <c r="BO78" i="59"/>
  <c r="BP82" i="59"/>
  <c r="BO82" i="59"/>
  <c r="BO82" i="58"/>
  <c r="T62" i="58"/>
  <c r="BO82" i="57"/>
  <c r="BO79" i="57"/>
  <c r="BP81" i="58"/>
  <c r="T63" i="58"/>
  <c r="G62" i="58"/>
  <c r="BP78" i="57"/>
  <c r="BO81" i="58"/>
  <c r="BP81" i="57"/>
  <c r="BO78" i="57"/>
  <c r="BP82" i="57"/>
  <c r="BO81" i="57"/>
  <c r="BP80" i="58"/>
  <c r="G63" i="58"/>
  <c r="BO80" i="58"/>
  <c r="BP79" i="58"/>
  <c r="BO79" i="58"/>
  <c r="BP83" i="57"/>
  <c r="BP79" i="57"/>
  <c r="BP78" i="58"/>
  <c r="BO83" i="57"/>
  <c r="BP83" i="58"/>
  <c r="BO78" i="58"/>
  <c r="BP80" i="57"/>
  <c r="BO83" i="58"/>
  <c r="BO80" i="57"/>
  <c r="BP82" i="58"/>
  <c r="BO22" i="58"/>
  <c r="BO24" i="57"/>
  <c r="BP23" i="58"/>
  <c r="BP22" i="58"/>
  <c r="BP24" i="58"/>
  <c r="BO24" i="58"/>
  <c r="BP23" i="57"/>
  <c r="BP25" i="58"/>
  <c r="BO23" i="57"/>
  <c r="BP24" i="57"/>
  <c r="BO25" i="58"/>
  <c r="BO25" i="57"/>
  <c r="BO22" i="57"/>
  <c r="BP25" i="57"/>
  <c r="BO23" i="58"/>
  <c r="BP22" i="57"/>
  <c r="L26" i="57"/>
  <c r="BD22" i="57"/>
  <c r="BF22" i="57" s="1"/>
  <c r="BH22" i="57" s="1"/>
  <c r="BJ22" i="57" s="1"/>
  <c r="BL22" i="57" s="1"/>
  <c r="BE22" i="57"/>
  <c r="BG22" i="57" s="1"/>
  <c r="BI22" i="57" s="1"/>
  <c r="Y22" i="57" s="1"/>
  <c r="M26" i="57"/>
  <c r="F52" i="56"/>
  <c r="B73" i="56" s="1"/>
  <c r="AR48" i="56"/>
  <c r="AR135" i="56" s="1"/>
  <c r="AP48" i="56"/>
  <c r="AP135" i="56" s="1"/>
  <c r="BP80" i="56"/>
  <c r="BO81" i="56"/>
  <c r="BO80" i="56"/>
  <c r="BP79" i="56"/>
  <c r="BO79" i="56"/>
  <c r="BP78" i="56"/>
  <c r="BP83" i="56"/>
  <c r="BO78" i="56"/>
  <c r="BO83" i="56"/>
  <c r="BP82" i="56"/>
  <c r="BO82" i="56"/>
  <c r="BP81" i="56"/>
  <c r="Y22" i="56"/>
  <c r="Y26" i="56" s="1"/>
  <c r="M26" i="56"/>
  <c r="BE22" i="56"/>
  <c r="BG22" i="56" s="1"/>
  <c r="BI22" i="56" s="1"/>
  <c r="BK22" i="56" s="1"/>
  <c r="BM22" i="56" s="1"/>
  <c r="AF43" i="56"/>
  <c r="AN31" i="56"/>
  <c r="V48" i="56"/>
  <c r="V52" i="56" s="1"/>
  <c r="AF26" i="56"/>
  <c r="AN22" i="56"/>
  <c r="BP25" i="56"/>
  <c r="BO25" i="56"/>
  <c r="BP22" i="56"/>
  <c r="BP24" i="56"/>
  <c r="BO22" i="56"/>
  <c r="BP23" i="56"/>
  <c r="BO24" i="56"/>
  <c r="BO23" i="56"/>
  <c r="W48" i="56"/>
  <c r="X22" i="56"/>
  <c r="AG22" i="56" s="1"/>
  <c r="AG26" i="56" s="1"/>
  <c r="L26" i="56"/>
  <c r="BD22" i="56"/>
  <c r="BF22" i="56" s="1"/>
  <c r="BH22" i="56" s="1"/>
  <c r="BJ22" i="56" s="1"/>
  <c r="BL22" i="56" s="1"/>
  <c r="Q48" i="56"/>
  <c r="Q52" i="56" s="1"/>
  <c r="BO81" i="55"/>
  <c r="BP80" i="55"/>
  <c r="BO80" i="55"/>
  <c r="BO78" i="55"/>
  <c r="BP83" i="55"/>
  <c r="BP82" i="55"/>
  <c r="BO83" i="55"/>
  <c r="BP79" i="55"/>
  <c r="G31" i="55"/>
  <c r="BO79" i="55"/>
  <c r="BP78" i="55"/>
  <c r="BO82" i="55"/>
  <c r="BP81" i="55"/>
  <c r="BP22" i="55"/>
  <c r="BO22" i="55"/>
  <c r="BO25" i="55"/>
  <c r="BO23" i="55"/>
  <c r="BP23" i="55"/>
  <c r="BP24" i="55"/>
  <c r="BO24" i="55"/>
  <c r="BP25" i="55"/>
  <c r="V17" i="54"/>
  <c r="R17" i="54"/>
  <c r="G48" i="54"/>
  <c r="E48" i="54" s="1"/>
  <c r="T32" i="54"/>
  <c r="G32" i="54"/>
  <c r="G31" i="54"/>
  <c r="T63" i="54"/>
  <c r="G63" i="54"/>
  <c r="BP83" i="54"/>
  <c r="BO83" i="54"/>
  <c r="T62" i="54"/>
  <c r="G62" i="54"/>
  <c r="BP82" i="54"/>
  <c r="BO82" i="54"/>
  <c r="BP80" i="53"/>
  <c r="BO80" i="53"/>
  <c r="BP81" i="54"/>
  <c r="BP79" i="53"/>
  <c r="BP80" i="54"/>
  <c r="BO79" i="53"/>
  <c r="BO80" i="54"/>
  <c r="BP78" i="53"/>
  <c r="BP79" i="54"/>
  <c r="BO78" i="53"/>
  <c r="BO79" i="54"/>
  <c r="BP83" i="53"/>
  <c r="BP78" i="54"/>
  <c r="BO83" i="53"/>
  <c r="BO78" i="54"/>
  <c r="BP82" i="53"/>
  <c r="BO81" i="54"/>
  <c r="BO82" i="53"/>
  <c r="BP81" i="53"/>
  <c r="BO81" i="53"/>
  <c r="BO22" i="54"/>
  <c r="BP22" i="54"/>
  <c r="BP24" i="53"/>
  <c r="BO24" i="53"/>
  <c r="BP24" i="54"/>
  <c r="BP22" i="53"/>
  <c r="BO23" i="54"/>
  <c r="BP25" i="53"/>
  <c r="BP23" i="54"/>
  <c r="BO22" i="53"/>
  <c r="BO25" i="54"/>
  <c r="BO25" i="53"/>
  <c r="BO24" i="54"/>
  <c r="BP25" i="54"/>
  <c r="BP23" i="53"/>
  <c r="BO23" i="53"/>
  <c r="Q48" i="40"/>
  <c r="W48" i="40"/>
  <c r="X48" i="40" s="1"/>
  <c r="AP48" i="40"/>
  <c r="V48" i="40"/>
  <c r="AR48" i="40"/>
  <c r="BO80" i="52"/>
  <c r="BO79" i="52"/>
  <c r="BO78" i="52"/>
  <c r="BP80" i="52"/>
  <c r="BP83" i="52"/>
  <c r="BP82" i="52"/>
  <c r="BO83" i="52"/>
  <c r="BO82" i="52"/>
  <c r="BP81" i="52"/>
  <c r="BO81" i="52"/>
  <c r="BP79" i="52"/>
  <c r="BP78" i="52"/>
  <c r="BO79" i="51"/>
  <c r="BO82" i="51"/>
  <c r="BO78" i="50"/>
  <c r="BP79" i="51"/>
  <c r="BO80" i="50"/>
  <c r="BP80" i="51"/>
  <c r="BP78" i="51"/>
  <c r="BP81" i="51"/>
  <c r="BO82" i="50"/>
  <c r="BO78" i="51"/>
  <c r="BP83" i="50"/>
  <c r="BP81" i="50"/>
  <c r="BP83" i="51"/>
  <c r="BP78" i="50"/>
  <c r="BP79" i="50"/>
  <c r="BO83" i="51"/>
  <c r="BO81" i="51"/>
  <c r="BO80" i="51"/>
  <c r="BP82" i="51"/>
  <c r="BO83" i="50"/>
  <c r="BO81" i="50"/>
  <c r="BP80" i="50"/>
  <c r="BP82" i="50"/>
  <c r="BO79" i="50"/>
  <c r="BO23" i="52"/>
  <c r="BO23" i="51"/>
  <c r="BO25" i="50"/>
  <c r="BP25" i="52"/>
  <c r="BP23" i="52"/>
  <c r="BO25" i="52"/>
  <c r="BP25" i="51"/>
  <c r="BO25" i="51"/>
  <c r="BP22" i="50"/>
  <c r="BO22" i="51"/>
  <c r="BP24" i="52"/>
  <c r="BP24" i="51"/>
  <c r="BO22" i="50"/>
  <c r="BO24" i="52"/>
  <c r="BP22" i="52"/>
  <c r="BO22" i="52"/>
  <c r="BP22" i="51"/>
  <c r="BP23" i="51"/>
  <c r="BP25" i="50"/>
  <c r="BO24" i="50"/>
  <c r="BO24" i="51"/>
  <c r="BP24" i="50"/>
  <c r="BO23" i="50"/>
  <c r="BP23" i="50"/>
  <c r="BO80" i="49"/>
  <c r="BP79" i="49"/>
  <c r="BO79" i="49"/>
  <c r="BP83" i="49"/>
  <c r="BO83" i="49"/>
  <c r="BP78" i="49"/>
  <c r="BP82" i="49"/>
  <c r="BO78" i="49"/>
  <c r="BP81" i="49"/>
  <c r="BO82" i="49"/>
  <c r="BP80" i="49"/>
  <c r="BO81" i="49"/>
  <c r="BP78" i="48"/>
  <c r="BP83" i="48"/>
  <c r="BO78" i="48"/>
  <c r="BO83" i="48"/>
  <c r="BP82" i="48"/>
  <c r="BO82" i="48"/>
  <c r="BP81" i="48"/>
  <c r="BO81" i="48"/>
  <c r="BP80" i="48"/>
  <c r="BO80" i="48"/>
  <c r="BP79" i="48"/>
  <c r="BO79" i="48"/>
  <c r="BO22" i="49"/>
  <c r="BP23" i="49"/>
  <c r="BP22" i="49"/>
  <c r="BO23" i="49"/>
  <c r="BP25" i="49"/>
  <c r="BO25" i="49"/>
  <c r="BP23" i="48"/>
  <c r="BO23" i="48"/>
  <c r="BP24" i="48"/>
  <c r="BO24" i="48"/>
  <c r="BP24" i="49"/>
  <c r="BP22" i="48"/>
  <c r="BO22" i="48"/>
  <c r="BO24" i="49"/>
  <c r="BP25" i="48"/>
  <c r="BO25" i="48"/>
  <c r="Q51" i="44"/>
  <c r="Q52" i="44" s="1"/>
  <c r="E57" i="44" s="1"/>
  <c r="T63" i="47"/>
  <c r="T62" i="47"/>
  <c r="BP83" i="47"/>
  <c r="BO83" i="47"/>
  <c r="BP82" i="47"/>
  <c r="BO82" i="47"/>
  <c r="G63" i="47"/>
  <c r="G62" i="47"/>
  <c r="BP80" i="47"/>
  <c r="BO80" i="47"/>
  <c r="BP79" i="47"/>
  <c r="BO79" i="47"/>
  <c r="BO81" i="47"/>
  <c r="BP78" i="47"/>
  <c r="BO78" i="47"/>
  <c r="BP81" i="47"/>
  <c r="AF43" i="47"/>
  <c r="AN40" i="47"/>
  <c r="AN25" i="47"/>
  <c r="AF26" i="47"/>
  <c r="BP24" i="47"/>
  <c r="BO24" i="47"/>
  <c r="BO25" i="47"/>
  <c r="BP23" i="47"/>
  <c r="BO23" i="47"/>
  <c r="BP22" i="47"/>
  <c r="BO22" i="47"/>
  <c r="BP25" i="47"/>
  <c r="BE25" i="47"/>
  <c r="BG25" i="47" s="1"/>
  <c r="BI25" i="47" s="1"/>
  <c r="BK25" i="47" s="1"/>
  <c r="BM25" i="47" s="1"/>
  <c r="M26" i="47"/>
  <c r="Y25" i="47"/>
  <c r="X25" i="47"/>
  <c r="BD25" i="47"/>
  <c r="BF25" i="47" s="1"/>
  <c r="BH25" i="47" s="1"/>
  <c r="BJ25" i="47" s="1"/>
  <c r="BL25" i="47" s="1"/>
  <c r="L26" i="47"/>
  <c r="V51" i="44"/>
  <c r="V52" i="44" s="1"/>
  <c r="W51" i="47"/>
  <c r="F52" i="47"/>
  <c r="AR51" i="47"/>
  <c r="AR135" i="47" s="1"/>
  <c r="AP51" i="47"/>
  <c r="AP135" i="47" s="1"/>
  <c r="Q51" i="47"/>
  <c r="Q52" i="47" s="1"/>
  <c r="V51" i="47"/>
  <c r="V52" i="47" s="1"/>
  <c r="W51" i="43"/>
  <c r="X51" i="43" s="1"/>
  <c r="X52" i="43" s="1"/>
  <c r="W51" i="41"/>
  <c r="X51" i="41" s="1"/>
  <c r="V51" i="43"/>
  <c r="V52" i="43" s="1"/>
  <c r="V51" i="41"/>
  <c r="AR51" i="41"/>
  <c r="AP51" i="41"/>
  <c r="Q48" i="46"/>
  <c r="Q52" i="46" s="1"/>
  <c r="E57" i="46" s="1"/>
  <c r="Q48" i="45"/>
  <c r="Q52" i="45" s="1"/>
  <c r="E57" i="45" s="1"/>
  <c r="W48" i="46"/>
  <c r="W52" i="46" s="1"/>
  <c r="L57" i="46" s="1"/>
  <c r="X48" i="45"/>
  <c r="X52" i="45" s="1"/>
  <c r="W52" i="45"/>
  <c r="L57" i="45" s="1"/>
  <c r="AN31" i="46"/>
  <c r="AF43" i="46"/>
  <c r="M26" i="46"/>
  <c r="BE22" i="46"/>
  <c r="BG22" i="46" s="1"/>
  <c r="BI22" i="46" s="1"/>
  <c r="BK22" i="46" s="1"/>
  <c r="BM22" i="46" s="1"/>
  <c r="Y22" i="46"/>
  <c r="AH31" i="46" s="1"/>
  <c r="AH43" i="46" s="1"/>
  <c r="AF26" i="44"/>
  <c r="AN25" i="44"/>
  <c r="X51" i="44"/>
  <c r="X52" i="44" s="1"/>
  <c r="W52" i="44"/>
  <c r="L57" i="44" s="1"/>
  <c r="L26" i="44"/>
  <c r="BD25" i="44"/>
  <c r="BF25" i="44" s="1"/>
  <c r="BH25" i="44" s="1"/>
  <c r="BJ25" i="44" s="1"/>
  <c r="BL25" i="44" s="1"/>
  <c r="X25" i="44"/>
  <c r="AF43" i="44"/>
  <c r="AN40" i="44"/>
  <c r="BO24" i="46"/>
  <c r="BP24" i="45"/>
  <c r="BO24" i="45"/>
  <c r="BP22" i="46"/>
  <c r="BP25" i="45"/>
  <c r="BP23" i="45"/>
  <c r="BO22" i="46"/>
  <c r="BO25" i="45"/>
  <c r="BO23" i="45"/>
  <c r="BP25" i="46"/>
  <c r="BO25" i="46"/>
  <c r="BP22" i="45"/>
  <c r="BO22" i="45"/>
  <c r="BP23" i="46"/>
  <c r="BO23" i="46"/>
  <c r="BP24" i="46"/>
  <c r="BP25" i="44"/>
  <c r="BO25" i="44"/>
  <c r="BP23" i="44"/>
  <c r="BO23" i="44"/>
  <c r="BP23" i="43"/>
  <c r="BO23" i="43"/>
  <c r="BO24" i="43"/>
  <c r="BP22" i="44"/>
  <c r="BP22" i="43"/>
  <c r="BO22" i="44"/>
  <c r="BO22" i="43"/>
  <c r="BO24" i="44"/>
  <c r="BP24" i="44"/>
  <c r="BP24" i="43"/>
  <c r="BP25" i="43"/>
  <c r="BO25" i="43"/>
  <c r="L26" i="46"/>
  <c r="X22" i="46"/>
  <c r="X26" i="46" s="1"/>
  <c r="BD22" i="46"/>
  <c r="BF22" i="46" s="1"/>
  <c r="BH22" i="46" s="1"/>
  <c r="BJ22" i="46" s="1"/>
  <c r="BL22" i="46" s="1"/>
  <c r="E57" i="43"/>
  <c r="M26" i="44"/>
  <c r="BE25" i="44"/>
  <c r="BG25" i="44" s="1"/>
  <c r="BI25" i="44" s="1"/>
  <c r="BK25" i="44" s="1"/>
  <c r="BM25" i="44" s="1"/>
  <c r="Y25" i="44"/>
  <c r="Y26" i="44" s="1"/>
  <c r="F52" i="43"/>
  <c r="AP51" i="43"/>
  <c r="AP135" i="43" s="1"/>
  <c r="AR51" i="43"/>
  <c r="AR135" i="43" s="1"/>
  <c r="BD25" i="43"/>
  <c r="BF25" i="43" s="1"/>
  <c r="BH25" i="43" s="1"/>
  <c r="BJ25" i="43" s="1"/>
  <c r="BL25" i="43" s="1"/>
  <c r="L26" i="43"/>
  <c r="X25" i="43"/>
  <c r="AN22" i="45"/>
  <c r="AF26" i="45"/>
  <c r="AN25" i="43"/>
  <c r="AF26" i="43"/>
  <c r="L26" i="45"/>
  <c r="X22" i="45"/>
  <c r="X26" i="45" s="1"/>
  <c r="BD22" i="45"/>
  <c r="BF22" i="45" s="1"/>
  <c r="BH22" i="45" s="1"/>
  <c r="BJ22" i="45" s="1"/>
  <c r="BL22" i="45" s="1"/>
  <c r="AF43" i="43"/>
  <c r="AN40" i="43"/>
  <c r="V48" i="46"/>
  <c r="V52" i="46" s="1"/>
  <c r="AP48" i="46"/>
  <c r="AP135" i="46" s="1"/>
  <c r="AR48" i="46"/>
  <c r="AR135" i="46" s="1"/>
  <c r="F52" i="46"/>
  <c r="AN31" i="45"/>
  <c r="AF43" i="45"/>
  <c r="Y25" i="43"/>
  <c r="BE25" i="43"/>
  <c r="BG25" i="43" s="1"/>
  <c r="BI25" i="43" s="1"/>
  <c r="BK25" i="43" s="1"/>
  <c r="BM25" i="43" s="1"/>
  <c r="M26" i="43"/>
  <c r="M26" i="45"/>
  <c r="BE22" i="45"/>
  <c r="BG22" i="45" s="1"/>
  <c r="BI22" i="45" s="1"/>
  <c r="BK22" i="45" s="1"/>
  <c r="BM22" i="45" s="1"/>
  <c r="Y22" i="45"/>
  <c r="BO82" i="46"/>
  <c r="BP81" i="46"/>
  <c r="BP79" i="45"/>
  <c r="BO81" i="46"/>
  <c r="BO79" i="45"/>
  <c r="BP78" i="45"/>
  <c r="BO78" i="45"/>
  <c r="BP80" i="46"/>
  <c r="BO80" i="46"/>
  <c r="BP79" i="46"/>
  <c r="BO83" i="46"/>
  <c r="BO79" i="46"/>
  <c r="BP78" i="46"/>
  <c r="BP83" i="45"/>
  <c r="BO80" i="45"/>
  <c r="BO78" i="46"/>
  <c r="BO83" i="45"/>
  <c r="BP82" i="45"/>
  <c r="BO82" i="45"/>
  <c r="BP81" i="45"/>
  <c r="BP82" i="46"/>
  <c r="BO81" i="45"/>
  <c r="BP83" i="46"/>
  <c r="BP80" i="45"/>
  <c r="BO78" i="44"/>
  <c r="BP79" i="43"/>
  <c r="BO79" i="43"/>
  <c r="BP81" i="43"/>
  <c r="BP83" i="44"/>
  <c r="BO81" i="43"/>
  <c r="BP78" i="43"/>
  <c r="BO83" i="44"/>
  <c r="BO78" i="43"/>
  <c r="BO80" i="44"/>
  <c r="BP82" i="44"/>
  <c r="BO82" i="44"/>
  <c r="BP80" i="44"/>
  <c r="BP83" i="43"/>
  <c r="BP81" i="44"/>
  <c r="BO83" i="43"/>
  <c r="BP80" i="43"/>
  <c r="BO81" i="44"/>
  <c r="BP79" i="44"/>
  <c r="BO80" i="43"/>
  <c r="BO79" i="44"/>
  <c r="BP82" i="43"/>
  <c r="BP78" i="44"/>
  <c r="BO82" i="43"/>
  <c r="V48" i="45"/>
  <c r="V52" i="45" s="1"/>
  <c r="AR48" i="45"/>
  <c r="AR135" i="45" s="1"/>
  <c r="F52" i="45"/>
  <c r="AP48" i="45"/>
  <c r="AP135" i="45" s="1"/>
  <c r="AF26" i="46"/>
  <c r="AN22" i="46"/>
  <c r="F52" i="44"/>
  <c r="AR51" i="44"/>
  <c r="AR135" i="44" s="1"/>
  <c r="AP51" i="44"/>
  <c r="AP135" i="44" s="1"/>
  <c r="X25" i="41"/>
  <c r="AG25" i="41" s="1"/>
  <c r="BD25" i="41"/>
  <c r="BF25" i="41" s="1"/>
  <c r="BH25" i="41" s="1"/>
  <c r="BJ25" i="41" s="1"/>
  <c r="BL25" i="41" s="1"/>
  <c r="BE25" i="41"/>
  <c r="BG25" i="41" s="1"/>
  <c r="BI25" i="41" s="1"/>
  <c r="BK25" i="41" s="1"/>
  <c r="BM25" i="41" s="1"/>
  <c r="Y25" i="41"/>
  <c r="AH25" i="41" s="1"/>
  <c r="AP48" i="41"/>
  <c r="AR48" i="41"/>
  <c r="F52" i="41"/>
  <c r="BO25" i="41"/>
  <c r="BP24" i="41"/>
  <c r="BP22" i="41"/>
  <c r="BO23" i="41"/>
  <c r="BO22" i="41"/>
  <c r="BP23" i="41"/>
  <c r="BP25" i="41"/>
  <c r="BO24" i="41"/>
  <c r="M26" i="41"/>
  <c r="BE22" i="41"/>
  <c r="BG22" i="41" s="1"/>
  <c r="BI22" i="41" s="1"/>
  <c r="BK22" i="41" s="1"/>
  <c r="BM22" i="41" s="1"/>
  <c r="Y22" i="41"/>
  <c r="BO83" i="41"/>
  <c r="BO80" i="41"/>
  <c r="BP82" i="41"/>
  <c r="BO82" i="41"/>
  <c r="BP80" i="41"/>
  <c r="BP78" i="41"/>
  <c r="BO78" i="41"/>
  <c r="BP81" i="41"/>
  <c r="BO81" i="41"/>
  <c r="BP79" i="41"/>
  <c r="BO79" i="41"/>
  <c r="BP83" i="41"/>
  <c r="W48" i="41"/>
  <c r="L26" i="41"/>
  <c r="BD22" i="41"/>
  <c r="BF22" i="41" s="1"/>
  <c r="BH22" i="41" s="1"/>
  <c r="BJ22" i="41" s="1"/>
  <c r="BL22" i="41" s="1"/>
  <c r="X22" i="41"/>
  <c r="AG40" i="41" s="1"/>
  <c r="AF26" i="41"/>
  <c r="AN22" i="41"/>
  <c r="V48" i="41"/>
  <c r="AF43" i="41"/>
  <c r="AN31" i="41"/>
  <c r="Q48" i="41"/>
  <c r="Q52" i="41" s="1"/>
  <c r="Y22" i="40"/>
  <c r="AH31" i="40" s="1"/>
  <c r="AH43" i="40" s="1"/>
  <c r="BE22" i="40"/>
  <c r="BG22" i="40" s="1"/>
  <c r="BI22" i="40" s="1"/>
  <c r="BK22" i="40" s="1"/>
  <c r="BM22" i="40" s="1"/>
  <c r="BD22" i="40"/>
  <c r="BF22" i="40" s="1"/>
  <c r="BH22" i="40" s="1"/>
  <c r="BJ22" i="40" s="1"/>
  <c r="BL22" i="40" s="1"/>
  <c r="X22" i="40"/>
  <c r="AG22" i="40" s="1"/>
  <c r="BP83" i="40"/>
  <c r="BO83" i="40"/>
  <c r="BP82" i="40"/>
  <c r="BP80" i="40"/>
  <c r="T62" i="40"/>
  <c r="BO82" i="40"/>
  <c r="BO80" i="40"/>
  <c r="BP78" i="40"/>
  <c r="T63" i="40"/>
  <c r="G62" i="40"/>
  <c r="BP81" i="40"/>
  <c r="BO78" i="40"/>
  <c r="BO81" i="40"/>
  <c r="BO79" i="40"/>
  <c r="G63" i="40"/>
  <c r="BP79" i="40"/>
  <c r="BP22" i="40"/>
  <c r="BP24" i="40"/>
  <c r="BO22" i="40"/>
  <c r="BO24" i="40"/>
  <c r="BP23" i="40"/>
  <c r="BO23" i="40"/>
  <c r="BO25" i="40"/>
  <c r="BP25" i="40"/>
  <c r="AR51" i="40"/>
  <c r="AP51" i="40"/>
  <c r="F52" i="40"/>
  <c r="W51" i="40"/>
  <c r="Q51" i="40"/>
  <c r="V51" i="40"/>
  <c r="AF26" i="40"/>
  <c r="AN25" i="40"/>
  <c r="BD25" i="40"/>
  <c r="BF25" i="40" s="1"/>
  <c r="BH25" i="40" s="1"/>
  <c r="BJ25" i="40" s="1"/>
  <c r="BL25" i="40" s="1"/>
  <c r="X25" i="40"/>
  <c r="L26" i="40"/>
  <c r="AF43" i="40"/>
  <c r="AN40" i="40"/>
  <c r="BE25" i="40"/>
  <c r="BG25" i="40" s="1"/>
  <c r="BI25" i="40" s="1"/>
  <c r="BK25" i="40" s="1"/>
  <c r="BM25" i="40" s="1"/>
  <c r="Y25" i="40"/>
  <c r="M26" i="40"/>
  <c r="E57" i="34"/>
  <c r="AI57" i="34" s="1"/>
  <c r="AP50" i="34"/>
  <c r="AP135" i="34" s="1"/>
  <c r="F52" i="34"/>
  <c r="B73" i="34" s="1"/>
  <c r="W52" i="34"/>
  <c r="AF62" i="34" s="1"/>
  <c r="AE63" i="34"/>
  <c r="AE62" i="34"/>
  <c r="AE64" i="34"/>
  <c r="AA64" i="34"/>
  <c r="AA62" i="34"/>
  <c r="AA63" i="34"/>
  <c r="BP78" i="34"/>
  <c r="BP80" i="33"/>
  <c r="BP82" i="26"/>
  <c r="BP78" i="28"/>
  <c r="BP80" i="23"/>
  <c r="BP82" i="27"/>
  <c r="BP78" i="18"/>
  <c r="BP81" i="17"/>
  <c r="BP82" i="16"/>
  <c r="BO78" i="15"/>
  <c r="BO82" i="27"/>
  <c r="BO78" i="18"/>
  <c r="BO81" i="17"/>
  <c r="BO82" i="16"/>
  <c r="BP78" i="15"/>
  <c r="BP81" i="16"/>
  <c r="BO81" i="27"/>
  <c r="BO81" i="16"/>
  <c r="BP81" i="19"/>
  <c r="BP82" i="23"/>
  <c r="BO78" i="34"/>
  <c r="BO80" i="33"/>
  <c r="BO82" i="26"/>
  <c r="BO78" i="28"/>
  <c r="BO80" i="23"/>
  <c r="BP79" i="33"/>
  <c r="BP81" i="26"/>
  <c r="BP83" i="20"/>
  <c r="BP79" i="23"/>
  <c r="BP81" i="27"/>
  <c r="BP83" i="19"/>
  <c r="BP80" i="17"/>
  <c r="BO79" i="23"/>
  <c r="BO83" i="19"/>
  <c r="BO80" i="17"/>
  <c r="BP79" i="27"/>
  <c r="BO79" i="33"/>
  <c r="BO81" i="26"/>
  <c r="BO83" i="20"/>
  <c r="BP78" i="33"/>
  <c r="BP80" i="26"/>
  <c r="BP82" i="20"/>
  <c r="BP78" i="23"/>
  <c r="BP80" i="27"/>
  <c r="BP82" i="19"/>
  <c r="BP79" i="17"/>
  <c r="BP80" i="16"/>
  <c r="BP78" i="17"/>
  <c r="BP78" i="19"/>
  <c r="BO78" i="33"/>
  <c r="BO80" i="26"/>
  <c r="BO82" i="20"/>
  <c r="BO78" i="23"/>
  <c r="BO80" i="27"/>
  <c r="BO82" i="19"/>
  <c r="BO79" i="17"/>
  <c r="BO80" i="16"/>
  <c r="BP83" i="18"/>
  <c r="BP83" i="34"/>
  <c r="BP79" i="26"/>
  <c r="BP81" i="20"/>
  <c r="BP83" i="28"/>
  <c r="BO79" i="15"/>
  <c r="BO83" i="34"/>
  <c r="BO79" i="26"/>
  <c r="BO81" i="20"/>
  <c r="BO83" i="28"/>
  <c r="BO79" i="27"/>
  <c r="BO81" i="19"/>
  <c r="BO83" i="18"/>
  <c r="BO78" i="17"/>
  <c r="BO79" i="16"/>
  <c r="BP79" i="15"/>
  <c r="BO83" i="33"/>
  <c r="BO83" i="23"/>
  <c r="BP82" i="34"/>
  <c r="BP78" i="26"/>
  <c r="BP80" i="20"/>
  <c r="BP82" i="28"/>
  <c r="BP78" i="27"/>
  <c r="BP80" i="19"/>
  <c r="BP82" i="18"/>
  <c r="BP78" i="16"/>
  <c r="BO80" i="15"/>
  <c r="BO82" i="18"/>
  <c r="BP80" i="15"/>
  <c r="BO82" i="34"/>
  <c r="BO78" i="26"/>
  <c r="BO80" i="20"/>
  <c r="BO82" i="28"/>
  <c r="BO78" i="27"/>
  <c r="BO80" i="19"/>
  <c r="BO78" i="16"/>
  <c r="BO81" i="15"/>
  <c r="BO81" i="34"/>
  <c r="BO79" i="20"/>
  <c r="BP81" i="34"/>
  <c r="BP83" i="33"/>
  <c r="BP79" i="20"/>
  <c r="BP81" i="28"/>
  <c r="BP83" i="23"/>
  <c r="BP79" i="19"/>
  <c r="BP81" i="18"/>
  <c r="BO81" i="28"/>
  <c r="BO79" i="19"/>
  <c r="BO81" i="18"/>
  <c r="BP81" i="15"/>
  <c r="BP78" i="20"/>
  <c r="BP80" i="28"/>
  <c r="BP80" i="18"/>
  <c r="BP80" i="34"/>
  <c r="BP82" i="33"/>
  <c r="BO80" i="34"/>
  <c r="BO82" i="33"/>
  <c r="BO78" i="20"/>
  <c r="BO80" i="28"/>
  <c r="BO82" i="23"/>
  <c r="BO78" i="19"/>
  <c r="BO80" i="18"/>
  <c r="BO83" i="17"/>
  <c r="BP82" i="15"/>
  <c r="BP79" i="34"/>
  <c r="BP81" i="33"/>
  <c r="BP83" i="26"/>
  <c r="BP79" i="28"/>
  <c r="BP81" i="23"/>
  <c r="BP83" i="27"/>
  <c r="BP79" i="18"/>
  <c r="BP82" i="17"/>
  <c r="BP83" i="16"/>
  <c r="BO83" i="15"/>
  <c r="BO79" i="34"/>
  <c r="BO81" i="33"/>
  <c r="BO83" i="26"/>
  <c r="BO79" i="28"/>
  <c r="BO81" i="23"/>
  <c r="BO83" i="27"/>
  <c r="BO79" i="18"/>
  <c r="BO82" i="17"/>
  <c r="BO83" i="16"/>
  <c r="BP83" i="15"/>
  <c r="BP79" i="16"/>
  <c r="BP83" i="17"/>
  <c r="BO82" i="15"/>
  <c r="BP22" i="26"/>
  <c r="BP24" i="20"/>
  <c r="BP22" i="27"/>
  <c r="BP24" i="19"/>
  <c r="BP22" i="16"/>
  <c r="BO22" i="27"/>
  <c r="BO24" i="19"/>
  <c r="BO22" i="16"/>
  <c r="BO23" i="20"/>
  <c r="BO23" i="19"/>
  <c r="BO25" i="18"/>
  <c r="BO24" i="15"/>
  <c r="BO22" i="26"/>
  <c r="BO24" i="20"/>
  <c r="BP25" i="34"/>
  <c r="BP23" i="20"/>
  <c r="BP25" i="28"/>
  <c r="BP23" i="19"/>
  <c r="BP25" i="18"/>
  <c r="BO23" i="15"/>
  <c r="BO25" i="28"/>
  <c r="BP23" i="15"/>
  <c r="BP24" i="15"/>
  <c r="BP24" i="16"/>
  <c r="BO25" i="34"/>
  <c r="BP24" i="34"/>
  <c r="BP22" i="20"/>
  <c r="BP24" i="28"/>
  <c r="BP22" i="19"/>
  <c r="BP24" i="18"/>
  <c r="BO24" i="34"/>
  <c r="BO22" i="20"/>
  <c r="BO24" i="28"/>
  <c r="BO22" i="19"/>
  <c r="BO24" i="18"/>
  <c r="BP22" i="17"/>
  <c r="BP23" i="34"/>
  <c r="BP25" i="33"/>
  <c r="BP23" i="28"/>
  <c r="BP25" i="23"/>
  <c r="BP24" i="27"/>
  <c r="BO23" i="34"/>
  <c r="BO25" i="33"/>
  <c r="BO23" i="28"/>
  <c r="BO25" i="23"/>
  <c r="BO23" i="18"/>
  <c r="BP25" i="15"/>
  <c r="BP23" i="17"/>
  <c r="BO24" i="17"/>
  <c r="BP22" i="34"/>
  <c r="BP24" i="33"/>
  <c r="BP22" i="28"/>
  <c r="BP24" i="23"/>
  <c r="BP22" i="18"/>
  <c r="BP25" i="17"/>
  <c r="BP22" i="15"/>
  <c r="BO22" i="18"/>
  <c r="BO25" i="17"/>
  <c r="BO22" i="34"/>
  <c r="BO24" i="33"/>
  <c r="BO22" i="28"/>
  <c r="BO24" i="23"/>
  <c r="BO22" i="15"/>
  <c r="BP24" i="17"/>
  <c r="BO23" i="23"/>
  <c r="BO25" i="16"/>
  <c r="BP22" i="23"/>
  <c r="BP23" i="33"/>
  <c r="BP25" i="26"/>
  <c r="BP23" i="23"/>
  <c r="BP25" i="27"/>
  <c r="BP25" i="16"/>
  <c r="BO23" i="33"/>
  <c r="BO25" i="26"/>
  <c r="BO25" i="27"/>
  <c r="BO23" i="17"/>
  <c r="BP22" i="33"/>
  <c r="BP24" i="26"/>
  <c r="BO22" i="33"/>
  <c r="BO24" i="26"/>
  <c r="BO22" i="23"/>
  <c r="BO24" i="27"/>
  <c r="BO22" i="17"/>
  <c r="BO24" i="16"/>
  <c r="BP23" i="26"/>
  <c r="BP25" i="20"/>
  <c r="BP23" i="27"/>
  <c r="BP25" i="19"/>
  <c r="BP23" i="16"/>
  <c r="BO23" i="26"/>
  <c r="BO25" i="20"/>
  <c r="BO23" i="27"/>
  <c r="BO25" i="19"/>
  <c r="BO23" i="16"/>
  <c r="BP23" i="18"/>
  <c r="BO25" i="15"/>
  <c r="BD24" i="34"/>
  <c r="BF24" i="34" s="1"/>
  <c r="BH24" i="34" s="1"/>
  <c r="X24" i="34" s="1"/>
  <c r="BE24" i="34"/>
  <c r="BG24" i="34" s="1"/>
  <c r="BI24" i="34" s="1"/>
  <c r="Y24" i="34" s="1"/>
  <c r="BD23" i="33"/>
  <c r="BF23" i="33" s="1"/>
  <c r="BH23" i="33" s="1"/>
  <c r="BJ23" i="33" s="1"/>
  <c r="BL23" i="33" s="1"/>
  <c r="BE23" i="33"/>
  <c r="BG23" i="33" s="1"/>
  <c r="BI23" i="33" s="1"/>
  <c r="BK23" i="33" s="1"/>
  <c r="BM23" i="33" s="1"/>
  <c r="BD24" i="17"/>
  <c r="BF24" i="17" s="1"/>
  <c r="BH24" i="17" s="1"/>
  <c r="BJ24" i="17" s="1"/>
  <c r="BL24" i="17" s="1"/>
  <c r="X24" i="17"/>
  <c r="X26" i="17" s="1"/>
  <c r="BE24" i="17"/>
  <c r="BG24" i="17" s="1"/>
  <c r="BI24" i="17" s="1"/>
  <c r="BK24" i="17" s="1"/>
  <c r="BM24" i="17" s="1"/>
  <c r="Y24" i="17"/>
  <c r="Y24" i="33"/>
  <c r="AH24" i="33" s="1"/>
  <c r="BE24" i="33"/>
  <c r="BG24" i="33" s="1"/>
  <c r="BD24" i="33"/>
  <c r="BF24" i="33" s="1"/>
  <c r="X24" i="33"/>
  <c r="AG24" i="33" s="1"/>
  <c r="X25" i="18"/>
  <c r="X26" i="18" s="1"/>
  <c r="BD25" i="18"/>
  <c r="BF25" i="18" s="1"/>
  <c r="BH25" i="18" s="1"/>
  <c r="BJ25" i="18" s="1"/>
  <c r="BL25" i="18" s="1"/>
  <c r="BE25" i="18"/>
  <c r="BG25" i="18" s="1"/>
  <c r="BI25" i="18" s="1"/>
  <c r="BK25" i="18" s="1"/>
  <c r="BM25" i="18" s="1"/>
  <c r="Y25" i="18"/>
  <c r="Y26" i="18" s="1"/>
  <c r="AB23" i="33"/>
  <c r="AD23" i="33"/>
  <c r="T34" i="33"/>
  <c r="AC23" i="33"/>
  <c r="AD24" i="34"/>
  <c r="AC24" i="34"/>
  <c r="AB24" i="34"/>
  <c r="L26" i="34"/>
  <c r="M26" i="34"/>
  <c r="L26" i="17"/>
  <c r="AD24" i="33"/>
  <c r="AC24" i="33"/>
  <c r="AB24" i="33"/>
  <c r="AA24" i="33"/>
  <c r="M26" i="17"/>
  <c r="M26" i="33"/>
  <c r="L26" i="33"/>
  <c r="L26" i="18"/>
  <c r="AE62" i="33"/>
  <c r="AE64" i="33"/>
  <c r="AE63" i="33"/>
  <c r="M26" i="18"/>
  <c r="AA63" i="33"/>
  <c r="AA62" i="33"/>
  <c r="AA64" i="33"/>
  <c r="X50" i="33"/>
  <c r="X52" i="33" s="1"/>
  <c r="W52" i="33"/>
  <c r="E57" i="33"/>
  <c r="F52" i="33"/>
  <c r="B73" i="33" s="1"/>
  <c r="AP50" i="33"/>
  <c r="AP135" i="33" s="1"/>
  <c r="AR50" i="33"/>
  <c r="AR135" i="33" s="1"/>
  <c r="Q51" i="18"/>
  <c r="Q52" i="18" s="1"/>
  <c r="W51" i="18"/>
  <c r="X51" i="18" s="1"/>
  <c r="V51" i="18"/>
  <c r="V52" i="18" s="1"/>
  <c r="AD22" i="28"/>
  <c r="AB22" i="28"/>
  <c r="AC22" i="27"/>
  <c r="AC22" i="28"/>
  <c r="AB22" i="27"/>
  <c r="AD22" i="27"/>
  <c r="AD22" i="26"/>
  <c r="AC22" i="26"/>
  <c r="AC22" i="23"/>
  <c r="AB22" i="26"/>
  <c r="AB22" i="23"/>
  <c r="AD22" i="23"/>
  <c r="G32" i="15"/>
  <c r="G31" i="15"/>
  <c r="G31" i="16"/>
  <c r="AC22" i="20"/>
  <c r="AC22" i="19"/>
  <c r="AE24" i="17"/>
  <c r="AA24" i="17"/>
  <c r="AC22" i="16"/>
  <c r="AB22" i="20"/>
  <c r="AD24" i="17"/>
  <c r="AC24" i="17"/>
  <c r="AD22" i="20"/>
  <c r="AD22" i="19"/>
  <c r="AB22" i="19"/>
  <c r="AB22" i="16"/>
  <c r="AB24" i="17"/>
  <c r="AD22" i="16"/>
  <c r="AE25" i="18"/>
  <c r="AD25" i="18"/>
  <c r="AC25" i="18"/>
  <c r="AB25" i="18"/>
  <c r="AA25" i="18"/>
  <c r="AP51" i="18"/>
  <c r="AP135" i="18" s="1"/>
  <c r="AR51" i="18"/>
  <c r="AR135" i="18" s="1"/>
  <c r="G63" i="18"/>
  <c r="G63" i="15"/>
  <c r="T63" i="18"/>
  <c r="G62" i="18"/>
  <c r="G63" i="17"/>
  <c r="T63" i="15"/>
  <c r="G62" i="15"/>
  <c r="T32" i="15"/>
  <c r="T62" i="18"/>
  <c r="T63" i="17"/>
  <c r="G62" i="17"/>
  <c r="T62" i="15"/>
  <c r="T62" i="17"/>
  <c r="F52" i="18"/>
  <c r="BJ22" i="64" l="1"/>
  <c r="BL22" i="64" s="1"/>
  <c r="AR22" i="64" s="1"/>
  <c r="Y22" i="64"/>
  <c r="I32" i="64"/>
  <c r="H32" i="64"/>
  <c r="AG32" i="64"/>
  <c r="L78" i="64" s="1"/>
  <c r="AG31" i="64"/>
  <c r="AG22" i="64"/>
  <c r="AG26" i="64" s="1"/>
  <c r="I31" i="64"/>
  <c r="H31" i="64"/>
  <c r="W52" i="62"/>
  <c r="L57" i="62" s="1"/>
  <c r="BD57" i="62" s="1"/>
  <c r="BF57" i="62" s="1"/>
  <c r="BH57" i="62" s="1"/>
  <c r="BJ57" i="62" s="1"/>
  <c r="BL57" i="62" s="1"/>
  <c r="AR57" i="62" s="1"/>
  <c r="R51" i="41"/>
  <c r="R52" i="41" s="1"/>
  <c r="AR135" i="63"/>
  <c r="R50" i="63"/>
  <c r="R52" i="63" s="1"/>
  <c r="R48" i="45"/>
  <c r="R52" i="45" s="1"/>
  <c r="R51" i="44"/>
  <c r="R52" i="44" s="1"/>
  <c r="R50" i="62"/>
  <c r="R52" i="62" s="1"/>
  <c r="R51" i="43"/>
  <c r="R52" i="43" s="1"/>
  <c r="R48" i="61"/>
  <c r="R52" i="61" s="1"/>
  <c r="R48" i="40"/>
  <c r="R52" i="40" s="1"/>
  <c r="R48" i="56"/>
  <c r="R52" i="56" s="1"/>
  <c r="R48" i="46"/>
  <c r="R52" i="46" s="1"/>
  <c r="R51" i="47"/>
  <c r="R52" i="47" s="1"/>
  <c r="R51" i="18"/>
  <c r="R52" i="18" s="1"/>
  <c r="AM135" i="62"/>
  <c r="AH24" i="63"/>
  <c r="AH26" i="63" s="1"/>
  <c r="AH44" i="63" s="1"/>
  <c r="AF44" i="61"/>
  <c r="AH31" i="61"/>
  <c r="AH43" i="61" s="1"/>
  <c r="E57" i="62"/>
  <c r="AH24" i="62"/>
  <c r="AH26" i="62" s="1"/>
  <c r="AH44" i="62" s="1"/>
  <c r="Y26" i="62"/>
  <c r="AG24" i="63"/>
  <c r="AG26" i="63" s="1"/>
  <c r="AG44" i="63" s="1"/>
  <c r="X26" i="63"/>
  <c r="W52" i="63"/>
  <c r="X50" i="63"/>
  <c r="X52" i="63" s="1"/>
  <c r="AG24" i="62"/>
  <c r="AG26" i="62" s="1"/>
  <c r="AG44" i="62" s="1"/>
  <c r="X26" i="62"/>
  <c r="AM135" i="63"/>
  <c r="E57" i="63"/>
  <c r="AN135" i="62"/>
  <c r="AF44" i="63"/>
  <c r="AN135" i="63"/>
  <c r="AF44" i="62"/>
  <c r="AM135" i="61"/>
  <c r="E57" i="61"/>
  <c r="AG22" i="61"/>
  <c r="AG26" i="61" s="1"/>
  <c r="AG44" i="61" s="1"/>
  <c r="X26" i="61"/>
  <c r="AN135" i="61"/>
  <c r="AH22" i="61"/>
  <c r="AH26" i="61" s="1"/>
  <c r="W52" i="61"/>
  <c r="X48" i="61"/>
  <c r="X52" i="61" s="1"/>
  <c r="H98" i="15"/>
  <c r="H88" i="15"/>
  <c r="H97" i="52"/>
  <c r="I88" i="52"/>
  <c r="H88" i="52"/>
  <c r="H97" i="50"/>
  <c r="H88" i="50"/>
  <c r="H88" i="48"/>
  <c r="H97" i="48"/>
  <c r="H97" i="51"/>
  <c r="I88" i="51"/>
  <c r="H88" i="51"/>
  <c r="H98" i="54"/>
  <c r="H88" i="54"/>
  <c r="H98" i="16"/>
  <c r="I88" i="16"/>
  <c r="H88" i="16"/>
  <c r="H97" i="53"/>
  <c r="H88" i="53"/>
  <c r="H98" i="55"/>
  <c r="I88" i="55"/>
  <c r="H88" i="55"/>
  <c r="H88" i="49"/>
  <c r="H97" i="49"/>
  <c r="I88" i="46"/>
  <c r="H88" i="46"/>
  <c r="H97" i="46"/>
  <c r="H98" i="17"/>
  <c r="I88" i="17"/>
  <c r="H88" i="17"/>
  <c r="I88" i="18"/>
  <c r="H88" i="18"/>
  <c r="H98" i="18"/>
  <c r="I88" i="41"/>
  <c r="H88" i="41"/>
  <c r="H97" i="41"/>
  <c r="I88" i="45"/>
  <c r="H88" i="45"/>
  <c r="H97" i="45"/>
  <c r="I88" i="34"/>
  <c r="H88" i="34"/>
  <c r="I88" i="43"/>
  <c r="H88" i="43"/>
  <c r="H97" i="43"/>
  <c r="I88" i="40"/>
  <c r="H88" i="40"/>
  <c r="H97" i="40"/>
  <c r="I88" i="47"/>
  <c r="H88" i="47"/>
  <c r="H98" i="47"/>
  <c r="R110" i="16"/>
  <c r="R111" i="16"/>
  <c r="R114" i="16"/>
  <c r="E118" i="46"/>
  <c r="E127" i="46" s="1"/>
  <c r="R111" i="46"/>
  <c r="R110" i="46"/>
  <c r="R110" i="47"/>
  <c r="R114" i="47"/>
  <c r="R111" i="47"/>
  <c r="P24" i="17"/>
  <c r="P26" i="17" s="1"/>
  <c r="R111" i="17"/>
  <c r="R110" i="17"/>
  <c r="R114" i="17"/>
  <c r="R114" i="18"/>
  <c r="R111" i="18"/>
  <c r="R110" i="18"/>
  <c r="R111" i="51"/>
  <c r="R110" i="51"/>
  <c r="R114" i="54"/>
  <c r="R106" i="54"/>
  <c r="R111" i="54"/>
  <c r="R110" i="54"/>
  <c r="R111" i="41"/>
  <c r="R110" i="41"/>
  <c r="R111" i="45"/>
  <c r="R110" i="45"/>
  <c r="R111" i="43"/>
  <c r="R110" i="43"/>
  <c r="R110" i="40"/>
  <c r="R111" i="40"/>
  <c r="R111" i="53"/>
  <c r="R110" i="53"/>
  <c r="R111" i="55"/>
  <c r="R110" i="55"/>
  <c r="R114" i="15"/>
  <c r="R106" i="15"/>
  <c r="R111" i="15"/>
  <c r="R110" i="15"/>
  <c r="R110" i="52"/>
  <c r="R111" i="52"/>
  <c r="AR22" i="59"/>
  <c r="R22" i="59" s="1"/>
  <c r="AF44" i="56"/>
  <c r="BK22" i="57"/>
  <c r="BM22" i="57" s="1"/>
  <c r="AR22" i="57" s="1"/>
  <c r="Y26" i="57"/>
  <c r="AH22" i="57"/>
  <c r="X22" i="57"/>
  <c r="AR22" i="58"/>
  <c r="P17" i="54"/>
  <c r="AM135" i="56"/>
  <c r="E57" i="56"/>
  <c r="AN135" i="56"/>
  <c r="AG31" i="56"/>
  <c r="AG43" i="56" s="1"/>
  <c r="AG44" i="56" s="1"/>
  <c r="X26" i="56"/>
  <c r="W52" i="56"/>
  <c r="X48" i="56"/>
  <c r="X52" i="56" s="1"/>
  <c r="AH31" i="56"/>
  <c r="AH43" i="56" s="1"/>
  <c r="AH22" i="56"/>
  <c r="AH26" i="56" s="1"/>
  <c r="AP135" i="40"/>
  <c r="AR135" i="40"/>
  <c r="I31" i="55"/>
  <c r="H31" i="55"/>
  <c r="AD31" i="55"/>
  <c r="AD22" i="55"/>
  <c r="U17" i="55"/>
  <c r="W17" i="55"/>
  <c r="AR22" i="55"/>
  <c r="V17" i="55"/>
  <c r="R17" i="55"/>
  <c r="AB31" i="55"/>
  <c r="S17" i="55"/>
  <c r="AB22" i="55"/>
  <c r="P17" i="55"/>
  <c r="T31" i="55"/>
  <c r="E118" i="55"/>
  <c r="E127" i="55" s="1"/>
  <c r="AC31" i="55"/>
  <c r="T17" i="55"/>
  <c r="AC22" i="55"/>
  <c r="M22" i="54"/>
  <c r="W17" i="54"/>
  <c r="L22" i="54"/>
  <c r="P17" i="53"/>
  <c r="T37" i="53"/>
  <c r="P24" i="53"/>
  <c r="I88" i="53" s="1"/>
  <c r="E118" i="53"/>
  <c r="E127" i="53" s="1"/>
  <c r="R17" i="53"/>
  <c r="AA37" i="53"/>
  <c r="AA24" i="53"/>
  <c r="T17" i="53"/>
  <c r="AC37" i="53"/>
  <c r="AC24" i="53"/>
  <c r="AB37" i="53"/>
  <c r="S17" i="53"/>
  <c r="AB24" i="53"/>
  <c r="AD37" i="53"/>
  <c r="U17" i="53"/>
  <c r="AD24" i="53"/>
  <c r="V17" i="53"/>
  <c r="AE37" i="53"/>
  <c r="AE24" i="53"/>
  <c r="AC31" i="54"/>
  <c r="AC32" i="54"/>
  <c r="AC22" i="54"/>
  <c r="AC26" i="54" s="1"/>
  <c r="T17" i="54"/>
  <c r="AD31" i="54"/>
  <c r="AD32" i="54"/>
  <c r="AD78" i="54" s="1"/>
  <c r="AD22" i="54"/>
  <c r="AD26" i="54" s="1"/>
  <c r="U17" i="54"/>
  <c r="H31" i="54"/>
  <c r="I31" i="54"/>
  <c r="S17" i="54"/>
  <c r="AB31" i="54"/>
  <c r="AB32" i="54"/>
  <c r="AB78" i="54" s="1"/>
  <c r="AB22" i="54"/>
  <c r="AB26" i="54" s="1"/>
  <c r="H32" i="54"/>
  <c r="I32" i="54"/>
  <c r="V52" i="40"/>
  <c r="AN135" i="40" s="1"/>
  <c r="CA48" i="54"/>
  <c r="CB48" i="54"/>
  <c r="BV48" i="54"/>
  <c r="BZ48" i="54"/>
  <c r="BX48" i="54"/>
  <c r="BW48" i="54"/>
  <c r="BT48" i="54"/>
  <c r="BU48" i="54"/>
  <c r="BY48" i="54"/>
  <c r="M24" i="53"/>
  <c r="AF24" i="53"/>
  <c r="AF37" i="53"/>
  <c r="W17" i="53"/>
  <c r="L24" i="53"/>
  <c r="Q52" i="40"/>
  <c r="AM135" i="40" s="1"/>
  <c r="AC37" i="52"/>
  <c r="AC24" i="52"/>
  <c r="T17" i="52"/>
  <c r="AA37" i="52"/>
  <c r="R17" i="52"/>
  <c r="AA24" i="52"/>
  <c r="P17" i="50"/>
  <c r="T37" i="50"/>
  <c r="AB37" i="51"/>
  <c r="S17" i="51"/>
  <c r="AB24" i="51"/>
  <c r="M24" i="50"/>
  <c r="L24" i="50"/>
  <c r="W17" i="50"/>
  <c r="AD37" i="52"/>
  <c r="U17" i="52"/>
  <c r="AD24" i="52"/>
  <c r="U17" i="51"/>
  <c r="AD37" i="51"/>
  <c r="AD24" i="51"/>
  <c r="W17" i="51"/>
  <c r="M24" i="51"/>
  <c r="L24" i="51"/>
  <c r="AF37" i="51"/>
  <c r="AF24" i="51"/>
  <c r="R17" i="50"/>
  <c r="AC37" i="50"/>
  <c r="T17" i="50"/>
  <c r="AC24" i="50"/>
  <c r="AF37" i="52"/>
  <c r="M24" i="52"/>
  <c r="L24" i="52"/>
  <c r="AF24" i="52"/>
  <c r="W17" i="52"/>
  <c r="T37" i="51"/>
  <c r="P17" i="51"/>
  <c r="P24" i="51"/>
  <c r="E118" i="51"/>
  <c r="E127" i="51" s="1"/>
  <c r="AD37" i="50"/>
  <c r="U17" i="50"/>
  <c r="AD24" i="50"/>
  <c r="V17" i="51"/>
  <c r="AE37" i="51"/>
  <c r="AE24" i="51"/>
  <c r="AE37" i="52"/>
  <c r="V17" i="52"/>
  <c r="AE24" i="52"/>
  <c r="AC37" i="51"/>
  <c r="T17" i="51"/>
  <c r="AC24" i="51"/>
  <c r="AB37" i="52"/>
  <c r="S17" i="52"/>
  <c r="AB24" i="52"/>
  <c r="AB37" i="50"/>
  <c r="S17" i="50"/>
  <c r="AB24" i="50"/>
  <c r="P24" i="52"/>
  <c r="P17" i="52"/>
  <c r="T37" i="52"/>
  <c r="E118" i="52"/>
  <c r="E127" i="52" s="1"/>
  <c r="V17" i="50"/>
  <c r="R17" i="51"/>
  <c r="AA24" i="51"/>
  <c r="AA37" i="51"/>
  <c r="AP135" i="41"/>
  <c r="L24" i="48"/>
  <c r="M24" i="48"/>
  <c r="W17" i="48"/>
  <c r="L24" i="49"/>
  <c r="M24" i="49"/>
  <c r="W17" i="49"/>
  <c r="T37" i="48"/>
  <c r="P17" i="48"/>
  <c r="R17" i="48"/>
  <c r="AB37" i="48"/>
  <c r="S17" i="48"/>
  <c r="AB24" i="48"/>
  <c r="AC37" i="48"/>
  <c r="T17" i="48"/>
  <c r="AC24" i="48"/>
  <c r="AD37" i="48"/>
  <c r="U17" i="48"/>
  <c r="AD24" i="48"/>
  <c r="V17" i="48"/>
  <c r="AR135" i="41"/>
  <c r="R17" i="49"/>
  <c r="AB37" i="49"/>
  <c r="S17" i="49"/>
  <c r="AB24" i="49"/>
  <c r="AC37" i="49"/>
  <c r="T17" i="49"/>
  <c r="AC24" i="49"/>
  <c r="T37" i="49"/>
  <c r="P17" i="49"/>
  <c r="AD37" i="49"/>
  <c r="U17" i="49"/>
  <c r="AD24" i="49"/>
  <c r="V17" i="49"/>
  <c r="AH25" i="47"/>
  <c r="AH26" i="47" s="1"/>
  <c r="AH44" i="47" s="1"/>
  <c r="Y26" i="47"/>
  <c r="AN135" i="47"/>
  <c r="E57" i="47"/>
  <c r="AM135" i="47"/>
  <c r="X51" i="47"/>
  <c r="X52" i="47" s="1"/>
  <c r="W52" i="47"/>
  <c r="V17" i="47"/>
  <c r="AE40" i="47"/>
  <c r="AE25" i="47"/>
  <c r="T40" i="47"/>
  <c r="G110" i="47" s="1"/>
  <c r="I110" i="47" s="1"/>
  <c r="P17" i="47"/>
  <c r="P25" i="47"/>
  <c r="E118" i="47"/>
  <c r="E127" i="47" s="1"/>
  <c r="AF44" i="47"/>
  <c r="R17" i="47"/>
  <c r="AA40" i="47"/>
  <c r="AA25" i="47"/>
  <c r="AC40" i="47"/>
  <c r="T17" i="47"/>
  <c r="AC25" i="47"/>
  <c r="AG25" i="47"/>
  <c r="AG26" i="47" s="1"/>
  <c r="AG44" i="47" s="1"/>
  <c r="X26" i="47"/>
  <c r="AB40" i="47"/>
  <c r="S17" i="47"/>
  <c r="AB25" i="47"/>
  <c r="AD40" i="47"/>
  <c r="U17" i="47"/>
  <c r="AD25" i="47"/>
  <c r="V52" i="41"/>
  <c r="AN135" i="41" s="1"/>
  <c r="W52" i="43"/>
  <c r="L57" i="43" s="1"/>
  <c r="BD57" i="43" s="1"/>
  <c r="BF57" i="43" s="1"/>
  <c r="BH57" i="43" s="1"/>
  <c r="BJ57" i="43" s="1"/>
  <c r="BL57" i="43" s="1"/>
  <c r="AR57" i="43" s="1"/>
  <c r="AM135" i="46"/>
  <c r="AL57" i="34"/>
  <c r="F64" i="34"/>
  <c r="Z64" i="34" s="1"/>
  <c r="F62" i="34"/>
  <c r="Z62" i="34" s="1"/>
  <c r="F63" i="34"/>
  <c r="Z63" i="34" s="1"/>
  <c r="AM57" i="34"/>
  <c r="AJ57" i="34"/>
  <c r="AK57" i="34"/>
  <c r="AN135" i="45"/>
  <c r="X48" i="46"/>
  <c r="X52" i="46" s="1"/>
  <c r="AF44" i="44"/>
  <c r="AF44" i="45"/>
  <c r="AF44" i="43"/>
  <c r="Y26" i="41"/>
  <c r="AB40" i="43"/>
  <c r="S17" i="43"/>
  <c r="AB25" i="43"/>
  <c r="AA31" i="46"/>
  <c r="AA22" i="46"/>
  <c r="T31" i="16"/>
  <c r="E118" i="16"/>
  <c r="E127" i="16" s="1"/>
  <c r="AC40" i="43"/>
  <c r="T17" i="43"/>
  <c r="AC25" i="43"/>
  <c r="AB31" i="46"/>
  <c r="AB22" i="46"/>
  <c r="AM135" i="43"/>
  <c r="AM135" i="44"/>
  <c r="AD40" i="43"/>
  <c r="U17" i="43"/>
  <c r="AD25" i="43"/>
  <c r="AC31" i="46"/>
  <c r="AC22" i="46"/>
  <c r="AN135" i="46"/>
  <c r="AN135" i="43"/>
  <c r="T40" i="44"/>
  <c r="P25" i="44"/>
  <c r="E118" i="44"/>
  <c r="E127" i="44" s="1"/>
  <c r="T31" i="45"/>
  <c r="P22" i="45"/>
  <c r="E118" i="45"/>
  <c r="E127" i="45" s="1"/>
  <c r="BD57" i="46"/>
  <c r="BF57" i="46" s="1"/>
  <c r="BH57" i="46" s="1"/>
  <c r="BJ57" i="46" s="1"/>
  <c r="BL57" i="46" s="1"/>
  <c r="AR57" i="46" s="1"/>
  <c r="AH22" i="46"/>
  <c r="AH26" i="46" s="1"/>
  <c r="AH44" i="46" s="1"/>
  <c r="Y26" i="46"/>
  <c r="AA40" i="44"/>
  <c r="AA25" i="44"/>
  <c r="AD31" i="46"/>
  <c r="AD22" i="46"/>
  <c r="AG31" i="46"/>
  <c r="AG43" i="46" s="1"/>
  <c r="AB40" i="44"/>
  <c r="AB25" i="44"/>
  <c r="AE31" i="46"/>
  <c r="AE22" i="46"/>
  <c r="AG25" i="43"/>
  <c r="AG26" i="43" s="1"/>
  <c r="AG44" i="43" s="1"/>
  <c r="X26" i="43"/>
  <c r="AG22" i="46"/>
  <c r="AG26" i="46" s="1"/>
  <c r="AC40" i="44"/>
  <c r="AC25" i="44"/>
  <c r="AN135" i="44"/>
  <c r="AD40" i="44"/>
  <c r="AD25" i="44"/>
  <c r="E118" i="41"/>
  <c r="E127" i="41" s="1"/>
  <c r="AH22" i="45"/>
  <c r="AH26" i="45" s="1"/>
  <c r="Y26" i="45"/>
  <c r="AE40" i="43"/>
  <c r="V17" i="43"/>
  <c r="AE25" i="43"/>
  <c r="AH25" i="43"/>
  <c r="AH26" i="43" s="1"/>
  <c r="AH44" i="43" s="1"/>
  <c r="Y26" i="43"/>
  <c r="AM135" i="45"/>
  <c r="AE25" i="44"/>
  <c r="AE40" i="44"/>
  <c r="AG25" i="44"/>
  <c r="AG26" i="44" s="1"/>
  <c r="AG44" i="44" s="1"/>
  <c r="X26" i="44"/>
  <c r="P25" i="18"/>
  <c r="E118" i="18"/>
  <c r="E127" i="18" s="1"/>
  <c r="AB31" i="45"/>
  <c r="AB22" i="45"/>
  <c r="AH31" i="45"/>
  <c r="AH43" i="45" s="1"/>
  <c r="AC31" i="45"/>
  <c r="AC22" i="45"/>
  <c r="AG22" i="45"/>
  <c r="AG26" i="45" s="1"/>
  <c r="AH25" i="44"/>
  <c r="AH26" i="44" s="1"/>
  <c r="AH44" i="44" s="1"/>
  <c r="AF44" i="46"/>
  <c r="AD31" i="45"/>
  <c r="AD22" i="45"/>
  <c r="BD57" i="44"/>
  <c r="BF57" i="44" s="1"/>
  <c r="BH57" i="44" s="1"/>
  <c r="BJ57" i="44" s="1"/>
  <c r="BL57" i="44" s="1"/>
  <c r="AR57" i="44" s="1"/>
  <c r="AA31" i="45"/>
  <c r="AA22" i="45"/>
  <c r="AG31" i="45"/>
  <c r="AG43" i="45" s="1"/>
  <c r="AH40" i="41"/>
  <c r="T40" i="43"/>
  <c r="P17" i="43"/>
  <c r="P25" i="43"/>
  <c r="E118" i="43"/>
  <c r="E127" i="43" s="1"/>
  <c r="AE31" i="45"/>
  <c r="AE22" i="45"/>
  <c r="BD57" i="45"/>
  <c r="BF57" i="45" s="1"/>
  <c r="BH57" i="45" s="1"/>
  <c r="BJ57" i="45" s="1"/>
  <c r="BL57" i="45" s="1"/>
  <c r="AR57" i="45" s="1"/>
  <c r="AA40" i="43"/>
  <c r="AA25" i="43"/>
  <c r="R17" i="43"/>
  <c r="T31" i="46"/>
  <c r="P22" i="46"/>
  <c r="X26" i="41"/>
  <c r="T31" i="40"/>
  <c r="P22" i="40"/>
  <c r="E118" i="40"/>
  <c r="E127" i="40" s="1"/>
  <c r="T40" i="41"/>
  <c r="P17" i="41"/>
  <c r="P25" i="41"/>
  <c r="AA40" i="41"/>
  <c r="R17" i="41"/>
  <c r="AA25" i="41"/>
  <c r="AD40" i="41"/>
  <c r="U17" i="41"/>
  <c r="AD25" i="41"/>
  <c r="AE40" i="41"/>
  <c r="V17" i="41"/>
  <c r="AE25" i="41"/>
  <c r="T17" i="41"/>
  <c r="AC40" i="41"/>
  <c r="AC25" i="41"/>
  <c r="AB40" i="41"/>
  <c r="S17" i="41"/>
  <c r="AB25" i="41"/>
  <c r="AF57" i="34"/>
  <c r="AN57" i="34" s="1"/>
  <c r="AH31" i="41"/>
  <c r="AF63" i="34"/>
  <c r="AG31" i="41"/>
  <c r="AG43" i="41" s="1"/>
  <c r="Y26" i="40"/>
  <c r="AH22" i="40"/>
  <c r="AG22" i="41"/>
  <c r="AG26" i="41" s="1"/>
  <c r="AH22" i="41"/>
  <c r="AH26" i="41" s="1"/>
  <c r="E57" i="41"/>
  <c r="AM135" i="41"/>
  <c r="X48" i="41"/>
  <c r="X52" i="41" s="1"/>
  <c r="W52" i="41"/>
  <c r="AF44" i="41"/>
  <c r="X26" i="40"/>
  <c r="AG31" i="40"/>
  <c r="AG43" i="40" s="1"/>
  <c r="AA31" i="40"/>
  <c r="AI31" i="40" s="1"/>
  <c r="AA22" i="40"/>
  <c r="AI22" i="40" s="1"/>
  <c r="AC31" i="40"/>
  <c r="AK31" i="40" s="1"/>
  <c r="AC22" i="40"/>
  <c r="AK22" i="40" s="1"/>
  <c r="AB31" i="40"/>
  <c r="AJ31" i="40" s="1"/>
  <c r="AB22" i="40"/>
  <c r="AJ22" i="40" s="1"/>
  <c r="AD31" i="40"/>
  <c r="AL31" i="40" s="1"/>
  <c r="AD22" i="40"/>
  <c r="AL22" i="40" s="1"/>
  <c r="AE31" i="40"/>
  <c r="AM31" i="40" s="1"/>
  <c r="AE22" i="40"/>
  <c r="AM22" i="40" s="1"/>
  <c r="AH25" i="40"/>
  <c r="AG25" i="40"/>
  <c r="AG26" i="40" s="1"/>
  <c r="AF44" i="40"/>
  <c r="W52" i="40"/>
  <c r="X51" i="40"/>
  <c r="X52" i="40" s="1"/>
  <c r="T40" i="40"/>
  <c r="P25" i="40"/>
  <c r="AA40" i="40"/>
  <c r="AA25" i="40"/>
  <c r="AB40" i="40"/>
  <c r="AB25" i="40"/>
  <c r="AC40" i="40"/>
  <c r="AC25" i="40"/>
  <c r="AD40" i="40"/>
  <c r="AD25" i="40"/>
  <c r="AE40" i="40"/>
  <c r="AE25" i="40"/>
  <c r="AA65" i="34"/>
  <c r="AA66" i="34" s="1"/>
  <c r="AE65" i="34"/>
  <c r="AE66" i="34" s="1"/>
  <c r="AM135" i="34"/>
  <c r="AN135" i="34"/>
  <c r="L57" i="34"/>
  <c r="BD57" i="34" s="1"/>
  <c r="BF57" i="34" s="1"/>
  <c r="BH57" i="34" s="1"/>
  <c r="BJ57" i="34" s="1"/>
  <c r="BL57" i="34" s="1"/>
  <c r="AF64" i="34"/>
  <c r="L22" i="28"/>
  <c r="M22" i="28"/>
  <c r="L22" i="23"/>
  <c r="M22" i="23"/>
  <c r="Y23" i="33"/>
  <c r="Y26" i="33" s="1"/>
  <c r="X23" i="33"/>
  <c r="X26" i="33" s="1"/>
  <c r="BK24" i="34"/>
  <c r="BM24" i="34" s="1"/>
  <c r="AH25" i="18"/>
  <c r="AH26" i="18" s="1"/>
  <c r="BJ24" i="34"/>
  <c r="BL24" i="34" s="1"/>
  <c r="AH24" i="34"/>
  <c r="AH26" i="34" s="1"/>
  <c r="Y26" i="34"/>
  <c r="AG24" i="34"/>
  <c r="AG26" i="34" s="1"/>
  <c r="X26" i="34"/>
  <c r="AK25" i="18"/>
  <c r="AC26" i="18"/>
  <c r="AL25" i="18"/>
  <c r="AD26" i="18"/>
  <c r="AD26" i="20"/>
  <c r="AD26" i="27"/>
  <c r="AH24" i="17"/>
  <c r="AH26" i="17" s="1"/>
  <c r="Y26" i="17"/>
  <c r="AD26" i="23"/>
  <c r="AJ57" i="33"/>
  <c r="AL57" i="33"/>
  <c r="AR22" i="26"/>
  <c r="AG24" i="17"/>
  <c r="AG26" i="17" s="1"/>
  <c r="AJ24" i="17"/>
  <c r="AB26" i="17"/>
  <c r="AK24" i="17"/>
  <c r="AC26" i="17"/>
  <c r="AC26" i="33"/>
  <c r="AR23" i="33"/>
  <c r="AB26" i="27"/>
  <c r="L57" i="33"/>
  <c r="AF57" i="33"/>
  <c r="AN57" i="33" s="1"/>
  <c r="AB26" i="23"/>
  <c r="AR22" i="16"/>
  <c r="AD26" i="33"/>
  <c r="AC26" i="20"/>
  <c r="AB26" i="26"/>
  <c r="AC26" i="28"/>
  <c r="AM25" i="18"/>
  <c r="AE26" i="18"/>
  <c r="AL24" i="17"/>
  <c r="AD26" i="17"/>
  <c r="AC26" i="27"/>
  <c r="AB26" i="33"/>
  <c r="AM57" i="33"/>
  <c r="AB26" i="20"/>
  <c r="AB26" i="28"/>
  <c r="AB26" i="16"/>
  <c r="AC26" i="23"/>
  <c r="AD26" i="28"/>
  <c r="AI57" i="33"/>
  <c r="AC26" i="16"/>
  <c r="AC26" i="26"/>
  <c r="AI25" i="18"/>
  <c r="AA26" i="18"/>
  <c r="AB26" i="19"/>
  <c r="AI24" i="17"/>
  <c r="AA26" i="17"/>
  <c r="AB26" i="34"/>
  <c r="AD26" i="19"/>
  <c r="AD26" i="16"/>
  <c r="AM24" i="17"/>
  <c r="AE26" i="17"/>
  <c r="AE24" i="33"/>
  <c r="AC26" i="34"/>
  <c r="AG25" i="18"/>
  <c r="AG26" i="18" s="1"/>
  <c r="AK57" i="33"/>
  <c r="AJ25" i="18"/>
  <c r="AB26" i="18"/>
  <c r="AC26" i="19"/>
  <c r="AD26" i="26"/>
  <c r="AD26" i="34"/>
  <c r="BW23" i="33"/>
  <c r="BX23" i="33"/>
  <c r="BV23" i="33"/>
  <c r="T37" i="34"/>
  <c r="B69" i="34" s="1"/>
  <c r="P17" i="15"/>
  <c r="AE65" i="33"/>
  <c r="AE66" i="33" s="1"/>
  <c r="M22" i="27"/>
  <c r="L22" i="27"/>
  <c r="M22" i="20"/>
  <c r="L22" i="20"/>
  <c r="T37" i="33"/>
  <c r="B69" i="33" s="1"/>
  <c r="AN135" i="33"/>
  <c r="F62" i="33"/>
  <c r="Z62" i="33" s="1"/>
  <c r="F64" i="33"/>
  <c r="Z64" i="33" s="1"/>
  <c r="F63" i="33"/>
  <c r="Z63" i="33" s="1"/>
  <c r="AM135" i="33"/>
  <c r="AF64" i="33"/>
  <c r="AF62" i="33"/>
  <c r="AF63" i="33"/>
  <c r="M22" i="19"/>
  <c r="L22" i="19"/>
  <c r="AA65" i="33"/>
  <c r="AA66" i="33" s="1"/>
  <c r="T31" i="27"/>
  <c r="B69" i="27" s="1"/>
  <c r="T31" i="28"/>
  <c r="B69" i="28" s="1"/>
  <c r="T31" i="23"/>
  <c r="B69" i="23" s="1"/>
  <c r="T31" i="26"/>
  <c r="B69" i="26" s="1"/>
  <c r="I31" i="16"/>
  <c r="H31" i="16"/>
  <c r="I31" i="15"/>
  <c r="H31" i="15"/>
  <c r="I32" i="15"/>
  <c r="H32" i="15"/>
  <c r="T40" i="18"/>
  <c r="G110" i="18" s="1"/>
  <c r="I110" i="18" s="1"/>
  <c r="P17" i="18"/>
  <c r="W17" i="18"/>
  <c r="AF40" i="18"/>
  <c r="T31" i="19"/>
  <c r="B69" i="19" s="1"/>
  <c r="T31" i="20"/>
  <c r="B69" i="20" s="1"/>
  <c r="AC31" i="16"/>
  <c r="AC57" i="16" s="1"/>
  <c r="T17" i="16"/>
  <c r="AB37" i="17"/>
  <c r="AB57" i="17" s="1"/>
  <c r="S17" i="17"/>
  <c r="AB32" i="15"/>
  <c r="AB31" i="15"/>
  <c r="S17" i="15"/>
  <c r="AB22" i="15"/>
  <c r="V17" i="16"/>
  <c r="AE37" i="17"/>
  <c r="V17" i="17"/>
  <c r="R17" i="15"/>
  <c r="AD37" i="17"/>
  <c r="AD57" i="17" s="1"/>
  <c r="U17" i="17"/>
  <c r="M22" i="15"/>
  <c r="L22" i="15"/>
  <c r="W17" i="15"/>
  <c r="T17" i="15"/>
  <c r="AC31" i="15"/>
  <c r="AC32" i="15"/>
  <c r="AC22" i="15"/>
  <c r="AB31" i="16"/>
  <c r="AB57" i="16" s="1"/>
  <c r="S17" i="16"/>
  <c r="AF37" i="17"/>
  <c r="W17" i="17"/>
  <c r="P17" i="16"/>
  <c r="AA37" i="17"/>
  <c r="R17" i="17"/>
  <c r="W17" i="16"/>
  <c r="X52" i="18"/>
  <c r="W52" i="18"/>
  <c r="L57" i="18" s="1"/>
  <c r="V17" i="15"/>
  <c r="T37" i="17"/>
  <c r="G110" i="17" s="1"/>
  <c r="I110" i="17" s="1"/>
  <c r="P17" i="17"/>
  <c r="AD31" i="16"/>
  <c r="AD57" i="16" s="1"/>
  <c r="U17" i="16"/>
  <c r="R17" i="16"/>
  <c r="AC37" i="17"/>
  <c r="AC57" i="17" s="1"/>
  <c r="T17" i="17"/>
  <c r="U17" i="15"/>
  <c r="AD32" i="15"/>
  <c r="AD31" i="15"/>
  <c r="AD22" i="15"/>
  <c r="AM135" i="18"/>
  <c r="E57" i="18"/>
  <c r="AN135" i="18"/>
  <c r="AG43" i="64" l="1"/>
  <c r="AG44" i="64" s="1"/>
  <c r="BD78" i="64"/>
  <c r="BF78" i="64" s="1"/>
  <c r="BH78" i="64" s="1"/>
  <c r="X78" i="64" s="1"/>
  <c r="AG78" i="64" s="1"/>
  <c r="AP22" i="64"/>
  <c r="V22" i="64"/>
  <c r="W22" i="64"/>
  <c r="R22" i="64"/>
  <c r="Q22" i="64"/>
  <c r="Y26" i="64"/>
  <c r="AH31" i="64"/>
  <c r="AH32" i="64"/>
  <c r="M78" i="64" s="1"/>
  <c r="AH22" i="64"/>
  <c r="AH26" i="64" s="1"/>
  <c r="AH44" i="61"/>
  <c r="X57" i="62"/>
  <c r="AG57" i="62" s="1"/>
  <c r="AG64" i="62" s="1"/>
  <c r="L57" i="63"/>
  <c r="AP57" i="62"/>
  <c r="V57" i="62"/>
  <c r="W57" i="62"/>
  <c r="Q57" i="62"/>
  <c r="Z57" i="62" s="1"/>
  <c r="R57" i="62"/>
  <c r="L57" i="61"/>
  <c r="J88" i="53"/>
  <c r="F88" i="53" s="1"/>
  <c r="K88" i="53" s="1"/>
  <c r="J88" i="51"/>
  <c r="F88" i="51" s="1"/>
  <c r="K88" i="51" s="1"/>
  <c r="J88" i="55"/>
  <c r="F88" i="55" s="1"/>
  <c r="K88" i="55" s="1"/>
  <c r="J88" i="52"/>
  <c r="F88" i="52" s="1"/>
  <c r="K88" i="52" s="1"/>
  <c r="J88" i="16"/>
  <c r="F88" i="16" s="1"/>
  <c r="K88" i="16" s="1"/>
  <c r="J88" i="41"/>
  <c r="F88" i="41" s="1"/>
  <c r="K88" i="41" s="1"/>
  <c r="J88" i="43"/>
  <c r="F88" i="43" s="1"/>
  <c r="K88" i="43" s="1"/>
  <c r="J88" i="18"/>
  <c r="F88" i="18" s="1"/>
  <c r="K88" i="18" s="1"/>
  <c r="J88" i="17"/>
  <c r="F88" i="17" s="1"/>
  <c r="K88" i="17" s="1"/>
  <c r="J88" i="34"/>
  <c r="F88" i="34" s="1"/>
  <c r="J88" i="46"/>
  <c r="F88" i="46" s="1"/>
  <c r="K88" i="46" s="1"/>
  <c r="J88" i="40"/>
  <c r="F88" i="40" s="1"/>
  <c r="K88" i="40" s="1"/>
  <c r="J88" i="45"/>
  <c r="F88" i="45" s="1"/>
  <c r="K88" i="45" s="1"/>
  <c r="J88" i="33"/>
  <c r="F88" i="33" s="1"/>
  <c r="J88" i="47"/>
  <c r="F88" i="47" s="1"/>
  <c r="K88" i="47" s="1"/>
  <c r="W22" i="59"/>
  <c r="W26" i="59" s="1"/>
  <c r="Q22" i="59"/>
  <c r="Q26" i="59" s="1"/>
  <c r="V22" i="59"/>
  <c r="V26" i="59" s="1"/>
  <c r="AP22" i="59"/>
  <c r="AA22" i="59"/>
  <c r="R26" i="59"/>
  <c r="AA31" i="59"/>
  <c r="AP22" i="58"/>
  <c r="V22" i="58"/>
  <c r="R22" i="58"/>
  <c r="Q22" i="58"/>
  <c r="W22" i="58"/>
  <c r="Q22" i="57"/>
  <c r="R22" i="57"/>
  <c r="W22" i="57"/>
  <c r="AR134" i="57"/>
  <c r="V22" i="57"/>
  <c r="AP22" i="57"/>
  <c r="AP134" i="57" s="1"/>
  <c r="X26" i="57"/>
  <c r="AG22" i="57"/>
  <c r="CB22" i="57"/>
  <c r="CB84" i="57" s="1"/>
  <c r="AH26" i="57"/>
  <c r="AH44" i="57" s="1"/>
  <c r="P26" i="47"/>
  <c r="P26" i="18"/>
  <c r="P26" i="44"/>
  <c r="P26" i="41"/>
  <c r="P26" i="43"/>
  <c r="P26" i="46"/>
  <c r="P26" i="45"/>
  <c r="P26" i="51"/>
  <c r="P26" i="53"/>
  <c r="P26" i="52"/>
  <c r="AH44" i="56"/>
  <c r="L57" i="56"/>
  <c r="AB57" i="55"/>
  <c r="AB43" i="55"/>
  <c r="AB63" i="55"/>
  <c r="AB62" i="55"/>
  <c r="AB64" i="55"/>
  <c r="AC26" i="55"/>
  <c r="AC64" i="55"/>
  <c r="AC57" i="55"/>
  <c r="AC43" i="55"/>
  <c r="AC62" i="55"/>
  <c r="AC63" i="55"/>
  <c r="R22" i="55"/>
  <c r="V22" i="55"/>
  <c r="Q22" i="55"/>
  <c r="W22" i="55"/>
  <c r="AP22" i="55"/>
  <c r="AD26" i="55"/>
  <c r="AD62" i="55"/>
  <c r="AD63" i="55"/>
  <c r="AD43" i="55"/>
  <c r="AD64" i="55"/>
  <c r="AD57" i="55"/>
  <c r="AB26" i="55"/>
  <c r="AB63" i="53"/>
  <c r="AB43" i="53"/>
  <c r="AB64" i="53"/>
  <c r="AB57" i="53"/>
  <c r="BV57" i="53" s="1"/>
  <c r="AB62" i="53"/>
  <c r="AJ37" i="53"/>
  <c r="AC26" i="53"/>
  <c r="AK24" i="53"/>
  <c r="AC57" i="53"/>
  <c r="BW57" i="53" s="1"/>
  <c r="AC62" i="53"/>
  <c r="AC43" i="53"/>
  <c r="AC64" i="53"/>
  <c r="AC63" i="53"/>
  <c r="AK37" i="53"/>
  <c r="AD64" i="54"/>
  <c r="AD57" i="54"/>
  <c r="AD62" i="54"/>
  <c r="AD43" i="54"/>
  <c r="AD44" i="54" s="1"/>
  <c r="AD63" i="54"/>
  <c r="AD82" i="54" s="1"/>
  <c r="AA26" i="53"/>
  <c r="AI24" i="53"/>
  <c r="AA43" i="53"/>
  <c r="AI37" i="53"/>
  <c r="BW32" i="54"/>
  <c r="AC78" i="54"/>
  <c r="AC64" i="54"/>
  <c r="AC57" i="54"/>
  <c r="AC62" i="54"/>
  <c r="AC63" i="54"/>
  <c r="AC82" i="54" s="1"/>
  <c r="AC43" i="54"/>
  <c r="AC44" i="54" s="1"/>
  <c r="AE26" i="53"/>
  <c r="AM24" i="53"/>
  <c r="L26" i="53"/>
  <c r="X24" i="53"/>
  <c r="X26" i="53" s="1"/>
  <c r="BD24" i="53"/>
  <c r="BF24" i="53" s="1"/>
  <c r="BH24" i="53" s="1"/>
  <c r="BJ24" i="53" s="1"/>
  <c r="BL24" i="53" s="1"/>
  <c r="AE43" i="53"/>
  <c r="AM37" i="53"/>
  <c r="B69" i="53"/>
  <c r="B71" i="53" s="1"/>
  <c r="B72" i="53" s="1"/>
  <c r="AF43" i="53"/>
  <c r="AN37" i="53"/>
  <c r="C50" i="53"/>
  <c r="F50" i="53" s="1"/>
  <c r="AL24" i="53"/>
  <c r="AD26" i="53"/>
  <c r="AF26" i="53"/>
  <c r="AN24" i="53"/>
  <c r="AB57" i="54"/>
  <c r="AB64" i="54"/>
  <c r="AB62" i="54"/>
  <c r="AB43" i="54"/>
  <c r="AB44" i="54" s="1"/>
  <c r="AB63" i="54"/>
  <c r="AB82" i="54" s="1"/>
  <c r="BE24" i="53"/>
  <c r="BG24" i="53" s="1"/>
  <c r="BI24" i="53" s="1"/>
  <c r="BK24" i="53" s="1"/>
  <c r="BM24" i="53" s="1"/>
  <c r="Y24" i="53"/>
  <c r="M26" i="53"/>
  <c r="AD64" i="53"/>
  <c r="AD63" i="53"/>
  <c r="AD62" i="53"/>
  <c r="AD57" i="53"/>
  <c r="BX57" i="53" s="1"/>
  <c r="AD43" i="53"/>
  <c r="AL37" i="53"/>
  <c r="L26" i="54"/>
  <c r="BD22" i="54"/>
  <c r="BF22" i="54" s="1"/>
  <c r="BH22" i="54" s="1"/>
  <c r="AB26" i="53"/>
  <c r="AJ24" i="53"/>
  <c r="BE22" i="54"/>
  <c r="BG22" i="54" s="1"/>
  <c r="BI22" i="54" s="1"/>
  <c r="M26" i="54"/>
  <c r="E57" i="40"/>
  <c r="AA26" i="51"/>
  <c r="AI24" i="51"/>
  <c r="AC26" i="51"/>
  <c r="AK24" i="51"/>
  <c r="AC63" i="50"/>
  <c r="AC57" i="50"/>
  <c r="BW57" i="50" s="1"/>
  <c r="AC43" i="50"/>
  <c r="AC64" i="50"/>
  <c r="AC62" i="50"/>
  <c r="AD26" i="50"/>
  <c r="AD26" i="51"/>
  <c r="AL24" i="51"/>
  <c r="AB26" i="50"/>
  <c r="AC64" i="51"/>
  <c r="AC43" i="51"/>
  <c r="AC62" i="51"/>
  <c r="AC63" i="51"/>
  <c r="AC57" i="51"/>
  <c r="BW57" i="51" s="1"/>
  <c r="AK37" i="51"/>
  <c r="AN24" i="52"/>
  <c r="AF26" i="52"/>
  <c r="AD43" i="51"/>
  <c r="AD57" i="51"/>
  <c r="BX57" i="51" s="1"/>
  <c r="AD63" i="51"/>
  <c r="AD64" i="51"/>
  <c r="AD62" i="51"/>
  <c r="AL37" i="51"/>
  <c r="BD24" i="50"/>
  <c r="BF24" i="50" s="1"/>
  <c r="BH24" i="50" s="1"/>
  <c r="BJ24" i="50" s="1"/>
  <c r="BL24" i="50" s="1"/>
  <c r="L26" i="50"/>
  <c r="AI24" i="52"/>
  <c r="AA26" i="52"/>
  <c r="AM24" i="52"/>
  <c r="AE26" i="52"/>
  <c r="AD43" i="50"/>
  <c r="AD57" i="50"/>
  <c r="BX57" i="50" s="1"/>
  <c r="AD63" i="50"/>
  <c r="AD64" i="50"/>
  <c r="AD62" i="50"/>
  <c r="X24" i="52"/>
  <c r="L26" i="52"/>
  <c r="BD24" i="52"/>
  <c r="BF24" i="52" s="1"/>
  <c r="BH24" i="52" s="1"/>
  <c r="BJ24" i="52" s="1"/>
  <c r="BL24" i="52" s="1"/>
  <c r="M26" i="50"/>
  <c r="BE24" i="50"/>
  <c r="BG24" i="50" s="1"/>
  <c r="BI24" i="50" s="1"/>
  <c r="BK24" i="50" s="1"/>
  <c r="BM24" i="50" s="1"/>
  <c r="AB62" i="50"/>
  <c r="AB57" i="50"/>
  <c r="BV57" i="50" s="1"/>
  <c r="AB64" i="50"/>
  <c r="AB43" i="50"/>
  <c r="AB63" i="50"/>
  <c r="M26" i="52"/>
  <c r="Y24" i="52"/>
  <c r="Y26" i="52" s="1"/>
  <c r="BE24" i="52"/>
  <c r="BG24" i="52" s="1"/>
  <c r="BI24" i="52" s="1"/>
  <c r="BK24" i="52" s="1"/>
  <c r="BM24" i="52" s="1"/>
  <c r="AN24" i="51"/>
  <c r="AF26" i="51"/>
  <c r="AL24" i="52"/>
  <c r="AD26" i="52"/>
  <c r="AB26" i="51"/>
  <c r="AJ24" i="51"/>
  <c r="AI37" i="52"/>
  <c r="AA43" i="52"/>
  <c r="AJ24" i="52"/>
  <c r="AB26" i="52"/>
  <c r="AM37" i="52"/>
  <c r="AE43" i="52"/>
  <c r="AN37" i="52"/>
  <c r="AF43" i="52"/>
  <c r="C50" i="52"/>
  <c r="AF43" i="51"/>
  <c r="AN37" i="51"/>
  <c r="C50" i="51"/>
  <c r="B69" i="52"/>
  <c r="AE26" i="51"/>
  <c r="AM24" i="51"/>
  <c r="AC26" i="50"/>
  <c r="BD24" i="51"/>
  <c r="BF24" i="51" s="1"/>
  <c r="BH24" i="51" s="1"/>
  <c r="BJ24" i="51" s="1"/>
  <c r="BL24" i="51" s="1"/>
  <c r="L26" i="51"/>
  <c r="X24" i="51"/>
  <c r="AL37" i="52"/>
  <c r="AD43" i="52"/>
  <c r="AD64" i="52"/>
  <c r="AD62" i="52"/>
  <c r="AD63" i="52"/>
  <c r="AD57" i="52"/>
  <c r="BX57" i="52" s="1"/>
  <c r="AB63" i="51"/>
  <c r="AB64" i="51"/>
  <c r="AB43" i="51"/>
  <c r="AB62" i="51"/>
  <c r="AB57" i="51"/>
  <c r="BV57" i="51" s="1"/>
  <c r="AJ37" i="51"/>
  <c r="AK24" i="52"/>
  <c r="AC26" i="52"/>
  <c r="AA43" i="51"/>
  <c r="AI37" i="51"/>
  <c r="AB43" i="52"/>
  <c r="AB62" i="52"/>
  <c r="AB63" i="52"/>
  <c r="AJ37" i="52"/>
  <c r="AB57" i="52"/>
  <c r="BV57" i="52" s="1"/>
  <c r="AB64" i="52"/>
  <c r="AM37" i="51"/>
  <c r="AE43" i="51"/>
  <c r="B69" i="51"/>
  <c r="M26" i="51"/>
  <c r="BE24" i="51"/>
  <c r="BG24" i="51" s="1"/>
  <c r="BI24" i="51" s="1"/>
  <c r="BK24" i="51" s="1"/>
  <c r="BM24" i="51" s="1"/>
  <c r="Y24" i="51"/>
  <c r="Y26" i="51" s="1"/>
  <c r="AK37" i="52"/>
  <c r="AC62" i="52"/>
  <c r="AC43" i="52"/>
  <c r="AC63" i="52"/>
  <c r="AC64" i="52"/>
  <c r="AC57" i="52"/>
  <c r="BW57" i="52" s="1"/>
  <c r="AB64" i="48"/>
  <c r="AB57" i="48"/>
  <c r="BV57" i="48" s="1"/>
  <c r="AB63" i="48"/>
  <c r="AB62" i="48"/>
  <c r="AB43" i="48"/>
  <c r="AB64" i="49"/>
  <c r="AB43" i="49"/>
  <c r="AB62" i="49"/>
  <c r="AB57" i="49"/>
  <c r="BV57" i="49" s="1"/>
  <c r="AB63" i="49"/>
  <c r="AB26" i="49"/>
  <c r="AD26" i="49"/>
  <c r="AD43" i="49"/>
  <c r="AD64" i="49"/>
  <c r="AD62" i="49"/>
  <c r="AD63" i="49"/>
  <c r="AD57" i="49"/>
  <c r="BX57" i="49" s="1"/>
  <c r="AD26" i="48"/>
  <c r="M26" i="49"/>
  <c r="BE24" i="49"/>
  <c r="BG24" i="49" s="1"/>
  <c r="BI24" i="49" s="1"/>
  <c r="Y24" i="49" s="1"/>
  <c r="Y26" i="49" s="1"/>
  <c r="AD64" i="48"/>
  <c r="AD57" i="48"/>
  <c r="BX57" i="48" s="1"/>
  <c r="AD62" i="48"/>
  <c r="AD63" i="48"/>
  <c r="AD43" i="48"/>
  <c r="L26" i="49"/>
  <c r="BD24" i="49"/>
  <c r="BF24" i="49" s="1"/>
  <c r="BH24" i="49" s="1"/>
  <c r="BJ24" i="49" s="1"/>
  <c r="BL24" i="49" s="1"/>
  <c r="AC26" i="48"/>
  <c r="AC26" i="49"/>
  <c r="BE24" i="48"/>
  <c r="BG24" i="48" s="1"/>
  <c r="BI24" i="48" s="1"/>
  <c r="Y24" i="48" s="1"/>
  <c r="Y26" i="48" s="1"/>
  <c r="M26" i="48"/>
  <c r="AC64" i="48"/>
  <c r="AC57" i="48"/>
  <c r="BW57" i="48" s="1"/>
  <c r="AC63" i="48"/>
  <c r="AC62" i="48"/>
  <c r="AC43" i="48"/>
  <c r="AC63" i="49"/>
  <c r="AC64" i="49"/>
  <c r="AC43" i="49"/>
  <c r="AC57" i="49"/>
  <c r="BW57" i="49" s="1"/>
  <c r="AC62" i="49"/>
  <c r="AB26" i="48"/>
  <c r="BD24" i="48"/>
  <c r="BF24" i="48" s="1"/>
  <c r="BH24" i="48" s="1"/>
  <c r="BJ24" i="48" s="1"/>
  <c r="BL24" i="48" s="1"/>
  <c r="L26" i="48"/>
  <c r="AD57" i="47"/>
  <c r="AD62" i="47"/>
  <c r="AD43" i="47"/>
  <c r="AD64" i="47"/>
  <c r="AD63" i="47"/>
  <c r="AL40" i="47"/>
  <c r="B69" i="47"/>
  <c r="AJ25" i="47"/>
  <c r="AB26" i="47"/>
  <c r="AM25" i="47"/>
  <c r="AE26" i="47"/>
  <c r="AB64" i="47"/>
  <c r="AB57" i="47"/>
  <c r="AB43" i="47"/>
  <c r="AB63" i="47"/>
  <c r="AB62" i="47"/>
  <c r="AJ40" i="47"/>
  <c r="AM40" i="47"/>
  <c r="AE43" i="47"/>
  <c r="L57" i="47"/>
  <c r="AC26" i="47"/>
  <c r="AK25" i="47"/>
  <c r="AC63" i="47"/>
  <c r="AC57" i="47"/>
  <c r="AC64" i="47"/>
  <c r="AC43" i="47"/>
  <c r="AC62" i="47"/>
  <c r="AK40" i="47"/>
  <c r="AI25" i="47"/>
  <c r="AA26" i="47"/>
  <c r="AA43" i="47"/>
  <c r="AI40" i="47"/>
  <c r="AL25" i="47"/>
  <c r="AD26" i="47"/>
  <c r="B69" i="46"/>
  <c r="Z65" i="34"/>
  <c r="Z66" i="34" s="1"/>
  <c r="X57" i="46"/>
  <c r="AG57" i="46" s="1"/>
  <c r="AG62" i="46" s="1"/>
  <c r="X57" i="43"/>
  <c r="AG57" i="43" s="1"/>
  <c r="CA57" i="43" s="1"/>
  <c r="X57" i="44"/>
  <c r="AG57" i="44" s="1"/>
  <c r="CA57" i="44" s="1"/>
  <c r="P26" i="40"/>
  <c r="AG44" i="45"/>
  <c r="AM22" i="46"/>
  <c r="AE26" i="46"/>
  <c r="AB64" i="46"/>
  <c r="AB57" i="46"/>
  <c r="AB43" i="46"/>
  <c r="AB63" i="46"/>
  <c r="AB62" i="46"/>
  <c r="AJ31" i="46"/>
  <c r="AM31" i="45"/>
  <c r="AE43" i="45"/>
  <c r="AJ22" i="46"/>
  <c r="AB26" i="46"/>
  <c r="B69" i="43"/>
  <c r="AK22" i="45"/>
  <c r="AC26" i="45"/>
  <c r="AE43" i="46"/>
  <c r="AM31" i="46"/>
  <c r="AD26" i="46"/>
  <c r="AL22" i="46"/>
  <c r="AK25" i="43"/>
  <c r="AC26" i="43"/>
  <c r="AG44" i="41"/>
  <c r="AK31" i="45"/>
  <c r="AC62" i="45"/>
  <c r="AC43" i="45"/>
  <c r="AC64" i="45"/>
  <c r="AC57" i="45"/>
  <c r="AC63" i="45"/>
  <c r="AJ25" i="44"/>
  <c r="AB26" i="44"/>
  <c r="AD62" i="46"/>
  <c r="AD63" i="46"/>
  <c r="AD43" i="46"/>
  <c r="AD64" i="46"/>
  <c r="AD57" i="46"/>
  <c r="AL31" i="46"/>
  <c r="B69" i="18"/>
  <c r="B71" i="18" s="1"/>
  <c r="B72" i="18" s="1"/>
  <c r="B73" i="18" s="1"/>
  <c r="B69" i="40"/>
  <c r="AI25" i="44"/>
  <c r="AA26" i="44"/>
  <c r="B69" i="44"/>
  <c r="AC57" i="43"/>
  <c r="BW57" i="43" s="1"/>
  <c r="AC62" i="43"/>
  <c r="AC64" i="43"/>
  <c r="AC63" i="43"/>
  <c r="AC43" i="43"/>
  <c r="AK40" i="43"/>
  <c r="AM25" i="43"/>
  <c r="AE26" i="43"/>
  <c r="AB64" i="44"/>
  <c r="AB57" i="44"/>
  <c r="BV57" i="44" s="1"/>
  <c r="AB62" i="44"/>
  <c r="AB63" i="44"/>
  <c r="AB43" i="44"/>
  <c r="AJ40" i="44"/>
  <c r="AE26" i="44"/>
  <c r="AM25" i="44"/>
  <c r="AI25" i="43"/>
  <c r="AA26" i="43"/>
  <c r="AJ22" i="45"/>
  <c r="AB26" i="45"/>
  <c r="AL25" i="44"/>
  <c r="AD26" i="44"/>
  <c r="AA43" i="44"/>
  <c r="AI40" i="44"/>
  <c r="AA43" i="43"/>
  <c r="AI40" i="43"/>
  <c r="AI22" i="45"/>
  <c r="AA26" i="45"/>
  <c r="AE43" i="43"/>
  <c r="AM40" i="43"/>
  <c r="AH43" i="41"/>
  <c r="AH44" i="41" s="1"/>
  <c r="X57" i="45"/>
  <c r="AG57" i="45" s="1"/>
  <c r="AI31" i="45"/>
  <c r="AA43" i="45"/>
  <c r="AJ31" i="45"/>
  <c r="AB43" i="45"/>
  <c r="AB64" i="45"/>
  <c r="AB62" i="45"/>
  <c r="AB63" i="45"/>
  <c r="AB57" i="45"/>
  <c r="AD64" i="44"/>
  <c r="AD57" i="44"/>
  <c r="BX57" i="44" s="1"/>
  <c r="AD43" i="44"/>
  <c r="AD63" i="44"/>
  <c r="AD62" i="44"/>
  <c r="AL40" i="44"/>
  <c r="AK22" i="46"/>
  <c r="AC26" i="46"/>
  <c r="W57" i="45"/>
  <c r="V57" i="45"/>
  <c r="AN134" i="45" s="1"/>
  <c r="R57" i="45"/>
  <c r="AA62" i="45" s="1"/>
  <c r="Q57" i="45"/>
  <c r="AR134" i="45"/>
  <c r="AP57" i="45"/>
  <c r="AP134" i="45" s="1"/>
  <c r="AH44" i="45"/>
  <c r="AC64" i="46"/>
  <c r="AC57" i="46"/>
  <c r="AC43" i="46"/>
  <c r="AC62" i="46"/>
  <c r="AC63" i="46"/>
  <c r="AK31" i="46"/>
  <c r="AA26" i="46"/>
  <c r="AI22" i="46"/>
  <c r="AP57" i="44"/>
  <c r="AP134" i="44" s="1"/>
  <c r="R57" i="44"/>
  <c r="AA57" i="44" s="1"/>
  <c r="AR134" i="44"/>
  <c r="W57" i="44"/>
  <c r="Q57" i="44"/>
  <c r="V57" i="44"/>
  <c r="AN134" i="44" s="1"/>
  <c r="AC26" i="44"/>
  <c r="AK25" i="44"/>
  <c r="AP57" i="46"/>
  <c r="AP134" i="46" s="1"/>
  <c r="V57" i="46"/>
  <c r="AN134" i="46" s="1"/>
  <c r="W57" i="46"/>
  <c r="R57" i="46"/>
  <c r="AA57" i="46" s="1"/>
  <c r="Q57" i="46"/>
  <c r="AR134" i="46"/>
  <c r="AL25" i="43"/>
  <c r="AD26" i="43"/>
  <c r="B69" i="41"/>
  <c r="B71" i="41" s="1"/>
  <c r="B72" i="41" s="1"/>
  <c r="BT73" i="41" s="1"/>
  <c r="AP57" i="43"/>
  <c r="AP134" i="43" s="1"/>
  <c r="Q57" i="43"/>
  <c r="W57" i="43"/>
  <c r="R57" i="43"/>
  <c r="AA63" i="43" s="1"/>
  <c r="V57" i="43"/>
  <c r="AN134" i="43" s="1"/>
  <c r="AR134" i="43"/>
  <c r="AL22" i="45"/>
  <c r="AD26" i="45"/>
  <c r="AA43" i="46"/>
  <c r="AI31" i="46"/>
  <c r="B69" i="17"/>
  <c r="B71" i="17" s="1"/>
  <c r="B72" i="17" s="1"/>
  <c r="B69" i="45"/>
  <c r="AM22" i="45"/>
  <c r="AE26" i="45"/>
  <c r="AL31" i="45"/>
  <c r="AD64" i="45"/>
  <c r="AD62" i="45"/>
  <c r="AD63" i="45"/>
  <c r="AD57" i="45"/>
  <c r="AD43" i="45"/>
  <c r="AC63" i="44"/>
  <c r="AC43" i="44"/>
  <c r="AC57" i="44"/>
  <c r="BW57" i="44" s="1"/>
  <c r="AC62" i="44"/>
  <c r="AC64" i="44"/>
  <c r="AK40" i="44"/>
  <c r="AD63" i="43"/>
  <c r="AD43" i="43"/>
  <c r="AD64" i="43"/>
  <c r="AD57" i="43"/>
  <c r="BX57" i="43" s="1"/>
  <c r="AD62" i="43"/>
  <c r="AL40" i="43"/>
  <c r="AB26" i="43"/>
  <c r="AJ25" i="43"/>
  <c r="AE43" i="44"/>
  <c r="AM40" i="44"/>
  <c r="AF65" i="34"/>
  <c r="AF66" i="34" s="1"/>
  <c r="AG44" i="46"/>
  <c r="AB57" i="43"/>
  <c r="BV57" i="43" s="1"/>
  <c r="AB43" i="43"/>
  <c r="AB64" i="43"/>
  <c r="AB62" i="43"/>
  <c r="AB63" i="43"/>
  <c r="AJ40" i="43"/>
  <c r="AM25" i="41"/>
  <c r="AE26" i="41"/>
  <c r="AM40" i="41"/>
  <c r="AE43" i="41"/>
  <c r="AL25" i="41"/>
  <c r="AD26" i="41"/>
  <c r="AL40" i="41"/>
  <c r="AD64" i="41"/>
  <c r="AD57" i="41"/>
  <c r="BX57" i="41" s="1"/>
  <c r="AD43" i="41"/>
  <c r="AD62" i="41"/>
  <c r="AD63" i="41"/>
  <c r="AI25" i="41"/>
  <c r="AA26" i="41"/>
  <c r="AI40" i="41"/>
  <c r="AA43" i="41"/>
  <c r="AJ25" i="41"/>
  <c r="AB26" i="41"/>
  <c r="AH26" i="40"/>
  <c r="AH44" i="40" s="1"/>
  <c r="AJ40" i="41"/>
  <c r="AB57" i="41"/>
  <c r="BV57" i="41" s="1"/>
  <c r="AB43" i="41"/>
  <c r="AB62" i="41"/>
  <c r="AB63" i="41"/>
  <c r="AB64" i="41"/>
  <c r="AK25" i="41"/>
  <c r="AC26" i="41"/>
  <c r="AK40" i="41"/>
  <c r="AC62" i="41"/>
  <c r="AC63" i="41"/>
  <c r="AC64" i="41"/>
  <c r="AC57" i="41"/>
  <c r="BW57" i="41" s="1"/>
  <c r="AC43" i="41"/>
  <c r="L57" i="41"/>
  <c r="AG44" i="40"/>
  <c r="AA43" i="40"/>
  <c r="AI40" i="40"/>
  <c r="AA26" i="40"/>
  <c r="AI25" i="40"/>
  <c r="AE26" i="40"/>
  <c r="AM25" i="40"/>
  <c r="AE43" i="40"/>
  <c r="AM40" i="40"/>
  <c r="AL25" i="40"/>
  <c r="AD26" i="40"/>
  <c r="AD63" i="40"/>
  <c r="AD64" i="40"/>
  <c r="AD57" i="40"/>
  <c r="BX57" i="40" s="1"/>
  <c r="AD62" i="40"/>
  <c r="AD43" i="40"/>
  <c r="AL40" i="40"/>
  <c r="L57" i="40"/>
  <c r="AC26" i="40"/>
  <c r="AK25" i="40"/>
  <c r="AC43" i="40"/>
  <c r="AC62" i="40"/>
  <c r="AC64" i="40"/>
  <c r="AC57" i="40"/>
  <c r="BW57" i="40" s="1"/>
  <c r="AC63" i="40"/>
  <c r="AK40" i="40"/>
  <c r="AB26" i="40"/>
  <c r="AJ25" i="40"/>
  <c r="AB57" i="40"/>
  <c r="BV57" i="40" s="1"/>
  <c r="AB43" i="40"/>
  <c r="AB63" i="40"/>
  <c r="AB62" i="40"/>
  <c r="AB64" i="40"/>
  <c r="AJ40" i="40"/>
  <c r="X57" i="34"/>
  <c r="AG57" i="34" s="1"/>
  <c r="AG23" i="33"/>
  <c r="AG26" i="33" s="1"/>
  <c r="AG44" i="33" s="1"/>
  <c r="AR24" i="34"/>
  <c r="V24" i="34" s="1"/>
  <c r="AH23" i="33"/>
  <c r="AH26" i="33" s="1"/>
  <c r="AH44" i="33" s="1"/>
  <c r="BE22" i="23"/>
  <c r="BG22" i="23" s="1"/>
  <c r="BI22" i="23" s="1"/>
  <c r="M26" i="23"/>
  <c r="BD22" i="23"/>
  <c r="BF22" i="23" s="1"/>
  <c r="BH22" i="23" s="1"/>
  <c r="X22" i="23" s="1"/>
  <c r="L26" i="23"/>
  <c r="M26" i="28"/>
  <c r="BE22" i="28"/>
  <c r="BG22" i="28" s="1"/>
  <c r="BI22" i="28" s="1"/>
  <c r="L26" i="28"/>
  <c r="BD22" i="28"/>
  <c r="BF22" i="28" s="1"/>
  <c r="BH22" i="28" s="1"/>
  <c r="BD22" i="19"/>
  <c r="BF22" i="19" s="1"/>
  <c r="BH22" i="19" s="1"/>
  <c r="BJ22" i="19" s="1"/>
  <c r="BL22" i="19" s="1"/>
  <c r="BE22" i="20"/>
  <c r="BG22" i="20" s="1"/>
  <c r="BI22" i="20" s="1"/>
  <c r="BK22" i="20" s="1"/>
  <c r="BM22" i="20" s="1"/>
  <c r="BE22" i="19"/>
  <c r="BG22" i="19" s="1"/>
  <c r="BI22" i="19" s="1"/>
  <c r="Y22" i="19" s="1"/>
  <c r="BD22" i="27"/>
  <c r="BF22" i="27" s="1"/>
  <c r="BH22" i="27" s="1"/>
  <c r="BJ22" i="27" s="1"/>
  <c r="BL22" i="27" s="1"/>
  <c r="BE22" i="27"/>
  <c r="BG22" i="27" s="1"/>
  <c r="BI22" i="27" s="1"/>
  <c r="BK22" i="27" s="1"/>
  <c r="BM22" i="27" s="1"/>
  <c r="BD57" i="18"/>
  <c r="BF57" i="18" s="1"/>
  <c r="BH57" i="18" s="1"/>
  <c r="BJ57" i="18" s="1"/>
  <c r="BL57" i="18" s="1"/>
  <c r="AR57" i="18" s="1"/>
  <c r="BD57" i="33"/>
  <c r="BF57" i="33" s="1"/>
  <c r="BH57" i="33" s="1"/>
  <c r="BJ57" i="33" s="1"/>
  <c r="BL57" i="33" s="1"/>
  <c r="X57" i="33"/>
  <c r="AG57" i="33" s="1"/>
  <c r="BD22" i="20"/>
  <c r="BF22" i="20" s="1"/>
  <c r="BH22" i="20" s="1"/>
  <c r="X22" i="20" s="1"/>
  <c r="R22" i="26"/>
  <c r="Q22" i="26"/>
  <c r="V22" i="26"/>
  <c r="AP22" i="26"/>
  <c r="AP134" i="26" s="1"/>
  <c r="W22" i="26"/>
  <c r="Q23" i="33"/>
  <c r="AP23" i="33"/>
  <c r="W23" i="33"/>
  <c r="R23" i="33"/>
  <c r="V23" i="33"/>
  <c r="Q22" i="16"/>
  <c r="F31" i="16" s="1"/>
  <c r="AP22" i="16"/>
  <c r="W22" i="16"/>
  <c r="R22" i="16"/>
  <c r="V22" i="16"/>
  <c r="B71" i="33"/>
  <c r="B72" i="33" s="1"/>
  <c r="CB73" i="33" s="1"/>
  <c r="F50" i="17"/>
  <c r="Z65" i="33"/>
  <c r="Z66" i="33" s="1"/>
  <c r="BV24" i="34"/>
  <c r="AB44" i="34"/>
  <c r="BW24" i="34"/>
  <c r="AC44" i="34"/>
  <c r="B71" i="34"/>
  <c r="B72" i="34" s="1"/>
  <c r="CB24" i="34"/>
  <c r="AH44" i="34"/>
  <c r="BX24" i="34"/>
  <c r="AD44" i="34"/>
  <c r="BV24" i="33"/>
  <c r="AB44" i="33"/>
  <c r="BX24" i="33"/>
  <c r="AD44" i="33"/>
  <c r="BW24" i="33"/>
  <c r="AC44" i="33"/>
  <c r="L26" i="20"/>
  <c r="L26" i="19"/>
  <c r="M26" i="20"/>
  <c r="M26" i="19"/>
  <c r="L26" i="27"/>
  <c r="M26" i="27"/>
  <c r="AR134" i="33"/>
  <c r="CA24" i="33"/>
  <c r="AF65" i="33"/>
  <c r="AF66" i="33" s="1"/>
  <c r="CB24" i="33"/>
  <c r="L26" i="15"/>
  <c r="BD22" i="15"/>
  <c r="BE22" i="15"/>
  <c r="M26" i="15"/>
  <c r="B71" i="28"/>
  <c r="B72" i="28" s="1"/>
  <c r="BW22" i="27"/>
  <c r="AC44" i="27"/>
  <c r="AC44" i="28"/>
  <c r="BW22" i="28"/>
  <c r="AD44" i="28"/>
  <c r="BX22" i="28"/>
  <c r="AB44" i="28"/>
  <c r="BV22" i="28"/>
  <c r="BX22" i="27"/>
  <c r="AD44" i="27"/>
  <c r="BV22" i="27"/>
  <c r="AB44" i="27"/>
  <c r="B71" i="27"/>
  <c r="B72" i="27" s="1"/>
  <c r="B71" i="23"/>
  <c r="B72" i="23" s="1"/>
  <c r="AR134" i="26"/>
  <c r="BW22" i="23"/>
  <c r="AC44" i="23"/>
  <c r="BV22" i="26"/>
  <c r="AB44" i="26"/>
  <c r="BW22" i="26"/>
  <c r="AC44" i="26"/>
  <c r="BX22" i="23"/>
  <c r="AD44" i="23"/>
  <c r="BV22" i="23"/>
  <c r="AB44" i="23"/>
  <c r="BX22" i="26"/>
  <c r="AD44" i="26"/>
  <c r="B71" i="26"/>
  <c r="B72" i="26" s="1"/>
  <c r="AF43" i="18"/>
  <c r="AN40" i="18"/>
  <c r="AD62" i="17"/>
  <c r="AD83" i="17" s="1"/>
  <c r="AD63" i="17"/>
  <c r="AD82" i="17" s="1"/>
  <c r="BX22" i="19"/>
  <c r="AD44" i="19"/>
  <c r="BW22" i="20"/>
  <c r="AC44" i="20"/>
  <c r="BX22" i="20"/>
  <c r="AD44" i="20"/>
  <c r="BV22" i="19"/>
  <c r="AB44" i="19"/>
  <c r="BV22" i="20"/>
  <c r="AB44" i="20"/>
  <c r="B71" i="19"/>
  <c r="B72" i="19" s="1"/>
  <c r="B71" i="20"/>
  <c r="B72" i="20" s="1"/>
  <c r="BW22" i="19"/>
  <c r="AC44" i="19"/>
  <c r="AD78" i="15"/>
  <c r="AK37" i="17"/>
  <c r="AC64" i="17"/>
  <c r="AC43" i="17"/>
  <c r="AC63" i="17"/>
  <c r="AC82" i="17" s="1"/>
  <c r="AC62" i="17"/>
  <c r="AC83" i="17" s="1"/>
  <c r="AB43" i="16"/>
  <c r="AB62" i="16"/>
  <c r="AB83" i="16" s="1"/>
  <c r="AB63" i="16"/>
  <c r="AB82" i="16" s="1"/>
  <c r="AB64" i="16"/>
  <c r="AB63" i="15"/>
  <c r="AB43" i="15"/>
  <c r="AB62" i="15"/>
  <c r="AB83" i="15" s="1"/>
  <c r="AB57" i="15"/>
  <c r="AB64" i="15"/>
  <c r="AJ37" i="17"/>
  <c r="AB62" i="17"/>
  <c r="AB83" i="17" s="1"/>
  <c r="AB43" i="17"/>
  <c r="AB64" i="17"/>
  <c r="AB63" i="17"/>
  <c r="AB82" i="17" s="1"/>
  <c r="AD64" i="16"/>
  <c r="AD63" i="16"/>
  <c r="AD82" i="16" s="1"/>
  <c r="AD43" i="16"/>
  <c r="AD62" i="16"/>
  <c r="AD83" i="16" s="1"/>
  <c r="AN37" i="17"/>
  <c r="AF43" i="17"/>
  <c r="AC26" i="15"/>
  <c r="AL37" i="17"/>
  <c r="AD43" i="17"/>
  <c r="AD64" i="17"/>
  <c r="AM37" i="17"/>
  <c r="AE43" i="17"/>
  <c r="AB78" i="15"/>
  <c r="AD26" i="15"/>
  <c r="AI37" i="17"/>
  <c r="AA43" i="17"/>
  <c r="AC78" i="15"/>
  <c r="AB26" i="15"/>
  <c r="AD43" i="15"/>
  <c r="AD57" i="15"/>
  <c r="AD62" i="15"/>
  <c r="AD83" i="15" s="1"/>
  <c r="AD64" i="15"/>
  <c r="AD63" i="15"/>
  <c r="AC63" i="15"/>
  <c r="AC62" i="15"/>
  <c r="AC83" i="15" s="1"/>
  <c r="AC57" i="15"/>
  <c r="AC43" i="15"/>
  <c r="AC64" i="15"/>
  <c r="AC62" i="16"/>
  <c r="AC83" i="16" s="1"/>
  <c r="AC64" i="16"/>
  <c r="AC43" i="16"/>
  <c r="AC63" i="16"/>
  <c r="AC82" i="16" s="1"/>
  <c r="AH43" i="64" l="1"/>
  <c r="AH44" i="64"/>
  <c r="BE78" i="64"/>
  <c r="BG78" i="64" s="1"/>
  <c r="BI78" i="64" s="1"/>
  <c r="BK78" i="64" s="1"/>
  <c r="BM78" i="64" s="1"/>
  <c r="Y78" i="64"/>
  <c r="AH78" i="64" s="1"/>
  <c r="W26" i="64"/>
  <c r="AF31" i="64"/>
  <c r="AF22" i="64"/>
  <c r="AF32" i="64"/>
  <c r="V26" i="64"/>
  <c r="AE31" i="64"/>
  <c r="AE22" i="64"/>
  <c r="AE32" i="64"/>
  <c r="BJ78" i="64"/>
  <c r="BL78" i="64" s="1"/>
  <c r="AR78" i="64" s="1"/>
  <c r="Q26" i="64"/>
  <c r="Z22" i="64"/>
  <c r="F32" i="64"/>
  <c r="F31" i="64"/>
  <c r="P22" i="64"/>
  <c r="P26" i="64" s="1"/>
  <c r="R26" i="64"/>
  <c r="AA31" i="64"/>
  <c r="AA22" i="64"/>
  <c r="AA32" i="64"/>
  <c r="W50" i="17"/>
  <c r="X50" i="17" s="1"/>
  <c r="X52" i="17" s="1"/>
  <c r="V50" i="53"/>
  <c r="V52" i="53" s="1"/>
  <c r="B71" i="46"/>
  <c r="B72" i="46" s="1"/>
  <c r="BZ73" i="46" s="1"/>
  <c r="AL57" i="62"/>
  <c r="O57" i="62"/>
  <c r="B71" i="40"/>
  <c r="B72" i="40" s="1"/>
  <c r="CB73" i="40" s="1"/>
  <c r="CB84" i="40" s="1"/>
  <c r="F62" i="62"/>
  <c r="AK62" i="62" s="1"/>
  <c r="AJ57" i="62"/>
  <c r="AK57" i="62"/>
  <c r="F63" i="62"/>
  <c r="Z63" i="62" s="1"/>
  <c r="I98" i="62" s="1"/>
  <c r="J98" i="62" s="1"/>
  <c r="F64" i="62"/>
  <c r="Z64" i="62" s="1"/>
  <c r="AG62" i="62"/>
  <c r="L83" i="62" s="1"/>
  <c r="AG63" i="62"/>
  <c r="L82" i="62" s="1"/>
  <c r="BD82" i="62" s="1"/>
  <c r="BF82" i="62" s="1"/>
  <c r="BH82" i="62" s="1"/>
  <c r="BJ82" i="62" s="1"/>
  <c r="BL82" i="62" s="1"/>
  <c r="AR82" i="62" s="1"/>
  <c r="W82" i="62" s="1"/>
  <c r="BD57" i="63"/>
  <c r="BF57" i="63" s="1"/>
  <c r="BH57" i="63" s="1"/>
  <c r="X57" i="63" s="1"/>
  <c r="AG57" i="63" s="1"/>
  <c r="AA64" i="62"/>
  <c r="AA57" i="62"/>
  <c r="AI57" i="62" s="1"/>
  <c r="AA63" i="62"/>
  <c r="AA62" i="62"/>
  <c r="H114" i="62"/>
  <c r="I114" i="62" s="1"/>
  <c r="AF64" i="62"/>
  <c r="AF62" i="62"/>
  <c r="AF57" i="62"/>
  <c r="AN57" i="62" s="1"/>
  <c r="AF63" i="62"/>
  <c r="AE57" i="62"/>
  <c r="AM57" i="62" s="1"/>
  <c r="AE63" i="62"/>
  <c r="AE62" i="62"/>
  <c r="AE64" i="62"/>
  <c r="BD57" i="61"/>
  <c r="BF57" i="61" s="1"/>
  <c r="BH57" i="61" s="1"/>
  <c r="BJ57" i="61" s="1"/>
  <c r="BL57" i="61" s="1"/>
  <c r="AR57" i="61" s="1"/>
  <c r="AE31" i="59"/>
  <c r="AE43" i="59" s="1"/>
  <c r="P22" i="59"/>
  <c r="P26" i="59" s="1"/>
  <c r="Z22" i="59"/>
  <c r="Z26" i="59" s="1"/>
  <c r="AF22" i="59"/>
  <c r="AF26" i="59" s="1"/>
  <c r="AF31" i="59"/>
  <c r="AF43" i="59" s="1"/>
  <c r="AE22" i="59"/>
  <c r="AE26" i="59" s="1"/>
  <c r="F31" i="59"/>
  <c r="AA43" i="59"/>
  <c r="AA26" i="59"/>
  <c r="R115" i="59"/>
  <c r="D132" i="59" s="1"/>
  <c r="AG26" i="57"/>
  <c r="AG44" i="57" s="1"/>
  <c r="CA22" i="57"/>
  <c r="CA84" i="57" s="1"/>
  <c r="V26" i="57"/>
  <c r="AN134" i="57" s="1"/>
  <c r="AE22" i="57"/>
  <c r="W26" i="57"/>
  <c r="AF22" i="57"/>
  <c r="R26" i="57"/>
  <c r="AA22" i="57"/>
  <c r="Z22" i="57"/>
  <c r="P22" i="57"/>
  <c r="P26" i="57" s="1"/>
  <c r="Q26" i="57"/>
  <c r="W26" i="58"/>
  <c r="AF22" i="58"/>
  <c r="AF31" i="58"/>
  <c r="P22" i="58"/>
  <c r="P26" i="58" s="1"/>
  <c r="F31" i="58"/>
  <c r="Z22" i="58"/>
  <c r="Q26" i="58"/>
  <c r="AA31" i="58"/>
  <c r="R26" i="58"/>
  <c r="AA22" i="58"/>
  <c r="AE31" i="58"/>
  <c r="AE22" i="58"/>
  <c r="AE26" i="58" s="1"/>
  <c r="V26" i="58"/>
  <c r="AB44" i="55"/>
  <c r="BD57" i="56"/>
  <c r="BF57" i="56" s="1"/>
  <c r="BH57" i="56" s="1"/>
  <c r="BJ57" i="56" s="1"/>
  <c r="BL57" i="56" s="1"/>
  <c r="AR57" i="56" s="1"/>
  <c r="AB44" i="53"/>
  <c r="V26" i="55"/>
  <c r="AE31" i="55"/>
  <c r="AE22" i="55"/>
  <c r="R26" i="55"/>
  <c r="AA31" i="55"/>
  <c r="AA22" i="55"/>
  <c r="AC82" i="55"/>
  <c r="AC83" i="55"/>
  <c r="AC65" i="55"/>
  <c r="AC66" i="55" s="1"/>
  <c r="AD82" i="55"/>
  <c r="AD83" i="55"/>
  <c r="AD65" i="55"/>
  <c r="AD66" i="55" s="1"/>
  <c r="AC44" i="55"/>
  <c r="R115" i="53"/>
  <c r="D132" i="53" s="1"/>
  <c r="AD44" i="55"/>
  <c r="AB83" i="55"/>
  <c r="AB65" i="55"/>
  <c r="AB66" i="55" s="1"/>
  <c r="AB65" i="53"/>
  <c r="AB66" i="53" s="1"/>
  <c r="AB82" i="55"/>
  <c r="W26" i="55"/>
  <c r="AF22" i="55"/>
  <c r="AF31" i="55"/>
  <c r="Z22" i="55"/>
  <c r="P22" i="55"/>
  <c r="P26" i="55" s="1"/>
  <c r="Q26" i="55"/>
  <c r="F31" i="55"/>
  <c r="AD65" i="53"/>
  <c r="AD66" i="53" s="1"/>
  <c r="AC65" i="53"/>
  <c r="AC66" i="53" s="1"/>
  <c r="AB44" i="48"/>
  <c r="W50" i="53"/>
  <c r="X50" i="53" s="1"/>
  <c r="X52" i="53" s="1"/>
  <c r="Q50" i="53"/>
  <c r="Q52" i="53" s="1"/>
  <c r="AR50" i="53"/>
  <c r="AR135" i="53" s="1"/>
  <c r="F52" i="53"/>
  <c r="AP50" i="53"/>
  <c r="AP135" i="53" s="1"/>
  <c r="Y26" i="53"/>
  <c r="AH24" i="53"/>
  <c r="AH26" i="53" s="1"/>
  <c r="AH44" i="53" s="1"/>
  <c r="BK22" i="54"/>
  <c r="BM22" i="54" s="1"/>
  <c r="Y22" i="54"/>
  <c r="CB73" i="53"/>
  <c r="CB84" i="53" s="1"/>
  <c r="BZ73" i="53"/>
  <c r="BY73" i="53"/>
  <c r="BX73" i="53"/>
  <c r="BX84" i="53" s="1"/>
  <c r="AD86" i="53" s="1"/>
  <c r="BW73" i="53"/>
  <c r="BW84" i="53" s="1"/>
  <c r="AC86" i="53" s="1"/>
  <c r="BV73" i="53"/>
  <c r="BV84" i="53" s="1"/>
  <c r="AB86" i="53" s="1"/>
  <c r="BU73" i="53"/>
  <c r="BT73" i="53"/>
  <c r="B73" i="53"/>
  <c r="CA73" i="53"/>
  <c r="AC44" i="53"/>
  <c r="AB83" i="54"/>
  <c r="AB85" i="54" s="1"/>
  <c r="AB65" i="54"/>
  <c r="AB66" i="54" s="1"/>
  <c r="BJ22" i="54"/>
  <c r="BL22" i="54" s="1"/>
  <c r="X22" i="54"/>
  <c r="AA44" i="53"/>
  <c r="AD65" i="50"/>
  <c r="AD66" i="50" s="1"/>
  <c r="AF44" i="53"/>
  <c r="AD83" i="54"/>
  <c r="AD85" i="54" s="1"/>
  <c r="AD65" i="54"/>
  <c r="AD66" i="54" s="1"/>
  <c r="AD44" i="53"/>
  <c r="AE44" i="53"/>
  <c r="AC83" i="54"/>
  <c r="AC85" i="54" s="1"/>
  <c r="AC65" i="54"/>
  <c r="AC66" i="54" s="1"/>
  <c r="AG24" i="53"/>
  <c r="AG26" i="53" s="1"/>
  <c r="AG44" i="53" s="1"/>
  <c r="BU32" i="54"/>
  <c r="BZ32" i="54"/>
  <c r="BY32" i="54"/>
  <c r="Y24" i="50"/>
  <c r="Y26" i="50" s="1"/>
  <c r="AC65" i="51"/>
  <c r="AC66" i="51" s="1"/>
  <c r="AR24" i="50"/>
  <c r="R24" i="50" s="1"/>
  <c r="R115" i="51"/>
  <c r="D132" i="51" s="1"/>
  <c r="AC44" i="50"/>
  <c r="AB44" i="47"/>
  <c r="AD44" i="51"/>
  <c r="R115" i="52"/>
  <c r="D132" i="52" s="1"/>
  <c r="AD65" i="51"/>
  <c r="AD66" i="51" s="1"/>
  <c r="AD44" i="46"/>
  <c r="AC44" i="49"/>
  <c r="AF44" i="52"/>
  <c r="AD65" i="52"/>
  <c r="AD66" i="52" s="1"/>
  <c r="AB44" i="50"/>
  <c r="AG24" i="52"/>
  <c r="AG26" i="52" s="1"/>
  <c r="AG44" i="52" s="1"/>
  <c r="X26" i="52"/>
  <c r="AE44" i="52"/>
  <c r="AD44" i="49"/>
  <c r="AB65" i="48"/>
  <c r="AB66" i="48" s="1"/>
  <c r="AC65" i="52"/>
  <c r="AC66" i="52" s="1"/>
  <c r="B71" i="51"/>
  <c r="B72" i="51" s="1"/>
  <c r="AB65" i="51"/>
  <c r="AB66" i="51" s="1"/>
  <c r="AE44" i="51"/>
  <c r="AB44" i="52"/>
  <c r="AC65" i="48"/>
  <c r="AC66" i="48" s="1"/>
  <c r="AB44" i="49"/>
  <c r="AB44" i="51"/>
  <c r="AA44" i="52"/>
  <c r="AD44" i="48"/>
  <c r="AH24" i="51"/>
  <c r="AH26" i="51" s="1"/>
  <c r="AH44" i="51" s="1"/>
  <c r="AB65" i="52"/>
  <c r="AB66" i="52" s="1"/>
  <c r="AG24" i="51"/>
  <c r="AG26" i="51" s="1"/>
  <c r="AG44" i="51" s="1"/>
  <c r="X26" i="51"/>
  <c r="B71" i="52"/>
  <c r="B72" i="52" s="1"/>
  <c r="AD44" i="52"/>
  <c r="AH24" i="52"/>
  <c r="AH26" i="52" s="1"/>
  <c r="AH44" i="52" s="1"/>
  <c r="AD44" i="50"/>
  <c r="AC44" i="51"/>
  <c r="AC65" i="49"/>
  <c r="AC66" i="49" s="1"/>
  <c r="AC44" i="52"/>
  <c r="F50" i="52"/>
  <c r="X24" i="50"/>
  <c r="AD44" i="47"/>
  <c r="F50" i="51"/>
  <c r="AF44" i="51"/>
  <c r="AB65" i="50"/>
  <c r="AB66" i="50" s="1"/>
  <c r="AC65" i="50"/>
  <c r="AC66" i="50" s="1"/>
  <c r="AA44" i="51"/>
  <c r="AG62" i="43"/>
  <c r="AE44" i="47"/>
  <c r="BK24" i="48"/>
  <c r="BM24" i="48" s="1"/>
  <c r="AR24" i="48" s="1"/>
  <c r="X24" i="49"/>
  <c r="X26" i="49" s="1"/>
  <c r="AH24" i="49"/>
  <c r="AH26" i="49" s="1"/>
  <c r="AH44" i="49" s="1"/>
  <c r="BK24" i="49"/>
  <c r="BM24" i="49" s="1"/>
  <c r="AR24" i="49" s="1"/>
  <c r="AG64" i="43"/>
  <c r="AG63" i="43"/>
  <c r="X24" i="48"/>
  <c r="AH24" i="48"/>
  <c r="AH26" i="48" s="1"/>
  <c r="AH44" i="48" s="1"/>
  <c r="AB65" i="49"/>
  <c r="AB66" i="49" s="1"/>
  <c r="AC44" i="48"/>
  <c r="AD65" i="49"/>
  <c r="AD66" i="49" s="1"/>
  <c r="AD65" i="48"/>
  <c r="AD66" i="48" s="1"/>
  <c r="AB65" i="46"/>
  <c r="AB66" i="46" s="1"/>
  <c r="BD57" i="47"/>
  <c r="BF57" i="47" s="1"/>
  <c r="BH57" i="47" s="1"/>
  <c r="BJ57" i="47" s="1"/>
  <c r="BL57" i="47" s="1"/>
  <c r="AR57" i="47" s="1"/>
  <c r="AA44" i="47"/>
  <c r="B71" i="47"/>
  <c r="B72" i="47" s="1"/>
  <c r="AC83" i="47"/>
  <c r="AC65" i="47"/>
  <c r="AC66" i="47" s="1"/>
  <c r="AC65" i="44"/>
  <c r="AC66" i="44" s="1"/>
  <c r="AD82" i="47"/>
  <c r="AC82" i="47"/>
  <c r="AB83" i="47"/>
  <c r="AB65" i="47"/>
  <c r="AB66" i="47" s="1"/>
  <c r="AB82" i="47"/>
  <c r="AD83" i="47"/>
  <c r="AD65" i="47"/>
  <c r="AD66" i="47" s="1"/>
  <c r="AC44" i="47"/>
  <c r="R115" i="46"/>
  <c r="D132" i="46" s="1"/>
  <c r="AG64" i="44"/>
  <c r="AG63" i="44"/>
  <c r="AG62" i="44"/>
  <c r="R115" i="44"/>
  <c r="D132" i="44" s="1"/>
  <c r="BU73" i="41"/>
  <c r="AA63" i="44"/>
  <c r="AB65" i="43"/>
  <c r="AB66" i="43" s="1"/>
  <c r="AC44" i="46"/>
  <c r="AD65" i="44"/>
  <c r="AD66" i="44" s="1"/>
  <c r="AD65" i="43"/>
  <c r="AD66" i="43" s="1"/>
  <c r="AE44" i="45"/>
  <c r="AA62" i="44"/>
  <c r="AG64" i="46"/>
  <c r="AG63" i="46"/>
  <c r="CA57" i="46"/>
  <c r="AE63" i="44"/>
  <c r="AA64" i="44"/>
  <c r="CB73" i="41"/>
  <c r="CB84" i="41" s="1"/>
  <c r="AA62" i="46"/>
  <c r="AA63" i="46"/>
  <c r="AA64" i="46"/>
  <c r="AA63" i="45"/>
  <c r="AE64" i="46"/>
  <c r="AE63" i="46"/>
  <c r="BU57" i="44"/>
  <c r="AE57" i="46"/>
  <c r="BY57" i="46" s="1"/>
  <c r="BY73" i="41"/>
  <c r="B73" i="41"/>
  <c r="AE62" i="46"/>
  <c r="AE57" i="44"/>
  <c r="AA44" i="45"/>
  <c r="AA44" i="44"/>
  <c r="CA73" i="41"/>
  <c r="R115" i="43"/>
  <c r="D132" i="43" s="1"/>
  <c r="AM134" i="45"/>
  <c r="Z57" i="45"/>
  <c r="BT57" i="45" s="1"/>
  <c r="F64" i="45"/>
  <c r="Z64" i="45" s="1"/>
  <c r="F63" i="45"/>
  <c r="Z63" i="45" s="1"/>
  <c r="F62" i="45"/>
  <c r="Z62" i="45" s="1"/>
  <c r="AC65" i="46"/>
  <c r="AC66" i="46" s="1"/>
  <c r="AB44" i="45"/>
  <c r="AE57" i="45"/>
  <c r="R115" i="45"/>
  <c r="D132" i="45" s="1"/>
  <c r="AC44" i="44"/>
  <c r="AE63" i="45"/>
  <c r="AF57" i="43"/>
  <c r="AF62" i="43"/>
  <c r="AF64" i="43"/>
  <c r="AF63" i="43"/>
  <c r="BW57" i="46"/>
  <c r="AF64" i="45"/>
  <c r="AF62" i="45"/>
  <c r="AF63" i="45"/>
  <c r="AF57" i="45"/>
  <c r="AA62" i="43"/>
  <c r="AA44" i="43"/>
  <c r="AC65" i="43"/>
  <c r="AC66" i="43" s="1"/>
  <c r="AD65" i="46"/>
  <c r="AD66" i="46" s="1"/>
  <c r="AE62" i="45"/>
  <c r="B71" i="45"/>
  <c r="B72" i="45" s="1"/>
  <c r="AM134" i="43"/>
  <c r="Z57" i="43"/>
  <c r="F63" i="43"/>
  <c r="Z63" i="43" s="1"/>
  <c r="F64" i="43"/>
  <c r="Z64" i="43" s="1"/>
  <c r="F62" i="43"/>
  <c r="Z62" i="43" s="1"/>
  <c r="AM134" i="44"/>
  <c r="Z57" i="44"/>
  <c r="F63" i="44"/>
  <c r="Z63" i="44" s="1"/>
  <c r="F64" i="44"/>
  <c r="Z64" i="44" s="1"/>
  <c r="F62" i="44"/>
  <c r="Z62" i="44" s="1"/>
  <c r="AA57" i="45"/>
  <c r="AA64" i="43"/>
  <c r="AB44" i="44"/>
  <c r="AE64" i="45"/>
  <c r="AF62" i="44"/>
  <c r="AF63" i="44"/>
  <c r="AF64" i="44"/>
  <c r="AF57" i="44"/>
  <c r="AA64" i="45"/>
  <c r="AA57" i="43"/>
  <c r="BV73" i="41"/>
  <c r="BV84" i="41" s="1"/>
  <c r="AB86" i="41" s="1"/>
  <c r="AE44" i="44"/>
  <c r="BZ73" i="41"/>
  <c r="AE62" i="44"/>
  <c r="R115" i="41"/>
  <c r="D132" i="41" s="1"/>
  <c r="B71" i="44"/>
  <c r="B72" i="44" s="1"/>
  <c r="B73" i="44" s="1"/>
  <c r="BW57" i="45"/>
  <c r="AC44" i="45"/>
  <c r="BW73" i="41"/>
  <c r="BW84" i="41" s="1"/>
  <c r="AC86" i="41" s="1"/>
  <c r="AE64" i="44"/>
  <c r="BU57" i="46"/>
  <c r="AD44" i="43"/>
  <c r="AG62" i="45"/>
  <c r="AG64" i="45"/>
  <c r="AG63" i="45"/>
  <c r="CA57" i="45"/>
  <c r="BX73" i="41"/>
  <c r="BX84" i="41" s="1"/>
  <c r="AD86" i="41" s="1"/>
  <c r="AB65" i="44"/>
  <c r="AB66" i="44" s="1"/>
  <c r="AC65" i="45"/>
  <c r="AC66" i="45" s="1"/>
  <c r="B71" i="43"/>
  <c r="B72" i="43" s="1"/>
  <c r="B73" i="43" s="1"/>
  <c r="BX57" i="45"/>
  <c r="AE64" i="43"/>
  <c r="BV57" i="46"/>
  <c r="AM134" i="46"/>
  <c r="Z57" i="46"/>
  <c r="AL57" i="46" s="1"/>
  <c r="F62" i="46"/>
  <c r="Z62" i="46" s="1"/>
  <c r="F63" i="46"/>
  <c r="Z63" i="46" s="1"/>
  <c r="F64" i="46"/>
  <c r="Z64" i="46" s="1"/>
  <c r="AE57" i="43"/>
  <c r="AB44" i="43"/>
  <c r="AD65" i="45"/>
  <c r="AD66" i="45" s="1"/>
  <c r="BV57" i="45"/>
  <c r="AE62" i="43"/>
  <c r="AE44" i="43"/>
  <c r="AC44" i="43"/>
  <c r="BX73" i="46"/>
  <c r="BV73" i="46"/>
  <c r="AE44" i="46"/>
  <c r="AB65" i="41"/>
  <c r="AB66" i="41" s="1"/>
  <c r="AD44" i="45"/>
  <c r="AF62" i="46"/>
  <c r="AF57" i="46"/>
  <c r="AF64" i="46"/>
  <c r="AF63" i="46"/>
  <c r="AA44" i="46"/>
  <c r="AE63" i="43"/>
  <c r="AB65" i="45"/>
  <c r="AB66" i="45" s="1"/>
  <c r="AD44" i="44"/>
  <c r="BX57" i="46"/>
  <c r="AB44" i="46"/>
  <c r="AA44" i="41"/>
  <c r="AD65" i="41"/>
  <c r="AD66" i="41" s="1"/>
  <c r="AC65" i="41"/>
  <c r="AC66" i="41" s="1"/>
  <c r="AD44" i="41"/>
  <c r="AC44" i="41"/>
  <c r="AB44" i="41"/>
  <c r="AE44" i="41"/>
  <c r="BD57" i="41"/>
  <c r="BF57" i="41" s="1"/>
  <c r="BH57" i="41" s="1"/>
  <c r="X57" i="41" s="1"/>
  <c r="AG57" i="41" s="1"/>
  <c r="AA44" i="40"/>
  <c r="AB44" i="40"/>
  <c r="AC44" i="40"/>
  <c r="AC82" i="40"/>
  <c r="BD57" i="40"/>
  <c r="BF57" i="40" s="1"/>
  <c r="BH57" i="40" s="1"/>
  <c r="X57" i="40" s="1"/>
  <c r="AG57" i="40" s="1"/>
  <c r="CA57" i="40" s="1"/>
  <c r="AC83" i="40"/>
  <c r="AC65" i="40"/>
  <c r="AC66" i="40" s="1"/>
  <c r="AE44" i="40"/>
  <c r="AD83" i="40"/>
  <c r="AD65" i="40"/>
  <c r="AD66" i="40" s="1"/>
  <c r="AD82" i="40"/>
  <c r="AD44" i="40"/>
  <c r="AB65" i="40"/>
  <c r="AB66" i="40" s="1"/>
  <c r="AB83" i="40"/>
  <c r="AB82" i="40"/>
  <c r="CA23" i="33"/>
  <c r="BJ22" i="23"/>
  <c r="BL22" i="23" s="1"/>
  <c r="Q24" i="34"/>
  <c r="Q26" i="34" s="1"/>
  <c r="R24" i="34"/>
  <c r="AA24" i="34" s="1"/>
  <c r="W24" i="34"/>
  <c r="W26" i="34" s="1"/>
  <c r="AP24" i="34"/>
  <c r="AP134" i="34" s="1"/>
  <c r="AR134" i="34"/>
  <c r="CB23" i="33"/>
  <c r="CB84" i="33" s="1"/>
  <c r="BJ22" i="28"/>
  <c r="BL22" i="28" s="1"/>
  <c r="X22" i="28"/>
  <c r="BK22" i="28"/>
  <c r="BM22" i="28" s="1"/>
  <c r="Y22" i="28"/>
  <c r="BK22" i="23"/>
  <c r="BM22" i="23" s="1"/>
  <c r="Y22" i="23"/>
  <c r="AG22" i="23"/>
  <c r="AG26" i="23" s="1"/>
  <c r="X26" i="23"/>
  <c r="X22" i="19"/>
  <c r="Y22" i="27"/>
  <c r="Y26" i="27" s="1"/>
  <c r="X22" i="27"/>
  <c r="X26" i="27" s="1"/>
  <c r="AR22" i="27"/>
  <c r="AP22" i="27" s="1"/>
  <c r="Y22" i="20"/>
  <c r="Y26" i="20" s="1"/>
  <c r="BX73" i="18"/>
  <c r="CA73" i="18"/>
  <c r="BV73" i="18"/>
  <c r="BV73" i="33"/>
  <c r="BV84" i="33" s="1"/>
  <c r="AB86" i="33" s="1"/>
  <c r="X57" i="18"/>
  <c r="AG57" i="18" s="1"/>
  <c r="BK22" i="19"/>
  <c r="BM22" i="19" s="1"/>
  <c r="AR22" i="19" s="1"/>
  <c r="BT73" i="18"/>
  <c r="BY73" i="18"/>
  <c r="CB73" i="18"/>
  <c r="CB84" i="18" s="1"/>
  <c r="BZ73" i="18"/>
  <c r="Y26" i="19"/>
  <c r="AH22" i="19"/>
  <c r="AH26" i="19" s="1"/>
  <c r="X26" i="20"/>
  <c r="AG22" i="20"/>
  <c r="AG26" i="20" s="1"/>
  <c r="V26" i="16"/>
  <c r="AE22" i="16"/>
  <c r="W26" i="16"/>
  <c r="AF22" i="16"/>
  <c r="BZ73" i="33"/>
  <c r="Q26" i="16"/>
  <c r="P22" i="16"/>
  <c r="P26" i="16" s="1"/>
  <c r="Z22" i="16"/>
  <c r="BG22" i="15"/>
  <c r="BI22" i="15" s="1"/>
  <c r="BU73" i="33"/>
  <c r="W26" i="26"/>
  <c r="AF22" i="26"/>
  <c r="R26" i="16"/>
  <c r="AA22" i="16"/>
  <c r="BY73" i="33"/>
  <c r="V26" i="26"/>
  <c r="AE22" i="26"/>
  <c r="BW73" i="33"/>
  <c r="BW84" i="33" s="1"/>
  <c r="AC86" i="33" s="1"/>
  <c r="V26" i="33"/>
  <c r="AE23" i="33"/>
  <c r="BY23" i="33" s="1"/>
  <c r="Q26" i="26"/>
  <c r="P22" i="26"/>
  <c r="P26" i="26" s="1"/>
  <c r="Z22" i="26"/>
  <c r="BF22" i="15"/>
  <c r="BH22" i="15" s="1"/>
  <c r="CA73" i="33"/>
  <c r="R26" i="33"/>
  <c r="AA23" i="33"/>
  <c r="BU23" i="33" s="1"/>
  <c r="R26" i="26"/>
  <c r="AA22" i="26"/>
  <c r="W57" i="18"/>
  <c r="AF57" i="18" s="1"/>
  <c r="V57" i="18"/>
  <c r="R57" i="18"/>
  <c r="Q57" i="18"/>
  <c r="Z57" i="18" s="1"/>
  <c r="AP57" i="18"/>
  <c r="BT73" i="33"/>
  <c r="W26" i="33"/>
  <c r="AF23" i="33"/>
  <c r="BZ23" i="33" s="1"/>
  <c r="BX73" i="33"/>
  <c r="BX84" i="33" s="1"/>
  <c r="AD86" i="33" s="1"/>
  <c r="BJ22" i="20"/>
  <c r="BL22" i="20" s="1"/>
  <c r="AR22" i="20" s="1"/>
  <c r="BW73" i="18"/>
  <c r="V26" i="34"/>
  <c r="AE24" i="34"/>
  <c r="Z23" i="33"/>
  <c r="Q26" i="33"/>
  <c r="P23" i="33"/>
  <c r="P26" i="33" s="1"/>
  <c r="BU73" i="18"/>
  <c r="Q50" i="17"/>
  <c r="Q52" i="17" s="1"/>
  <c r="E57" i="17" s="1"/>
  <c r="AR50" i="17"/>
  <c r="AR135" i="17" s="1"/>
  <c r="F52" i="17"/>
  <c r="AP134" i="33"/>
  <c r="AP50" i="17"/>
  <c r="AP135" i="17" s="1"/>
  <c r="V50" i="17"/>
  <c r="V52" i="17" s="1"/>
  <c r="BX73" i="34"/>
  <c r="BX84" i="34" s="1"/>
  <c r="AD86" i="34" s="1"/>
  <c r="BW73" i="34"/>
  <c r="BW84" i="34" s="1"/>
  <c r="AC86" i="34" s="1"/>
  <c r="BU73" i="34"/>
  <c r="CB73" i="34"/>
  <c r="CB84" i="34" s="1"/>
  <c r="CA73" i="34"/>
  <c r="BZ73" i="34"/>
  <c r="BY73" i="34"/>
  <c r="BV73" i="34"/>
  <c r="BV84" i="34" s="1"/>
  <c r="AB86" i="34" s="1"/>
  <c r="BT73" i="34"/>
  <c r="CA24" i="34"/>
  <c r="AG44" i="34"/>
  <c r="AG64" i="33"/>
  <c r="AG63" i="33"/>
  <c r="AG62" i="33"/>
  <c r="AH44" i="18"/>
  <c r="BU73" i="27"/>
  <c r="CA73" i="27"/>
  <c r="CB73" i="27"/>
  <c r="BW73" i="27"/>
  <c r="BW84" i="27" s="1"/>
  <c r="AC86" i="27" s="1"/>
  <c r="BY73" i="27"/>
  <c r="BZ73" i="27"/>
  <c r="BX73" i="27"/>
  <c r="BX84" i="27" s="1"/>
  <c r="AD86" i="27" s="1"/>
  <c r="BV73" i="27"/>
  <c r="BV84" i="27" s="1"/>
  <c r="AB86" i="27" s="1"/>
  <c r="BT73" i="27"/>
  <c r="AG64" i="28"/>
  <c r="AG63" i="28"/>
  <c r="AG62" i="28"/>
  <c r="BX73" i="28"/>
  <c r="BX84" i="28" s="1"/>
  <c r="AD86" i="28" s="1"/>
  <c r="CA73" i="28"/>
  <c r="BY73" i="28"/>
  <c r="BT73" i="28"/>
  <c r="BZ73" i="28"/>
  <c r="BV73" i="28"/>
  <c r="BV84" i="28" s="1"/>
  <c r="AB86" i="28" s="1"/>
  <c r="BU73" i="28"/>
  <c r="BW73" i="28"/>
  <c r="BW84" i="28" s="1"/>
  <c r="AC86" i="28" s="1"/>
  <c r="CB73" i="28"/>
  <c r="BY73" i="26"/>
  <c r="BT73" i="26"/>
  <c r="BV73" i="26"/>
  <c r="BV84" i="26" s="1"/>
  <c r="AB86" i="26" s="1"/>
  <c r="BU73" i="26"/>
  <c r="CA73" i="26"/>
  <c r="CA84" i="26" s="1"/>
  <c r="CB73" i="26"/>
  <c r="CB84" i="26" s="1"/>
  <c r="BW73" i="26"/>
  <c r="BW84" i="26" s="1"/>
  <c r="AC86" i="26" s="1"/>
  <c r="BX73" i="26"/>
  <c r="BX84" i="26" s="1"/>
  <c r="AD86" i="26" s="1"/>
  <c r="BZ73" i="26"/>
  <c r="AG64" i="23"/>
  <c r="AG62" i="23"/>
  <c r="AG63" i="23"/>
  <c r="BU73" i="23"/>
  <c r="BT73" i="23"/>
  <c r="BV73" i="23"/>
  <c r="BV84" i="23" s="1"/>
  <c r="AB86" i="23" s="1"/>
  <c r="CB73" i="23"/>
  <c r="BZ73" i="23"/>
  <c r="CA73" i="23"/>
  <c r="BX73" i="23"/>
  <c r="BX84" i="23" s="1"/>
  <c r="AD86" i="23" s="1"/>
  <c r="BY73" i="23"/>
  <c r="BW73" i="23"/>
  <c r="BW84" i="23" s="1"/>
  <c r="AC86" i="23" s="1"/>
  <c r="AF44" i="18"/>
  <c r="AB44" i="15"/>
  <c r="AC44" i="17"/>
  <c r="AB44" i="17"/>
  <c r="AB44" i="16"/>
  <c r="AF44" i="17"/>
  <c r="AD44" i="17"/>
  <c r="BX73" i="20"/>
  <c r="BX84" i="20" s="1"/>
  <c r="AD86" i="20" s="1"/>
  <c r="BV73" i="20"/>
  <c r="BV84" i="20" s="1"/>
  <c r="AB86" i="20" s="1"/>
  <c r="BY73" i="20"/>
  <c r="BT73" i="20"/>
  <c r="BZ73" i="20"/>
  <c r="BW73" i="20"/>
  <c r="BW84" i="20" s="1"/>
  <c r="AC86" i="20" s="1"/>
  <c r="BU73" i="20"/>
  <c r="CA73" i="20"/>
  <c r="CB73" i="20"/>
  <c r="AC44" i="16"/>
  <c r="BY73" i="19"/>
  <c r="BT73" i="19"/>
  <c r="BV73" i="19"/>
  <c r="BV84" i="19" s="1"/>
  <c r="AB86" i="19" s="1"/>
  <c r="BU73" i="19"/>
  <c r="CA73" i="19"/>
  <c r="CB73" i="19"/>
  <c r="BW73" i="19"/>
  <c r="BW84" i="19" s="1"/>
  <c r="AC86" i="19" s="1"/>
  <c r="BX73" i="19"/>
  <c r="BX84" i="19" s="1"/>
  <c r="AD86" i="19" s="1"/>
  <c r="BZ73" i="19"/>
  <c r="AC82" i="15"/>
  <c r="AC85" i="15" s="1"/>
  <c r="BX62" i="15"/>
  <c r="AD65" i="15"/>
  <c r="AD66" i="15" s="1"/>
  <c r="BW62" i="16"/>
  <c r="AC65" i="16"/>
  <c r="AC66" i="16" s="1"/>
  <c r="BW62" i="15"/>
  <c r="AC65" i="15"/>
  <c r="AC66" i="15" s="1"/>
  <c r="AG44" i="17"/>
  <c r="AD44" i="15"/>
  <c r="BX62" i="16"/>
  <c r="AD65" i="16"/>
  <c r="AD66" i="16" s="1"/>
  <c r="AB82" i="15"/>
  <c r="AB85" i="15" s="1"/>
  <c r="AF31" i="16"/>
  <c r="C48" i="16" s="1"/>
  <c r="AB85" i="17"/>
  <c r="BV62" i="17"/>
  <c r="AB65" i="17"/>
  <c r="AB66" i="17" s="1"/>
  <c r="AE44" i="17"/>
  <c r="BW62" i="17"/>
  <c r="AC65" i="17"/>
  <c r="AC66" i="17" s="1"/>
  <c r="AA44" i="17"/>
  <c r="BU73" i="17"/>
  <c r="BW73" i="17"/>
  <c r="B73" i="17"/>
  <c r="BT73" i="17"/>
  <c r="BZ73" i="17"/>
  <c r="CB73" i="17"/>
  <c r="CB84" i="17" s="1"/>
  <c r="BV73" i="17"/>
  <c r="BY73" i="17"/>
  <c r="BX73" i="17"/>
  <c r="CA73" i="17"/>
  <c r="BV62" i="15"/>
  <c r="AB65" i="15"/>
  <c r="AB66" i="15" s="1"/>
  <c r="AB85" i="16"/>
  <c r="AC85" i="17"/>
  <c r="AC85" i="16"/>
  <c r="AE31" i="16"/>
  <c r="AA31" i="16"/>
  <c r="AD82" i="15"/>
  <c r="AD85" i="15" s="1"/>
  <c r="AD85" i="17"/>
  <c r="BX62" i="17"/>
  <c r="AD65" i="17"/>
  <c r="AD66" i="17" s="1"/>
  <c r="AC44" i="15"/>
  <c r="AD85" i="16"/>
  <c r="BV62" i="16"/>
  <c r="AB65" i="16"/>
  <c r="AB66" i="16" s="1"/>
  <c r="AH44" i="17"/>
  <c r="AD44" i="16"/>
  <c r="Z32" i="64" l="1"/>
  <c r="E78" i="64"/>
  <c r="AL32" i="64"/>
  <c r="AJ32" i="64"/>
  <c r="AK32" i="64"/>
  <c r="G110" i="64"/>
  <c r="I110" i="64" s="1"/>
  <c r="I88" i="64"/>
  <c r="J88" i="64" s="1"/>
  <c r="F88" i="64" s="1"/>
  <c r="K88" i="64" s="1"/>
  <c r="Z26" i="64"/>
  <c r="AK22" i="64"/>
  <c r="AJ22" i="64"/>
  <c r="AL22" i="64"/>
  <c r="B73" i="46"/>
  <c r="F44" i="64"/>
  <c r="W78" i="64"/>
  <c r="AF78" i="64" s="1"/>
  <c r="R78" i="64"/>
  <c r="AA78" i="64" s="1"/>
  <c r="AP78" i="64"/>
  <c r="V78" i="64"/>
  <c r="AE78" i="64" s="1"/>
  <c r="Q78" i="64"/>
  <c r="AN32" i="64"/>
  <c r="F43" i="64"/>
  <c r="Z31" i="64"/>
  <c r="T31" i="64"/>
  <c r="B69" i="64" s="1"/>
  <c r="AJ31" i="64"/>
  <c r="AK31" i="64"/>
  <c r="AL31" i="64"/>
  <c r="AI32" i="64"/>
  <c r="AF26" i="64"/>
  <c r="AF44" i="64" s="1"/>
  <c r="AN22" i="64"/>
  <c r="AA26" i="64"/>
  <c r="AA44" i="64" s="1"/>
  <c r="AI22" i="64"/>
  <c r="AN31" i="64"/>
  <c r="AF43" i="64"/>
  <c r="C48" i="64"/>
  <c r="AM32" i="64"/>
  <c r="AI31" i="64"/>
  <c r="AA43" i="64"/>
  <c r="AE26" i="64"/>
  <c r="AM22" i="64"/>
  <c r="AM31" i="64"/>
  <c r="AE43" i="64"/>
  <c r="W52" i="17"/>
  <c r="L57" i="17" s="1"/>
  <c r="AN135" i="53"/>
  <c r="E83" i="62"/>
  <c r="BU73" i="46"/>
  <c r="BU84" i="46" s="1"/>
  <c r="AA86" i="46" s="1"/>
  <c r="BW73" i="46"/>
  <c r="BY73" i="46"/>
  <c r="BY84" i="46" s="1"/>
  <c r="AE86" i="46" s="1"/>
  <c r="C48" i="59"/>
  <c r="F48" i="59" s="1"/>
  <c r="CB73" i="46"/>
  <c r="CB84" i="46" s="1"/>
  <c r="CA73" i="46"/>
  <c r="CA84" i="46" s="1"/>
  <c r="BT73" i="46"/>
  <c r="BV73" i="40"/>
  <c r="BV84" i="40" s="1"/>
  <c r="B73" i="40"/>
  <c r="BU73" i="40"/>
  <c r="BW73" i="40"/>
  <c r="BW84" i="40" s="1"/>
  <c r="BZ73" i="40"/>
  <c r="CA73" i="40"/>
  <c r="CA84" i="40" s="1"/>
  <c r="BT73" i="40"/>
  <c r="BX73" i="40"/>
  <c r="BX84" i="40" s="1"/>
  <c r="BY73" i="40"/>
  <c r="AJ62" i="62"/>
  <c r="R50" i="53"/>
  <c r="R52" i="53" s="1"/>
  <c r="R50" i="17"/>
  <c r="R52" i="17" s="1"/>
  <c r="Z62" i="62"/>
  <c r="Z65" i="62" s="1"/>
  <c r="Z66" i="62" s="1"/>
  <c r="O57" i="46"/>
  <c r="I97" i="46" s="1"/>
  <c r="J97" i="46" s="1"/>
  <c r="F97" i="46" s="1"/>
  <c r="K97" i="46" s="1"/>
  <c r="AG65" i="62"/>
  <c r="AK63" i="62"/>
  <c r="E82" i="62"/>
  <c r="Q82" i="62"/>
  <c r="Z82" i="62" s="1"/>
  <c r="X82" i="62"/>
  <c r="AG82" i="62" s="1"/>
  <c r="R82" i="62"/>
  <c r="AA82" i="62" s="1"/>
  <c r="AJ63" i="62"/>
  <c r="V82" i="62"/>
  <c r="AE82" i="62" s="1"/>
  <c r="AP82" i="62"/>
  <c r="X57" i="61"/>
  <c r="AG57" i="61" s="1"/>
  <c r="AG62" i="61" s="1"/>
  <c r="BJ57" i="63"/>
  <c r="BL57" i="63" s="1"/>
  <c r="AR57" i="63" s="1"/>
  <c r="AP57" i="63" s="1"/>
  <c r="AI62" i="62"/>
  <c r="AA65" i="62"/>
  <c r="AA66" i="62" s="1"/>
  <c r="AI63" i="62"/>
  <c r="BD83" i="62"/>
  <c r="BF83" i="62" s="1"/>
  <c r="BH83" i="62" s="1"/>
  <c r="BJ83" i="62" s="1"/>
  <c r="BL83" i="62" s="1"/>
  <c r="AR83" i="62"/>
  <c r="AM62" i="62"/>
  <c r="AE65" i="62"/>
  <c r="AE66" i="62" s="1"/>
  <c r="AM63" i="62"/>
  <c r="AN63" i="62"/>
  <c r="AF82" i="62"/>
  <c r="F98" i="62"/>
  <c r="K98" i="62" s="1"/>
  <c r="AL63" i="62"/>
  <c r="AF65" i="62"/>
  <c r="AF66" i="62" s="1"/>
  <c r="AN62" i="62"/>
  <c r="AG62" i="63"/>
  <c r="AG64" i="63"/>
  <c r="AG63" i="63"/>
  <c r="L82" i="63" s="1"/>
  <c r="BD82" i="63" s="1"/>
  <c r="BF82" i="63" s="1"/>
  <c r="BH82" i="63" s="1"/>
  <c r="BJ82" i="63" s="1"/>
  <c r="BL82" i="63" s="1"/>
  <c r="AR82" i="63" s="1"/>
  <c r="AP57" i="61"/>
  <c r="AP134" i="61" s="1"/>
  <c r="AR134" i="61"/>
  <c r="R57" i="61"/>
  <c r="V57" i="61"/>
  <c r="Q57" i="61"/>
  <c r="W57" i="61"/>
  <c r="AI22" i="59"/>
  <c r="AN31" i="59"/>
  <c r="AI31" i="59"/>
  <c r="AK22" i="59"/>
  <c r="AJ22" i="59"/>
  <c r="AL22" i="59"/>
  <c r="AN22" i="59"/>
  <c r="G110" i="59"/>
  <c r="I110" i="59" s="1"/>
  <c r="AJ31" i="59"/>
  <c r="AM22" i="59"/>
  <c r="AL31" i="59"/>
  <c r="AK31" i="59"/>
  <c r="Z31" i="59"/>
  <c r="Z43" i="59" s="1"/>
  <c r="Z44" i="59" s="1"/>
  <c r="AM31" i="59"/>
  <c r="F43" i="59"/>
  <c r="F44" i="59" s="1"/>
  <c r="B69" i="59"/>
  <c r="B71" i="59" s="1"/>
  <c r="AE44" i="59"/>
  <c r="AF44" i="59"/>
  <c r="AA44" i="59"/>
  <c r="AJ31" i="58"/>
  <c r="F43" i="58"/>
  <c r="F44" i="58" s="1"/>
  <c r="Z31" i="58"/>
  <c r="B69" i="58"/>
  <c r="AL31" i="58"/>
  <c r="AK31" i="58"/>
  <c r="AN31" i="58"/>
  <c r="AF43" i="58"/>
  <c r="C48" i="58"/>
  <c r="F48" i="58" s="1"/>
  <c r="AN22" i="58"/>
  <c r="AF26" i="58"/>
  <c r="F44" i="57"/>
  <c r="AM134" i="57"/>
  <c r="Z26" i="57"/>
  <c r="Z44" i="57" s="1"/>
  <c r="BT22" i="57"/>
  <c r="BT84" i="57" s="1"/>
  <c r="Z86" i="57" s="1"/>
  <c r="AL22" i="57"/>
  <c r="AJ22" i="57"/>
  <c r="AK22" i="57"/>
  <c r="AA26" i="57"/>
  <c r="AA44" i="57" s="1"/>
  <c r="BU22" i="57"/>
  <c r="BU84" i="57" s="1"/>
  <c r="AA86" i="57" s="1"/>
  <c r="AI22" i="57"/>
  <c r="AM31" i="58"/>
  <c r="AE43" i="58"/>
  <c r="AE44" i="58" s="1"/>
  <c r="BZ22" i="57"/>
  <c r="BZ84" i="57" s="1"/>
  <c r="AF86" i="57" s="1"/>
  <c r="AN22" i="57"/>
  <c r="AF26" i="57"/>
  <c r="AF44" i="57" s="1"/>
  <c r="AA26" i="58"/>
  <c r="AI22" i="58"/>
  <c r="AM22" i="57"/>
  <c r="BY22" i="57"/>
  <c r="BY84" i="57" s="1"/>
  <c r="AE86" i="57" s="1"/>
  <c r="AE26" i="57"/>
  <c r="AE44" i="57" s="1"/>
  <c r="AI31" i="58"/>
  <c r="AA43" i="58"/>
  <c r="AM22" i="58"/>
  <c r="G110" i="58"/>
  <c r="I110" i="58" s="1"/>
  <c r="Z26" i="58"/>
  <c r="AK22" i="58"/>
  <c r="AJ22" i="58"/>
  <c r="AL22" i="58"/>
  <c r="G110" i="16"/>
  <c r="I110" i="16" s="1"/>
  <c r="G110" i="55"/>
  <c r="I110" i="55" s="1"/>
  <c r="O57" i="18"/>
  <c r="H114" i="18"/>
  <c r="I114" i="18" s="1"/>
  <c r="X57" i="56"/>
  <c r="AG57" i="56" s="1"/>
  <c r="AP57" i="56"/>
  <c r="AP134" i="56" s="1"/>
  <c r="W57" i="56"/>
  <c r="V57" i="56"/>
  <c r="R57" i="56"/>
  <c r="Q57" i="56"/>
  <c r="AR134" i="56"/>
  <c r="AM135" i="53"/>
  <c r="E57" i="53"/>
  <c r="AC85" i="55"/>
  <c r="W52" i="53"/>
  <c r="L57" i="53" s="1"/>
  <c r="B69" i="55"/>
  <c r="Z31" i="55"/>
  <c r="F43" i="55"/>
  <c r="F44" i="55" s="1"/>
  <c r="AJ31" i="55"/>
  <c r="AL31" i="55"/>
  <c r="AK31" i="55"/>
  <c r="Z26" i="55"/>
  <c r="AL22" i="55"/>
  <c r="AK22" i="55"/>
  <c r="AJ22" i="55"/>
  <c r="AF43" i="55"/>
  <c r="AN31" i="55"/>
  <c r="C48" i="55"/>
  <c r="AD85" i="55"/>
  <c r="AF26" i="55"/>
  <c r="AN22" i="55"/>
  <c r="AB85" i="55"/>
  <c r="AI22" i="55"/>
  <c r="AA26" i="55"/>
  <c r="AI31" i="55"/>
  <c r="AA43" i="55"/>
  <c r="AE26" i="55"/>
  <c r="AM22" i="55"/>
  <c r="AE43" i="55"/>
  <c r="AM31" i="55"/>
  <c r="AR22" i="54"/>
  <c r="V22" i="54" s="1"/>
  <c r="AH22" i="54"/>
  <c r="AH26" i="54" s="1"/>
  <c r="AH31" i="54"/>
  <c r="AH32" i="54"/>
  <c r="Y26" i="54"/>
  <c r="AG32" i="54"/>
  <c r="X26" i="54"/>
  <c r="AG31" i="54"/>
  <c r="AG22" i="54"/>
  <c r="AG26" i="54" s="1"/>
  <c r="AH24" i="50"/>
  <c r="AH26" i="50" s="1"/>
  <c r="AH44" i="50" s="1"/>
  <c r="AP24" i="50"/>
  <c r="W24" i="50"/>
  <c r="AF24" i="50" s="1"/>
  <c r="V24" i="50"/>
  <c r="V26" i="50" s="1"/>
  <c r="Q24" i="50"/>
  <c r="P24" i="50" s="1"/>
  <c r="P26" i="50" s="1"/>
  <c r="AG24" i="49"/>
  <c r="AG26" i="49" s="1"/>
  <c r="AG44" i="49" s="1"/>
  <c r="AR50" i="52"/>
  <c r="AR135" i="52" s="1"/>
  <c r="AP50" i="52"/>
  <c r="AP135" i="52" s="1"/>
  <c r="F52" i="52"/>
  <c r="W50" i="52"/>
  <c r="V50" i="52"/>
  <c r="V52" i="52" s="1"/>
  <c r="Q50" i="52"/>
  <c r="Q52" i="52" s="1"/>
  <c r="BU73" i="51"/>
  <c r="CB73" i="51"/>
  <c r="CB84" i="51" s="1"/>
  <c r="BT73" i="51"/>
  <c r="BZ73" i="51"/>
  <c r="BY73" i="51"/>
  <c r="BX73" i="51"/>
  <c r="BX84" i="51" s="1"/>
  <c r="AD86" i="51" s="1"/>
  <c r="CA73" i="51"/>
  <c r="B73" i="51"/>
  <c r="BW73" i="51"/>
  <c r="BW84" i="51" s="1"/>
  <c r="AC86" i="51" s="1"/>
  <c r="BV73" i="51"/>
  <c r="BV84" i="51" s="1"/>
  <c r="AB86" i="51" s="1"/>
  <c r="BW73" i="52"/>
  <c r="BW84" i="52" s="1"/>
  <c r="AC86" i="52" s="1"/>
  <c r="BV73" i="52"/>
  <c r="BV84" i="52" s="1"/>
  <c r="AB86" i="52" s="1"/>
  <c r="BU73" i="52"/>
  <c r="BY73" i="52"/>
  <c r="CB73" i="52"/>
  <c r="CB84" i="52" s="1"/>
  <c r="BT73" i="52"/>
  <c r="CA73" i="52"/>
  <c r="B73" i="52"/>
  <c r="BZ73" i="52"/>
  <c r="BX73" i="52"/>
  <c r="BX84" i="52" s="1"/>
  <c r="AD86" i="52" s="1"/>
  <c r="AP50" i="51"/>
  <c r="AP135" i="51" s="1"/>
  <c r="AR50" i="51"/>
  <c r="AR135" i="51" s="1"/>
  <c r="F52" i="51"/>
  <c r="Q50" i="51"/>
  <c r="Q52" i="51" s="1"/>
  <c r="W50" i="51"/>
  <c r="V50" i="51"/>
  <c r="V52" i="51" s="1"/>
  <c r="AG24" i="50"/>
  <c r="AG26" i="50" s="1"/>
  <c r="AG44" i="50" s="1"/>
  <c r="X26" i="50"/>
  <c r="R26" i="50"/>
  <c r="AA37" i="50"/>
  <c r="AA24" i="50"/>
  <c r="AG65" i="43"/>
  <c r="X26" i="48"/>
  <c r="AG24" i="48"/>
  <c r="AG26" i="48" s="1"/>
  <c r="AG44" i="48" s="1"/>
  <c r="AG65" i="44"/>
  <c r="R24" i="49"/>
  <c r="W24" i="49"/>
  <c r="Q24" i="49"/>
  <c r="V24" i="49"/>
  <c r="AP24" i="49"/>
  <c r="AP24" i="48"/>
  <c r="Q24" i="48"/>
  <c r="R24" i="48"/>
  <c r="V24" i="48"/>
  <c r="W24" i="48"/>
  <c r="AC85" i="47"/>
  <c r="AD85" i="47"/>
  <c r="CB73" i="47"/>
  <c r="CB84" i="47" s="1"/>
  <c r="CA73" i="47"/>
  <c r="CA84" i="47" s="1"/>
  <c r="BY73" i="47"/>
  <c r="BY84" i="47" s="1"/>
  <c r="BX73" i="47"/>
  <c r="BX84" i="47" s="1"/>
  <c r="BW73" i="47"/>
  <c r="BW84" i="47" s="1"/>
  <c r="BZ73" i="47"/>
  <c r="BZ84" i="47" s="1"/>
  <c r="BT73" i="47"/>
  <c r="BT84" i="47" s="1"/>
  <c r="BV73" i="47"/>
  <c r="BV84" i="47" s="1"/>
  <c r="BU73" i="47"/>
  <c r="BU84" i="47" s="1"/>
  <c r="B73" i="47"/>
  <c r="X57" i="47"/>
  <c r="AG57" i="47" s="1"/>
  <c r="AB85" i="47"/>
  <c r="AP57" i="47"/>
  <c r="R57" i="47"/>
  <c r="Q57" i="47"/>
  <c r="W57" i="47"/>
  <c r="V57" i="47"/>
  <c r="AA65" i="44"/>
  <c r="AA66" i="44" s="1"/>
  <c r="AA65" i="46"/>
  <c r="AA66" i="46" s="1"/>
  <c r="AG65" i="46"/>
  <c r="AK57" i="45"/>
  <c r="AJ57" i="45"/>
  <c r="BX84" i="46"/>
  <c r="AD86" i="46" s="1"/>
  <c r="AE65" i="46"/>
  <c r="AE66" i="46" s="1"/>
  <c r="O57" i="43"/>
  <c r="I97" i="43" s="1"/>
  <c r="J97" i="43" s="1"/>
  <c r="F97" i="43" s="1"/>
  <c r="K97" i="43" s="1"/>
  <c r="AA65" i="45"/>
  <c r="AA66" i="45" s="1"/>
  <c r="AM57" i="46"/>
  <c r="AF65" i="44"/>
  <c r="AF66" i="44" s="1"/>
  <c r="AE65" i="45"/>
  <c r="AE66" i="45" s="1"/>
  <c r="AE65" i="44"/>
  <c r="AE66" i="44" s="1"/>
  <c r="O57" i="44"/>
  <c r="I97" i="44" s="1"/>
  <c r="J97" i="44" s="1"/>
  <c r="F97" i="44" s="1"/>
  <c r="K97" i="44" s="1"/>
  <c r="Z65" i="43"/>
  <c r="Z66" i="43" s="1"/>
  <c r="BY57" i="44"/>
  <c r="AM57" i="44"/>
  <c r="Z65" i="44"/>
  <c r="Z66" i="44" s="1"/>
  <c r="BY57" i="43"/>
  <c r="AM57" i="43"/>
  <c r="AA65" i="43"/>
  <c r="AA66" i="43" s="1"/>
  <c r="BT57" i="44"/>
  <c r="AL57" i="44"/>
  <c r="AK57" i="44"/>
  <c r="AJ57" i="44"/>
  <c r="BU57" i="43"/>
  <c r="AI57" i="43"/>
  <c r="AI57" i="44"/>
  <c r="AJ57" i="46"/>
  <c r="AI57" i="46"/>
  <c r="BZ57" i="44"/>
  <c r="AN57" i="44"/>
  <c r="BV84" i="46"/>
  <c r="AB86" i="46" s="1"/>
  <c r="BT57" i="43"/>
  <c r="AL57" i="43"/>
  <c r="AK57" i="43"/>
  <c r="AJ57" i="43"/>
  <c r="AF65" i="43"/>
  <c r="AF66" i="43" s="1"/>
  <c r="O57" i="45"/>
  <c r="I97" i="45" s="1"/>
  <c r="J97" i="45" s="1"/>
  <c r="F97" i="45" s="1"/>
  <c r="K97" i="45" s="1"/>
  <c r="BZ57" i="43"/>
  <c r="AN57" i="43"/>
  <c r="AL57" i="45"/>
  <c r="AE65" i="43"/>
  <c r="AE66" i="43" s="1"/>
  <c r="BZ57" i="46"/>
  <c r="BZ84" i="46" s="1"/>
  <c r="AF86" i="46" s="1"/>
  <c r="AN57" i="46"/>
  <c r="AF65" i="46"/>
  <c r="AF66" i="46" s="1"/>
  <c r="BW73" i="45"/>
  <c r="BW84" i="45" s="1"/>
  <c r="AC86" i="45" s="1"/>
  <c r="BV73" i="45"/>
  <c r="BV84" i="45" s="1"/>
  <c r="AB86" i="45" s="1"/>
  <c r="BY73" i="45"/>
  <c r="BU73" i="45"/>
  <c r="CB73" i="45"/>
  <c r="CB84" i="45" s="1"/>
  <c r="BZ73" i="45"/>
  <c r="BT73" i="45"/>
  <c r="BT84" i="45" s="1"/>
  <c r="Z86" i="45" s="1"/>
  <c r="CA73" i="45"/>
  <c r="CA84" i="45" s="1"/>
  <c r="BX73" i="45"/>
  <c r="BX84" i="45" s="1"/>
  <c r="AD86" i="45" s="1"/>
  <c r="B73" i="45"/>
  <c r="CB73" i="43"/>
  <c r="CB84" i="43" s="1"/>
  <c r="BU73" i="43"/>
  <c r="BZ73" i="43"/>
  <c r="CA73" i="43"/>
  <c r="CA84" i="43" s="1"/>
  <c r="BY73" i="43"/>
  <c r="BV73" i="43"/>
  <c r="BV84" i="43" s="1"/>
  <c r="AB86" i="43" s="1"/>
  <c r="BT73" i="43"/>
  <c r="BW73" i="43"/>
  <c r="BW84" i="43" s="1"/>
  <c r="AC86" i="43" s="1"/>
  <c r="BX73" i="43"/>
  <c r="BX84" i="43" s="1"/>
  <c r="AD86" i="43" s="1"/>
  <c r="BW73" i="44"/>
  <c r="BW84" i="44" s="1"/>
  <c r="AC86" i="44" s="1"/>
  <c r="BT73" i="44"/>
  <c r="CB73" i="44"/>
  <c r="CB84" i="44" s="1"/>
  <c r="BV73" i="44"/>
  <c r="BV84" i="44" s="1"/>
  <c r="AB86" i="44" s="1"/>
  <c r="BU73" i="44"/>
  <c r="BU84" i="44" s="1"/>
  <c r="AA86" i="44" s="1"/>
  <c r="CA73" i="44"/>
  <c r="CA84" i="44" s="1"/>
  <c r="BY73" i="44"/>
  <c r="BX73" i="44"/>
  <c r="BX84" i="44" s="1"/>
  <c r="AD86" i="44" s="1"/>
  <c r="BZ73" i="44"/>
  <c r="BU57" i="45"/>
  <c r="AI57" i="45"/>
  <c r="BY57" i="45"/>
  <c r="AM57" i="45"/>
  <c r="Z65" i="46"/>
  <c r="Z66" i="46" s="1"/>
  <c r="BZ57" i="45"/>
  <c r="AN57" i="45"/>
  <c r="Z65" i="45"/>
  <c r="Z66" i="45" s="1"/>
  <c r="BT57" i="46"/>
  <c r="AG65" i="45"/>
  <c r="AF65" i="45"/>
  <c r="AF66" i="45" s="1"/>
  <c r="AK57" i="46"/>
  <c r="BW84" i="46"/>
  <c r="AC86" i="46" s="1"/>
  <c r="AD85" i="40"/>
  <c r="AG62" i="41"/>
  <c r="CA57" i="41"/>
  <c r="CA84" i="41" s="1"/>
  <c r="AG63" i="41"/>
  <c r="AG64" i="41"/>
  <c r="BJ57" i="41"/>
  <c r="BL57" i="41" s="1"/>
  <c r="AR57" i="41" s="1"/>
  <c r="AB85" i="40"/>
  <c r="AC85" i="40"/>
  <c r="AG62" i="40"/>
  <c r="AG63" i="40"/>
  <c r="L82" i="40" s="1"/>
  <c r="BD82" i="40" s="1"/>
  <c r="BF82" i="40" s="1"/>
  <c r="BH82" i="40" s="1"/>
  <c r="BJ82" i="40" s="1"/>
  <c r="BL82" i="40" s="1"/>
  <c r="AR82" i="40" s="1"/>
  <c r="AG64" i="40"/>
  <c r="BJ57" i="40"/>
  <c r="BL57" i="40" s="1"/>
  <c r="AR57" i="40" s="1"/>
  <c r="AR22" i="23"/>
  <c r="W22" i="23" s="1"/>
  <c r="CA84" i="33"/>
  <c r="AF24" i="34"/>
  <c r="AF26" i="34" s="1"/>
  <c r="AF44" i="34" s="1"/>
  <c r="R26" i="34"/>
  <c r="P24" i="34"/>
  <c r="P26" i="34" s="1"/>
  <c r="Z24" i="34"/>
  <c r="Z26" i="34" s="1"/>
  <c r="Z44" i="34" s="1"/>
  <c r="AG22" i="27"/>
  <c r="AG26" i="27" s="1"/>
  <c r="AH22" i="23"/>
  <c r="Y26" i="23"/>
  <c r="AH22" i="28"/>
  <c r="AH26" i="28" s="1"/>
  <c r="AH44" i="28" s="1"/>
  <c r="Y26" i="28"/>
  <c r="X26" i="28"/>
  <c r="AG22" i="28"/>
  <c r="AG26" i="28" s="1"/>
  <c r="AG44" i="28" s="1"/>
  <c r="AR22" i="28"/>
  <c r="W22" i="27"/>
  <c r="AF22" i="27" s="1"/>
  <c r="V22" i="27"/>
  <c r="V26" i="27" s="1"/>
  <c r="Q22" i="27"/>
  <c r="Q26" i="27" s="1"/>
  <c r="R22" i="27"/>
  <c r="R26" i="27" s="1"/>
  <c r="AH22" i="20"/>
  <c r="AH26" i="20" s="1"/>
  <c r="AH22" i="27"/>
  <c r="AH26" i="27" s="1"/>
  <c r="AH44" i="27" s="1"/>
  <c r="X26" i="19"/>
  <c r="AG22" i="19"/>
  <c r="AG26" i="19" s="1"/>
  <c r="Y22" i="15"/>
  <c r="Y26" i="15" s="1"/>
  <c r="BK22" i="15"/>
  <c r="BM22" i="15" s="1"/>
  <c r="X22" i="15"/>
  <c r="AG22" i="15" s="1"/>
  <c r="AG26" i="15" s="1"/>
  <c r="BJ22" i="15"/>
  <c r="BL22" i="15" s="1"/>
  <c r="AN23" i="33"/>
  <c r="AF26" i="33"/>
  <c r="AF44" i="33" s="1"/>
  <c r="AF26" i="16"/>
  <c r="AN22" i="16"/>
  <c r="Z26" i="33"/>
  <c r="Z44" i="33" s="1"/>
  <c r="AK23" i="33"/>
  <c r="AL23" i="33"/>
  <c r="AJ23" i="33"/>
  <c r="AE26" i="34"/>
  <c r="AE44" i="34" s="1"/>
  <c r="AF26" i="26"/>
  <c r="AF44" i="26" s="1"/>
  <c r="AN22" i="26"/>
  <c r="AE26" i="16"/>
  <c r="AM22" i="16"/>
  <c r="AE26" i="26"/>
  <c r="AE44" i="26" s="1"/>
  <c r="AM22" i="26"/>
  <c r="AI22" i="16"/>
  <c r="AA26" i="16"/>
  <c r="R22" i="20"/>
  <c r="Q22" i="20"/>
  <c r="AP22" i="20"/>
  <c r="AP134" i="20" s="1"/>
  <c r="V22" i="20"/>
  <c r="W22" i="20"/>
  <c r="AA26" i="34"/>
  <c r="AA44" i="34" s="1"/>
  <c r="Z26" i="26"/>
  <c r="Z44" i="26" s="1"/>
  <c r="AK22" i="26"/>
  <c r="AL22" i="26"/>
  <c r="AJ22" i="26"/>
  <c r="AA26" i="33"/>
  <c r="AA44" i="33" s="1"/>
  <c r="AI23" i="33"/>
  <c r="Z26" i="16"/>
  <c r="AK22" i="16"/>
  <c r="AL22" i="16"/>
  <c r="AJ22" i="16"/>
  <c r="AM23" i="33"/>
  <c r="AE26" i="33"/>
  <c r="AE44" i="33" s="1"/>
  <c r="AN57" i="18"/>
  <c r="AI22" i="26"/>
  <c r="AA26" i="26"/>
  <c r="AA44" i="26" s="1"/>
  <c r="AP22" i="19"/>
  <c r="AP134" i="19" s="1"/>
  <c r="R22" i="19"/>
  <c r="V22" i="19"/>
  <c r="W22" i="19"/>
  <c r="Q22" i="19"/>
  <c r="AN135" i="17"/>
  <c r="AM135" i="17"/>
  <c r="AG65" i="33"/>
  <c r="BU24" i="34"/>
  <c r="BU84" i="34" s="1"/>
  <c r="CA84" i="34"/>
  <c r="AG65" i="28"/>
  <c r="AG66" i="28" s="1"/>
  <c r="F44" i="34"/>
  <c r="AM134" i="34"/>
  <c r="AG64" i="34"/>
  <c r="AG62" i="34"/>
  <c r="AG63" i="34"/>
  <c r="BY24" i="34"/>
  <c r="BY84" i="34" s="1"/>
  <c r="AE86" i="34" s="1"/>
  <c r="AN134" i="34"/>
  <c r="BZ24" i="33"/>
  <c r="BZ84" i="33" s="1"/>
  <c r="AF86" i="33" s="1"/>
  <c r="BU24" i="33"/>
  <c r="BU84" i="33" s="1"/>
  <c r="AA86" i="33" s="1"/>
  <c r="AN134" i="33"/>
  <c r="BY24" i="33"/>
  <c r="BY84" i="33" s="1"/>
  <c r="AE86" i="33" s="1"/>
  <c r="AM134" i="33"/>
  <c r="F44" i="33"/>
  <c r="BT24" i="33"/>
  <c r="AP134" i="27"/>
  <c r="AG64" i="26"/>
  <c r="AG63" i="26"/>
  <c r="AG62" i="26"/>
  <c r="BZ22" i="26"/>
  <c r="BZ84" i="26" s="1"/>
  <c r="AF86" i="26" s="1"/>
  <c r="BU22" i="26"/>
  <c r="BU84" i="26" s="1"/>
  <c r="AA86" i="26" s="1"/>
  <c r="BY22" i="26"/>
  <c r="BY84" i="26" s="1"/>
  <c r="AE86" i="26" s="1"/>
  <c r="AG65" i="23"/>
  <c r="AG66" i="23" s="1"/>
  <c r="AM134" i="26"/>
  <c r="F44" i="26"/>
  <c r="CA22" i="23"/>
  <c r="CA84" i="23" s="1"/>
  <c r="AG44" i="23"/>
  <c r="AN134" i="26"/>
  <c r="BT22" i="26"/>
  <c r="BT84" i="26" s="1"/>
  <c r="Z86" i="26" s="1"/>
  <c r="BW84" i="17"/>
  <c r="AC86" i="17" s="1"/>
  <c r="AG64" i="19"/>
  <c r="AG62" i="19"/>
  <c r="AG63" i="19"/>
  <c r="AI31" i="16"/>
  <c r="AA43" i="16"/>
  <c r="BV84" i="17"/>
  <c r="AB86" i="17" s="1"/>
  <c r="AE43" i="16"/>
  <c r="AM31" i="16"/>
  <c r="BX84" i="17"/>
  <c r="AD86" i="17" s="1"/>
  <c r="AF43" i="16"/>
  <c r="AN31" i="16"/>
  <c r="Z31" i="16"/>
  <c r="F43" i="16"/>
  <c r="F44" i="16" s="1"/>
  <c r="B69" i="16"/>
  <c r="AJ31" i="16"/>
  <c r="AL31" i="16"/>
  <c r="AK31" i="16"/>
  <c r="AE44" i="64" l="1"/>
  <c r="F48" i="64"/>
  <c r="Z43" i="64"/>
  <c r="Z44" i="64"/>
  <c r="B71" i="64"/>
  <c r="B72" i="64" s="1"/>
  <c r="Z78" i="64"/>
  <c r="AK78" i="64" s="1"/>
  <c r="AC86" i="40"/>
  <c r="BT84" i="46"/>
  <c r="Z86" i="46" s="1"/>
  <c r="AD86" i="40"/>
  <c r="AB86" i="40"/>
  <c r="AJ82" i="62"/>
  <c r="AL62" i="62"/>
  <c r="I99" i="62"/>
  <c r="J99" i="62" s="1"/>
  <c r="R50" i="52"/>
  <c r="R52" i="52" s="1"/>
  <c r="R50" i="51"/>
  <c r="R52" i="51" s="1"/>
  <c r="CA57" i="61"/>
  <c r="CA84" i="61" s="1"/>
  <c r="AG63" i="61"/>
  <c r="AN82" i="62"/>
  <c r="AG64" i="61"/>
  <c r="R57" i="63"/>
  <c r="AA63" i="63" s="1"/>
  <c r="V57" i="63"/>
  <c r="AE63" i="63" s="1"/>
  <c r="Q57" i="63"/>
  <c r="Z57" i="63" s="1"/>
  <c r="W57" i="63"/>
  <c r="AF64" i="63" s="1"/>
  <c r="AL82" i="62"/>
  <c r="AK82" i="62"/>
  <c r="AI82" i="62"/>
  <c r="X82" i="63"/>
  <c r="AG82" i="63" s="1"/>
  <c r="AP82" i="63"/>
  <c r="W82" i="63"/>
  <c r="V82" i="63"/>
  <c r="R82" i="63"/>
  <c r="Q82" i="63"/>
  <c r="AM82" i="62"/>
  <c r="AR134" i="62"/>
  <c r="V83" i="62"/>
  <c r="R83" i="62"/>
  <c r="AA83" i="62" s="1"/>
  <c r="X83" i="62"/>
  <c r="AG83" i="62" s="1"/>
  <c r="AP83" i="62"/>
  <c r="AP134" i="62" s="1"/>
  <c r="Q83" i="62"/>
  <c r="W83" i="62"/>
  <c r="AF83" i="62" s="1"/>
  <c r="AG65" i="63"/>
  <c r="L83" i="63"/>
  <c r="AF57" i="61"/>
  <c r="AF62" i="61"/>
  <c r="AF63" i="61"/>
  <c r="AF64" i="61"/>
  <c r="AM134" i="61"/>
  <c r="Z57" i="61"/>
  <c r="O57" i="61" s="1"/>
  <c r="F62" i="61"/>
  <c r="Z62" i="61" s="1"/>
  <c r="F63" i="61"/>
  <c r="Z63" i="61" s="1"/>
  <c r="F64" i="61"/>
  <c r="Z64" i="61" s="1"/>
  <c r="AN134" i="61"/>
  <c r="AE62" i="61"/>
  <c r="AE57" i="61"/>
  <c r="AE63" i="61"/>
  <c r="AE64" i="61"/>
  <c r="AA57" i="61"/>
  <c r="AA64" i="61"/>
  <c r="AA63" i="61"/>
  <c r="AA62" i="61"/>
  <c r="B72" i="59"/>
  <c r="CB73" i="59" s="1"/>
  <c r="CB84" i="59" s="1"/>
  <c r="AR48" i="59"/>
  <c r="AR135" i="59" s="1"/>
  <c r="AP48" i="59"/>
  <c r="AP135" i="59" s="1"/>
  <c r="F52" i="59"/>
  <c r="Q48" i="59"/>
  <c r="Q52" i="59" s="1"/>
  <c r="W48" i="59"/>
  <c r="V48" i="59"/>
  <c r="V52" i="59" s="1"/>
  <c r="R115" i="58"/>
  <c r="D132" i="58" s="1"/>
  <c r="F52" i="58"/>
  <c r="AR48" i="58"/>
  <c r="AR135" i="58" s="1"/>
  <c r="AP48" i="58"/>
  <c r="AP135" i="58" s="1"/>
  <c r="V48" i="58"/>
  <c r="V52" i="58" s="1"/>
  <c r="W48" i="58"/>
  <c r="Q48" i="58"/>
  <c r="Q52" i="58" s="1"/>
  <c r="AF44" i="58"/>
  <c r="AA44" i="58"/>
  <c r="B71" i="58"/>
  <c r="B72" i="58" s="1"/>
  <c r="Z43" i="58"/>
  <c r="Z44" i="58" s="1"/>
  <c r="AM134" i="56"/>
  <c r="Z57" i="56"/>
  <c r="O57" i="56" s="1"/>
  <c r="F62" i="56"/>
  <c r="Z62" i="56" s="1"/>
  <c r="F63" i="56"/>
  <c r="Z63" i="56" s="1"/>
  <c r="F64" i="56"/>
  <c r="Z64" i="56" s="1"/>
  <c r="AA57" i="56"/>
  <c r="AA62" i="56"/>
  <c r="AA64" i="56"/>
  <c r="AA63" i="56"/>
  <c r="AN134" i="56"/>
  <c r="AE64" i="56"/>
  <c r="AE62" i="56"/>
  <c r="AE63" i="56"/>
  <c r="AE57" i="56"/>
  <c r="AF64" i="56"/>
  <c r="AF57" i="56"/>
  <c r="AF63" i="56"/>
  <c r="AF62" i="56"/>
  <c r="AG64" i="56"/>
  <c r="AG62" i="56"/>
  <c r="CA57" i="56"/>
  <c r="CA84" i="56" s="1"/>
  <c r="AG63" i="56"/>
  <c r="AE44" i="55"/>
  <c r="AP22" i="54"/>
  <c r="AA44" i="55"/>
  <c r="R22" i="54"/>
  <c r="AA32" i="54" s="1"/>
  <c r="Q22" i="54"/>
  <c r="P22" i="54" s="1"/>
  <c r="P26" i="54" s="1"/>
  <c r="AF44" i="55"/>
  <c r="W22" i="54"/>
  <c r="AF32" i="54" s="1"/>
  <c r="F48" i="55"/>
  <c r="Z43" i="55"/>
  <c r="Z44" i="55" s="1"/>
  <c r="B71" i="55"/>
  <c r="B72" i="55" s="1"/>
  <c r="AG43" i="54"/>
  <c r="AG44" i="54" s="1"/>
  <c r="AE32" i="54"/>
  <c r="V26" i="54"/>
  <c r="AE22" i="54"/>
  <c r="AE31" i="54"/>
  <c r="CA32" i="54"/>
  <c r="L78" i="54"/>
  <c r="CB32" i="54"/>
  <c r="M78" i="54"/>
  <c r="AH43" i="54"/>
  <c r="AH44" i="54" s="1"/>
  <c r="W26" i="50"/>
  <c r="AF37" i="50"/>
  <c r="C50" i="50" s="1"/>
  <c r="F37" i="50"/>
  <c r="B69" i="50" s="1"/>
  <c r="Q26" i="50"/>
  <c r="Z24" i="50"/>
  <c r="I88" i="50" s="1"/>
  <c r="J88" i="50" s="1"/>
  <c r="F88" i="50" s="1"/>
  <c r="K88" i="50" s="1"/>
  <c r="AE24" i="50"/>
  <c r="AE26" i="50" s="1"/>
  <c r="AE37" i="50"/>
  <c r="BD57" i="53"/>
  <c r="BF57" i="53" s="1"/>
  <c r="BH57" i="53" s="1"/>
  <c r="BJ57" i="53" s="1"/>
  <c r="BL57" i="53" s="1"/>
  <c r="AR57" i="53" s="1"/>
  <c r="AA43" i="50"/>
  <c r="X50" i="51"/>
  <c r="X52" i="51" s="1"/>
  <c r="W52" i="51"/>
  <c r="E57" i="51"/>
  <c r="AM135" i="51"/>
  <c r="AM135" i="52"/>
  <c r="E57" i="52"/>
  <c r="AN135" i="52"/>
  <c r="AF26" i="50"/>
  <c r="X50" i="52"/>
  <c r="X52" i="52" s="1"/>
  <c r="W52" i="52"/>
  <c r="AA26" i="50"/>
  <c r="AN135" i="51"/>
  <c r="AF24" i="48"/>
  <c r="W26" i="48"/>
  <c r="AF37" i="48"/>
  <c r="AE24" i="48"/>
  <c r="V26" i="48"/>
  <c r="AE37" i="48"/>
  <c r="AA24" i="48"/>
  <c r="R26" i="48"/>
  <c r="AA37" i="48"/>
  <c r="F37" i="48"/>
  <c r="P24" i="48"/>
  <c r="P26" i="48" s="1"/>
  <c r="Z24" i="48"/>
  <c r="Q26" i="48"/>
  <c r="V26" i="49"/>
  <c r="AE37" i="49"/>
  <c r="AE24" i="49"/>
  <c r="F37" i="49"/>
  <c r="Q26" i="49"/>
  <c r="P24" i="49"/>
  <c r="P26" i="49" s="1"/>
  <c r="Z24" i="49"/>
  <c r="W26" i="49"/>
  <c r="AF37" i="49"/>
  <c r="AF24" i="49"/>
  <c r="R26" i="49"/>
  <c r="AA37" i="49"/>
  <c r="AA24" i="49"/>
  <c r="AA63" i="47"/>
  <c r="AA57" i="47"/>
  <c r="AA62" i="47"/>
  <c r="AA64" i="47"/>
  <c r="AG62" i="47"/>
  <c r="AG63" i="47"/>
  <c r="L82" i="47" s="1"/>
  <c r="BD82" i="47" s="1"/>
  <c r="BF82" i="47" s="1"/>
  <c r="BH82" i="47" s="1"/>
  <c r="BJ82" i="47" s="1"/>
  <c r="BL82" i="47" s="1"/>
  <c r="AR82" i="47" s="1"/>
  <c r="AG64" i="47"/>
  <c r="AB86" i="47"/>
  <c r="AC86" i="47"/>
  <c r="AD86" i="47"/>
  <c r="AE57" i="47"/>
  <c r="AE62" i="47"/>
  <c r="AE64" i="47"/>
  <c r="AE63" i="47"/>
  <c r="AF57" i="47"/>
  <c r="AF62" i="47"/>
  <c r="AF63" i="47"/>
  <c r="AF64" i="47"/>
  <c r="Z57" i="47"/>
  <c r="H114" i="47" s="1"/>
  <c r="I114" i="47" s="1"/>
  <c r="F62" i="47"/>
  <c r="F63" i="47"/>
  <c r="F64" i="47"/>
  <c r="Z64" i="47" s="1"/>
  <c r="BY84" i="44"/>
  <c r="AE86" i="44" s="1"/>
  <c r="BZ84" i="45"/>
  <c r="AF86" i="45" s="1"/>
  <c r="BZ84" i="44"/>
  <c r="AF86" i="44" s="1"/>
  <c r="BZ84" i="43"/>
  <c r="AF86" i="43" s="1"/>
  <c r="BU84" i="43"/>
  <c r="AA86" i="43" s="1"/>
  <c r="BT84" i="44"/>
  <c r="Z86" i="44" s="1"/>
  <c r="BT84" i="43"/>
  <c r="Z86" i="43" s="1"/>
  <c r="BY84" i="43"/>
  <c r="AE86" i="43" s="1"/>
  <c r="BY84" i="45"/>
  <c r="AE86" i="45" s="1"/>
  <c r="BU84" i="45"/>
  <c r="AA86" i="45" s="1"/>
  <c r="AR134" i="23"/>
  <c r="AP57" i="41"/>
  <c r="AP134" i="41" s="1"/>
  <c r="W57" i="41"/>
  <c r="V57" i="41"/>
  <c r="R57" i="41"/>
  <c r="Q57" i="41"/>
  <c r="AR134" i="41"/>
  <c r="AG65" i="41"/>
  <c r="AP57" i="40"/>
  <c r="W57" i="40"/>
  <c r="V57" i="40"/>
  <c r="R57" i="40"/>
  <c r="Q57" i="40"/>
  <c r="X82" i="40"/>
  <c r="AG82" i="40" s="1"/>
  <c r="AP82" i="40"/>
  <c r="W82" i="40"/>
  <c r="V82" i="40"/>
  <c r="R82" i="40"/>
  <c r="Q82" i="40"/>
  <c r="AG65" i="40"/>
  <c r="L83" i="40"/>
  <c r="AP22" i="23"/>
  <c r="AP134" i="23" s="1"/>
  <c r="Q22" i="23"/>
  <c r="Q26" i="23" s="1"/>
  <c r="V22" i="23"/>
  <c r="AE22" i="23" s="1"/>
  <c r="R22" i="23"/>
  <c r="AA22" i="23" s="1"/>
  <c r="BZ24" i="34"/>
  <c r="BZ84" i="34" s="1"/>
  <c r="AF86" i="34" s="1"/>
  <c r="AH31" i="15"/>
  <c r="AA86" i="34"/>
  <c r="CB22" i="28"/>
  <c r="CB84" i="28" s="1"/>
  <c r="AN24" i="34"/>
  <c r="AA22" i="27"/>
  <c r="AA26" i="27" s="1"/>
  <c r="AM24" i="34"/>
  <c r="BT24" i="34"/>
  <c r="BT84" i="34" s="1"/>
  <c r="Z86" i="34" s="1"/>
  <c r="AI24" i="34"/>
  <c r="AK24" i="34"/>
  <c r="AL24" i="34"/>
  <c r="AJ24" i="34"/>
  <c r="CA22" i="19"/>
  <c r="CA84" i="19" s="1"/>
  <c r="AR22" i="15"/>
  <c r="R22" i="15" s="1"/>
  <c r="AA31" i="15" s="1"/>
  <c r="CA22" i="28"/>
  <c r="CA84" i="28" s="1"/>
  <c r="W26" i="27"/>
  <c r="Z22" i="27"/>
  <c r="P22" i="27"/>
  <c r="P26" i="27" s="1"/>
  <c r="R22" i="28"/>
  <c r="W22" i="28"/>
  <c r="Q22" i="28"/>
  <c r="V22" i="28"/>
  <c r="AP22" i="28"/>
  <c r="AP134" i="28" s="1"/>
  <c r="AG32" i="15"/>
  <c r="L78" i="15" s="1"/>
  <c r="BD78" i="15" s="1"/>
  <c r="AH26" i="23"/>
  <c r="AH44" i="23" s="1"/>
  <c r="CB22" i="23"/>
  <c r="CB84" i="23" s="1"/>
  <c r="AG31" i="15"/>
  <c r="X26" i="15"/>
  <c r="AE22" i="27"/>
  <c r="BY22" i="27" s="1"/>
  <c r="BY84" i="27" s="1"/>
  <c r="AE86" i="27" s="1"/>
  <c r="W26" i="23"/>
  <c r="AF22" i="23"/>
  <c r="AH22" i="15"/>
  <c r="AH26" i="15" s="1"/>
  <c r="AH32" i="15"/>
  <c r="M78" i="15" s="1"/>
  <c r="BE78" i="15" s="1"/>
  <c r="Q26" i="19"/>
  <c r="F44" i="19" s="1"/>
  <c r="P22" i="19"/>
  <c r="P26" i="19" s="1"/>
  <c r="Z22" i="19"/>
  <c r="BT22" i="19" s="1"/>
  <c r="BT84" i="19" s="1"/>
  <c r="R26" i="19"/>
  <c r="AA22" i="19"/>
  <c r="BU22" i="19" s="1"/>
  <c r="BU84" i="19" s="1"/>
  <c r="V26" i="19"/>
  <c r="AN134" i="19" s="1"/>
  <c r="AE22" i="19"/>
  <c r="BD57" i="17"/>
  <c r="BF57" i="17" s="1"/>
  <c r="BH57" i="17" s="1"/>
  <c r="BJ57" i="17" s="1"/>
  <c r="BL57" i="17" s="1"/>
  <c r="AR57" i="17" s="1"/>
  <c r="W26" i="20"/>
  <c r="AF22" i="20"/>
  <c r="W26" i="19"/>
  <c r="AF22" i="19"/>
  <c r="V26" i="20"/>
  <c r="AN134" i="20" s="1"/>
  <c r="AE22" i="20"/>
  <c r="Q26" i="20"/>
  <c r="P22" i="20"/>
  <c r="P26" i="20" s="1"/>
  <c r="Z22" i="20"/>
  <c r="R26" i="20"/>
  <c r="AA22" i="20"/>
  <c r="AF26" i="27"/>
  <c r="AR134" i="19"/>
  <c r="AR134" i="20"/>
  <c r="AR134" i="27"/>
  <c r="BT23" i="33"/>
  <c r="BT84" i="33" s="1"/>
  <c r="Z86" i="33" s="1"/>
  <c r="F48" i="16"/>
  <c r="AG65" i="34"/>
  <c r="CB22" i="27"/>
  <c r="CB84" i="27" s="1"/>
  <c r="AR134" i="28"/>
  <c r="AN134" i="27"/>
  <c r="F44" i="27"/>
  <c r="AM134" i="27"/>
  <c r="CA22" i="27"/>
  <c r="CA84" i="27" s="1"/>
  <c r="AG44" i="27"/>
  <c r="AG65" i="26"/>
  <c r="AG44" i="19"/>
  <c r="AG65" i="19"/>
  <c r="AG66" i="19" s="1"/>
  <c r="CB22" i="19"/>
  <c r="CB84" i="19" s="1"/>
  <c r="AH44" i="19"/>
  <c r="CB22" i="20"/>
  <c r="CB84" i="20" s="1"/>
  <c r="AH44" i="20"/>
  <c r="CA22" i="20"/>
  <c r="CA84" i="20" s="1"/>
  <c r="AG44" i="20"/>
  <c r="AE44" i="16"/>
  <c r="AA44" i="16"/>
  <c r="Z43" i="16"/>
  <c r="Z44" i="16" s="1"/>
  <c r="B71" i="16"/>
  <c r="B72" i="16" s="1"/>
  <c r="AF44" i="16"/>
  <c r="AI78" i="64" l="1"/>
  <c r="AN78" i="64"/>
  <c r="AM78" i="64"/>
  <c r="AL78" i="64"/>
  <c r="CB73" i="64"/>
  <c r="CB84" i="64" s="1"/>
  <c r="BT73" i="64"/>
  <c r="BT84" i="64" s="1"/>
  <c r="CA73" i="64"/>
  <c r="CA84" i="64" s="1"/>
  <c r="B73" i="64"/>
  <c r="BZ73" i="64"/>
  <c r="BZ84" i="64" s="1"/>
  <c r="BW73" i="64"/>
  <c r="BW84" i="64" s="1"/>
  <c r="AC86" i="64" s="1"/>
  <c r="BY73" i="64"/>
  <c r="BY84" i="64" s="1"/>
  <c r="BU73" i="64"/>
  <c r="BU84" i="64" s="1"/>
  <c r="BX73" i="64"/>
  <c r="BX84" i="64" s="1"/>
  <c r="AD86" i="64" s="1"/>
  <c r="BV73" i="64"/>
  <c r="BV84" i="64" s="1"/>
  <c r="AB86" i="64" s="1"/>
  <c r="AP48" i="64"/>
  <c r="AP135" i="64" s="1"/>
  <c r="F52" i="64"/>
  <c r="AR48" i="64"/>
  <c r="AR135" i="64" s="1"/>
  <c r="W48" i="64"/>
  <c r="V48" i="64"/>
  <c r="V52" i="64" s="1"/>
  <c r="Q48" i="64"/>
  <c r="Q52" i="64" s="1"/>
  <c r="AJ78" i="64"/>
  <c r="AA62" i="63"/>
  <c r="AA64" i="63"/>
  <c r="AA57" i="63"/>
  <c r="AI57" i="63" s="1"/>
  <c r="AE62" i="63"/>
  <c r="R48" i="59"/>
  <c r="R52" i="59" s="1"/>
  <c r="R48" i="58"/>
  <c r="R52" i="58" s="1"/>
  <c r="AG65" i="61"/>
  <c r="AE57" i="63"/>
  <c r="AM57" i="63" s="1"/>
  <c r="AE64" i="63"/>
  <c r="AF62" i="63"/>
  <c r="AF57" i="63"/>
  <c r="AN57" i="63" s="1"/>
  <c r="F62" i="63"/>
  <c r="AJ62" i="63" s="1"/>
  <c r="AF63" i="63"/>
  <c r="AF82" i="63" s="1"/>
  <c r="F64" i="63"/>
  <c r="Z64" i="63" s="1"/>
  <c r="F63" i="63"/>
  <c r="Z63" i="63" s="1"/>
  <c r="AM134" i="62"/>
  <c r="Z83" i="62"/>
  <c r="AI83" i="62" s="1"/>
  <c r="H114" i="63"/>
  <c r="I114" i="63" s="1"/>
  <c r="O57" i="63"/>
  <c r="AL57" i="63"/>
  <c r="AJ57" i="63"/>
  <c r="AK57" i="63"/>
  <c r="AA85" i="62"/>
  <c r="AA86" i="62" s="1"/>
  <c r="AE83" i="62"/>
  <c r="AN134" i="62"/>
  <c r="AF85" i="62"/>
  <c r="AF86" i="62" s="1"/>
  <c r="AA82" i="63"/>
  <c r="BY73" i="59"/>
  <c r="AE82" i="63"/>
  <c r="AR83" i="63"/>
  <c r="BD83" i="63"/>
  <c r="BF83" i="63" s="1"/>
  <c r="BH83" i="63" s="1"/>
  <c r="BJ83" i="63" s="1"/>
  <c r="BL83" i="63" s="1"/>
  <c r="BY57" i="61"/>
  <c r="BY84" i="61" s="1"/>
  <c r="AE86" i="61" s="1"/>
  <c r="AM57" i="61"/>
  <c r="BU57" i="61"/>
  <c r="BU84" i="61" s="1"/>
  <c r="AA86" i="61" s="1"/>
  <c r="AI57" i="61"/>
  <c r="AE65" i="61"/>
  <c r="AE66" i="61" s="1"/>
  <c r="Z65" i="61"/>
  <c r="Z66" i="61" s="1"/>
  <c r="BT57" i="61"/>
  <c r="BT84" i="61" s="1"/>
  <c r="Z86" i="61" s="1"/>
  <c r="I97" i="61"/>
  <c r="J97" i="61" s="1"/>
  <c r="F97" i="61" s="1"/>
  <c r="K97" i="61" s="1"/>
  <c r="AL57" i="61"/>
  <c r="AK57" i="61"/>
  <c r="AJ57" i="61"/>
  <c r="AA65" i="61"/>
  <c r="AA66" i="61" s="1"/>
  <c r="AF65" i="61"/>
  <c r="AF66" i="61" s="1"/>
  <c r="BZ57" i="61"/>
  <c r="BZ84" i="61" s="1"/>
  <c r="AF86" i="61" s="1"/>
  <c r="AN57" i="61"/>
  <c r="BZ73" i="59"/>
  <c r="B73" i="59"/>
  <c r="BT73" i="59"/>
  <c r="BU73" i="59"/>
  <c r="BV73" i="59"/>
  <c r="BV84" i="59" s="1"/>
  <c r="AB86" i="59" s="1"/>
  <c r="BW73" i="59"/>
  <c r="BW84" i="59" s="1"/>
  <c r="AC86" i="59" s="1"/>
  <c r="BX73" i="59"/>
  <c r="BX84" i="59" s="1"/>
  <c r="AD86" i="59" s="1"/>
  <c r="CA73" i="59"/>
  <c r="I88" i="48"/>
  <c r="J88" i="48" s="1"/>
  <c r="F88" i="48" s="1"/>
  <c r="K88" i="48" s="1"/>
  <c r="I88" i="49"/>
  <c r="J88" i="49" s="1"/>
  <c r="F88" i="49" s="1"/>
  <c r="K88" i="49" s="1"/>
  <c r="W52" i="59"/>
  <c r="X48" i="59"/>
  <c r="X52" i="59" s="1"/>
  <c r="E57" i="59"/>
  <c r="AM135" i="59"/>
  <c r="AN135" i="59"/>
  <c r="BX73" i="58"/>
  <c r="BX84" i="58" s="1"/>
  <c r="AD86" i="58" s="1"/>
  <c r="BU73" i="58"/>
  <c r="BW73" i="58"/>
  <c r="BW84" i="58" s="1"/>
  <c r="AC86" i="58" s="1"/>
  <c r="BV73" i="58"/>
  <c r="BV84" i="58" s="1"/>
  <c r="AB86" i="58" s="1"/>
  <c r="BY73" i="58"/>
  <c r="BT73" i="58"/>
  <c r="B73" i="58"/>
  <c r="CB73" i="58"/>
  <c r="CB84" i="58" s="1"/>
  <c r="CA73" i="58"/>
  <c r="BZ73" i="58"/>
  <c r="E57" i="58"/>
  <c r="AM135" i="58"/>
  <c r="X48" i="58"/>
  <c r="X52" i="58" s="1"/>
  <c r="W52" i="58"/>
  <c r="AN135" i="58"/>
  <c r="AE65" i="56"/>
  <c r="AE66" i="56" s="1"/>
  <c r="F111" i="48"/>
  <c r="R111" i="48" s="1"/>
  <c r="F110" i="48"/>
  <c r="R110" i="48" s="1"/>
  <c r="F111" i="49"/>
  <c r="R111" i="49" s="1"/>
  <c r="F110" i="49"/>
  <c r="R110" i="49" s="1"/>
  <c r="AI24" i="50"/>
  <c r="F111" i="50"/>
  <c r="R111" i="50" s="1"/>
  <c r="F110" i="50"/>
  <c r="R110" i="50" s="1"/>
  <c r="BY57" i="56"/>
  <c r="BY84" i="56" s="1"/>
  <c r="AE86" i="56" s="1"/>
  <c r="AM57" i="56"/>
  <c r="BZ57" i="56"/>
  <c r="BZ84" i="56" s="1"/>
  <c r="AF86" i="56" s="1"/>
  <c r="AN57" i="56"/>
  <c r="AA65" i="56"/>
  <c r="AA66" i="56" s="1"/>
  <c r="BU57" i="56"/>
  <c r="BU84" i="56" s="1"/>
  <c r="AA86" i="56" s="1"/>
  <c r="AI57" i="56"/>
  <c r="AG65" i="56"/>
  <c r="Z65" i="56"/>
  <c r="Z66" i="56" s="1"/>
  <c r="AF65" i="56"/>
  <c r="AF66" i="56" s="1"/>
  <c r="I97" i="56"/>
  <c r="J97" i="56" s="1"/>
  <c r="F97" i="56" s="1"/>
  <c r="K97" i="56" s="1"/>
  <c r="BT57" i="56"/>
  <c r="BT84" i="56" s="1"/>
  <c r="Z86" i="56" s="1"/>
  <c r="AJ57" i="56"/>
  <c r="AL57" i="56"/>
  <c r="AK57" i="56"/>
  <c r="F32" i="54"/>
  <c r="E78" i="54" s="1"/>
  <c r="AA31" i="54"/>
  <c r="AA43" i="54" s="1"/>
  <c r="AA22" i="54"/>
  <c r="AA26" i="54" s="1"/>
  <c r="AF31" i="54"/>
  <c r="C48" i="54" s="1"/>
  <c r="F48" i="54" s="1"/>
  <c r="AF22" i="54"/>
  <c r="AF26" i="54" s="1"/>
  <c r="W26" i="54"/>
  <c r="Z22" i="54"/>
  <c r="F31" i="54"/>
  <c r="Q26" i="54"/>
  <c r="CB73" i="55"/>
  <c r="CB84" i="55" s="1"/>
  <c r="CA73" i="55"/>
  <c r="CA84" i="55" s="1"/>
  <c r="BZ73" i="55"/>
  <c r="BZ84" i="55" s="1"/>
  <c r="BY73" i="55"/>
  <c r="BY84" i="55" s="1"/>
  <c r="BX73" i="55"/>
  <c r="BX84" i="55" s="1"/>
  <c r="AD86" i="55" s="1"/>
  <c r="BW73" i="55"/>
  <c r="BW84" i="55" s="1"/>
  <c r="AC86" i="55" s="1"/>
  <c r="BV73" i="55"/>
  <c r="BV84" i="55" s="1"/>
  <c r="AB86" i="55" s="1"/>
  <c r="BU73" i="55"/>
  <c r="BU84" i="55" s="1"/>
  <c r="BT73" i="55"/>
  <c r="BT84" i="55" s="1"/>
  <c r="B73" i="55"/>
  <c r="F52" i="55"/>
  <c r="AR48" i="55"/>
  <c r="AR135" i="55" s="1"/>
  <c r="AP48" i="55"/>
  <c r="AP135" i="55" s="1"/>
  <c r="W48" i="55"/>
  <c r="Q48" i="55"/>
  <c r="Q52" i="55" s="1"/>
  <c r="V48" i="55"/>
  <c r="V52" i="55" s="1"/>
  <c r="R26" i="54"/>
  <c r="AN37" i="50"/>
  <c r="X57" i="53"/>
  <c r="AG57" i="53" s="1"/>
  <c r="CA57" i="53" s="1"/>
  <c r="CA84" i="53" s="1"/>
  <c r="BE78" i="54"/>
  <c r="BG78" i="54" s="1"/>
  <c r="BI78" i="54" s="1"/>
  <c r="BK78" i="54" s="1"/>
  <c r="BM78" i="54" s="1"/>
  <c r="AE26" i="54"/>
  <c r="BD78" i="54"/>
  <c r="BF78" i="54" s="1"/>
  <c r="BH78" i="54" s="1"/>
  <c r="BJ78" i="54" s="1"/>
  <c r="BL78" i="54" s="1"/>
  <c r="AE43" i="54"/>
  <c r="AF43" i="50"/>
  <c r="AF44" i="50" s="1"/>
  <c r="AL37" i="50"/>
  <c r="AM24" i="50"/>
  <c r="AJ37" i="50"/>
  <c r="AK37" i="50"/>
  <c r="AI37" i="50"/>
  <c r="F43" i="50"/>
  <c r="F44" i="50" s="1"/>
  <c r="Z37" i="50"/>
  <c r="AM37" i="50"/>
  <c r="AN24" i="50"/>
  <c r="AK24" i="50"/>
  <c r="AL24" i="50"/>
  <c r="AJ24" i="50"/>
  <c r="Z26" i="50"/>
  <c r="AA44" i="50"/>
  <c r="AE43" i="50"/>
  <c r="AE44" i="50" s="1"/>
  <c r="V57" i="53"/>
  <c r="AR134" i="53"/>
  <c r="AP57" i="53"/>
  <c r="AP134" i="53" s="1"/>
  <c r="Q57" i="53"/>
  <c r="W57" i="53"/>
  <c r="R57" i="53"/>
  <c r="L57" i="52"/>
  <c r="F50" i="50"/>
  <c r="L57" i="51"/>
  <c r="B71" i="50"/>
  <c r="AN57" i="47"/>
  <c r="AM37" i="49"/>
  <c r="AE43" i="49"/>
  <c r="Z26" i="48"/>
  <c r="AK24" i="48"/>
  <c r="AL24" i="48"/>
  <c r="AJ24" i="48"/>
  <c r="AI24" i="49"/>
  <c r="AA26" i="49"/>
  <c r="AI37" i="49"/>
  <c r="AA43" i="49"/>
  <c r="Z37" i="48"/>
  <c r="F43" i="48"/>
  <c r="F44" i="48" s="1"/>
  <c r="B69" i="48"/>
  <c r="AJ37" i="48"/>
  <c r="AK37" i="48"/>
  <c r="AL37" i="48"/>
  <c r="AI37" i="48"/>
  <c r="AA43" i="48"/>
  <c r="AN24" i="49"/>
  <c r="AF26" i="49"/>
  <c r="AF43" i="49"/>
  <c r="AN37" i="49"/>
  <c r="C50" i="49"/>
  <c r="AI24" i="48"/>
  <c r="AA26" i="48"/>
  <c r="AM57" i="47"/>
  <c r="AM37" i="48"/>
  <c r="AE43" i="48"/>
  <c r="Z26" i="49"/>
  <c r="AL24" i="49"/>
  <c r="AK24" i="49"/>
  <c r="AJ24" i="49"/>
  <c r="AM24" i="48"/>
  <c r="AE26" i="48"/>
  <c r="AN37" i="48"/>
  <c r="AF43" i="48"/>
  <c r="C50" i="48"/>
  <c r="Z37" i="49"/>
  <c r="B69" i="49"/>
  <c r="F43" i="49"/>
  <c r="F44" i="49" s="1"/>
  <c r="AL37" i="49"/>
  <c r="AK37" i="49"/>
  <c r="AJ37" i="49"/>
  <c r="AE26" i="49"/>
  <c r="AM24" i="49"/>
  <c r="AN24" i="48"/>
  <c r="AF26" i="48"/>
  <c r="AM63" i="47"/>
  <c r="AE65" i="47"/>
  <c r="AE66" i="47" s="1"/>
  <c r="AM62" i="47"/>
  <c r="Z63" i="47"/>
  <c r="I98" i="47" s="1"/>
  <c r="J98" i="47" s="1"/>
  <c r="F98" i="47" s="1"/>
  <c r="K98" i="47" s="1"/>
  <c r="E82" i="47"/>
  <c r="AJ63" i="47"/>
  <c r="AL63" i="47"/>
  <c r="AK63" i="47"/>
  <c r="E83" i="47"/>
  <c r="Z62" i="47"/>
  <c r="AJ62" i="47"/>
  <c r="AL62" i="47"/>
  <c r="AK62" i="47"/>
  <c r="AP82" i="47"/>
  <c r="W82" i="47"/>
  <c r="AF82" i="47" s="1"/>
  <c r="V82" i="47"/>
  <c r="R82" i="47"/>
  <c r="AA82" i="47" s="1"/>
  <c r="Q82" i="47"/>
  <c r="X82" i="47"/>
  <c r="AG82" i="47" s="1"/>
  <c r="AJ57" i="47"/>
  <c r="AL57" i="47"/>
  <c r="AK57" i="47"/>
  <c r="O57" i="47"/>
  <c r="R115" i="47" s="1"/>
  <c r="D132" i="47" s="1"/>
  <c r="AG65" i="47"/>
  <c r="L83" i="47"/>
  <c r="AA65" i="47"/>
  <c r="AA66" i="47" s="1"/>
  <c r="AI62" i="47"/>
  <c r="AN63" i="47"/>
  <c r="AI57" i="47"/>
  <c r="AF65" i="47"/>
  <c r="AF66" i="47" s="1"/>
  <c r="AN62" i="47"/>
  <c r="AI63" i="47"/>
  <c r="V26" i="23"/>
  <c r="AN134" i="23" s="1"/>
  <c r="P22" i="23"/>
  <c r="P26" i="23" s="1"/>
  <c r="Z22" i="23"/>
  <c r="AM22" i="23" s="1"/>
  <c r="AM134" i="41"/>
  <c r="Z57" i="41"/>
  <c r="F63" i="41"/>
  <c r="Z63" i="41" s="1"/>
  <c r="F62" i="41"/>
  <c r="Z62" i="41" s="1"/>
  <c r="F64" i="41"/>
  <c r="Z64" i="41" s="1"/>
  <c r="AA63" i="41"/>
  <c r="AA62" i="41"/>
  <c r="AA57" i="41"/>
  <c r="AA64" i="41"/>
  <c r="AN134" i="41"/>
  <c r="AE63" i="41"/>
  <c r="AE64" i="41"/>
  <c r="AE57" i="41"/>
  <c r="AE62" i="41"/>
  <c r="AF62" i="41"/>
  <c r="AF64" i="41"/>
  <c r="AF57" i="41"/>
  <c r="AF63" i="41"/>
  <c r="BD83" i="40"/>
  <c r="BF83" i="40" s="1"/>
  <c r="BH83" i="40" s="1"/>
  <c r="BJ83" i="40" s="1"/>
  <c r="BL83" i="40" s="1"/>
  <c r="AR83" i="40"/>
  <c r="Z57" i="40"/>
  <c r="F62" i="40"/>
  <c r="F63" i="40"/>
  <c r="F64" i="40"/>
  <c r="Z64" i="40" s="1"/>
  <c r="AA63" i="40"/>
  <c r="AA57" i="40"/>
  <c r="AA64" i="40"/>
  <c r="AA62" i="40"/>
  <c r="AE62" i="40"/>
  <c r="AE57" i="40"/>
  <c r="AE63" i="40"/>
  <c r="AE64" i="40"/>
  <c r="AF57" i="40"/>
  <c r="BZ57" i="40" s="1"/>
  <c r="BZ84" i="40" s="1"/>
  <c r="AF62" i="40"/>
  <c r="AF64" i="40"/>
  <c r="AF63" i="40"/>
  <c r="R26" i="23"/>
  <c r="AI22" i="27"/>
  <c r="W22" i="15"/>
  <c r="AF22" i="15" s="1"/>
  <c r="AF26" i="15" s="1"/>
  <c r="V22" i="15"/>
  <c r="AE31" i="15" s="1"/>
  <c r="AP22" i="15"/>
  <c r="Q22" i="15"/>
  <c r="F32" i="15" s="1"/>
  <c r="E78" i="15" s="1"/>
  <c r="AG43" i="15"/>
  <c r="AG44" i="15" s="1"/>
  <c r="BT22" i="27"/>
  <c r="BT84" i="27" s="1"/>
  <c r="Z86" i="27" s="1"/>
  <c r="AK22" i="27"/>
  <c r="AJ22" i="27"/>
  <c r="AL22" i="27"/>
  <c r="AH43" i="15"/>
  <c r="AH44" i="15" s="1"/>
  <c r="Z26" i="27"/>
  <c r="Z44" i="27" s="1"/>
  <c r="AN22" i="27"/>
  <c r="AM22" i="27"/>
  <c r="AE22" i="28"/>
  <c r="BY22" i="28" s="1"/>
  <c r="BY84" i="28" s="1"/>
  <c r="V26" i="28"/>
  <c r="AN134" i="28" s="1"/>
  <c r="Q26" i="28"/>
  <c r="F44" i="28" s="1"/>
  <c r="P22" i="28"/>
  <c r="P26" i="28" s="1"/>
  <c r="Z22" i="28"/>
  <c r="AE26" i="23"/>
  <c r="AE44" i="23" s="1"/>
  <c r="AF26" i="23"/>
  <c r="AF44" i="23" s="1"/>
  <c r="W26" i="28"/>
  <c r="AF22" i="28"/>
  <c r="AE26" i="27"/>
  <c r="AE44" i="27" s="1"/>
  <c r="R26" i="28"/>
  <c r="AA22" i="28"/>
  <c r="BU22" i="28" s="1"/>
  <c r="BU84" i="28" s="1"/>
  <c r="AA26" i="23"/>
  <c r="AA44" i="23" s="1"/>
  <c r="AN22" i="20"/>
  <c r="AF26" i="20"/>
  <c r="AF44" i="20" s="1"/>
  <c r="X57" i="17"/>
  <c r="AG57" i="17" s="1"/>
  <c r="AG62" i="17" s="1"/>
  <c r="AF26" i="19"/>
  <c r="AF44" i="19" s="1"/>
  <c r="AN22" i="19"/>
  <c r="R57" i="17"/>
  <c r="AA57" i="17" s="1"/>
  <c r="AP57" i="17"/>
  <c r="W57" i="17"/>
  <c r="AF57" i="17" s="1"/>
  <c r="V57" i="17"/>
  <c r="AE57" i="17" s="1"/>
  <c r="Q57" i="17"/>
  <c r="Z57" i="17" s="1"/>
  <c r="H114" i="17" s="1"/>
  <c r="I114" i="17" s="1"/>
  <c r="AI22" i="20"/>
  <c r="AA26" i="20"/>
  <c r="AA44" i="20" s="1"/>
  <c r="AE26" i="19"/>
  <c r="AE44" i="19" s="1"/>
  <c r="AM22" i="19"/>
  <c r="AA22" i="15"/>
  <c r="AA26" i="15" s="1"/>
  <c r="R26" i="15"/>
  <c r="BF78" i="15"/>
  <c r="BH78" i="15" s="1"/>
  <c r="Z26" i="20"/>
  <c r="Z44" i="20" s="1"/>
  <c r="AJ22" i="20"/>
  <c r="AK22" i="20"/>
  <c r="AL22" i="20"/>
  <c r="BG78" i="15"/>
  <c r="BI78" i="15" s="1"/>
  <c r="AI22" i="19"/>
  <c r="AA26" i="19"/>
  <c r="AA44" i="19" s="1"/>
  <c r="AA32" i="15"/>
  <c r="AA43" i="15" s="1"/>
  <c r="Z26" i="19"/>
  <c r="Z44" i="19" s="1"/>
  <c r="AL22" i="19"/>
  <c r="AK22" i="19"/>
  <c r="AJ22" i="19"/>
  <c r="AE26" i="20"/>
  <c r="AE44" i="20" s="1"/>
  <c r="AM22" i="20"/>
  <c r="AF44" i="27"/>
  <c r="BU22" i="27"/>
  <c r="BU84" i="27" s="1"/>
  <c r="AA86" i="27" s="1"/>
  <c r="AA44" i="27"/>
  <c r="AG63" i="27"/>
  <c r="AG64" i="27"/>
  <c r="AG62" i="27"/>
  <c r="AG64" i="20"/>
  <c r="AG62" i="20"/>
  <c r="AG63" i="20"/>
  <c r="V48" i="16"/>
  <c r="V52" i="16" s="1"/>
  <c r="W48" i="16"/>
  <c r="X48" i="16" s="1"/>
  <c r="Q48" i="16"/>
  <c r="Q52" i="16" s="1"/>
  <c r="BY22" i="23"/>
  <c r="BY84" i="23" s="1"/>
  <c r="F44" i="23"/>
  <c r="AM134" i="23"/>
  <c r="BU22" i="23"/>
  <c r="BU84" i="23" s="1"/>
  <c r="BZ22" i="23"/>
  <c r="BZ84" i="23" s="1"/>
  <c r="AF86" i="23" s="1"/>
  <c r="AM134" i="19"/>
  <c r="Z86" i="19"/>
  <c r="AA86" i="19"/>
  <c r="BZ22" i="19"/>
  <c r="BZ84" i="19" s="1"/>
  <c r="AF86" i="19" s="1"/>
  <c r="BY22" i="19"/>
  <c r="BY84" i="19" s="1"/>
  <c r="AE86" i="19" s="1"/>
  <c r="BZ22" i="20"/>
  <c r="BZ84" i="20" s="1"/>
  <c r="AF86" i="20" s="1"/>
  <c r="BU22" i="20"/>
  <c r="BU84" i="20" s="1"/>
  <c r="AA86" i="20" s="1"/>
  <c r="BY22" i="20"/>
  <c r="BY84" i="20" s="1"/>
  <c r="AE86" i="20" s="1"/>
  <c r="AM134" i="20"/>
  <c r="F44" i="20"/>
  <c r="BT22" i="20"/>
  <c r="BT84" i="20" s="1"/>
  <c r="Z86" i="20" s="1"/>
  <c r="BU73" i="16"/>
  <c r="BZ73" i="16"/>
  <c r="BX73" i="16"/>
  <c r="BX84" i="16" s="1"/>
  <c r="AD86" i="16" s="1"/>
  <c r="BY73" i="16"/>
  <c r="BV73" i="16"/>
  <c r="BV84" i="16" s="1"/>
  <c r="AB86" i="16" s="1"/>
  <c r="B73" i="16"/>
  <c r="BW73" i="16"/>
  <c r="BW84" i="16" s="1"/>
  <c r="AC86" i="16" s="1"/>
  <c r="CA73" i="16"/>
  <c r="CB73" i="16"/>
  <c r="CB84" i="16" s="1"/>
  <c r="BT73" i="16"/>
  <c r="AP48" i="16"/>
  <c r="AP135" i="16" s="1"/>
  <c r="F52" i="16"/>
  <c r="AR48" i="16"/>
  <c r="AR135" i="16" s="1"/>
  <c r="AN135" i="64" l="1"/>
  <c r="W52" i="64"/>
  <c r="X48" i="64"/>
  <c r="X52" i="64" s="1"/>
  <c r="AM135" i="64"/>
  <c r="E57" i="64"/>
  <c r="R48" i="64"/>
  <c r="R52" i="64" s="1"/>
  <c r="AA65" i="63"/>
  <c r="AA66" i="63" s="1"/>
  <c r="AE65" i="63"/>
  <c r="AE66" i="63" s="1"/>
  <c r="AM62" i="63"/>
  <c r="AK62" i="63"/>
  <c r="E83" i="63"/>
  <c r="Z62" i="63"/>
  <c r="Z65" i="63" s="1"/>
  <c r="Z66" i="63" s="1"/>
  <c r="R48" i="55"/>
  <c r="R52" i="55" s="1"/>
  <c r="R48" i="16"/>
  <c r="R52" i="16" s="1"/>
  <c r="BT57" i="40"/>
  <c r="BT84" i="40" s="1"/>
  <c r="O57" i="40"/>
  <c r="I97" i="40" s="1"/>
  <c r="J97" i="40" s="1"/>
  <c r="F97" i="40" s="1"/>
  <c r="K97" i="40" s="1"/>
  <c r="AI63" i="63"/>
  <c r="AK63" i="63"/>
  <c r="E82" i="63"/>
  <c r="AI62" i="63"/>
  <c r="AM63" i="63"/>
  <c r="AN62" i="63"/>
  <c r="AN63" i="63"/>
  <c r="AF65" i="63"/>
  <c r="AF66" i="63" s="1"/>
  <c r="AJ63" i="63"/>
  <c r="AE85" i="62"/>
  <c r="AE86" i="62" s="1"/>
  <c r="AM83" i="62"/>
  <c r="AK83" i="62"/>
  <c r="AJ83" i="62"/>
  <c r="AL83" i="62"/>
  <c r="Z85" i="62"/>
  <c r="Z86" i="62" s="1"/>
  <c r="X83" i="63"/>
  <c r="AG83" i="63" s="1"/>
  <c r="W83" i="63"/>
  <c r="AF83" i="63" s="1"/>
  <c r="V83" i="63"/>
  <c r="R83" i="63"/>
  <c r="AA83" i="63" s="1"/>
  <c r="AA85" i="63" s="1"/>
  <c r="AA86" i="63" s="1"/>
  <c r="Q83" i="63"/>
  <c r="AP83" i="63"/>
  <c r="AP134" i="63" s="1"/>
  <c r="AR134" i="63"/>
  <c r="AN83" i="62"/>
  <c r="I98" i="63"/>
  <c r="J98" i="63" s="1"/>
  <c r="F98" i="63" s="1"/>
  <c r="K98" i="63" s="1"/>
  <c r="Z82" i="63"/>
  <c r="AL63" i="63"/>
  <c r="L57" i="59"/>
  <c r="L57" i="58"/>
  <c r="G110" i="54"/>
  <c r="I110" i="54" s="1"/>
  <c r="AI31" i="54"/>
  <c r="AI32" i="54"/>
  <c r="AL32" i="54"/>
  <c r="AM32" i="54"/>
  <c r="AJ32" i="54"/>
  <c r="AK32" i="54"/>
  <c r="Z32" i="54"/>
  <c r="BT32" i="54" s="1"/>
  <c r="AN32" i="54"/>
  <c r="AN31" i="54"/>
  <c r="AF43" i="54"/>
  <c r="AF44" i="54" s="1"/>
  <c r="AI22" i="54"/>
  <c r="AN22" i="54"/>
  <c r="AL31" i="54"/>
  <c r="AG64" i="53"/>
  <c r="AG63" i="53"/>
  <c r="AG62" i="53"/>
  <c r="AK31" i="54"/>
  <c r="AJ31" i="54"/>
  <c r="F43" i="54"/>
  <c r="F44" i="54" s="1"/>
  <c r="AM31" i="54"/>
  <c r="Z31" i="54"/>
  <c r="T31" i="54"/>
  <c r="AL22" i="54"/>
  <c r="AM22" i="54"/>
  <c r="Z26" i="54"/>
  <c r="AJ22" i="54"/>
  <c r="AK22" i="54"/>
  <c r="AE44" i="54"/>
  <c r="AM135" i="55"/>
  <c r="E57" i="55"/>
  <c r="W52" i="55"/>
  <c r="X48" i="55"/>
  <c r="X52" i="55" s="1"/>
  <c r="AN135" i="55"/>
  <c r="AR78" i="54"/>
  <c r="R78" i="54" s="1"/>
  <c r="AA78" i="54" s="1"/>
  <c r="Y78" i="54"/>
  <c r="AH78" i="54" s="1"/>
  <c r="AA44" i="54"/>
  <c r="X78" i="54"/>
  <c r="AG78" i="54" s="1"/>
  <c r="R115" i="50"/>
  <c r="D132" i="50" s="1"/>
  <c r="Z43" i="50"/>
  <c r="Z44" i="50" s="1"/>
  <c r="B72" i="50"/>
  <c r="BU73" i="50" s="1"/>
  <c r="AR48" i="54"/>
  <c r="AR135" i="54" s="1"/>
  <c r="F52" i="54"/>
  <c r="AP48" i="54"/>
  <c r="AP135" i="54" s="1"/>
  <c r="Q48" i="54"/>
  <c r="Q52" i="54" s="1"/>
  <c r="W48" i="54"/>
  <c r="V48" i="54"/>
  <c r="V52" i="54" s="1"/>
  <c r="AA57" i="53"/>
  <c r="AA63" i="53"/>
  <c r="AA62" i="53"/>
  <c r="AA64" i="53"/>
  <c r="AF62" i="53"/>
  <c r="AF63" i="53"/>
  <c r="AF64" i="53"/>
  <c r="AF57" i="53"/>
  <c r="Q74" i="53"/>
  <c r="AM134" i="53"/>
  <c r="Z57" i="53"/>
  <c r="F64" i="53"/>
  <c r="Z64" i="53" s="1"/>
  <c r="F62" i="53"/>
  <c r="Z62" i="53" s="1"/>
  <c r="F63" i="53"/>
  <c r="Z63" i="53" s="1"/>
  <c r="AN134" i="53"/>
  <c r="AE62" i="53"/>
  <c r="AE63" i="53"/>
  <c r="AE64" i="53"/>
  <c r="AE57" i="53"/>
  <c r="AE44" i="49"/>
  <c r="F52" i="50"/>
  <c r="AR50" i="50"/>
  <c r="AR135" i="50" s="1"/>
  <c r="AP50" i="50"/>
  <c r="AP135" i="50" s="1"/>
  <c r="V50" i="50"/>
  <c r="V52" i="50" s="1"/>
  <c r="Q50" i="50"/>
  <c r="Q52" i="50" s="1"/>
  <c r="W50" i="50"/>
  <c r="BD57" i="52"/>
  <c r="BF57" i="52" s="1"/>
  <c r="BH57" i="52" s="1"/>
  <c r="BJ57" i="52" s="1"/>
  <c r="BL57" i="52" s="1"/>
  <c r="AR57" i="52" s="1"/>
  <c r="BD57" i="51"/>
  <c r="BF57" i="51" s="1"/>
  <c r="BH57" i="51" s="1"/>
  <c r="BJ57" i="51" s="1"/>
  <c r="BL57" i="51" s="1"/>
  <c r="AR57" i="51" s="1"/>
  <c r="Z82" i="47"/>
  <c r="AK82" i="47" s="1"/>
  <c r="AF44" i="49"/>
  <c r="AA44" i="49"/>
  <c r="AN22" i="23"/>
  <c r="AF44" i="48"/>
  <c r="AA44" i="48"/>
  <c r="AE44" i="48"/>
  <c r="F50" i="49"/>
  <c r="Z65" i="47"/>
  <c r="Z66" i="47" s="1"/>
  <c r="B71" i="48"/>
  <c r="B72" i="48" s="1"/>
  <c r="BT22" i="23"/>
  <c r="BT84" i="23" s="1"/>
  <c r="Z86" i="23" s="1"/>
  <c r="Z43" i="48"/>
  <c r="Z44" i="48" s="1"/>
  <c r="AI22" i="23"/>
  <c r="B71" i="49"/>
  <c r="B72" i="49" s="1"/>
  <c r="AK22" i="23"/>
  <c r="Z26" i="23"/>
  <c r="Z44" i="23" s="1"/>
  <c r="Z43" i="49"/>
  <c r="Z44" i="49" s="1"/>
  <c r="F50" i="48"/>
  <c r="AR83" i="47"/>
  <c r="BD83" i="47"/>
  <c r="BF83" i="47" s="1"/>
  <c r="BH83" i="47" s="1"/>
  <c r="BJ83" i="47" s="1"/>
  <c r="BL83" i="47" s="1"/>
  <c r="AE82" i="47"/>
  <c r="AE86" i="23"/>
  <c r="AA86" i="23"/>
  <c r="AL22" i="23"/>
  <c r="AJ22" i="23"/>
  <c r="AF65" i="41"/>
  <c r="AF66" i="41" s="1"/>
  <c r="AE65" i="41"/>
  <c r="AE66" i="41" s="1"/>
  <c r="AA65" i="41"/>
  <c r="AA66" i="41" s="1"/>
  <c r="BY57" i="41"/>
  <c r="BY84" i="41" s="1"/>
  <c r="AE86" i="41" s="1"/>
  <c r="AM57" i="41"/>
  <c r="BU57" i="41"/>
  <c r="BU84" i="41" s="1"/>
  <c r="AA86" i="41" s="1"/>
  <c r="AI57" i="41"/>
  <c r="Z65" i="41"/>
  <c r="Z66" i="41" s="1"/>
  <c r="BT57" i="41"/>
  <c r="BT84" i="41" s="1"/>
  <c r="Z86" i="41" s="1"/>
  <c r="O57" i="41"/>
  <c r="I97" i="41" s="1"/>
  <c r="J97" i="41" s="1"/>
  <c r="F97" i="41" s="1"/>
  <c r="K97" i="41" s="1"/>
  <c r="AK57" i="41"/>
  <c r="AJ57" i="41"/>
  <c r="AL57" i="41"/>
  <c r="BZ57" i="41"/>
  <c r="BZ84" i="41" s="1"/>
  <c r="AF86" i="41" s="1"/>
  <c r="AN57" i="41"/>
  <c r="AM57" i="40"/>
  <c r="BY57" i="40"/>
  <c r="BY84" i="40" s="1"/>
  <c r="AI57" i="40"/>
  <c r="BU57" i="40"/>
  <c r="BU84" i="40" s="1"/>
  <c r="AN57" i="40"/>
  <c r="AE82" i="40"/>
  <c r="AM63" i="40"/>
  <c r="AM62" i="40"/>
  <c r="AE65" i="40"/>
  <c r="AE66" i="40" s="1"/>
  <c r="AI62" i="40"/>
  <c r="AA65" i="40"/>
  <c r="AA66" i="40" s="1"/>
  <c r="AA82" i="40"/>
  <c r="AI63" i="40"/>
  <c r="Z63" i="40"/>
  <c r="Z82" i="40" s="1"/>
  <c r="E82" i="40"/>
  <c r="AJ63" i="40"/>
  <c r="AK63" i="40"/>
  <c r="AL63" i="40"/>
  <c r="E83" i="40"/>
  <c r="Z62" i="40"/>
  <c r="AK62" i="40"/>
  <c r="AL62" i="40"/>
  <c r="AJ62" i="40"/>
  <c r="AL57" i="40"/>
  <c r="AK57" i="40"/>
  <c r="AJ57" i="40"/>
  <c r="AF82" i="40"/>
  <c r="AN63" i="40"/>
  <c r="X83" i="40"/>
  <c r="AG83" i="40" s="1"/>
  <c r="AP83" i="40"/>
  <c r="AP134" i="40" s="1"/>
  <c r="W83" i="40"/>
  <c r="AF83" i="40" s="1"/>
  <c r="V83" i="40"/>
  <c r="R83" i="40"/>
  <c r="AA83" i="40" s="1"/>
  <c r="Q83" i="40"/>
  <c r="AM134" i="40" s="1"/>
  <c r="AR134" i="40"/>
  <c r="AF65" i="40"/>
  <c r="AF66" i="40" s="1"/>
  <c r="AN62" i="40"/>
  <c r="W26" i="15"/>
  <c r="AF32" i="15"/>
  <c r="AN32" i="15" s="1"/>
  <c r="V26" i="15"/>
  <c r="AE22" i="15"/>
  <c r="AE26" i="15" s="1"/>
  <c r="AK32" i="15"/>
  <c r="AF31" i="15"/>
  <c r="P22" i="15"/>
  <c r="P26" i="15" s="1"/>
  <c r="AE32" i="15"/>
  <c r="Z22" i="15"/>
  <c r="AL32" i="15"/>
  <c r="Z32" i="15"/>
  <c r="Q26" i="15"/>
  <c r="AJ32" i="15"/>
  <c r="F31" i="15"/>
  <c r="AK31" i="15" s="1"/>
  <c r="AE86" i="28"/>
  <c r="CA62" i="17"/>
  <c r="CA84" i="17" s="1"/>
  <c r="L83" i="17"/>
  <c r="AN22" i="28"/>
  <c r="AF26" i="28"/>
  <c r="AF44" i="28" s="1"/>
  <c r="AK22" i="28"/>
  <c r="AL22" i="28"/>
  <c r="AJ22" i="28"/>
  <c r="Z26" i="28"/>
  <c r="Z44" i="28" s="1"/>
  <c r="AE26" i="28"/>
  <c r="AE44" i="28" s="1"/>
  <c r="AM22" i="28"/>
  <c r="BZ22" i="28"/>
  <c r="BZ84" i="28" s="1"/>
  <c r="AF86" i="28" s="1"/>
  <c r="AI22" i="28"/>
  <c r="AA26" i="28"/>
  <c r="AA44" i="28" s="1"/>
  <c r="BT22" i="28"/>
  <c r="BT84" i="28" s="1"/>
  <c r="Z86" i="28" s="1"/>
  <c r="AG63" i="17"/>
  <c r="AI32" i="15"/>
  <c r="AG64" i="17"/>
  <c r="BK78" i="15"/>
  <c r="BM78" i="15" s="1"/>
  <c r="Y78" i="15"/>
  <c r="AH78" i="15" s="1"/>
  <c r="BJ78" i="15"/>
  <c r="BL78" i="15" s="1"/>
  <c r="X78" i="15"/>
  <c r="AG78" i="15" s="1"/>
  <c r="O57" i="17"/>
  <c r="AL57" i="17"/>
  <c r="AK57" i="17"/>
  <c r="AJ57" i="17"/>
  <c r="AM57" i="17"/>
  <c r="AN57" i="17"/>
  <c r="AI57" i="17"/>
  <c r="BZ22" i="27"/>
  <c r="BZ84" i="27" s="1"/>
  <c r="AF86" i="27" s="1"/>
  <c r="AE64" i="17"/>
  <c r="AF62" i="17"/>
  <c r="F64" i="17"/>
  <c r="Z64" i="17" s="1"/>
  <c r="AA63" i="17"/>
  <c r="F62" i="17"/>
  <c r="E83" i="17" s="1"/>
  <c r="AA62" i="17"/>
  <c r="AG65" i="27"/>
  <c r="AG66" i="27" s="1"/>
  <c r="AG65" i="20"/>
  <c r="AG66" i="20" s="1"/>
  <c r="AM134" i="28"/>
  <c r="AA86" i="28"/>
  <c r="E57" i="16"/>
  <c r="AM135" i="16"/>
  <c r="AA44" i="15"/>
  <c r="AN135" i="16"/>
  <c r="X52" i="16"/>
  <c r="W52" i="16"/>
  <c r="L57" i="16" s="1"/>
  <c r="CB34" i="3"/>
  <c r="CA34" i="3"/>
  <c r="L57" i="64" l="1"/>
  <c r="AL62" i="63"/>
  <c r="R48" i="54"/>
  <c r="R52" i="54" s="1"/>
  <c r="AJ82" i="63"/>
  <c r="R50" i="50"/>
  <c r="R52" i="50" s="1"/>
  <c r="AL82" i="63"/>
  <c r="AK82" i="63"/>
  <c r="AM82" i="63"/>
  <c r="AI82" i="63"/>
  <c r="AN82" i="63"/>
  <c r="AF85" i="63"/>
  <c r="AF86" i="63" s="1"/>
  <c r="Z83" i="63"/>
  <c r="AM134" i="63"/>
  <c r="AE83" i="63"/>
  <c r="AN134" i="63"/>
  <c r="I88" i="54"/>
  <c r="J88" i="54" s="1"/>
  <c r="F88" i="54" s="1"/>
  <c r="K88" i="54" s="1"/>
  <c r="I88" i="15"/>
  <c r="J88" i="15" s="1"/>
  <c r="F88" i="15" s="1"/>
  <c r="K88" i="15" s="1"/>
  <c r="BD57" i="59"/>
  <c r="BF57" i="59" s="1"/>
  <c r="BH57" i="59" s="1"/>
  <c r="BJ57" i="59" s="1"/>
  <c r="BL57" i="59" s="1"/>
  <c r="AR57" i="59" s="1"/>
  <c r="BD57" i="58"/>
  <c r="BF57" i="58" s="1"/>
  <c r="BH57" i="58" s="1"/>
  <c r="BJ57" i="58" s="1"/>
  <c r="BL57" i="58" s="1"/>
  <c r="AR57" i="58" s="1"/>
  <c r="AN22" i="15"/>
  <c r="G110" i="15"/>
  <c r="I110" i="15" s="1"/>
  <c r="AG65" i="53"/>
  <c r="B69" i="54"/>
  <c r="B71" i="54" s="1"/>
  <c r="B72" i="54" s="1"/>
  <c r="Z43" i="54"/>
  <c r="Z44" i="54" s="1"/>
  <c r="AN135" i="54"/>
  <c r="AP78" i="54"/>
  <c r="Q78" i="54"/>
  <c r="Z78" i="54" s="1"/>
  <c r="AK78" i="54" s="1"/>
  <c r="V78" i="54"/>
  <c r="AE78" i="54" s="1"/>
  <c r="BY73" i="50"/>
  <c r="BZ73" i="50"/>
  <c r="W78" i="54"/>
  <c r="AF78" i="54" s="1"/>
  <c r="BV73" i="50"/>
  <c r="BV84" i="50" s="1"/>
  <c r="AB86" i="50" s="1"/>
  <c r="CB73" i="50"/>
  <c r="CB84" i="50" s="1"/>
  <c r="BW73" i="50"/>
  <c r="BW84" i="50" s="1"/>
  <c r="AC86" i="50" s="1"/>
  <c r="BX73" i="50"/>
  <c r="BX84" i="50" s="1"/>
  <c r="AD86" i="50" s="1"/>
  <c r="L57" i="55"/>
  <c r="AA65" i="53"/>
  <c r="AA66" i="53" s="1"/>
  <c r="BY57" i="53"/>
  <c r="BY84" i="53" s="1"/>
  <c r="AE86" i="53" s="1"/>
  <c r="AM57" i="53"/>
  <c r="BU57" i="53"/>
  <c r="BU84" i="53" s="1"/>
  <c r="AA86" i="53" s="1"/>
  <c r="AI57" i="53"/>
  <c r="AE65" i="53"/>
  <c r="AE66" i="53" s="1"/>
  <c r="Z65" i="53"/>
  <c r="Z66" i="53" s="1"/>
  <c r="AL57" i="53"/>
  <c r="AK57" i="53"/>
  <c r="AJ57" i="53"/>
  <c r="BZ57" i="53"/>
  <c r="BZ84" i="53" s="1"/>
  <c r="AF86" i="53" s="1"/>
  <c r="AN57" i="53"/>
  <c r="AF65" i="53"/>
  <c r="AF66" i="53" s="1"/>
  <c r="B73" i="50"/>
  <c r="CA73" i="50"/>
  <c r="BT73" i="50"/>
  <c r="X48" i="54"/>
  <c r="X52" i="54" s="1"/>
  <c r="W52" i="54"/>
  <c r="L57" i="54" s="1"/>
  <c r="BD57" i="54" s="1"/>
  <c r="BF57" i="54" s="1"/>
  <c r="BH57" i="54" s="1"/>
  <c r="X57" i="54" s="1"/>
  <c r="AM135" i="54"/>
  <c r="E57" i="54"/>
  <c r="BT57" i="53"/>
  <c r="BT84" i="53" s="1"/>
  <c r="Z86" i="53" s="1"/>
  <c r="O57" i="53"/>
  <c r="I97" i="53" s="1"/>
  <c r="J97" i="53" s="1"/>
  <c r="F97" i="53" s="1"/>
  <c r="K97" i="53" s="1"/>
  <c r="AP57" i="52"/>
  <c r="AP134" i="52" s="1"/>
  <c r="W57" i="52"/>
  <c r="R57" i="52"/>
  <c r="Q57" i="52"/>
  <c r="AR134" i="52"/>
  <c r="V57" i="52"/>
  <c r="W52" i="50"/>
  <c r="X50" i="50"/>
  <c r="X52" i="50" s="1"/>
  <c r="AM135" i="50"/>
  <c r="E57" i="50"/>
  <c r="X57" i="51"/>
  <c r="AG57" i="51" s="1"/>
  <c r="AP57" i="51"/>
  <c r="AP134" i="51" s="1"/>
  <c r="R57" i="51"/>
  <c r="AA57" i="51" s="1"/>
  <c r="Q57" i="51"/>
  <c r="W57" i="51"/>
  <c r="AR134" i="51"/>
  <c r="V57" i="51"/>
  <c r="AN135" i="50"/>
  <c r="X57" i="52"/>
  <c r="AG57" i="52" s="1"/>
  <c r="R115" i="49"/>
  <c r="D132" i="49" s="1"/>
  <c r="AM82" i="47"/>
  <c r="AJ82" i="47"/>
  <c r="AI82" i="47"/>
  <c r="AN82" i="47"/>
  <c r="AL82" i="47"/>
  <c r="W50" i="48"/>
  <c r="AP50" i="48"/>
  <c r="AP135" i="48" s="1"/>
  <c r="AR50" i="48"/>
  <c r="AR135" i="48" s="1"/>
  <c r="F52" i="48"/>
  <c r="V50" i="48"/>
  <c r="V52" i="48" s="1"/>
  <c r="Q50" i="48"/>
  <c r="Q52" i="48" s="1"/>
  <c r="B73" i="48"/>
  <c r="CB73" i="48"/>
  <c r="CB84" i="48" s="1"/>
  <c r="CA73" i="48"/>
  <c r="BZ73" i="48"/>
  <c r="BY73" i="48"/>
  <c r="BX73" i="48"/>
  <c r="BX84" i="48" s="1"/>
  <c r="AD86" i="48" s="1"/>
  <c r="BW73" i="48"/>
  <c r="BW84" i="48" s="1"/>
  <c r="AC86" i="48" s="1"/>
  <c r="BV73" i="48"/>
  <c r="BV84" i="48" s="1"/>
  <c r="AB86" i="48" s="1"/>
  <c r="BT73" i="48"/>
  <c r="BU73" i="48"/>
  <c r="AR50" i="49"/>
  <c r="AR135" i="49" s="1"/>
  <c r="F52" i="49"/>
  <c r="AP50" i="49"/>
  <c r="AP135" i="49" s="1"/>
  <c r="V50" i="49"/>
  <c r="V52" i="49" s="1"/>
  <c r="Q50" i="49"/>
  <c r="Q52" i="49" s="1"/>
  <c r="W50" i="49"/>
  <c r="CB73" i="49"/>
  <c r="CB84" i="49" s="1"/>
  <c r="CA73" i="49"/>
  <c r="BZ73" i="49"/>
  <c r="BY73" i="49"/>
  <c r="BX73" i="49"/>
  <c r="BX84" i="49" s="1"/>
  <c r="AD86" i="49" s="1"/>
  <c r="BV73" i="49"/>
  <c r="BV84" i="49" s="1"/>
  <c r="AB86" i="49" s="1"/>
  <c r="BU73" i="49"/>
  <c r="B73" i="49"/>
  <c r="BW73" i="49"/>
  <c r="BW84" i="49" s="1"/>
  <c r="AC86" i="49" s="1"/>
  <c r="BT73" i="49"/>
  <c r="AR134" i="47"/>
  <c r="Q83" i="47"/>
  <c r="X83" i="47"/>
  <c r="AG83" i="47" s="1"/>
  <c r="V83" i="47"/>
  <c r="AP83" i="47"/>
  <c r="AP134" i="47" s="1"/>
  <c r="R83" i="47"/>
  <c r="AA83" i="47" s="1"/>
  <c r="W83" i="47"/>
  <c r="AF83" i="47" s="1"/>
  <c r="R115" i="40"/>
  <c r="D132" i="40" s="1"/>
  <c r="AF85" i="40"/>
  <c r="AF86" i="40" s="1"/>
  <c r="Z83" i="40"/>
  <c r="Z85" i="40" s="1"/>
  <c r="Z86" i="40" s="1"/>
  <c r="Z65" i="40"/>
  <c r="Z66" i="40" s="1"/>
  <c r="AI83" i="40"/>
  <c r="AJ83" i="40"/>
  <c r="AK83" i="40"/>
  <c r="AL83" i="40"/>
  <c r="AN83" i="40"/>
  <c r="AE83" i="40"/>
  <c r="AE85" i="40" s="1"/>
  <c r="AE86" i="40" s="1"/>
  <c r="AN134" i="40"/>
  <c r="AI82" i="40"/>
  <c r="AK82" i="40"/>
  <c r="AN82" i="40"/>
  <c r="AM82" i="40"/>
  <c r="AJ82" i="40"/>
  <c r="AL82" i="40"/>
  <c r="AA85" i="40"/>
  <c r="AA86" i="40" s="1"/>
  <c r="C48" i="15"/>
  <c r="F48" i="15" s="1"/>
  <c r="AN31" i="15"/>
  <c r="AM22" i="15"/>
  <c r="AJ31" i="15"/>
  <c r="T31" i="15"/>
  <c r="B69" i="15" s="1"/>
  <c r="B71" i="15" s="1"/>
  <c r="Z31" i="15"/>
  <c r="AF43" i="15"/>
  <c r="AF44" i="15" s="1"/>
  <c r="AL31" i="15"/>
  <c r="AI31" i="15"/>
  <c r="AI22" i="15"/>
  <c r="AM31" i="15"/>
  <c r="Z26" i="15"/>
  <c r="AL22" i="15"/>
  <c r="AK22" i="15"/>
  <c r="AM32" i="15"/>
  <c r="AE43" i="15"/>
  <c r="AE44" i="15" s="1"/>
  <c r="AJ22" i="15"/>
  <c r="F43" i="15"/>
  <c r="F44" i="15" s="1"/>
  <c r="AR78" i="15"/>
  <c r="V78" i="15" s="1"/>
  <c r="AE78" i="15" s="1"/>
  <c r="BD83" i="17"/>
  <c r="BF83" i="17" s="1"/>
  <c r="BH83" i="17" s="1"/>
  <c r="BJ83" i="17" s="1"/>
  <c r="BL83" i="17" s="1"/>
  <c r="AR83" i="17"/>
  <c r="AG65" i="17"/>
  <c r="L82" i="17"/>
  <c r="BD82" i="17" s="1"/>
  <c r="BF82" i="17" s="1"/>
  <c r="BH82" i="17" s="1"/>
  <c r="BJ82" i="17" s="1"/>
  <c r="BL82" i="17" s="1"/>
  <c r="AR82" i="17" s="1"/>
  <c r="BD57" i="16"/>
  <c r="BF57" i="16" s="1"/>
  <c r="BH57" i="16" s="1"/>
  <c r="BJ57" i="16" s="1"/>
  <c r="BL57" i="16" s="1"/>
  <c r="AR57" i="16" s="1"/>
  <c r="AF64" i="17"/>
  <c r="AE62" i="17"/>
  <c r="AM62" i="17" s="1"/>
  <c r="AE63" i="17"/>
  <c r="AF63" i="17"/>
  <c r="F63" i="17"/>
  <c r="AI63" i="17" s="1"/>
  <c r="AA64" i="17"/>
  <c r="AA65" i="17" s="1"/>
  <c r="AA66" i="17" s="1"/>
  <c r="R115" i="17"/>
  <c r="D132" i="17" s="1"/>
  <c r="AN62" i="17"/>
  <c r="BZ62" i="17"/>
  <c r="BZ84" i="17" s="1"/>
  <c r="AI62" i="17"/>
  <c r="BU62" i="17"/>
  <c r="BU84" i="17" s="1"/>
  <c r="AJ62" i="17"/>
  <c r="AK62" i="17"/>
  <c r="Z62" i="17"/>
  <c r="CK20" i="3"/>
  <c r="CK4" i="3"/>
  <c r="CK8" i="3"/>
  <c r="CK14" i="3"/>
  <c r="CK17" i="3"/>
  <c r="BD57" i="64" l="1"/>
  <c r="BF57" i="64" s="1"/>
  <c r="BH57" i="64" s="1"/>
  <c r="BJ57" i="64" s="1"/>
  <c r="BL57" i="64" s="1"/>
  <c r="AR57" i="64" s="1"/>
  <c r="R50" i="49"/>
  <c r="R52" i="49" s="1"/>
  <c r="R50" i="48"/>
  <c r="R52" i="48" s="1"/>
  <c r="AE85" i="63"/>
  <c r="AE86" i="63" s="1"/>
  <c r="AM83" i="63"/>
  <c r="AJ83" i="63"/>
  <c r="AI83" i="63"/>
  <c r="AL83" i="63"/>
  <c r="AK83" i="63"/>
  <c r="Z85" i="63"/>
  <c r="Z86" i="63" s="1"/>
  <c r="AN83" i="63"/>
  <c r="X57" i="59"/>
  <c r="AG57" i="59" s="1"/>
  <c r="AG64" i="59" s="1"/>
  <c r="AP57" i="59"/>
  <c r="AP134" i="59" s="1"/>
  <c r="W57" i="59"/>
  <c r="V57" i="59"/>
  <c r="R57" i="59"/>
  <c r="Q57" i="59"/>
  <c r="X57" i="58"/>
  <c r="AG57" i="58" s="1"/>
  <c r="R57" i="58"/>
  <c r="Q57" i="58"/>
  <c r="AP57" i="58"/>
  <c r="W57" i="58"/>
  <c r="V57" i="58"/>
  <c r="AL78" i="54"/>
  <c r="CA73" i="54"/>
  <c r="CA84" i="54" s="1"/>
  <c r="BX73" i="54"/>
  <c r="BX84" i="54" s="1"/>
  <c r="AD86" i="54" s="1"/>
  <c r="BT73" i="54"/>
  <c r="BT84" i="54" s="1"/>
  <c r="BV73" i="54"/>
  <c r="BV84" i="54" s="1"/>
  <c r="AB86" i="54" s="1"/>
  <c r="BZ73" i="54"/>
  <c r="BZ84" i="54" s="1"/>
  <c r="B73" i="54"/>
  <c r="BW73" i="54"/>
  <c r="BW84" i="54" s="1"/>
  <c r="AC86" i="54" s="1"/>
  <c r="BU73" i="54"/>
  <c r="BU84" i="54" s="1"/>
  <c r="BY73" i="54"/>
  <c r="BY84" i="54" s="1"/>
  <c r="CB73" i="54"/>
  <c r="CB84" i="54" s="1"/>
  <c r="AG57" i="54"/>
  <c r="AG62" i="54" s="1"/>
  <c r="AN78" i="54"/>
  <c r="AM78" i="54"/>
  <c r="AI78" i="54"/>
  <c r="AJ78" i="54"/>
  <c r="BD57" i="55"/>
  <c r="BF57" i="55" s="1"/>
  <c r="BH57" i="55" s="1"/>
  <c r="BJ57" i="55" s="1"/>
  <c r="BL57" i="55" s="1"/>
  <c r="AR57" i="55" s="1"/>
  <c r="BJ57" i="54"/>
  <c r="BL57" i="54" s="1"/>
  <c r="AR57" i="54" s="1"/>
  <c r="L57" i="50"/>
  <c r="AN134" i="51"/>
  <c r="AE63" i="51"/>
  <c r="AE62" i="51"/>
  <c r="AE64" i="51"/>
  <c r="AE57" i="51"/>
  <c r="AN134" i="52"/>
  <c r="AE57" i="52"/>
  <c r="AE63" i="52"/>
  <c r="AE64" i="52"/>
  <c r="AE62" i="52"/>
  <c r="AG62" i="52"/>
  <c r="CA57" i="52"/>
  <c r="CA84" i="52" s="1"/>
  <c r="AG63" i="52"/>
  <c r="AG64" i="52"/>
  <c r="AF62" i="51"/>
  <c r="AF63" i="51"/>
  <c r="AF57" i="51"/>
  <c r="AF64" i="51"/>
  <c r="CA57" i="51"/>
  <c r="CA84" i="51" s="1"/>
  <c r="AG63" i="51"/>
  <c r="AG64" i="51"/>
  <c r="AG62" i="51"/>
  <c r="Q74" i="52"/>
  <c r="AM134" i="52"/>
  <c r="Z57" i="52"/>
  <c r="F62" i="52"/>
  <c r="Z62" i="52" s="1"/>
  <c r="F63" i="52"/>
  <c r="Z63" i="52" s="1"/>
  <c r="F64" i="52"/>
  <c r="Z64" i="52" s="1"/>
  <c r="AM134" i="51"/>
  <c r="Q74" i="51"/>
  <c r="Z57" i="51"/>
  <c r="F63" i="51"/>
  <c r="Z63" i="51" s="1"/>
  <c r="F64" i="51"/>
  <c r="Z64" i="51" s="1"/>
  <c r="F62" i="51"/>
  <c r="Z62" i="51" s="1"/>
  <c r="AA62" i="52"/>
  <c r="AA63" i="52"/>
  <c r="AA57" i="52"/>
  <c r="AA64" i="52"/>
  <c r="AA62" i="51"/>
  <c r="AA64" i="51"/>
  <c r="AA63" i="51"/>
  <c r="AF63" i="52"/>
  <c r="AF62" i="52"/>
  <c r="AF57" i="52"/>
  <c r="AF64" i="52"/>
  <c r="X50" i="48"/>
  <c r="X52" i="48" s="1"/>
  <c r="W52" i="48"/>
  <c r="W52" i="49"/>
  <c r="X50" i="49"/>
  <c r="X52" i="49" s="1"/>
  <c r="AM135" i="49"/>
  <c r="E57" i="49"/>
  <c r="AM135" i="48"/>
  <c r="E57" i="48"/>
  <c r="AN135" i="49"/>
  <c r="AN135" i="48"/>
  <c r="AF85" i="47"/>
  <c r="AF86" i="47" s="1"/>
  <c r="AA85" i="47"/>
  <c r="AA86" i="47" s="1"/>
  <c r="AE83" i="47"/>
  <c r="AN134" i="47"/>
  <c r="Z83" i="47"/>
  <c r="AM134" i="47"/>
  <c r="Z43" i="15"/>
  <c r="Z44" i="15" s="1"/>
  <c r="AM83" i="40"/>
  <c r="V48" i="15"/>
  <c r="V52" i="15" s="1"/>
  <c r="F52" i="15"/>
  <c r="Q48" i="15"/>
  <c r="Q52" i="15" s="1"/>
  <c r="W48" i="15"/>
  <c r="X48" i="15" s="1"/>
  <c r="X52" i="15" s="1"/>
  <c r="AP48" i="15"/>
  <c r="AP135" i="15" s="1"/>
  <c r="AR48" i="15"/>
  <c r="AR135" i="15" s="1"/>
  <c r="B72" i="15"/>
  <c r="BX73" i="15" s="1"/>
  <c r="BX84" i="15" s="1"/>
  <c r="AD86" i="15" s="1"/>
  <c r="W83" i="17"/>
  <c r="AF83" i="17" s="1"/>
  <c r="Q83" i="17"/>
  <c r="Z83" i="17" s="1"/>
  <c r="AP83" i="17"/>
  <c r="R83" i="17"/>
  <c r="AA83" i="17" s="1"/>
  <c r="X83" i="17"/>
  <c r="AG83" i="17" s="1"/>
  <c r="V83" i="17"/>
  <c r="AE83" i="17" s="1"/>
  <c r="W82" i="17"/>
  <c r="AF82" i="17" s="1"/>
  <c r="AR134" i="17"/>
  <c r="Q82" i="17"/>
  <c r="R82" i="17"/>
  <c r="AA82" i="17" s="1"/>
  <c r="V82" i="17"/>
  <c r="AE82" i="17" s="1"/>
  <c r="X82" i="17"/>
  <c r="AG82" i="17" s="1"/>
  <c r="AP82" i="17"/>
  <c r="Z63" i="17"/>
  <c r="I98" i="17" s="1"/>
  <c r="J98" i="17" s="1"/>
  <c r="F98" i="17" s="1"/>
  <c r="K98" i="17" s="1"/>
  <c r="AJ63" i="17"/>
  <c r="AK63" i="17"/>
  <c r="AP78" i="15"/>
  <c r="R78" i="15"/>
  <c r="AA78" i="15" s="1"/>
  <c r="Q78" i="15"/>
  <c r="Z78" i="15" s="1"/>
  <c r="AJ78" i="15" s="1"/>
  <c r="W78" i="15"/>
  <c r="AF78" i="15" s="1"/>
  <c r="E82" i="17"/>
  <c r="X57" i="16"/>
  <c r="AG57" i="16" s="1"/>
  <c r="AF65" i="17"/>
  <c r="AF66" i="17" s="1"/>
  <c r="BY62" i="17"/>
  <c r="BY84" i="17" s="1"/>
  <c r="R57" i="16"/>
  <c r="AA57" i="16" s="1"/>
  <c r="Q57" i="16"/>
  <c r="Z57" i="16" s="1"/>
  <c r="H114" i="16" s="1"/>
  <c r="I114" i="16" s="1"/>
  <c r="V57" i="16"/>
  <c r="AE57" i="16" s="1"/>
  <c r="AP57" i="16"/>
  <c r="W57" i="16"/>
  <c r="AF57" i="16" s="1"/>
  <c r="AE65" i="17"/>
  <c r="AE66" i="17" s="1"/>
  <c r="AM63" i="17"/>
  <c r="AN63" i="17"/>
  <c r="AL62" i="17"/>
  <c r="BT62" i="17"/>
  <c r="BT84" i="17" s="1"/>
  <c r="X57" i="64" l="1"/>
  <c r="AG57" i="64" s="1"/>
  <c r="R57" i="64"/>
  <c r="Q57" i="64"/>
  <c r="AP57" i="64"/>
  <c r="W57" i="64"/>
  <c r="V57" i="64"/>
  <c r="R48" i="15"/>
  <c r="R52" i="15" s="1"/>
  <c r="AG62" i="59"/>
  <c r="CA57" i="59"/>
  <c r="CA84" i="59" s="1"/>
  <c r="AG63" i="59"/>
  <c r="L82" i="59" s="1"/>
  <c r="BD82" i="59" s="1"/>
  <c r="BF82" i="59" s="1"/>
  <c r="BH82" i="59" s="1"/>
  <c r="BJ82" i="59" s="1"/>
  <c r="BL82" i="59" s="1"/>
  <c r="AR82" i="59" s="1"/>
  <c r="AR134" i="59" s="1"/>
  <c r="AG62" i="58"/>
  <c r="CA57" i="58"/>
  <c r="CA84" i="58" s="1"/>
  <c r="Z57" i="59"/>
  <c r="F64" i="59"/>
  <c r="Z64" i="59" s="1"/>
  <c r="F62" i="59"/>
  <c r="Z62" i="59" s="1"/>
  <c r="F63" i="59"/>
  <c r="Z63" i="59" s="1"/>
  <c r="AA57" i="59"/>
  <c r="AA63" i="59"/>
  <c r="AA62" i="59"/>
  <c r="AA64" i="59"/>
  <c r="AE63" i="59"/>
  <c r="AE62" i="59"/>
  <c r="AE64" i="59"/>
  <c r="AE57" i="59"/>
  <c r="AF64" i="59"/>
  <c r="AF57" i="59"/>
  <c r="AF63" i="59"/>
  <c r="AF62" i="59"/>
  <c r="AG64" i="58"/>
  <c r="AG63" i="58"/>
  <c r="L82" i="58" s="1"/>
  <c r="BD82" i="58" s="1"/>
  <c r="BF82" i="58" s="1"/>
  <c r="BH82" i="58" s="1"/>
  <c r="BJ82" i="58" s="1"/>
  <c r="BL82" i="58" s="1"/>
  <c r="AR82" i="58" s="1"/>
  <c r="V82" i="58" s="1"/>
  <c r="AE64" i="58"/>
  <c r="AE63" i="58"/>
  <c r="AE62" i="58"/>
  <c r="AE57" i="58"/>
  <c r="BY57" i="58" s="1"/>
  <c r="BY84" i="58" s="1"/>
  <c r="AF64" i="58"/>
  <c r="AF57" i="58"/>
  <c r="BZ57" i="58" s="1"/>
  <c r="BZ84" i="58" s="1"/>
  <c r="AF63" i="58"/>
  <c r="AF62" i="58"/>
  <c r="Z57" i="58"/>
  <c r="BT57" i="58" s="1"/>
  <c r="BT84" i="58" s="1"/>
  <c r="F62" i="58"/>
  <c r="F63" i="58"/>
  <c r="F64" i="58"/>
  <c r="Z64" i="58" s="1"/>
  <c r="AA63" i="58"/>
  <c r="AA64" i="58"/>
  <c r="AA57" i="58"/>
  <c r="BU57" i="58" s="1"/>
  <c r="BU84" i="58" s="1"/>
  <c r="AA62" i="58"/>
  <c r="L83" i="58"/>
  <c r="AG63" i="54"/>
  <c r="L82" i="54" s="1"/>
  <c r="BD82" i="54" s="1"/>
  <c r="BF82" i="54" s="1"/>
  <c r="BH82" i="54" s="1"/>
  <c r="BJ82" i="54" s="1"/>
  <c r="BL82" i="54" s="1"/>
  <c r="AR82" i="54" s="1"/>
  <c r="AP82" i="54" s="1"/>
  <c r="AG64" i="54"/>
  <c r="X57" i="55"/>
  <c r="AG57" i="55" s="1"/>
  <c r="AG62" i="55" s="1"/>
  <c r="AP57" i="55"/>
  <c r="V57" i="55"/>
  <c r="R57" i="55"/>
  <c r="Q57" i="55"/>
  <c r="W57" i="55"/>
  <c r="L83" i="54"/>
  <c r="AP57" i="54"/>
  <c r="Q57" i="54"/>
  <c r="R57" i="54"/>
  <c r="W57" i="54"/>
  <c r="V57" i="54"/>
  <c r="Z65" i="51"/>
  <c r="Z66" i="51" s="1"/>
  <c r="AA65" i="52"/>
  <c r="AA66" i="52" s="1"/>
  <c r="AG65" i="52"/>
  <c r="AE65" i="51"/>
  <c r="AE66" i="51" s="1"/>
  <c r="Z65" i="52"/>
  <c r="Z66" i="52" s="1"/>
  <c r="AE65" i="52"/>
  <c r="AE66" i="52" s="1"/>
  <c r="BT57" i="52"/>
  <c r="BT84" i="52" s="1"/>
  <c r="Z86" i="52" s="1"/>
  <c r="O57" i="52"/>
  <c r="I97" i="52" s="1"/>
  <c r="J97" i="52" s="1"/>
  <c r="F97" i="52" s="1"/>
  <c r="K97" i="52" s="1"/>
  <c r="AL57" i="52"/>
  <c r="AK57" i="52"/>
  <c r="AJ57" i="52"/>
  <c r="BZ57" i="51"/>
  <c r="BZ84" i="51" s="1"/>
  <c r="AF86" i="51" s="1"/>
  <c r="AN57" i="51"/>
  <c r="BU57" i="51"/>
  <c r="BU84" i="51" s="1"/>
  <c r="AA86" i="51" s="1"/>
  <c r="AI57" i="51"/>
  <c r="BD57" i="50"/>
  <c r="BF57" i="50" s="1"/>
  <c r="BH57" i="50" s="1"/>
  <c r="BJ57" i="50" s="1"/>
  <c r="BL57" i="50" s="1"/>
  <c r="AR57" i="50" s="1"/>
  <c r="AA65" i="51"/>
  <c r="AA66" i="51" s="1"/>
  <c r="BT57" i="51"/>
  <c r="BT84" i="51" s="1"/>
  <c r="Z86" i="51" s="1"/>
  <c r="O57" i="51"/>
  <c r="I97" i="51" s="1"/>
  <c r="J97" i="51" s="1"/>
  <c r="F97" i="51" s="1"/>
  <c r="K97" i="51" s="1"/>
  <c r="AL57" i="51"/>
  <c r="AK57" i="51"/>
  <c r="AJ57" i="51"/>
  <c r="AF65" i="51"/>
  <c r="AF66" i="51" s="1"/>
  <c r="BY57" i="52"/>
  <c r="BY84" i="52" s="1"/>
  <c r="AE86" i="52" s="1"/>
  <c r="AM57" i="52"/>
  <c r="BZ57" i="52"/>
  <c r="BZ84" i="52" s="1"/>
  <c r="AF86" i="52" s="1"/>
  <c r="AN57" i="52"/>
  <c r="AG65" i="51"/>
  <c r="AF65" i="52"/>
  <c r="AF66" i="52" s="1"/>
  <c r="BU57" i="52"/>
  <c r="BU84" i="52" s="1"/>
  <c r="AA86" i="52" s="1"/>
  <c r="AI57" i="52"/>
  <c r="BY57" i="51"/>
  <c r="BY84" i="51" s="1"/>
  <c r="AE86" i="51" s="1"/>
  <c r="AM57" i="51"/>
  <c r="W52" i="15"/>
  <c r="L57" i="15" s="1"/>
  <c r="BD57" i="15" s="1"/>
  <c r="BF57" i="15" s="1"/>
  <c r="AN135" i="15"/>
  <c r="L57" i="49"/>
  <c r="L57" i="48"/>
  <c r="AK83" i="47"/>
  <c r="AJ83" i="47"/>
  <c r="AL83" i="47"/>
  <c r="Z85" i="47"/>
  <c r="Z86" i="47" s="1"/>
  <c r="AM83" i="47"/>
  <c r="AE85" i="47"/>
  <c r="AE86" i="47" s="1"/>
  <c r="AI83" i="47"/>
  <c r="AN83" i="47"/>
  <c r="AM135" i="15"/>
  <c r="E57" i="15"/>
  <c r="BU73" i="15"/>
  <c r="CA73" i="15"/>
  <c r="AM83" i="17"/>
  <c r="BW73" i="15"/>
  <c r="BW84" i="15" s="1"/>
  <c r="AC86" i="15" s="1"/>
  <c r="CB73" i="15"/>
  <c r="CB84" i="15" s="1"/>
  <c r="BT73" i="15"/>
  <c r="BV73" i="15"/>
  <c r="BV84" i="15" s="1"/>
  <c r="AB86" i="15" s="1"/>
  <c r="BZ73" i="15"/>
  <c r="BY73" i="15"/>
  <c r="B73" i="15"/>
  <c r="AM134" i="17"/>
  <c r="Z82" i="17"/>
  <c r="AN82" i="17" s="1"/>
  <c r="AP134" i="17"/>
  <c r="AF85" i="17"/>
  <c r="AF86" i="17" s="1"/>
  <c r="AI83" i="17"/>
  <c r="AL63" i="17"/>
  <c r="Z65" i="17"/>
  <c r="Z66" i="17" s="1"/>
  <c r="AL83" i="17"/>
  <c r="AJ83" i="17"/>
  <c r="AK83" i="17"/>
  <c r="AN83" i="17"/>
  <c r="AN134" i="17"/>
  <c r="AI78" i="15"/>
  <c r="AN78" i="15"/>
  <c r="AL78" i="15"/>
  <c r="AK78" i="15"/>
  <c r="AM78" i="15"/>
  <c r="AN57" i="16"/>
  <c r="AM57" i="16"/>
  <c r="O57" i="16"/>
  <c r="AL57" i="16"/>
  <c r="AK57" i="16"/>
  <c r="AJ57" i="16"/>
  <c r="AI57" i="16"/>
  <c r="AA85" i="17"/>
  <c r="AA86" i="17" s="1"/>
  <c r="AE85" i="17"/>
  <c r="AE86" i="17" s="1"/>
  <c r="AE63" i="64" l="1"/>
  <c r="AE64" i="64"/>
  <c r="AE62" i="64"/>
  <c r="AE57" i="64"/>
  <c r="AF57" i="64"/>
  <c r="AF63" i="64"/>
  <c r="AF62" i="64"/>
  <c r="AF64" i="64"/>
  <c r="Z57" i="64"/>
  <c r="F62" i="64"/>
  <c r="F63" i="64"/>
  <c r="F64" i="64"/>
  <c r="Z64" i="64" s="1"/>
  <c r="AA57" i="64"/>
  <c r="AA64" i="64"/>
  <c r="AA63" i="64"/>
  <c r="AA62" i="64"/>
  <c r="AG64" i="64"/>
  <c r="AG62" i="64"/>
  <c r="AG63" i="64"/>
  <c r="L82" i="64" s="1"/>
  <c r="BD82" i="64" s="1"/>
  <c r="BF82" i="64" s="1"/>
  <c r="BH82" i="64" s="1"/>
  <c r="BJ82" i="64" s="1"/>
  <c r="BL82" i="64" s="1"/>
  <c r="AR82" i="64" s="1"/>
  <c r="AG65" i="59"/>
  <c r="W82" i="59"/>
  <c r="AF82" i="59" s="1"/>
  <c r="AF85" i="59" s="1"/>
  <c r="X82" i="59"/>
  <c r="AG82" i="59" s="1"/>
  <c r="Q82" i="59"/>
  <c r="AM134" i="59" s="1"/>
  <c r="R82" i="59"/>
  <c r="AA82" i="59" s="1"/>
  <c r="AA85" i="59" s="1"/>
  <c r="V82" i="59"/>
  <c r="AN134" i="59" s="1"/>
  <c r="AE65" i="59"/>
  <c r="AE66" i="59" s="1"/>
  <c r="Z65" i="59"/>
  <c r="Z66" i="59" s="1"/>
  <c r="AF65" i="59"/>
  <c r="AF66" i="59" s="1"/>
  <c r="AA65" i="59"/>
  <c r="AA66" i="59" s="1"/>
  <c r="BU57" i="59"/>
  <c r="BU84" i="59" s="1"/>
  <c r="AI57" i="59"/>
  <c r="BT57" i="59"/>
  <c r="BT84" i="59" s="1"/>
  <c r="H114" i="59"/>
  <c r="I114" i="59" s="1"/>
  <c r="O57" i="59"/>
  <c r="I97" i="59" s="1"/>
  <c r="J97" i="59" s="1"/>
  <c r="F97" i="59" s="1"/>
  <c r="K97" i="59" s="1"/>
  <c r="AJ57" i="59"/>
  <c r="AL57" i="59"/>
  <c r="AK57" i="59"/>
  <c r="BZ57" i="59"/>
  <c r="BZ84" i="59" s="1"/>
  <c r="AN57" i="59"/>
  <c r="BY57" i="59"/>
  <c r="BY84" i="59" s="1"/>
  <c r="AM57" i="59"/>
  <c r="AI63" i="58"/>
  <c r="AG65" i="58"/>
  <c r="X82" i="58"/>
  <c r="AG82" i="58" s="1"/>
  <c r="W82" i="58"/>
  <c r="AF82" i="58" s="1"/>
  <c r="AP82" i="58"/>
  <c r="Q82" i="58"/>
  <c r="AI57" i="58"/>
  <c r="R82" i="58"/>
  <c r="AA82" i="58" s="1"/>
  <c r="AI62" i="58"/>
  <c r="AA65" i="58"/>
  <c r="AA66" i="58" s="1"/>
  <c r="E82" i="58"/>
  <c r="AL63" i="58"/>
  <c r="AK63" i="58"/>
  <c r="Z63" i="58"/>
  <c r="Z82" i="58" s="1"/>
  <c r="AJ63" i="58"/>
  <c r="E83" i="58"/>
  <c r="Z62" i="58"/>
  <c r="AL62" i="58"/>
  <c r="AJ62" i="58"/>
  <c r="AK62" i="58"/>
  <c r="H114" i="58"/>
  <c r="I114" i="58" s="1"/>
  <c r="O57" i="58"/>
  <c r="I97" i="58" s="1"/>
  <c r="J97" i="58" s="1"/>
  <c r="AL57" i="58"/>
  <c r="AJ57" i="58"/>
  <c r="AK57" i="58"/>
  <c r="AN62" i="58"/>
  <c r="AF65" i="58"/>
  <c r="AF66" i="58" s="1"/>
  <c r="BD83" i="58"/>
  <c r="BF83" i="58" s="1"/>
  <c r="BH83" i="58" s="1"/>
  <c r="BJ83" i="58" s="1"/>
  <c r="BL83" i="58" s="1"/>
  <c r="AR83" i="58"/>
  <c r="AN63" i="58"/>
  <c r="AN57" i="58"/>
  <c r="AM57" i="58"/>
  <c r="AM62" i="58"/>
  <c r="AE65" i="58"/>
  <c r="AE66" i="58" s="1"/>
  <c r="AE82" i="58"/>
  <c r="AM63" i="58"/>
  <c r="AG65" i="54"/>
  <c r="AG66" i="54" s="1"/>
  <c r="W82" i="54"/>
  <c r="X82" i="54"/>
  <c r="AG82" i="54" s="1"/>
  <c r="V82" i="54"/>
  <c r="Q82" i="54"/>
  <c r="R82" i="54"/>
  <c r="AG64" i="55"/>
  <c r="AG63" i="55"/>
  <c r="L82" i="55" s="1"/>
  <c r="BD82" i="55" s="1"/>
  <c r="BF82" i="55" s="1"/>
  <c r="BH82" i="55" s="1"/>
  <c r="BJ82" i="55" s="1"/>
  <c r="BL82" i="55" s="1"/>
  <c r="AR82" i="55" s="1"/>
  <c r="X82" i="55" s="1"/>
  <c r="AG82" i="55" s="1"/>
  <c r="AF64" i="55"/>
  <c r="AF57" i="55"/>
  <c r="AF63" i="55"/>
  <c r="AF62" i="55"/>
  <c r="Z57" i="55"/>
  <c r="H114" i="55" s="1"/>
  <c r="I114" i="55" s="1"/>
  <c r="F114" i="55" s="1"/>
  <c r="R114" i="55" s="1"/>
  <c r="F64" i="55"/>
  <c r="Z64" i="55" s="1"/>
  <c r="F62" i="55"/>
  <c r="F63" i="55"/>
  <c r="AA62" i="55"/>
  <c r="AA64" i="55"/>
  <c r="AA57" i="55"/>
  <c r="AA63" i="55"/>
  <c r="AE57" i="55"/>
  <c r="AE62" i="55"/>
  <c r="AE63" i="55"/>
  <c r="AE64" i="55"/>
  <c r="L83" i="55"/>
  <c r="AA57" i="54"/>
  <c r="AA62" i="54"/>
  <c r="AA63" i="54"/>
  <c r="AA64" i="54"/>
  <c r="AE57" i="54"/>
  <c r="AE64" i="54"/>
  <c r="AE62" i="54"/>
  <c r="AE63" i="54"/>
  <c r="Z57" i="54"/>
  <c r="H114" i="54" s="1"/>
  <c r="I114" i="54" s="1"/>
  <c r="F64" i="54"/>
  <c r="Z64" i="54" s="1"/>
  <c r="F62" i="54"/>
  <c r="F63" i="54"/>
  <c r="BD83" i="54"/>
  <c r="BF83" i="54" s="1"/>
  <c r="BH83" i="54" s="1"/>
  <c r="BJ83" i="54" s="1"/>
  <c r="BL83" i="54" s="1"/>
  <c r="AR83" i="54"/>
  <c r="AF63" i="54"/>
  <c r="AF57" i="54"/>
  <c r="AF62" i="54"/>
  <c r="AF64" i="54"/>
  <c r="X57" i="50"/>
  <c r="AG57" i="50" s="1"/>
  <c r="W57" i="50"/>
  <c r="AP57" i="50"/>
  <c r="AP134" i="50" s="1"/>
  <c r="R57" i="50"/>
  <c r="V57" i="50"/>
  <c r="Q57" i="50"/>
  <c r="AR134" i="50"/>
  <c r="BD57" i="49"/>
  <c r="BF57" i="49" s="1"/>
  <c r="BH57" i="49" s="1"/>
  <c r="BJ57" i="49" s="1"/>
  <c r="BL57" i="49" s="1"/>
  <c r="AR57" i="49" s="1"/>
  <c r="BD57" i="48"/>
  <c r="BF57" i="48" s="1"/>
  <c r="BH57" i="48" s="1"/>
  <c r="BJ57" i="48" s="1"/>
  <c r="BL57" i="48" s="1"/>
  <c r="AR57" i="48" s="1"/>
  <c r="AJ82" i="17"/>
  <c r="AM82" i="17"/>
  <c r="AK82" i="17"/>
  <c r="Z85" i="17"/>
  <c r="Z86" i="17" s="1"/>
  <c r="AL82" i="17"/>
  <c r="AI82" i="17"/>
  <c r="BH57" i="15"/>
  <c r="BJ57" i="15" s="1"/>
  <c r="AF64" i="16"/>
  <c r="AF62" i="16"/>
  <c r="AF63" i="16"/>
  <c r="AE64" i="16"/>
  <c r="AE62" i="16"/>
  <c r="AG64" i="16"/>
  <c r="AG62" i="16"/>
  <c r="L83" i="16" s="1"/>
  <c r="AG63" i="16"/>
  <c r="AI57" i="64" l="1"/>
  <c r="AN63" i="64"/>
  <c r="AL63" i="64"/>
  <c r="AJ63" i="64"/>
  <c r="AK63" i="64"/>
  <c r="Z63" i="64"/>
  <c r="E82" i="64"/>
  <c r="H114" i="64"/>
  <c r="I114" i="64" s="1"/>
  <c r="O57" i="64"/>
  <c r="AK57" i="64"/>
  <c r="AL57" i="64"/>
  <c r="AJ57" i="64"/>
  <c r="AN57" i="64"/>
  <c r="AN62" i="64"/>
  <c r="AF65" i="64"/>
  <c r="AF66" i="64" s="1"/>
  <c r="V82" i="64"/>
  <c r="AP82" i="64"/>
  <c r="Q82" i="64"/>
  <c r="X82" i="64"/>
  <c r="AG82" i="64" s="1"/>
  <c r="W82" i="64"/>
  <c r="AF82" i="64" s="1"/>
  <c r="R82" i="64"/>
  <c r="AA82" i="64" s="1"/>
  <c r="AM57" i="64"/>
  <c r="AG65" i="64"/>
  <c r="AG66" i="64" s="1"/>
  <c r="L83" i="64"/>
  <c r="AE65" i="64"/>
  <c r="AE66" i="64" s="1"/>
  <c r="AM62" i="64"/>
  <c r="Z62" i="64"/>
  <c r="AK62" i="64"/>
  <c r="AL62" i="64"/>
  <c r="AJ62" i="64"/>
  <c r="E83" i="64"/>
  <c r="AI62" i="64"/>
  <c r="AA65" i="64"/>
  <c r="AA66" i="64" s="1"/>
  <c r="AM63" i="64"/>
  <c r="AI63" i="64"/>
  <c r="Z86" i="59"/>
  <c r="AA86" i="59"/>
  <c r="AE86" i="59"/>
  <c r="AF86" i="59"/>
  <c r="AF82" i="54"/>
  <c r="F97" i="58"/>
  <c r="K97" i="58" s="1"/>
  <c r="AA82" i="54"/>
  <c r="Z65" i="58"/>
  <c r="Z66" i="58" s="1"/>
  <c r="Q83" i="58"/>
  <c r="AM134" i="58" s="1"/>
  <c r="V83" i="58"/>
  <c r="W83" i="58"/>
  <c r="AF83" i="58" s="1"/>
  <c r="AF85" i="58" s="1"/>
  <c r="AF86" i="58" s="1"/>
  <c r="X83" i="58"/>
  <c r="AG83" i="58" s="1"/>
  <c r="AP83" i="58"/>
  <c r="AP134" i="58" s="1"/>
  <c r="R83" i="58"/>
  <c r="AA83" i="58" s="1"/>
  <c r="AA85" i="58" s="1"/>
  <c r="AA86" i="58" s="1"/>
  <c r="AR134" i="58"/>
  <c r="AI82" i="58"/>
  <c r="AN82" i="58"/>
  <c r="AM82" i="58"/>
  <c r="AL82" i="58"/>
  <c r="AK82" i="58"/>
  <c r="AJ82" i="58"/>
  <c r="AM57" i="55"/>
  <c r="AI63" i="55"/>
  <c r="AI57" i="55"/>
  <c r="AG65" i="55"/>
  <c r="R82" i="55"/>
  <c r="AA82" i="55" s="1"/>
  <c r="W82" i="55"/>
  <c r="AF82" i="55" s="1"/>
  <c r="V82" i="55"/>
  <c r="AE82" i="55" s="1"/>
  <c r="AP82" i="55"/>
  <c r="Q82" i="55"/>
  <c r="AE65" i="55"/>
  <c r="AE66" i="55" s="1"/>
  <c r="AM62" i="55"/>
  <c r="BD83" i="55"/>
  <c r="BF83" i="55" s="1"/>
  <c r="BH83" i="55" s="1"/>
  <c r="BJ83" i="55" s="1"/>
  <c r="BL83" i="55" s="1"/>
  <c r="AR83" i="55"/>
  <c r="AI62" i="55"/>
  <c r="AA65" i="55"/>
  <c r="AA66" i="55" s="1"/>
  <c r="Z63" i="55"/>
  <c r="I98" i="55" s="1"/>
  <c r="J98" i="55" s="1"/>
  <c r="F98" i="55" s="1"/>
  <c r="K98" i="55" s="1"/>
  <c r="E82" i="55"/>
  <c r="AK63" i="55"/>
  <c r="AJ63" i="55"/>
  <c r="AL63" i="55"/>
  <c r="Z62" i="55"/>
  <c r="E83" i="55"/>
  <c r="AJ62" i="55"/>
  <c r="AK62" i="55"/>
  <c r="AL62" i="55"/>
  <c r="O57" i="55"/>
  <c r="R115" i="55" s="1"/>
  <c r="D132" i="55" s="1"/>
  <c r="AJ57" i="55"/>
  <c r="AL57" i="55"/>
  <c r="AK57" i="55"/>
  <c r="AF65" i="55"/>
  <c r="AF66" i="55" s="1"/>
  <c r="AN62" i="55"/>
  <c r="AN63" i="55"/>
  <c r="AN57" i="55"/>
  <c r="AM63" i="55"/>
  <c r="AR134" i="54"/>
  <c r="W83" i="54"/>
  <c r="AF83" i="54" s="1"/>
  <c r="Q83" i="54"/>
  <c r="AM134" i="54" s="1"/>
  <c r="X83" i="54"/>
  <c r="AG83" i="54" s="1"/>
  <c r="AP83" i="54"/>
  <c r="AP134" i="54" s="1"/>
  <c r="V83" i="54"/>
  <c r="AN134" i="54" s="1"/>
  <c r="R83" i="54"/>
  <c r="AA83" i="54" s="1"/>
  <c r="AJ62" i="54"/>
  <c r="Z62" i="54"/>
  <c r="AL62" i="54"/>
  <c r="AK62" i="54"/>
  <c r="E83" i="54"/>
  <c r="AE65" i="54"/>
  <c r="AE66" i="54" s="1"/>
  <c r="AM62" i="54"/>
  <c r="E82" i="54"/>
  <c r="AL63" i="54"/>
  <c r="AK63" i="54"/>
  <c r="Z63" i="54"/>
  <c r="AJ63" i="54"/>
  <c r="O57" i="54"/>
  <c r="R115" i="54" s="1"/>
  <c r="D132" i="54" s="1"/>
  <c r="AK57" i="54"/>
  <c r="AJ57" i="54"/>
  <c r="AL57" i="54"/>
  <c r="AI63" i="54"/>
  <c r="AN57" i="54"/>
  <c r="AA65" i="54"/>
  <c r="AA66" i="54" s="1"/>
  <c r="AI62" i="54"/>
  <c r="AE82" i="54"/>
  <c r="AM63" i="54"/>
  <c r="AM57" i="54"/>
  <c r="AF65" i="54"/>
  <c r="AF66" i="54" s="1"/>
  <c r="AN62" i="54"/>
  <c r="AN63" i="54"/>
  <c r="AI57" i="54"/>
  <c r="Q74" i="50"/>
  <c r="AM134" i="50"/>
  <c r="Z57" i="50"/>
  <c r="F64" i="50"/>
  <c r="Z64" i="50" s="1"/>
  <c r="F62" i="50"/>
  <c r="Z62" i="50" s="1"/>
  <c r="F63" i="50"/>
  <c r="Z63" i="50" s="1"/>
  <c r="AN134" i="50"/>
  <c r="AE62" i="50"/>
  <c r="AE63" i="50"/>
  <c r="AE57" i="50"/>
  <c r="AE64" i="50"/>
  <c r="AA62" i="50"/>
  <c r="AA64" i="50"/>
  <c r="AA63" i="50"/>
  <c r="AA57" i="50"/>
  <c r="AF62" i="50"/>
  <c r="AF64" i="50"/>
  <c r="AF63" i="50"/>
  <c r="AF57" i="50"/>
  <c r="AG63" i="50"/>
  <c r="CA57" i="50"/>
  <c r="CA84" i="50" s="1"/>
  <c r="AG62" i="50"/>
  <c r="AG64" i="50"/>
  <c r="X57" i="48"/>
  <c r="AG57" i="48" s="1"/>
  <c r="CA57" i="48" s="1"/>
  <c r="CA84" i="48" s="1"/>
  <c r="X57" i="49"/>
  <c r="AG57" i="49" s="1"/>
  <c r="CA57" i="49" s="1"/>
  <c r="CA84" i="49" s="1"/>
  <c r="AP57" i="48"/>
  <c r="AP134" i="48" s="1"/>
  <c r="W57" i="48"/>
  <c r="V57" i="48"/>
  <c r="R57" i="48"/>
  <c r="Q57" i="48"/>
  <c r="AP57" i="49"/>
  <c r="AP134" i="49" s="1"/>
  <c r="W57" i="49"/>
  <c r="V57" i="49"/>
  <c r="R57" i="49"/>
  <c r="Q57" i="49"/>
  <c r="AR134" i="49"/>
  <c r="BD83" i="16"/>
  <c r="BF83" i="16" s="1"/>
  <c r="BH83" i="16" s="1"/>
  <c r="BJ83" i="16" s="1"/>
  <c r="BL83" i="16" s="1"/>
  <c r="AR83" i="16"/>
  <c r="L82" i="16"/>
  <c r="BD82" i="16" s="1"/>
  <c r="BF82" i="16" s="1"/>
  <c r="BH82" i="16" s="1"/>
  <c r="BJ82" i="16" s="1"/>
  <c r="BL82" i="16" s="1"/>
  <c r="AR82" i="16" s="1"/>
  <c r="F64" i="16"/>
  <c r="Z64" i="16" s="1"/>
  <c r="F62" i="16"/>
  <c r="F63" i="16"/>
  <c r="AL63" i="16" s="1"/>
  <c r="AA64" i="16"/>
  <c r="AA62" i="16"/>
  <c r="BU62" i="16" s="1"/>
  <c r="BU84" i="16" s="1"/>
  <c r="AA63" i="16"/>
  <c r="BL57" i="15"/>
  <c r="AR57" i="15" s="1"/>
  <c r="AE63" i="16"/>
  <c r="AE65" i="16" s="1"/>
  <c r="AE66" i="16" s="1"/>
  <c r="BY62" i="16"/>
  <c r="BY84" i="16" s="1"/>
  <c r="X57" i="15"/>
  <c r="AG57" i="15" s="1"/>
  <c r="CA62" i="16"/>
  <c r="CA84" i="16" s="1"/>
  <c r="AG65" i="16"/>
  <c r="BZ62" i="16"/>
  <c r="BZ84" i="16" s="1"/>
  <c r="AF65" i="16"/>
  <c r="AF66" i="16" s="1"/>
  <c r="R115" i="16"/>
  <c r="D132" i="16" s="1"/>
  <c r="Z65" i="64" l="1"/>
  <c r="Z66" i="64" s="1"/>
  <c r="BD83" i="64"/>
  <c r="BF83" i="64" s="1"/>
  <c r="BH83" i="64" s="1"/>
  <c r="BJ83" i="64" s="1"/>
  <c r="BL83" i="64" s="1"/>
  <c r="AR83" i="64"/>
  <c r="Z82" i="64"/>
  <c r="AI82" i="64" s="1"/>
  <c r="I98" i="64"/>
  <c r="J98" i="64" s="1"/>
  <c r="F98" i="64" s="1"/>
  <c r="K98" i="64" s="1"/>
  <c r="AE82" i="64"/>
  <c r="AM82" i="64" s="1"/>
  <c r="AA85" i="54"/>
  <c r="AA86" i="54" s="1"/>
  <c r="AF85" i="54"/>
  <c r="AF86" i="54" s="1"/>
  <c r="Z82" i="54"/>
  <c r="AJ82" i="54" s="1"/>
  <c r="I98" i="54"/>
  <c r="J98" i="54" s="1"/>
  <c r="F98" i="54" s="1"/>
  <c r="K98" i="54" s="1"/>
  <c r="AE83" i="58"/>
  <c r="AN134" i="58"/>
  <c r="Z83" i="58"/>
  <c r="Z82" i="55"/>
  <c r="AL82" i="55" s="1"/>
  <c r="Z65" i="55"/>
  <c r="Z66" i="55" s="1"/>
  <c r="AE83" i="54"/>
  <c r="AE85" i="54" s="1"/>
  <c r="AE86" i="54" s="1"/>
  <c r="X83" i="55"/>
  <c r="AG83" i="55" s="1"/>
  <c r="AP83" i="55"/>
  <c r="AP134" i="55" s="1"/>
  <c r="W83" i="55"/>
  <c r="AF83" i="55" s="1"/>
  <c r="AF85" i="55" s="1"/>
  <c r="AF86" i="55" s="1"/>
  <c r="V83" i="55"/>
  <c r="R83" i="55"/>
  <c r="AA83" i="55" s="1"/>
  <c r="AA85" i="55" s="1"/>
  <c r="AA86" i="55" s="1"/>
  <c r="Q83" i="55"/>
  <c r="AR134" i="55"/>
  <c r="Z65" i="54"/>
  <c r="Z66" i="54" s="1"/>
  <c r="Z83" i="54"/>
  <c r="AK83" i="54" s="1"/>
  <c r="AF65" i="50"/>
  <c r="AF66" i="50" s="1"/>
  <c r="AG65" i="50"/>
  <c r="AE65" i="50"/>
  <c r="AE66" i="50" s="1"/>
  <c r="BU57" i="50"/>
  <c r="BU84" i="50" s="1"/>
  <c r="AA86" i="50" s="1"/>
  <c r="AI57" i="50"/>
  <c r="Z65" i="50"/>
  <c r="Z66" i="50" s="1"/>
  <c r="AA65" i="50"/>
  <c r="AA66" i="50" s="1"/>
  <c r="BZ57" i="50"/>
  <c r="BZ84" i="50" s="1"/>
  <c r="AF86" i="50" s="1"/>
  <c r="AN57" i="50"/>
  <c r="BT57" i="50"/>
  <c r="BT84" i="50" s="1"/>
  <c r="Z86" i="50" s="1"/>
  <c r="O57" i="50"/>
  <c r="I97" i="50" s="1"/>
  <c r="J97" i="50" s="1"/>
  <c r="F97" i="50" s="1"/>
  <c r="K97" i="50" s="1"/>
  <c r="AJ57" i="50"/>
  <c r="AK57" i="50"/>
  <c r="AL57" i="50"/>
  <c r="BY57" i="50"/>
  <c r="BY84" i="50" s="1"/>
  <c r="AE86" i="50" s="1"/>
  <c r="AM57" i="50"/>
  <c r="AG62" i="49"/>
  <c r="AG63" i="49"/>
  <c r="AG64" i="49"/>
  <c r="AG62" i="48"/>
  <c r="AG63" i="48"/>
  <c r="L82" i="48" s="1"/>
  <c r="BD82" i="48" s="1"/>
  <c r="BF82" i="48" s="1"/>
  <c r="BH82" i="48" s="1"/>
  <c r="BJ82" i="48" s="1"/>
  <c r="BL82" i="48" s="1"/>
  <c r="AR82" i="48" s="1"/>
  <c r="AR134" i="48" s="1"/>
  <c r="AG64" i="48"/>
  <c r="AF63" i="49"/>
  <c r="AF64" i="49"/>
  <c r="AF57" i="49"/>
  <c r="AF62" i="49"/>
  <c r="Z57" i="48"/>
  <c r="F64" i="48"/>
  <c r="Z64" i="48" s="1"/>
  <c r="F62" i="48"/>
  <c r="Z62" i="48" s="1"/>
  <c r="F63" i="48"/>
  <c r="Z63" i="48" s="1"/>
  <c r="AA62" i="48"/>
  <c r="AA64" i="48"/>
  <c r="AA63" i="48"/>
  <c r="AA57" i="48"/>
  <c r="AE62" i="48"/>
  <c r="AE57" i="48"/>
  <c r="AE63" i="48"/>
  <c r="AE64" i="48"/>
  <c r="AF64" i="48"/>
  <c r="AF62" i="48"/>
  <c r="AF57" i="48"/>
  <c r="AF63" i="48"/>
  <c r="Q74" i="49"/>
  <c r="AM134" i="49"/>
  <c r="Z57" i="49"/>
  <c r="F62" i="49"/>
  <c r="Z62" i="49" s="1"/>
  <c r="F63" i="49"/>
  <c r="Z63" i="49" s="1"/>
  <c r="F64" i="49"/>
  <c r="Z64" i="49" s="1"/>
  <c r="AA62" i="49"/>
  <c r="AA63" i="49"/>
  <c r="AA64" i="49"/>
  <c r="AA57" i="49"/>
  <c r="AN134" i="49"/>
  <c r="AE63" i="49"/>
  <c r="AE57" i="49"/>
  <c r="AE64" i="49"/>
  <c r="AE62" i="49"/>
  <c r="W83" i="16"/>
  <c r="AF83" i="16" s="1"/>
  <c r="AP83" i="16"/>
  <c r="R83" i="16"/>
  <c r="AA83" i="16" s="1"/>
  <c r="X83" i="16"/>
  <c r="AG83" i="16" s="1"/>
  <c r="V83" i="16"/>
  <c r="AE83" i="16" s="1"/>
  <c r="Q83" i="16"/>
  <c r="AM62" i="16"/>
  <c r="E83" i="16"/>
  <c r="X82" i="16"/>
  <c r="AG82" i="16" s="1"/>
  <c r="AP82" i="16"/>
  <c r="W82" i="16"/>
  <c r="AF82" i="16" s="1"/>
  <c r="V82" i="16"/>
  <c r="AE82" i="16" s="1"/>
  <c r="R82" i="16"/>
  <c r="AA82" i="16" s="1"/>
  <c r="Q82" i="16"/>
  <c r="AN63" i="16"/>
  <c r="AI63" i="16"/>
  <c r="AN62" i="16"/>
  <c r="AL62" i="16"/>
  <c r="AK62" i="16"/>
  <c r="AJ62" i="16"/>
  <c r="Z62" i="16"/>
  <c r="BT62" i="16" s="1"/>
  <c r="BT84" i="16" s="1"/>
  <c r="E82" i="16"/>
  <c r="Z63" i="16"/>
  <c r="I98" i="16" s="1"/>
  <c r="J98" i="16" s="1"/>
  <c r="F98" i="16" s="1"/>
  <c r="K98" i="16" s="1"/>
  <c r="AI62" i="16"/>
  <c r="AA65" i="16"/>
  <c r="AA66" i="16" s="1"/>
  <c r="AK63" i="16"/>
  <c r="AJ63" i="16"/>
  <c r="W57" i="15"/>
  <c r="AF57" i="15" s="1"/>
  <c r="Q57" i="15"/>
  <c r="Z57" i="15" s="1"/>
  <c r="AM63" i="16"/>
  <c r="AP57" i="15"/>
  <c r="V57" i="15"/>
  <c r="AE57" i="15" s="1"/>
  <c r="R57" i="15"/>
  <c r="AG64" i="15"/>
  <c r="AG62" i="15"/>
  <c r="L83" i="15" s="1"/>
  <c r="AR83" i="15" s="1"/>
  <c r="AG63" i="15"/>
  <c r="L82" i="15" s="1"/>
  <c r="AN82" i="64" l="1"/>
  <c r="AK82" i="64"/>
  <c r="AJ82" i="64"/>
  <c r="AR134" i="64"/>
  <c r="R83" i="64"/>
  <c r="AA83" i="64" s="1"/>
  <c r="Q83" i="64"/>
  <c r="X83" i="64"/>
  <c r="AG83" i="64" s="1"/>
  <c r="W83" i="64"/>
  <c r="AF83" i="64" s="1"/>
  <c r="V83" i="64"/>
  <c r="AP83" i="64"/>
  <c r="AP134" i="64" s="1"/>
  <c r="AL82" i="64"/>
  <c r="AL82" i="54"/>
  <c r="AM82" i="54"/>
  <c r="H114" i="15"/>
  <c r="I114" i="15" s="1"/>
  <c r="AI82" i="54"/>
  <c r="AK82" i="54"/>
  <c r="AN82" i="54"/>
  <c r="AJ83" i="58"/>
  <c r="AK83" i="58"/>
  <c r="AL83" i="58"/>
  <c r="Z85" i="58"/>
  <c r="Z86" i="58" s="1"/>
  <c r="AN83" i="58"/>
  <c r="AI83" i="58"/>
  <c r="AE85" i="58"/>
  <c r="AE86" i="58" s="1"/>
  <c r="AM83" i="58"/>
  <c r="AM82" i="55"/>
  <c r="AI82" i="55"/>
  <c r="AJ82" i="55"/>
  <c r="AN82" i="55"/>
  <c r="AK82" i="55"/>
  <c r="Z83" i="55"/>
  <c r="AM134" i="55"/>
  <c r="AE83" i="55"/>
  <c r="AN134" i="55"/>
  <c r="AG65" i="49"/>
  <c r="Z85" i="54"/>
  <c r="Z86" i="54" s="1"/>
  <c r="AI83" i="54"/>
  <c r="AM83" i="54"/>
  <c r="AN83" i="54"/>
  <c r="AL83" i="54"/>
  <c r="AJ83" i="54"/>
  <c r="Q82" i="48"/>
  <c r="Q74" i="48" s="1"/>
  <c r="R82" i="48"/>
  <c r="AA82" i="48" s="1"/>
  <c r="AA85" i="48" s="1"/>
  <c r="W82" i="48"/>
  <c r="AF82" i="48" s="1"/>
  <c r="AF85" i="48" s="1"/>
  <c r="X82" i="48"/>
  <c r="AG82" i="48" s="1"/>
  <c r="V82" i="48"/>
  <c r="AN134" i="48" s="1"/>
  <c r="AG65" i="48"/>
  <c r="AG66" i="48" s="1"/>
  <c r="AF65" i="49"/>
  <c r="AF66" i="49" s="1"/>
  <c r="AE65" i="48"/>
  <c r="AE66" i="48" s="1"/>
  <c r="AE65" i="49"/>
  <c r="AE66" i="49" s="1"/>
  <c r="BT57" i="49"/>
  <c r="BT84" i="49" s="1"/>
  <c r="Z86" i="49" s="1"/>
  <c r="O57" i="49"/>
  <c r="I97" i="49" s="1"/>
  <c r="J97" i="49" s="1"/>
  <c r="F97" i="49" s="1"/>
  <c r="K97" i="49" s="1"/>
  <c r="AK57" i="49"/>
  <c r="AL57" i="49"/>
  <c r="AJ57" i="49"/>
  <c r="AA65" i="48"/>
  <c r="AA66" i="48" s="1"/>
  <c r="Z65" i="48"/>
  <c r="Z66" i="48" s="1"/>
  <c r="Z82" i="48"/>
  <c r="BY57" i="49"/>
  <c r="BY84" i="49" s="1"/>
  <c r="AE86" i="49" s="1"/>
  <c r="AM57" i="49"/>
  <c r="Z65" i="49"/>
  <c r="Z66" i="49" s="1"/>
  <c r="BT57" i="48"/>
  <c r="BT84" i="48" s="1"/>
  <c r="O57" i="48"/>
  <c r="I97" i="48" s="1"/>
  <c r="J97" i="48" s="1"/>
  <c r="F97" i="48" s="1"/>
  <c r="K97" i="48" s="1"/>
  <c r="AK57" i="48"/>
  <c r="AJ57" i="48"/>
  <c r="AL57" i="48"/>
  <c r="BU57" i="49"/>
  <c r="BU84" i="49" s="1"/>
  <c r="AA86" i="49" s="1"/>
  <c r="AI57" i="49"/>
  <c r="BZ57" i="48"/>
  <c r="BZ84" i="48" s="1"/>
  <c r="AN57" i="48"/>
  <c r="AF65" i="48"/>
  <c r="AF66" i="48" s="1"/>
  <c r="BZ57" i="49"/>
  <c r="BZ84" i="49" s="1"/>
  <c r="AF86" i="49" s="1"/>
  <c r="AN57" i="49"/>
  <c r="BY57" i="48"/>
  <c r="BY84" i="48" s="1"/>
  <c r="AM57" i="48"/>
  <c r="AA65" i="49"/>
  <c r="AA66" i="49" s="1"/>
  <c r="BU57" i="48"/>
  <c r="BU84" i="48" s="1"/>
  <c r="AI57" i="48"/>
  <c r="Z83" i="16"/>
  <c r="AN83" i="16" s="1"/>
  <c r="Z82" i="16"/>
  <c r="AN82" i="16" s="1"/>
  <c r="AP83" i="15"/>
  <c r="V83" i="15"/>
  <c r="X83" i="15"/>
  <c r="AG83" i="15" s="1"/>
  <c r="W83" i="15"/>
  <c r="R83" i="15"/>
  <c r="Q83" i="15"/>
  <c r="AA64" i="15"/>
  <c r="AA57" i="15"/>
  <c r="AI57" i="15" s="1"/>
  <c r="BD83" i="15"/>
  <c r="BF83" i="15" s="1"/>
  <c r="BH83" i="15" s="1"/>
  <c r="BJ83" i="15" s="1"/>
  <c r="BL83" i="15" s="1"/>
  <c r="AE63" i="15"/>
  <c r="Z65" i="16"/>
  <c r="Z66" i="16" s="1"/>
  <c r="AE62" i="15"/>
  <c r="AF85" i="16"/>
  <c r="AF86" i="16" s="1"/>
  <c r="AP134" i="16"/>
  <c r="AA85" i="16"/>
  <c r="AA86" i="16" s="1"/>
  <c r="AR134" i="16"/>
  <c r="AA63" i="15"/>
  <c r="AA62" i="15"/>
  <c r="AE64" i="15"/>
  <c r="AF62" i="15"/>
  <c r="AF63" i="15"/>
  <c r="AF64" i="15"/>
  <c r="F63" i="15"/>
  <c r="E82" i="15" s="1"/>
  <c r="F64" i="15"/>
  <c r="Z64" i="15" s="1"/>
  <c r="F62" i="15"/>
  <c r="E83" i="15" s="1"/>
  <c r="AN57" i="15"/>
  <c r="BD82" i="15"/>
  <c r="BF82" i="15" s="1"/>
  <c r="AM57" i="15"/>
  <c r="O57" i="15"/>
  <c r="AK57" i="15"/>
  <c r="AL57" i="15"/>
  <c r="AJ57" i="15"/>
  <c r="CA62" i="15"/>
  <c r="CA84" i="15" s="1"/>
  <c r="AG65" i="15"/>
  <c r="AG66" i="15" s="1"/>
  <c r="AE83" i="64" l="1"/>
  <c r="AE85" i="64" s="1"/>
  <c r="AE86" i="64" s="1"/>
  <c r="AN134" i="64"/>
  <c r="AF85" i="64"/>
  <c r="AF86" i="64" s="1"/>
  <c r="Z83" i="64"/>
  <c r="AM134" i="64"/>
  <c r="AI83" i="64"/>
  <c r="AA85" i="64"/>
  <c r="AA86" i="64" s="1"/>
  <c r="R115" i="15"/>
  <c r="D132" i="15" s="1"/>
  <c r="AA86" i="48"/>
  <c r="AE85" i="55"/>
  <c r="AE86" i="55" s="1"/>
  <c r="AM83" i="55"/>
  <c r="AL83" i="55"/>
  <c r="AK83" i="55"/>
  <c r="AJ83" i="55"/>
  <c r="AN83" i="55"/>
  <c r="Z85" i="55"/>
  <c r="Z86" i="55" s="1"/>
  <c r="AI83" i="55"/>
  <c r="AF86" i="48"/>
  <c r="AM134" i="48"/>
  <c r="AE86" i="48"/>
  <c r="AL83" i="16"/>
  <c r="AK83" i="16"/>
  <c r="AJ83" i="16"/>
  <c r="AJ82" i="48"/>
  <c r="Z85" i="48"/>
  <c r="Z86" i="48" s="1"/>
  <c r="R115" i="48"/>
  <c r="D132" i="48" s="1"/>
  <c r="AM83" i="16"/>
  <c r="AI83" i="16"/>
  <c r="AJ82" i="16"/>
  <c r="AM82" i="16"/>
  <c r="AK82" i="16"/>
  <c r="AL82" i="16"/>
  <c r="AI82" i="16"/>
  <c r="BY62" i="15"/>
  <c r="BY84" i="15" s="1"/>
  <c r="AE83" i="15"/>
  <c r="BZ62" i="15"/>
  <c r="BZ84" i="15" s="1"/>
  <c r="AF83" i="15"/>
  <c r="BU62" i="15"/>
  <c r="BU84" i="15" s="1"/>
  <c r="AA83" i="15"/>
  <c r="AE65" i="15"/>
  <c r="AE66" i="15" s="1"/>
  <c r="AA65" i="15"/>
  <c r="AA66" i="15" s="1"/>
  <c r="AN62" i="15"/>
  <c r="AM134" i="16"/>
  <c r="AN134" i="16"/>
  <c r="AN63" i="15"/>
  <c r="BH82" i="15"/>
  <c r="BJ82" i="15" s="1"/>
  <c r="AM63" i="15"/>
  <c r="AI63" i="15"/>
  <c r="AI62" i="15"/>
  <c r="AL62" i="15"/>
  <c r="Z62" i="15"/>
  <c r="AK62" i="15"/>
  <c r="AJ62" i="15"/>
  <c r="AJ63" i="15"/>
  <c r="AM62" i="15"/>
  <c r="AK63" i="15"/>
  <c r="AF65" i="15"/>
  <c r="AF66" i="15" s="1"/>
  <c r="AL63" i="15"/>
  <c r="Z63" i="15"/>
  <c r="I98" i="15" s="1"/>
  <c r="J98" i="15" s="1"/>
  <c r="F98" i="15" s="1"/>
  <c r="K98" i="15" s="1"/>
  <c r="CK3" i="3"/>
  <c r="AM83" i="64" l="1"/>
  <c r="AL83" i="64"/>
  <c r="AK83" i="64"/>
  <c r="AJ83" i="64"/>
  <c r="Z85" i="64"/>
  <c r="Z86" i="64" s="1"/>
  <c r="AN83" i="64"/>
  <c r="BT62" i="15"/>
  <c r="BT84" i="15" s="1"/>
  <c r="Z83" i="15"/>
  <c r="AM83" i="15" s="1"/>
  <c r="Z65" i="15"/>
  <c r="Z66" i="15" s="1"/>
  <c r="AE85" i="16"/>
  <c r="AE86" i="16" s="1"/>
  <c r="Z85" i="16"/>
  <c r="Z86" i="16" s="1"/>
  <c r="BL82" i="15"/>
  <c r="AR82" i="15" s="1"/>
  <c r="CK21" i="3"/>
  <c r="CK5" i="3"/>
  <c r="CK6" i="3"/>
  <c r="CK7" i="3"/>
  <c r="CK9" i="3"/>
  <c r="CK10" i="3"/>
  <c r="CK11" i="3"/>
  <c r="CK12" i="3"/>
  <c r="CK13" i="3"/>
  <c r="CK15" i="3"/>
  <c r="CK16" i="3"/>
  <c r="CK18" i="3"/>
  <c r="CK19" i="3"/>
  <c r="AL83" i="15" l="1"/>
  <c r="AK83" i="15"/>
  <c r="AJ83" i="15"/>
  <c r="AI83" i="15"/>
  <c r="AN83" i="15"/>
  <c r="X82" i="15"/>
  <c r="AG82" i="15" s="1"/>
  <c r="W82" i="15"/>
  <c r="AF82" i="15" s="1"/>
  <c r="AF85" i="15" s="1"/>
  <c r="AF86" i="15" s="1"/>
  <c r="Q82" i="15"/>
  <c r="Q74" i="15" s="1"/>
  <c r="R82" i="15"/>
  <c r="AA82" i="15" s="1"/>
  <c r="AA85" i="15" s="1"/>
  <c r="AA86" i="15" s="1"/>
  <c r="AP82" i="15"/>
  <c r="AP134" i="15" s="1"/>
  <c r="V82" i="15"/>
  <c r="AR134" i="15"/>
  <c r="AN134" i="15" l="1"/>
  <c r="AE82" i="15"/>
  <c r="AM134" i="15"/>
  <c r="Z82" i="15"/>
  <c r="U17" i="18"/>
  <c r="AD40" i="18"/>
  <c r="AD57" i="18" s="1"/>
  <c r="AL57" i="18" s="1"/>
  <c r="AC40" i="18"/>
  <c r="AC57" i="18" s="1"/>
  <c r="AK57" i="18" s="1"/>
  <c r="T17" i="18"/>
  <c r="AE40" i="18"/>
  <c r="AE57" i="18" s="1"/>
  <c r="AM57" i="18" s="1"/>
  <c r="V17" i="18"/>
  <c r="R17" i="18"/>
  <c r="AA40" i="18"/>
  <c r="AA57" i="18" s="1"/>
  <c r="AI57" i="18" s="1"/>
  <c r="Z85" i="15" l="1"/>
  <c r="Z86" i="15" s="1"/>
  <c r="AL82" i="15"/>
  <c r="AN82" i="15"/>
  <c r="AJ82" i="15"/>
  <c r="AK82" i="15"/>
  <c r="AI82" i="15"/>
  <c r="AM82" i="15"/>
  <c r="AE85" i="15"/>
  <c r="AE86" i="15" s="1"/>
  <c r="AB40" i="18"/>
  <c r="AB57" i="18" s="1"/>
  <c r="AJ57" i="18" s="1"/>
  <c r="S17" i="18"/>
  <c r="AC43" i="18"/>
  <c r="AK40" i="18"/>
  <c r="AC63" i="18"/>
  <c r="AC82" i="18" s="1"/>
  <c r="AC62" i="18"/>
  <c r="AC83" i="18" s="1"/>
  <c r="AC64" i="18"/>
  <c r="AI40" i="18"/>
  <c r="AA43" i="18"/>
  <c r="AD63" i="18"/>
  <c r="AD82" i="18" s="1"/>
  <c r="AD64" i="18"/>
  <c r="AD62" i="18"/>
  <c r="AD83" i="18" s="1"/>
  <c r="AD43" i="18"/>
  <c r="AL40" i="18"/>
  <c r="AE43" i="18"/>
  <c r="AM40" i="18"/>
  <c r="AC44" i="18" l="1"/>
  <c r="AA44" i="18"/>
  <c r="AG44" i="18"/>
  <c r="AD85" i="18"/>
  <c r="AC85" i="18"/>
  <c r="AB63" i="18"/>
  <c r="AB82" i="18" s="1"/>
  <c r="AB62" i="18"/>
  <c r="AB83" i="18" s="1"/>
  <c r="AJ40" i="18"/>
  <c r="AB64" i="18"/>
  <c r="AB43" i="18"/>
  <c r="BX62" i="18"/>
  <c r="BX84" i="18" s="1"/>
  <c r="AD65" i="18"/>
  <c r="AD66" i="18" s="1"/>
  <c r="AC65" i="18"/>
  <c r="AC66" i="18" s="1"/>
  <c r="BW62" i="18"/>
  <c r="BW84" i="18" s="1"/>
  <c r="AD44" i="18"/>
  <c r="AE44" i="18"/>
  <c r="AB44" i="18" l="1"/>
  <c r="AD86" i="18"/>
  <c r="AC86" i="18"/>
  <c r="AE63" i="18"/>
  <c r="AE62" i="18"/>
  <c r="AE64" i="18"/>
  <c r="F63" i="18"/>
  <c r="AJ63" i="18" s="1"/>
  <c r="F62" i="18"/>
  <c r="F64" i="18"/>
  <c r="Z64" i="18" s="1"/>
  <c r="AB65" i="18"/>
  <c r="AB66" i="18" s="1"/>
  <c r="BV62" i="18"/>
  <c r="BV84" i="18" s="1"/>
  <c r="AG64" i="18"/>
  <c r="AG63" i="18"/>
  <c r="AG62" i="18"/>
  <c r="L83" i="18" s="1"/>
  <c r="AB85" i="18"/>
  <c r="AF62" i="18"/>
  <c r="AF64" i="18"/>
  <c r="AF63" i="18"/>
  <c r="AA62" i="18"/>
  <c r="AA64" i="18"/>
  <c r="AA63" i="18"/>
  <c r="BD83" i="18" l="1"/>
  <c r="BF83" i="18" s="1"/>
  <c r="BH83" i="18" s="1"/>
  <c r="BJ83" i="18" s="1"/>
  <c r="BL83" i="18" s="1"/>
  <c r="AR83" i="18"/>
  <c r="AJ62" i="18"/>
  <c r="E83" i="18"/>
  <c r="L82" i="18"/>
  <c r="BD82" i="18" s="1"/>
  <c r="BF82" i="18" s="1"/>
  <c r="BH82" i="18" s="1"/>
  <c r="BJ82" i="18" s="1"/>
  <c r="BL82" i="18" s="1"/>
  <c r="AR82" i="18" s="1"/>
  <c r="AN63" i="18"/>
  <c r="AI63" i="18"/>
  <c r="AB86" i="18"/>
  <c r="Z62" i="18"/>
  <c r="AL62" i="18"/>
  <c r="AK62" i="18"/>
  <c r="AA65" i="18"/>
  <c r="AA66" i="18" s="1"/>
  <c r="AI62" i="18"/>
  <c r="BU62" i="18"/>
  <c r="BU84" i="18" s="1"/>
  <c r="CA62" i="18"/>
  <c r="CA84" i="18" s="1"/>
  <c r="AG65" i="18"/>
  <c r="AF65" i="18"/>
  <c r="AF66" i="18" s="1"/>
  <c r="AN62" i="18"/>
  <c r="BZ62" i="18"/>
  <c r="BZ84" i="18" s="1"/>
  <c r="R115" i="18"/>
  <c r="D132" i="18" s="1"/>
  <c r="AM62" i="18"/>
  <c r="BY62" i="18"/>
  <c r="BY84" i="18" s="1"/>
  <c r="AE65" i="18"/>
  <c r="AE66" i="18" s="1"/>
  <c r="Z63" i="18"/>
  <c r="I98" i="18" s="1"/>
  <c r="J98" i="18" s="1"/>
  <c r="F98" i="18" s="1"/>
  <c r="K98" i="18" s="1"/>
  <c r="E82" i="18"/>
  <c r="AL63" i="18"/>
  <c r="AK63" i="18"/>
  <c r="AM63" i="18"/>
  <c r="W83" i="18" l="1"/>
  <c r="AF83" i="18" s="1"/>
  <c r="Q83" i="18"/>
  <c r="Z83" i="18" s="1"/>
  <c r="AL83" i="18" s="1"/>
  <c r="AP83" i="18"/>
  <c r="V83" i="18"/>
  <c r="AE83" i="18" s="1"/>
  <c r="X83" i="18"/>
  <c r="AG83" i="18" s="1"/>
  <c r="R83" i="18"/>
  <c r="AA83" i="18" s="1"/>
  <c r="V82" i="18"/>
  <c r="AE82" i="18" s="1"/>
  <c r="X82" i="18"/>
  <c r="AG82" i="18" s="1"/>
  <c r="AP82" i="18"/>
  <c r="W82" i="18"/>
  <c r="AF82" i="18" s="1"/>
  <c r="R82" i="18"/>
  <c r="AA82" i="18" s="1"/>
  <c r="Q82" i="18"/>
  <c r="Z82" i="18" s="1"/>
  <c r="AK82" i="18" s="1"/>
  <c r="Z65" i="18"/>
  <c r="Z66" i="18" s="1"/>
  <c r="BT62" i="18"/>
  <c r="BT84" i="18" s="1"/>
  <c r="AM83" i="18" l="1"/>
  <c r="AI83" i="18"/>
  <c r="AN83" i="18"/>
  <c r="AK83" i="18"/>
  <c r="AJ83" i="18"/>
  <c r="AJ82" i="18"/>
  <c r="AL82" i="18"/>
  <c r="AI82" i="18"/>
  <c r="AM82" i="18"/>
  <c r="AN82" i="18"/>
  <c r="AR134" i="18"/>
  <c r="AP134" i="18"/>
  <c r="AF85" i="18"/>
  <c r="AF86" i="18" s="1"/>
  <c r="AM134" i="18" l="1"/>
  <c r="AN134" i="18"/>
  <c r="AE85" i="18" l="1"/>
  <c r="AE86" i="18" s="1"/>
  <c r="AA85" i="18"/>
  <c r="AA86" i="18" s="1"/>
  <c r="Z85" i="18"/>
  <c r="Z86" i="18" s="1"/>
  <c r="AM148" i="3" l="1"/>
  <c r="AL146" i="3"/>
  <c r="AL148" i="3"/>
  <c r="AM147" i="3"/>
  <c r="AM146" i="3"/>
  <c r="AL147" i="3"/>
  <c r="H62" i="40" l="1"/>
  <c r="I62" i="40"/>
  <c r="I63" i="40"/>
  <c r="H63" i="40"/>
  <c r="O6" i="4" l="1"/>
  <c r="O89" i="64" s="1"/>
  <c r="O7" i="4"/>
  <c r="O90" i="64" s="1"/>
  <c r="O8" i="4"/>
  <c r="O91" i="64" s="1"/>
  <c r="O9" i="4"/>
  <c r="O92" i="64" s="1"/>
  <c r="O10" i="4"/>
  <c r="O93" i="64" s="1"/>
  <c r="O11" i="4"/>
  <c r="O94" i="64" s="1"/>
  <c r="O12" i="4"/>
  <c r="O95" i="64" s="1"/>
  <c r="O13" i="4"/>
  <c r="O96" i="64" s="1"/>
  <c r="Q95" i="64" l="1"/>
  <c r="R95" i="64"/>
  <c r="Q94" i="64"/>
  <c r="R94" i="64"/>
  <c r="Q96" i="64"/>
  <c r="R96" i="64"/>
  <c r="Q91" i="64"/>
  <c r="R91" i="64"/>
  <c r="Q93" i="64"/>
  <c r="R93" i="64"/>
  <c r="Q90" i="64"/>
  <c r="R90" i="64"/>
  <c r="Q92" i="64"/>
  <c r="R92" i="64"/>
  <c r="Q89" i="64"/>
  <c r="R89" i="64"/>
  <c r="O94" i="61"/>
  <c r="Q94" i="61" s="1"/>
  <c r="O94" i="63"/>
  <c r="O94" i="62"/>
  <c r="O91" i="61"/>
  <c r="Q91" i="61" s="1"/>
  <c r="O91" i="62"/>
  <c r="O91" i="63"/>
  <c r="O96" i="61"/>
  <c r="Q96" i="61" s="1"/>
  <c r="O96" i="62"/>
  <c r="O96" i="63"/>
  <c r="O93" i="61"/>
  <c r="Q93" i="61" s="1"/>
  <c r="O93" i="63"/>
  <c r="O93" i="62"/>
  <c r="O90" i="61"/>
  <c r="Q90" i="61" s="1"/>
  <c r="O90" i="62"/>
  <c r="O90" i="63"/>
  <c r="O95" i="61"/>
  <c r="Q95" i="61" s="1"/>
  <c r="O95" i="63"/>
  <c r="O95" i="62"/>
  <c r="O92" i="61"/>
  <c r="R92" i="61" s="1"/>
  <c r="O92" i="63"/>
  <c r="O92" i="62"/>
  <c r="O89" i="61"/>
  <c r="Q89" i="61" s="1"/>
  <c r="O89" i="63"/>
  <c r="O89" i="62"/>
  <c r="O94" i="59"/>
  <c r="R94" i="59" s="1"/>
  <c r="O91" i="59"/>
  <c r="R91" i="59" s="1"/>
  <c r="O96" i="59"/>
  <c r="R96" i="59" s="1"/>
  <c r="O92" i="59"/>
  <c r="Q92" i="59" s="1"/>
  <c r="O90" i="59"/>
  <c r="Q90" i="59" s="1"/>
  <c r="O95" i="59"/>
  <c r="Q95" i="59" s="1"/>
  <c r="O93" i="59"/>
  <c r="Q93" i="59" s="1"/>
  <c r="O89" i="59"/>
  <c r="R89" i="59" s="1"/>
  <c r="O95" i="56"/>
  <c r="R95" i="56" s="1"/>
  <c r="O95" i="57"/>
  <c r="O95" i="58"/>
  <c r="O91" i="56"/>
  <c r="Q91" i="56" s="1"/>
  <c r="O91" i="57"/>
  <c r="O91" i="58"/>
  <c r="O96" i="56"/>
  <c r="Q96" i="56" s="1"/>
  <c r="O96" i="58"/>
  <c r="O96" i="57"/>
  <c r="O93" i="56"/>
  <c r="Q93" i="56" s="1"/>
  <c r="O93" i="57"/>
  <c r="O93" i="58"/>
  <c r="O90" i="56"/>
  <c r="Q90" i="56" s="1"/>
  <c r="O90" i="58"/>
  <c r="O90" i="57"/>
  <c r="O94" i="56"/>
  <c r="Q94" i="56" s="1"/>
  <c r="O94" i="57"/>
  <c r="O94" i="58"/>
  <c r="O92" i="56"/>
  <c r="Q92" i="56" s="1"/>
  <c r="O92" i="57"/>
  <c r="O92" i="58"/>
  <c r="O89" i="56"/>
  <c r="Q89" i="56" s="1"/>
  <c r="O89" i="57"/>
  <c r="O89" i="58"/>
  <c r="O96" i="54"/>
  <c r="Q96" i="54" s="1"/>
  <c r="O96" i="55"/>
  <c r="O92" i="54"/>
  <c r="R92" i="54" s="1"/>
  <c r="O92" i="55"/>
  <c r="O94" i="54"/>
  <c r="R94" i="54" s="1"/>
  <c r="O94" i="55"/>
  <c r="O90" i="54"/>
  <c r="R90" i="54" s="1"/>
  <c r="O90" i="55"/>
  <c r="O95" i="54"/>
  <c r="Q95" i="54" s="1"/>
  <c r="O95" i="55"/>
  <c r="O93" i="54"/>
  <c r="R93" i="54" s="1"/>
  <c r="O93" i="55"/>
  <c r="O91" i="54"/>
  <c r="Q91" i="54" s="1"/>
  <c r="O91" i="55"/>
  <c r="O89" i="54"/>
  <c r="Q89" i="54" s="1"/>
  <c r="O89" i="55"/>
  <c r="O95" i="53"/>
  <c r="O95" i="50"/>
  <c r="O95" i="41"/>
  <c r="O95" i="26"/>
  <c r="O95" i="19"/>
  <c r="O95" i="52"/>
  <c r="O95" i="45"/>
  <c r="O95" i="18"/>
  <c r="O95" i="51"/>
  <c r="O95" i="46"/>
  <c r="O95" i="43"/>
  <c r="O95" i="44"/>
  <c r="O95" i="20"/>
  <c r="O95" i="23"/>
  <c r="O95" i="40"/>
  <c r="O95" i="16"/>
  <c r="O95" i="17"/>
  <c r="O95" i="28"/>
  <c r="O95" i="47"/>
  <c r="O95" i="49"/>
  <c r="O95" i="48"/>
  <c r="O95" i="34"/>
  <c r="O95" i="15"/>
  <c r="O95" i="27"/>
  <c r="O95" i="33"/>
  <c r="O91" i="53"/>
  <c r="O91" i="46"/>
  <c r="O91" i="23"/>
  <c r="O91" i="45"/>
  <c r="O91" i="18"/>
  <c r="O91" i="51"/>
  <c r="O91" i="44"/>
  <c r="O91" i="16"/>
  <c r="O91" i="50"/>
  <c r="O91" i="43"/>
  <c r="O91" i="28"/>
  <c r="O91" i="52"/>
  <c r="O91" i="15"/>
  <c r="O91" i="33"/>
  <c r="O91" i="27"/>
  <c r="O91" i="47"/>
  <c r="O91" i="20"/>
  <c r="O91" i="26"/>
  <c r="O91" i="41"/>
  <c r="O91" i="17"/>
  <c r="O91" i="49"/>
  <c r="O91" i="34"/>
  <c r="O91" i="48"/>
  <c r="O91" i="40"/>
  <c r="O91" i="19"/>
  <c r="O93" i="53"/>
  <c r="O93" i="48"/>
  <c r="O93" i="46"/>
  <c r="O93" i="23"/>
  <c r="O93" i="34"/>
  <c r="O93" i="20"/>
  <c r="O93" i="44"/>
  <c r="O93" i="19"/>
  <c r="O93" i="43"/>
  <c r="O93" i="40"/>
  <c r="O93" i="17"/>
  <c r="O93" i="16"/>
  <c r="O93" i="26"/>
  <c r="O93" i="18"/>
  <c r="O93" i="33"/>
  <c r="O93" i="45"/>
  <c r="O93" i="51"/>
  <c r="O93" i="28"/>
  <c r="O93" i="27"/>
  <c r="O93" i="50"/>
  <c r="O93" i="52"/>
  <c r="O93" i="47"/>
  <c r="O93" i="41"/>
  <c r="O93" i="15"/>
  <c r="O93" i="49"/>
  <c r="O90" i="53"/>
  <c r="O90" i="28"/>
  <c r="O90" i="27"/>
  <c r="O90" i="47"/>
  <c r="O90" i="49"/>
  <c r="O90" i="48"/>
  <c r="O90" i="41"/>
  <c r="O90" i="17"/>
  <c r="O90" i="45"/>
  <c r="O90" i="40"/>
  <c r="O90" i="16"/>
  <c r="O90" i="46"/>
  <c r="O90" i="33"/>
  <c r="O90" i="52"/>
  <c r="O90" i="43"/>
  <c r="O90" i="18"/>
  <c r="O90" i="51"/>
  <c r="O90" i="44"/>
  <c r="O90" i="34"/>
  <c r="O90" i="50"/>
  <c r="O90" i="19"/>
  <c r="O90" i="20"/>
  <c r="O90" i="23"/>
  <c r="O90" i="26"/>
  <c r="O90" i="15"/>
  <c r="O96" i="53"/>
  <c r="O96" i="15"/>
  <c r="O96" i="20"/>
  <c r="O96" i="33"/>
  <c r="O96" i="51"/>
  <c r="O96" i="27"/>
  <c r="O96" i="50"/>
  <c r="O96" i="47"/>
  <c r="O96" i="52"/>
  <c r="O96" i="49"/>
  <c r="O96" i="16"/>
  <c r="O96" i="48"/>
  <c r="O96" i="23"/>
  <c r="O96" i="41"/>
  <c r="O96" i="34"/>
  <c r="O96" i="45"/>
  <c r="O96" i="40"/>
  <c r="O96" i="19"/>
  <c r="O96" i="17"/>
  <c r="O96" i="43"/>
  <c r="O96" i="46"/>
  <c r="O96" i="28"/>
  <c r="O96" i="44"/>
  <c r="O96" i="26"/>
  <c r="O96" i="18"/>
  <c r="O94" i="53"/>
  <c r="O94" i="40"/>
  <c r="O94" i="15"/>
  <c r="O94" i="28"/>
  <c r="O94" i="26"/>
  <c r="O94" i="23"/>
  <c r="O94" i="33"/>
  <c r="O94" i="34"/>
  <c r="O94" i="18"/>
  <c r="O94" i="41"/>
  <c r="O94" i="19"/>
  <c r="O94" i="45"/>
  <c r="O94" i="47"/>
  <c r="O94" i="46"/>
  <c r="O94" i="20"/>
  <c r="O94" i="49"/>
  <c r="O94" i="43"/>
  <c r="O94" i="50"/>
  <c r="O94" i="48"/>
  <c r="O94" i="44"/>
  <c r="O94" i="52"/>
  <c r="O94" i="16"/>
  <c r="O94" i="51"/>
  <c r="O94" i="27"/>
  <c r="O94" i="17"/>
  <c r="O92" i="53"/>
  <c r="O92" i="52"/>
  <c r="O92" i="17"/>
  <c r="O92" i="51"/>
  <c r="O92" i="19"/>
  <c r="O92" i="28"/>
  <c r="O92" i="15"/>
  <c r="O92" i="18"/>
  <c r="O92" i="33"/>
  <c r="O92" i="27"/>
  <c r="O92" i="47"/>
  <c r="O92" i="41"/>
  <c r="O92" i="23"/>
  <c r="O92" i="16"/>
  <c r="O92" i="49"/>
  <c r="O92" i="46"/>
  <c r="O92" i="34"/>
  <c r="O92" i="48"/>
  <c r="O92" i="45"/>
  <c r="O92" i="40"/>
  <c r="O92" i="44"/>
  <c r="O92" i="26"/>
  <c r="O92" i="43"/>
  <c r="O92" i="20"/>
  <c r="O92" i="50"/>
  <c r="O89" i="53"/>
  <c r="O89" i="18"/>
  <c r="O89" i="23"/>
  <c r="O89" i="27"/>
  <c r="O89" i="28"/>
  <c r="O89" i="16"/>
  <c r="O89" i="34"/>
  <c r="O89" i="15"/>
  <c r="O89" i="41"/>
  <c r="O89" i="50"/>
  <c r="O89" i="45"/>
  <c r="O89" i="26"/>
  <c r="O89" i="52"/>
  <c r="O89" i="46"/>
  <c r="O89" i="51"/>
  <c r="O89" i="43"/>
  <c r="O89" i="33"/>
  <c r="O89" i="44"/>
  <c r="O89" i="40"/>
  <c r="O89" i="17"/>
  <c r="O89" i="20"/>
  <c r="O89" i="19"/>
  <c r="O89" i="47"/>
  <c r="O89" i="49"/>
  <c r="O89" i="48"/>
  <c r="Q92" i="61" l="1"/>
  <c r="R94" i="61"/>
  <c r="R91" i="61"/>
  <c r="R93" i="61"/>
  <c r="Q94" i="59"/>
  <c r="R89" i="61"/>
  <c r="R90" i="63"/>
  <c r="R90" i="62"/>
  <c r="R93" i="62"/>
  <c r="R93" i="63"/>
  <c r="R95" i="61"/>
  <c r="R96" i="63"/>
  <c r="R89" i="62"/>
  <c r="R96" i="62"/>
  <c r="R89" i="63"/>
  <c r="R91" i="63"/>
  <c r="R92" i="62"/>
  <c r="R91" i="62"/>
  <c r="R96" i="61"/>
  <c r="R92" i="63"/>
  <c r="R94" i="62"/>
  <c r="R90" i="61"/>
  <c r="R95" i="62"/>
  <c r="R94" i="63"/>
  <c r="R95" i="63"/>
  <c r="Q96" i="59"/>
  <c r="Q89" i="59"/>
  <c r="Q91" i="59"/>
  <c r="R93" i="59"/>
  <c r="R91" i="56"/>
  <c r="R90" i="59"/>
  <c r="R92" i="56"/>
  <c r="R92" i="59"/>
  <c r="R95" i="59"/>
  <c r="Q95" i="56"/>
  <c r="R89" i="56"/>
  <c r="R93" i="56"/>
  <c r="R96" i="56"/>
  <c r="R96" i="54"/>
  <c r="R90" i="57"/>
  <c r="Q90" i="57"/>
  <c r="Q90" i="58"/>
  <c r="R90" i="58"/>
  <c r="Q93" i="58"/>
  <c r="R93" i="58"/>
  <c r="R93" i="57"/>
  <c r="Q93" i="57"/>
  <c r="R96" i="57"/>
  <c r="Q96" i="57"/>
  <c r="R90" i="56"/>
  <c r="Q89" i="58"/>
  <c r="R89" i="58"/>
  <c r="Q96" i="58"/>
  <c r="R96" i="58"/>
  <c r="R89" i="57"/>
  <c r="Q89" i="57"/>
  <c r="Q91" i="58"/>
  <c r="R91" i="58"/>
  <c r="Q92" i="58"/>
  <c r="R92" i="58"/>
  <c r="Q91" i="57"/>
  <c r="R91" i="57"/>
  <c r="R92" i="57"/>
  <c r="Q92" i="57"/>
  <c r="Q95" i="58"/>
  <c r="R95" i="58"/>
  <c r="R94" i="56"/>
  <c r="Q94" i="58"/>
  <c r="R94" i="58"/>
  <c r="Q95" i="57"/>
  <c r="R95" i="57"/>
  <c r="R94" i="57"/>
  <c r="Q94" i="57"/>
  <c r="Q92" i="54"/>
  <c r="Q90" i="54"/>
  <c r="Q94" i="54"/>
  <c r="Q93" i="54"/>
  <c r="R95" i="54"/>
  <c r="R89" i="54"/>
  <c r="Q89" i="55"/>
  <c r="R89" i="55"/>
  <c r="Q91" i="55"/>
  <c r="R91" i="55"/>
  <c r="Q93" i="55"/>
  <c r="R93" i="55"/>
  <c r="Q95" i="55"/>
  <c r="R95" i="55"/>
  <c r="Q90" i="55"/>
  <c r="R90" i="55"/>
  <c r="R91" i="54"/>
  <c r="Q94" i="55"/>
  <c r="R94" i="55"/>
  <c r="Q92" i="55"/>
  <c r="R92" i="55"/>
  <c r="Q96" i="55"/>
  <c r="R96" i="55"/>
  <c r="R92" i="27"/>
  <c r="Q92" i="27"/>
  <c r="R89" i="47"/>
  <c r="R92" i="43"/>
  <c r="R92" i="18"/>
  <c r="R96" i="44"/>
  <c r="Q96" i="52"/>
  <c r="R96" i="52"/>
  <c r="Q90" i="26"/>
  <c r="R90" i="26"/>
  <c r="R93" i="41"/>
  <c r="R93" i="16"/>
  <c r="Q93" i="16"/>
  <c r="R91" i="40"/>
  <c r="Q91" i="28"/>
  <c r="R91" i="28"/>
  <c r="R95" i="27"/>
  <c r="Q95" i="27"/>
  <c r="Q95" i="20"/>
  <c r="R95" i="20"/>
  <c r="Q93" i="49"/>
  <c r="R93" i="49"/>
  <c r="Q89" i="19"/>
  <c r="R89" i="19"/>
  <c r="Q92" i="26"/>
  <c r="R92" i="26"/>
  <c r="R94" i="19"/>
  <c r="Q94" i="19"/>
  <c r="Q96" i="28"/>
  <c r="R96" i="28"/>
  <c r="R96" i="47"/>
  <c r="R90" i="23"/>
  <c r="Q90" i="23"/>
  <c r="R90" i="46"/>
  <c r="R93" i="47"/>
  <c r="Q91" i="48"/>
  <c r="R91" i="48"/>
  <c r="Q90" i="15"/>
  <c r="R90" i="15"/>
  <c r="Q89" i="49"/>
  <c r="R89" i="49"/>
  <c r="Q90" i="33"/>
  <c r="R90" i="33"/>
  <c r="R95" i="23"/>
  <c r="Q95" i="23"/>
  <c r="Q89" i="20"/>
  <c r="R89" i="20"/>
  <c r="R92" i="44"/>
  <c r="R92" i="15"/>
  <c r="Q92" i="15"/>
  <c r="R94" i="27"/>
  <c r="Q94" i="27"/>
  <c r="R94" i="41"/>
  <c r="R96" i="46"/>
  <c r="Q96" i="50"/>
  <c r="R96" i="50"/>
  <c r="Q90" i="20"/>
  <c r="R90" i="20"/>
  <c r="Q90" i="16"/>
  <c r="R90" i="16"/>
  <c r="Q93" i="52"/>
  <c r="R93" i="52"/>
  <c r="R93" i="17"/>
  <c r="R91" i="34"/>
  <c r="Q91" i="34"/>
  <c r="R91" i="43"/>
  <c r="Q95" i="15"/>
  <c r="R95" i="15"/>
  <c r="R95" i="44"/>
  <c r="R94" i="47"/>
  <c r="Q95" i="33"/>
  <c r="R95" i="33"/>
  <c r="R89" i="17"/>
  <c r="R89" i="45"/>
  <c r="R92" i="40"/>
  <c r="R94" i="18"/>
  <c r="R96" i="43"/>
  <c r="R90" i="19"/>
  <c r="Q90" i="19"/>
  <c r="R90" i="40"/>
  <c r="Q93" i="50"/>
  <c r="R93" i="50"/>
  <c r="R93" i="40"/>
  <c r="Q91" i="50"/>
  <c r="R91" i="50"/>
  <c r="Q95" i="34"/>
  <c r="R95" i="34"/>
  <c r="R95" i="43"/>
  <c r="Q90" i="52"/>
  <c r="R90" i="52"/>
  <c r="R92" i="33"/>
  <c r="Q92" i="33"/>
  <c r="R89" i="40"/>
  <c r="Q89" i="50"/>
  <c r="R89" i="50"/>
  <c r="R92" i="45"/>
  <c r="R92" i="28"/>
  <c r="Q92" i="28"/>
  <c r="Q94" i="51"/>
  <c r="R94" i="51"/>
  <c r="R96" i="17"/>
  <c r="R96" i="27"/>
  <c r="Q96" i="27"/>
  <c r="R90" i="45"/>
  <c r="R93" i="27"/>
  <c r="Q93" i="27"/>
  <c r="R93" i="43"/>
  <c r="Q91" i="49"/>
  <c r="R91" i="49"/>
  <c r="Q91" i="16"/>
  <c r="R91" i="16"/>
  <c r="R95" i="46"/>
  <c r="Q89" i="52"/>
  <c r="R89" i="52"/>
  <c r="R89" i="44"/>
  <c r="R89" i="41"/>
  <c r="Q92" i="48"/>
  <c r="R92" i="48"/>
  <c r="R94" i="16"/>
  <c r="Q94" i="16"/>
  <c r="R94" i="34"/>
  <c r="Q94" i="34"/>
  <c r="R96" i="19"/>
  <c r="Q96" i="19"/>
  <c r="Q90" i="50"/>
  <c r="R90" i="50"/>
  <c r="R90" i="17"/>
  <c r="Q93" i="28"/>
  <c r="R93" i="28"/>
  <c r="Q93" i="19"/>
  <c r="R93" i="19"/>
  <c r="R91" i="17"/>
  <c r="R91" i="44"/>
  <c r="Q95" i="51"/>
  <c r="R95" i="51"/>
  <c r="R89" i="15"/>
  <c r="Q89" i="15"/>
  <c r="Q92" i="34"/>
  <c r="R92" i="34"/>
  <c r="Q94" i="52"/>
  <c r="R94" i="52"/>
  <c r="R94" i="33"/>
  <c r="Q94" i="33"/>
  <c r="R96" i="40"/>
  <c r="Q96" i="51"/>
  <c r="R96" i="51"/>
  <c r="R91" i="41"/>
  <c r="Q91" i="51"/>
  <c r="R91" i="51"/>
  <c r="Q95" i="48"/>
  <c r="R95" i="48"/>
  <c r="R95" i="18"/>
  <c r="R89" i="33"/>
  <c r="Q89" i="33"/>
  <c r="Q89" i="34"/>
  <c r="R89" i="34"/>
  <c r="Q92" i="19"/>
  <c r="R92" i="19"/>
  <c r="R94" i="44"/>
  <c r="R94" i="23"/>
  <c r="Q94" i="23"/>
  <c r="R96" i="45"/>
  <c r="R90" i="34"/>
  <c r="Q90" i="34"/>
  <c r="R90" i="41"/>
  <c r="Q93" i="51"/>
  <c r="R93" i="51"/>
  <c r="R93" i="44"/>
  <c r="R91" i="26"/>
  <c r="Q91" i="26"/>
  <c r="R91" i="18"/>
  <c r="R95" i="45"/>
  <c r="Q91" i="52"/>
  <c r="R91" i="52"/>
  <c r="R94" i="45"/>
  <c r="Q89" i="16"/>
  <c r="R89" i="16"/>
  <c r="R92" i="46"/>
  <c r="Q94" i="48"/>
  <c r="R94" i="48"/>
  <c r="Q94" i="26"/>
  <c r="R94" i="26"/>
  <c r="R96" i="34"/>
  <c r="Q96" i="34"/>
  <c r="Q96" i="33"/>
  <c r="R96" i="33"/>
  <c r="Q90" i="48"/>
  <c r="R90" i="48"/>
  <c r="Q93" i="20"/>
  <c r="R93" i="20"/>
  <c r="R91" i="20"/>
  <c r="Q91" i="20"/>
  <c r="R91" i="45"/>
  <c r="Q95" i="49"/>
  <c r="R95" i="49"/>
  <c r="Q95" i="52"/>
  <c r="R95" i="52"/>
  <c r="R96" i="16"/>
  <c r="Q96" i="16"/>
  <c r="Q93" i="26"/>
  <c r="R93" i="26"/>
  <c r="Q89" i="28"/>
  <c r="R89" i="28"/>
  <c r="Q92" i="49"/>
  <c r="R92" i="49"/>
  <c r="Q92" i="51"/>
  <c r="R92" i="51"/>
  <c r="Q94" i="50"/>
  <c r="R94" i="50"/>
  <c r="R94" i="28"/>
  <c r="Q94" i="28"/>
  <c r="R96" i="20"/>
  <c r="Q96" i="20"/>
  <c r="R90" i="44"/>
  <c r="Q90" i="49"/>
  <c r="R90" i="49"/>
  <c r="Q93" i="34"/>
  <c r="R93" i="34"/>
  <c r="R91" i="47"/>
  <c r="R95" i="47"/>
  <c r="R95" i="19"/>
  <c r="Q95" i="19"/>
  <c r="R94" i="17"/>
  <c r="R96" i="18"/>
  <c r="R93" i="18"/>
  <c r="R95" i="40"/>
  <c r="Q92" i="20"/>
  <c r="R92" i="20"/>
  <c r="Q96" i="49"/>
  <c r="R96" i="49"/>
  <c r="Q93" i="15"/>
  <c r="R93" i="15"/>
  <c r="R89" i="43"/>
  <c r="R89" i="27"/>
  <c r="Q89" i="27"/>
  <c r="Q92" i="16"/>
  <c r="R92" i="16"/>
  <c r="R94" i="43"/>
  <c r="Q94" i="15"/>
  <c r="R94" i="15"/>
  <c r="R96" i="41"/>
  <c r="Q90" i="51"/>
  <c r="R90" i="51"/>
  <c r="R90" i="47"/>
  <c r="R93" i="45"/>
  <c r="Q93" i="23"/>
  <c r="R93" i="23"/>
  <c r="R91" i="23"/>
  <c r="Q91" i="23"/>
  <c r="Q95" i="28"/>
  <c r="R95" i="28"/>
  <c r="R95" i="26"/>
  <c r="Q95" i="26"/>
  <c r="Q89" i="48"/>
  <c r="R89" i="48"/>
  <c r="R89" i="26"/>
  <c r="Q89" i="26"/>
  <c r="R96" i="26"/>
  <c r="Q96" i="26"/>
  <c r="Q89" i="51"/>
  <c r="R89" i="51"/>
  <c r="R89" i="23"/>
  <c r="Q89" i="23"/>
  <c r="Q92" i="23"/>
  <c r="R92" i="23"/>
  <c r="R92" i="17"/>
  <c r="R94" i="49"/>
  <c r="Q94" i="49"/>
  <c r="R96" i="23"/>
  <c r="Q96" i="23"/>
  <c r="R90" i="18"/>
  <c r="R90" i="27"/>
  <c r="Q90" i="27"/>
  <c r="R93" i="33"/>
  <c r="Q93" i="33"/>
  <c r="R93" i="46"/>
  <c r="R91" i="27"/>
  <c r="Q91" i="27"/>
  <c r="R95" i="17"/>
  <c r="R95" i="41"/>
  <c r="Q92" i="50"/>
  <c r="R92" i="50"/>
  <c r="R91" i="19"/>
  <c r="Q91" i="19"/>
  <c r="R89" i="18"/>
  <c r="R92" i="41"/>
  <c r="Q92" i="52"/>
  <c r="R92" i="52"/>
  <c r="R94" i="20"/>
  <c r="Q94" i="20"/>
  <c r="R94" i="40"/>
  <c r="Q96" i="48"/>
  <c r="R96" i="48"/>
  <c r="Q96" i="15"/>
  <c r="R96" i="15"/>
  <c r="Q90" i="28"/>
  <c r="R90" i="28"/>
  <c r="Q93" i="48"/>
  <c r="R93" i="48"/>
  <c r="R91" i="33"/>
  <c r="Q91" i="33"/>
  <c r="R91" i="46"/>
  <c r="Q95" i="50"/>
  <c r="R95" i="50"/>
  <c r="R89" i="46"/>
  <c r="R89" i="53"/>
  <c r="Q89" i="53"/>
  <c r="R92" i="47"/>
  <c r="R92" i="53"/>
  <c r="Q92" i="53"/>
  <c r="R94" i="46"/>
  <c r="R94" i="53"/>
  <c r="Q94" i="53"/>
  <c r="Q96" i="53"/>
  <c r="R96" i="53"/>
  <c r="R90" i="43"/>
  <c r="R90" i="53"/>
  <c r="Q90" i="53"/>
  <c r="R93" i="53"/>
  <c r="Q93" i="53"/>
  <c r="Q91" i="15"/>
  <c r="R91" i="15"/>
  <c r="R91" i="53"/>
  <c r="Q91" i="53"/>
  <c r="R95" i="16"/>
  <c r="Q95" i="16"/>
  <c r="Q95" i="53"/>
  <c r="R95" i="53"/>
  <c r="O5" i="4"/>
  <c r="O88" i="64" s="1"/>
  <c r="P5" i="4"/>
  <c r="Q5" i="4"/>
  <c r="R5" i="4"/>
  <c r="Q6" i="4"/>
  <c r="R6" i="4"/>
  <c r="Q7" i="4"/>
  <c r="R7" i="4"/>
  <c r="Q8" i="4"/>
  <c r="R8" i="4"/>
  <c r="Q9" i="4"/>
  <c r="R9" i="4"/>
  <c r="Q10" i="4"/>
  <c r="R10" i="4"/>
  <c r="Q11" i="4"/>
  <c r="R11" i="4"/>
  <c r="Q12" i="4"/>
  <c r="R12" i="4"/>
  <c r="Q13" i="4"/>
  <c r="R13" i="4"/>
  <c r="P4" i="4"/>
  <c r="Q4" i="4"/>
  <c r="R4" i="4"/>
  <c r="O4" i="4"/>
  <c r="S88" i="64" l="1"/>
  <c r="Q88" i="64"/>
  <c r="Q97" i="64" s="1"/>
  <c r="E132" i="64" s="1"/>
  <c r="R88" i="64"/>
  <c r="S92" i="64"/>
  <c r="O87" i="61"/>
  <c r="O87" i="63"/>
  <c r="O87" i="62"/>
  <c r="O88" i="61"/>
  <c r="Q88" i="61" s="1"/>
  <c r="Q97" i="61" s="1"/>
  <c r="E132" i="61" s="1"/>
  <c r="O88" i="63"/>
  <c r="O88" i="62"/>
  <c r="L88" i="62"/>
  <c r="L88" i="63"/>
  <c r="L88" i="43"/>
  <c r="L88" i="17"/>
  <c r="L88" i="44"/>
  <c r="L88" i="45"/>
  <c r="L88" i="46"/>
  <c r="L88" i="40"/>
  <c r="L88" i="18"/>
  <c r="L88" i="41"/>
  <c r="L88" i="47"/>
  <c r="O87" i="59"/>
  <c r="O88" i="59"/>
  <c r="S88" i="59" s="1"/>
  <c r="O88" i="56"/>
  <c r="S88" i="56" s="1"/>
  <c r="O88" i="57"/>
  <c r="O88" i="58"/>
  <c r="O87" i="56"/>
  <c r="O87" i="57"/>
  <c r="O87" i="58"/>
  <c r="O87" i="54"/>
  <c r="O87" i="55"/>
  <c r="O88" i="54"/>
  <c r="S88" i="54" s="1"/>
  <c r="O88" i="55"/>
  <c r="P9" i="4"/>
  <c r="P8" i="4"/>
  <c r="S91" i="40" s="1"/>
  <c r="P13" i="4"/>
  <c r="S96" i="47" s="1"/>
  <c r="P7" i="4"/>
  <c r="S90" i="15" s="1"/>
  <c r="O87" i="53"/>
  <c r="O87" i="41"/>
  <c r="O87" i="52"/>
  <c r="O87" i="23"/>
  <c r="O87" i="17"/>
  <c r="O87" i="51"/>
  <c r="O87" i="19"/>
  <c r="O87" i="26"/>
  <c r="O87" i="50"/>
  <c r="O87" i="33"/>
  <c r="O87" i="28"/>
  <c r="O87" i="45"/>
  <c r="O87" i="46"/>
  <c r="O87" i="44"/>
  <c r="O87" i="20"/>
  <c r="O87" i="15"/>
  <c r="O87" i="43"/>
  <c r="O87" i="16"/>
  <c r="O87" i="34"/>
  <c r="O87" i="40"/>
  <c r="O87" i="27"/>
  <c r="O87" i="18"/>
  <c r="O87" i="47"/>
  <c r="O87" i="49"/>
  <c r="O87" i="48"/>
  <c r="P6" i="4"/>
  <c r="S89" i="26" s="1"/>
  <c r="P11" i="4"/>
  <c r="S94" i="64" s="1"/>
  <c r="P12" i="4"/>
  <c r="P10" i="4"/>
  <c r="S93" i="49" s="1"/>
  <c r="O88" i="53"/>
  <c r="O88" i="51"/>
  <c r="O88" i="34"/>
  <c r="O88" i="50"/>
  <c r="O88" i="49"/>
  <c r="O88" i="15"/>
  <c r="O88" i="52"/>
  <c r="O88" i="48"/>
  <c r="O88" i="45"/>
  <c r="O88" i="20"/>
  <c r="O88" i="28"/>
  <c r="O88" i="26"/>
  <c r="O88" i="46"/>
  <c r="O88" i="27"/>
  <c r="O88" i="23"/>
  <c r="O88" i="47"/>
  <c r="O88" i="17"/>
  <c r="O88" i="44"/>
  <c r="O88" i="43"/>
  <c r="O88" i="19"/>
  <c r="O88" i="18"/>
  <c r="O88" i="16"/>
  <c r="O88" i="33"/>
  <c r="O88" i="41"/>
  <c r="O88" i="40"/>
  <c r="S89" i="64" l="1"/>
  <c r="S90" i="64"/>
  <c r="S93" i="64"/>
  <c r="S95" i="19"/>
  <c r="S95" i="64"/>
  <c r="S91" i="64"/>
  <c r="S96" i="64"/>
  <c r="R88" i="61"/>
  <c r="S88" i="61"/>
  <c r="S91" i="63"/>
  <c r="S95" i="63"/>
  <c r="S96" i="62"/>
  <c r="S92" i="62"/>
  <c r="S93" i="62"/>
  <c r="S92" i="61"/>
  <c r="S91" i="61"/>
  <c r="S90" i="62"/>
  <c r="S91" i="62"/>
  <c r="S93" i="63"/>
  <c r="S89" i="63"/>
  <c r="S94" i="63"/>
  <c r="Q90" i="63"/>
  <c r="Q91" i="63"/>
  <c r="Q95" i="63"/>
  <c r="Q93" i="63"/>
  <c r="Q89" i="63"/>
  <c r="Q94" i="63"/>
  <c r="Q92" i="63"/>
  <c r="Q96" i="63"/>
  <c r="Q90" i="62"/>
  <c r="Q92" i="62"/>
  <c r="Q93" i="62"/>
  <c r="Q91" i="62"/>
  <c r="Q94" i="62"/>
  <c r="Q89" i="62"/>
  <c r="Q96" i="62"/>
  <c r="Q95" i="62"/>
  <c r="S92" i="63"/>
  <c r="S88" i="62"/>
  <c r="Q88" i="62"/>
  <c r="R88" i="62"/>
  <c r="S96" i="63"/>
  <c r="S88" i="63"/>
  <c r="Q88" i="63"/>
  <c r="R88" i="63"/>
  <c r="S95" i="62"/>
  <c r="S94" i="62"/>
  <c r="S90" i="63"/>
  <c r="S89" i="62"/>
  <c r="S96" i="61"/>
  <c r="S90" i="61"/>
  <c r="S94" i="61"/>
  <c r="S93" i="61"/>
  <c r="S89" i="61"/>
  <c r="S95" i="61"/>
  <c r="R88" i="59"/>
  <c r="Q88" i="59"/>
  <c r="Q97" i="59" s="1"/>
  <c r="E132" i="59" s="1"/>
  <c r="S93" i="59"/>
  <c r="S89" i="59"/>
  <c r="S96" i="59"/>
  <c r="R88" i="56"/>
  <c r="S90" i="59"/>
  <c r="Q88" i="56"/>
  <c r="Q97" i="56" s="1"/>
  <c r="E132" i="56" s="1"/>
  <c r="S94" i="59"/>
  <c r="S91" i="59"/>
  <c r="S90" i="57"/>
  <c r="S92" i="59"/>
  <c r="S95" i="59"/>
  <c r="S94" i="57"/>
  <c r="S90" i="58"/>
  <c r="S93" i="58"/>
  <c r="S93" i="57"/>
  <c r="S92" i="58"/>
  <c r="S91" i="57"/>
  <c r="S92" i="57"/>
  <c r="S96" i="57"/>
  <c r="S88" i="58"/>
  <c r="Q88" i="58"/>
  <c r="Q97" i="58" s="1"/>
  <c r="E132" i="58" s="1"/>
  <c r="R88" i="58"/>
  <c r="S88" i="57"/>
  <c r="R88" i="57"/>
  <c r="Q88" i="57"/>
  <c r="Q97" i="57" s="1"/>
  <c r="E132" i="57" s="1"/>
  <c r="S95" i="58"/>
  <c r="S89" i="58"/>
  <c r="S94" i="58"/>
  <c r="S96" i="58"/>
  <c r="S89" i="57"/>
  <c r="S91" i="58"/>
  <c r="S95" i="57"/>
  <c r="S91" i="56"/>
  <c r="S94" i="56"/>
  <c r="S90" i="56"/>
  <c r="S95" i="56"/>
  <c r="S92" i="56"/>
  <c r="S89" i="56"/>
  <c r="S93" i="56"/>
  <c r="S96" i="56"/>
  <c r="S90" i="43"/>
  <c r="Q88" i="54"/>
  <c r="Q97" i="54" s="1"/>
  <c r="E132" i="54" s="1"/>
  <c r="S92" i="19"/>
  <c r="S96" i="55"/>
  <c r="S91" i="51"/>
  <c r="S91" i="55"/>
  <c r="S90" i="49"/>
  <c r="S90" i="19"/>
  <c r="S90" i="55"/>
  <c r="R88" i="54"/>
  <c r="S89" i="55"/>
  <c r="S88" i="55"/>
  <c r="Q88" i="55"/>
  <c r="Q97" i="55" s="1"/>
  <c r="E132" i="55" s="1"/>
  <c r="R88" i="55"/>
  <c r="S93" i="55"/>
  <c r="S95" i="55"/>
  <c r="S94" i="55"/>
  <c r="S92" i="55"/>
  <c r="S96" i="53"/>
  <c r="S96" i="19"/>
  <c r="S93" i="50"/>
  <c r="S90" i="53"/>
  <c r="S90" i="33"/>
  <c r="S89" i="40"/>
  <c r="S91" i="34"/>
  <c r="S93" i="26"/>
  <c r="S93" i="16"/>
  <c r="S94" i="47"/>
  <c r="S89" i="17"/>
  <c r="S93" i="20"/>
  <c r="S93" i="43"/>
  <c r="S92" i="43"/>
  <c r="S89" i="52"/>
  <c r="S89" i="53"/>
  <c r="S91" i="18"/>
  <c r="S89" i="49"/>
  <c r="S93" i="52"/>
  <c r="S94" i="45"/>
  <c r="S90" i="17"/>
  <c r="S89" i="54"/>
  <c r="S94" i="41"/>
  <c r="S94" i="48"/>
  <c r="S93" i="54"/>
  <c r="S95" i="54"/>
  <c r="S93" i="27"/>
  <c r="S90" i="54"/>
  <c r="S94" i="18"/>
  <c r="S89" i="47"/>
  <c r="S94" i="54"/>
  <c r="S93" i="17"/>
  <c r="S91" i="54"/>
  <c r="S93" i="15"/>
  <c r="S92" i="54"/>
  <c r="S89" i="16"/>
  <c r="S92" i="18"/>
  <c r="S94" i="50"/>
  <c r="S96" i="54"/>
  <c r="S93" i="28"/>
  <c r="S96" i="18"/>
  <c r="R88" i="44"/>
  <c r="S88" i="44"/>
  <c r="Q88" i="44"/>
  <c r="R88" i="20"/>
  <c r="Q88" i="20"/>
  <c r="Q97" i="20" s="1"/>
  <c r="E132" i="20" s="1"/>
  <c r="S88" i="20"/>
  <c r="S96" i="23"/>
  <c r="S95" i="44"/>
  <c r="S91" i="47"/>
  <c r="S89" i="18"/>
  <c r="S95" i="20"/>
  <c r="S88" i="43"/>
  <c r="Q88" i="43"/>
  <c r="R88" i="43"/>
  <c r="S91" i="23"/>
  <c r="S91" i="45"/>
  <c r="S91" i="27"/>
  <c r="S91" i="46"/>
  <c r="S91" i="20"/>
  <c r="S91" i="33"/>
  <c r="S91" i="17"/>
  <c r="S91" i="15"/>
  <c r="S91" i="16"/>
  <c r="S91" i="41"/>
  <c r="S91" i="26"/>
  <c r="S91" i="19"/>
  <c r="S94" i="20"/>
  <c r="S89" i="20"/>
  <c r="S90" i="46"/>
  <c r="S96" i="28"/>
  <c r="S95" i="41"/>
  <c r="S95" i="50"/>
  <c r="S95" i="47"/>
  <c r="S95" i="40"/>
  <c r="S95" i="45"/>
  <c r="S95" i="18"/>
  <c r="S95" i="52"/>
  <c r="S95" i="26"/>
  <c r="S95" i="27"/>
  <c r="R88" i="40"/>
  <c r="S88" i="40"/>
  <c r="Q88" i="40"/>
  <c r="Q89" i="46"/>
  <c r="Q90" i="46"/>
  <c r="Q95" i="46"/>
  <c r="Q92" i="46"/>
  <c r="Q96" i="46"/>
  <c r="Q91" i="46"/>
  <c r="Q93" i="46"/>
  <c r="Q94" i="46"/>
  <c r="S88" i="45"/>
  <c r="Q88" i="45"/>
  <c r="R88" i="45"/>
  <c r="S92" i="15"/>
  <c r="S92" i="51"/>
  <c r="S92" i="47"/>
  <c r="S92" i="16"/>
  <c r="S92" i="41"/>
  <c r="S92" i="33"/>
  <c r="S92" i="28"/>
  <c r="S92" i="52"/>
  <c r="S93" i="33"/>
  <c r="S91" i="48"/>
  <c r="S94" i="51"/>
  <c r="S94" i="27"/>
  <c r="Q95" i="47"/>
  <c r="Q92" i="47"/>
  <c r="Q89" i="47"/>
  <c r="Q93" i="47"/>
  <c r="Q94" i="47"/>
  <c r="Q90" i="47"/>
  <c r="Q96" i="47"/>
  <c r="Q91" i="47"/>
  <c r="S88" i="48"/>
  <c r="Q88" i="48"/>
  <c r="Q97" i="48" s="1"/>
  <c r="E132" i="48" s="1"/>
  <c r="R88" i="48"/>
  <c r="S95" i="48"/>
  <c r="S90" i="16"/>
  <c r="S95" i="46"/>
  <c r="S96" i="43"/>
  <c r="S94" i="23"/>
  <c r="Q96" i="41"/>
  <c r="Q93" i="41"/>
  <c r="Q92" i="41"/>
  <c r="Q94" i="41"/>
  <c r="Q90" i="41"/>
  <c r="Q95" i="41"/>
  <c r="Q91" i="41"/>
  <c r="Q89" i="41"/>
  <c r="Q94" i="44"/>
  <c r="Q91" i="44"/>
  <c r="Q95" i="44"/>
  <c r="Q96" i="44"/>
  <c r="Q90" i="44"/>
  <c r="Q92" i="44"/>
  <c r="Q93" i="44"/>
  <c r="Q89" i="44"/>
  <c r="Q88" i="52"/>
  <c r="Q97" i="52" s="1"/>
  <c r="E132" i="52" s="1"/>
  <c r="R88" i="52"/>
  <c r="S88" i="52"/>
  <c r="S95" i="53"/>
  <c r="S92" i="27"/>
  <c r="S92" i="45"/>
  <c r="S93" i="41"/>
  <c r="S92" i="26"/>
  <c r="S91" i="50"/>
  <c r="S90" i="47"/>
  <c r="S96" i="27"/>
  <c r="S90" i="40"/>
  <c r="R88" i="41"/>
  <c r="Q88" i="41"/>
  <c r="S88" i="41"/>
  <c r="R88" i="17"/>
  <c r="S88" i="17"/>
  <c r="Q88" i="17"/>
  <c r="S88" i="15"/>
  <c r="R88" i="15"/>
  <c r="Q88" i="15"/>
  <c r="Q97" i="15" s="1"/>
  <c r="E132" i="15" s="1"/>
  <c r="S94" i="19"/>
  <c r="S91" i="43"/>
  <c r="S94" i="16"/>
  <c r="S91" i="49"/>
  <c r="S92" i="40"/>
  <c r="S95" i="51"/>
  <c r="S89" i="27"/>
  <c r="S94" i="26"/>
  <c r="S96" i="15"/>
  <c r="S96" i="26"/>
  <c r="S96" i="49"/>
  <c r="S96" i="40"/>
  <c r="S96" i="45"/>
  <c r="S96" i="20"/>
  <c r="S96" i="41"/>
  <c r="S88" i="47"/>
  <c r="Q88" i="47"/>
  <c r="R88" i="47" a="1"/>
  <c r="R88" i="47" s="1"/>
  <c r="S88" i="49"/>
  <c r="Q88" i="49"/>
  <c r="Q97" i="49" s="1"/>
  <c r="E132" i="49" s="1"/>
  <c r="R88" i="49"/>
  <c r="S93" i="44"/>
  <c r="S96" i="50"/>
  <c r="S91" i="44"/>
  <c r="S89" i="33"/>
  <c r="S94" i="34"/>
  <c r="S94" i="44"/>
  <c r="Q89" i="45"/>
  <c r="Q90" i="45"/>
  <c r="Q95" i="45"/>
  <c r="Q91" i="45"/>
  <c r="Q92" i="45"/>
  <c r="Q94" i="45"/>
  <c r="Q96" i="45"/>
  <c r="Q93" i="45"/>
  <c r="Q91" i="18"/>
  <c r="Q90" i="18"/>
  <c r="Q89" i="18"/>
  <c r="Q95" i="18"/>
  <c r="Q96" i="18"/>
  <c r="Q94" i="18"/>
  <c r="Q92" i="18"/>
  <c r="Q93" i="18"/>
  <c r="S88" i="23"/>
  <c r="Q88" i="23"/>
  <c r="Q97" i="23" s="1"/>
  <c r="E132" i="23" s="1"/>
  <c r="R88" i="23"/>
  <c r="S88" i="50"/>
  <c r="Q88" i="50"/>
  <c r="Q97" i="50" s="1"/>
  <c r="E132" i="50" s="1"/>
  <c r="R88" i="50"/>
  <c r="S95" i="23"/>
  <c r="S92" i="53"/>
  <c r="S91" i="52"/>
  <c r="S95" i="33"/>
  <c r="S94" i="43"/>
  <c r="S92" i="17"/>
  <c r="S96" i="51"/>
  <c r="S93" i="51"/>
  <c r="S96" i="16"/>
  <c r="S95" i="15"/>
  <c r="Q88" i="33"/>
  <c r="Q97" i="33" s="1"/>
  <c r="E132" i="33" s="1"/>
  <c r="R88" i="33"/>
  <c r="S88" i="33"/>
  <c r="R88" i="27"/>
  <c r="S88" i="27"/>
  <c r="Q88" i="27"/>
  <c r="Q97" i="27" s="1"/>
  <c r="E132" i="27" s="1"/>
  <c r="Q94" i="17"/>
  <c r="Q92" i="17"/>
  <c r="Q95" i="17"/>
  <c r="Q90" i="17"/>
  <c r="Q93" i="17"/>
  <c r="Q96" i="17"/>
  <c r="Q91" i="17"/>
  <c r="Q89" i="17"/>
  <c r="S94" i="49"/>
  <c r="S94" i="40"/>
  <c r="S94" i="28"/>
  <c r="S94" i="17"/>
  <c r="S94" i="52"/>
  <c r="S94" i="15"/>
  <c r="S95" i="17"/>
  <c r="S91" i="53"/>
  <c r="S95" i="49"/>
  <c r="S95" i="28"/>
  <c r="S92" i="20"/>
  <c r="S92" i="46"/>
  <c r="S92" i="48"/>
  <c r="S89" i="44"/>
  <c r="S96" i="46"/>
  <c r="R88" i="16"/>
  <c r="Q88" i="16"/>
  <c r="Q97" i="16" s="1"/>
  <c r="E132" i="16" s="1"/>
  <c r="S88" i="16"/>
  <c r="Q88" i="46"/>
  <c r="R88" i="46"/>
  <c r="S88" i="46"/>
  <c r="S88" i="34"/>
  <c r="R88" i="34"/>
  <c r="Q88" i="34"/>
  <c r="Q97" i="34" s="1"/>
  <c r="E132" i="34" s="1"/>
  <c r="S90" i="23"/>
  <c r="S90" i="45"/>
  <c r="S90" i="18"/>
  <c r="S90" i="27"/>
  <c r="S90" i="51"/>
  <c r="S90" i="41"/>
  <c r="S90" i="28"/>
  <c r="S90" i="52"/>
  <c r="S90" i="48"/>
  <c r="S90" i="20"/>
  <c r="S90" i="44"/>
  <c r="S89" i="51"/>
  <c r="S89" i="50"/>
  <c r="S92" i="23"/>
  <c r="S93" i="34"/>
  <c r="Q92" i="40"/>
  <c r="Q94" i="40"/>
  <c r="Q89" i="40"/>
  <c r="Q90" i="40"/>
  <c r="Q91" i="40"/>
  <c r="Q93" i="40"/>
  <c r="Q96" i="40"/>
  <c r="Q95" i="40"/>
  <c r="S88" i="51"/>
  <c r="Q88" i="51"/>
  <c r="Q97" i="51" s="1"/>
  <c r="E132" i="51" s="1"/>
  <c r="R88" i="51"/>
  <c r="S89" i="48"/>
  <c r="S89" i="15"/>
  <c r="S89" i="45"/>
  <c r="S89" i="34"/>
  <c r="S89" i="43"/>
  <c r="S89" i="23"/>
  <c r="S89" i="46"/>
  <c r="S93" i="46"/>
  <c r="S89" i="28"/>
  <c r="S96" i="48"/>
  <c r="S95" i="16"/>
  <c r="S89" i="19"/>
  <c r="Q90" i="43"/>
  <c r="Q93" i="43"/>
  <c r="Q96" i="43"/>
  <c r="Q95" i="43"/>
  <c r="Q92" i="43"/>
  <c r="Q94" i="43"/>
  <c r="Q89" i="43"/>
  <c r="Q91" i="43"/>
  <c r="S88" i="26"/>
  <c r="R88" i="26"/>
  <c r="Q88" i="26"/>
  <c r="Q97" i="26" s="1"/>
  <c r="E132" i="26" s="1"/>
  <c r="S88" i="53"/>
  <c r="R88" i="53"/>
  <c r="Q88" i="53"/>
  <c r="Q97" i="53" s="1"/>
  <c r="E132" i="53" s="1"/>
  <c r="S92" i="50"/>
  <c r="S90" i="34"/>
  <c r="S92" i="49"/>
  <c r="S96" i="17"/>
  <c r="S94" i="33"/>
  <c r="S90" i="50"/>
  <c r="S96" i="52"/>
  <c r="Q88" i="18"/>
  <c r="R88" i="18"/>
  <c r="S88" i="18"/>
  <c r="Q88" i="28"/>
  <c r="Q97" i="28" s="1"/>
  <c r="E132" i="28" s="1"/>
  <c r="S88" i="28"/>
  <c r="R88" i="28"/>
  <c r="S93" i="48"/>
  <c r="S93" i="18"/>
  <c r="S93" i="40"/>
  <c r="S93" i="45"/>
  <c r="S93" i="23"/>
  <c r="S93" i="19"/>
  <c r="S93" i="47"/>
  <c r="S96" i="44"/>
  <c r="S94" i="53"/>
  <c r="S93" i="53"/>
  <c r="S95" i="43"/>
  <c r="S94" i="46"/>
  <c r="S92" i="34"/>
  <c r="S89" i="41"/>
  <c r="R88" i="19"/>
  <c r="S88" i="19"/>
  <c r="Q88" i="19"/>
  <c r="Q97" i="19" s="1"/>
  <c r="E132" i="19" s="1"/>
  <c r="S90" i="26"/>
  <c r="S91" i="28"/>
  <c r="S95" i="34"/>
  <c r="S92" i="44"/>
  <c r="S96" i="34"/>
  <c r="S96" i="33"/>
  <c r="S97" i="64" l="1"/>
  <c r="F132" i="64" s="1"/>
  <c r="Q97" i="63"/>
  <c r="E132" i="63" s="1"/>
  <c r="S97" i="61"/>
  <c r="F132" i="61" s="1"/>
  <c r="S97" i="63"/>
  <c r="F132" i="63" s="1"/>
  <c r="Q97" i="62"/>
  <c r="E132" i="62" s="1"/>
  <c r="S97" i="62"/>
  <c r="F132" i="62" s="1"/>
  <c r="S97" i="59"/>
  <c r="F132" i="59" s="1"/>
  <c r="S97" i="57"/>
  <c r="F132" i="57" s="1"/>
  <c r="S97" i="58"/>
  <c r="F132" i="58" s="1"/>
  <c r="S97" i="56"/>
  <c r="F132" i="56" s="1"/>
  <c r="S97" i="55"/>
  <c r="F132" i="55" s="1"/>
  <c r="S97" i="16"/>
  <c r="F132" i="16" s="1"/>
  <c r="Q97" i="43"/>
  <c r="E132" i="43" s="1"/>
  <c r="S97" i="52"/>
  <c r="F132" i="52" s="1"/>
  <c r="S97" i="49"/>
  <c r="F132" i="49" s="1"/>
  <c r="Q97" i="40"/>
  <c r="E132" i="40" s="1"/>
  <c r="S97" i="54"/>
  <c r="F132" i="54" s="1"/>
  <c r="S97" i="40"/>
  <c r="F132" i="40" s="1"/>
  <c r="Q97" i="41"/>
  <c r="E132" i="41" s="1"/>
  <c r="Q97" i="44"/>
  <c r="E132" i="44" s="1"/>
  <c r="S97" i="53"/>
  <c r="F132" i="53" s="1"/>
  <c r="S97" i="18"/>
  <c r="F132" i="18" s="1"/>
  <c r="Q97" i="47"/>
  <c r="E132" i="47" s="1"/>
  <c r="S97" i="45"/>
  <c r="F132" i="45" s="1"/>
  <c r="S97" i="33"/>
  <c r="F132" i="33" s="1"/>
  <c r="S97" i="26"/>
  <c r="F132" i="26" s="1"/>
  <c r="S97" i="51"/>
  <c r="F132" i="51" s="1"/>
  <c r="S97" i="48"/>
  <c r="F132" i="48" s="1"/>
  <c r="S97" i="43"/>
  <c r="F132" i="43" s="1"/>
  <c r="S97" i="19"/>
  <c r="F132" i="19" s="1"/>
  <c r="Q97" i="18"/>
  <c r="E132" i="18" s="1"/>
  <c r="S97" i="34"/>
  <c r="F132" i="34" s="1"/>
  <c r="S97" i="15"/>
  <c r="F132" i="15" s="1"/>
  <c r="S97" i="46"/>
  <c r="F132" i="46" s="1"/>
  <c r="S97" i="27"/>
  <c r="F132" i="27" s="1"/>
  <c r="Q97" i="17"/>
  <c r="E132" i="17" s="1"/>
  <c r="S97" i="50"/>
  <c r="F132" i="50" s="1"/>
  <c r="S97" i="17"/>
  <c r="F132" i="17" s="1"/>
  <c r="S97" i="20"/>
  <c r="F132" i="20" s="1"/>
  <c r="S97" i="47"/>
  <c r="F132" i="47" s="1"/>
  <c r="S97" i="41"/>
  <c r="F132" i="41" s="1"/>
  <c r="S97" i="23"/>
  <c r="F132" i="23" s="1"/>
  <c r="Q97" i="46"/>
  <c r="E132" i="46" s="1"/>
  <c r="S97" i="28"/>
  <c r="F132" i="28" s="1"/>
  <c r="S97" i="44"/>
  <c r="F132" i="44" s="1"/>
  <c r="Q97" i="45"/>
  <c r="E132" i="45" s="1"/>
  <c r="I62" i="58" l="1"/>
  <c r="H63" i="58"/>
  <c r="I63" i="58"/>
  <c r="H62" i="58"/>
  <c r="AI17" i="7" l="1"/>
  <c r="AJ17" i="7"/>
  <c r="AK17" i="7"/>
  <c r="AL17" i="7"/>
  <c r="AM17" i="7"/>
  <c r="AI18" i="7"/>
  <c r="AJ18" i="7"/>
  <c r="AK18" i="7"/>
  <c r="AL18" i="7"/>
  <c r="AM18" i="7"/>
  <c r="AI19" i="7"/>
  <c r="AJ19" i="7"/>
  <c r="AK19" i="7"/>
  <c r="AL19" i="7"/>
  <c r="AM19" i="7"/>
  <c r="AI20" i="7"/>
  <c r="AJ20" i="7"/>
  <c r="AK20" i="7"/>
  <c r="AL20" i="7"/>
  <c r="AM20" i="7"/>
  <c r="AI21" i="7"/>
  <c r="AJ21" i="7"/>
  <c r="AK21" i="7"/>
  <c r="AL21" i="7"/>
  <c r="AM21" i="7"/>
  <c r="AI22" i="7"/>
  <c r="AJ22" i="7"/>
  <c r="AK22" i="7"/>
  <c r="AL22" i="7"/>
  <c r="AM22" i="7"/>
  <c r="AI23" i="7"/>
  <c r="AJ23" i="7"/>
  <c r="AK23" i="7"/>
  <c r="AL23" i="7"/>
  <c r="AM23" i="7"/>
  <c r="AI24" i="7"/>
  <c r="AJ24" i="7"/>
  <c r="AK24" i="7"/>
  <c r="AL24" i="7"/>
  <c r="AM24" i="7"/>
  <c r="AI25" i="7"/>
  <c r="AJ25" i="7"/>
  <c r="AK25" i="7"/>
  <c r="AL25" i="7"/>
  <c r="AM25" i="7"/>
  <c r="AI26" i="7"/>
  <c r="AJ26" i="7"/>
  <c r="AK26" i="7"/>
  <c r="AL26" i="7"/>
  <c r="AM26" i="7"/>
  <c r="AI27" i="7"/>
  <c r="AJ27" i="7"/>
  <c r="AK27" i="7"/>
  <c r="AL27" i="7"/>
  <c r="AM27" i="7"/>
  <c r="AI28" i="7"/>
  <c r="AJ28" i="7"/>
  <c r="AK28" i="7"/>
  <c r="AL28" i="7"/>
  <c r="AM28" i="7"/>
  <c r="AI29" i="7"/>
  <c r="AJ29" i="7"/>
  <c r="AK29" i="7"/>
  <c r="AL29" i="7"/>
  <c r="AM29" i="7"/>
  <c r="AI30" i="7"/>
  <c r="AJ30" i="7"/>
  <c r="AK30" i="7"/>
  <c r="AL30" i="7"/>
  <c r="AM30" i="7"/>
  <c r="AI31" i="7"/>
  <c r="AJ31" i="7"/>
  <c r="AK31" i="7"/>
  <c r="AL31" i="7"/>
  <c r="AM31" i="7"/>
  <c r="AI32" i="7"/>
  <c r="AJ32" i="7"/>
  <c r="AK32" i="7"/>
  <c r="AL32" i="7"/>
  <c r="AM32" i="7"/>
  <c r="AI33" i="7"/>
  <c r="AJ33" i="7"/>
  <c r="AK33" i="7"/>
  <c r="AL33" i="7"/>
  <c r="AM33" i="7"/>
  <c r="AI34" i="7"/>
  <c r="AJ34" i="7"/>
  <c r="AK34" i="7"/>
  <c r="AL34" i="7"/>
  <c r="AM34" i="7"/>
  <c r="AI35" i="7"/>
  <c r="AJ35" i="7"/>
  <c r="AK35" i="7"/>
  <c r="AL35" i="7"/>
  <c r="AM35" i="7"/>
  <c r="AI36" i="7"/>
  <c r="AJ36" i="7"/>
  <c r="AK36" i="7"/>
  <c r="AL36" i="7"/>
  <c r="AM36" i="7"/>
  <c r="AI37" i="7"/>
  <c r="AJ37" i="7"/>
  <c r="AK37" i="7"/>
  <c r="AL37" i="7"/>
  <c r="AM37" i="7"/>
  <c r="AI38" i="7"/>
  <c r="AJ38" i="7"/>
  <c r="AK38" i="7"/>
  <c r="AL38" i="7"/>
  <c r="AM38" i="7"/>
  <c r="AI39" i="7"/>
  <c r="AJ39" i="7"/>
  <c r="AK39" i="7"/>
  <c r="AL39" i="7"/>
  <c r="AM39" i="7"/>
  <c r="AI40" i="7"/>
  <c r="AJ40" i="7"/>
  <c r="AK40" i="7"/>
  <c r="AL40" i="7"/>
  <c r="AM40" i="7"/>
  <c r="AI41" i="7"/>
  <c r="AJ41" i="7"/>
  <c r="AK41" i="7"/>
  <c r="AL41" i="7"/>
  <c r="AM41" i="7"/>
  <c r="AI42" i="7"/>
  <c r="AJ42" i="7"/>
  <c r="AK42" i="7"/>
  <c r="AL42" i="7"/>
  <c r="AM42" i="7"/>
  <c r="AI43" i="7"/>
  <c r="AJ43" i="7"/>
  <c r="AK43" i="7"/>
  <c r="AL43" i="7"/>
  <c r="AM43" i="7"/>
  <c r="AI44" i="7"/>
  <c r="AJ44" i="7"/>
  <c r="AK44" i="7"/>
  <c r="AL44" i="7"/>
  <c r="AM44" i="7"/>
  <c r="AI45" i="7"/>
  <c r="AJ45" i="7"/>
  <c r="AK45" i="7"/>
  <c r="AL45" i="7"/>
  <c r="AM45" i="7"/>
  <c r="AI46" i="7"/>
  <c r="AJ46" i="7"/>
  <c r="AK46" i="7"/>
  <c r="AL46" i="7"/>
  <c r="AM46" i="7"/>
  <c r="AI47" i="7"/>
  <c r="AJ47" i="7"/>
  <c r="AK47" i="7"/>
  <c r="AL47" i="7"/>
  <c r="AM47" i="7"/>
  <c r="AI48" i="7"/>
  <c r="AJ48" i="7"/>
  <c r="AK48" i="7"/>
  <c r="AL48" i="7"/>
  <c r="AM48" i="7"/>
  <c r="AI49" i="7"/>
  <c r="AJ49" i="7"/>
  <c r="AK49" i="7"/>
  <c r="AL49" i="7"/>
  <c r="AM49" i="7"/>
  <c r="AI50" i="7"/>
  <c r="AJ50" i="7"/>
  <c r="AK50" i="7"/>
  <c r="AL50" i="7"/>
  <c r="AM50" i="7"/>
  <c r="AI51" i="7"/>
  <c r="AJ51" i="7"/>
  <c r="AK51" i="7"/>
  <c r="AL51" i="7"/>
  <c r="AM51" i="7"/>
  <c r="AI52" i="7"/>
  <c r="AJ52" i="7"/>
  <c r="AK52" i="7"/>
  <c r="AL52" i="7"/>
  <c r="AM52" i="7"/>
  <c r="AI53" i="7"/>
  <c r="AJ53" i="7"/>
  <c r="AK53" i="7"/>
  <c r="AL53" i="7"/>
  <c r="AM53" i="7"/>
  <c r="AI54" i="7"/>
  <c r="AJ54" i="7"/>
  <c r="AK54" i="7"/>
  <c r="AL54" i="7"/>
  <c r="AM54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L6" i="7" l="1"/>
  <c r="AM9" i="7"/>
  <c r="AI13" i="7"/>
  <c r="AJ16" i="7"/>
  <c r="AH15" i="7"/>
  <c r="AL9" i="7"/>
  <c r="AM6" i="7"/>
  <c r="AI10" i="7"/>
  <c r="AJ13" i="7"/>
  <c r="AK16" i="7"/>
  <c r="AH16" i="7"/>
  <c r="AL13" i="7"/>
  <c r="AL5" i="7"/>
  <c r="AL15" i="7"/>
  <c r="AK9" i="7"/>
  <c r="AI7" i="7"/>
  <c r="AJ10" i="7"/>
  <c r="AK13" i="7"/>
  <c r="AL16" i="7"/>
  <c r="AM5" i="7"/>
  <c r="AK10" i="7"/>
  <c r="AM16" i="7"/>
  <c r="AM13" i="7"/>
  <c r="AK5" i="7"/>
  <c r="AK12" i="7"/>
  <c r="AL12" i="7"/>
  <c r="AK6" i="7"/>
  <c r="AJ7" i="7"/>
  <c r="AI6" i="7"/>
  <c r="AH12" i="7"/>
  <c r="AK7" i="7"/>
  <c r="AL10" i="7"/>
  <c r="AL7" i="7"/>
  <c r="AM10" i="7"/>
  <c r="AI14" i="7"/>
  <c r="AJ5" i="7"/>
  <c r="AI11" i="7"/>
  <c r="AI5" i="7"/>
  <c r="AJ6" i="7"/>
  <c r="AH13" i="7"/>
  <c r="AM7" i="7"/>
  <c r="AJ14" i="7"/>
  <c r="AI9" i="7"/>
  <c r="AI8" i="7"/>
  <c r="AJ11" i="7"/>
  <c r="AK14" i="7"/>
  <c r="AH6" i="7"/>
  <c r="AL14" i="7"/>
  <c r="AH9" i="7"/>
  <c r="AJ15" i="7"/>
  <c r="AJ8" i="7"/>
  <c r="AK11" i="7"/>
  <c r="AH7" i="7"/>
  <c r="AH5" i="7"/>
  <c r="AJ12" i="7"/>
  <c r="AH11" i="7"/>
  <c r="AJ9" i="7"/>
  <c r="AH14" i="7"/>
  <c r="AK8" i="7"/>
  <c r="AL11" i="7"/>
  <c r="AM14" i="7"/>
  <c r="AH8" i="7"/>
  <c r="AL8" i="7"/>
  <c r="AI15" i="7"/>
  <c r="AI12" i="7"/>
  <c r="AH10" i="7"/>
  <c r="AM12" i="7"/>
  <c r="AM11" i="7"/>
  <c r="AM15" i="7"/>
  <c r="AI16" i="7"/>
  <c r="AK15" i="7"/>
  <c r="AM8" i="7" l="1"/>
  <c r="BN17" i="7" l="1"/>
  <c r="BN18" i="7"/>
  <c r="BN19" i="7"/>
  <c r="BN20" i="7"/>
  <c r="BN21" i="7"/>
  <c r="BN22" i="7"/>
  <c r="BN23" i="7"/>
  <c r="BN24" i="7"/>
  <c r="BN25" i="7"/>
  <c r="BN26" i="7"/>
  <c r="BN27" i="7"/>
  <c r="BN28" i="7"/>
  <c r="BN29" i="7"/>
  <c r="BN30" i="7"/>
  <c r="BN31" i="7"/>
  <c r="BN32" i="7"/>
  <c r="BN33" i="7"/>
  <c r="BN34" i="7"/>
  <c r="BN35" i="7"/>
  <c r="BN36" i="7"/>
  <c r="BN37" i="7"/>
  <c r="BN38" i="7"/>
  <c r="BN39" i="7"/>
  <c r="BN40" i="7"/>
  <c r="BN41" i="7"/>
  <c r="BN42" i="7"/>
  <c r="BN43" i="7"/>
  <c r="BN44" i="7"/>
  <c r="BN45" i="7"/>
  <c r="BN46" i="7"/>
  <c r="BN47" i="7"/>
  <c r="BN48" i="7"/>
  <c r="BN49" i="7"/>
  <c r="BN50" i="7"/>
  <c r="BN51" i="7"/>
  <c r="BN52" i="7"/>
  <c r="BN53" i="7"/>
  <c r="BN54" i="7"/>
  <c r="BR16" i="7"/>
  <c r="BO17" i="7"/>
  <c r="BP17" i="7"/>
  <c r="BQ17" i="7"/>
  <c r="BR17" i="7"/>
  <c r="BO18" i="7"/>
  <c r="BP18" i="7"/>
  <c r="BQ18" i="7"/>
  <c r="BR18" i="7"/>
  <c r="BO19" i="7"/>
  <c r="BP19" i="7"/>
  <c r="BQ19" i="7"/>
  <c r="BR19" i="7"/>
  <c r="BO20" i="7"/>
  <c r="BP20" i="7"/>
  <c r="BQ20" i="7"/>
  <c r="BR20" i="7"/>
  <c r="BO21" i="7"/>
  <c r="BP21" i="7"/>
  <c r="BQ21" i="7"/>
  <c r="BR21" i="7"/>
  <c r="BO22" i="7"/>
  <c r="BP22" i="7"/>
  <c r="BQ22" i="7"/>
  <c r="BR22" i="7"/>
  <c r="BO23" i="7"/>
  <c r="BP23" i="7"/>
  <c r="BQ23" i="7"/>
  <c r="BR23" i="7"/>
  <c r="BO24" i="7"/>
  <c r="BP24" i="7"/>
  <c r="BQ24" i="7"/>
  <c r="BR24" i="7"/>
  <c r="BO25" i="7"/>
  <c r="BP25" i="7"/>
  <c r="BQ25" i="7"/>
  <c r="BR25" i="7"/>
  <c r="BO26" i="7"/>
  <c r="BP26" i="7"/>
  <c r="BQ26" i="7"/>
  <c r="BR26" i="7"/>
  <c r="BO27" i="7"/>
  <c r="BP27" i="7"/>
  <c r="BQ27" i="7"/>
  <c r="BR27" i="7"/>
  <c r="BO28" i="7"/>
  <c r="BP28" i="7"/>
  <c r="BQ28" i="7"/>
  <c r="BR28" i="7"/>
  <c r="BO29" i="7"/>
  <c r="BP29" i="7"/>
  <c r="BQ29" i="7"/>
  <c r="BR29" i="7"/>
  <c r="BO30" i="7"/>
  <c r="BP30" i="7"/>
  <c r="BQ30" i="7"/>
  <c r="BR30" i="7"/>
  <c r="BO31" i="7"/>
  <c r="BP31" i="7"/>
  <c r="BQ31" i="7"/>
  <c r="BR31" i="7"/>
  <c r="BO32" i="7"/>
  <c r="BP32" i="7"/>
  <c r="BQ32" i="7"/>
  <c r="BR32" i="7"/>
  <c r="BO33" i="7"/>
  <c r="BP33" i="7"/>
  <c r="BQ33" i="7"/>
  <c r="BR33" i="7"/>
  <c r="BO34" i="7"/>
  <c r="BP34" i="7"/>
  <c r="BQ34" i="7"/>
  <c r="BR34" i="7"/>
  <c r="BO35" i="7"/>
  <c r="BP35" i="7"/>
  <c r="BQ35" i="7"/>
  <c r="BR35" i="7"/>
  <c r="BO36" i="7"/>
  <c r="BP36" i="7"/>
  <c r="BQ36" i="7"/>
  <c r="BR36" i="7"/>
  <c r="BO37" i="7"/>
  <c r="BP37" i="7"/>
  <c r="BQ37" i="7"/>
  <c r="BR37" i="7"/>
  <c r="BO38" i="7"/>
  <c r="BP38" i="7"/>
  <c r="BQ38" i="7"/>
  <c r="BR38" i="7"/>
  <c r="BO39" i="7"/>
  <c r="BP39" i="7"/>
  <c r="BQ39" i="7"/>
  <c r="BR39" i="7"/>
  <c r="BO40" i="7"/>
  <c r="BP40" i="7"/>
  <c r="BQ40" i="7"/>
  <c r="BR40" i="7"/>
  <c r="BO41" i="7"/>
  <c r="BP41" i="7"/>
  <c r="BQ41" i="7"/>
  <c r="BR41" i="7"/>
  <c r="BO42" i="7"/>
  <c r="BP42" i="7"/>
  <c r="BQ42" i="7"/>
  <c r="BR42" i="7"/>
  <c r="BO43" i="7"/>
  <c r="BP43" i="7"/>
  <c r="BQ43" i="7"/>
  <c r="BR43" i="7"/>
  <c r="BO44" i="7"/>
  <c r="BP44" i="7"/>
  <c r="BQ44" i="7"/>
  <c r="BR44" i="7"/>
  <c r="BO45" i="7"/>
  <c r="BP45" i="7"/>
  <c r="BQ45" i="7"/>
  <c r="BR45" i="7"/>
  <c r="BO46" i="7"/>
  <c r="BP46" i="7"/>
  <c r="BQ46" i="7"/>
  <c r="BR46" i="7"/>
  <c r="BO47" i="7"/>
  <c r="BP47" i="7"/>
  <c r="BQ47" i="7"/>
  <c r="BR47" i="7"/>
  <c r="BO48" i="7"/>
  <c r="BP48" i="7"/>
  <c r="BQ48" i="7"/>
  <c r="BR48" i="7"/>
  <c r="BO49" i="7"/>
  <c r="BP49" i="7"/>
  <c r="BQ49" i="7"/>
  <c r="BR49" i="7"/>
  <c r="BO50" i="7"/>
  <c r="BP50" i="7"/>
  <c r="BQ50" i="7"/>
  <c r="BR50" i="7"/>
  <c r="BO51" i="7"/>
  <c r="BP51" i="7"/>
  <c r="BQ51" i="7"/>
  <c r="BR51" i="7"/>
  <c r="BO52" i="7"/>
  <c r="BP52" i="7"/>
  <c r="BQ52" i="7"/>
  <c r="BR52" i="7"/>
  <c r="BO53" i="7"/>
  <c r="BP53" i="7"/>
  <c r="BQ53" i="7"/>
  <c r="BR53" i="7"/>
  <c r="BO54" i="7"/>
  <c r="BP54" i="7"/>
  <c r="BQ54" i="7"/>
  <c r="BR54" i="7"/>
  <c r="BS54" i="7" l="1"/>
  <c r="BS53" i="7"/>
  <c r="BS52" i="7"/>
  <c r="BS51" i="7"/>
  <c r="BS50" i="7"/>
  <c r="BS49" i="7"/>
  <c r="BS48" i="7"/>
  <c r="BS47" i="7"/>
  <c r="BS46" i="7"/>
  <c r="BS45" i="7"/>
  <c r="BS44" i="7"/>
  <c r="BS43" i="7"/>
  <c r="BS42" i="7"/>
  <c r="BS41" i="7"/>
  <c r="BS40" i="7"/>
  <c r="BS39" i="7"/>
  <c r="BS38" i="7"/>
  <c r="BS37" i="7"/>
  <c r="BS36" i="7"/>
  <c r="BS35" i="7"/>
  <c r="BS34" i="7"/>
  <c r="BS33" i="7"/>
  <c r="BS32" i="7"/>
  <c r="BS31" i="7"/>
  <c r="BS30" i="7"/>
  <c r="BS29" i="7"/>
  <c r="BS28" i="7"/>
  <c r="BS27" i="7"/>
  <c r="BS26" i="7"/>
  <c r="BS25" i="7"/>
  <c r="BS24" i="7"/>
  <c r="BS23" i="7"/>
  <c r="BS22" i="7"/>
  <c r="BS21" i="7"/>
  <c r="BS20" i="7"/>
  <c r="BS19" i="7"/>
  <c r="BS18" i="7"/>
  <c r="BS17" i="7"/>
  <c r="BQ16" i="7" l="1"/>
  <c r="BP16" i="7"/>
  <c r="BO16" i="7"/>
  <c r="BP15" i="7"/>
  <c r="BO15" i="7"/>
  <c r="BN15" i="7"/>
  <c r="BR14" i="7"/>
  <c r="BQ14" i="7"/>
  <c r="BP14" i="7"/>
  <c r="BO14" i="7"/>
  <c r="BN14" i="7"/>
  <c r="BR13" i="7"/>
  <c r="BQ15" i="7"/>
  <c r="BQ13" i="7"/>
  <c r="BP13" i="7"/>
  <c r="BO13" i="7"/>
  <c r="BN13" i="7"/>
  <c r="BR15" i="7"/>
  <c r="BN16" i="7"/>
  <c r="BP10" i="7"/>
  <c r="BR11" i="7"/>
  <c r="BN11" i="7"/>
  <c r="BO10" i="7"/>
  <c r="BO11" i="7"/>
  <c r="BQ11" i="7"/>
  <c r="BR10" i="7"/>
  <c r="BN10" i="7"/>
  <c r="BP11" i="7"/>
  <c r="BQ10" i="7"/>
  <c r="BQ12" i="7"/>
  <c r="BN12" i="7"/>
  <c r="BP12" i="7"/>
  <c r="BR12" i="7"/>
  <c r="BO12" i="7"/>
  <c r="BR9" i="7"/>
  <c r="BN8" i="7"/>
  <c r="BP9" i="7"/>
  <c r="BQ8" i="7"/>
  <c r="BQ9" i="7"/>
  <c r="BO9" i="7"/>
  <c r="BP8" i="7"/>
  <c r="BR8" i="7"/>
  <c r="BN9" i="7"/>
  <c r="BO8" i="7"/>
  <c r="BS16" i="7" l="1"/>
  <c r="BS15" i="7"/>
  <c r="BS14" i="7"/>
  <c r="BS13" i="7"/>
  <c r="BS9" i="7"/>
  <c r="BS12" i="7"/>
  <c r="BS10" i="7"/>
  <c r="BS11" i="7"/>
  <c r="BS8" i="7"/>
  <c r="BQ7" i="7" l="1"/>
  <c r="BQ5" i="7"/>
  <c r="BR7" i="7"/>
  <c r="BN7" i="7"/>
  <c r="BO6" i="7"/>
  <c r="BO7" i="7"/>
  <c r="BQ6" i="7"/>
  <c r="BN6" i="7"/>
  <c r="BO5" i="7"/>
  <c r="BP6" i="7"/>
  <c r="BP5" i="7"/>
  <c r="BN5" i="7"/>
  <c r="BP7" i="7"/>
  <c r="BR5" i="7"/>
  <c r="BR6" i="7"/>
  <c r="BS7" i="7" l="1"/>
  <c r="BS5" i="7"/>
  <c r="BS6" i="7"/>
  <c r="AB13" i="3" l="1"/>
  <c r="AC57" i="3"/>
  <c r="AB65" i="3"/>
  <c r="AB97" i="3"/>
  <c r="AC100" i="3"/>
  <c r="AB86" i="3"/>
  <c r="AB43" i="3"/>
  <c r="AC85" i="3"/>
  <c r="AC28" i="3"/>
  <c r="AB54" i="3"/>
  <c r="AC43" i="3"/>
  <c r="AB76" i="3"/>
  <c r="AB28" i="3"/>
  <c r="AC71" i="3"/>
  <c r="AC15" i="3"/>
  <c r="AB93" i="3"/>
  <c r="AB82" i="3"/>
  <c r="AB61" i="3"/>
  <c r="AB37" i="3"/>
  <c r="AB8" i="3"/>
  <c r="AC80" i="3"/>
  <c r="AC52" i="3"/>
  <c r="AC37" i="3"/>
  <c r="AC9" i="3"/>
  <c r="AC11" i="3"/>
  <c r="AC17" i="3"/>
  <c r="AC25" i="3"/>
  <c r="AC32" i="3"/>
  <c r="AC39" i="3"/>
  <c r="AC47" i="3"/>
  <c r="AC53" i="3"/>
  <c r="AC60" i="3"/>
  <c r="AC68" i="3"/>
  <c r="AC75" i="3"/>
  <c r="AC81" i="3"/>
  <c r="AC89" i="3"/>
  <c r="AC96" i="3"/>
  <c r="AC103" i="3"/>
  <c r="AB11" i="3"/>
  <c r="AB17" i="3"/>
  <c r="AB24" i="3"/>
  <c r="AB32" i="3"/>
  <c r="AB39" i="3"/>
  <c r="AB45" i="3"/>
  <c r="AB52" i="3"/>
  <c r="AB57" i="3"/>
  <c r="AB62" i="3"/>
  <c r="AB68" i="3"/>
  <c r="AB73" i="3"/>
  <c r="AB78" i="3"/>
  <c r="AB84" i="3"/>
  <c r="AB89" i="3"/>
  <c r="AB94" i="3"/>
  <c r="AB100" i="3"/>
  <c r="AB6" i="3"/>
  <c r="AC12" i="3"/>
  <c r="AC20" i="3"/>
  <c r="AC27" i="3"/>
  <c r="AC33" i="3"/>
  <c r="AC41" i="3"/>
  <c r="AC48" i="3"/>
  <c r="AC55" i="3"/>
  <c r="AC63" i="3"/>
  <c r="AC69" i="3"/>
  <c r="AC76" i="3"/>
  <c r="AC84" i="3"/>
  <c r="AC91" i="3"/>
  <c r="AC97" i="3"/>
  <c r="AC6" i="3"/>
  <c r="AB12" i="3"/>
  <c r="AB19" i="3"/>
  <c r="AB27" i="3"/>
  <c r="AB33" i="3"/>
  <c r="AB40" i="3"/>
  <c r="AB48" i="3"/>
  <c r="AB53" i="3"/>
  <c r="AB58" i="3"/>
  <c r="AB64" i="3"/>
  <c r="AB69" i="3"/>
  <c r="AB74" i="3"/>
  <c r="AB80" i="3"/>
  <c r="AB85" i="3"/>
  <c r="AB90" i="3"/>
  <c r="AB96" i="3"/>
  <c r="AB101" i="3"/>
  <c r="AB5" i="3"/>
  <c r="AB102" i="3"/>
  <c r="AB92" i="3"/>
  <c r="AB81" i="3"/>
  <c r="AB70" i="3"/>
  <c r="AB60" i="3"/>
  <c r="AB49" i="3"/>
  <c r="AB35" i="3"/>
  <c r="AB21" i="3"/>
  <c r="AB7" i="3"/>
  <c r="AC92" i="3"/>
  <c r="AC79" i="3"/>
  <c r="AC64" i="3"/>
  <c r="AC49" i="3"/>
  <c r="AC36" i="3"/>
  <c r="AC21" i="3"/>
  <c r="AC7" i="3"/>
  <c r="AB104" i="3"/>
  <c r="AB72" i="3"/>
  <c r="AB50" i="3"/>
  <c r="AB23" i="3"/>
  <c r="AC95" i="3"/>
  <c r="AC65" i="3"/>
  <c r="AC23" i="3"/>
  <c r="AB98" i="3"/>
  <c r="AB88" i="3"/>
  <c r="AB77" i="3"/>
  <c r="AB66" i="3"/>
  <c r="AB56" i="3"/>
  <c r="AB44" i="3"/>
  <c r="AB29" i="3"/>
  <c r="AB16" i="3"/>
  <c r="AC101" i="3"/>
  <c r="AC87" i="3"/>
  <c r="AC73" i="3"/>
  <c r="AC59" i="3"/>
  <c r="AC44" i="3"/>
  <c r="AC31" i="3"/>
  <c r="AC16" i="3"/>
  <c r="AC10" i="3"/>
  <c r="AC14" i="3"/>
  <c r="AC18" i="3"/>
  <c r="AC22" i="3"/>
  <c r="AC26" i="3"/>
  <c r="AC30" i="3"/>
  <c r="AC34" i="3"/>
  <c r="AC38" i="3"/>
  <c r="AC42" i="3"/>
  <c r="AC46" i="3"/>
  <c r="AC50" i="3"/>
  <c r="AC54" i="3"/>
  <c r="AC58" i="3"/>
  <c r="AC62" i="3"/>
  <c r="AC66" i="3"/>
  <c r="AC70" i="3"/>
  <c r="AC74" i="3"/>
  <c r="AC78" i="3"/>
  <c r="AC82" i="3"/>
  <c r="AC86" i="3"/>
  <c r="AC90" i="3"/>
  <c r="AC94" i="3"/>
  <c r="AC98" i="3"/>
  <c r="AC102" i="3"/>
  <c r="AC5" i="3"/>
  <c r="AB10" i="3"/>
  <c r="AB14" i="3"/>
  <c r="AB18" i="3"/>
  <c r="AB22" i="3"/>
  <c r="AB26" i="3"/>
  <c r="AB30" i="3"/>
  <c r="AB34" i="3"/>
  <c r="AB38" i="3"/>
  <c r="AB42" i="3"/>
  <c r="AB46" i="3"/>
  <c r="AC8" i="3"/>
  <c r="AC13" i="3"/>
  <c r="AC19" i="3"/>
  <c r="AC24" i="3"/>
  <c r="AC29" i="3"/>
  <c r="AC35" i="3"/>
  <c r="AC40" i="3"/>
  <c r="AC45" i="3"/>
  <c r="AC51" i="3"/>
  <c r="AC56" i="3"/>
  <c r="AC61" i="3"/>
  <c r="AC67" i="3"/>
  <c r="AC72" i="3"/>
  <c r="AC77" i="3"/>
  <c r="AC83" i="3"/>
  <c r="AC88" i="3"/>
  <c r="AC93" i="3"/>
  <c r="AC99" i="3"/>
  <c r="AC104" i="3"/>
  <c r="AB9" i="3"/>
  <c r="AB15" i="3"/>
  <c r="AB20" i="3"/>
  <c r="AB25" i="3"/>
  <c r="AB31" i="3"/>
  <c r="AB36" i="3"/>
  <c r="AB41" i="3"/>
  <c r="AB47" i="3"/>
  <c r="AB51" i="3"/>
  <c r="AB55" i="3"/>
  <c r="AB59" i="3"/>
  <c r="AB63" i="3"/>
  <c r="AB67" i="3"/>
  <c r="AB71" i="3"/>
  <c r="AB75" i="3"/>
  <c r="AB79" i="3"/>
  <c r="AB83" i="3"/>
  <c r="AB87" i="3"/>
  <c r="AB91" i="3"/>
  <c r="AB95" i="3"/>
  <c r="AB99" i="3"/>
  <c r="AB103" i="3"/>
  <c r="E95" i="3" l="1"/>
  <c r="E104" i="3"/>
  <c r="D50" i="3"/>
  <c r="AM241" i="3"/>
  <c r="AL173" i="3"/>
  <c r="E6" i="3"/>
  <c r="D42" i="3"/>
  <c r="AL197" i="3"/>
  <c r="AM128" i="3"/>
  <c r="AL186" i="3"/>
  <c r="AM177" i="3"/>
  <c r="AM195" i="3"/>
  <c r="I63" i="16" s="1"/>
  <c r="AM162" i="3"/>
  <c r="AL208" i="3"/>
  <c r="AM233" i="3"/>
  <c r="AM153" i="3"/>
  <c r="AM209" i="3"/>
  <c r="AL177" i="3"/>
  <c r="AL219" i="3"/>
  <c r="AM216" i="3"/>
  <c r="AM167" i="3"/>
  <c r="AL45" i="3"/>
  <c r="AL38" i="3"/>
  <c r="AL73" i="3"/>
  <c r="AL125" i="3"/>
  <c r="AM49" i="3"/>
  <c r="AM45" i="3"/>
  <c r="AL52" i="3"/>
  <c r="AM52" i="3"/>
  <c r="AM43" i="3"/>
  <c r="AL27" i="3"/>
  <c r="AM104" i="3"/>
  <c r="AL96" i="3"/>
  <c r="AM87" i="3"/>
  <c r="AL87" i="3"/>
  <c r="AM78" i="3"/>
  <c r="AM144" i="3"/>
  <c r="E33" i="3"/>
  <c r="AL78" i="3"/>
  <c r="E96" i="3"/>
  <c r="E21" i="3"/>
  <c r="D57" i="3"/>
  <c r="E92" i="3"/>
  <c r="E28" i="3"/>
  <c r="D99" i="3"/>
  <c r="D31" i="3"/>
  <c r="E66" i="3"/>
  <c r="D102" i="3"/>
  <c r="AL211" i="3"/>
  <c r="AL220" i="3"/>
  <c r="AL154" i="3"/>
  <c r="AM218" i="3"/>
  <c r="AM240" i="3"/>
  <c r="AL242" i="3"/>
  <c r="AL176" i="3"/>
  <c r="AM157" i="3"/>
  <c r="AL175" i="3"/>
  <c r="AM222" i="3"/>
  <c r="AL229" i="3"/>
  <c r="AM175" i="3"/>
  <c r="AM171" i="3"/>
  <c r="AM134" i="3"/>
  <c r="AL118" i="3"/>
  <c r="AL14" i="3"/>
  <c r="AL53" i="3"/>
  <c r="AL106" i="3"/>
  <c r="AL22" i="3"/>
  <c r="AL44" i="3"/>
  <c r="AM44" i="3"/>
  <c r="AM35" i="3"/>
  <c r="I62" i="54" s="1"/>
  <c r="AL19" i="3"/>
  <c r="AM96" i="3"/>
  <c r="AL88" i="3"/>
  <c r="AM79" i="3"/>
  <c r="AL79" i="3"/>
  <c r="AM70" i="3"/>
  <c r="AM141" i="3"/>
  <c r="AM158" i="3"/>
  <c r="I63" i="63" s="1"/>
  <c r="AL223" i="3"/>
  <c r="AL169" i="3"/>
  <c r="D61" i="3"/>
  <c r="D64" i="3"/>
  <c r="D100" i="3"/>
  <c r="E71" i="3"/>
  <c r="E81" i="3"/>
  <c r="E17" i="3"/>
  <c r="D53" i="3"/>
  <c r="E88" i="3"/>
  <c r="E24" i="3"/>
  <c r="D91" i="3"/>
  <c r="D27" i="3"/>
  <c r="E62" i="3"/>
  <c r="D98" i="3"/>
  <c r="D34" i="3"/>
  <c r="AM163" i="3"/>
  <c r="AL188" i="3"/>
  <c r="AM178" i="3"/>
  <c r="AL247" i="3"/>
  <c r="AM197" i="3"/>
  <c r="AL210" i="3"/>
  <c r="AL239" i="3"/>
  <c r="AL181" i="3"/>
  <c r="AL215" i="3"/>
  <c r="AM179" i="3"/>
  <c r="AM221" i="3"/>
  <c r="AM160" i="3"/>
  <c r="AM154" i="3"/>
  <c r="AL224" i="3"/>
  <c r="AL101" i="3"/>
  <c r="AM13" i="3"/>
  <c r="AL30" i="3"/>
  <c r="AL89" i="3"/>
  <c r="AL105" i="3"/>
  <c r="AM21" i="3"/>
  <c r="AL36" i="3"/>
  <c r="H63" i="54" s="1"/>
  <c r="AM36" i="3"/>
  <c r="I63" i="54" s="1"/>
  <c r="AM27" i="3"/>
  <c r="AL11" i="3"/>
  <c r="AM88" i="3"/>
  <c r="AL80" i="3"/>
  <c r="AM71" i="3"/>
  <c r="AL71" i="3"/>
  <c r="AM62" i="3"/>
  <c r="AL145" i="3"/>
  <c r="AL205" i="3"/>
  <c r="E89" i="3"/>
  <c r="D104" i="3"/>
  <c r="D49" i="3"/>
  <c r="E58" i="3"/>
  <c r="D94" i="3"/>
  <c r="D30" i="3"/>
  <c r="AM132" i="3"/>
  <c r="AL156" i="3"/>
  <c r="AL183" i="3"/>
  <c r="AL241" i="3"/>
  <c r="AM166" i="3"/>
  <c r="AL178" i="3"/>
  <c r="AM161" i="3"/>
  <c r="AM220" i="3"/>
  <c r="AL225" i="3"/>
  <c r="AM234" i="3"/>
  <c r="AL179" i="3"/>
  <c r="AM138" i="3"/>
  <c r="AM136" i="3"/>
  <c r="AL192" i="3"/>
  <c r="AL82" i="3"/>
  <c r="AM10" i="3"/>
  <c r="AM125" i="3"/>
  <c r="AM69" i="3"/>
  <c r="AM85" i="3"/>
  <c r="AM18" i="3"/>
  <c r="AL28" i="3"/>
  <c r="AM28" i="3"/>
  <c r="AM19" i="3"/>
  <c r="AM8" i="3"/>
  <c r="AM80" i="3"/>
  <c r="AL72" i="3"/>
  <c r="AM63" i="3"/>
  <c r="AL63" i="3"/>
  <c r="AM54" i="3"/>
  <c r="AL142" i="3"/>
  <c r="D69" i="3"/>
  <c r="E32" i="3"/>
  <c r="E87" i="3"/>
  <c r="E9" i="3"/>
  <c r="E80" i="3"/>
  <c r="E16" i="3"/>
  <c r="D83" i="3"/>
  <c r="D19" i="3"/>
  <c r="E54" i="3"/>
  <c r="D90" i="3"/>
  <c r="D26" i="3"/>
  <c r="AL222" i="3"/>
  <c r="AM183" i="3"/>
  <c r="AM226" i="3"/>
  <c r="AM198" i="3"/>
  <c r="AL244" i="3"/>
  <c r="AM244" i="3"/>
  <c r="AL189" i="3"/>
  <c r="AM227" i="3"/>
  <c r="AM182" i="3"/>
  <c r="AM224" i="3"/>
  <c r="AM164" i="3"/>
  <c r="AL228" i="3"/>
  <c r="AL226" i="3"/>
  <c r="AL160" i="3"/>
  <c r="AL65" i="3"/>
  <c r="AL10" i="3"/>
  <c r="AM106" i="3"/>
  <c r="AL50" i="3"/>
  <c r="AM66" i="3"/>
  <c r="AL29" i="3"/>
  <c r="AL20" i="3"/>
  <c r="AM20" i="3"/>
  <c r="AL123" i="3"/>
  <c r="AL8" i="3"/>
  <c r="AM72" i="3"/>
  <c r="AL64" i="3"/>
  <c r="AM55" i="3"/>
  <c r="AL55" i="3"/>
  <c r="AM46" i="3"/>
  <c r="AM145" i="3"/>
  <c r="E101" i="3"/>
  <c r="D43" i="3"/>
  <c r="AL250" i="3"/>
  <c r="E11" i="3"/>
  <c r="E13" i="3"/>
  <c r="D68" i="3"/>
  <c r="E73" i="3"/>
  <c r="E103" i="3"/>
  <c r="E5" i="3"/>
  <c r="E76" i="3"/>
  <c r="E12" i="3"/>
  <c r="D79" i="3"/>
  <c r="D15" i="3"/>
  <c r="E50" i="3"/>
  <c r="D86" i="3"/>
  <c r="D22" i="3"/>
  <c r="AL190" i="3"/>
  <c r="AM185" i="3"/>
  <c r="AL135" i="3"/>
  <c r="AL243" i="3"/>
  <c r="AL212" i="3"/>
  <c r="AM165" i="3"/>
  <c r="AM225" i="3"/>
  <c r="AL185" i="3"/>
  <c r="AM242" i="3"/>
  <c r="AM181" i="3"/>
  <c r="AL230" i="3"/>
  <c r="AL196" i="3"/>
  <c r="AL194" i="3"/>
  <c r="AL128" i="3"/>
  <c r="AM42" i="3"/>
  <c r="AM9" i="3"/>
  <c r="AM89" i="3"/>
  <c r="AM26" i="3"/>
  <c r="AL46" i="3"/>
  <c r="AL21" i="3"/>
  <c r="AL12" i="3"/>
  <c r="AM12" i="3"/>
  <c r="AL115" i="3"/>
  <c r="AL7" i="3"/>
  <c r="AM64" i="3"/>
  <c r="AL56" i="3"/>
  <c r="AM47" i="3"/>
  <c r="AL47" i="3"/>
  <c r="AM38" i="3"/>
  <c r="AL139" i="3"/>
  <c r="AM200" i="3"/>
  <c r="AL180" i="3"/>
  <c r="AM194" i="3"/>
  <c r="I62" i="16" s="1"/>
  <c r="AM230" i="3"/>
  <c r="AM250" i="3"/>
  <c r="AL227" i="3"/>
  <c r="AM168" i="3"/>
  <c r="AL198" i="3"/>
  <c r="AL164" i="3"/>
  <c r="AL162" i="3"/>
  <c r="AL117" i="3"/>
  <c r="AM117" i="3"/>
  <c r="AL6" i="3"/>
  <c r="AL70" i="3"/>
  <c r="AL26" i="3"/>
  <c r="AM25" i="3"/>
  <c r="AL13" i="3"/>
  <c r="AM11" i="3"/>
  <c r="AM123" i="3"/>
  <c r="AL107" i="3"/>
  <c r="AL57" i="3"/>
  <c r="AM56" i="3"/>
  <c r="AL48" i="3"/>
  <c r="AM39" i="3"/>
  <c r="I63" i="62" s="1"/>
  <c r="AL39" i="3"/>
  <c r="AM30" i="3"/>
  <c r="AM142" i="3"/>
  <c r="E91" i="3"/>
  <c r="AM82" i="3"/>
  <c r="D40" i="3"/>
  <c r="D28" i="3"/>
  <c r="E84" i="3"/>
  <c r="E83" i="3"/>
  <c r="AL158" i="3"/>
  <c r="H63" i="47" s="1"/>
  <c r="D20" i="3"/>
  <c r="E61" i="3"/>
  <c r="D33" i="3"/>
  <c r="E68" i="3"/>
  <c r="E75" i="3"/>
  <c r="D71" i="3"/>
  <c r="D7" i="3"/>
  <c r="E42" i="3"/>
  <c r="D78" i="3"/>
  <c r="D14" i="3"/>
  <c r="AM191" i="3"/>
  <c r="AM246" i="3"/>
  <c r="AL201" i="3"/>
  <c r="AM170" i="3"/>
  <c r="AM249" i="3"/>
  <c r="AL231" i="3"/>
  <c r="AM229" i="3"/>
  <c r="AM184" i="3"/>
  <c r="AL232" i="3"/>
  <c r="AL166" i="3"/>
  <c r="AL132" i="3"/>
  <c r="AL130" i="3"/>
  <c r="AL98" i="3"/>
  <c r="AM98" i="3"/>
  <c r="AM37" i="3"/>
  <c r="AM50" i="3"/>
  <c r="AL114" i="3"/>
  <c r="AM58" i="3"/>
  <c r="AM115" i="3"/>
  <c r="AL99" i="3"/>
  <c r="AL49" i="3"/>
  <c r="AM48" i="3"/>
  <c r="AL40" i="3"/>
  <c r="AM31" i="3"/>
  <c r="AL31" i="3"/>
  <c r="AM22" i="3"/>
  <c r="AM139" i="3"/>
  <c r="AL152" i="3"/>
  <c r="E25" i="3"/>
  <c r="E70" i="3"/>
  <c r="E20" i="3"/>
  <c r="E55" i="3"/>
  <c r="D45" i="3"/>
  <c r="E47" i="3"/>
  <c r="D41" i="3"/>
  <c r="D80" i="3"/>
  <c r="E65" i="3"/>
  <c r="E8" i="3"/>
  <c r="D18" i="3"/>
  <c r="AL237" i="3"/>
  <c r="AM243" i="3"/>
  <c r="D84" i="3"/>
  <c r="E19" i="3"/>
  <c r="E57" i="3"/>
  <c r="D93" i="3"/>
  <c r="E64" i="3"/>
  <c r="D67" i="3"/>
  <c r="E38" i="3"/>
  <c r="D74" i="3"/>
  <c r="D10" i="3"/>
  <c r="AL191" i="3"/>
  <c r="AM203" i="3"/>
  <c r="AM245" i="3"/>
  <c r="AL246" i="3"/>
  <c r="AM169" i="3"/>
  <c r="AL233" i="3"/>
  <c r="AL129" i="3"/>
  <c r="AM172" i="3"/>
  <c r="AL200" i="3"/>
  <c r="AL134" i="3"/>
  <c r="AM215" i="3"/>
  <c r="AM207" i="3"/>
  <c r="AL81" i="3"/>
  <c r="AM81" i="3"/>
  <c r="AL77" i="3"/>
  <c r="AM29" i="3"/>
  <c r="AM77" i="3"/>
  <c r="AM113" i="3"/>
  <c r="AL116" i="3"/>
  <c r="AM116" i="3"/>
  <c r="AM107" i="3"/>
  <c r="AL91" i="3"/>
  <c r="AL41" i="3"/>
  <c r="AM40" i="3"/>
  <c r="AL32" i="3"/>
  <c r="H63" i="64" s="1"/>
  <c r="AM23" i="3"/>
  <c r="AL23" i="3"/>
  <c r="AM14" i="3"/>
  <c r="AL34" i="3"/>
  <c r="D12" i="3"/>
  <c r="E40" i="3"/>
  <c r="D35" i="3"/>
  <c r="E85" i="3"/>
  <c r="E63" i="3"/>
  <c r="D32" i="3"/>
  <c r="E39" i="3"/>
  <c r="D101" i="3"/>
  <c r="E72" i="3"/>
  <c r="E46" i="3"/>
  <c r="E27" i="3"/>
  <c r="D97" i="3"/>
  <c r="D60" i="3"/>
  <c r="E79" i="3"/>
  <c r="D29" i="3"/>
  <c r="E67" i="3"/>
  <c r="E102" i="3"/>
  <c r="E99" i="3"/>
  <c r="D48" i="3"/>
  <c r="E7" i="3"/>
  <c r="E53" i="3"/>
  <c r="D89" i="3"/>
  <c r="D25" i="3"/>
  <c r="E60" i="3"/>
  <c r="E59" i="3"/>
  <c r="D63" i="3"/>
  <c r="E98" i="3"/>
  <c r="E34" i="3"/>
  <c r="D70" i="3"/>
  <c r="D6" i="3"/>
  <c r="AL245" i="3"/>
  <c r="AL153" i="3"/>
  <c r="AL203" i="3"/>
  <c r="AL214" i="3"/>
  <c r="AM202" i="3"/>
  <c r="AM190" i="3"/>
  <c r="AM232" i="3"/>
  <c r="AM176" i="3"/>
  <c r="AL234" i="3"/>
  <c r="AL168" i="3"/>
  <c r="AM223" i="3"/>
  <c r="AL207" i="3"/>
  <c r="AM201" i="3"/>
  <c r="AM61" i="3"/>
  <c r="AL62" i="3"/>
  <c r="AM57" i="3"/>
  <c r="AL97" i="3"/>
  <c r="AL58" i="3"/>
  <c r="AL94" i="3"/>
  <c r="AL108" i="3"/>
  <c r="AM108" i="3"/>
  <c r="AM99" i="3"/>
  <c r="AL83" i="3"/>
  <c r="AL33" i="3"/>
  <c r="AM32" i="3"/>
  <c r="I63" i="64" s="1"/>
  <c r="AL24" i="3"/>
  <c r="AM15" i="3"/>
  <c r="AL15" i="3"/>
  <c r="AM6" i="3"/>
  <c r="AM34" i="3"/>
  <c r="AL126" i="3"/>
  <c r="D8" i="3"/>
  <c r="E77" i="3"/>
  <c r="D87" i="3"/>
  <c r="D37" i="3"/>
  <c r="D75" i="3"/>
  <c r="D56" i="3"/>
  <c r="D92" i="3"/>
  <c r="D103" i="3"/>
  <c r="E49" i="3"/>
  <c r="D85" i="3"/>
  <c r="E56" i="3"/>
  <c r="E51" i="3"/>
  <c r="D59" i="3"/>
  <c r="E94" i="3"/>
  <c r="E30" i="3"/>
  <c r="D66" i="3"/>
  <c r="AM199" i="3"/>
  <c r="AL249" i="3"/>
  <c r="AM248" i="3"/>
  <c r="AM174" i="3"/>
  <c r="AL182" i="3"/>
  <c r="AM236" i="3"/>
  <c r="AL133" i="3"/>
  <c r="AM189" i="3"/>
  <c r="AM152" i="3"/>
  <c r="AL202" i="3"/>
  <c r="AL136" i="3"/>
  <c r="AM212" i="3"/>
  <c r="AM137" i="3"/>
  <c r="AM133" i="3"/>
  <c r="AM41" i="3"/>
  <c r="AL42" i="3"/>
  <c r="AL93" i="3"/>
  <c r="AL37" i="3"/>
  <c r="AL113" i="3"/>
  <c r="AM90" i="3"/>
  <c r="AL100" i="3"/>
  <c r="AM100" i="3"/>
  <c r="AM91" i="3"/>
  <c r="AL75" i="3"/>
  <c r="AL25" i="3"/>
  <c r="AM24" i="3"/>
  <c r="AL16" i="3"/>
  <c r="AM7" i="3"/>
  <c r="AM126" i="3"/>
  <c r="AL143" i="3"/>
  <c r="AM149" i="3"/>
  <c r="E97" i="3"/>
  <c r="D36" i="3"/>
  <c r="D23" i="3"/>
  <c r="D24" i="3"/>
  <c r="E69" i="3"/>
  <c r="D11" i="3"/>
  <c r="D82" i="3"/>
  <c r="D21" i="3"/>
  <c r="D96" i="3"/>
  <c r="D76" i="3"/>
  <c r="D95" i="3"/>
  <c r="E45" i="3"/>
  <c r="D81" i="3"/>
  <c r="D17" i="3"/>
  <c r="E52" i="3"/>
  <c r="E43" i="3"/>
  <c r="D55" i="3"/>
  <c r="E90" i="3"/>
  <c r="E26" i="3"/>
  <c r="D62" i="3"/>
  <c r="AM196" i="3"/>
  <c r="AM206" i="3"/>
  <c r="AM205" i="3"/>
  <c r="AL248" i="3"/>
  <c r="AL131" i="3"/>
  <c r="AM235" i="3"/>
  <c r="AL235" i="3"/>
  <c r="AM131" i="3"/>
  <c r="AL236" i="3"/>
  <c r="AL170" i="3"/>
  <c r="AM231" i="3"/>
  <c r="AL159" i="3"/>
  <c r="AL155" i="3"/>
  <c r="AM188" i="3"/>
  <c r="AM17" i="3"/>
  <c r="AL18" i="3"/>
  <c r="AL54" i="3"/>
  <c r="AM93" i="3"/>
  <c r="AM74" i="3"/>
  <c r="AL69" i="3"/>
  <c r="AL92" i="3"/>
  <c r="AM92" i="3"/>
  <c r="AM83" i="3"/>
  <c r="AL67" i="3"/>
  <c r="AL17" i="3"/>
  <c r="AM16" i="3"/>
  <c r="AM127" i="3"/>
  <c r="AL127" i="3"/>
  <c r="AM118" i="3"/>
  <c r="AL140" i="3"/>
  <c r="AL149" i="3"/>
  <c r="E14" i="3"/>
  <c r="AM208" i="3"/>
  <c r="AL206" i="3"/>
  <c r="AM204" i="3"/>
  <c r="D52" i="3"/>
  <c r="D44" i="3"/>
  <c r="D5" i="3"/>
  <c r="E41" i="3"/>
  <c r="D77" i="3"/>
  <c r="D13" i="3"/>
  <c r="E48" i="3"/>
  <c r="E35" i="3"/>
  <c r="D51" i="3"/>
  <c r="E86" i="3"/>
  <c r="E22" i="3"/>
  <c r="D58" i="3"/>
  <c r="AM129" i="3"/>
  <c r="AL157" i="3"/>
  <c r="AM155" i="3"/>
  <c r="AL216" i="3"/>
  <c r="AM173" i="3"/>
  <c r="AL193" i="3"/>
  <c r="AM192" i="3"/>
  <c r="AM156" i="3"/>
  <c r="AL204" i="3"/>
  <c r="AL138" i="3"/>
  <c r="AM217" i="3"/>
  <c r="AL199" i="3"/>
  <c r="AM193" i="3"/>
  <c r="AM211" i="3"/>
  <c r="AL121" i="3"/>
  <c r="AM114" i="3"/>
  <c r="AM109" i="3"/>
  <c r="AL110" i="3"/>
  <c r="AM73" i="3"/>
  <c r="AM121" i="3"/>
  <c r="AL84" i="3"/>
  <c r="AM84" i="3"/>
  <c r="AM75" i="3"/>
  <c r="AL59" i="3"/>
  <c r="AL9" i="3"/>
  <c r="AM5" i="3"/>
  <c r="AM119" i="3"/>
  <c r="AL119" i="3"/>
  <c r="AM110" i="3"/>
  <c r="AM143" i="3"/>
  <c r="AL150" i="3"/>
  <c r="E37" i="3"/>
  <c r="D73" i="3"/>
  <c r="D9" i="3"/>
  <c r="E44" i="3"/>
  <c r="E31" i="3"/>
  <c r="D47" i="3"/>
  <c r="E82" i="3"/>
  <c r="E18" i="3"/>
  <c r="D54" i="3"/>
  <c r="AM180" i="3"/>
  <c r="AM186" i="3"/>
  <c r="AM130" i="3"/>
  <c r="AL184" i="3"/>
  <c r="AM210" i="3"/>
  <c r="AL137" i="3"/>
  <c r="AM135" i="3"/>
  <c r="AL238" i="3"/>
  <c r="AL172" i="3"/>
  <c r="AM239" i="3"/>
  <c r="AL163" i="3"/>
  <c r="AL217" i="3"/>
  <c r="AM214" i="3"/>
  <c r="AL165" i="3"/>
  <c r="AM101" i="3"/>
  <c r="AM97" i="3"/>
  <c r="AM53" i="3"/>
  <c r="AL74" i="3"/>
  <c r="AL102" i="3"/>
  <c r="AL76" i="3"/>
  <c r="AM76" i="3"/>
  <c r="AM67" i="3"/>
  <c r="AL51" i="3"/>
  <c r="AL5" i="3"/>
  <c r="AL120" i="3"/>
  <c r="AM111" i="3"/>
  <c r="AL111" i="3"/>
  <c r="AM102" i="3"/>
  <c r="AM140" i="3"/>
  <c r="AM150" i="3"/>
  <c r="E23" i="3"/>
  <c r="AM33" i="3"/>
  <c r="I62" i="64" s="1"/>
  <c r="AM59" i="3"/>
  <c r="AL43" i="3"/>
  <c r="AM120" i="3"/>
  <c r="AL112" i="3"/>
  <c r="AM103" i="3"/>
  <c r="AL103" i="3"/>
  <c r="AM94" i="3"/>
  <c r="AL144" i="3"/>
  <c r="AL151" i="3"/>
  <c r="D16" i="3"/>
  <c r="E78" i="3"/>
  <c r="AL209" i="3"/>
  <c r="AM237" i="3"/>
  <c r="AM247" i="3"/>
  <c r="AM105" i="3"/>
  <c r="AL85" i="3"/>
  <c r="AL68" i="3"/>
  <c r="AM68" i="3"/>
  <c r="D88" i="3"/>
  <c r="D72" i="3"/>
  <c r="E93" i="3"/>
  <c r="E29" i="3"/>
  <c r="D65" i="3"/>
  <c r="E100" i="3"/>
  <c r="E36" i="3"/>
  <c r="E15" i="3"/>
  <c r="D39" i="3"/>
  <c r="E74" i="3"/>
  <c r="E10" i="3"/>
  <c r="D46" i="3"/>
  <c r="AL161" i="3"/>
  <c r="AM159" i="3"/>
  <c r="AL218" i="3"/>
  <c r="AL171" i="3"/>
  <c r="AM238" i="3"/>
  <c r="AL195" i="3"/>
  <c r="H63" i="16" s="1"/>
  <c r="AL240" i="3"/>
  <c r="AL174" i="3"/>
  <c r="AM228" i="3"/>
  <c r="AL167" i="3"/>
  <c r="AM219" i="3"/>
  <c r="AL221" i="3"/>
  <c r="AL213" i="3"/>
  <c r="AM213" i="3"/>
  <c r="AM65" i="3"/>
  <c r="AL61" i="3"/>
  <c r="AL109" i="3"/>
  <c r="AL90" i="3"/>
  <c r="AL86" i="3"/>
  <c r="AL66" i="3"/>
  <c r="AL60" i="3"/>
  <c r="AM60" i="3"/>
  <c r="AM51" i="3"/>
  <c r="AL35" i="3"/>
  <c r="H62" i="54" s="1"/>
  <c r="AM112" i="3"/>
  <c r="AL104" i="3"/>
  <c r="AM95" i="3"/>
  <c r="AL95" i="3"/>
  <c r="AM86" i="3"/>
  <c r="AL141" i="3"/>
  <c r="AM151" i="3"/>
  <c r="D38" i="3"/>
  <c r="I62" i="47"/>
  <c r="I62" i="63"/>
  <c r="AL122" i="3"/>
  <c r="H62" i="16"/>
  <c r="H62" i="55"/>
  <c r="I62" i="62"/>
  <c r="I62" i="18"/>
  <c r="I62" i="17"/>
  <c r="H63" i="18"/>
  <c r="H63" i="17"/>
  <c r="H63" i="62"/>
  <c r="AM187" i="3"/>
  <c r="AL124" i="3"/>
  <c r="AM124" i="3"/>
  <c r="AL187" i="3"/>
  <c r="H62" i="47"/>
  <c r="H62" i="63"/>
  <c r="AM122" i="3"/>
  <c r="H62" i="18"/>
  <c r="H62" i="17"/>
  <c r="H62" i="62"/>
  <c r="I63" i="55" l="1"/>
  <c r="H62" i="15"/>
  <c r="H62" i="64"/>
  <c r="I62" i="55"/>
  <c r="H63" i="55"/>
  <c r="I63" i="47"/>
  <c r="I62" i="15"/>
  <c r="H63" i="63"/>
  <c r="I63" i="15"/>
  <c r="I63" i="17"/>
  <c r="I63" i="18"/>
  <c r="H63" i="15"/>
  <c r="BF8" i="7" l="1"/>
  <c r="BF16" i="7"/>
  <c r="BF17" i="7"/>
  <c r="BF18" i="7"/>
  <c r="BF19" i="7"/>
  <c r="BF20" i="7"/>
  <c r="BF21" i="7"/>
  <c r="BF22" i="7"/>
  <c r="BF23" i="7"/>
  <c r="BF24" i="7"/>
  <c r="BF25" i="7"/>
  <c r="BF26" i="7"/>
  <c r="BF27" i="7"/>
  <c r="BF28" i="7"/>
  <c r="BF29" i="7"/>
  <c r="BF30" i="7"/>
  <c r="BF31" i="7"/>
  <c r="BF32" i="7"/>
  <c r="BF33" i="7"/>
  <c r="BF34" i="7"/>
  <c r="BF35" i="7"/>
  <c r="BF36" i="7"/>
  <c r="BF37" i="7"/>
  <c r="BF38" i="7"/>
  <c r="BF39" i="7"/>
  <c r="BF40" i="7"/>
  <c r="BF41" i="7"/>
  <c r="BF42" i="7"/>
  <c r="BF43" i="7"/>
  <c r="BF44" i="7"/>
  <c r="BF45" i="7"/>
  <c r="BF46" i="7"/>
  <c r="BF47" i="7"/>
  <c r="BF48" i="7"/>
  <c r="BF49" i="7"/>
  <c r="BF50" i="7"/>
  <c r="BF51" i="7"/>
  <c r="BF52" i="7"/>
  <c r="BF53" i="7"/>
  <c r="BF54" i="7"/>
  <c r="BF5" i="7"/>
  <c r="BB6" i="7"/>
  <c r="BB7" i="7"/>
  <c r="BB8" i="7"/>
  <c r="BB9" i="7"/>
  <c r="BB10" i="7"/>
  <c r="BB11" i="7"/>
  <c r="BB12" i="7"/>
  <c r="BB13" i="7"/>
  <c r="BB14" i="7"/>
  <c r="BB15" i="7"/>
  <c r="BB16" i="7"/>
  <c r="BB17" i="7"/>
  <c r="BB18" i="7"/>
  <c r="BB19" i="7"/>
  <c r="BB20" i="7"/>
  <c r="BB21" i="7"/>
  <c r="BB22" i="7"/>
  <c r="BB23" i="7"/>
  <c r="BB24" i="7"/>
  <c r="BB25" i="7"/>
  <c r="BB26" i="7"/>
  <c r="BB27" i="7"/>
  <c r="BB28" i="7"/>
  <c r="BB29" i="7"/>
  <c r="BB30" i="7"/>
  <c r="BB31" i="7"/>
  <c r="BB32" i="7"/>
  <c r="BB33" i="7"/>
  <c r="BB34" i="7"/>
  <c r="BB35" i="7"/>
  <c r="BB36" i="7"/>
  <c r="BB37" i="7"/>
  <c r="BB38" i="7"/>
  <c r="BB39" i="7"/>
  <c r="BB40" i="7"/>
  <c r="BB41" i="7"/>
  <c r="BB42" i="7"/>
  <c r="BB43" i="7"/>
  <c r="BB44" i="7"/>
  <c r="BB45" i="7"/>
  <c r="BB46" i="7"/>
  <c r="BB47" i="7"/>
  <c r="BB48" i="7"/>
  <c r="BB49" i="7"/>
  <c r="BB50" i="7"/>
  <c r="BB51" i="7"/>
  <c r="BB52" i="7"/>
  <c r="BB53" i="7"/>
  <c r="BB54" i="7"/>
  <c r="BB5" i="7"/>
  <c r="AY6" i="7"/>
  <c r="AY7" i="7"/>
  <c r="AY9" i="7"/>
  <c r="AY10" i="7"/>
  <c r="AY11" i="7"/>
  <c r="AY12" i="7"/>
  <c r="AY13" i="7"/>
  <c r="AY14" i="7"/>
  <c r="AY15" i="7"/>
  <c r="AY17" i="7"/>
  <c r="AY18" i="7"/>
  <c r="AY19" i="7"/>
  <c r="AY20" i="7"/>
  <c r="AY21" i="7"/>
  <c r="AY22" i="7"/>
  <c r="AY23" i="7"/>
  <c r="AY24" i="7"/>
  <c r="AY25" i="7"/>
  <c r="AY26" i="7"/>
  <c r="AY27" i="7"/>
  <c r="AY28" i="7"/>
  <c r="AY29" i="7"/>
  <c r="AY30" i="7"/>
  <c r="AY31" i="7"/>
  <c r="AY32" i="7"/>
  <c r="AY33" i="7"/>
  <c r="AY34" i="7"/>
  <c r="AY35" i="7"/>
  <c r="AY36" i="7"/>
  <c r="AY37" i="7"/>
  <c r="AY38" i="7"/>
  <c r="AY39" i="7"/>
  <c r="AY40" i="7"/>
  <c r="AY41" i="7"/>
  <c r="AY42" i="7"/>
  <c r="AY43" i="7"/>
  <c r="AY44" i="7"/>
  <c r="AY45" i="7"/>
  <c r="AY46" i="7"/>
  <c r="AY47" i="7"/>
  <c r="AY48" i="7"/>
  <c r="AY49" i="7"/>
  <c r="AY50" i="7"/>
  <c r="AY51" i="7"/>
  <c r="AY52" i="7"/>
  <c r="AY53" i="7"/>
  <c r="AY54" i="7"/>
  <c r="AV6" i="7"/>
  <c r="AV7" i="7"/>
  <c r="AV9" i="7"/>
  <c r="AV10" i="7"/>
  <c r="AV11" i="7"/>
  <c r="AV12" i="7"/>
  <c r="AV13" i="7"/>
  <c r="AV14" i="7"/>
  <c r="AV15" i="7"/>
  <c r="AV17" i="7"/>
  <c r="AV18" i="7"/>
  <c r="AV19" i="7"/>
  <c r="AV20" i="7"/>
  <c r="AV21" i="7"/>
  <c r="AV22" i="7"/>
  <c r="AV23" i="7"/>
  <c r="AV24" i="7"/>
  <c r="AV25" i="7"/>
  <c r="AV26" i="7"/>
  <c r="AV27" i="7"/>
  <c r="AV28" i="7"/>
  <c r="AV29" i="7"/>
  <c r="AV30" i="7"/>
  <c r="AV31" i="7"/>
  <c r="AV32" i="7"/>
  <c r="AV33" i="7"/>
  <c r="AV34" i="7"/>
  <c r="AV35" i="7"/>
  <c r="AV36" i="7"/>
  <c r="AV37" i="7"/>
  <c r="AV38" i="7"/>
  <c r="AV39" i="7"/>
  <c r="AV40" i="7"/>
  <c r="AV41" i="7"/>
  <c r="AV42" i="7"/>
  <c r="AV43" i="7"/>
  <c r="AV44" i="7"/>
  <c r="AV45" i="7"/>
  <c r="AV46" i="7"/>
  <c r="AV47" i="7"/>
  <c r="AV48" i="7"/>
  <c r="AV49" i="7"/>
  <c r="AV50" i="7"/>
  <c r="AV51" i="7"/>
  <c r="AV52" i="7"/>
  <c r="AV53" i="7"/>
  <c r="AV54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S6" i="7"/>
  <c r="AS7" i="7"/>
  <c r="AS9" i="7"/>
  <c r="AS10" i="7"/>
  <c r="AS11" i="7"/>
  <c r="AS12" i="7"/>
  <c r="AS13" i="7"/>
  <c r="AS14" i="7"/>
  <c r="AS15" i="7"/>
  <c r="AS17" i="7"/>
  <c r="AS18" i="7"/>
  <c r="AS19" i="7"/>
  <c r="AS20" i="7"/>
  <c r="AS21" i="7"/>
  <c r="AS22" i="7"/>
  <c r="AS23" i="7"/>
  <c r="AS24" i="7"/>
  <c r="AS25" i="7"/>
  <c r="AS26" i="7"/>
  <c r="AS27" i="7"/>
  <c r="AS28" i="7"/>
  <c r="AS29" i="7"/>
  <c r="AS30" i="7"/>
  <c r="AS31" i="7"/>
  <c r="AS32" i="7"/>
  <c r="AS33" i="7"/>
  <c r="AS34" i="7"/>
  <c r="AS35" i="7"/>
  <c r="AS36" i="7"/>
  <c r="AS37" i="7"/>
  <c r="AS38" i="7"/>
  <c r="AS39" i="7"/>
  <c r="AS40" i="7"/>
  <c r="AS41" i="7"/>
  <c r="AS42" i="7"/>
  <c r="AS43" i="7"/>
  <c r="AS44" i="7"/>
  <c r="AS45" i="7"/>
  <c r="AS46" i="7"/>
  <c r="AS47" i="7"/>
  <c r="AS48" i="7"/>
  <c r="AS49" i="7"/>
  <c r="AS50" i="7"/>
  <c r="AS51" i="7"/>
  <c r="AS52" i="7"/>
  <c r="AS53" i="7"/>
  <c r="AS54" i="7"/>
  <c r="BH45" i="7" l="1"/>
  <c r="BH29" i="7"/>
  <c r="BH44" i="7"/>
  <c r="BH28" i="7"/>
  <c r="BH54" i="7"/>
  <c r="BH38" i="7"/>
  <c r="BH30" i="7"/>
  <c r="BH42" i="7"/>
  <c r="BH26" i="7"/>
  <c r="BH53" i="7"/>
  <c r="BH37" i="7"/>
  <c r="BH21" i="7"/>
  <c r="BH39" i="7"/>
  <c r="BH23" i="7"/>
  <c r="BH41" i="7"/>
  <c r="BH25" i="7"/>
  <c r="BH24" i="7"/>
  <c r="BH43" i="7"/>
  <c r="BH40" i="7"/>
  <c r="BH22" i="7"/>
  <c r="BH20" i="7"/>
  <c r="BH46" i="7"/>
  <c r="BH27" i="7"/>
  <c r="BH19" i="7"/>
  <c r="BH52" i="7"/>
  <c r="BH36" i="7"/>
  <c r="BH51" i="7"/>
  <c r="BH35" i="7"/>
  <c r="BH50" i="7"/>
  <c r="BH34" i="7"/>
  <c r="BH18" i="7"/>
  <c r="BH17" i="7"/>
  <c r="BH48" i="7"/>
  <c r="BH49" i="7"/>
  <c r="BH33" i="7"/>
  <c r="BH32" i="7"/>
  <c r="BH47" i="7"/>
  <c r="BH31" i="7"/>
  <c r="AP16" i="7" l="1"/>
  <c r="AS16" i="7"/>
  <c r="AY16" i="7"/>
  <c r="AV16" i="7"/>
  <c r="AY5" i="7"/>
  <c r="AV5" i="7"/>
  <c r="AS5" i="7"/>
  <c r="AP5" i="7"/>
  <c r="BH16" i="7" l="1"/>
  <c r="BH5" i="7"/>
  <c r="AP15" i="7" l="1"/>
  <c r="BF15" i="7"/>
  <c r="AP13" i="7"/>
  <c r="BF13" i="7"/>
  <c r="AP14" i="7"/>
  <c r="BF14" i="7"/>
  <c r="BF9" i="7"/>
  <c r="AP9" i="7"/>
  <c r="AY8" i="7"/>
  <c r="AS8" i="7"/>
  <c r="AV8" i="7"/>
  <c r="AP8" i="7"/>
  <c r="AP10" i="7"/>
  <c r="BF10" i="7"/>
  <c r="AP12" i="7"/>
  <c r="BF12" i="7"/>
  <c r="BF11" i="7"/>
  <c r="AP11" i="7"/>
  <c r="BH13" i="7" l="1"/>
  <c r="BH15" i="7"/>
  <c r="BH14" i="7"/>
  <c r="BH10" i="7"/>
  <c r="BH8" i="7"/>
  <c r="BH9" i="7"/>
  <c r="BH12" i="7"/>
  <c r="BH11" i="7"/>
  <c r="BF7" i="7" l="1"/>
  <c r="BF6" i="7"/>
  <c r="AP6" i="7"/>
  <c r="AP7" i="7"/>
  <c r="BH6" i="7" l="1"/>
  <c r="BH7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tc={4CD2BF2A-B899-4D74-8A2A-001CF24AE839}</author>
  </authors>
  <commentList>
    <comment ref="D21" authorId="0" shapeId="0" xr:uid="{4CD2BF2A-B899-4D74-8A2A-001CF24A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column indicate whether the product in the particular row is an intermediate of final product. ’No’ means intermediate and ’Yes’ means final.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<sst xmlns="http://schemas.openxmlformats.org/spreadsheetml/2006/main" count="19661" uniqueCount="422">
  <si>
    <t>Kartotekskort for goedningshaandtering</t>
  </si>
  <si>
    <t>Basis teknologi</t>
  </si>
  <si>
    <t>Tekst</t>
  </si>
  <si>
    <t>ID-nummer</t>
  </si>
  <si>
    <t>Kode</t>
  </si>
  <si>
    <t>Navn</t>
  </si>
  <si>
    <t xml:space="preserve">      Definition</t>
  </si>
  <si>
    <t>Initial manure separation on farm</t>
  </si>
  <si>
    <t>Input feed group(s)</t>
  </si>
  <si>
    <t>Vælg</t>
  </si>
  <si>
    <t>Enhed</t>
  </si>
  <si>
    <t>Mængde (Kg DM)</t>
  </si>
  <si>
    <t>Cattle_slurry_conv</t>
  </si>
  <si>
    <t>Kg</t>
  </si>
  <si>
    <t>Sum/gennemsnit af indhold</t>
  </si>
  <si>
    <t>TS, g / kg</t>
  </si>
  <si>
    <t>FE</t>
  </si>
  <si>
    <t>BE, MJ</t>
  </si>
  <si>
    <t>Output (not defined)</t>
  </si>
  <si>
    <t>Output forhold</t>
  </si>
  <si>
    <t>Fodergruppe</t>
  </si>
  <si>
    <t>Produktgruppe</t>
  </si>
  <si>
    <t>Biomassegruppe</t>
  </si>
  <si>
    <t>C</t>
  </si>
  <si>
    <t>N</t>
  </si>
  <si>
    <t>P</t>
  </si>
  <si>
    <t>K</t>
  </si>
  <si>
    <t>C_Diffust</t>
  </si>
  <si>
    <t>C_CO2_klima</t>
  </si>
  <si>
    <t>C_CH4</t>
  </si>
  <si>
    <t>N_Diffust</t>
  </si>
  <si>
    <t>N_N2O</t>
  </si>
  <si>
    <t>N_N2</t>
  </si>
  <si>
    <t>N_NH3</t>
  </si>
  <si>
    <t>N_NO3</t>
  </si>
  <si>
    <t>P_Diffust</t>
  </si>
  <si>
    <t>P_Vandmiljø</t>
  </si>
  <si>
    <t>K_Diffust</t>
  </si>
  <si>
    <t>K_Vandmiljø</t>
  </si>
  <si>
    <t>Sum (skal være 1)</t>
  </si>
  <si>
    <t>Sum</t>
  </si>
  <si>
    <t xml:space="preserve"> </t>
  </si>
  <si>
    <t>MJ</t>
  </si>
  <si>
    <t>Herunder beregnes indhold i g i forhold til 1 kg tørstof (deklaration)</t>
  </si>
  <si>
    <t>C g/kg</t>
  </si>
  <si>
    <t>N g/kg</t>
  </si>
  <si>
    <t>P g/kg</t>
  </si>
  <si>
    <t>K g/kg</t>
  </si>
  <si>
    <t>BE MJ/kg</t>
  </si>
  <si>
    <t xml:space="preserve">C, g </t>
  </si>
  <si>
    <t>N, g</t>
  </si>
  <si>
    <t>P, g</t>
  </si>
  <si>
    <t>K, g</t>
  </si>
  <si>
    <t>Separ_thin_fraction_catt_slurry_conv</t>
  </si>
  <si>
    <t>Biogas process</t>
  </si>
  <si>
    <t>Degassed_slurry_cattle_conv</t>
  </si>
  <si>
    <t>Biogas_not_upgraded</t>
  </si>
  <si>
    <t>Biogas product</t>
  </si>
  <si>
    <t>Biogas formation</t>
  </si>
  <si>
    <t>VS</t>
  </si>
  <si>
    <t>For gas calculations:</t>
  </si>
  <si>
    <t>CH4 (L) 45 days</t>
  </si>
  <si>
    <t>CH4 (L) per VS</t>
  </si>
  <si>
    <t>CH4 (Kg) yield</t>
  </si>
  <si>
    <t>Corresponding thin fraction</t>
  </si>
  <si>
    <t>Corresponding other fraction</t>
  </si>
  <si>
    <t>Output mængde</t>
  </si>
  <si>
    <t>Tilsigtet tørstofindhold i reaktor (%)</t>
  </si>
  <si>
    <t>DM</t>
  </si>
  <si>
    <t>Total gasloss due to biogas formation (Kg)</t>
  </si>
  <si>
    <t>Allokeringsnøgle</t>
  </si>
  <si>
    <t>Lækagetab af produceret metan (%)</t>
  </si>
  <si>
    <t>Solid fraction</t>
  </si>
  <si>
    <t>Producerer biogas på baggrund af gyllefibre fra konventionel kvæggylle, som efterfølgende igen separeres. Begge gange separation er med centrifuge.</t>
  </si>
  <si>
    <t>DIFF (0.0000)</t>
  </si>
  <si>
    <t>Herunder beregnes absolut indhold i output (Kg)</t>
  </si>
  <si>
    <t>SUM</t>
  </si>
  <si>
    <t>Vandregnskab, internt på tværs af biogas</t>
  </si>
  <si>
    <t>Opnået DM (g/kg)</t>
  </si>
  <si>
    <t>Ønsket DM</t>
  </si>
  <si>
    <t>Nødvendig mængde væske</t>
  </si>
  <si>
    <t>Forhold</t>
  </si>
  <si>
    <t>Biogas af separereret konventionel kvæggylle</t>
  </si>
  <si>
    <t>VS, g</t>
  </si>
  <si>
    <t>Opholdstider</t>
  </si>
  <si>
    <t>CH4 (L) 60 days</t>
  </si>
  <si>
    <t>CH4 (L) ultimate</t>
  </si>
  <si>
    <t>VS g/kg</t>
  </si>
  <si>
    <t>Storage-1</t>
  </si>
  <si>
    <t>Storage-2</t>
  </si>
  <si>
    <t>Storage-3</t>
  </si>
  <si>
    <t>Storage-4</t>
  </si>
  <si>
    <t>Næringsstofindhold (total g)</t>
  </si>
  <si>
    <t>Storage time (days)</t>
  </si>
  <si>
    <r>
      <t>Temperatur (</t>
    </r>
    <r>
      <rPr>
        <b/>
        <sz val="11"/>
        <color rgb="FF000000"/>
        <rFont val="Calibri"/>
        <family val="2"/>
      </rPr>
      <t>֯</t>
    </r>
    <r>
      <rPr>
        <b/>
        <sz val="11"/>
        <color rgb="FF000000"/>
        <rFont val="Arial"/>
        <family val="2"/>
      </rPr>
      <t>C)</t>
    </r>
  </si>
  <si>
    <t>VSd</t>
  </si>
  <si>
    <t>VSnd</t>
  </si>
  <si>
    <t>VSd (%)</t>
  </si>
  <si>
    <t>VSnd (%)</t>
  </si>
  <si>
    <t>Funktion</t>
  </si>
  <si>
    <t>Ln(A)</t>
  </si>
  <si>
    <t>Arrhenius</t>
  </si>
  <si>
    <t>Gennemsnitlig mængde i periode</t>
  </si>
  <si>
    <t>VSd_initial (kg)</t>
  </si>
  <si>
    <t>VSnd_initial (kg)</t>
  </si>
  <si>
    <t>Mellemregninger for Arrhenius</t>
  </si>
  <si>
    <t>VS tab efter 10 dage (kg)</t>
  </si>
  <si>
    <t>Faktorer for nedskrivning per 10 dage</t>
  </si>
  <si>
    <t>Arrhenius (kg CH4/dag)</t>
  </si>
  <si>
    <t>VSd (kg)</t>
  </si>
  <si>
    <t>VSnd (kg)</t>
  </si>
  <si>
    <t>Tab fra puljer grundet CH4 emission (kg)</t>
  </si>
  <si>
    <t>Sum (skal være lig med D18-P26)</t>
  </si>
  <si>
    <t>Diff til (D18-P26)</t>
  </si>
  <si>
    <t>Mængde (Liter) der skal tilføres (+) / fraføres (-)</t>
  </si>
  <si>
    <t>Manure storage subsequent to biogas</t>
  </si>
  <si>
    <t>VSd_status (kg)</t>
  </si>
  <si>
    <t>VSnd_status (kg)</t>
  </si>
  <si>
    <t>Tab fra puljer grundet CH4 emission fra dette lager (kg)</t>
  </si>
  <si>
    <t>Extra storage</t>
  </si>
  <si>
    <t>Storage-output from separation 1</t>
  </si>
  <si>
    <t>Allready stored</t>
  </si>
  <si>
    <t>Dage</t>
  </si>
  <si>
    <t>Actual storage</t>
  </si>
  <si>
    <t>Initial manure storage on farm</t>
  </si>
  <si>
    <t>Separ_solid_fraction_catt_slurry_conv</t>
  </si>
  <si>
    <t>TS beregnes internt for dette kartotekskort (standardværdi bruges ikke)</t>
  </si>
  <si>
    <t>No</t>
  </si>
  <si>
    <t>Yes</t>
  </si>
  <si>
    <t>Total storage time (days)</t>
  </si>
  <si>
    <t>Hjælpekolonner</t>
  </si>
  <si>
    <t xml:space="preserve">Normer for Ea, Ln(A) og fordeling af </t>
  </si>
  <si>
    <t>Storage-output from separation 2 (post biogas)</t>
  </si>
  <si>
    <t>Input energi</t>
  </si>
  <si>
    <t>Transport i alt i alt</t>
  </si>
  <si>
    <t>Transport</t>
  </si>
  <si>
    <t>Input</t>
  </si>
  <si>
    <t>Afstand (km)</t>
  </si>
  <si>
    <t>Transportmiddel</t>
  </si>
  <si>
    <t>Km eller diesel</t>
  </si>
  <si>
    <t>Andel der transporteres (%)</t>
  </si>
  <si>
    <t>Ton/km</t>
  </si>
  <si>
    <t>Diesel</t>
  </si>
  <si>
    <t>Diesel (L)</t>
  </si>
  <si>
    <t>Ton/Km</t>
  </si>
  <si>
    <t>kg CO₂eq for T/km</t>
  </si>
  <si>
    <t>Lastbil &gt; 20 T</t>
  </si>
  <si>
    <t>Separated input 1</t>
  </si>
  <si>
    <t>Separated input 2</t>
  </si>
  <si>
    <t>Separated input 3</t>
  </si>
  <si>
    <t>Km</t>
  </si>
  <si>
    <t>Forarbejdning i alt</t>
  </si>
  <si>
    <t>Oil based</t>
  </si>
  <si>
    <t>Varme (MJ)</t>
  </si>
  <si>
    <t>El (KWh)</t>
  </si>
  <si>
    <t>Diesel (liter)</t>
  </si>
  <si>
    <t>Produkt</t>
  </si>
  <si>
    <t>Heat (MJ)</t>
  </si>
  <si>
    <t>EL (KWh)</t>
  </si>
  <si>
    <t>Proces-1</t>
  </si>
  <si>
    <t>Proces-2</t>
  </si>
  <si>
    <t>Proces-3</t>
  </si>
  <si>
    <t>Proces-4</t>
  </si>
  <si>
    <t>Proces-5</t>
  </si>
  <si>
    <t>Proces-6</t>
  </si>
  <si>
    <t>Proces-7</t>
  </si>
  <si>
    <t>Proces-8</t>
  </si>
  <si>
    <t>Proces-9</t>
  </si>
  <si>
    <t>Relateret markarbejde og lignende</t>
  </si>
  <si>
    <t>Operation</t>
  </si>
  <si>
    <t>Separation process 1</t>
  </si>
  <si>
    <t>Biogas proces</t>
  </si>
  <si>
    <t>Separation proces 2</t>
  </si>
  <si>
    <t>Sum total energy input</t>
  </si>
  <si>
    <t>Diffuse tab og specifikke gastab (kg)</t>
  </si>
  <si>
    <t>CH4_C</t>
  </si>
  <si>
    <t>Lagertab</t>
  </si>
  <si>
    <t>Biogas/lækage tab</t>
  </si>
  <si>
    <t>Forarbejdning (Pr kg input FW)</t>
  </si>
  <si>
    <t>IPCC_MCF_B0</t>
  </si>
  <si>
    <t>Mellemregninger for IPCC MCF B0</t>
  </si>
  <si>
    <t>B0</t>
  </si>
  <si>
    <t>MCF (%)</t>
  </si>
  <si>
    <t>Kun i brug når Arrhenius formlen bruges</t>
  </si>
  <si>
    <t>Stored_pig_deep_litter_conv</t>
  </si>
  <si>
    <t>Separ_degas_solid_frac_catt_slurry_conv</t>
  </si>
  <si>
    <t>Separ_degas_thin_frac_catt_slurry_conv</t>
  </si>
  <si>
    <t>Final manure separation subsequent to biogas</t>
  </si>
  <si>
    <t>Srandard lagerperiode for faste gødninger</t>
  </si>
  <si>
    <t>Biogas_sep_green_grass_conv</t>
  </si>
  <si>
    <t>Biogas af frisk kløvergræs</t>
  </si>
  <si>
    <t>Producerer biogas på baggrund af konventionel friskhøstet kløvergræs, som efterfølgende separeres med centrifuge.</t>
  </si>
  <si>
    <t>Input-4-omdannet produkt</t>
  </si>
  <si>
    <t>Ja</t>
  </si>
  <si>
    <t>Feedgroup for biogas proporties</t>
  </si>
  <si>
    <t>Traktor</t>
  </si>
  <si>
    <t>Biogas_sep_silage_grass_conv</t>
  </si>
  <si>
    <t>Biogas af ensileret kløvergræs</t>
  </si>
  <si>
    <t>Producerer biogas på baggrund af konventionel ensileret kløvergræs, som efterfølgende separeres med centrifuge.</t>
  </si>
  <si>
    <t>Output (Yes/No)</t>
  </si>
  <si>
    <t>Ensilage_graes_conv</t>
  </si>
  <si>
    <t>Udraadnelsesperiodens længde</t>
  </si>
  <si>
    <t>Temperature udraadnelse</t>
  </si>
  <si>
    <t>Final output 1</t>
  </si>
  <si>
    <t>Final output 2</t>
  </si>
  <si>
    <t>Final separated output 1</t>
  </si>
  <si>
    <t>Final separated output 2</t>
  </si>
  <si>
    <t>Biogas output 1</t>
  </si>
  <si>
    <t>Stored input 1</t>
  </si>
  <si>
    <t>Stored input 2</t>
  </si>
  <si>
    <t>Stored input 3</t>
  </si>
  <si>
    <t>Storage_cattle_slurry_conv</t>
  </si>
  <si>
    <t>Opbevaring af kvæggylle i gylletank fra stald til udbringning</t>
  </si>
  <si>
    <t>Der tages ikke stilling til hvorvidt der er flydelag/overdækning eller ikke, men det antages at de beregnede emissioner udtrykker et gennemsnit for denne type af konventionel kvæggylle.</t>
  </si>
  <si>
    <t>Storage_pig_slurry_conv</t>
  </si>
  <si>
    <t>Opbevaring af svinegylle i gylletank fra stald til udbringning</t>
  </si>
  <si>
    <t>Der tages ikke stilling til hvorvidt der er flydelag/overdækning eller ikke, men det antages at de beregnede emissioner udtrykker et gennemsnit for denne type af konventionel svinegylle.</t>
  </si>
  <si>
    <t>Pig_slurry_conv</t>
  </si>
  <si>
    <t>Input-1-feedgroup</t>
  </si>
  <si>
    <t>Input-2-feedgroup</t>
  </si>
  <si>
    <t>Input-4-feedgroup</t>
  </si>
  <si>
    <t>Skal summe til 1</t>
  </si>
  <si>
    <t>Storage-1-feedgroup</t>
  </si>
  <si>
    <t>Storage-2-feedgroup</t>
  </si>
  <si>
    <t>Storage-3-feedgroup</t>
  </si>
  <si>
    <t>Storage-4-feedgroup</t>
  </si>
  <si>
    <t>Grass_and_grass_clover_conv</t>
  </si>
  <si>
    <t>Storage_cattle_slurry_org</t>
  </si>
  <si>
    <t>Der tages ikke stilling til hvorvidt der er flydelag/overdækning eller ikke, men det antages at de beregnede emissioner udtrykker et gennemsnit for denne type af økologisk kvæggylle.</t>
  </si>
  <si>
    <t>Cattle_slurry_org</t>
  </si>
  <si>
    <t>Storage_pig_ajle_conv</t>
  </si>
  <si>
    <t>Opbevaring af svine- ajle efter stald til udbringning</t>
  </si>
  <si>
    <t>Pig_ajle_conv</t>
  </si>
  <si>
    <t>Storage_cattle_ajle_conv</t>
  </si>
  <si>
    <t>Cattle_ajle_conv</t>
  </si>
  <si>
    <t>Opbevaring af kvægajle i gylletank fra stald til udbringning</t>
  </si>
  <si>
    <t>Der tages ikke stilling til hvorvidt der er flydelag/overdækning eller ikke, men det antages at de beregnede emissioner udtrykker et gennemsnit for denne type af konventionel kvægajle.</t>
  </si>
  <si>
    <t>Storage_cattle_ajle_org</t>
  </si>
  <si>
    <t>Cattle_ajle_org</t>
  </si>
  <si>
    <t>Storage_plant_slurry_conv</t>
  </si>
  <si>
    <t>Opbevaring af flydende plantebaseret gødning</t>
  </si>
  <si>
    <t>Opbevaring af flydende plantebaseret gødning, fra det produceres til udbringning</t>
  </si>
  <si>
    <t>Plant_slurry_conv</t>
  </si>
  <si>
    <t>Storage_plant_slurry_org</t>
  </si>
  <si>
    <t>Opbevaring af flydende plantebaseret økologisk gødning</t>
  </si>
  <si>
    <t>Plant_slurry_org</t>
  </si>
  <si>
    <t>Arrhenius (kg CH4)</t>
  </si>
  <si>
    <t>IPCC</t>
  </si>
  <si>
    <t>Degassed_swine_deep_litter_conv</t>
  </si>
  <si>
    <t>Degassed_slurry_new_plant_conv</t>
  </si>
  <si>
    <t>Separ_degas_solid_fraction_new_plant_manure_conv</t>
  </si>
  <si>
    <t>Separ_degas_thin_fraction_new_plant_manure_conv</t>
  </si>
  <si>
    <t>Biogas_beet_roots_conv</t>
  </si>
  <si>
    <t>Producerer biogas på baggrund af konventionelle roer.</t>
  </si>
  <si>
    <t>Energy_beet_roots_conv</t>
  </si>
  <si>
    <t>Læsning og indlægning</t>
  </si>
  <si>
    <t>Biogas af ensileret majs</t>
  </si>
  <si>
    <t>Producerer biogas på baggrund af konventionel majsensilage.</t>
  </si>
  <si>
    <t>Ensilage_energy_corn_conv</t>
  </si>
  <si>
    <t>Biogas_silage_corn_conv</t>
  </si>
  <si>
    <t>Biogas_silage_whole_crop_conv</t>
  </si>
  <si>
    <t>Biogas af ensileret helsæd</t>
  </si>
  <si>
    <t>Producerer biogas på baggrund af konventionel helsædsensilage.</t>
  </si>
  <si>
    <t>Ensilage_energy_whole_crop_conv</t>
  </si>
  <si>
    <t>Biogas_silage_straw_grass_conv</t>
  </si>
  <si>
    <t>Biogas af ensileret frøgræshalm</t>
  </si>
  <si>
    <t>Producerer biogas på baggrund af konventionel ensileret frøgræshalm.</t>
  </si>
  <si>
    <t>Ensilage_straw_seed_grass_conv</t>
  </si>
  <si>
    <t>Biogas_straw_conv</t>
  </si>
  <si>
    <t>Biogas af halm</t>
  </si>
  <si>
    <t>Producerer biogas på baggrund af konventionel halm.</t>
  </si>
  <si>
    <t>Straw_conv</t>
  </si>
  <si>
    <t>Biogas_straw_org</t>
  </si>
  <si>
    <t>Producerer biogas på baggrund af økologisk halm.</t>
  </si>
  <si>
    <t>Straw_org</t>
  </si>
  <si>
    <t>Degassed_slurry_new_plant_org</t>
  </si>
  <si>
    <t>Biogas_sep_silage_grass_org</t>
  </si>
  <si>
    <t>Producerer biogas på baggrund af økologisk ensileret kløvergræs, som efterfølgende separeres med centrifuge.</t>
  </si>
  <si>
    <t>Ensilage_graes_org</t>
  </si>
  <si>
    <t>Separ_degas_solid_fraction_new_plant_manure_org</t>
  </si>
  <si>
    <t>Separ_degas_thin_fraction_new_plant_manure_org</t>
  </si>
  <si>
    <t>Biogas af konventionel kvæggylle</t>
  </si>
  <si>
    <t>Producerer biogas på baggrund af konventionel kvæggylle.</t>
  </si>
  <si>
    <t>Biogas af økologisk kvæggylle</t>
  </si>
  <si>
    <t>Producerer biogas på baggrund af økologisk kvæggylle.</t>
  </si>
  <si>
    <t>Degassed_slurry_cattle_org</t>
  </si>
  <si>
    <t>Sep_biogas_sep_catt_slurry_conv</t>
  </si>
  <si>
    <t>Biogas_cattle_slurry_conv</t>
  </si>
  <si>
    <t>Biogas_cattle_slurry_org</t>
  </si>
  <si>
    <t>Biogas_pig_slurry_conv</t>
  </si>
  <si>
    <t>Biogas af konventionel svinegylle</t>
  </si>
  <si>
    <t>Producerer biogas på baggrund af konventionel svinegylle.</t>
  </si>
  <si>
    <t>Degassed_slurry_pig_conv</t>
  </si>
  <si>
    <t>Biogas_cattle_deep_litter_conv</t>
  </si>
  <si>
    <t>Biogas af konventionel kvæg dybstrøelse</t>
  </si>
  <si>
    <t>Producerer biogas på baggrund af konventionel dybstrøelse fra kvæg.</t>
  </si>
  <si>
    <t>Cattle_deep_litter_conv</t>
  </si>
  <si>
    <t>Degassed_cattle_deep_litter_conv</t>
  </si>
  <si>
    <t>Biogas_cattle_deep_litter_org</t>
  </si>
  <si>
    <t>Biogas af økologisk kvæg dybstrøelse</t>
  </si>
  <si>
    <t>Producerer biogas på baggrund af økologisk dybstrøelse fra kvæg.</t>
  </si>
  <si>
    <t>Cattle_deep_litter_org</t>
  </si>
  <si>
    <t>Degassed_cattle_deep_litter_org</t>
  </si>
  <si>
    <t>g/kg</t>
  </si>
  <si>
    <t>TS</t>
  </si>
  <si>
    <t>Biogas_cattle_solid_manure_conv</t>
  </si>
  <si>
    <t>Biogas af konventionel fast møg fra kvæg</t>
  </si>
  <si>
    <t>Producerer biogas på baggrund af konventionel fast møg fra kvæg.</t>
  </si>
  <si>
    <t>Cattle_solid_manure_conv</t>
  </si>
  <si>
    <t>Degassed_cattle_solid_manure_conv</t>
  </si>
  <si>
    <t>Biogas_sep_pig_slurry_ conv</t>
  </si>
  <si>
    <t>Biogas af separerede gyllefibre fra gylle fra svin</t>
  </si>
  <si>
    <t>Producerer biogas på baggrund af konventionelle gyllefibre fra gylle fra svin.</t>
  </si>
  <si>
    <t>Separ_solid_fraction_pig_slurry_conv</t>
  </si>
  <si>
    <t>Separ_thin_fraction_pig_slurry_conv</t>
  </si>
  <si>
    <t>Biogas_sep_sow_deep_litter_conv</t>
  </si>
  <si>
    <t>Biogas af dybstrøelse fra søer</t>
  </si>
  <si>
    <t>Producerer biogas på baggrund af konventionel dybstrøelse fra søer, som efterfølgende separeres med centrifuge.</t>
  </si>
  <si>
    <t>Sows_deep_litter_conv</t>
  </si>
  <si>
    <t>Biogas_sep_pig_deep_litter_conv</t>
  </si>
  <si>
    <t>Biogas af dybstrøelse fra andre svin end søer</t>
  </si>
  <si>
    <t>Producerer biogas på baggrund af konventionel dybstrøelse fra svin (ikke fra søer), som efterfølgende separeres med centrifuge.</t>
  </si>
  <si>
    <t>Pig_not_sows_deep_litter_conv</t>
  </si>
  <si>
    <t>Raw input 1 from output C</t>
  </si>
  <si>
    <t>Raw input 2 from output C</t>
  </si>
  <si>
    <t>Raw input 3 from output C</t>
  </si>
  <si>
    <t>Biogas_potato_pulp_conv</t>
  </si>
  <si>
    <t>Biogas af ikke-ensilerede roer</t>
  </si>
  <si>
    <t>Biogas af frisk kartoffelpulp</t>
  </si>
  <si>
    <t>Producerer biogas på baggrund af konventionel frisk kartoffelpulp fra kartoffelfabrik.</t>
  </si>
  <si>
    <t>Pulp_potato1_conv</t>
  </si>
  <si>
    <t>Forholdstal for oprindeligt input (%)</t>
  </si>
  <si>
    <t>Storage_pig_slurry_org</t>
  </si>
  <si>
    <t>Der tages ikke stilling til hvorvidt der er flydelag/overdækning eller ikke, men det antages at de beregnede emissioner udtrykker et gennemsnit for denne type af økologisk svinegylle.</t>
  </si>
  <si>
    <t>Pig_slurry_org</t>
  </si>
  <si>
    <t>Biogas_pig_deep_litter_org</t>
  </si>
  <si>
    <t>Biogas af dybstrøelse fra andre økologiske svin end søer</t>
  </si>
  <si>
    <t>Producerer biogas på baggrund af økologisk dybstrøelse fra svin (ikke fra søer).</t>
  </si>
  <si>
    <t>Pig_not_sows_deep_litter_org</t>
  </si>
  <si>
    <t>Degassed_swine_deep_litter_org</t>
  </si>
  <si>
    <t>Biogas af dybstrøelse fra økologiske søer</t>
  </si>
  <si>
    <t>Producerer biogas på baggrund af økologisk dybstrøelse fra søer.</t>
  </si>
  <si>
    <t>Sows_deep_litter_org</t>
  </si>
  <si>
    <t>Biogas_sows_deep_litter_org</t>
  </si>
  <si>
    <t>Biogas_potato_pulp_org</t>
  </si>
  <si>
    <t>Producerer biogas på baggrund af økologisk frisk kartoffelpulp fra kartoffelfabrik.</t>
  </si>
  <si>
    <t>Pulp_potato1_org</t>
  </si>
  <si>
    <t>Biogas_sep_green_pro_grass_conv</t>
  </si>
  <si>
    <t>Biogas af frisk protein kløvergræs pulp</t>
  </si>
  <si>
    <t>Producerer biogas på baggrund af konventionel frisk pulp fra ekstraktion af protein kløvergræs, som efterfølgende separeres med centrifuge.</t>
  </si>
  <si>
    <t>Biogas_sep_green_pro_grass_org</t>
  </si>
  <si>
    <t>Producerer biogas på baggrund af økologisk frisk pulp fra ekstraktion af protein kløvergræs, som efterfølgende separeres med centrifuge.</t>
  </si>
  <si>
    <t>C_PLANT_PROPORTION</t>
  </si>
  <si>
    <t>Pulp_ProteinGrassClover_biorefinery_conv</t>
  </si>
  <si>
    <t>Separ_degas_solid_fraction_pig_slurry_conv</t>
  </si>
  <si>
    <t>Separ_degas_thin_fraction_pig_slurry_conv</t>
  </si>
  <si>
    <t>Separ_degas_solid_frac_pig_deep_lit_conv</t>
  </si>
  <si>
    <t>Separ_degas_thin_frac_pig_deep_lit_conv</t>
  </si>
  <si>
    <t>Pulp_ProteinGrassClover_biorefinery_org</t>
  </si>
  <si>
    <t>Index card for manure storage and biogas etc.</t>
  </si>
  <si>
    <t>General</t>
  </si>
  <si>
    <t>Text</t>
  </si>
  <si>
    <t>ID-number</t>
  </si>
  <si>
    <t>Code</t>
  </si>
  <si>
    <t>Name</t>
  </si>
  <si>
    <t>Storage and anaerobic digestion of conventional cattle slurry</t>
  </si>
  <si>
    <t>Biogas is produced by anaerobic digestion of the solid fraction of separated conventional cattle slurry, which afterwards is again separated.</t>
  </si>
  <si>
    <t>Input biomass pool(s)</t>
  </si>
  <si>
    <t>Select</t>
  </si>
  <si>
    <t>Unit</t>
  </si>
  <si>
    <t>Amount (Kg DM)</t>
  </si>
  <si>
    <t>Input-4-converted product</t>
  </si>
  <si>
    <t>Sum/average of content</t>
  </si>
  <si>
    <t>Total must be1</t>
  </si>
  <si>
    <t>Difference compared to (D18-P26)</t>
  </si>
  <si>
    <t>Sum (must be equal to D18-P26)</t>
  </si>
  <si>
    <t>Output allocation</t>
  </si>
  <si>
    <t>Output amount</t>
  </si>
  <si>
    <t>Sum (must equal 1)</t>
  </si>
  <si>
    <t>Water balance (not included in the model yet)</t>
  </si>
  <si>
    <t>Realized DM (g/kg)</t>
  </si>
  <si>
    <t>Desired DM</t>
  </si>
  <si>
    <t>Ratio (Realized:Desired)</t>
  </si>
  <si>
    <t>Total water need</t>
  </si>
  <si>
    <t>Amount of water (Liter) that should be added (+) / removed (-)</t>
  </si>
  <si>
    <t>Additional storage</t>
  </si>
  <si>
    <t>Distance (km)</t>
  </si>
  <si>
    <t>Means of transport</t>
  </si>
  <si>
    <t>Km or diesel</t>
  </si>
  <si>
    <t>Proportion that is transported (%)</t>
  </si>
  <si>
    <t>Processing (Pr kg input FW)</t>
  </si>
  <si>
    <t>Electricity (KWh)</t>
  </si>
  <si>
    <t>Proportion that is processed (%)</t>
  </si>
  <si>
    <t>Associated field operations etc.</t>
  </si>
  <si>
    <t>Temperature for digestion</t>
  </si>
  <si>
    <t>Length of digestion period</t>
  </si>
  <si>
    <t>Desired DM in the digester (%)</t>
  </si>
  <si>
    <t>Methane leakage loss (% of total production)</t>
  </si>
  <si>
    <t>Default storage duration for solid manures (days)</t>
  </si>
  <si>
    <t>Function</t>
  </si>
  <si>
    <r>
      <t>Temperature (</t>
    </r>
    <r>
      <rPr>
        <b/>
        <sz val="11"/>
        <color rgb="FF000000"/>
        <rFont val="Calibri"/>
        <family val="2"/>
      </rPr>
      <t>֯</t>
    </r>
    <r>
      <rPr>
        <b/>
        <sz val="11"/>
        <color rgb="FF000000"/>
        <rFont val="Arial"/>
        <family val="2"/>
      </rPr>
      <t>C)</t>
    </r>
  </si>
  <si>
    <t>Only applied when the Arrhenius function is used</t>
  </si>
  <si>
    <t>Biomass pool</t>
  </si>
  <si>
    <t>Product group</t>
  </si>
  <si>
    <t>Destination group</t>
  </si>
  <si>
    <t>Biomass pool for biogas proporties</t>
  </si>
  <si>
    <t>Only applied when the Arrhenius function is use</t>
  </si>
  <si>
    <t>DM, g / kg</t>
  </si>
  <si>
    <t>FU</t>
  </si>
  <si>
    <t>Content (total g)</t>
  </si>
  <si>
    <t>Losses due to CH4 emissions (kg)</t>
  </si>
  <si>
    <t>Allocation</t>
  </si>
  <si>
    <t>DM is calculated internally for this index card (default value is not applied).</t>
  </si>
  <si>
    <t>Total gas loss due to biogas formation (Kg)</t>
  </si>
  <si>
    <t>Losses due to CH4 emissions form this part fo the storage (kg)</t>
  </si>
  <si>
    <t>Transport summary</t>
  </si>
  <si>
    <t>Means of transportation</t>
  </si>
  <si>
    <t>Processing summary</t>
  </si>
  <si>
    <t>Product</t>
  </si>
  <si>
    <t>Default values for Ea, Ln(A), VSd and VSnd.</t>
  </si>
  <si>
    <t>Absolute content in output (Kg)</t>
  </si>
  <si>
    <t>Biomass pools ex Livestock module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</si>
</sst>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"/>
    <numFmt numFmtId="165" formatCode="0.0000"/>
    <numFmt numFmtId="166" formatCode="0.000"/>
    <numFmt numFmtId="167" formatCode="0.0000000"/>
    <numFmt numFmtId="168" formatCode="0.00000"/>
    <numFmt numFmtId="169" formatCode="0.000000"/>
    <numFmt numFmtId="170" formatCode="0.000000000000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5"/>
      <color rgb="FF000000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25"/>
      <color theme="1"/>
      <name val="Arial"/>
      <family val="2"/>
    </font>
    <font>
      <sz val="11"/>
      <color rgb="FF000000"/>
      <name val="Arial"/>
      <family val="2"/>
    </font>
    <font>
      <b/>
      <sz val="12"/>
      <color rgb="FF000000"/>
      <name val="Arial"/>
      <family val="2"/>
    </font>
    <font>
      <b/>
      <sz val="10"/>
      <color rgb="FF000000"/>
      <name val="Arial"/>
      <family val="2"/>
    </font>
    <font>
      <sz val="11"/>
      <color theme="1"/>
      <name val="Calibri"/>
      <family val="2"/>
    </font>
    <font>
      <b/>
      <sz val="25"/>
      <color theme="1"/>
      <name val="Calibri"/>
      <family val="2"/>
      <scheme val="minor"/>
    </font>
    <font>
      <sz val="12"/>
      <color theme="1"/>
      <name val="Arial"/>
      <family val="2"/>
    </font>
    <font>
      <b/>
      <sz val="11"/>
      <color rgb="FF000000"/>
      <name val="Calibri"/>
      <family val="2"/>
    </font>
    <font>
      <b/>
      <sz val="14"/>
      <color rgb="FF000000"/>
      <name val="Arial"/>
      <family val="2"/>
    </font>
    <font>
      <sz val="11"/>
      <color rgb="FF000000"/>
      <name val="Calibri"/>
      <family val="2"/>
    </font>
    <font>
      <sz val="8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BEBEBE"/>
      </patternFill>
    </fill>
    <fill>
      <patternFill patternType="solid">
        <fgColor rgb="FFD3D3D3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0" tint="-0.1499984740745262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1">
    <xf numFmtId="0" fontId="0" fillId="0" borderId="0" xfId="0"/>
    <xf numFmtId="0" fontId="2" fillId="0" borderId="0" xfId="0" applyFont="1"/>
    <xf numFmtId="0" fontId="3" fillId="2" borderId="1" xfId="0" applyFont="1" applyFill="1" applyBorder="1"/>
    <xf numFmtId="0" fontId="0" fillId="3" borderId="1" xfId="0" applyFill="1" applyBorder="1" applyAlignment="1">
      <alignment horizontal="left" indent="2"/>
    </xf>
    <xf numFmtId="0" fontId="4" fillId="5" borderId="2" xfId="0" applyFont="1" applyFill="1" applyBorder="1"/>
    <xf numFmtId="0" fontId="4" fillId="5" borderId="2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 indent="2"/>
    </xf>
    <xf numFmtId="0" fontId="5" fillId="7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5" fillId="6" borderId="3" xfId="0" applyFont="1" applyFill="1" applyBorder="1" applyAlignment="1">
      <alignment horizontal="left" indent="2"/>
    </xf>
    <xf numFmtId="0" fontId="5" fillId="0" borderId="0" xfId="0" applyFont="1" applyAlignment="1">
      <alignment horizontal="left" indent="2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left" indent="2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/>
    </xf>
    <xf numFmtId="1" fontId="5" fillId="3" borderId="1" xfId="0" applyNumberFormat="1" applyFont="1" applyFill="1" applyBorder="1" applyAlignment="1">
      <alignment horizontal="center"/>
    </xf>
    <xf numFmtId="0" fontId="0" fillId="3" borderId="0" xfId="0" applyFill="1"/>
    <xf numFmtId="164" fontId="5" fillId="3" borderId="1" xfId="0" applyNumberFormat="1" applyFont="1" applyFill="1" applyBorder="1" applyAlignment="1">
      <alignment horizontal="center"/>
    </xf>
    <xf numFmtId="4" fontId="8" fillId="9" borderId="7" xfId="0" applyNumberFormat="1" applyFont="1" applyFill="1" applyBorder="1" applyAlignment="1">
      <alignment horizontal="left"/>
    </xf>
    <xf numFmtId="0" fontId="7" fillId="0" borderId="0" xfId="0" applyFont="1" applyAlignment="1">
      <alignment horizontal="left"/>
    </xf>
    <xf numFmtId="4" fontId="4" fillId="8" borderId="7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4" fillId="5" borderId="1" xfId="0" applyFont="1" applyFill="1" applyBorder="1" applyAlignment="1">
      <alignment horizontal="center"/>
    </xf>
    <xf numFmtId="164" fontId="5" fillId="0" borderId="0" xfId="0" applyNumberFormat="1" applyFont="1" applyAlignment="1">
      <alignment horizontal="center"/>
    </xf>
    <xf numFmtId="166" fontId="5" fillId="4" borderId="1" xfId="0" applyNumberFormat="1" applyFont="1" applyFill="1" applyBorder="1" applyAlignment="1">
      <alignment horizontal="center"/>
    </xf>
    <xf numFmtId="165" fontId="5" fillId="4" borderId="1" xfId="0" applyNumberFormat="1" applyFont="1" applyFill="1" applyBorder="1" applyAlignment="1">
      <alignment horizontal="center"/>
    </xf>
    <xf numFmtId="165" fontId="5" fillId="3" borderId="1" xfId="0" applyNumberFormat="1" applyFont="1" applyFill="1" applyBorder="1" applyAlignment="1">
      <alignment horizontal="center"/>
    </xf>
    <xf numFmtId="166" fontId="0" fillId="0" borderId="0" xfId="0" applyNumberFormat="1"/>
    <xf numFmtId="0" fontId="9" fillId="5" borderId="8" xfId="0" applyFont="1" applyFill="1" applyBorder="1" applyAlignment="1">
      <alignment horizontal="centerContinuous"/>
    </xf>
    <xf numFmtId="0" fontId="9" fillId="5" borderId="9" xfId="0" applyFont="1" applyFill="1" applyBorder="1" applyAlignment="1">
      <alignment horizontal="centerContinuous"/>
    </xf>
    <xf numFmtId="0" fontId="9" fillId="5" borderId="10" xfId="0" applyFont="1" applyFill="1" applyBorder="1" applyAlignment="1">
      <alignment horizontal="centerContinuous"/>
    </xf>
    <xf numFmtId="0" fontId="10" fillId="5" borderId="16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10" fillId="5" borderId="17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166" fontId="5" fillId="3" borderId="1" xfId="0" applyNumberFormat="1" applyFont="1" applyFill="1" applyBorder="1" applyAlignment="1">
      <alignment horizontal="center"/>
    </xf>
    <xf numFmtId="0" fontId="1" fillId="3" borderId="1" xfId="0" applyFont="1" applyFill="1" applyBorder="1"/>
    <xf numFmtId="2" fontId="0" fillId="0" borderId="0" xfId="0" applyNumberFormat="1"/>
    <xf numFmtId="0" fontId="4" fillId="0" borderId="0" xfId="0" applyFont="1"/>
    <xf numFmtId="0" fontId="4" fillId="0" borderId="0" xfId="0" applyFont="1" applyAlignment="1">
      <alignment horizontal="center"/>
    </xf>
    <xf numFmtId="0" fontId="12" fillId="0" borderId="0" xfId="0" applyFont="1" applyAlignment="1">
      <alignment horizontal="left"/>
    </xf>
    <xf numFmtId="0" fontId="12" fillId="0" borderId="0" xfId="0" applyFont="1"/>
    <xf numFmtId="0" fontId="0" fillId="0" borderId="0" xfId="0" applyAlignment="1">
      <alignment horizontal="center"/>
    </xf>
    <xf numFmtId="0" fontId="6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0" fontId="13" fillId="2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164" fontId="0" fillId="11" borderId="1" xfId="0" applyNumberFormat="1" applyFill="1" applyBorder="1" applyAlignment="1">
      <alignment horizontal="right"/>
    </xf>
    <xf numFmtId="0" fontId="0" fillId="11" borderId="0" xfId="0" applyFill="1"/>
    <xf numFmtId="0" fontId="0" fillId="2" borderId="0" xfId="0" applyFill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1" borderId="1" xfId="0" applyFill="1" applyBorder="1"/>
    <xf numFmtId="0" fontId="0" fillId="0" borderId="23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0" fillId="2" borderId="1" xfId="0" applyFill="1" applyBorder="1"/>
    <xf numFmtId="0" fontId="6" fillId="2" borderId="24" xfId="0" applyFont="1" applyFill="1" applyBorder="1" applyAlignment="1">
      <alignment horizontal="center"/>
    </xf>
    <xf numFmtId="0" fontId="5" fillId="7" borderId="3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166" fontId="5" fillId="4" borderId="3" xfId="0" applyNumberFormat="1" applyFont="1" applyFill="1" applyBorder="1" applyAlignment="1">
      <alignment horizontal="center"/>
    </xf>
    <xf numFmtId="165" fontId="5" fillId="4" borderId="3" xfId="0" applyNumberFormat="1" applyFont="1" applyFill="1" applyBorder="1" applyAlignment="1">
      <alignment horizontal="center"/>
    </xf>
    <xf numFmtId="165" fontId="5" fillId="3" borderId="3" xfId="0" applyNumberFormat="1" applyFont="1" applyFill="1" applyBorder="1" applyAlignment="1">
      <alignment horizontal="center"/>
    </xf>
    <xf numFmtId="0" fontId="5" fillId="6" borderId="8" xfId="0" applyFont="1" applyFill="1" applyBorder="1" applyAlignment="1">
      <alignment horizontal="left" indent="2"/>
    </xf>
    <xf numFmtId="0" fontId="5" fillId="7" borderId="9" xfId="0" applyFont="1" applyFill="1" applyBorder="1" applyAlignment="1">
      <alignment horizontal="center"/>
    </xf>
    <xf numFmtId="0" fontId="5" fillId="3" borderId="9" xfId="0" applyFont="1" applyFill="1" applyBorder="1" applyAlignment="1">
      <alignment horizontal="center"/>
    </xf>
    <xf numFmtId="166" fontId="5" fillId="4" borderId="9" xfId="0" applyNumberFormat="1" applyFont="1" applyFill="1" applyBorder="1" applyAlignment="1">
      <alignment horizontal="center"/>
    </xf>
    <xf numFmtId="165" fontId="5" fillId="4" borderId="9" xfId="0" applyNumberFormat="1" applyFont="1" applyFill="1" applyBorder="1" applyAlignment="1">
      <alignment horizontal="center"/>
    </xf>
    <xf numFmtId="165" fontId="5" fillId="3" borderId="9" xfId="0" applyNumberFormat="1" applyFont="1" applyFill="1" applyBorder="1" applyAlignment="1">
      <alignment horizontal="center"/>
    </xf>
    <xf numFmtId="164" fontId="5" fillId="3" borderId="9" xfId="0" applyNumberFormat="1" applyFont="1" applyFill="1" applyBorder="1" applyAlignment="1">
      <alignment horizontal="center"/>
    </xf>
    <xf numFmtId="0" fontId="1" fillId="0" borderId="0" xfId="0" applyFont="1"/>
    <xf numFmtId="0" fontId="6" fillId="2" borderId="5" xfId="0" applyFont="1" applyFill="1" applyBorder="1" applyAlignment="1">
      <alignment horizontal="centerContinuous"/>
    </xf>
    <xf numFmtId="2" fontId="5" fillId="0" borderId="0" xfId="0" applyNumberFormat="1" applyFont="1" applyAlignment="1">
      <alignment horizontal="center"/>
    </xf>
    <xf numFmtId="0" fontId="3" fillId="6" borderId="1" xfId="0" applyFont="1" applyFill="1" applyBorder="1" applyAlignment="1">
      <alignment horizontal="left" indent="2"/>
    </xf>
    <xf numFmtId="0" fontId="9" fillId="0" borderId="0" xfId="0" applyFont="1" applyAlignment="1">
      <alignment horizontal="center"/>
    </xf>
    <xf numFmtId="0" fontId="9" fillId="5" borderId="11" xfId="0" applyFont="1" applyFill="1" applyBorder="1" applyAlignment="1">
      <alignment horizontal="centerContinuous"/>
    </xf>
    <xf numFmtId="0" fontId="9" fillId="5" borderId="12" xfId="0" applyFont="1" applyFill="1" applyBorder="1" applyAlignment="1">
      <alignment horizontal="centerContinuous"/>
    </xf>
    <xf numFmtId="0" fontId="9" fillId="5" borderId="13" xfId="0" applyFont="1" applyFill="1" applyBorder="1" applyAlignment="1">
      <alignment horizontal="centerContinuous"/>
    </xf>
    <xf numFmtId="0" fontId="9" fillId="5" borderId="14" xfId="0" applyFont="1" applyFill="1" applyBorder="1" applyAlignment="1">
      <alignment horizontal="centerContinuous"/>
    </xf>
    <xf numFmtId="0" fontId="9" fillId="5" borderId="15" xfId="0" applyFont="1" applyFill="1" applyBorder="1" applyAlignment="1">
      <alignment horizontal="centerContinuous"/>
    </xf>
    <xf numFmtId="165" fontId="5" fillId="0" borderId="0" xfId="0" applyNumberFormat="1" applyFont="1" applyAlignment="1">
      <alignment horizontal="center"/>
    </xf>
    <xf numFmtId="0" fontId="1" fillId="0" borderId="0" xfId="0" applyFont="1" applyAlignment="1">
      <alignment horizontal="right"/>
    </xf>
    <xf numFmtId="0" fontId="5" fillId="12" borderId="1" xfId="0" applyFont="1" applyFill="1" applyBorder="1" applyAlignment="1">
      <alignment horizontal="left" indent="2"/>
    </xf>
    <xf numFmtId="0" fontId="5" fillId="3" borderId="1" xfId="0" applyFont="1" applyFill="1" applyBorder="1" applyAlignment="1">
      <alignment horizontal="left" indent="2"/>
    </xf>
    <xf numFmtId="0" fontId="5" fillId="6" borderId="2" xfId="0" applyFont="1" applyFill="1" applyBorder="1" applyAlignment="1">
      <alignment horizontal="left" indent="2"/>
    </xf>
    <xf numFmtId="0" fontId="5" fillId="7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166" fontId="5" fillId="4" borderId="2" xfId="0" applyNumberFormat="1" applyFont="1" applyFill="1" applyBorder="1" applyAlignment="1">
      <alignment horizontal="center"/>
    </xf>
    <xf numFmtId="165" fontId="5" fillId="4" borderId="2" xfId="0" applyNumberFormat="1" applyFont="1" applyFill="1" applyBorder="1" applyAlignment="1">
      <alignment horizontal="center"/>
    </xf>
    <xf numFmtId="0" fontId="4" fillId="13" borderId="1" xfId="0" applyFont="1" applyFill="1" applyBorder="1" applyAlignment="1">
      <alignment horizontal="centerContinuous"/>
    </xf>
    <xf numFmtId="0" fontId="0" fillId="2" borderId="1" xfId="0" applyFill="1" applyBorder="1" applyAlignment="1">
      <alignment horizontal="centerContinuous"/>
    </xf>
    <xf numFmtId="0" fontId="0" fillId="4" borderId="1" xfId="0" applyFill="1" applyBorder="1"/>
    <xf numFmtId="0" fontId="9" fillId="5" borderId="26" xfId="0" applyFont="1" applyFill="1" applyBorder="1" applyAlignment="1">
      <alignment horizontal="centerContinuous"/>
    </xf>
    <xf numFmtId="0" fontId="0" fillId="0" borderId="31" xfId="0" applyBorder="1"/>
    <xf numFmtId="0" fontId="0" fillId="4" borderId="17" xfId="0" applyFill="1" applyBorder="1" applyAlignment="1">
      <alignment horizontal="right"/>
    </xf>
    <xf numFmtId="0" fontId="0" fillId="4" borderId="29" xfId="0" applyFill="1" applyBorder="1" applyAlignment="1">
      <alignment horizontal="right"/>
    </xf>
    <xf numFmtId="0" fontId="0" fillId="2" borderId="30" xfId="0" applyFill="1" applyBorder="1"/>
    <xf numFmtId="0" fontId="0" fillId="3" borderId="16" xfId="0" applyFill="1" applyBorder="1"/>
    <xf numFmtId="0" fontId="0" fillId="3" borderId="28" xfId="0" applyFill="1" applyBorder="1"/>
    <xf numFmtId="0" fontId="4" fillId="5" borderId="1" xfId="0" applyFont="1" applyFill="1" applyBorder="1"/>
    <xf numFmtId="1" fontId="0" fillId="0" borderId="0" xfId="0" applyNumberFormat="1"/>
    <xf numFmtId="0" fontId="0" fillId="3" borderId="1" xfId="0" applyFill="1" applyBorder="1"/>
    <xf numFmtId="1" fontId="0" fillId="3" borderId="1" xfId="0" applyNumberFormat="1" applyFill="1" applyBorder="1"/>
    <xf numFmtId="2" fontId="0" fillId="3" borderId="1" xfId="0" applyNumberFormat="1" applyFill="1" applyBorder="1"/>
    <xf numFmtId="2" fontId="1" fillId="3" borderId="1" xfId="0" applyNumberFormat="1" applyFont="1" applyFill="1" applyBorder="1"/>
    <xf numFmtId="0" fontId="6" fillId="2" borderId="18" xfId="0" applyFont="1" applyFill="1" applyBorder="1" applyAlignment="1">
      <alignment horizontal="center"/>
    </xf>
    <xf numFmtId="0" fontId="6" fillId="2" borderId="19" xfId="0" applyFont="1" applyFill="1" applyBorder="1" applyAlignment="1">
      <alignment horizontal="center"/>
    </xf>
    <xf numFmtId="0" fontId="6" fillId="2" borderId="20" xfId="0" applyFont="1" applyFill="1" applyBorder="1" applyAlignment="1">
      <alignment horizontal="center"/>
    </xf>
    <xf numFmtId="164" fontId="5" fillId="3" borderId="3" xfId="0" applyNumberFormat="1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164" fontId="5" fillId="3" borderId="10" xfId="0" applyNumberFormat="1" applyFont="1" applyFill="1" applyBorder="1" applyAlignment="1">
      <alignment horizontal="center"/>
    </xf>
    <xf numFmtId="164" fontId="5" fillId="3" borderId="2" xfId="0" applyNumberFormat="1" applyFont="1" applyFill="1" applyBorder="1" applyAlignment="1">
      <alignment horizontal="center"/>
    </xf>
    <xf numFmtId="1" fontId="5" fillId="0" borderId="0" xfId="0" applyNumberFormat="1" applyFont="1" applyAlignment="1">
      <alignment horizontal="center"/>
    </xf>
    <xf numFmtId="1" fontId="0" fillId="3" borderId="1" xfId="0" applyNumberForma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6" fillId="2" borderId="6" xfId="0" applyFont="1" applyFill="1" applyBorder="1" applyAlignment="1">
      <alignment horizontal="centerContinuous"/>
    </xf>
    <xf numFmtId="0" fontId="13" fillId="0" borderId="3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3" fillId="11" borderId="3" xfId="0" applyFont="1" applyFill="1" applyBorder="1" applyAlignment="1">
      <alignment horizontal="center"/>
    </xf>
    <xf numFmtId="0" fontId="13" fillId="11" borderId="18" xfId="0" applyFont="1" applyFill="1" applyBorder="1" applyAlignment="1">
      <alignment horizontal="center"/>
    </xf>
    <xf numFmtId="0" fontId="13" fillId="11" borderId="20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6" fillId="2" borderId="20" xfId="0" applyFont="1" applyFill="1" applyBorder="1" applyAlignment="1">
      <alignment horizontal="centerContinuous"/>
    </xf>
    <xf numFmtId="0" fontId="6" fillId="2" borderId="3" xfId="0" applyFont="1" applyFill="1" applyBorder="1" applyAlignment="1">
      <alignment horizontal="centerContinuous"/>
    </xf>
    <xf numFmtId="0" fontId="6" fillId="2" borderId="18" xfId="0" applyFont="1" applyFill="1" applyBorder="1" applyAlignment="1">
      <alignment horizontal="centerContinuous"/>
    </xf>
    <xf numFmtId="0" fontId="13" fillId="11" borderId="19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9" fillId="0" borderId="0" xfId="0" applyFont="1" applyAlignment="1">
      <alignment horizontal="centerContinuous"/>
    </xf>
    <xf numFmtId="0" fontId="11" fillId="0" borderId="0" xfId="0" applyFont="1"/>
    <xf numFmtId="0" fontId="0" fillId="0" borderId="5" xfId="0" applyBorder="1"/>
    <xf numFmtId="0" fontId="3" fillId="2" borderId="1" xfId="0" applyFont="1" applyFill="1" applyBorder="1" applyAlignment="1">
      <alignment horizontal="centerContinuous"/>
    </xf>
    <xf numFmtId="0" fontId="4" fillId="5" borderId="1" xfId="0" applyFont="1" applyFill="1" applyBorder="1" applyAlignment="1">
      <alignment horizontal="centerContinuous"/>
    </xf>
    <xf numFmtId="0" fontId="9" fillId="0" borderId="0" xfId="0" applyFont="1"/>
    <xf numFmtId="0" fontId="9" fillId="2" borderId="1" xfId="0" applyFont="1" applyFill="1" applyBorder="1" applyAlignment="1">
      <alignment horizontal="centerContinuous"/>
    </xf>
    <xf numFmtId="0" fontId="1" fillId="2" borderId="1" xfId="0" applyFont="1" applyFill="1" applyBorder="1" applyAlignment="1">
      <alignment horizontal="centerContinuous"/>
    </xf>
    <xf numFmtId="0" fontId="1" fillId="2" borderId="1" xfId="0" applyFont="1" applyFill="1" applyBorder="1" applyAlignment="1">
      <alignment horizontal="center"/>
    </xf>
    <xf numFmtId="167" fontId="0" fillId="11" borderId="1" xfId="0" applyNumberFormat="1" applyFill="1" applyBorder="1"/>
    <xf numFmtId="165" fontId="0" fillId="11" borderId="1" xfId="0" applyNumberFormat="1" applyFill="1" applyBorder="1"/>
    <xf numFmtId="168" fontId="0" fillId="11" borderId="1" xfId="0" applyNumberFormat="1" applyFill="1" applyBorder="1"/>
    <xf numFmtId="165" fontId="5" fillId="3" borderId="12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0" fillId="2" borderId="4" xfId="0" applyFill="1" applyBorder="1"/>
    <xf numFmtId="165" fontId="5" fillId="3" borderId="32" xfId="0" applyNumberFormat="1" applyFont="1" applyFill="1" applyBorder="1" applyAlignment="1">
      <alignment horizontal="center"/>
    </xf>
    <xf numFmtId="165" fontId="5" fillId="3" borderId="34" xfId="0" applyNumberFormat="1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Continuous"/>
    </xf>
    <xf numFmtId="0" fontId="0" fillId="2" borderId="12" xfId="0" applyFill="1" applyBorder="1" applyAlignment="1">
      <alignment horizontal="centerContinuous"/>
    </xf>
    <xf numFmtId="0" fontId="0" fillId="2" borderId="13" xfId="0" applyFill="1" applyBorder="1" applyAlignment="1">
      <alignment horizontal="centerContinuous"/>
    </xf>
    <xf numFmtId="0" fontId="0" fillId="2" borderId="16" xfId="0" applyFill="1" applyBorder="1"/>
    <xf numFmtId="0" fontId="0" fillId="2" borderId="17" xfId="0" applyFill="1" applyBorder="1"/>
    <xf numFmtId="0" fontId="0" fillId="0" borderId="35" xfId="0" applyBorder="1"/>
    <xf numFmtId="165" fontId="0" fillId="0" borderId="0" xfId="0" applyNumberFormat="1"/>
    <xf numFmtId="0" fontId="0" fillId="0" borderId="36" xfId="0" applyBorder="1"/>
    <xf numFmtId="164" fontId="5" fillId="3" borderId="38" xfId="0" applyNumberFormat="1" applyFont="1" applyFill="1" applyBorder="1" applyAlignment="1">
      <alignment horizontal="center"/>
    </xf>
    <xf numFmtId="164" fontId="5" fillId="3" borderId="40" xfId="0" applyNumberFormat="1" applyFont="1" applyFill="1" applyBorder="1" applyAlignment="1">
      <alignment horizontal="center"/>
    </xf>
    <xf numFmtId="164" fontId="5" fillId="3" borderId="28" xfId="0" applyNumberFormat="1" applyFont="1" applyFill="1" applyBorder="1" applyAlignment="1">
      <alignment horizontal="center"/>
    </xf>
    <xf numFmtId="164" fontId="5" fillId="3" borderId="27" xfId="0" applyNumberFormat="1" applyFont="1" applyFill="1" applyBorder="1" applyAlignment="1">
      <alignment horizontal="center"/>
    </xf>
    <xf numFmtId="164" fontId="5" fillId="3" borderId="29" xfId="0" applyNumberFormat="1" applyFont="1" applyFill="1" applyBorder="1" applyAlignment="1">
      <alignment horizontal="center"/>
    </xf>
    <xf numFmtId="168" fontId="5" fillId="11" borderId="1" xfId="0" applyNumberFormat="1" applyFont="1" applyFill="1" applyBorder="1" applyAlignment="1">
      <alignment horizontal="center"/>
    </xf>
    <xf numFmtId="0" fontId="0" fillId="0" borderId="22" xfId="0" applyBorder="1"/>
    <xf numFmtId="166" fontId="0" fillId="0" borderId="22" xfId="0" applyNumberFormat="1" applyBorder="1"/>
    <xf numFmtId="0" fontId="0" fillId="0" borderId="1" xfId="0" applyBorder="1"/>
    <xf numFmtId="168" fontId="5" fillId="3" borderId="1" xfId="0" applyNumberFormat="1" applyFont="1" applyFill="1" applyBorder="1" applyAlignment="1">
      <alignment horizontal="center"/>
    </xf>
    <xf numFmtId="169" fontId="5" fillId="3" borderId="1" xfId="0" applyNumberFormat="1" applyFont="1" applyFill="1" applyBorder="1" applyAlignment="1">
      <alignment horizontal="center"/>
    </xf>
    <xf numFmtId="169" fontId="5" fillId="11" borderId="1" xfId="0" applyNumberFormat="1" applyFont="1" applyFill="1" applyBorder="1" applyAlignment="1">
      <alignment horizontal="center"/>
    </xf>
    <xf numFmtId="166" fontId="5" fillId="0" borderId="0" xfId="0" applyNumberFormat="1" applyFont="1" applyAlignment="1">
      <alignment horizontal="center"/>
    </xf>
    <xf numFmtId="0" fontId="3" fillId="0" borderId="0" xfId="0" applyFont="1" applyAlignment="1">
      <alignment horizontal="centerContinuous"/>
    </xf>
    <xf numFmtId="0" fontId="6" fillId="0" borderId="0" xfId="0" applyFont="1" applyAlignment="1">
      <alignment horizontal="center" vertical="center" wrapText="1"/>
    </xf>
    <xf numFmtId="165" fontId="0" fillId="3" borderId="1" xfId="0" applyNumberFormat="1" applyFill="1" applyBorder="1" applyAlignment="1">
      <alignment horizontal="center"/>
    </xf>
    <xf numFmtId="165" fontId="5" fillId="3" borderId="41" xfId="0" applyNumberFormat="1" applyFont="1" applyFill="1" applyBorder="1" applyAlignment="1">
      <alignment horizontal="center"/>
    </xf>
    <xf numFmtId="0" fontId="6" fillId="2" borderId="43" xfId="0" applyFont="1" applyFill="1" applyBorder="1" applyAlignment="1">
      <alignment horizontal="center" vertical="center" wrapText="1"/>
    </xf>
    <xf numFmtId="1" fontId="5" fillId="3" borderId="25" xfId="0" applyNumberFormat="1" applyFont="1" applyFill="1" applyBorder="1" applyAlignment="1">
      <alignment horizontal="center"/>
    </xf>
    <xf numFmtId="1" fontId="5" fillId="3" borderId="19" xfId="0" applyNumberFormat="1" applyFont="1" applyFill="1" applyBorder="1" applyAlignment="1">
      <alignment horizontal="center"/>
    </xf>
    <xf numFmtId="1" fontId="5" fillId="3" borderId="0" xfId="0" applyNumberFormat="1" applyFont="1" applyFill="1" applyAlignment="1">
      <alignment horizontal="center"/>
    </xf>
    <xf numFmtId="0" fontId="6" fillId="2" borderId="4" xfId="0" applyFont="1" applyFill="1" applyBorder="1" applyAlignment="1">
      <alignment horizontal="center" vertical="center" wrapText="1"/>
    </xf>
    <xf numFmtId="0" fontId="0" fillId="0" borderId="21" xfId="0" applyBorder="1"/>
    <xf numFmtId="168" fontId="5" fillId="0" borderId="0" xfId="0" applyNumberFormat="1" applyFont="1" applyAlignment="1">
      <alignment horizontal="center"/>
    </xf>
    <xf numFmtId="165" fontId="5" fillId="3" borderId="20" xfId="0" applyNumberFormat="1" applyFont="1" applyFill="1" applyBorder="1" applyAlignment="1">
      <alignment horizontal="center"/>
    </xf>
    <xf numFmtId="165" fontId="5" fillId="3" borderId="18" xfId="0" applyNumberFormat="1" applyFont="1" applyFill="1" applyBorder="1" applyAlignment="1">
      <alignment horizontal="center"/>
    </xf>
    <xf numFmtId="0" fontId="0" fillId="0" borderId="25" xfId="0" applyBorder="1"/>
    <xf numFmtId="166" fontId="0" fillId="0" borderId="41" xfId="0" applyNumberFormat="1" applyBorder="1"/>
    <xf numFmtId="0" fontId="0" fillId="0" borderId="32" xfId="0" applyBorder="1"/>
    <xf numFmtId="165" fontId="5" fillId="3" borderId="23" xfId="0" applyNumberFormat="1" applyFont="1" applyFill="1" applyBorder="1" applyAlignment="1">
      <alignment horizontal="center"/>
    </xf>
    <xf numFmtId="165" fontId="5" fillId="3" borderId="22" xfId="0" applyNumberFormat="1" applyFont="1" applyFill="1" applyBorder="1" applyAlignment="1">
      <alignment horizontal="center"/>
    </xf>
    <xf numFmtId="165" fontId="5" fillId="3" borderId="21" xfId="0" applyNumberFormat="1" applyFont="1" applyFill="1" applyBorder="1" applyAlignment="1">
      <alignment horizontal="center"/>
    </xf>
    <xf numFmtId="165" fontId="5" fillId="3" borderId="44" xfId="0" applyNumberFormat="1" applyFont="1" applyFill="1" applyBorder="1" applyAlignment="1">
      <alignment horizontal="center"/>
    </xf>
    <xf numFmtId="164" fontId="5" fillId="3" borderId="32" xfId="0" applyNumberFormat="1" applyFont="1" applyFill="1" applyBorder="1" applyAlignment="1">
      <alignment horizontal="center"/>
    </xf>
    <xf numFmtId="165" fontId="5" fillId="11" borderId="1" xfId="0" applyNumberFormat="1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168" fontId="5" fillId="11" borderId="4" xfId="0" applyNumberFormat="1" applyFont="1" applyFill="1" applyBorder="1" applyAlignment="1">
      <alignment horizontal="center"/>
    </xf>
    <xf numFmtId="0" fontId="0" fillId="2" borderId="6" xfId="0" applyFill="1" applyBorder="1"/>
    <xf numFmtId="164" fontId="5" fillId="3" borderId="6" xfId="0" applyNumberFormat="1" applyFont="1" applyFill="1" applyBorder="1" applyAlignment="1">
      <alignment horizontal="center"/>
    </xf>
    <xf numFmtId="0" fontId="1" fillId="2" borderId="12" xfId="0" applyFont="1" applyFill="1" applyBorder="1" applyAlignment="1">
      <alignment horizontal="centerContinuous"/>
    </xf>
    <xf numFmtId="0" fontId="1" fillId="2" borderId="13" xfId="0" applyFont="1" applyFill="1" applyBorder="1" applyAlignment="1">
      <alignment horizontal="centerContinuous"/>
    </xf>
    <xf numFmtId="165" fontId="5" fillId="3" borderId="16" xfId="0" applyNumberFormat="1" applyFont="1" applyFill="1" applyBorder="1" applyAlignment="1">
      <alignment horizontal="center"/>
    </xf>
    <xf numFmtId="165" fontId="5" fillId="3" borderId="17" xfId="0" applyNumberFormat="1" applyFont="1" applyFill="1" applyBorder="1" applyAlignment="1">
      <alignment horizontal="center"/>
    </xf>
    <xf numFmtId="165" fontId="5" fillId="3" borderId="28" xfId="0" applyNumberFormat="1" applyFont="1" applyFill="1" applyBorder="1" applyAlignment="1">
      <alignment horizontal="center"/>
    </xf>
    <xf numFmtId="165" fontId="5" fillId="3" borderId="27" xfId="0" applyNumberFormat="1" applyFont="1" applyFill="1" applyBorder="1" applyAlignment="1">
      <alignment horizontal="center"/>
    </xf>
    <xf numFmtId="165" fontId="5" fillId="3" borderId="29" xfId="0" applyNumberFormat="1" applyFont="1" applyFill="1" applyBorder="1" applyAlignment="1">
      <alignment horizontal="center"/>
    </xf>
    <xf numFmtId="164" fontId="5" fillId="3" borderId="16" xfId="0" applyNumberFormat="1" applyFont="1" applyFill="1" applyBorder="1" applyAlignment="1">
      <alignment horizontal="center"/>
    </xf>
    <xf numFmtId="164" fontId="5" fillId="3" borderId="17" xfId="0" applyNumberFormat="1" applyFont="1" applyFill="1" applyBorder="1" applyAlignment="1">
      <alignment horizontal="center"/>
    </xf>
    <xf numFmtId="165" fontId="5" fillId="3" borderId="6" xfId="0" applyNumberFormat="1" applyFont="1" applyFill="1" applyBorder="1" applyAlignment="1">
      <alignment horizontal="center"/>
    </xf>
    <xf numFmtId="0" fontId="3" fillId="2" borderId="12" xfId="0" applyFont="1" applyFill="1" applyBorder="1" applyAlignment="1">
      <alignment horizontal="centerContinuous"/>
    </xf>
    <xf numFmtId="0" fontId="9" fillId="0" borderId="46" xfId="0" applyFont="1" applyBorder="1"/>
    <xf numFmtId="0" fontId="9" fillId="0" borderId="31" xfId="0" applyFont="1" applyBorder="1"/>
    <xf numFmtId="0" fontId="4" fillId="5" borderId="17" xfId="0" applyFont="1" applyFill="1" applyBorder="1" applyAlignment="1">
      <alignment horizontal="center"/>
    </xf>
    <xf numFmtId="168" fontId="5" fillId="11" borderId="17" xfId="0" applyNumberFormat="1" applyFont="1" applyFill="1" applyBorder="1" applyAlignment="1">
      <alignment horizontal="center"/>
    </xf>
    <xf numFmtId="168" fontId="5" fillId="11" borderId="27" xfId="0" applyNumberFormat="1" applyFont="1" applyFill="1" applyBorder="1" applyAlignment="1">
      <alignment horizontal="center"/>
    </xf>
    <xf numFmtId="0" fontId="1" fillId="2" borderId="42" xfId="0" applyFont="1" applyFill="1" applyBorder="1" applyAlignment="1">
      <alignment horizontal="centerContinuous"/>
    </xf>
    <xf numFmtId="164" fontId="5" fillId="3" borderId="41" xfId="0" applyNumberFormat="1" applyFont="1" applyFill="1" applyBorder="1" applyAlignment="1">
      <alignment horizontal="center"/>
    </xf>
    <xf numFmtId="164" fontId="5" fillId="3" borderId="20" xfId="0" applyNumberFormat="1" applyFont="1" applyFill="1" applyBorder="1" applyAlignment="1">
      <alignment horizontal="center"/>
    </xf>
    <xf numFmtId="164" fontId="5" fillId="3" borderId="47" xfId="0" applyNumberFormat="1" applyFont="1" applyFill="1" applyBorder="1" applyAlignment="1">
      <alignment horizontal="center"/>
    </xf>
    <xf numFmtId="164" fontId="5" fillId="3" borderId="45" xfId="0" applyNumberFormat="1" applyFont="1" applyFill="1" applyBorder="1" applyAlignment="1">
      <alignment horizontal="center"/>
    </xf>
    <xf numFmtId="0" fontId="1" fillId="2" borderId="33" xfId="0" applyFont="1" applyFill="1" applyBorder="1" applyAlignment="1">
      <alignment horizontal="centerContinuous"/>
    </xf>
    <xf numFmtId="165" fontId="5" fillId="3" borderId="8" xfId="0" applyNumberFormat="1" applyFont="1" applyFill="1" applyBorder="1" applyAlignment="1">
      <alignment horizontal="center"/>
    </xf>
    <xf numFmtId="165" fontId="5" fillId="3" borderId="10" xfId="0" applyNumberFormat="1" applyFont="1" applyFill="1" applyBorder="1" applyAlignment="1">
      <alignment horizontal="center"/>
    </xf>
    <xf numFmtId="165" fontId="5" fillId="3" borderId="37" xfId="0" applyNumberFormat="1" applyFont="1" applyFill="1" applyBorder="1" applyAlignment="1">
      <alignment horizontal="center"/>
    </xf>
    <xf numFmtId="165" fontId="5" fillId="3" borderId="48" xfId="0" applyNumberFormat="1" applyFont="1" applyFill="1" applyBorder="1" applyAlignment="1">
      <alignment horizontal="center"/>
    </xf>
    <xf numFmtId="165" fontId="5" fillId="3" borderId="49" xfId="0" applyNumberFormat="1" applyFont="1" applyFill="1" applyBorder="1" applyAlignment="1">
      <alignment horizontal="center"/>
    </xf>
    <xf numFmtId="165" fontId="5" fillId="3" borderId="50" xfId="0" applyNumberFormat="1" applyFont="1" applyFill="1" applyBorder="1" applyAlignment="1">
      <alignment horizontal="center"/>
    </xf>
    <xf numFmtId="0" fontId="1" fillId="3" borderId="28" xfId="0" applyFont="1" applyFill="1" applyBorder="1"/>
    <xf numFmtId="168" fontId="5" fillId="11" borderId="51" xfId="0" applyNumberFormat="1" applyFont="1" applyFill="1" applyBorder="1" applyAlignment="1">
      <alignment horizontal="center"/>
    </xf>
    <xf numFmtId="165" fontId="5" fillId="3" borderId="2" xfId="0" applyNumberFormat="1" applyFont="1" applyFill="1" applyBorder="1" applyAlignment="1">
      <alignment horizontal="center"/>
    </xf>
    <xf numFmtId="165" fontId="5" fillId="3" borderId="40" xfId="0" applyNumberFormat="1" applyFont="1" applyFill="1" applyBorder="1" applyAlignment="1">
      <alignment horizontal="center"/>
    </xf>
    <xf numFmtId="0" fontId="1" fillId="3" borderId="11" xfId="0" applyFont="1" applyFill="1" applyBorder="1"/>
    <xf numFmtId="165" fontId="5" fillId="3" borderId="13" xfId="0" applyNumberFormat="1" applyFont="1" applyFill="1" applyBorder="1" applyAlignment="1">
      <alignment horizontal="center"/>
    </xf>
    <xf numFmtId="165" fontId="5" fillId="3" borderId="39" xfId="0" applyNumberFormat="1" applyFont="1" applyFill="1" applyBorder="1" applyAlignment="1">
      <alignment horizontal="center"/>
    </xf>
    <xf numFmtId="169" fontId="0" fillId="0" borderId="0" xfId="0" applyNumberFormat="1"/>
    <xf numFmtId="0" fontId="15" fillId="6" borderId="0" xfId="0" applyFont="1" applyFill="1"/>
    <xf numFmtId="0" fontId="8" fillId="6" borderId="1" xfId="0" applyFont="1" applyFill="1" applyBorder="1" applyAlignment="1">
      <alignment horizontal="left" indent="2"/>
    </xf>
    <xf numFmtId="0" fontId="8" fillId="7" borderId="1" xfId="0" applyFont="1" applyFill="1" applyBorder="1" applyAlignment="1">
      <alignment horizontal="left" indent="2"/>
    </xf>
    <xf numFmtId="0" fontId="8" fillId="7" borderId="1" xfId="0" applyFont="1" applyFill="1" applyBorder="1" applyAlignment="1">
      <alignment horizontal="center"/>
    </xf>
    <xf numFmtId="0" fontId="11" fillId="7" borderId="1" xfId="0" applyFont="1" applyFill="1" applyBorder="1"/>
    <xf numFmtId="166" fontId="8" fillId="6" borderId="1" xfId="0" applyNumberFormat="1" applyFont="1" applyFill="1" applyBorder="1" applyAlignment="1">
      <alignment horizontal="center"/>
    </xf>
    <xf numFmtId="0" fontId="11" fillId="6" borderId="1" xfId="0" applyFont="1" applyFill="1" applyBorder="1"/>
    <xf numFmtId="0" fontId="11" fillId="6" borderId="0" xfId="0" applyFont="1" applyFill="1"/>
    <xf numFmtId="0" fontId="14" fillId="6" borderId="1" xfId="0" applyFont="1" applyFill="1" applyBorder="1" applyAlignment="1">
      <alignment horizontal="right"/>
    </xf>
    <xf numFmtId="0" fontId="14" fillId="6" borderId="0" xfId="0" applyFont="1" applyFill="1"/>
    <xf numFmtId="166" fontId="4" fillId="6" borderId="1" xfId="0" applyNumberFormat="1" applyFont="1" applyFill="1" applyBorder="1" applyAlignment="1">
      <alignment horizontal="center"/>
    </xf>
    <xf numFmtId="166" fontId="8" fillId="0" borderId="2" xfId="0" applyNumberFormat="1" applyFont="1" applyBorder="1" applyAlignment="1">
      <alignment horizontal="center"/>
    </xf>
    <xf numFmtId="0" fontId="4" fillId="5" borderId="42" xfId="0" applyFont="1" applyFill="1" applyBorder="1" applyAlignment="1">
      <alignment horizontal="centerContinuous"/>
    </xf>
    <xf numFmtId="0" fontId="4" fillId="5" borderId="6" xfId="0" applyFont="1" applyFill="1" applyBorder="1" applyAlignment="1">
      <alignment horizontal="center"/>
    </xf>
    <xf numFmtId="168" fontId="5" fillId="11" borderId="6" xfId="0" applyNumberFormat="1" applyFont="1" applyFill="1" applyBorder="1" applyAlignment="1">
      <alignment horizontal="center"/>
    </xf>
    <xf numFmtId="168" fontId="5" fillId="11" borderId="45" xfId="0" applyNumberFormat="1" applyFont="1" applyFill="1" applyBorder="1" applyAlignment="1">
      <alignment horizontal="center"/>
    </xf>
    <xf numFmtId="0" fontId="6" fillId="2" borderId="52" xfId="0" applyFont="1" applyFill="1" applyBorder="1" applyAlignment="1">
      <alignment horizontal="center" vertical="center" wrapText="1"/>
    </xf>
    <xf numFmtId="0" fontId="6" fillId="2" borderId="53" xfId="0" applyFont="1" applyFill="1" applyBorder="1" applyAlignment="1">
      <alignment horizontal="center" vertical="center" wrapText="1"/>
    </xf>
    <xf numFmtId="1" fontId="5" fillId="3" borderId="53" xfId="0" applyNumberFormat="1" applyFont="1" applyFill="1" applyBorder="1" applyAlignment="1">
      <alignment horizontal="center"/>
    </xf>
    <xf numFmtId="0" fontId="0" fillId="0" borderId="54" xfId="0" applyBorder="1"/>
    <xf numFmtId="1" fontId="5" fillId="3" borderId="55" xfId="0" applyNumberFormat="1" applyFont="1" applyFill="1" applyBorder="1" applyAlignment="1">
      <alignment horizontal="center"/>
    </xf>
    <xf numFmtId="166" fontId="11" fillId="0" borderId="0" xfId="0" applyNumberFormat="1" applyFont="1"/>
    <xf numFmtId="0" fontId="14" fillId="5" borderId="1" xfId="0" applyFont="1" applyFill="1" applyBorder="1" applyAlignment="1">
      <alignment horizontal="center"/>
    </xf>
    <xf numFmtId="0" fontId="11" fillId="6" borderId="2" xfId="0" applyFont="1" applyFill="1" applyBorder="1"/>
    <xf numFmtId="0" fontId="8" fillId="0" borderId="0" xfId="0" applyFont="1" applyAlignment="1">
      <alignment horizontal="left" indent="2"/>
    </xf>
    <xf numFmtId="168" fontId="8" fillId="6" borderId="1" xfId="0" applyNumberFormat="1" applyFont="1" applyFill="1" applyBorder="1" applyAlignment="1">
      <alignment horizontal="center"/>
    </xf>
    <xf numFmtId="0" fontId="8" fillId="6" borderId="1" xfId="0" applyFont="1" applyFill="1" applyBorder="1" applyAlignment="1">
      <alignment horizontal="center"/>
    </xf>
    <xf numFmtId="0" fontId="6" fillId="2" borderId="6" xfId="0" applyFont="1" applyFill="1" applyBorder="1" applyAlignment="1">
      <alignment horizontal="center"/>
    </xf>
    <xf numFmtId="0" fontId="5" fillId="0" borderId="2" xfId="0" applyFont="1" applyBorder="1" applyAlignment="1">
      <alignment horizontal="left"/>
    </xf>
    <xf numFmtId="0" fontId="0" fillId="0" borderId="2" xfId="0" applyBorder="1"/>
    <xf numFmtId="165" fontId="5" fillId="3" borderId="3" xfId="0" applyNumberFormat="1" applyFont="1" applyFill="1" applyBorder="1" applyAlignment="1">
      <alignment horizontal="right"/>
    </xf>
    <xf numFmtId="0" fontId="14" fillId="14" borderId="1" xfId="0" applyFont="1" applyFill="1" applyBorder="1"/>
    <xf numFmtId="0" fontId="16" fillId="0" borderId="0" xfId="0" applyFont="1"/>
    <xf numFmtId="166" fontId="16" fillId="6" borderId="1" xfId="0" applyNumberFormat="1" applyFont="1" applyFill="1" applyBorder="1"/>
    <xf numFmtId="2" fontId="8" fillId="6" borderId="1" xfId="0" applyNumberFormat="1" applyFont="1" applyFill="1" applyBorder="1" applyAlignment="1">
      <alignment horizontal="center"/>
    </xf>
    <xf numFmtId="165" fontId="5" fillId="11" borderId="16" xfId="0" applyNumberFormat="1" applyFont="1" applyFill="1" applyBorder="1" applyAlignment="1">
      <alignment horizontal="center"/>
    </xf>
    <xf numFmtId="165" fontId="5" fillId="4" borderId="17" xfId="0" applyNumberFormat="1" applyFont="1" applyFill="1" applyBorder="1" applyAlignment="1">
      <alignment horizontal="center"/>
    </xf>
    <xf numFmtId="165" fontId="5" fillId="11" borderId="28" xfId="0" applyNumberFormat="1" applyFont="1" applyFill="1" applyBorder="1" applyAlignment="1">
      <alignment horizontal="center"/>
    </xf>
    <xf numFmtId="165" fontId="5" fillId="4" borderId="27" xfId="0" applyNumberFormat="1" applyFont="1" applyFill="1" applyBorder="1" applyAlignment="1">
      <alignment horizontal="center"/>
    </xf>
    <xf numFmtId="165" fontId="5" fillId="4" borderId="29" xfId="0" applyNumberFormat="1" applyFont="1" applyFill="1" applyBorder="1" applyAlignment="1">
      <alignment horizontal="center"/>
    </xf>
    <xf numFmtId="0" fontId="10" fillId="5" borderId="6" xfId="0" applyFont="1" applyFill="1" applyBorder="1" applyAlignment="1">
      <alignment horizontal="center"/>
    </xf>
    <xf numFmtId="165" fontId="5" fillId="4" borderId="6" xfId="0" applyNumberFormat="1" applyFont="1" applyFill="1" applyBorder="1" applyAlignment="1">
      <alignment horizontal="center"/>
    </xf>
    <xf numFmtId="165" fontId="5" fillId="4" borderId="45" xfId="0" applyNumberFormat="1" applyFont="1" applyFill="1" applyBorder="1" applyAlignment="1">
      <alignment horizontal="center"/>
    </xf>
    <xf numFmtId="165" fontId="5" fillId="11" borderId="17" xfId="0" applyNumberFormat="1" applyFont="1" applyFill="1" applyBorder="1" applyAlignment="1">
      <alignment horizontal="center"/>
    </xf>
    <xf numFmtId="165" fontId="5" fillId="11" borderId="29" xfId="0" applyNumberFormat="1" applyFont="1" applyFill="1" applyBorder="1" applyAlignment="1">
      <alignment horizontal="center"/>
    </xf>
    <xf numFmtId="165" fontId="5" fillId="4" borderId="16" xfId="0" applyNumberFormat="1" applyFont="1" applyFill="1" applyBorder="1" applyAlignment="1">
      <alignment horizontal="center"/>
    </xf>
    <xf numFmtId="165" fontId="5" fillId="4" borderId="28" xfId="0" applyNumberFormat="1" applyFont="1" applyFill="1" applyBorder="1" applyAlignment="1">
      <alignment horizontal="center"/>
    </xf>
    <xf numFmtId="0" fontId="9" fillId="5" borderId="56" xfId="0" applyFont="1" applyFill="1" applyBorder="1" applyAlignment="1">
      <alignment horizontal="centerContinuous"/>
    </xf>
    <xf numFmtId="166" fontId="3" fillId="0" borderId="0" xfId="0" applyNumberFormat="1" applyFont="1" applyAlignment="1">
      <alignment horizontal="center"/>
    </xf>
    <xf numFmtId="1" fontId="5" fillId="11" borderId="1" xfId="0" applyNumberFormat="1" applyFont="1" applyFill="1" applyBorder="1" applyAlignment="1">
      <alignment horizontal="center"/>
    </xf>
    <xf numFmtId="0" fontId="5" fillId="4" borderId="3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0" fillId="11" borderId="6" xfId="0" applyFill="1" applyBorder="1"/>
    <xf numFmtId="0" fontId="1" fillId="2" borderId="16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/>
    </xf>
    <xf numFmtId="0" fontId="0" fillId="11" borderId="16" xfId="0" applyFill="1" applyBorder="1"/>
    <xf numFmtId="0" fontId="9" fillId="2" borderId="11" xfId="0" applyFont="1" applyFill="1" applyBorder="1" applyAlignment="1">
      <alignment horizontal="centerContinuous"/>
    </xf>
    <xf numFmtId="0" fontId="1" fillId="2" borderId="16" xfId="0" applyFont="1" applyFill="1" applyBorder="1" applyAlignment="1">
      <alignment horizontal="centerContinuous"/>
    </xf>
    <xf numFmtId="0" fontId="1" fillId="2" borderId="17" xfId="0" applyFont="1" applyFill="1" applyBorder="1" applyAlignment="1">
      <alignment horizontal="centerContinuous"/>
    </xf>
    <xf numFmtId="167" fontId="0" fillId="11" borderId="16" xfId="0" applyNumberFormat="1" applyFill="1" applyBorder="1"/>
    <xf numFmtId="168" fontId="0" fillId="11" borderId="17" xfId="0" applyNumberFormat="1" applyFill="1" applyBorder="1"/>
    <xf numFmtId="0" fontId="0" fillId="11" borderId="27" xfId="0" applyFill="1" applyBorder="1"/>
    <xf numFmtId="168" fontId="0" fillId="11" borderId="27" xfId="0" applyNumberFormat="1" applyFill="1" applyBorder="1"/>
    <xf numFmtId="168" fontId="0" fillId="11" borderId="29" xfId="0" applyNumberFormat="1" applyFill="1" applyBorder="1"/>
    <xf numFmtId="0" fontId="4" fillId="0" borderId="2" xfId="0" applyFont="1" applyBorder="1" applyAlignment="1">
      <alignment horizontal="center"/>
    </xf>
    <xf numFmtId="165" fontId="5" fillId="4" borderId="26" xfId="0" applyNumberFormat="1" applyFont="1" applyFill="1" applyBorder="1" applyAlignment="1">
      <alignment horizontal="center"/>
    </xf>
    <xf numFmtId="167" fontId="0" fillId="11" borderId="27" xfId="0" applyNumberFormat="1" applyFill="1" applyBorder="1"/>
    <xf numFmtId="0" fontId="6" fillId="2" borderId="4" xfId="0" applyFont="1" applyFill="1" applyBorder="1" applyAlignment="1">
      <alignment horizontal="center"/>
    </xf>
    <xf numFmtId="167" fontId="0" fillId="11" borderId="28" xfId="0" applyNumberFormat="1" applyFill="1" applyBorder="1"/>
    <xf numFmtId="0" fontId="5" fillId="11" borderId="1" xfId="0" applyFont="1" applyFill="1" applyBorder="1" applyAlignment="1">
      <alignment horizontal="center"/>
    </xf>
    <xf numFmtId="2" fontId="0" fillId="4" borderId="1" xfId="0" applyNumberFormat="1" applyFill="1" applyBorder="1" applyAlignment="1">
      <alignment horizontal="center"/>
    </xf>
    <xf numFmtId="2" fontId="5" fillId="3" borderId="1" xfId="0" applyNumberFormat="1" applyFont="1" applyFill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168" fontId="5" fillId="3" borderId="32" xfId="0" applyNumberFormat="1" applyFont="1" applyFill="1" applyBorder="1" applyAlignment="1">
      <alignment horizontal="center"/>
    </xf>
    <xf numFmtId="168" fontId="5" fillId="3" borderId="18" xfId="0" applyNumberFormat="1" applyFont="1" applyFill="1" applyBorder="1" applyAlignment="1">
      <alignment horizontal="center"/>
    </xf>
    <xf numFmtId="168" fontId="5" fillId="3" borderId="21" xfId="0" applyNumberFormat="1" applyFont="1" applyFill="1" applyBorder="1" applyAlignment="1">
      <alignment horizontal="center"/>
    </xf>
    <xf numFmtId="168" fontId="5" fillId="3" borderId="12" xfId="0" applyNumberFormat="1" applyFont="1" applyFill="1" applyBorder="1" applyAlignment="1">
      <alignment horizontal="center"/>
    </xf>
    <xf numFmtId="168" fontId="5" fillId="3" borderId="27" xfId="0" applyNumberFormat="1" applyFont="1" applyFill="1" applyBorder="1" applyAlignment="1">
      <alignment horizontal="center"/>
    </xf>
    <xf numFmtId="2" fontId="5" fillId="3" borderId="10" xfId="0" applyNumberFormat="1" applyFont="1" applyFill="1" applyBorder="1" applyAlignment="1">
      <alignment horizontal="center"/>
    </xf>
    <xf numFmtId="2" fontId="5" fillId="3" borderId="38" xfId="0" applyNumberFormat="1" applyFont="1" applyFill="1" applyBorder="1" applyAlignment="1">
      <alignment horizontal="center"/>
    </xf>
    <xf numFmtId="2" fontId="5" fillId="3" borderId="40" xfId="0" applyNumberFormat="1" applyFont="1" applyFill="1" applyBorder="1" applyAlignment="1">
      <alignment horizontal="center"/>
    </xf>
    <xf numFmtId="2" fontId="5" fillId="3" borderId="29" xfId="0" applyNumberFormat="1" applyFont="1" applyFill="1" applyBorder="1" applyAlignment="1">
      <alignment horizontal="center"/>
    </xf>
    <xf numFmtId="4" fontId="8" fillId="10" borderId="7" xfId="0" applyNumberFormat="1" applyFont="1" applyFill="1" applyBorder="1" applyAlignment="1">
      <alignment horizontal="right"/>
    </xf>
    <xf numFmtId="168" fontId="0" fillId="0" borderId="0" xfId="0" applyNumberFormat="1"/>
    <xf numFmtId="165" fontId="0" fillId="11" borderId="27" xfId="0" applyNumberFormat="1" applyFill="1" applyBorder="1"/>
    <xf numFmtId="167" fontId="5" fillId="11" borderId="1" xfId="0" applyNumberFormat="1" applyFont="1" applyFill="1" applyBorder="1" applyAlignment="1">
      <alignment horizontal="center"/>
    </xf>
    <xf numFmtId="2" fontId="0" fillId="11" borderId="17" xfId="0" applyNumberFormat="1" applyFill="1" applyBorder="1"/>
    <xf numFmtId="2" fontId="0" fillId="11" borderId="16" xfId="0" applyNumberFormat="1" applyFill="1" applyBorder="1"/>
    <xf numFmtId="0" fontId="0" fillId="11" borderId="28" xfId="0" applyFill="1" applyBorder="1"/>
    <xf numFmtId="2" fontId="0" fillId="11" borderId="29" xfId="0" applyNumberFormat="1" applyFill="1" applyBorder="1"/>
    <xf numFmtId="164" fontId="0" fillId="0" borderId="0" xfId="0" applyNumberFormat="1"/>
    <xf numFmtId="0" fontId="8" fillId="15" borderId="1" xfId="0" applyFont="1" applyFill="1" applyBorder="1" applyAlignment="1">
      <alignment horizontal="left" indent="2"/>
    </xf>
    <xf numFmtId="1" fontId="11" fillId="0" borderId="0" xfId="0" applyNumberFormat="1" applyFont="1"/>
    <xf numFmtId="165" fontId="11" fillId="7" borderId="1" xfId="0" applyNumberFormat="1" applyFont="1" applyFill="1" applyBorder="1"/>
    <xf numFmtId="164" fontId="11" fillId="7" borderId="1" xfId="0" applyNumberFormat="1" applyFont="1" applyFill="1" applyBorder="1"/>
    <xf numFmtId="1" fontId="11" fillId="7" borderId="1" xfId="0" applyNumberFormat="1" applyFont="1" applyFill="1" applyBorder="1"/>
    <xf numFmtId="166" fontId="11" fillId="7" borderId="1" xfId="0" applyNumberFormat="1" applyFont="1" applyFill="1" applyBorder="1"/>
    <xf numFmtId="165" fontId="11" fillId="0" borderId="0" xfId="0" applyNumberFormat="1" applyFont="1"/>
    <xf numFmtId="168" fontId="11" fillId="0" borderId="0" xfId="0" applyNumberFormat="1" applyFont="1"/>
    <xf numFmtId="2" fontId="0" fillId="11" borderId="1" xfId="0" applyNumberFormat="1" applyFill="1" applyBorder="1"/>
    <xf numFmtId="170" fontId="0" fillId="0" borderId="0" xfId="0" applyNumberFormat="1"/>
    <xf numFmtId="2" fontId="5" fillId="3" borderId="53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 wrapText="1"/>
    </xf>
    <xf numFmtId="0" fontId="0" fillId="3" borderId="1" xfId="0" applyFill="1" applyBorder="1" applyAlignment="1">
      <alignment horizontal="left" vertical="top"/>
    </xf>
    <xf numFmtId="0" fontId="0" fillId="4" borderId="1" xfId="0" applyFill="1" applyBorder="1" applyAlignment="1">
      <alignment horizontal="center" vertical="top" wrapText="1"/>
    </xf>
    <xf numFmtId="0" fontId="0" fillId="4" borderId="1" xfId="0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2" borderId="18" xfId="0" applyFont="1" applyFill="1" applyBorder="1" applyAlignment="1">
      <alignment horizontal="center"/>
    </xf>
    <xf numFmtId="0" fontId="6" fillId="2" borderId="19" xfId="0" applyFont="1" applyFill="1" applyBorder="1" applyAlignment="1">
      <alignment horizontal="center"/>
    </xf>
    <xf numFmtId="0" fontId="6" fillId="2" borderId="20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wrapText="1"/>
    </xf>
    <xf numFmtId="0" fontId="6" fillId="2" borderId="3" xfId="0" applyFont="1" applyFill="1" applyBorder="1" applyAlignment="1">
      <alignment horizontal="center" wrapText="1"/>
    </xf>
    <xf numFmtId="0" fontId="6" fillId="2" borderId="4" xfId="0" applyFont="1" applyFill="1" applyBorder="1" applyAlignment="1">
      <alignment horizontal="center"/>
    </xf>
    <xf numFmtId="0" fontId="6" fillId="2" borderId="5" xfId="0" applyFont="1" applyFill="1" applyBorder="1" applyAlignment="1">
      <alignment horizontal="center"/>
    </xf>
    <xf numFmtId="0" fontId="6" fillId="2" borderId="6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6" fillId="2" borderId="21" xfId="0" applyFont="1" applyFill="1" applyBorder="1" applyAlignment="1">
      <alignment horizontal="center"/>
    </xf>
    <xf numFmtId="0" fontId="6" fillId="2" borderId="0" xfId="0" applyFont="1" applyFill="1" applyAlignment="1">
      <alignment horizontal="center"/>
    </xf>
    <xf numFmtId="0" fontId="6" fillId="2" borderId="2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2.xml"/><Relationship Id="rId47" Type="http://schemas.openxmlformats.org/officeDocument/2006/relationships/sharedStrings" Target="sharedStrings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3.xml"/><Relationship Id="rId48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5BD9FB4-9DAF-4153-9778-083E1127930B}"/>
            </a:ext>
          </a:extLst>
        </xdr:cNvPr>
        <xdr:cNvSpPr txBox="1"/>
      </xdr:nvSpPr>
      <xdr:spPr>
        <a:xfrm>
          <a:off x="19011900" y="403860"/>
          <a:ext cx="16045180" cy="1428750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932237</xdr:colOff>
      <xdr:row>9</xdr:row>
      <xdr:rowOff>98819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6D36D7-2684-43A4-96C0-107EB2EA29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6347400" y="430675"/>
          <a:ext cx="8201717" cy="15502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7440275" y="390525"/>
          <a:ext cx="15738475" cy="1485900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932237</xdr:colOff>
      <xdr:row>9</xdr:row>
      <xdr:rowOff>98819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4404300" y="417340"/>
          <a:ext cx="7990262" cy="16112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BB1AFEF-4403-4EEF-9F59-62C3B39E5DCF}"/>
            </a:ext>
          </a:extLst>
        </xdr:cNvPr>
        <xdr:cNvSpPr txBox="1"/>
      </xdr:nvSpPr>
      <xdr:spPr>
        <a:xfrm>
          <a:off x="18478500" y="400050"/>
          <a:ext cx="16056610" cy="1415415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932237</xdr:colOff>
      <xdr:row>9</xdr:row>
      <xdr:rowOff>98819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04EF4F-D201-4DE7-8E93-B8846AC95F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5823525" y="424960"/>
          <a:ext cx="8190287" cy="15407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B2D312C-4926-4AE9-84B4-282641372441}"/>
            </a:ext>
          </a:extLst>
        </xdr:cNvPr>
        <xdr:cNvSpPr txBox="1"/>
      </xdr:nvSpPr>
      <xdr:spPr>
        <a:xfrm>
          <a:off x="18478500" y="400050"/>
          <a:ext cx="16056610" cy="1415415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936047</xdr:colOff>
      <xdr:row>9</xdr:row>
      <xdr:rowOff>95009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91E232-E254-4C6D-AB0B-27ED757F6C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5823525" y="424960"/>
          <a:ext cx="8194097" cy="153694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C922EF7-2960-4C44-9232-406F6091F6C2}"/>
            </a:ext>
          </a:extLst>
        </xdr:cNvPr>
        <xdr:cNvSpPr txBox="1"/>
      </xdr:nvSpPr>
      <xdr:spPr>
        <a:xfrm>
          <a:off x="18478500" y="400050"/>
          <a:ext cx="16056610" cy="1415415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da-DK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a-DK" sz="1100" b="0" i="0" baseline="0">
              <a:effectLst/>
              <a:latin typeface="+mn-lt"/>
              <a:ea typeface="+mn-ea"/>
              <a:cs typeface="+mn-cs"/>
            </a:rPr>
            <a:t>It is assumed that the initiate storage takes place at the biogasplant.</a:t>
          </a:r>
          <a:endParaRPr lang="da-DK" sz="12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da-DK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932237</xdr:colOff>
      <xdr:row>9</xdr:row>
      <xdr:rowOff>98819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34FD39-1EFC-40FF-BCB0-60CDFF5F06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5823525" y="424960"/>
          <a:ext cx="8194097" cy="153694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BF7EE76-143D-4BBE-B38B-B55808A152F4}"/>
            </a:ext>
          </a:extLst>
        </xdr:cNvPr>
        <xdr:cNvSpPr txBox="1"/>
      </xdr:nvSpPr>
      <xdr:spPr>
        <a:xfrm>
          <a:off x="18478500" y="400050"/>
          <a:ext cx="16056610" cy="1415415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da-DK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It is assumed that the initiate storage takes place at the biogasplant.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da-DK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932237</xdr:colOff>
      <xdr:row>9</xdr:row>
      <xdr:rowOff>98819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4F035A-6AD6-4649-8A5A-1104BC3169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5823525" y="424960"/>
          <a:ext cx="8190287" cy="154075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ECAB226-407B-4955-A761-A276E0E4D2BA}"/>
            </a:ext>
          </a:extLst>
        </xdr:cNvPr>
        <xdr:cNvSpPr txBox="1"/>
      </xdr:nvSpPr>
      <xdr:spPr>
        <a:xfrm>
          <a:off x="18470880" y="403860"/>
          <a:ext cx="16045180" cy="1428750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932237</xdr:colOff>
      <xdr:row>9</xdr:row>
      <xdr:rowOff>98819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25EA62-EEAB-489B-A908-638B4323D7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5806380" y="430675"/>
          <a:ext cx="8205527" cy="154647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5DC770C-1DEF-47C6-B617-6E2D9D9F2D18}"/>
            </a:ext>
          </a:extLst>
        </xdr:cNvPr>
        <xdr:cNvSpPr txBox="1"/>
      </xdr:nvSpPr>
      <xdr:spPr>
        <a:xfrm>
          <a:off x="18478500" y="400050"/>
          <a:ext cx="16056610" cy="1415415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932237</xdr:colOff>
      <xdr:row>9</xdr:row>
      <xdr:rowOff>98819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171349-EB9E-4672-AAE5-4DF18A290E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5823525" y="424960"/>
          <a:ext cx="8194097" cy="153694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3F74E03-E5F7-4A40-BFE2-64C8CC532F0C}"/>
            </a:ext>
          </a:extLst>
        </xdr:cNvPr>
        <xdr:cNvSpPr txBox="1"/>
      </xdr:nvSpPr>
      <xdr:spPr>
        <a:xfrm>
          <a:off x="19072860" y="403860"/>
          <a:ext cx="16151860" cy="1428750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932237</xdr:colOff>
      <xdr:row>9</xdr:row>
      <xdr:rowOff>98819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99481A-94D6-4049-8ADB-73B90F1922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6515040" y="430675"/>
          <a:ext cx="8201717" cy="155028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17440275" y="390525"/>
          <a:ext cx="15738475" cy="1485900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da-DK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It is assumed that the initiate storage takes place at the biogasplant.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936047</xdr:colOff>
      <xdr:row>9</xdr:row>
      <xdr:rowOff>95009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4404300" y="417340"/>
          <a:ext cx="7990262" cy="161124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0A6294E-A11A-4DE2-9FFD-6D58B85BD16E}"/>
            </a:ext>
          </a:extLst>
        </xdr:cNvPr>
        <xdr:cNvSpPr txBox="1"/>
      </xdr:nvSpPr>
      <xdr:spPr>
        <a:xfrm>
          <a:off x="18600420" y="403860"/>
          <a:ext cx="16151860" cy="1428750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da-DK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It is assumed that the initiate storage takes place at the biogasplant.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932237</xdr:colOff>
      <xdr:row>9</xdr:row>
      <xdr:rowOff>98819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6EEAB6-3977-4E53-9A7D-BA0A0AA9E0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6042600" y="430675"/>
          <a:ext cx="8201717" cy="155028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3DC1D91-F30E-4ECD-B8BE-9496543F23B9}"/>
            </a:ext>
          </a:extLst>
        </xdr:cNvPr>
        <xdr:cNvSpPr txBox="1"/>
      </xdr:nvSpPr>
      <xdr:spPr>
        <a:xfrm>
          <a:off x="19078575" y="400050"/>
          <a:ext cx="16161385" cy="1415415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da-DK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It is assumed that the initiate storage takes place at the biogasplant.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936047</xdr:colOff>
      <xdr:row>9</xdr:row>
      <xdr:rowOff>95009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875EC5-BA1F-4FEF-B6CE-49513804CC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6528375" y="424960"/>
          <a:ext cx="8194097" cy="153694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9D01820-452A-4992-888F-BD28E776E477}"/>
            </a:ext>
          </a:extLst>
        </xdr:cNvPr>
        <xdr:cNvSpPr txBox="1"/>
      </xdr:nvSpPr>
      <xdr:spPr>
        <a:xfrm>
          <a:off x="18600420" y="403860"/>
          <a:ext cx="16151860" cy="1428750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  <a:b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</a:br>
          <a:b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</a:b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It is assumed that the initiate storage takes place at the biogasplant.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936047</xdr:colOff>
      <xdr:row>9</xdr:row>
      <xdr:rowOff>95009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CEECFF-067E-4182-9DE3-B65E7DD227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6042600" y="430675"/>
          <a:ext cx="8205527" cy="154647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39E2FA6-84E0-4458-8173-7666FF2FC31F}"/>
            </a:ext>
          </a:extLst>
        </xdr:cNvPr>
        <xdr:cNvSpPr txBox="1"/>
      </xdr:nvSpPr>
      <xdr:spPr>
        <a:xfrm>
          <a:off x="19021425" y="400050"/>
          <a:ext cx="16056610" cy="1415415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  <a:b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</a:b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Biogas plant is assumed to be at the biorefinery plant site, so no transport of the pulp.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936047</xdr:colOff>
      <xdr:row>9</xdr:row>
      <xdr:rowOff>95009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521FE0-89E1-440E-B468-569A4E9B50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6366450" y="424960"/>
          <a:ext cx="8194097" cy="153694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26C10A4-3A80-4387-9AE3-56FD39A02A72}"/>
            </a:ext>
          </a:extLst>
        </xdr:cNvPr>
        <xdr:cNvSpPr txBox="1"/>
      </xdr:nvSpPr>
      <xdr:spPr>
        <a:xfrm>
          <a:off x="19164300" y="400050"/>
          <a:ext cx="16628110" cy="1415415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932237</xdr:colOff>
      <xdr:row>9</xdr:row>
      <xdr:rowOff>98819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56F72F-D890-4AE7-97A0-0EA7A4D8E4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7080825" y="424960"/>
          <a:ext cx="8194097" cy="153694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17440275" y="390525"/>
          <a:ext cx="15738475" cy="1485900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936047</xdr:colOff>
      <xdr:row>9</xdr:row>
      <xdr:rowOff>95009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4404300" y="417340"/>
          <a:ext cx="7990262" cy="161124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440275" y="390525"/>
          <a:ext cx="15738475" cy="1485900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932237</xdr:colOff>
      <xdr:row>9</xdr:row>
      <xdr:rowOff>98819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4404300" y="417340"/>
          <a:ext cx="7990262" cy="161124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EA5FEFD-7502-4E18-965F-D0A8DBABD50A}"/>
            </a:ext>
          </a:extLst>
        </xdr:cNvPr>
        <xdr:cNvSpPr txBox="1"/>
      </xdr:nvSpPr>
      <xdr:spPr>
        <a:xfrm>
          <a:off x="19002375" y="400050"/>
          <a:ext cx="16161385" cy="1415415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932237</xdr:colOff>
      <xdr:row>9</xdr:row>
      <xdr:rowOff>98819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BDBBD7-318E-4A7F-AADE-60A125C5AF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6452175" y="424960"/>
          <a:ext cx="8190287" cy="154075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674FFED-568C-4A56-9C9B-7B1684E6D2CB}"/>
            </a:ext>
          </a:extLst>
        </xdr:cNvPr>
        <xdr:cNvSpPr txBox="1"/>
      </xdr:nvSpPr>
      <xdr:spPr>
        <a:xfrm>
          <a:off x="19364325" y="400050"/>
          <a:ext cx="16675735" cy="1415415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936047</xdr:colOff>
      <xdr:row>9</xdr:row>
      <xdr:rowOff>95009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F70D94-FA60-405C-9B8F-21CCDD8110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7328475" y="424960"/>
          <a:ext cx="8190287" cy="154075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EC82463-669C-4F98-9CE4-86FE352E7EFF}"/>
            </a:ext>
          </a:extLst>
        </xdr:cNvPr>
        <xdr:cNvSpPr txBox="1"/>
      </xdr:nvSpPr>
      <xdr:spPr>
        <a:xfrm>
          <a:off x="19507200" y="400050"/>
          <a:ext cx="16675735" cy="1415415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936047</xdr:colOff>
      <xdr:row>9</xdr:row>
      <xdr:rowOff>95009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613C29-42C0-40FE-8247-99FC24A3B3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7471350" y="424960"/>
          <a:ext cx="8190287" cy="154075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B27F79B-0D5B-45D9-93B7-161D5FCA9FB0}"/>
            </a:ext>
          </a:extLst>
        </xdr:cNvPr>
        <xdr:cNvSpPr txBox="1"/>
      </xdr:nvSpPr>
      <xdr:spPr>
        <a:xfrm>
          <a:off x="19507200" y="400050"/>
          <a:ext cx="16675735" cy="1415415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936047</xdr:colOff>
      <xdr:row>9</xdr:row>
      <xdr:rowOff>95009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9713A8-D239-4995-852E-155DE08BF3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7471350" y="424960"/>
          <a:ext cx="8190287" cy="154075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C2809C8-5859-44E5-8C0B-A6A812D93127}"/>
            </a:ext>
          </a:extLst>
        </xdr:cNvPr>
        <xdr:cNvSpPr txBox="1"/>
      </xdr:nvSpPr>
      <xdr:spPr>
        <a:xfrm>
          <a:off x="19507200" y="400050"/>
          <a:ext cx="16675735" cy="1415415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932237</xdr:colOff>
      <xdr:row>9</xdr:row>
      <xdr:rowOff>98819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24C7EA2-3A54-4FAD-9FEE-FED858AAA7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7471350" y="424960"/>
          <a:ext cx="8190287" cy="154075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79F9DBA-7B10-47DB-B1E2-C0A695629B41}"/>
            </a:ext>
          </a:extLst>
        </xdr:cNvPr>
        <xdr:cNvSpPr txBox="1"/>
      </xdr:nvSpPr>
      <xdr:spPr>
        <a:xfrm>
          <a:off x="19507200" y="400050"/>
          <a:ext cx="16675735" cy="1415415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932237</xdr:colOff>
      <xdr:row>9</xdr:row>
      <xdr:rowOff>98819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1D1B5A-19E8-49C1-98A3-0154DC5705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7471350" y="424960"/>
          <a:ext cx="8190287" cy="154075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93120F0-47D1-439C-80AE-7959F6FC6C35}"/>
            </a:ext>
          </a:extLst>
        </xdr:cNvPr>
        <xdr:cNvSpPr txBox="1"/>
      </xdr:nvSpPr>
      <xdr:spPr>
        <a:xfrm>
          <a:off x="19002375" y="400050"/>
          <a:ext cx="16161385" cy="1415415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932237</xdr:colOff>
      <xdr:row>9</xdr:row>
      <xdr:rowOff>98819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5572FA-2403-444D-A282-8A28E2748E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6452175" y="424960"/>
          <a:ext cx="8190287" cy="154075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6E7574E-905D-4C1E-802F-6F205BBF4F79}"/>
            </a:ext>
          </a:extLst>
        </xdr:cNvPr>
        <xdr:cNvSpPr txBox="1"/>
      </xdr:nvSpPr>
      <xdr:spPr>
        <a:xfrm>
          <a:off x="19362420" y="403860"/>
          <a:ext cx="16662400" cy="1428750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932237</xdr:colOff>
      <xdr:row>9</xdr:row>
      <xdr:rowOff>98819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F87E47-EB6B-4EDD-B6FA-A4771DCA73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7315140" y="430675"/>
          <a:ext cx="8201717" cy="1550284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1291776-9B22-4C4F-9392-2F1C92BB4C47}"/>
            </a:ext>
          </a:extLst>
        </xdr:cNvPr>
        <xdr:cNvSpPr txBox="1"/>
      </xdr:nvSpPr>
      <xdr:spPr>
        <a:xfrm>
          <a:off x="19021425" y="400050"/>
          <a:ext cx="16056610" cy="1415415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932237</xdr:colOff>
      <xdr:row>9</xdr:row>
      <xdr:rowOff>98819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15F87E-07BB-44E4-86A1-8A503D0FD9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6366450" y="424960"/>
          <a:ext cx="8194097" cy="153694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17440275" y="390525"/>
          <a:ext cx="15738475" cy="1485900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936047</xdr:colOff>
      <xdr:row>9</xdr:row>
      <xdr:rowOff>95009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4404300" y="417340"/>
          <a:ext cx="7990262" cy="161124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7440275" y="390525"/>
          <a:ext cx="15738475" cy="1485900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936047</xdr:colOff>
      <xdr:row>9</xdr:row>
      <xdr:rowOff>95009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4404300" y="417340"/>
          <a:ext cx="7990262" cy="1611244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17440275" y="390525"/>
          <a:ext cx="15738475" cy="1485900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936047</xdr:colOff>
      <xdr:row>9</xdr:row>
      <xdr:rowOff>95009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4404300" y="417340"/>
          <a:ext cx="7990262" cy="1611244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 txBox="1"/>
      </xdr:nvSpPr>
      <xdr:spPr>
        <a:xfrm>
          <a:off x="17440275" y="390525"/>
          <a:ext cx="15738475" cy="1485900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932237</xdr:colOff>
      <xdr:row>9</xdr:row>
      <xdr:rowOff>98819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4404300" y="417340"/>
          <a:ext cx="7990262" cy="1611244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 txBox="1"/>
      </xdr:nvSpPr>
      <xdr:spPr>
        <a:xfrm>
          <a:off x="17440275" y="390525"/>
          <a:ext cx="15738475" cy="1485900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932237</xdr:colOff>
      <xdr:row>9</xdr:row>
      <xdr:rowOff>98819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4404300" y="417340"/>
          <a:ext cx="7990262" cy="1611244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A62AA8E-3587-424E-A3F6-6EDA5CFAE5AD}"/>
            </a:ext>
          </a:extLst>
        </xdr:cNvPr>
        <xdr:cNvSpPr txBox="1"/>
      </xdr:nvSpPr>
      <xdr:spPr>
        <a:xfrm>
          <a:off x="17922240" y="403860"/>
          <a:ext cx="16151860" cy="1428750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932237</xdr:colOff>
      <xdr:row>9</xdr:row>
      <xdr:rowOff>98819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F95B1E-9636-46F6-B328-C90BA78746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5364420" y="430675"/>
          <a:ext cx="8201717" cy="1550284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 txBox="1"/>
      </xdr:nvSpPr>
      <xdr:spPr>
        <a:xfrm>
          <a:off x="17440275" y="390525"/>
          <a:ext cx="15738475" cy="1485900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936047</xdr:colOff>
      <xdr:row>9</xdr:row>
      <xdr:rowOff>95009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4404300" y="417340"/>
          <a:ext cx="7990262" cy="1611244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 txBox="1"/>
      </xdr:nvSpPr>
      <xdr:spPr>
        <a:xfrm>
          <a:off x="17440275" y="390525"/>
          <a:ext cx="15738475" cy="1485900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da-DK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Plant slurry is assumed as cattle slurry regarding Arrhenius formular.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Transport is put on the Biogas technology where this biomass feedstock emerges.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936047</xdr:colOff>
      <xdr:row>9</xdr:row>
      <xdr:rowOff>95009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4404300" y="417340"/>
          <a:ext cx="7990262" cy="1611244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889000</xdr:colOff>
      <xdr:row>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1E7845D-1C36-4AAF-9847-DC6F19ED6DAB}"/>
            </a:ext>
          </a:extLst>
        </xdr:cNvPr>
        <xdr:cNvSpPr txBox="1"/>
      </xdr:nvSpPr>
      <xdr:spPr>
        <a:xfrm>
          <a:off x="17929860" y="403860"/>
          <a:ext cx="16159480" cy="1428750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600" b="0" i="0" u="sng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If there are no losses from initial storage for the particular input, e.g. fresh grass that are utilized imediately, then the Storage time (days) cell is left empty.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da-DK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Plant slurry is assumed as cattle slurry regarding Arrhenius formular.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da-DK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Transport is put on the Biogas technology where this biomass feedstock emerges.</a:t>
          </a:r>
        </a:p>
      </xdr:txBody>
    </xdr:sp>
    <xdr:clientData/>
  </xdr:twoCellAnchor>
  <xdr:twoCellAnchor editAs="oneCell">
    <xdr:from>
      <xdr:col>22</xdr:col>
      <xdr:colOff>0</xdr:colOff>
      <xdr:row>1</xdr:row>
      <xdr:rowOff>26815</xdr:rowOff>
    </xdr:from>
    <xdr:to>
      <xdr:col>28</xdr:col>
      <xdr:colOff>936047</xdr:colOff>
      <xdr:row>9</xdr:row>
      <xdr:rowOff>95009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1770D3-3246-481A-B196-37F4951832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980"/>
        <a:stretch/>
      </xdr:blipFill>
      <xdr:spPr>
        <a:xfrm>
          <a:off x="35379660" y="430675"/>
          <a:ext cx="8211242" cy="154647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O:\Tech_Cirkulaer-master\Cirkulaer_model\Input\Output_status_C_Livestock.xlsx" TargetMode="External"/><Relationship Id="rId1" Type="http://schemas.openxmlformats.org/officeDocument/2006/relationships/externalLinkPath" Target="file:///O:\Tech_Cirkulaer-master\Cirkulaer_model\Input\Output_status_C_Livestock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O:\Tech_Cirkulaer-master\Cirkulaer_model\Input\Kartotekskort%20over%20step_one_teknologier.xlsx" TargetMode="External"/><Relationship Id="rId1" Type="http://schemas.openxmlformats.org/officeDocument/2006/relationships/externalLinkPath" Target="file:///O:\Tech_Cirkulaer-master\Cirkulaer_model\Input\Kartotekskort%20over%20step_one_teknologier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O:\Tech_Cirkulaer-master\Cirkulaer_model\Input\Kartotekskort%20over%20afgr&#248;der.xlsx" TargetMode="External"/><Relationship Id="rId1" Type="http://schemas.openxmlformats.org/officeDocument/2006/relationships/externalLinkPath" Target="file:///O:\Tech_Cirkulaer-master\Cirkulaer_model\Input\Kartotekskort%20over%20afgr&#248;der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O:\Tech_Cirkulaer-master\Cirkulaer_model\Input\Kartotekskort%20over%20husdyr.xlsx" TargetMode="External"/><Relationship Id="rId1" Type="http://schemas.openxmlformats.org/officeDocument/2006/relationships/externalLinkPath" Target="file:///O:\Tech_Cirkulaer-master\Cirkulaer_model\Input\Kartotekskort%20over%20husdy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ivestock_feed_calc_log"/>
      <sheetName val="Livestock_calculations"/>
      <sheetName val="Feedgroup_status"/>
      <sheetName val="Livestock_balance"/>
      <sheetName val="Associated inputs"/>
      <sheetName val="Cumulative emissions"/>
    </sheetNames>
    <sheetDataSet>
      <sheetData sheetId="0"/>
      <sheetData sheetId="1"/>
      <sheetData sheetId="2">
        <row r="1">
          <cell r="A1" t="str">
            <v>Pooling feed groups</v>
          </cell>
        </row>
        <row r="2">
          <cell r="A2" t="str">
            <v>FEED_GROUP</v>
          </cell>
          <cell r="B2" t="str">
            <v>DM_TOTAL</v>
          </cell>
          <cell r="J2" t="str">
            <v>C_G_KG</v>
          </cell>
          <cell r="K2" t="str">
            <v>N_G_KG</v>
          </cell>
          <cell r="L2" t="str">
            <v>P_G_KG</v>
          </cell>
          <cell r="M2" t="str">
            <v>K_G_KG</v>
          </cell>
          <cell r="N2" t="str">
            <v>MJ_KG</v>
          </cell>
          <cell r="O2" t="str">
            <v>DM_G_KG</v>
          </cell>
          <cell r="P2" t="str">
            <v>VS_G_KG</v>
          </cell>
          <cell r="Q2" t="str">
            <v>C_PLANT_PROPORTION</v>
          </cell>
        </row>
        <row r="3">
          <cell r="A3" t="str">
            <v>Beets_top_conv</v>
          </cell>
          <cell r="B3">
            <v>161965680.43634599</v>
          </cell>
          <cell r="J3">
            <v>450</v>
          </cell>
          <cell r="K3">
            <v>26.24</v>
          </cell>
          <cell r="L3">
            <v>2.7</v>
          </cell>
          <cell r="M3">
            <v>30</v>
          </cell>
          <cell r="N3">
            <v>16.7</v>
          </cell>
          <cell r="O3">
            <v>120</v>
          </cell>
          <cell r="P3">
            <v>0</v>
          </cell>
          <cell r="Q3">
            <v>1</v>
          </cell>
        </row>
        <row r="4">
          <cell r="A4" t="str">
            <v>Beets_top_org</v>
          </cell>
          <cell r="B4">
            <v>1565338.5513240001</v>
          </cell>
          <cell r="J4">
            <v>450</v>
          </cell>
          <cell r="K4">
            <v>26.24</v>
          </cell>
          <cell r="L4">
            <v>2.7</v>
          </cell>
          <cell r="M4">
            <v>30</v>
          </cell>
          <cell r="N4">
            <v>16.7</v>
          </cell>
          <cell r="O4">
            <v>120</v>
          </cell>
          <cell r="P4">
            <v>0</v>
          </cell>
          <cell r="Q4">
            <v>1</v>
          </cell>
        </row>
        <row r="5">
          <cell r="A5" t="str">
            <v>Catch_crop_biomass_conv</v>
          </cell>
          <cell r="B5">
            <v>550523791.60715902</v>
          </cell>
          <cell r="J5">
            <v>450</v>
          </cell>
          <cell r="K5">
            <v>29.118227349201799</v>
          </cell>
          <cell r="L5">
            <v>3.8997996149368999</v>
          </cell>
          <cell r="M5">
            <v>30.098267782454499</v>
          </cell>
          <cell r="N5">
            <v>16.5</v>
          </cell>
          <cell r="O5">
            <v>183.99817923522201</v>
          </cell>
          <cell r="P5">
            <v>0</v>
          </cell>
          <cell r="Q5">
            <v>1</v>
          </cell>
        </row>
        <row r="6">
          <cell r="A6" t="str">
            <v>Catch_crop_biomass_org</v>
          </cell>
          <cell r="B6">
            <v>14984430.6695383</v>
          </cell>
          <cell r="J6">
            <v>450</v>
          </cell>
          <cell r="K6">
            <v>29.055415943814001</v>
          </cell>
          <cell r="L6">
            <v>3.8926992500794602</v>
          </cell>
          <cell r="M6">
            <v>30.036889072909101</v>
          </cell>
          <cell r="N6">
            <v>16.5</v>
          </cell>
          <cell r="O6">
            <v>183.93368622987001</v>
          </cell>
          <cell r="P6">
            <v>0</v>
          </cell>
          <cell r="Q6">
            <v>1</v>
          </cell>
        </row>
        <row r="7">
          <cell r="A7" t="str">
            <v>Grain_conv</v>
          </cell>
          <cell r="B7">
            <v>2183979945.54916</v>
          </cell>
          <cell r="J7">
            <v>450</v>
          </cell>
          <cell r="K7">
            <v>16.763556808227801</v>
          </cell>
          <cell r="L7">
            <v>3.10330868420662</v>
          </cell>
          <cell r="M7">
            <v>4.8756184519108396</v>
          </cell>
          <cell r="N7">
            <v>19.234891073546201</v>
          </cell>
          <cell r="O7">
            <v>850.51110268835396</v>
          </cell>
          <cell r="P7">
            <v>0</v>
          </cell>
          <cell r="Q7">
            <v>1</v>
          </cell>
        </row>
        <row r="8">
          <cell r="A8" t="str">
            <v>Grain_org</v>
          </cell>
          <cell r="B8">
            <v>73440040.768511996</v>
          </cell>
          <cell r="J8">
            <v>450</v>
          </cell>
          <cell r="K8">
            <v>15.965584763251099</v>
          </cell>
          <cell r="L8">
            <v>3.1979005598371502</v>
          </cell>
          <cell r="M8">
            <v>4.6680109868804696</v>
          </cell>
          <cell r="N8">
            <v>19.2888664548341</v>
          </cell>
          <cell r="O8">
            <v>850.11622419383002</v>
          </cell>
          <cell r="P8">
            <v>0</v>
          </cell>
          <cell r="Q8">
            <v>1</v>
          </cell>
        </row>
        <row r="9">
          <cell r="A9" t="str">
            <v>Grass_and_grass_clover_conv</v>
          </cell>
          <cell r="B9">
            <v>489901264.13272297</v>
          </cell>
          <cell r="J9">
            <v>450.00000233204003</v>
          </cell>
          <cell r="K9">
            <v>27.0203229895893</v>
          </cell>
          <cell r="L9">
            <v>3.6646866480221498</v>
          </cell>
          <cell r="M9">
            <v>28.092453829169798</v>
          </cell>
          <cell r="N9">
            <v>16.549135894677399</v>
          </cell>
          <cell r="O9">
            <v>181.626006259945</v>
          </cell>
          <cell r="P9">
            <v>0</v>
          </cell>
          <cell r="Q9">
            <v>1</v>
          </cell>
        </row>
        <row r="10">
          <cell r="A10" t="str">
            <v>Grass_and_grass_clover_org</v>
          </cell>
          <cell r="B10">
            <v>198799154.692848</v>
          </cell>
          <cell r="J10">
            <v>450.00007165681598</v>
          </cell>
          <cell r="K10">
            <v>26.523962609150399</v>
          </cell>
          <cell r="L10">
            <v>3.6055782621371102</v>
          </cell>
          <cell r="M10">
            <v>27.561193702598601</v>
          </cell>
          <cell r="N10">
            <v>16.528960088099701</v>
          </cell>
          <cell r="O10">
            <v>181.16755850137801</v>
          </cell>
          <cell r="P10">
            <v>0</v>
          </cell>
          <cell r="Q10">
            <v>1</v>
          </cell>
        </row>
        <row r="11">
          <cell r="A11" t="str">
            <v>Grass_legume_grass_no_yield_a_conv</v>
          </cell>
          <cell r="B11">
            <v>5322698.0913484804</v>
          </cell>
          <cell r="J11">
            <v>450</v>
          </cell>
          <cell r="K11">
            <v>29.12</v>
          </cell>
          <cell r="L11">
            <v>3.9</v>
          </cell>
          <cell r="M11">
            <v>30.1</v>
          </cell>
          <cell r="N11">
            <v>16.5</v>
          </cell>
          <cell r="O11">
            <v>180</v>
          </cell>
          <cell r="P11">
            <v>0</v>
          </cell>
          <cell r="Q11">
            <v>1</v>
          </cell>
        </row>
        <row r="12">
          <cell r="A12" t="str">
            <v>Grass_legume_grass_no_yield_a_org</v>
          </cell>
          <cell r="B12">
            <v>1096178.6212863401</v>
          </cell>
          <cell r="J12">
            <v>450</v>
          </cell>
          <cell r="K12">
            <v>29.12</v>
          </cell>
          <cell r="L12">
            <v>3.9</v>
          </cell>
          <cell r="M12">
            <v>30.1</v>
          </cell>
          <cell r="N12">
            <v>16.5</v>
          </cell>
          <cell r="O12">
            <v>180</v>
          </cell>
          <cell r="P12">
            <v>0</v>
          </cell>
          <cell r="Q12">
            <v>1</v>
          </cell>
        </row>
        <row r="13">
          <cell r="A13" t="str">
            <v>Grass_legume_grass_no_yield_b_conv</v>
          </cell>
          <cell r="B13">
            <v>83450442.579115301</v>
          </cell>
          <cell r="J13">
            <v>450</v>
          </cell>
          <cell r="K13">
            <v>26.154825365531298</v>
          </cell>
          <cell r="L13">
            <v>3.5648089365175499</v>
          </cell>
          <cell r="M13">
            <v>27.2024594734517</v>
          </cell>
          <cell r="N13">
            <v>16.5</v>
          </cell>
          <cell r="O13">
            <v>180</v>
          </cell>
          <cell r="P13">
            <v>0</v>
          </cell>
          <cell r="Q13">
            <v>1</v>
          </cell>
        </row>
        <row r="14">
          <cell r="A14" t="str">
            <v>Grass_legume_grass_no_yield_b_org</v>
          </cell>
          <cell r="B14">
            <v>10633554.1487241</v>
          </cell>
          <cell r="J14">
            <v>450</v>
          </cell>
          <cell r="K14">
            <v>26.780671062105899</v>
          </cell>
          <cell r="L14">
            <v>3.6355561640744698</v>
          </cell>
          <cell r="M14">
            <v>27.814029951666001</v>
          </cell>
          <cell r="N14">
            <v>16.5</v>
          </cell>
          <cell r="O14">
            <v>180</v>
          </cell>
          <cell r="P14">
            <v>0</v>
          </cell>
          <cell r="Q14">
            <v>1</v>
          </cell>
        </row>
        <row r="15">
          <cell r="A15" t="str">
            <v>Human_food_protein_legumes_conv</v>
          </cell>
          <cell r="B15">
            <v>3608888.4354582001</v>
          </cell>
          <cell r="J15">
            <v>450</v>
          </cell>
          <cell r="K15">
            <v>43.3</v>
          </cell>
          <cell r="L15">
            <v>3.45</v>
          </cell>
          <cell r="M15">
            <v>26.21</v>
          </cell>
          <cell r="N15">
            <v>16.5</v>
          </cell>
          <cell r="O15">
            <v>213</v>
          </cell>
          <cell r="P15">
            <v>0</v>
          </cell>
          <cell r="Q15">
            <v>1</v>
          </cell>
        </row>
        <row r="16">
          <cell r="A16" t="str">
            <v>Human_food_protein_legumes_org</v>
          </cell>
          <cell r="B16">
            <v>1154065.29918488</v>
          </cell>
          <cell r="J16">
            <v>450</v>
          </cell>
          <cell r="K16">
            <v>43.3</v>
          </cell>
          <cell r="L16">
            <v>3.45</v>
          </cell>
          <cell r="M16">
            <v>26.21</v>
          </cell>
          <cell r="N16">
            <v>16.5</v>
          </cell>
          <cell r="O16">
            <v>213</v>
          </cell>
          <cell r="P16">
            <v>0</v>
          </cell>
          <cell r="Q16">
            <v>1</v>
          </cell>
        </row>
        <row r="17">
          <cell r="A17" t="str">
            <v>Maize_whole_crop_fresh_conv</v>
          </cell>
          <cell r="B17">
            <v>43060509.987958401</v>
          </cell>
          <cell r="J17">
            <v>450</v>
          </cell>
          <cell r="K17">
            <v>11.68</v>
          </cell>
          <cell r="L17">
            <v>2.2000000000000002</v>
          </cell>
          <cell r="M17">
            <v>11.3</v>
          </cell>
          <cell r="N17">
            <v>17.7</v>
          </cell>
          <cell r="O17">
            <v>318</v>
          </cell>
          <cell r="P17">
            <v>0</v>
          </cell>
          <cell r="Q17">
            <v>1</v>
          </cell>
        </row>
        <row r="18">
          <cell r="A18" t="str">
            <v>Maize_whole_crop_fresh_org</v>
          </cell>
          <cell r="B18">
            <v>0</v>
          </cell>
          <cell r="J18">
            <v>450</v>
          </cell>
          <cell r="K18">
            <v>11.68</v>
          </cell>
          <cell r="L18">
            <v>2.2000000000000002</v>
          </cell>
          <cell r="M18">
            <v>11.3</v>
          </cell>
          <cell r="N18">
            <v>17.7</v>
          </cell>
          <cell r="O18">
            <v>318</v>
          </cell>
          <cell r="P18">
            <v>0</v>
          </cell>
          <cell r="Q18">
            <v>1</v>
          </cell>
        </row>
        <row r="19">
          <cell r="A19" t="str">
            <v>Oilseed_conv</v>
          </cell>
          <cell r="B19">
            <v>0</v>
          </cell>
          <cell r="J19">
            <v>0</v>
          </cell>
          <cell r="K19" t="e">
            <v>#NUM!</v>
          </cell>
          <cell r="L19" t="e">
            <v>#NUM!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1</v>
          </cell>
        </row>
        <row r="20">
          <cell r="A20" t="str">
            <v>Oilseed_org</v>
          </cell>
          <cell r="B20">
            <v>0</v>
          </cell>
          <cell r="J20" t="e">
            <v>#NUM!</v>
          </cell>
          <cell r="K20">
            <v>0</v>
          </cell>
          <cell r="L20" t="e">
            <v>#NUM!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</v>
          </cell>
        </row>
        <row r="21">
          <cell r="A21" t="str">
            <v>Potatoes_not_starch_powder_conv</v>
          </cell>
          <cell r="B21">
            <v>176455559.19952199</v>
          </cell>
          <cell r="J21">
            <v>450</v>
          </cell>
          <cell r="K21">
            <v>14.72</v>
          </cell>
          <cell r="L21">
            <v>2.1</v>
          </cell>
          <cell r="M21">
            <v>20</v>
          </cell>
          <cell r="N21">
            <v>18.2</v>
          </cell>
          <cell r="O21">
            <v>240</v>
          </cell>
          <cell r="P21">
            <v>0</v>
          </cell>
          <cell r="Q21">
            <v>1</v>
          </cell>
        </row>
        <row r="22">
          <cell r="A22" t="str">
            <v>Potatoes_not_starch_powder_org</v>
          </cell>
          <cell r="B22">
            <v>12746719.957643401</v>
          </cell>
          <cell r="J22">
            <v>450</v>
          </cell>
          <cell r="K22">
            <v>14.72</v>
          </cell>
          <cell r="L22">
            <v>2.1</v>
          </cell>
          <cell r="M22">
            <v>20</v>
          </cell>
          <cell r="N22">
            <v>18.2</v>
          </cell>
          <cell r="O22">
            <v>240</v>
          </cell>
          <cell r="P22">
            <v>0</v>
          </cell>
          <cell r="Q22">
            <v>1</v>
          </cell>
        </row>
        <row r="23">
          <cell r="A23" t="str">
            <v>Potatoes_starch_powder_conv</v>
          </cell>
          <cell r="B23">
            <v>0</v>
          </cell>
          <cell r="J23">
            <v>0</v>
          </cell>
          <cell r="K23">
            <v>0</v>
          </cell>
          <cell r="L23" t="e">
            <v>#NUM!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1</v>
          </cell>
        </row>
        <row r="24">
          <cell r="A24" t="str">
            <v>Potatoes_starch_powder_org</v>
          </cell>
          <cell r="B24">
            <v>0</v>
          </cell>
          <cell r="J24" t="e">
            <v>#NUM!</v>
          </cell>
          <cell r="K24">
            <v>0</v>
          </cell>
          <cell r="L24" t="e">
            <v>#NUM!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1</v>
          </cell>
        </row>
        <row r="25">
          <cell r="A25" t="str">
            <v>Protein_2_conv</v>
          </cell>
          <cell r="B25">
            <v>5.9604644775390599E-8</v>
          </cell>
          <cell r="J25">
            <v>450</v>
          </cell>
          <cell r="K25">
            <v>47.944927145819598</v>
          </cell>
          <cell r="L25">
            <v>11.2845590074899</v>
          </cell>
          <cell r="M25">
            <v>15.617424834684901</v>
          </cell>
          <cell r="N25">
            <v>21.642157630789701</v>
          </cell>
          <cell r="O25">
            <v>879.383109851227</v>
          </cell>
          <cell r="P25">
            <v>0</v>
          </cell>
          <cell r="Q25">
            <v>1</v>
          </cell>
        </row>
        <row r="26">
          <cell r="A26" t="str">
            <v>Protein_2_org</v>
          </cell>
          <cell r="B26">
            <v>0</v>
          </cell>
          <cell r="J26">
            <v>450</v>
          </cell>
          <cell r="K26">
            <v>43.777938014621903</v>
          </cell>
          <cell r="L26">
            <v>6.4144561918241498</v>
          </cell>
          <cell r="M26">
            <v>12.727445633268699</v>
          </cell>
          <cell r="N26">
            <v>20.018036796907101</v>
          </cell>
          <cell r="O26">
            <v>854.36833436743996</v>
          </cell>
          <cell r="P26">
            <v>0</v>
          </cell>
          <cell r="Q26">
            <v>1</v>
          </cell>
        </row>
        <row r="27">
          <cell r="A27" t="str">
            <v>Protein_grass_clover_biorefinery_conv</v>
          </cell>
          <cell r="B27">
            <v>0</v>
          </cell>
          <cell r="J27">
            <v>0</v>
          </cell>
          <cell r="K27">
            <v>0</v>
          </cell>
          <cell r="L27">
            <v>0</v>
          </cell>
          <cell r="M27" t="e">
            <v>#NUM!</v>
          </cell>
          <cell r="N27" t="e">
            <v>#NUM!</v>
          </cell>
          <cell r="O27">
            <v>0</v>
          </cell>
          <cell r="P27">
            <v>0</v>
          </cell>
          <cell r="Q27">
            <v>1</v>
          </cell>
        </row>
        <row r="28">
          <cell r="A28" t="str">
            <v>Protein_grass_clover_biorefinery_org</v>
          </cell>
          <cell r="B28">
            <v>0</v>
          </cell>
          <cell r="J28" t="e">
            <v>#NUM!</v>
          </cell>
          <cell r="K28">
            <v>0</v>
          </cell>
          <cell r="L28" t="e">
            <v>#NUM!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1</v>
          </cell>
        </row>
        <row r="29">
          <cell r="A29" t="str">
            <v>Small_seeds_conv</v>
          </cell>
          <cell r="B29">
            <v>104186726.52822199</v>
          </cell>
          <cell r="J29">
            <v>450</v>
          </cell>
          <cell r="K29">
            <v>14.24</v>
          </cell>
          <cell r="L29">
            <v>3</v>
          </cell>
          <cell r="M29">
            <v>4.5</v>
          </cell>
          <cell r="N29">
            <v>19.100000000000001</v>
          </cell>
          <cell r="O29">
            <v>880</v>
          </cell>
          <cell r="P29">
            <v>0</v>
          </cell>
          <cell r="Q29">
            <v>1</v>
          </cell>
        </row>
        <row r="30">
          <cell r="A30" t="str">
            <v>Small_seeds_org</v>
          </cell>
          <cell r="B30">
            <v>4640979.1975681204</v>
          </cell>
          <cell r="J30">
            <v>450</v>
          </cell>
          <cell r="K30">
            <v>14.24</v>
          </cell>
          <cell r="L30">
            <v>3</v>
          </cell>
          <cell r="M30">
            <v>4.5</v>
          </cell>
          <cell r="N30">
            <v>19.100000000000001</v>
          </cell>
          <cell r="O30">
            <v>880</v>
          </cell>
          <cell r="P30">
            <v>0</v>
          </cell>
          <cell r="Q30">
            <v>1</v>
          </cell>
        </row>
        <row r="31">
          <cell r="A31" t="str">
            <v>Straw_conv</v>
          </cell>
          <cell r="B31">
            <v>2330814317.1104798</v>
          </cell>
          <cell r="J31">
            <v>450</v>
          </cell>
          <cell r="K31">
            <v>6.5171805068514397</v>
          </cell>
          <cell r="L31">
            <v>0.90014256800446502</v>
          </cell>
          <cell r="M31">
            <v>16.3043607236127</v>
          </cell>
          <cell r="N31">
            <v>18.237659713728799</v>
          </cell>
          <cell r="O31">
            <v>850.05419244301197</v>
          </cell>
          <cell r="P31">
            <v>0</v>
          </cell>
          <cell r="Q31">
            <v>1</v>
          </cell>
        </row>
        <row r="32">
          <cell r="A32" t="str">
            <v>Straw_oilseed_conv</v>
          </cell>
          <cell r="B32">
            <v>495112684.61503798</v>
          </cell>
          <cell r="J32">
            <v>450</v>
          </cell>
          <cell r="K32">
            <v>5.28</v>
          </cell>
          <cell r="L32">
            <v>1</v>
          </cell>
          <cell r="M32">
            <v>20.2</v>
          </cell>
          <cell r="N32">
            <v>17.7</v>
          </cell>
          <cell r="O32">
            <v>950</v>
          </cell>
          <cell r="P32">
            <v>0</v>
          </cell>
          <cell r="Q32">
            <v>1</v>
          </cell>
        </row>
        <row r="33">
          <cell r="A33" t="str">
            <v>Straw_oilseed_org</v>
          </cell>
          <cell r="B33">
            <v>12631199.191648399</v>
          </cell>
          <cell r="J33">
            <v>450</v>
          </cell>
          <cell r="K33">
            <v>5.28</v>
          </cell>
          <cell r="L33">
            <v>1</v>
          </cell>
          <cell r="M33">
            <v>20.2</v>
          </cell>
          <cell r="N33">
            <v>17.7</v>
          </cell>
          <cell r="O33">
            <v>950</v>
          </cell>
          <cell r="P33">
            <v>0</v>
          </cell>
          <cell r="Q33">
            <v>1</v>
          </cell>
        </row>
        <row r="34">
          <cell r="A34" t="str">
            <v>Straw_org</v>
          </cell>
          <cell r="B34">
            <v>103851288.57662401</v>
          </cell>
          <cell r="J34">
            <v>450</v>
          </cell>
          <cell r="K34">
            <v>6.8823380776112799</v>
          </cell>
          <cell r="L34">
            <v>1.0185604724774799</v>
          </cell>
          <cell r="M34">
            <v>14.9759990893356</v>
          </cell>
          <cell r="N34">
            <v>18.157906078321201</v>
          </cell>
          <cell r="O34">
            <v>850.96796238432705</v>
          </cell>
          <cell r="P34">
            <v>0</v>
          </cell>
          <cell r="Q34">
            <v>1</v>
          </cell>
        </row>
        <row r="35">
          <cell r="A35" t="str">
            <v>Straw_seed_grass_conv</v>
          </cell>
          <cell r="B35">
            <v>347592490.50010699</v>
          </cell>
          <cell r="J35">
            <v>450</v>
          </cell>
          <cell r="K35">
            <v>10.72</v>
          </cell>
          <cell r="L35">
            <v>1.1000000000000001</v>
          </cell>
          <cell r="M35">
            <v>15</v>
          </cell>
          <cell r="N35">
            <v>18</v>
          </cell>
          <cell r="O35">
            <v>850</v>
          </cell>
          <cell r="P35">
            <v>0</v>
          </cell>
          <cell r="Q35">
            <v>1</v>
          </cell>
        </row>
        <row r="36">
          <cell r="A36" t="str">
            <v>Straw_seed_grass_org</v>
          </cell>
          <cell r="B36">
            <v>15640099.895804601</v>
          </cell>
          <cell r="J36">
            <v>450</v>
          </cell>
          <cell r="K36">
            <v>10.72</v>
          </cell>
          <cell r="L36">
            <v>1.1000000000000001</v>
          </cell>
          <cell r="M36">
            <v>15</v>
          </cell>
          <cell r="N36">
            <v>18</v>
          </cell>
          <cell r="O36">
            <v>850</v>
          </cell>
          <cell r="P36">
            <v>0</v>
          </cell>
          <cell r="Q36">
            <v>1</v>
          </cell>
        </row>
        <row r="37">
          <cell r="A37" t="str">
            <v>Sugar_beets_factory_conv</v>
          </cell>
          <cell r="B37">
            <v>0</v>
          </cell>
          <cell r="J37">
            <v>0</v>
          </cell>
          <cell r="K37" t="e">
            <v>#NUM!</v>
          </cell>
          <cell r="L37">
            <v>0</v>
          </cell>
          <cell r="M37" t="e">
            <v>#NUM!</v>
          </cell>
          <cell r="N37">
            <v>0</v>
          </cell>
          <cell r="O37">
            <v>0</v>
          </cell>
          <cell r="P37">
            <v>0</v>
          </cell>
          <cell r="Q37">
            <v>1</v>
          </cell>
        </row>
        <row r="38">
          <cell r="A38" t="str">
            <v>Sugar_beets_factory_org</v>
          </cell>
          <cell r="B38">
            <v>0</v>
          </cell>
          <cell r="J38">
            <v>0</v>
          </cell>
          <cell r="K38">
            <v>0</v>
          </cell>
          <cell r="L38" t="e">
            <v>#NUM!</v>
          </cell>
          <cell r="M38" t="e">
            <v>#NUM!</v>
          </cell>
          <cell r="N38">
            <v>0</v>
          </cell>
          <cell r="O38">
            <v>0</v>
          </cell>
          <cell r="P38">
            <v>0</v>
          </cell>
          <cell r="Q38">
            <v>1</v>
          </cell>
        </row>
        <row r="39">
          <cell r="A39" t="str">
            <v>Whole_crop_conv</v>
          </cell>
          <cell r="B39">
            <v>0</v>
          </cell>
          <cell r="J39">
            <v>450</v>
          </cell>
          <cell r="K39">
            <v>20.96</v>
          </cell>
          <cell r="L39">
            <v>3.1</v>
          </cell>
          <cell r="M39">
            <v>18.7</v>
          </cell>
          <cell r="N39">
            <v>18.399999999999999</v>
          </cell>
          <cell r="O39">
            <v>337</v>
          </cell>
          <cell r="P39">
            <v>0</v>
          </cell>
          <cell r="Q39">
            <v>1</v>
          </cell>
        </row>
        <row r="40">
          <cell r="A40" t="str">
            <v>Whole_crop_org</v>
          </cell>
          <cell r="B40">
            <v>0</v>
          </cell>
          <cell r="J40">
            <v>450</v>
          </cell>
          <cell r="K40">
            <v>20.96</v>
          </cell>
          <cell r="L40">
            <v>3.1</v>
          </cell>
          <cell r="M40">
            <v>18.7</v>
          </cell>
          <cell r="N40">
            <v>18.399999999999999</v>
          </cell>
          <cell r="O40">
            <v>337</v>
          </cell>
          <cell r="P40">
            <v>0</v>
          </cell>
          <cell r="Q40">
            <v>1</v>
          </cell>
        </row>
        <row r="41">
          <cell r="A41" t="str">
            <v>Biochar_conv</v>
          </cell>
          <cell r="B41">
            <v>2600</v>
          </cell>
          <cell r="J41">
            <v>683.65384615384596</v>
          </cell>
          <cell r="K41">
            <v>5.6398677463137403</v>
          </cell>
          <cell r="L41">
            <v>1.8902993928093801</v>
          </cell>
          <cell r="M41">
            <v>57.566935170294101</v>
          </cell>
          <cell r="N41">
            <v>26.655041120065199</v>
          </cell>
          <cell r="O41">
            <v>981.2</v>
          </cell>
          <cell r="P41">
            <v>0</v>
          </cell>
          <cell r="Q41">
            <v>1</v>
          </cell>
        </row>
        <row r="42">
          <cell r="A42" t="str">
            <v>Bottom_ash_conv</v>
          </cell>
          <cell r="B42">
            <v>77890594.962381393</v>
          </cell>
          <cell r="J42">
            <v>0</v>
          </cell>
          <cell r="K42">
            <v>0</v>
          </cell>
          <cell r="L42">
            <v>12.382168334377999</v>
          </cell>
          <cell r="M42">
            <v>225.35450590288201</v>
          </cell>
          <cell r="N42">
            <v>0</v>
          </cell>
          <cell r="O42">
            <v>980</v>
          </cell>
          <cell r="P42">
            <v>0</v>
          </cell>
          <cell r="Q42">
            <v>1</v>
          </cell>
        </row>
        <row r="43">
          <cell r="A43" t="str">
            <v>Carbokalk_nokalk_beet_conv</v>
          </cell>
          <cell r="B43">
            <v>2365145.24891807</v>
          </cell>
          <cell r="J43">
            <v>450</v>
          </cell>
          <cell r="K43">
            <v>235.29411764705901</v>
          </cell>
          <cell r="L43">
            <v>267.37967914438502</v>
          </cell>
          <cell r="M43">
            <v>32.085561497326204</v>
          </cell>
          <cell r="N43">
            <v>17.399999999999999</v>
          </cell>
          <cell r="O43">
            <v>300</v>
          </cell>
          <cell r="P43">
            <v>0</v>
          </cell>
          <cell r="Q43">
            <v>1</v>
          </cell>
        </row>
        <row r="44">
          <cell r="A44" t="str">
            <v>Carbokalk_nokalk_beet_org</v>
          </cell>
          <cell r="B44">
            <v>23480.078269860001</v>
          </cell>
          <cell r="J44">
            <v>450</v>
          </cell>
          <cell r="K44">
            <v>235.29411764705901</v>
          </cell>
          <cell r="L44">
            <v>267.37967914438502</v>
          </cell>
          <cell r="M44">
            <v>32.085561497326204</v>
          </cell>
          <cell r="N44">
            <v>17.399999999999999</v>
          </cell>
          <cell r="O44">
            <v>300</v>
          </cell>
          <cell r="P44">
            <v>0</v>
          </cell>
          <cell r="Q44">
            <v>1</v>
          </cell>
        </row>
        <row r="45">
          <cell r="A45" t="str">
            <v>Energi_El</v>
          </cell>
          <cell r="B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 t="e">
            <v>#NUM!</v>
          </cell>
          <cell r="O45">
            <v>0</v>
          </cell>
          <cell r="P45">
            <v>0</v>
          </cell>
          <cell r="Q45">
            <v>1</v>
          </cell>
        </row>
        <row r="46">
          <cell r="A46" t="str">
            <v>Energi_Varme</v>
          </cell>
          <cell r="B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 t="e">
            <v>#NUM!</v>
          </cell>
          <cell r="O46">
            <v>0</v>
          </cell>
          <cell r="P46">
            <v>0</v>
          </cell>
          <cell r="Q46">
            <v>1</v>
          </cell>
        </row>
        <row r="47">
          <cell r="A47" t="str">
            <v>Energy_beet_roots_conv</v>
          </cell>
          <cell r="B47">
            <v>12615677.9661017</v>
          </cell>
          <cell r="J47">
            <v>450</v>
          </cell>
          <cell r="K47">
            <v>9.44</v>
          </cell>
          <cell r="L47">
            <v>1.7</v>
          </cell>
          <cell r="M47">
            <v>21</v>
          </cell>
          <cell r="N47">
            <v>17.399999999999999</v>
          </cell>
          <cell r="O47">
            <v>220</v>
          </cell>
          <cell r="P47">
            <v>0</v>
          </cell>
          <cell r="Q47">
            <v>1</v>
          </cell>
        </row>
        <row r="48">
          <cell r="A48" t="str">
            <v>Energy_corn_conv</v>
          </cell>
          <cell r="B48">
            <v>146172688.35616401</v>
          </cell>
          <cell r="J48">
            <v>450</v>
          </cell>
          <cell r="K48">
            <v>11.68</v>
          </cell>
          <cell r="L48">
            <v>2.2000000000000002</v>
          </cell>
          <cell r="M48">
            <v>11.3</v>
          </cell>
          <cell r="N48">
            <v>17.7</v>
          </cell>
          <cell r="O48">
            <v>318</v>
          </cell>
          <cell r="P48">
            <v>0</v>
          </cell>
          <cell r="Q48">
            <v>1</v>
          </cell>
        </row>
        <row r="49">
          <cell r="A49" t="str">
            <v>Energy_whole_crop_conv</v>
          </cell>
          <cell r="B49">
            <v>4366889.3129770998</v>
          </cell>
          <cell r="J49">
            <v>450</v>
          </cell>
          <cell r="K49">
            <v>20.96</v>
          </cell>
          <cell r="L49">
            <v>3.1</v>
          </cell>
          <cell r="M49">
            <v>18.7</v>
          </cell>
          <cell r="N49">
            <v>18.399999999999999</v>
          </cell>
          <cell r="O49">
            <v>337</v>
          </cell>
          <cell r="P49">
            <v>0</v>
          </cell>
          <cell r="Q49">
            <v>1</v>
          </cell>
        </row>
        <row r="50">
          <cell r="A50" t="str">
            <v>Fly_ash_conv</v>
          </cell>
          <cell r="B50">
            <v>10060539.7171</v>
          </cell>
          <cell r="J50">
            <v>0</v>
          </cell>
          <cell r="K50">
            <v>0</v>
          </cell>
          <cell r="L50">
            <v>12.330720109650199</v>
          </cell>
          <cell r="M50">
            <v>223.347407172777</v>
          </cell>
          <cell r="N50">
            <v>0</v>
          </cell>
          <cell r="O50">
            <v>980</v>
          </cell>
          <cell r="P50">
            <v>0</v>
          </cell>
          <cell r="Q50">
            <v>1</v>
          </cell>
        </row>
        <row r="51">
          <cell r="A51" t="str">
            <v>Human_food_protein_grass_conv</v>
          </cell>
          <cell r="B51">
            <v>19632.746217630502</v>
          </cell>
          <cell r="J51">
            <v>520.79</v>
          </cell>
          <cell r="K51">
            <v>94.24</v>
          </cell>
          <cell r="L51">
            <v>5.39</v>
          </cell>
          <cell r="M51">
            <v>23.87</v>
          </cell>
          <cell r="N51">
            <v>16.21</v>
          </cell>
          <cell r="O51">
            <v>900</v>
          </cell>
          <cell r="P51">
            <v>0</v>
          </cell>
          <cell r="Q51">
            <v>1</v>
          </cell>
        </row>
        <row r="52">
          <cell r="A52" t="str">
            <v>Human_food_protein_grass_org</v>
          </cell>
          <cell r="B52">
            <v>64754.274747685799</v>
          </cell>
          <cell r="J52">
            <v>520.79</v>
          </cell>
          <cell r="K52">
            <v>94.24</v>
          </cell>
          <cell r="L52">
            <v>5.39</v>
          </cell>
          <cell r="M52">
            <v>23.87</v>
          </cell>
          <cell r="N52">
            <v>16.21</v>
          </cell>
          <cell r="O52">
            <v>900</v>
          </cell>
          <cell r="P52">
            <v>0</v>
          </cell>
          <cell r="Q52">
            <v>1</v>
          </cell>
        </row>
        <row r="53">
          <cell r="A53" t="str">
            <v>Juice_concentrate_potato_conv</v>
          </cell>
          <cell r="B53">
            <v>43845901.470652297</v>
          </cell>
          <cell r="J53">
            <v>450</v>
          </cell>
          <cell r="K53">
            <v>61.8106787330317</v>
          </cell>
          <cell r="L53">
            <v>9.7992081447963795</v>
          </cell>
          <cell r="M53">
            <v>179.63800904977401</v>
          </cell>
          <cell r="N53">
            <v>18.2</v>
          </cell>
          <cell r="O53">
            <v>300</v>
          </cell>
          <cell r="P53">
            <v>0</v>
          </cell>
          <cell r="Q53">
            <v>1</v>
          </cell>
        </row>
        <row r="54">
          <cell r="A54" t="str">
            <v>Juice_concentrate_potato_org</v>
          </cell>
          <cell r="B54">
            <v>95269.511011974799</v>
          </cell>
          <cell r="J54">
            <v>450</v>
          </cell>
          <cell r="K54">
            <v>61.8106787330317</v>
          </cell>
          <cell r="L54">
            <v>9.7992081447963795</v>
          </cell>
          <cell r="M54">
            <v>179.63800904977401</v>
          </cell>
          <cell r="N54">
            <v>18.2</v>
          </cell>
          <cell r="O54">
            <v>300</v>
          </cell>
          <cell r="P54">
            <v>0</v>
          </cell>
          <cell r="Q54">
            <v>1</v>
          </cell>
        </row>
        <row r="55">
          <cell r="A55" t="str">
            <v>Molasses1_conv</v>
          </cell>
          <cell r="B55">
            <v>20034171.520247199</v>
          </cell>
          <cell r="J55">
            <v>450</v>
          </cell>
          <cell r="K55">
            <v>20.8007777777778</v>
          </cell>
          <cell r="L55">
            <v>0.39981481481481501</v>
          </cell>
          <cell r="M55">
            <v>28</v>
          </cell>
          <cell r="N55">
            <v>17.399999999999999</v>
          </cell>
          <cell r="O55">
            <v>960</v>
          </cell>
          <cell r="P55">
            <v>0</v>
          </cell>
          <cell r="Q55">
            <v>1</v>
          </cell>
        </row>
        <row r="56">
          <cell r="A56" t="str">
            <v>Molasses1_org</v>
          </cell>
          <cell r="B56">
            <v>198890.07475646099</v>
          </cell>
          <cell r="J56">
            <v>450</v>
          </cell>
          <cell r="K56">
            <v>20.8007777777778</v>
          </cell>
          <cell r="L56">
            <v>0.39981481481481501</v>
          </cell>
          <cell r="M56">
            <v>28</v>
          </cell>
          <cell r="N56">
            <v>17.399999999999999</v>
          </cell>
          <cell r="O56">
            <v>740</v>
          </cell>
          <cell r="P56">
            <v>0</v>
          </cell>
          <cell r="Q56">
            <v>1</v>
          </cell>
        </row>
        <row r="57">
          <cell r="A57" t="str">
            <v>Plant_oil_org</v>
          </cell>
          <cell r="B57">
            <v>5333172.9920293298</v>
          </cell>
          <cell r="J57">
            <v>450</v>
          </cell>
          <cell r="K57">
            <v>0</v>
          </cell>
          <cell r="L57">
            <v>0</v>
          </cell>
          <cell r="M57">
            <v>0</v>
          </cell>
          <cell r="N57">
            <v>36.6</v>
          </cell>
          <cell r="O57">
            <v>1000</v>
          </cell>
          <cell r="P57">
            <v>0</v>
          </cell>
          <cell r="Q57">
            <v>1</v>
          </cell>
        </row>
        <row r="58">
          <cell r="A58" t="str">
            <v>Plant_slurry_conv</v>
          </cell>
          <cell r="B58">
            <v>638714.25207299204</v>
          </cell>
          <cell r="J58">
            <v>348.01136040399098</v>
          </cell>
          <cell r="K58">
            <v>15.9896835117205</v>
          </cell>
          <cell r="L58">
            <v>4.5689189677378499</v>
          </cell>
          <cell r="M58">
            <v>86.236939816376506</v>
          </cell>
          <cell r="N58">
            <v>16.416780815840301</v>
          </cell>
          <cell r="O58">
            <v>45</v>
          </cell>
          <cell r="P58">
            <v>0</v>
          </cell>
          <cell r="Q58">
            <v>1</v>
          </cell>
        </row>
        <row r="59">
          <cell r="A59" t="str">
            <v>Plant_slurry_org</v>
          </cell>
          <cell r="B59">
            <v>2111013.9292997899</v>
          </cell>
          <cell r="J59">
            <v>348.01136040399098</v>
          </cell>
          <cell r="K59">
            <v>14.302983375562899</v>
          </cell>
          <cell r="L59">
            <v>5.3354895967632903</v>
          </cell>
          <cell r="M59">
            <v>82.260348530573097</v>
          </cell>
          <cell r="N59">
            <v>15.191784589082101</v>
          </cell>
          <cell r="O59">
            <v>45</v>
          </cell>
          <cell r="P59">
            <v>0</v>
          </cell>
          <cell r="Q59">
            <v>1</v>
          </cell>
        </row>
        <row r="60">
          <cell r="A60" t="str">
            <v>Planteolie_conv</v>
          </cell>
          <cell r="B60">
            <v>99784681.626034096</v>
          </cell>
          <cell r="J60">
            <v>450</v>
          </cell>
          <cell r="K60">
            <v>0</v>
          </cell>
          <cell r="L60">
            <v>0</v>
          </cell>
          <cell r="M60">
            <v>0</v>
          </cell>
          <cell r="N60">
            <v>36.6</v>
          </cell>
          <cell r="O60">
            <v>1000</v>
          </cell>
          <cell r="P60">
            <v>0</v>
          </cell>
          <cell r="Q60">
            <v>1</v>
          </cell>
        </row>
        <row r="61">
          <cell r="A61" t="str">
            <v>Protein_1_conv</v>
          </cell>
          <cell r="B61">
            <v>0</v>
          </cell>
          <cell r="J61">
            <v>459.54504515494199</v>
          </cell>
          <cell r="K61">
            <v>160.596692091455</v>
          </cell>
          <cell r="L61">
            <v>2.1331632114108201</v>
          </cell>
          <cell r="M61">
            <v>10.2381748341405</v>
          </cell>
          <cell r="N61">
            <v>18.325593735686699</v>
          </cell>
          <cell r="O61">
            <v>982.04281164681095</v>
          </cell>
          <cell r="P61">
            <v>0</v>
          </cell>
          <cell r="Q61">
            <v>1</v>
          </cell>
        </row>
        <row r="62">
          <cell r="A62" t="str">
            <v>Protein_1_org</v>
          </cell>
          <cell r="B62">
            <v>0</v>
          </cell>
          <cell r="J62">
            <v>566.83054540728699</v>
          </cell>
          <cell r="K62">
            <v>86.923534554120707</v>
          </cell>
          <cell r="L62">
            <v>5.5338634600901502</v>
          </cell>
          <cell r="M62">
            <v>26.3915053409469</v>
          </cell>
          <cell r="N62">
            <v>18.243630573848399</v>
          </cell>
          <cell r="O62">
            <v>900.60591062877404</v>
          </cell>
          <cell r="P62">
            <v>0</v>
          </cell>
          <cell r="Q62">
            <v>1</v>
          </cell>
        </row>
        <row r="63">
          <cell r="A63" t="str">
            <v>Protein_potato1_conv</v>
          </cell>
          <cell r="B63">
            <v>9250294.8238423709</v>
          </cell>
          <cell r="J63">
            <v>450</v>
          </cell>
          <cell r="K63">
            <v>166.221554959786</v>
          </cell>
          <cell r="L63">
            <v>1.9029490616622</v>
          </cell>
          <cell r="M63">
            <v>8.6863270777479897</v>
          </cell>
          <cell r="N63">
            <v>18.2</v>
          </cell>
          <cell r="O63">
            <v>990</v>
          </cell>
          <cell r="P63">
            <v>0</v>
          </cell>
          <cell r="Q63">
            <v>1</v>
          </cell>
        </row>
        <row r="64">
          <cell r="A64" t="str">
            <v>Protein_potato1_org</v>
          </cell>
          <cell r="B64">
            <v>20099.280320965299</v>
          </cell>
          <cell r="J64">
            <v>450</v>
          </cell>
          <cell r="K64">
            <v>166.221554959786</v>
          </cell>
          <cell r="L64">
            <v>1.9029490616622</v>
          </cell>
          <cell r="M64">
            <v>8.6863270777479897</v>
          </cell>
          <cell r="N64">
            <v>18.2</v>
          </cell>
          <cell r="O64">
            <v>990</v>
          </cell>
          <cell r="P64">
            <v>0</v>
          </cell>
          <cell r="Q64">
            <v>1</v>
          </cell>
        </row>
        <row r="65">
          <cell r="A65" t="str">
            <v>Pulp_ProteinGrassClover_biorefinery_conv</v>
          </cell>
          <cell r="B65">
            <v>3435730.5880853399</v>
          </cell>
          <cell r="J65">
            <v>440.58895032333498</v>
          </cell>
          <cell r="K65">
            <v>15.588809397882001</v>
          </cell>
          <cell r="L65">
            <v>1.9961525353731699</v>
          </cell>
          <cell r="M65">
            <v>17.245943104989699</v>
          </cell>
          <cell r="N65">
            <v>18.459501298701301</v>
          </cell>
          <cell r="O65">
            <v>337</v>
          </cell>
          <cell r="P65">
            <v>0</v>
          </cell>
          <cell r="Q65">
            <v>1</v>
          </cell>
        </row>
        <row r="66">
          <cell r="A66" t="str">
            <v>Pulp_ProteinGrassClover_biorefinery_org</v>
          </cell>
          <cell r="B66">
            <v>11331998.080845</v>
          </cell>
          <cell r="J66">
            <v>440.58895032333498</v>
          </cell>
          <cell r="K66">
            <v>13.9429156411279</v>
          </cell>
          <cell r="L66">
            <v>2.3310612585129502</v>
          </cell>
          <cell r="M66">
            <v>16.449124697787699</v>
          </cell>
          <cell r="N66">
            <v>17.081869523176</v>
          </cell>
          <cell r="O66">
            <v>337</v>
          </cell>
          <cell r="P66">
            <v>0</v>
          </cell>
          <cell r="Q66">
            <v>1</v>
          </cell>
        </row>
        <row r="67">
          <cell r="A67" t="str">
            <v>Pulp_potato1_conv</v>
          </cell>
          <cell r="B67">
            <v>27478087.573236901</v>
          </cell>
          <cell r="J67">
            <v>450</v>
          </cell>
          <cell r="K67">
            <v>21.8408664259928</v>
          </cell>
          <cell r="L67">
            <v>1.89151624548737</v>
          </cell>
          <cell r="M67">
            <v>38.989169675090203</v>
          </cell>
          <cell r="N67">
            <v>18.2</v>
          </cell>
          <cell r="O67">
            <v>200</v>
          </cell>
          <cell r="P67">
            <v>0</v>
          </cell>
          <cell r="Q67">
            <v>1</v>
          </cell>
        </row>
        <row r="68">
          <cell r="A68" t="str">
            <v>Pulp_potato1_org</v>
          </cell>
          <cell r="B68">
            <v>59705.100792572397</v>
          </cell>
          <cell r="J68">
            <v>450</v>
          </cell>
          <cell r="K68">
            <v>21.8408664259928</v>
          </cell>
          <cell r="L68">
            <v>1.89151624548737</v>
          </cell>
          <cell r="M68">
            <v>38.989169675090302</v>
          </cell>
          <cell r="N68">
            <v>18.2</v>
          </cell>
          <cell r="O68">
            <v>200</v>
          </cell>
          <cell r="P68">
            <v>0</v>
          </cell>
          <cell r="Q68">
            <v>1</v>
          </cell>
        </row>
        <row r="69">
          <cell r="A69" t="str">
            <v>Starch_potato_conv</v>
          </cell>
          <cell r="B69">
            <v>347840845.03810501</v>
          </cell>
          <cell r="J69">
            <v>450</v>
          </cell>
          <cell r="K69">
            <v>0.47226579210038699</v>
          </cell>
          <cell r="L69">
            <v>8.3844289177242307E-2</v>
          </cell>
          <cell r="M69">
            <v>0.53614715528304702</v>
          </cell>
          <cell r="N69">
            <v>18.2</v>
          </cell>
          <cell r="O69">
            <v>990</v>
          </cell>
          <cell r="P69">
            <v>0</v>
          </cell>
          <cell r="Q69">
            <v>1</v>
          </cell>
        </row>
        <row r="70">
          <cell r="A70" t="str">
            <v>Starch_potato_org</v>
          </cell>
          <cell r="B70">
            <v>755797.60263232898</v>
          </cell>
          <cell r="J70">
            <v>450</v>
          </cell>
          <cell r="K70">
            <v>0.47226579210038699</v>
          </cell>
          <cell r="L70">
            <v>8.3844289177242307E-2</v>
          </cell>
          <cell r="M70">
            <v>0.53614715528304702</v>
          </cell>
          <cell r="N70">
            <v>18.2</v>
          </cell>
          <cell r="O70">
            <v>990</v>
          </cell>
          <cell r="P70">
            <v>0</v>
          </cell>
          <cell r="Q70">
            <v>1</v>
          </cell>
        </row>
        <row r="71">
          <cell r="A71" t="str">
            <v>White_sugar_conv</v>
          </cell>
          <cell r="B71">
            <v>339375155.52122498</v>
          </cell>
          <cell r="J71">
            <v>450</v>
          </cell>
          <cell r="K71">
            <v>0</v>
          </cell>
          <cell r="L71">
            <v>1E-3</v>
          </cell>
          <cell r="M71">
            <v>0.02</v>
          </cell>
          <cell r="N71">
            <v>17.399999999999999</v>
          </cell>
          <cell r="O71">
            <v>1000</v>
          </cell>
          <cell r="P71">
            <v>0</v>
          </cell>
          <cell r="Q71">
            <v>1</v>
          </cell>
        </row>
        <row r="72">
          <cell r="A72" t="str">
            <v>White_sugar_org</v>
          </cell>
          <cell r="B72">
            <v>3369161.0348791298</v>
          </cell>
          <cell r="J72">
            <v>450</v>
          </cell>
          <cell r="K72">
            <v>0</v>
          </cell>
          <cell r="L72">
            <v>1E-3</v>
          </cell>
          <cell r="M72">
            <v>0.02</v>
          </cell>
          <cell r="N72">
            <v>17.399999999999999</v>
          </cell>
          <cell r="O72">
            <v>1000</v>
          </cell>
          <cell r="P72">
            <v>0</v>
          </cell>
          <cell r="Q72">
            <v>1</v>
          </cell>
        </row>
        <row r="73">
          <cell r="A73" t="str">
            <v>Cattle_ajle_conv</v>
          </cell>
          <cell r="B73">
            <v>4406982.5226589805</v>
          </cell>
          <cell r="J73">
            <v>521.03392551392005</v>
          </cell>
          <cell r="K73">
            <v>141.42753776420099</v>
          </cell>
          <cell r="L73">
            <v>5.7392640956655896</v>
          </cell>
          <cell r="M73">
            <v>210.405766500992</v>
          </cell>
          <cell r="N73">
            <v>15.6451414065859</v>
          </cell>
          <cell r="O73">
            <v>33.849806845028802</v>
          </cell>
          <cell r="P73">
            <v>790.34696791660701</v>
          </cell>
          <cell r="Q73">
            <v>3.5744894549001899E-2</v>
          </cell>
        </row>
        <row r="74">
          <cell r="A74" t="str">
            <v>Cattle_ajle_org</v>
          </cell>
          <cell r="B74">
            <v>117109.856467134</v>
          </cell>
          <cell r="J74">
            <v>522.17235443493098</v>
          </cell>
          <cell r="K74">
            <v>141.05717546002299</v>
          </cell>
          <cell r="L74">
            <v>4.7910561823377602</v>
          </cell>
          <cell r="M74">
            <v>231.65864568023201</v>
          </cell>
          <cell r="N74">
            <v>14.5794642899815</v>
          </cell>
          <cell r="O74">
            <v>34</v>
          </cell>
          <cell r="P74">
            <v>789.38187180371699</v>
          </cell>
          <cell r="Q74">
            <v>3.2947509082790899E-2</v>
          </cell>
        </row>
        <row r="75">
          <cell r="A75" t="str">
            <v>Cattle_deep_litter_conv</v>
          </cell>
          <cell r="B75">
            <v>394769517.33955097</v>
          </cell>
          <cell r="J75">
            <v>485.07298527489002</v>
          </cell>
          <cell r="K75">
            <v>49.051206476518303</v>
          </cell>
          <cell r="L75">
            <v>9.2275886049339597</v>
          </cell>
          <cell r="M75">
            <v>60.552198259856198</v>
          </cell>
          <cell r="N75">
            <v>17.125932389716201</v>
          </cell>
          <cell r="O75">
            <v>299.40580243442298</v>
          </cell>
          <cell r="P75">
            <v>838.30127336924704</v>
          </cell>
          <cell r="Q75">
            <v>0.52141582544476195</v>
          </cell>
        </row>
        <row r="76">
          <cell r="A76" t="str">
            <v>Cattle_deep_litter_org</v>
          </cell>
          <cell r="B76">
            <v>63381766.023142397</v>
          </cell>
          <cell r="J76">
            <v>492.77557129488298</v>
          </cell>
          <cell r="K76">
            <v>55.927178857898298</v>
          </cell>
          <cell r="L76">
            <v>8.7332388909770202</v>
          </cell>
          <cell r="M76">
            <v>79.375454926836198</v>
          </cell>
          <cell r="N76">
            <v>15.6181116939383</v>
          </cell>
          <cell r="O76">
            <v>298.38741657314802</v>
          </cell>
          <cell r="P76">
            <v>840.713673636056</v>
          </cell>
          <cell r="Q76">
            <v>0.54233989391565196</v>
          </cell>
        </row>
        <row r="77">
          <cell r="A77" t="str">
            <v>Cattle_dung_urine_field_conv</v>
          </cell>
          <cell r="B77">
            <v>190380536.54152799</v>
          </cell>
          <cell r="J77">
            <v>490.67386428658</v>
          </cell>
          <cell r="K77">
            <v>41.491615698464599</v>
          </cell>
          <cell r="L77">
            <v>7.6650171305617798</v>
          </cell>
          <cell r="M77">
            <v>47.7980865255198</v>
          </cell>
          <cell r="N77">
            <v>15.773770198535599</v>
          </cell>
          <cell r="O77">
            <v>278.46068545432598</v>
          </cell>
          <cell r="P77">
            <v>798.02979398713296</v>
          </cell>
          <cell r="Q77">
            <v>0</v>
          </cell>
        </row>
        <row r="78">
          <cell r="A78" t="str">
            <v>Cattle_dung_urine_field_org</v>
          </cell>
          <cell r="B78">
            <v>92498816.2659031</v>
          </cell>
          <cell r="J78">
            <v>494.32349346702398</v>
          </cell>
          <cell r="K78">
            <v>44.661070193697597</v>
          </cell>
          <cell r="L78">
            <v>7.4096151244936399</v>
          </cell>
          <cell r="M78">
            <v>54.349667709848099</v>
          </cell>
          <cell r="N78">
            <v>14.961214393747801</v>
          </cell>
          <cell r="O78">
            <v>315.13147082837997</v>
          </cell>
          <cell r="P78">
            <v>797.92089222979098</v>
          </cell>
          <cell r="Q78">
            <v>0</v>
          </cell>
        </row>
        <row r="79">
          <cell r="A79" t="str">
            <v>Cattle_slurry_conv</v>
          </cell>
          <cell r="B79">
            <v>1333526924.1064</v>
          </cell>
          <cell r="J79">
            <v>526.073726746538</v>
          </cell>
          <cell r="K79">
            <v>52.332608825314097</v>
          </cell>
          <cell r="L79">
            <v>10.5822123843384</v>
          </cell>
          <cell r="M79">
            <v>52.007385095980503</v>
          </cell>
          <cell r="N79">
            <v>15.456016837002499</v>
          </cell>
          <cell r="O79">
            <v>85.831911990067198</v>
          </cell>
          <cell r="P79">
            <v>791.64286107264797</v>
          </cell>
          <cell r="Q79">
            <v>4.2071817193228202E-2</v>
          </cell>
        </row>
        <row r="80">
          <cell r="A80" t="str">
            <v>Cattle_slurry_org</v>
          </cell>
          <cell r="B80">
            <v>189363731.18259501</v>
          </cell>
          <cell r="J80">
            <v>522.69471976424597</v>
          </cell>
          <cell r="K80">
            <v>52.854860286853999</v>
          </cell>
          <cell r="L80">
            <v>8.8010146789702208</v>
          </cell>
          <cell r="M80">
            <v>57.654083046561297</v>
          </cell>
          <cell r="N80">
            <v>14.432963191899701</v>
          </cell>
          <cell r="O80">
            <v>84.763164066966993</v>
          </cell>
          <cell r="P80">
            <v>791.80323174139903</v>
          </cell>
          <cell r="Q80">
            <v>4.42346599112994E-2</v>
          </cell>
        </row>
        <row r="81">
          <cell r="A81" t="str">
            <v>Cattle_solid_manure_conv</v>
          </cell>
          <cell r="B81">
            <v>21742541.6748707</v>
          </cell>
          <cell r="J81">
            <v>508.608969449043</v>
          </cell>
          <cell r="K81">
            <v>31.872013274749001</v>
          </cell>
          <cell r="L81">
            <v>10.429800963463901</v>
          </cell>
          <cell r="M81">
            <v>14.2409971910556</v>
          </cell>
          <cell r="N81">
            <v>16.032791470643701</v>
          </cell>
          <cell r="O81">
            <v>195.890827069831</v>
          </cell>
          <cell r="P81">
            <v>818.40557729523198</v>
          </cell>
          <cell r="Q81">
            <v>0.13145537095426099</v>
          </cell>
        </row>
        <row r="82">
          <cell r="A82" t="str">
            <v>Cattle_solid_manure_org</v>
          </cell>
          <cell r="B82">
            <v>540186.62206882401</v>
          </cell>
          <cell r="J82">
            <v>512.86899502941901</v>
          </cell>
          <cell r="K82">
            <v>34.082344186094197</v>
          </cell>
          <cell r="L82">
            <v>9.2420514387617096</v>
          </cell>
          <cell r="M82">
            <v>16.122628431850199</v>
          </cell>
          <cell r="N82">
            <v>14.8923785568099</v>
          </cell>
          <cell r="O82">
            <v>196.681541139568</v>
          </cell>
          <cell r="P82">
            <v>817.99702960559205</v>
          </cell>
          <cell r="Q82">
            <v>0.12909417571770501</v>
          </cell>
        </row>
        <row r="83">
          <cell r="A83" t="str">
            <v>Pig_ajle_conv</v>
          </cell>
          <cell r="B83">
            <v>139453.50814939101</v>
          </cell>
          <cell r="J83">
            <v>475.09580601759097</v>
          </cell>
          <cell r="K83">
            <v>137.940414136768</v>
          </cell>
          <cell r="L83">
            <v>19.079904818328199</v>
          </cell>
          <cell r="M83">
            <v>63.860091689033098</v>
          </cell>
          <cell r="N83">
            <v>20.394503460160699</v>
          </cell>
          <cell r="O83">
            <v>25</v>
          </cell>
          <cell r="P83">
            <v>751.95054460441202</v>
          </cell>
          <cell r="Q83">
            <v>2.8591516587323101E-2</v>
          </cell>
        </row>
        <row r="84">
          <cell r="A84" t="str">
            <v>Pig_dung_urine_field_conv</v>
          </cell>
          <cell r="B84">
            <v>595143.98332988005</v>
          </cell>
          <cell r="J84">
            <v>462.30561581355499</v>
          </cell>
          <cell r="K84">
            <v>60.357430147752702</v>
          </cell>
          <cell r="L84">
            <v>14.329054906826601</v>
          </cell>
          <cell r="M84">
            <v>25.332313394013301</v>
          </cell>
          <cell r="N84">
            <v>20.648562324286299</v>
          </cell>
          <cell r="O84">
            <v>77</v>
          </cell>
          <cell r="P84">
            <v>795.372869000268</v>
          </cell>
          <cell r="Q84">
            <v>0</v>
          </cell>
        </row>
        <row r="85">
          <cell r="A85" t="str">
            <v>Pig_dung_urine_field_org</v>
          </cell>
          <cell r="B85">
            <v>5834240.7283150498</v>
          </cell>
          <cell r="J85">
            <v>407.56551838670998</v>
          </cell>
          <cell r="K85">
            <v>38.570960435491997</v>
          </cell>
          <cell r="L85">
            <v>10.415979450226001</v>
          </cell>
          <cell r="M85">
            <v>28.410743614127998</v>
          </cell>
          <cell r="N85">
            <v>16.7943665474229</v>
          </cell>
          <cell r="O85">
            <v>45</v>
          </cell>
          <cell r="P85">
            <v>795.37286900026902</v>
          </cell>
          <cell r="Q85">
            <v>0</v>
          </cell>
        </row>
        <row r="86">
          <cell r="A86" t="str">
            <v>Pig_not_sows_deep_litter_conv</v>
          </cell>
          <cell r="B86">
            <v>18765132.474859301</v>
          </cell>
          <cell r="J86">
            <v>418.59547418017797</v>
          </cell>
          <cell r="K86">
            <v>46.590995991652498</v>
          </cell>
          <cell r="L86">
            <v>14.1228048896103</v>
          </cell>
          <cell r="M86">
            <v>53.314729228584902</v>
          </cell>
          <cell r="N86">
            <v>17.9182887168189</v>
          </cell>
          <cell r="O86">
            <v>330</v>
          </cell>
          <cell r="P86">
            <v>780.85222534630998</v>
          </cell>
          <cell r="Q86">
            <v>0.56919514122404502</v>
          </cell>
        </row>
        <row r="87">
          <cell r="A87" t="str">
            <v>Pig_not_sows_deep_litter_org</v>
          </cell>
          <cell r="B87">
            <v>5138337.6260691499</v>
          </cell>
          <cell r="J87">
            <v>404.54721178100999</v>
          </cell>
          <cell r="K87">
            <v>35.335644556768798</v>
          </cell>
          <cell r="L87">
            <v>12.614123565779201</v>
          </cell>
          <cell r="M87">
            <v>59.509652508064001</v>
          </cell>
          <cell r="N87">
            <v>14.875377340296399</v>
          </cell>
          <cell r="O87">
            <v>330</v>
          </cell>
          <cell r="P87">
            <v>785.02044577946504</v>
          </cell>
          <cell r="Q87">
            <v>0.61695532966480904</v>
          </cell>
        </row>
        <row r="88">
          <cell r="A88" t="str">
            <v>Pig_slurry_conv</v>
          </cell>
          <cell r="B88">
            <v>1497218910.6682999</v>
          </cell>
          <cell r="J88">
            <v>373.71241864682497</v>
          </cell>
          <cell r="K88">
            <v>56.643999398376998</v>
          </cell>
          <cell r="L88">
            <v>13.709900274361599</v>
          </cell>
          <cell r="M88">
            <v>32.003318871506998</v>
          </cell>
          <cell r="N88">
            <v>19.137065058859999</v>
          </cell>
          <cell r="O88">
            <v>56.674177925375801</v>
          </cell>
          <cell r="P88">
            <v>752.60487607156597</v>
          </cell>
          <cell r="Q88">
            <v>3.7713004757992899E-2</v>
          </cell>
        </row>
        <row r="89">
          <cell r="A89" t="str">
            <v>Pig_slurry_org</v>
          </cell>
          <cell r="B89">
            <v>24386733.195614599</v>
          </cell>
          <cell r="J89">
            <v>396.52496713605399</v>
          </cell>
          <cell r="K89">
            <v>41.190377668099401</v>
          </cell>
          <cell r="L89">
            <v>11.4632201777865</v>
          </cell>
          <cell r="M89">
            <v>34.464834322916303</v>
          </cell>
          <cell r="N89">
            <v>16.301641146826</v>
          </cell>
          <cell r="O89">
            <v>50</v>
          </cell>
          <cell r="P89">
            <v>761.22833023909004</v>
          </cell>
          <cell r="Q89">
            <v>8.9755052814501704E-2</v>
          </cell>
        </row>
        <row r="90">
          <cell r="A90" t="str">
            <v>Pig_solid_manure_conv</v>
          </cell>
          <cell r="B90">
            <v>255238.742608692</v>
          </cell>
          <cell r="J90">
            <v>464.23972778081099</v>
          </cell>
          <cell r="K90">
            <v>43.748222559845402</v>
          </cell>
          <cell r="L90">
            <v>19.7300727044328</v>
          </cell>
          <cell r="M90">
            <v>21.4759610611775</v>
          </cell>
          <cell r="N90">
            <v>20.296621193482601</v>
          </cell>
          <cell r="O90">
            <v>230</v>
          </cell>
          <cell r="P90">
            <v>817.39611375542802</v>
          </cell>
          <cell r="Q90">
            <v>0.200923945332832</v>
          </cell>
        </row>
        <row r="91">
          <cell r="A91" t="str">
            <v>Sows_deep_litter_conv</v>
          </cell>
          <cell r="B91">
            <v>16175372.528011899</v>
          </cell>
          <cell r="J91">
            <v>519.539109725716</v>
          </cell>
          <cell r="K91">
            <v>40.4644530655236</v>
          </cell>
          <cell r="L91">
            <v>12.1917063615769</v>
          </cell>
          <cell r="M91">
            <v>48.031007352028404</v>
          </cell>
          <cell r="N91">
            <v>18.605712319831198</v>
          </cell>
          <cell r="O91">
            <v>330</v>
          </cell>
          <cell r="P91">
            <v>794.67836515954696</v>
          </cell>
          <cell r="Q91">
            <v>0.68033398261497302</v>
          </cell>
        </row>
        <row r="92">
          <cell r="A92" t="str">
            <v>Sows_deep_litter_org</v>
          </cell>
          <cell r="B92">
            <v>375052.30524491798</v>
          </cell>
          <cell r="J92">
            <v>489.67089559506701</v>
          </cell>
          <cell r="K92">
            <v>23.987407977535199</v>
          </cell>
          <cell r="L92">
            <v>8.7101507851783193</v>
          </cell>
          <cell r="M92">
            <v>49.790089093770902</v>
          </cell>
          <cell r="N92">
            <v>15.3750992079528</v>
          </cell>
          <cell r="O92">
            <v>330</v>
          </cell>
          <cell r="P92">
            <v>755.80320910450098</v>
          </cell>
          <cell r="Q92">
            <v>0.56328288660854098</v>
          </cell>
        </row>
        <row r="93">
          <cell r="A93" t="str">
            <v>Beef_meat_conv</v>
          </cell>
          <cell r="B93">
            <v>43585932.9709014</v>
          </cell>
          <cell r="J93">
            <v>680</v>
          </cell>
          <cell r="K93">
            <v>73.14</v>
          </cell>
          <cell r="L93">
            <v>17.43</v>
          </cell>
          <cell r="M93">
            <v>5.14</v>
          </cell>
          <cell r="N93">
            <v>19.63</v>
          </cell>
          <cell r="O93">
            <v>350</v>
          </cell>
          <cell r="P93">
            <v>0</v>
          </cell>
          <cell r="Q93">
            <v>1</v>
          </cell>
        </row>
        <row r="94">
          <cell r="A94" t="str">
            <v>Beef_meat_org</v>
          </cell>
          <cell r="B94">
            <v>4606385.0943200998</v>
          </cell>
          <cell r="J94">
            <v>680</v>
          </cell>
          <cell r="K94">
            <v>73.14</v>
          </cell>
          <cell r="L94">
            <v>17.43</v>
          </cell>
          <cell r="M94">
            <v>5.14</v>
          </cell>
          <cell r="N94">
            <v>19.63</v>
          </cell>
          <cell r="O94">
            <v>350</v>
          </cell>
          <cell r="P94">
            <v>0</v>
          </cell>
          <cell r="Q94">
            <v>1</v>
          </cell>
        </row>
        <row r="95">
          <cell r="A95" t="str">
            <v>Calf_dairy_heavy_live_conv</v>
          </cell>
          <cell r="B95">
            <v>5699978.5301918099</v>
          </cell>
          <cell r="J95">
            <v>680</v>
          </cell>
          <cell r="K95">
            <v>84.569919999999996</v>
          </cell>
          <cell r="L95">
            <v>29.14</v>
          </cell>
          <cell r="M95">
            <v>6</v>
          </cell>
          <cell r="N95">
            <v>19.63</v>
          </cell>
          <cell r="O95">
            <v>350</v>
          </cell>
          <cell r="P95">
            <v>0</v>
          </cell>
          <cell r="Q95">
            <v>1</v>
          </cell>
        </row>
        <row r="96">
          <cell r="A96" t="str">
            <v>Calf_dairy_heavy_live_org</v>
          </cell>
          <cell r="B96">
            <v>1075890.8793506799</v>
          </cell>
          <cell r="J96">
            <v>680</v>
          </cell>
          <cell r="K96">
            <v>84.569919999999996</v>
          </cell>
          <cell r="L96">
            <v>29.14</v>
          </cell>
          <cell r="M96">
            <v>6</v>
          </cell>
          <cell r="N96">
            <v>19.63</v>
          </cell>
          <cell r="O96">
            <v>350</v>
          </cell>
          <cell r="P96">
            <v>0</v>
          </cell>
          <cell r="Q96">
            <v>1</v>
          </cell>
        </row>
        <row r="97">
          <cell r="A97" t="str">
            <v>Dead_meat_conv</v>
          </cell>
          <cell r="B97">
            <v>49291417.455180898</v>
          </cell>
          <cell r="J97">
            <v>660.67584384758004</v>
          </cell>
          <cell r="K97">
            <v>75.551683144781407</v>
          </cell>
          <cell r="L97">
            <v>15.239300150896099</v>
          </cell>
          <cell r="M97">
            <v>5.8680828069126001</v>
          </cell>
          <cell r="N97">
            <v>26.407462177927201</v>
          </cell>
          <cell r="O97">
            <v>367.87405923511801</v>
          </cell>
          <cell r="P97">
            <v>0</v>
          </cell>
          <cell r="Q97">
            <v>1</v>
          </cell>
        </row>
        <row r="98">
          <cell r="A98" t="str">
            <v>Dead_meat_org</v>
          </cell>
          <cell r="B98">
            <v>1713881.5696208901</v>
          </cell>
          <cell r="J98">
            <v>655.71421659333396</v>
          </cell>
          <cell r="K98">
            <v>70.905222210918595</v>
          </cell>
          <cell r="L98">
            <v>16.6953550519484</v>
          </cell>
          <cell r="M98">
            <v>5.6317871139849798</v>
          </cell>
          <cell r="N98">
            <v>24.2078701721565</v>
          </cell>
          <cell r="O98">
            <v>361.87628245361901</v>
          </cell>
          <cell r="P98">
            <v>0</v>
          </cell>
          <cell r="Q98">
            <v>1</v>
          </cell>
        </row>
        <row r="99">
          <cell r="A99" t="str">
            <v>Heifer_dairy_heavy_live_conv</v>
          </cell>
          <cell r="B99">
            <v>33261662.3736757</v>
          </cell>
          <cell r="J99">
            <v>680</v>
          </cell>
          <cell r="K99">
            <v>73.14</v>
          </cell>
          <cell r="L99">
            <v>17.43</v>
          </cell>
          <cell r="M99">
            <v>5.14</v>
          </cell>
          <cell r="N99">
            <v>19.63</v>
          </cell>
          <cell r="O99">
            <v>350</v>
          </cell>
          <cell r="P99">
            <v>0</v>
          </cell>
          <cell r="Q99">
            <v>1</v>
          </cell>
        </row>
        <row r="100">
          <cell r="A100" t="str">
            <v>Heifer_dairy_heavy_live_org</v>
          </cell>
          <cell r="B100">
            <v>6520401.9261224801</v>
          </cell>
          <cell r="J100">
            <v>680</v>
          </cell>
          <cell r="K100">
            <v>73.14</v>
          </cell>
          <cell r="L100">
            <v>17.43</v>
          </cell>
          <cell r="M100">
            <v>5.14</v>
          </cell>
          <cell r="N100">
            <v>19.63</v>
          </cell>
          <cell r="O100">
            <v>350</v>
          </cell>
          <cell r="P100">
            <v>0</v>
          </cell>
          <cell r="Q100">
            <v>1</v>
          </cell>
        </row>
        <row r="101">
          <cell r="A101" t="str">
            <v>Maelk_EKM_conv</v>
          </cell>
          <cell r="B101">
            <v>697800298.69499803</v>
          </cell>
          <cell r="J101">
            <v>450</v>
          </cell>
          <cell r="K101">
            <v>40.984558225937498</v>
          </cell>
          <cell r="L101">
            <v>7.1111111111111098</v>
          </cell>
          <cell r="M101">
            <v>11.703703703703701</v>
          </cell>
          <cell r="N101">
            <v>23.874666666666698</v>
          </cell>
          <cell r="O101">
            <v>131.52016083994201</v>
          </cell>
          <cell r="P101">
            <v>0</v>
          </cell>
          <cell r="Q101">
            <v>1</v>
          </cell>
        </row>
        <row r="102">
          <cell r="A102" t="str">
            <v>Maelk_EKM_org</v>
          </cell>
          <cell r="B102">
            <v>111123891.20167799</v>
          </cell>
          <cell r="J102">
            <v>450</v>
          </cell>
          <cell r="K102">
            <v>39.475211889005003</v>
          </cell>
          <cell r="L102">
            <v>7.1111111111111098</v>
          </cell>
          <cell r="M102">
            <v>11.703703703703701</v>
          </cell>
          <cell r="N102">
            <v>23.811851851851898</v>
          </cell>
          <cell r="O102">
            <v>131.86710632738101</v>
          </cell>
          <cell r="P102">
            <v>0</v>
          </cell>
          <cell r="Q102">
            <v>1</v>
          </cell>
        </row>
        <row r="103">
          <cell r="A103" t="str">
            <v>Piglet_15_live_org</v>
          </cell>
          <cell r="B103">
            <v>1132468.69531089</v>
          </cell>
          <cell r="J103">
            <v>640</v>
          </cell>
          <cell r="K103">
            <v>69.459199999999996</v>
          </cell>
          <cell r="L103">
            <v>16.22</v>
          </cell>
          <cell r="M103">
            <v>5.95</v>
          </cell>
          <cell r="N103">
            <v>27.17</v>
          </cell>
          <cell r="O103">
            <v>370</v>
          </cell>
          <cell r="P103">
            <v>0</v>
          </cell>
          <cell r="Q103">
            <v>1</v>
          </cell>
        </row>
        <row r="104">
          <cell r="A104" t="str">
            <v>Piglet_31_live_conv</v>
          </cell>
          <cell r="B104">
            <v>305394544.161102</v>
          </cell>
          <cell r="J104">
            <v>640</v>
          </cell>
          <cell r="K104">
            <v>79.87</v>
          </cell>
          <cell r="L104">
            <v>13.24</v>
          </cell>
          <cell r="M104">
            <v>5.95</v>
          </cell>
          <cell r="N104">
            <v>27.17</v>
          </cell>
          <cell r="O104">
            <v>370</v>
          </cell>
          <cell r="P104">
            <v>0</v>
          </cell>
          <cell r="Q104">
            <v>1</v>
          </cell>
        </row>
        <row r="105">
          <cell r="A105" t="str">
            <v>Piglet_31_live_org</v>
          </cell>
          <cell r="B105">
            <v>1031237.49727143</v>
          </cell>
          <cell r="J105">
            <v>640</v>
          </cell>
          <cell r="K105">
            <v>79.87</v>
          </cell>
          <cell r="L105">
            <v>13.24</v>
          </cell>
          <cell r="M105">
            <v>5.95</v>
          </cell>
          <cell r="N105">
            <v>27.17</v>
          </cell>
          <cell r="O105">
            <v>370</v>
          </cell>
          <cell r="P105">
            <v>0</v>
          </cell>
          <cell r="Q105">
            <v>1</v>
          </cell>
        </row>
        <row r="106">
          <cell r="A106" t="str">
            <v>Piglet_6_7_live_conv</v>
          </cell>
          <cell r="B106">
            <v>75818807.752205104</v>
          </cell>
          <cell r="J106">
            <v>640</v>
          </cell>
          <cell r="K106">
            <v>69.459199999999996</v>
          </cell>
          <cell r="L106">
            <v>16.22</v>
          </cell>
          <cell r="M106">
            <v>5.95</v>
          </cell>
          <cell r="N106">
            <v>27.17</v>
          </cell>
          <cell r="O106">
            <v>370</v>
          </cell>
          <cell r="P106">
            <v>0</v>
          </cell>
          <cell r="Q106">
            <v>1</v>
          </cell>
        </row>
        <row r="107">
          <cell r="A107" t="str">
            <v>Pork_meat_conv</v>
          </cell>
          <cell r="B107">
            <v>700601415.03394401</v>
          </cell>
          <cell r="J107">
            <v>680</v>
          </cell>
          <cell r="K107">
            <v>77.935644136055103</v>
          </cell>
          <cell r="L107">
            <v>14.956930912853201</v>
          </cell>
          <cell r="M107">
            <v>5.92854807666364</v>
          </cell>
          <cell r="N107">
            <v>27.17</v>
          </cell>
          <cell r="O107">
            <v>370</v>
          </cell>
          <cell r="P107">
            <v>0</v>
          </cell>
          <cell r="Q107">
            <v>1</v>
          </cell>
        </row>
        <row r="108">
          <cell r="A108" t="str">
            <v>Pork_meat_org</v>
          </cell>
          <cell r="B108">
            <v>17054361.8540272</v>
          </cell>
          <cell r="J108">
            <v>680</v>
          </cell>
          <cell r="K108">
            <v>78.372561754783305</v>
          </cell>
          <cell r="L108">
            <v>14.9015237057882</v>
          </cell>
          <cell r="M108">
            <v>5.9408103274075401</v>
          </cell>
          <cell r="N108">
            <v>27.17</v>
          </cell>
          <cell r="O108">
            <v>370</v>
          </cell>
          <cell r="P108">
            <v>0</v>
          </cell>
          <cell r="Q108">
            <v>1</v>
          </cell>
        </row>
        <row r="109">
          <cell r="A109" t="str">
            <v>Afgraesningstab_conv</v>
          </cell>
          <cell r="B109">
            <v>52359278.205768801</v>
          </cell>
          <cell r="J109">
            <v>450.00000233204003</v>
          </cell>
          <cell r="K109">
            <v>27.0203229895893</v>
          </cell>
          <cell r="L109">
            <v>3.6646866480221498</v>
          </cell>
          <cell r="M109">
            <v>28.092453829169798</v>
          </cell>
          <cell r="N109">
            <v>16.549135894677502</v>
          </cell>
          <cell r="O109">
            <v>0</v>
          </cell>
          <cell r="P109">
            <v>0</v>
          </cell>
          <cell r="Q109">
            <v>1</v>
          </cell>
        </row>
        <row r="110">
          <cell r="A110" t="str">
            <v>Afgraesningstab_org</v>
          </cell>
          <cell r="B110">
            <v>25215597.395990301</v>
          </cell>
          <cell r="J110">
            <v>450.00007165681598</v>
          </cell>
          <cell r="K110">
            <v>26.523962609150399</v>
          </cell>
          <cell r="L110">
            <v>3.6055782621371102</v>
          </cell>
          <cell r="M110">
            <v>27.561193702598601</v>
          </cell>
          <cell r="N110">
            <v>16.528960088099701</v>
          </cell>
          <cell r="O110">
            <v>0</v>
          </cell>
          <cell r="P110">
            <v>0</v>
          </cell>
          <cell r="Q110">
            <v>1</v>
          </cell>
        </row>
        <row r="111">
          <cell r="A111" t="str">
            <v>Afgraesning_1_grazed_conv</v>
          </cell>
          <cell r="B111">
            <v>0</v>
          </cell>
          <cell r="J111">
            <v>450.00000233204003</v>
          </cell>
          <cell r="K111">
            <v>27.0203229895893</v>
          </cell>
          <cell r="L111">
            <v>3.6646866480221498</v>
          </cell>
          <cell r="M111">
            <v>28.092453829169798</v>
          </cell>
          <cell r="N111">
            <v>16.549135894677399</v>
          </cell>
          <cell r="O111">
            <v>180</v>
          </cell>
          <cell r="P111">
            <v>0</v>
          </cell>
          <cell r="Q111">
            <v>1</v>
          </cell>
        </row>
        <row r="112">
          <cell r="A112" t="str">
            <v>Ensilage_graes_conv</v>
          </cell>
          <cell r="B112">
            <v>0</v>
          </cell>
          <cell r="J112">
            <v>450.00000233204003</v>
          </cell>
          <cell r="K112">
            <v>30.5848414522913</v>
          </cell>
          <cell r="L112">
            <v>4.3164742615101899</v>
          </cell>
          <cell r="M112">
            <v>33.088873768162301</v>
          </cell>
          <cell r="N112">
            <v>16.549135894677399</v>
          </cell>
          <cell r="O112">
            <v>359</v>
          </cell>
          <cell r="P112">
            <v>0</v>
          </cell>
          <cell r="Q112">
            <v>1</v>
          </cell>
        </row>
        <row r="113">
          <cell r="A113" t="str">
            <v>Ensilage_majs_conv</v>
          </cell>
          <cell r="B113">
            <v>0</v>
          </cell>
          <cell r="J113">
            <v>450</v>
          </cell>
          <cell r="K113">
            <v>13.220824499411099</v>
          </cell>
          <cell r="L113">
            <v>2.5912838633686701</v>
          </cell>
          <cell r="M113">
            <v>13.309776207302701</v>
          </cell>
          <cell r="N113">
            <v>17.7</v>
          </cell>
          <cell r="O113">
            <v>349</v>
          </cell>
          <cell r="P113">
            <v>0</v>
          </cell>
          <cell r="Q113">
            <v>1</v>
          </cell>
        </row>
        <row r="114">
          <cell r="A114" t="str">
            <v>Afgraesning_1_grazed_org</v>
          </cell>
          <cell r="B114">
            <v>0</v>
          </cell>
          <cell r="J114">
            <v>450.00007165681598</v>
          </cell>
          <cell r="K114">
            <v>26.523962609150399</v>
          </cell>
          <cell r="L114">
            <v>3.6055782621371102</v>
          </cell>
          <cell r="M114">
            <v>27.561193702598601</v>
          </cell>
          <cell r="N114">
            <v>16.528960088099701</v>
          </cell>
          <cell r="O114">
            <v>180</v>
          </cell>
          <cell r="P114">
            <v>0</v>
          </cell>
          <cell r="Q114">
            <v>1</v>
          </cell>
        </row>
        <row r="115">
          <cell r="A115" t="str">
            <v>Ensilage_graes_org</v>
          </cell>
          <cell r="B115">
            <v>0</v>
          </cell>
          <cell r="J115">
            <v>450.00007165681598</v>
          </cell>
          <cell r="K115">
            <v>30.023001257236199</v>
          </cell>
          <cell r="L115">
            <v>4.2468530767221599</v>
          </cell>
          <cell r="M115">
            <v>32.463125680328098</v>
          </cell>
          <cell r="N115">
            <v>16.528960088099701</v>
          </cell>
          <cell r="O115">
            <v>359</v>
          </cell>
          <cell r="P115">
            <v>0</v>
          </cell>
          <cell r="Q115">
            <v>1</v>
          </cell>
        </row>
        <row r="116">
          <cell r="A116" t="str">
            <v>Ensilage_majs_org</v>
          </cell>
          <cell r="B116">
            <v>0</v>
          </cell>
          <cell r="J116">
            <v>450</v>
          </cell>
          <cell r="K116">
            <v>13.220824499411099</v>
          </cell>
          <cell r="L116">
            <v>2.5912838633686701</v>
          </cell>
          <cell r="M116">
            <v>13.309776207302701</v>
          </cell>
          <cell r="N116">
            <v>17.7</v>
          </cell>
          <cell r="O116">
            <v>349</v>
          </cell>
          <cell r="P116">
            <v>0</v>
          </cell>
          <cell r="Q116">
            <v>1</v>
          </cell>
        </row>
        <row r="117">
          <cell r="A117" t="str">
            <v>Ensilage_whole_crop_conv</v>
          </cell>
          <cell r="B117">
            <v>0</v>
          </cell>
          <cell r="J117">
            <v>450</v>
          </cell>
          <cell r="K117">
            <v>23.7250412249705</v>
          </cell>
          <cell r="L117">
            <v>3.6513545347467602</v>
          </cell>
          <cell r="M117">
            <v>22.025912838633701</v>
          </cell>
          <cell r="N117">
            <v>18.399999999999999</v>
          </cell>
          <cell r="O117">
            <v>333</v>
          </cell>
          <cell r="P117">
            <v>0</v>
          </cell>
          <cell r="Q117">
            <v>1</v>
          </cell>
        </row>
        <row r="118">
          <cell r="A118" t="str">
            <v>Ensilage_whole_crop_org</v>
          </cell>
          <cell r="B118">
            <v>0</v>
          </cell>
          <cell r="J118">
            <v>450</v>
          </cell>
          <cell r="K118">
            <v>23.7250412249705</v>
          </cell>
          <cell r="L118">
            <v>3.6513545347467602</v>
          </cell>
          <cell r="M118">
            <v>22.025912838633701</v>
          </cell>
          <cell r="N118">
            <v>18.399999999999999</v>
          </cell>
          <cell r="O118">
            <v>333</v>
          </cell>
          <cell r="P118">
            <v>0</v>
          </cell>
          <cell r="Q118">
            <v>1</v>
          </cell>
        </row>
        <row r="119">
          <cell r="A119" t="str">
            <v>Ensilage_energy_corn_conv</v>
          </cell>
          <cell r="B119">
            <v>0</v>
          </cell>
          <cell r="J119">
            <v>450</v>
          </cell>
          <cell r="K119">
            <v>13.220824499411099</v>
          </cell>
          <cell r="L119">
            <v>2.5912838633686701</v>
          </cell>
          <cell r="M119">
            <v>13.309776207302701</v>
          </cell>
          <cell r="N119">
            <v>17.7</v>
          </cell>
          <cell r="O119">
            <v>349</v>
          </cell>
          <cell r="P119">
            <v>0</v>
          </cell>
          <cell r="Q119">
            <v>1</v>
          </cell>
        </row>
        <row r="120">
          <cell r="A120" t="str">
            <v>Ensilage_energy_whole_crop_conv</v>
          </cell>
          <cell r="B120">
            <v>0</v>
          </cell>
          <cell r="J120">
            <v>450</v>
          </cell>
          <cell r="K120">
            <v>23.7250412249705</v>
          </cell>
          <cell r="L120">
            <v>3.6513545347467602</v>
          </cell>
          <cell r="M120">
            <v>22.025912838633701</v>
          </cell>
          <cell r="N120">
            <v>18.399999999999999</v>
          </cell>
          <cell r="O120">
            <v>333</v>
          </cell>
          <cell r="P120">
            <v>0</v>
          </cell>
          <cell r="Q120">
            <v>1</v>
          </cell>
        </row>
        <row r="121">
          <cell r="A121" t="str">
            <v>Ensilage_straw_seed_grass_conv</v>
          </cell>
          <cell r="B121">
            <v>0</v>
          </cell>
          <cell r="J121">
            <v>450</v>
          </cell>
          <cell r="K121">
            <v>12.134181389870401</v>
          </cell>
          <cell r="L121">
            <v>1.29564193168433</v>
          </cell>
          <cell r="M121">
            <v>17.667844522968199</v>
          </cell>
          <cell r="N121">
            <v>18</v>
          </cell>
          <cell r="O121">
            <v>359</v>
          </cell>
          <cell r="P121">
            <v>0</v>
          </cell>
          <cell r="Q121">
            <v>1</v>
          </cell>
        </row>
        <row r="122">
          <cell r="A122" t="str">
            <v>Fresh_grass_field_org</v>
          </cell>
          <cell r="B122">
            <v>0</v>
          </cell>
          <cell r="J122">
            <v>450.00007165681598</v>
          </cell>
          <cell r="K122">
            <v>26.523962609150399</v>
          </cell>
          <cell r="L122">
            <v>3.6055782621371102</v>
          </cell>
          <cell r="M122">
            <v>27.561193702598601</v>
          </cell>
          <cell r="N122">
            <v>16.528960088099701</v>
          </cell>
          <cell r="O122">
            <v>180</v>
          </cell>
          <cell r="P122">
            <v>0</v>
          </cell>
          <cell r="Q122">
            <v>1</v>
          </cell>
        </row>
        <row r="124">
          <cell r="B124"/>
        </row>
      </sheetData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yrolysis_straw_conv"/>
      <sheetName val="RapeStraw_Cut_Comb_conv"/>
      <sheetName val="RapeStraw_Cut_Comb_org"/>
      <sheetName val="Straw_Cut_Comb_conv"/>
      <sheetName val="Straw_Cut_Comb_org"/>
      <sheetName val="Grassclover_Return_conv"/>
      <sheetName val="Grassclover_Return_org"/>
      <sheetName val="Wholecrop_Return_conv"/>
      <sheetName val="Extrac_grassclover_conv"/>
      <sheetName val="Extrac_grassclover_org"/>
      <sheetName val="Extrac_ProteinGrassclover_conv"/>
      <sheetName val="Extrac_ProteinGrassclover_org"/>
      <sheetName val="Oil_Mill_conv"/>
      <sheetName val="Oil_Mill_org"/>
      <sheetName val="Pyrol_degas_catt_man_fiber_conv"/>
      <sheetName val="Heat_and_power_straw_conv"/>
      <sheetName val="Boiler_private_straw_conv"/>
      <sheetName val="Boiler_private_rape_straw_conv"/>
      <sheetName val="Boiler_straw_conv"/>
      <sheetName val="Sbeet_factory_conv"/>
      <sheetName val="Sbeet_factory_org"/>
      <sheetName val="Pstarch_factory_conv"/>
      <sheetName val="Pstarch_factory_org"/>
      <sheetName val="Reservation_corn_biogas_conv"/>
      <sheetName val="Reservation_beet_ro_biogas_conv"/>
      <sheetName val="Reservation_whole_c_biogas_conv"/>
      <sheetName val="Skabelon"/>
      <sheetName val="Basisteknologier"/>
      <sheetName val="Dyrkede produkter"/>
      <sheetName val="Feed_groups_output_A"/>
      <sheetName val="Feed_groups_output_B"/>
      <sheetName val="Feed_groups_output_C"/>
      <sheetName val="Feed_groups_output_D"/>
      <sheetName val="Forarbejdede produkter"/>
      <sheetName val="Importerede produkter"/>
      <sheetName val="Dieselforbrug v markoperationer"/>
      <sheetName val="Øvrige lister"/>
      <sheetName val="Detailed_Pyrolysis_straw_conv"/>
      <sheetName val="Detailed_Straw_Cut_Comb_conv"/>
      <sheetName val="Detail_Extrac_grassclover_conv"/>
      <sheetName val="Detailed_Oil_Mill_org"/>
      <sheetName val="D_Pyrol_degas_catt_man_fib_conv"/>
      <sheetName val="Det_Heat_and_power_straw_conv"/>
      <sheetName val="Det_RapeStraw_Cut_Comb_conv"/>
      <sheetName val="Det_RapeStraw_Cut_Comb_org"/>
      <sheetName val="Det_Straw_Cut_Comb_or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>
        <row r="1">
          <cell r="A1" t="str">
            <v>Fast definerede forarbejdede produkter</v>
          </cell>
          <cell r="Y1" t="str">
            <v>Produceret energi</v>
          </cell>
          <cell r="AI1" t="str">
            <v>Ikke fast definerede produkter</v>
          </cell>
        </row>
        <row r="3">
          <cell r="A3" t="str">
            <v>Generelt</v>
          </cell>
          <cell r="B3"/>
          <cell r="C3"/>
          <cell r="D3"/>
          <cell r="E3"/>
          <cell r="F3" t="str">
            <v>TS, g / kg</v>
          </cell>
          <cell r="I3" t="str">
            <v>FE, kg DM/FE</v>
          </cell>
          <cell r="J3" t="str">
            <v>Næringsstofindhold, per kg TS</v>
          </cell>
          <cell r="K3"/>
          <cell r="L3"/>
          <cell r="M3"/>
          <cell r="N3"/>
          <cell r="O3"/>
          <cell r="Y3" t="str">
            <v>Generelt</v>
          </cell>
          <cell r="Z3"/>
          <cell r="AA3"/>
          <cell r="AB3"/>
          <cell r="AC3"/>
          <cell r="AD3" t="str">
            <v>TS, g / kg</v>
          </cell>
          <cell r="AF3" t="str">
            <v>MJ pr. unit</v>
          </cell>
          <cell r="AI3" t="str">
            <v>Generelt</v>
          </cell>
          <cell r="AJ3"/>
          <cell r="AK3"/>
          <cell r="AL3"/>
          <cell r="AM3"/>
          <cell r="AN3" t="str">
            <v>TS, g / kg</v>
          </cell>
          <cell r="AP3" t="str">
            <v>Remark</v>
          </cell>
          <cell r="AQ3" t="str">
            <v>VS_initial</v>
          </cell>
          <cell r="AR3" t="str">
            <v>Formel for VS pulje udregning</v>
          </cell>
          <cell r="AT3" t="str">
            <v>MCF</v>
          </cell>
          <cell r="AU3" t="str">
            <v>B0</v>
          </cell>
          <cell r="AW3"/>
          <cell r="AX3"/>
          <cell r="AY3" t="str">
            <v>DM</v>
          </cell>
          <cell r="AZ3"/>
          <cell r="BA3"/>
          <cell r="BB3" t="str">
            <v>MJ</v>
          </cell>
          <cell r="BC3"/>
          <cell r="BD3"/>
          <cell r="BE3" t="str">
            <v>VS</v>
          </cell>
          <cell r="BF3"/>
          <cell r="BG3"/>
          <cell r="BH3" t="str">
            <v>C_Diffust</v>
          </cell>
          <cell r="BJ3"/>
          <cell r="BM3"/>
          <cell r="BN3" t="str">
            <v>C_CH4</v>
          </cell>
          <cell r="BO3"/>
          <cell r="BP3"/>
          <cell r="BQ3" t="str">
            <v>N_Diffust</v>
          </cell>
          <cell r="BR3"/>
          <cell r="BS3"/>
          <cell r="BT3" t="str">
            <v>N_N2O</v>
          </cell>
          <cell r="BU3"/>
          <cell r="BV3"/>
          <cell r="BW3" t="str">
            <v>N_N2</v>
          </cell>
          <cell r="BX3"/>
          <cell r="BY3"/>
          <cell r="BZ3" t="str">
            <v>N_NH3</v>
          </cell>
          <cell r="CA3"/>
          <cell r="CB3"/>
          <cell r="CX3"/>
        </row>
        <row r="4">
          <cell r="A4" t="str">
            <v>Nr</v>
          </cell>
          <cell r="B4" t="str">
            <v>Navn</v>
          </cell>
          <cell r="C4" t="str">
            <v>Fodergruppe</v>
          </cell>
          <cell r="D4" t="str">
            <v>Produktgruppe</v>
          </cell>
          <cell r="E4" t="str">
            <v>Biomassegruppe</v>
          </cell>
          <cell r="F4"/>
          <cell r="G4" t="str">
            <v>Unit</v>
          </cell>
          <cell r="I4"/>
          <cell r="J4" t="str">
            <v xml:space="preserve">C, g </v>
          </cell>
          <cell r="K4" t="str">
            <v>N, g</v>
          </cell>
          <cell r="L4" t="str">
            <v>P, g</v>
          </cell>
          <cell r="M4" t="str">
            <v>K, g</v>
          </cell>
          <cell r="N4" t="str">
            <v>BE, MJ</v>
          </cell>
          <cell r="O4" t="str">
            <v>RP, g</v>
          </cell>
          <cell r="Y4" t="str">
            <v>Nr</v>
          </cell>
          <cell r="Z4" t="str">
            <v>Navn</v>
          </cell>
          <cell r="AA4" t="str">
            <v>Fodergruppe</v>
          </cell>
          <cell r="AB4" t="str">
            <v>Produktgruppe</v>
          </cell>
          <cell r="AC4" t="str">
            <v>Biomassegruppe</v>
          </cell>
          <cell r="AD4"/>
          <cell r="AE4" t="str">
            <v>Unit</v>
          </cell>
          <cell r="AF4"/>
          <cell r="AI4" t="str">
            <v>Nr</v>
          </cell>
          <cell r="AJ4" t="str">
            <v>Navn</v>
          </cell>
          <cell r="AK4" t="str">
            <v>Fodergruppe</v>
          </cell>
          <cell r="AL4" t="str">
            <v>Produktgruppe</v>
          </cell>
          <cell r="AM4" t="str">
            <v>Biomassegruppe</v>
          </cell>
          <cell r="AN4"/>
          <cell r="AO4" t="str">
            <v>Unit</v>
          </cell>
          <cell r="AQ4" t="str">
            <v>%</v>
          </cell>
          <cell r="AR4"/>
          <cell r="AT4" t="str">
            <v>%</v>
          </cell>
          <cell r="AU4"/>
          <cell r="AW4"/>
          <cell r="AX4" t="str">
            <v>Forklaring</v>
          </cell>
          <cell r="AY4" t="str">
            <v>Formel</v>
          </cell>
          <cell r="AZ4" t="str">
            <v>Kg</v>
          </cell>
          <cell r="BA4" t="str">
            <v>%</v>
          </cell>
          <cell r="BB4" t="str">
            <v>Formel</v>
          </cell>
          <cell r="BC4" t="str">
            <v>Kg</v>
          </cell>
          <cell r="BD4" t="str">
            <v>%</v>
          </cell>
          <cell r="BE4" t="str">
            <v>Formel</v>
          </cell>
          <cell r="BF4" t="str">
            <v>Kg</v>
          </cell>
          <cell r="BG4" t="str">
            <v>%</v>
          </cell>
          <cell r="BH4" t="str">
            <v>Formel</v>
          </cell>
          <cell r="BJ4" t="str">
            <v>%</v>
          </cell>
          <cell r="BK4" t="str">
            <v>Formel</v>
          </cell>
          <cell r="BL4" t="str">
            <v>Kg</v>
          </cell>
          <cell r="BM4" t="str">
            <v>%</v>
          </cell>
          <cell r="BN4" t="str">
            <v>Formel</v>
          </cell>
          <cell r="BO4" t="str">
            <v>Kg</v>
          </cell>
          <cell r="BP4" t="str">
            <v>%</v>
          </cell>
          <cell r="BQ4" t="str">
            <v>Formel</v>
          </cell>
          <cell r="BR4" t="str">
            <v>Kg</v>
          </cell>
          <cell r="BS4" t="str">
            <v>%</v>
          </cell>
          <cell r="BT4" t="str">
            <v>Formel</v>
          </cell>
          <cell r="BU4" t="str">
            <v>Kg</v>
          </cell>
          <cell r="BV4" t="str">
            <v>%</v>
          </cell>
          <cell r="BW4" t="str">
            <v>Formel</v>
          </cell>
          <cell r="BX4" t="str">
            <v>Kg</v>
          </cell>
          <cell r="BY4" t="str">
            <v>%</v>
          </cell>
          <cell r="BZ4" t="str">
            <v>Formel</v>
          </cell>
          <cell r="CA4" t="str">
            <v>Kg</v>
          </cell>
          <cell r="CB4" t="str">
            <v>%</v>
          </cell>
          <cell r="CC4" t="str">
            <v>Formel</v>
          </cell>
          <cell r="CD4" t="str">
            <v>Kg</v>
          </cell>
          <cell r="CX4" t="str">
            <v>VS</v>
          </cell>
        </row>
        <row r="5">
          <cell r="A5">
            <v>1</v>
          </cell>
          <cell r="B5" t="str">
            <v>Rapsolie_conv</v>
          </cell>
          <cell r="C5" t="str">
            <v>Planteolie_conv</v>
          </cell>
          <cell r="D5" t="str">
            <v>Planteolie</v>
          </cell>
          <cell r="E5" t="str">
            <v>Exit_model</v>
          </cell>
          <cell r="F5">
            <v>1000</v>
          </cell>
          <cell r="G5" t="str">
            <v>Kg</v>
          </cell>
          <cell r="I5">
            <v>0</v>
          </cell>
          <cell r="J5">
            <v>450</v>
          </cell>
          <cell r="K5">
            <v>0</v>
          </cell>
          <cell r="L5">
            <v>0</v>
          </cell>
          <cell r="M5">
            <v>0</v>
          </cell>
          <cell r="N5">
            <v>36.6</v>
          </cell>
          <cell r="O5">
            <v>0</v>
          </cell>
          <cell r="Y5">
            <v>1</v>
          </cell>
          <cell r="Z5" t="str">
            <v>Elektricitet til nettet</v>
          </cell>
          <cell r="AA5" t="str">
            <v>Energi_El</v>
          </cell>
          <cell r="AB5" t="str">
            <v>Energi</v>
          </cell>
          <cell r="AC5" t="str">
            <v>Exit_model</v>
          </cell>
          <cell r="AD5">
            <v>0</v>
          </cell>
          <cell r="AE5" t="str">
            <v>KWh</v>
          </cell>
          <cell r="AF5">
            <v>3.5714285714285712</v>
          </cell>
          <cell r="AI5">
            <v>1</v>
          </cell>
          <cell r="AJ5" t="str">
            <v>Malkekvaeg_gylle_bindestald_conv</v>
          </cell>
          <cell r="AK5" t="str">
            <v>Cattle_slurry_conv</v>
          </cell>
          <cell r="AL5" t="str">
            <v>Livestock_manure_conv</v>
          </cell>
          <cell r="AM5" t="str">
            <v>Field_application</v>
          </cell>
          <cell r="AN5">
            <v>87</v>
          </cell>
          <cell r="AO5" t="str">
            <v>Kg</v>
          </cell>
          <cell r="AQ5">
            <v>80</v>
          </cell>
          <cell r="AR5" t="str">
            <v>(VS_initial/100)*DM_waste+DM_straw*(1-(4.5/100))</v>
          </cell>
          <cell r="AT5">
            <v>6.61</v>
          </cell>
          <cell r="AU5">
            <v>0.24</v>
          </cell>
          <cell r="AX5" t="str">
            <v>VS er samlet mængde af VS for den pågældende gødning; MCF og B0 er som anført til venstre</v>
          </cell>
          <cell r="AY5" t="str">
            <v>VS*(MCF/100)*B0*0.67*9.375</v>
          </cell>
          <cell r="AZ5"/>
          <cell r="BA5"/>
          <cell r="BB5" t="str">
            <v>VS*(MCF/100)*B0*0.67*55+VS*(MCF/100)*B0*1000*4*0.02175</v>
          </cell>
          <cell r="BC5"/>
          <cell r="BD5"/>
          <cell r="BE5" t="str">
            <v>VS*(MCF/100)*B0*0.67*9.375</v>
          </cell>
          <cell r="BF5"/>
          <cell r="BG5"/>
          <cell r="BH5" t="str">
            <v>VS*(MCF/100)*B0*0.67*(12/16)*4</v>
          </cell>
          <cell r="BJ5"/>
          <cell r="BK5"/>
          <cell r="BL5"/>
          <cell r="BM5"/>
          <cell r="BN5" t="str">
            <v>VS*(MCF/100)*B0*0.67*(12/16)</v>
          </cell>
          <cell r="BO5"/>
          <cell r="BP5"/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3.6</v>
          </cell>
          <cell r="CC5">
            <v>0</v>
          </cell>
          <cell r="CD5">
            <v>0</v>
          </cell>
          <cell r="CX5"/>
        </row>
        <row r="6">
          <cell r="A6">
            <v>2</v>
          </cell>
          <cell r="B6" t="str">
            <v>Foster_kvaeg_dairy_heavy_conv</v>
          </cell>
          <cell r="C6" t="str">
            <v>Calf_dairy_heavy_live_conv</v>
          </cell>
          <cell r="D6" t="str">
            <v>Cattle_heavy_live_conv</v>
          </cell>
          <cell r="E6" t="str">
            <v>Livestock_balance</v>
          </cell>
          <cell r="F6">
            <v>350</v>
          </cell>
          <cell r="G6" t="str">
            <v>Kg</v>
          </cell>
          <cell r="I6">
            <v>0</v>
          </cell>
          <cell r="J6">
            <v>680</v>
          </cell>
          <cell r="K6">
            <v>84.569919999999996</v>
          </cell>
          <cell r="L6">
            <v>29.14</v>
          </cell>
          <cell r="M6">
            <v>6</v>
          </cell>
          <cell r="N6">
            <v>19.63</v>
          </cell>
          <cell r="O6">
            <v>528.56200000000001</v>
          </cell>
          <cell r="Y6">
            <v>2</v>
          </cell>
          <cell r="Z6" t="str">
            <v>Varme (lagret i vand)</v>
          </cell>
          <cell r="AA6" t="str">
            <v>Energi_Varme</v>
          </cell>
          <cell r="AB6" t="str">
            <v>Energi</v>
          </cell>
          <cell r="AC6" t="str">
            <v>Exit_model</v>
          </cell>
          <cell r="AD6">
            <v>0</v>
          </cell>
          <cell r="AE6" t="str">
            <v>MJ</v>
          </cell>
          <cell r="AF6">
            <v>1</v>
          </cell>
          <cell r="AI6">
            <v>2</v>
          </cell>
          <cell r="AJ6" t="str">
            <v>Malkekvaeg_fast_moeg_conv</v>
          </cell>
          <cell r="AK6" t="str">
            <v>Cattle_solid_manure_conv</v>
          </cell>
          <cell r="AL6" t="str">
            <v>Livestock_manure_conv</v>
          </cell>
          <cell r="AM6" t="str">
            <v>Field_application</v>
          </cell>
          <cell r="AN6">
            <v>200</v>
          </cell>
          <cell r="AO6" t="str">
            <v>Kg</v>
          </cell>
          <cell r="AQ6">
            <v>80</v>
          </cell>
          <cell r="AR6" t="str">
            <v>(VS_initial/100)*DM_waste+DM_straw*(1-(4.5/100))</v>
          </cell>
          <cell r="AT6">
            <v>2</v>
          </cell>
          <cell r="AU6">
            <v>0.24</v>
          </cell>
          <cell r="AX6" t="str">
            <v>VS er samlet mængde af VS for den pågældende gødning; MCF og B0 er som anført til venstre</v>
          </cell>
          <cell r="AY6" t="str">
            <v>VS*(MCF/100)*B0*0.67*9.375</v>
          </cell>
          <cell r="AZ6"/>
          <cell r="BA6">
            <v>7.5</v>
          </cell>
          <cell r="BB6" t="str">
            <v>VS*(MCF/100)*B0*0.67*55+VS*(MCF/100)*B0*1000*4*0.02175</v>
          </cell>
          <cell r="BC6"/>
          <cell r="BD6">
            <v>7.5</v>
          </cell>
          <cell r="BE6" t="str">
            <v>VS*(MCF/100)*B0*0.67*9.375</v>
          </cell>
          <cell r="BF6"/>
          <cell r="BG6">
            <v>7.5</v>
          </cell>
          <cell r="BH6" t="str">
            <v>VS*(MCF/100)*B0*0.67*(12/16)*4</v>
          </cell>
          <cell r="BJ6">
            <v>7.5</v>
          </cell>
          <cell r="BK6"/>
          <cell r="BL6"/>
          <cell r="BM6"/>
          <cell r="BN6" t="str">
            <v>VS*(MCF/100)*B0*0.67*(12/16)</v>
          </cell>
          <cell r="BO6"/>
          <cell r="BP6"/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X6">
            <v>3</v>
          </cell>
        </row>
        <row r="7">
          <cell r="A7">
            <v>3</v>
          </cell>
          <cell r="B7" t="str">
            <v>Tilvaekst_kvaeg_conv</v>
          </cell>
          <cell r="C7" t="str">
            <v>Beef_meat_conv</v>
          </cell>
          <cell r="D7" t="str">
            <v>Meat</v>
          </cell>
          <cell r="E7" t="str">
            <v>Exit_model</v>
          </cell>
          <cell r="F7">
            <v>350</v>
          </cell>
          <cell r="G7" t="str">
            <v>Kg</v>
          </cell>
          <cell r="I7">
            <v>0</v>
          </cell>
          <cell r="J7">
            <v>680</v>
          </cell>
          <cell r="K7">
            <v>73.14</v>
          </cell>
          <cell r="L7">
            <v>17.43</v>
          </cell>
          <cell r="M7">
            <v>5.14</v>
          </cell>
          <cell r="N7">
            <v>19.63</v>
          </cell>
          <cell r="O7">
            <v>457.125</v>
          </cell>
          <cell r="Y7">
            <v>3</v>
          </cell>
          <cell r="Z7" t="str">
            <v>For_prod_3</v>
          </cell>
          <cell r="AA7"/>
          <cell r="AB7" t="e">
            <v>#N/A</v>
          </cell>
          <cell r="AC7" t="e">
            <v>#N/A</v>
          </cell>
          <cell r="AD7"/>
          <cell r="AE7"/>
          <cell r="AF7"/>
          <cell r="AI7">
            <v>3</v>
          </cell>
          <cell r="AJ7" t="str">
            <v>Malkekvaeg_ajle_conv</v>
          </cell>
          <cell r="AK7" t="str">
            <v>Cattle_ajle_conv</v>
          </cell>
          <cell r="AL7" t="str">
            <v>Livestock_manure_conv</v>
          </cell>
          <cell r="AM7" t="str">
            <v>Field_application</v>
          </cell>
          <cell r="AN7">
            <v>34</v>
          </cell>
          <cell r="AO7" t="str">
            <v>Kg</v>
          </cell>
          <cell r="AQ7">
            <v>80</v>
          </cell>
          <cell r="AR7" t="str">
            <v>(VS_initial/100)*DM_waste+DM_straw*(1-(4.5/100))</v>
          </cell>
          <cell r="AT7">
            <v>6.61</v>
          </cell>
          <cell r="AU7">
            <v>0.24</v>
          </cell>
          <cell r="AX7" t="str">
            <v>VS er samlet mængde af VS for den pågældende gødning; MCF og B0 er som anført til venstre</v>
          </cell>
          <cell r="AY7" t="str">
            <v>VS*(MCF/100)*B0*0.67*9.375</v>
          </cell>
          <cell r="AZ7"/>
          <cell r="BA7"/>
          <cell r="BB7" t="str">
            <v>VS*(MCF/100)*B0*0.67*55+VS*(MCF/100)*B0*1000*4*0.02175</v>
          </cell>
          <cell r="BC7"/>
          <cell r="BD7"/>
          <cell r="BE7" t="str">
            <v>VS*(MCF/100)*B0*0.67*9.375</v>
          </cell>
          <cell r="BF7"/>
          <cell r="BG7"/>
          <cell r="BH7" t="str">
            <v>VS*(MCF/100)*B0*0.67*(12/16)*4</v>
          </cell>
          <cell r="BJ7"/>
          <cell r="BK7"/>
          <cell r="BL7"/>
          <cell r="BM7"/>
          <cell r="BN7" t="str">
            <v>VS*(MCF/100)*B0*0.67*(12/16)</v>
          </cell>
          <cell r="BO7"/>
          <cell r="BP7"/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5.4</v>
          </cell>
          <cell r="CC7">
            <v>0</v>
          </cell>
          <cell r="CD7">
            <v>0</v>
          </cell>
          <cell r="CX7"/>
        </row>
        <row r="8">
          <cell r="A8">
            <v>4</v>
          </cell>
          <cell r="B8" t="str">
            <v>Svinekoed_affald_conv</v>
          </cell>
          <cell r="C8" t="str">
            <v>Dead_meat_conv</v>
          </cell>
          <cell r="D8" t="str">
            <v>Dead_meat</v>
          </cell>
          <cell r="E8" t="str">
            <v>Exit_model</v>
          </cell>
          <cell r="F8">
            <v>370</v>
          </cell>
          <cell r="G8" t="str">
            <v>Kg</v>
          </cell>
          <cell r="I8">
            <v>0</v>
          </cell>
          <cell r="J8">
            <v>640</v>
          </cell>
          <cell r="K8">
            <v>69.459199999999996</v>
          </cell>
          <cell r="L8">
            <v>16.22</v>
          </cell>
          <cell r="M8">
            <v>5.95</v>
          </cell>
          <cell r="N8">
            <v>27.17</v>
          </cell>
          <cell r="O8">
            <v>434.12</v>
          </cell>
          <cell r="Y8">
            <v>4</v>
          </cell>
          <cell r="Z8" t="str">
            <v>For_prod_4</v>
          </cell>
          <cell r="AA8"/>
          <cell r="AB8" t="e">
            <v>#N/A</v>
          </cell>
          <cell r="AC8" t="e">
            <v>#N/A</v>
          </cell>
          <cell r="AD8"/>
          <cell r="AE8"/>
          <cell r="AF8"/>
          <cell r="AI8">
            <v>4</v>
          </cell>
          <cell r="AJ8" t="str">
            <v>Malkekvaeg_dybstroelse_hel_conv</v>
          </cell>
          <cell r="AK8" t="str">
            <v>Cattle_deep_litter_conv</v>
          </cell>
          <cell r="AL8" t="str">
            <v>Livestock_manure_conv</v>
          </cell>
          <cell r="AM8" t="str">
            <v>Field_application</v>
          </cell>
          <cell r="AN8">
            <v>300</v>
          </cell>
          <cell r="AO8" t="str">
            <v>Kg</v>
          </cell>
          <cell r="AQ8">
            <v>80</v>
          </cell>
          <cell r="AR8" t="str">
            <v>(VS_initial/100)*DM_waste+DM_straw*(1-(4.5/100))</v>
          </cell>
          <cell r="AT8">
            <v>17</v>
          </cell>
          <cell r="AU8">
            <v>0.24</v>
          </cell>
          <cell r="AX8" t="str">
            <v>VS er samlet mængde af VS for den pågældende gødning; MCF og B0 er som anført til venstre</v>
          </cell>
          <cell r="AY8" t="str">
            <v>VS*(MCF/100)*B0*0.67*9.375</v>
          </cell>
          <cell r="AZ8"/>
          <cell r="BA8">
            <v>37.5</v>
          </cell>
          <cell r="BB8" t="str">
            <v>VS*(MCF/100)*B0*0.67*55+VS*(MCF/100)*B0*1000*4*0.02175</v>
          </cell>
          <cell r="BC8"/>
          <cell r="BD8">
            <v>37.5</v>
          </cell>
          <cell r="BE8" t="str">
            <v>VS*(MCF/100)*B0*0.67*9.375</v>
          </cell>
          <cell r="BF8"/>
          <cell r="BG8">
            <v>37.5</v>
          </cell>
          <cell r="BH8" t="str">
            <v>VS*(MCF/100)*B0*0.67*(12/16)*4</v>
          </cell>
          <cell r="BJ8">
            <v>37.5</v>
          </cell>
          <cell r="BK8"/>
          <cell r="BL8"/>
          <cell r="BM8"/>
          <cell r="BN8" t="str">
            <v>VS*(MCF/100)*B0*0.67*(12/16)</v>
          </cell>
          <cell r="BO8"/>
          <cell r="BP8"/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6</v>
          </cell>
          <cell r="CC8">
            <v>0</v>
          </cell>
          <cell r="CD8">
            <v>0</v>
          </cell>
          <cell r="CX8"/>
        </row>
        <row r="9">
          <cell r="A9">
            <v>5</v>
          </cell>
          <cell r="B9" t="str">
            <v>Svinekoed_adult_conv</v>
          </cell>
          <cell r="C9" t="str">
            <v>Pork_meat_conv</v>
          </cell>
          <cell r="D9" t="str">
            <v>Meat</v>
          </cell>
          <cell r="E9" t="str">
            <v>Exit_model</v>
          </cell>
          <cell r="F9">
            <v>370</v>
          </cell>
          <cell r="G9" t="str">
            <v>Kg</v>
          </cell>
          <cell r="I9">
            <v>0</v>
          </cell>
          <cell r="J9">
            <v>680</v>
          </cell>
          <cell r="K9">
            <v>59.459200000000003</v>
          </cell>
          <cell r="L9">
            <v>17.3</v>
          </cell>
          <cell r="M9">
            <v>5.41</v>
          </cell>
          <cell r="N9">
            <v>27.17</v>
          </cell>
          <cell r="O9">
            <v>371.62</v>
          </cell>
          <cell r="Y9">
            <v>5</v>
          </cell>
          <cell r="Z9" t="str">
            <v>For_prod_5</v>
          </cell>
          <cell r="AA9"/>
          <cell r="AB9" t="e">
            <v>#N/A</v>
          </cell>
          <cell r="AC9" t="e">
            <v>#N/A</v>
          </cell>
          <cell r="AD9"/>
          <cell r="AE9"/>
          <cell r="AF9"/>
          <cell r="AI9">
            <v>5</v>
          </cell>
          <cell r="AJ9" t="str">
            <v>Malkekvaeg_dybstroelse_delvis_conv</v>
          </cell>
          <cell r="AK9" t="str">
            <v>Cattle_deep_litter_conv</v>
          </cell>
          <cell r="AL9" t="str">
            <v>Livestock_manure_conv</v>
          </cell>
          <cell r="AM9" t="str">
            <v>Field_application</v>
          </cell>
          <cell r="AN9">
            <v>287</v>
          </cell>
          <cell r="AO9" t="str">
            <v>Kg</v>
          </cell>
          <cell r="AQ9">
            <v>80</v>
          </cell>
          <cell r="AR9" t="str">
            <v>(VS_initial/100)*DM_waste+DM_straw*(1-(4.5/100))</v>
          </cell>
          <cell r="AT9">
            <v>17</v>
          </cell>
          <cell r="AU9">
            <v>0.24</v>
          </cell>
          <cell r="AX9" t="str">
            <v>VS er samlet mængde af VS for den pågældende gødning; MCF og B0 er som anført til venstre</v>
          </cell>
          <cell r="AY9" t="str">
            <v>VS*(MCF/100)*B0*0.67*9.375</v>
          </cell>
          <cell r="AZ9"/>
          <cell r="BA9">
            <v>37.299999999999997</v>
          </cell>
          <cell r="BB9" t="str">
            <v>VS*(MCF/100)*B0*0.67*55+VS*(MCF/100)*B0*1000*4*0.02175</v>
          </cell>
          <cell r="BC9"/>
          <cell r="BD9">
            <v>37.299999999999997</v>
          </cell>
          <cell r="BE9" t="str">
            <v>VS*(MCF/100)*B0*0.67*9.375</v>
          </cell>
          <cell r="BF9"/>
          <cell r="BG9">
            <v>37.299999999999997</v>
          </cell>
          <cell r="BH9" t="str">
            <v>VS*(MCF/100)*B0*0.67*(12/16)*4</v>
          </cell>
          <cell r="BJ9">
            <v>37.299999999999997</v>
          </cell>
          <cell r="BK9"/>
          <cell r="BL9"/>
          <cell r="BM9"/>
          <cell r="BN9" t="str">
            <v>VS*(MCF/100)*B0*0.67*(12/16)</v>
          </cell>
          <cell r="BO9"/>
          <cell r="BP9"/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6</v>
          </cell>
          <cell r="CC9">
            <v>0</v>
          </cell>
          <cell r="CD9">
            <v>0</v>
          </cell>
          <cell r="CX9"/>
        </row>
        <row r="10">
          <cell r="A10">
            <v>6</v>
          </cell>
          <cell r="B10" t="str">
            <v>Svinekoed_piglet_conv</v>
          </cell>
          <cell r="C10" t="str">
            <v>Piglet_6_7_live_conv</v>
          </cell>
          <cell r="D10" t="str">
            <v>Pig_live_conv</v>
          </cell>
          <cell r="E10" t="str">
            <v>Livestock_balance</v>
          </cell>
          <cell r="F10">
            <v>370</v>
          </cell>
          <cell r="G10" t="str">
            <v>Kg</v>
          </cell>
          <cell r="I10">
            <v>0</v>
          </cell>
          <cell r="J10">
            <v>640</v>
          </cell>
          <cell r="K10">
            <v>69.459199999999996</v>
          </cell>
          <cell r="L10">
            <v>16.22</v>
          </cell>
          <cell r="M10">
            <v>5.95</v>
          </cell>
          <cell r="N10">
            <v>27.17</v>
          </cell>
          <cell r="O10">
            <v>434.12</v>
          </cell>
          <cell r="Y10">
            <v>6</v>
          </cell>
          <cell r="Z10" t="str">
            <v>For_prod_6</v>
          </cell>
          <cell r="AA10"/>
          <cell r="AB10" t="e">
            <v>#N/A</v>
          </cell>
          <cell r="AC10" t="e">
            <v>#N/A</v>
          </cell>
          <cell r="AD10"/>
          <cell r="AE10"/>
          <cell r="AF10"/>
          <cell r="AI10">
            <v>6</v>
          </cell>
          <cell r="AJ10" t="str">
            <v>Malkekvaeg_gylle_sengestald_spalter_conv</v>
          </cell>
          <cell r="AK10" t="str">
            <v>Cattle_slurry_conv</v>
          </cell>
          <cell r="AL10" t="str">
            <v>Livestock_manure_conv</v>
          </cell>
          <cell r="AM10" t="str">
            <v>Field_application</v>
          </cell>
          <cell r="AN10">
            <v>80</v>
          </cell>
          <cell r="AO10" t="str">
            <v>Kg</v>
          </cell>
          <cell r="AQ10">
            <v>80</v>
          </cell>
          <cell r="AR10" t="str">
            <v>(VS_initial/100)*DM_waste+DM_straw*(1-(4.5/100))</v>
          </cell>
          <cell r="AT10">
            <v>6.61</v>
          </cell>
          <cell r="AU10">
            <v>0.24</v>
          </cell>
          <cell r="AX10" t="str">
            <v>VS er samlet mængde af VS for den pågældende gødning; MCF og B0 er som anført til venstre</v>
          </cell>
          <cell r="AY10" t="str">
            <v>VS*(MCF/100)*B0*0.67*9.375</v>
          </cell>
          <cell r="AZ10"/>
          <cell r="BA10"/>
          <cell r="BB10" t="str">
            <v>VS*(MCF/100)*B0*0.67*55+VS*(MCF/100)*B0*1000*4*0.02175</v>
          </cell>
          <cell r="BC10"/>
          <cell r="BD10"/>
          <cell r="BE10" t="str">
            <v>VS*(MCF/100)*B0*0.67*9.375</v>
          </cell>
          <cell r="BF10"/>
          <cell r="BG10"/>
          <cell r="BH10" t="str">
            <v>VS*(MCF/100)*B0*0.67*(12/16)*4</v>
          </cell>
          <cell r="BJ10"/>
          <cell r="BK10"/>
          <cell r="BL10"/>
          <cell r="BM10"/>
          <cell r="BN10" t="str">
            <v>VS*(MCF/100)*B0*0.67*(12/16)</v>
          </cell>
          <cell r="BO10"/>
          <cell r="BP10"/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8.1</v>
          </cell>
          <cell r="CC10">
            <v>0</v>
          </cell>
          <cell r="CD10">
            <v>0</v>
          </cell>
          <cell r="CX10"/>
        </row>
        <row r="11">
          <cell r="A11">
            <v>7</v>
          </cell>
          <cell r="B11" t="str">
            <v>Svinekoed_little_pig_conv</v>
          </cell>
          <cell r="C11" t="str">
            <v>Piglet_31_live_conv</v>
          </cell>
          <cell r="D11" t="str">
            <v>Pig_live_conv</v>
          </cell>
          <cell r="E11" t="str">
            <v>Livestock_balance</v>
          </cell>
          <cell r="F11">
            <v>370</v>
          </cell>
          <cell r="G11" t="str">
            <v>Kg</v>
          </cell>
          <cell r="I11">
            <v>0</v>
          </cell>
          <cell r="J11">
            <v>640</v>
          </cell>
          <cell r="K11">
            <v>79.87</v>
          </cell>
          <cell r="L11">
            <v>13.24</v>
          </cell>
          <cell r="M11">
            <v>5.95</v>
          </cell>
          <cell r="N11">
            <v>27.17</v>
          </cell>
          <cell r="O11"/>
          <cell r="Y11">
            <v>7</v>
          </cell>
          <cell r="Z11" t="str">
            <v>For_prod_7</v>
          </cell>
          <cell r="AA11"/>
          <cell r="AB11" t="e">
            <v>#N/A</v>
          </cell>
          <cell r="AC11" t="e">
            <v>#N/A</v>
          </cell>
          <cell r="AD11"/>
          <cell r="AE11"/>
          <cell r="AF11"/>
          <cell r="AI11">
            <v>7</v>
          </cell>
          <cell r="AJ11" t="str">
            <v>Malkekvaeg_gylle_dybstroelse_og_gulv_conv</v>
          </cell>
          <cell r="AK11" t="str">
            <v>Cattle_slurry_conv</v>
          </cell>
          <cell r="AL11" t="str">
            <v>Livestock_manure_conv</v>
          </cell>
          <cell r="AM11" t="str">
            <v>Field_application</v>
          </cell>
          <cell r="AN11">
            <v>69</v>
          </cell>
          <cell r="AO11" t="str">
            <v>Kg</v>
          </cell>
          <cell r="AQ11">
            <v>80</v>
          </cell>
          <cell r="AR11" t="str">
            <v>(VS_initial/100)*DM_waste+DM_straw*(1-(4.5/100))</v>
          </cell>
          <cell r="AT11">
            <v>6.61</v>
          </cell>
          <cell r="AU11">
            <v>0.24</v>
          </cell>
          <cell r="AX11" t="str">
            <v>VS er samlet mængde af VS for den pågældende gødning; MCF og B0 er som anført til venstre</v>
          </cell>
          <cell r="AY11" t="str">
            <v>VS*(MCF/100)*B0*0.67*9.375</v>
          </cell>
          <cell r="AZ11"/>
          <cell r="BA11"/>
          <cell r="BB11" t="str">
            <v>VS*(MCF/100)*B0*0.67*55+VS*(MCF/100)*B0*1000*4*0.02175</v>
          </cell>
          <cell r="BC11"/>
          <cell r="BD11"/>
          <cell r="BE11" t="str">
            <v>VS*(MCF/100)*B0*0.67*9.375</v>
          </cell>
          <cell r="BF11"/>
          <cell r="BG11"/>
          <cell r="BH11" t="str">
            <v>VS*(MCF/100)*B0*0.67*(12/16)*4</v>
          </cell>
          <cell r="BJ11"/>
          <cell r="BK11"/>
          <cell r="BL11"/>
          <cell r="BM11"/>
          <cell r="BN11" t="str">
            <v>VS*(MCF/100)*B0*0.67*(12/16)</v>
          </cell>
          <cell r="BO11"/>
          <cell r="BP11"/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12</v>
          </cell>
          <cell r="CC11">
            <v>0</v>
          </cell>
          <cell r="CD11">
            <v>0</v>
          </cell>
          <cell r="CX11"/>
        </row>
        <row r="12">
          <cell r="A12">
            <v>8</v>
          </cell>
          <cell r="B12" t="str">
            <v>Svinekoed_slaugther_pig_conv</v>
          </cell>
          <cell r="C12" t="str">
            <v>Pork_meat_conv</v>
          </cell>
          <cell r="D12" t="str">
            <v>Meat</v>
          </cell>
          <cell r="E12" t="str">
            <v>Exit_model</v>
          </cell>
          <cell r="F12">
            <v>370</v>
          </cell>
          <cell r="G12" t="str">
            <v>Kg</v>
          </cell>
          <cell r="I12">
            <v>0</v>
          </cell>
          <cell r="J12">
            <v>680</v>
          </cell>
          <cell r="K12">
            <v>78.7</v>
          </cell>
          <cell r="L12">
            <v>14.86</v>
          </cell>
          <cell r="M12">
            <v>5.95</v>
          </cell>
          <cell r="N12">
            <v>27.17</v>
          </cell>
          <cell r="O12"/>
          <cell r="Y12">
            <v>8</v>
          </cell>
          <cell r="Z12" t="str">
            <v>For_prod_8</v>
          </cell>
          <cell r="AA12"/>
          <cell r="AB12" t="e">
            <v>#N/A</v>
          </cell>
          <cell r="AC12" t="e">
            <v>#N/A</v>
          </cell>
          <cell r="AD12"/>
          <cell r="AE12"/>
          <cell r="AF12"/>
          <cell r="AI12">
            <v>8</v>
          </cell>
          <cell r="AJ12" t="str">
            <v>Malkekvaeg_godning_afsat_på_mark_conv</v>
          </cell>
          <cell r="AK12" t="str">
            <v>Cattle_dung_urine_field_conv</v>
          </cell>
          <cell r="AL12" t="str">
            <v>Dung_field_conv</v>
          </cell>
          <cell r="AM12" t="str">
            <v>Field_application</v>
          </cell>
          <cell r="AN12">
            <v>87</v>
          </cell>
          <cell r="AO12" t="str">
            <v>Kg</v>
          </cell>
          <cell r="AP12" t="str">
            <v>TS; Som for gylle fra bindestald</v>
          </cell>
          <cell r="AQ12">
            <v>80</v>
          </cell>
          <cell r="AR12" t="str">
            <v>(VS_initial/100)*DM_waste</v>
          </cell>
          <cell r="AT12">
            <v>1</v>
          </cell>
          <cell r="AU12">
            <v>0.24</v>
          </cell>
          <cell r="AX12" t="str">
            <v>VS er samlet mængde af VS for den pågældende gødning; MCF og B0 er som anført til venstre</v>
          </cell>
          <cell r="AY12" t="str">
            <v>VS*(MCF/100)*B0*0.67*9.375</v>
          </cell>
          <cell r="AZ12"/>
          <cell r="BA12"/>
          <cell r="BB12" t="str">
            <v>VS*(MCF/100)*B0*0.67*55+VS*(MCF/100)*B0*1000*4*0.02175</v>
          </cell>
          <cell r="BC12"/>
          <cell r="BD12"/>
          <cell r="BE12" t="str">
            <v>VS*(MCF/100)*B0*0.67*9.375</v>
          </cell>
          <cell r="BF12"/>
          <cell r="BG12"/>
          <cell r="BH12" t="str">
            <v>VS*(MCF/100)*B0*0.67*(12/16)*4</v>
          </cell>
          <cell r="BJ12"/>
          <cell r="BK12"/>
          <cell r="BL12"/>
          <cell r="BM12"/>
          <cell r="BN12" t="str">
            <v>VS*(MCF/100)*B0*0.67*(12/16)</v>
          </cell>
          <cell r="BO12"/>
          <cell r="BP12"/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1.5</v>
          </cell>
          <cell r="BW12">
            <v>0</v>
          </cell>
          <cell r="BX12">
            <v>0</v>
          </cell>
          <cell r="BY12">
            <v>7.5</v>
          </cell>
          <cell r="BZ12">
            <v>0</v>
          </cell>
          <cell r="CA12">
            <v>0</v>
          </cell>
          <cell r="CB12">
            <v>7</v>
          </cell>
          <cell r="CC12">
            <v>0</v>
          </cell>
          <cell r="CD12">
            <v>0</v>
          </cell>
          <cell r="CX12"/>
        </row>
        <row r="13">
          <cell r="A13">
            <v>9</v>
          </cell>
          <cell r="B13" t="str">
            <v>Biogas_not_upgraded</v>
          </cell>
          <cell r="C13" t="str">
            <v>Biogas_not_upgraded</v>
          </cell>
          <cell r="D13" t="str">
            <v>Energi</v>
          </cell>
          <cell r="E13" t="str">
            <v>Forarbejdet</v>
          </cell>
          <cell r="F13">
            <v>1000</v>
          </cell>
          <cell r="G13" t="str">
            <v>kg</v>
          </cell>
          <cell r="I13">
            <v>0</v>
          </cell>
          <cell r="J13">
            <v>750</v>
          </cell>
          <cell r="K13">
            <v>0</v>
          </cell>
          <cell r="L13">
            <v>0</v>
          </cell>
          <cell r="M13">
            <v>0</v>
          </cell>
          <cell r="N13">
            <v>55</v>
          </cell>
          <cell r="O13">
            <v>0</v>
          </cell>
          <cell r="Y13">
            <v>9</v>
          </cell>
          <cell r="Z13" t="str">
            <v>For_prod_9</v>
          </cell>
          <cell r="AA13"/>
          <cell r="AB13" t="e">
            <v>#N/A</v>
          </cell>
          <cell r="AC13" t="e">
            <v>#N/A</v>
          </cell>
          <cell r="AD13"/>
          <cell r="AE13"/>
          <cell r="AF13"/>
          <cell r="AI13">
            <v>9</v>
          </cell>
          <cell r="AJ13" t="str">
            <v>Soer_gylle_indi_delvis_spaltegulv_conv</v>
          </cell>
          <cell r="AK13" t="str">
            <v>Pig_slurry_conv</v>
          </cell>
          <cell r="AL13" t="str">
            <v>Livestock_manure_conv</v>
          </cell>
          <cell r="AM13" t="str">
            <v>Field_application</v>
          </cell>
          <cell r="AN13">
            <v>45</v>
          </cell>
          <cell r="AO13" t="str">
            <v>Kg</v>
          </cell>
          <cell r="AQ13">
            <v>80</v>
          </cell>
          <cell r="AR13" t="str">
            <v>(VS_initial/100)*DM_waste+DM_straw*(1-(4.5/100))</v>
          </cell>
          <cell r="AT13">
            <v>9.32</v>
          </cell>
          <cell r="AU13">
            <v>0.45</v>
          </cell>
          <cell r="AX13" t="str">
            <v>VS er samlet mængde af VS for den pågældende gødning; MCF og B0 er som anført til venstre</v>
          </cell>
          <cell r="AY13" t="str">
            <v>VS*(MCF/100)*B0*0.67*9.375</v>
          </cell>
          <cell r="AZ13"/>
          <cell r="BA13"/>
          <cell r="BB13" t="str">
            <v>VS*(MCF/100)*B0*0.67*55+VS*(MCF/100)*B0*1000*4*0.02175</v>
          </cell>
          <cell r="BC13"/>
          <cell r="BD13"/>
          <cell r="BE13" t="str">
            <v>VS*(MCF/100)*B0*0.67*9.375</v>
          </cell>
          <cell r="BF13"/>
          <cell r="BG13"/>
          <cell r="BH13" t="str">
            <v>VS*(MCF/100)*B0*0.67*(12/16)*4</v>
          </cell>
          <cell r="BJ13"/>
          <cell r="BK13"/>
          <cell r="BL13"/>
          <cell r="BM13"/>
          <cell r="BN13" t="str">
            <v>VS*(MCF/100)*B0*0.67*(12/16)</v>
          </cell>
          <cell r="BO13"/>
          <cell r="BP13"/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9.75</v>
          </cell>
          <cell r="CC13">
            <v>0</v>
          </cell>
          <cell r="CD13">
            <v>0</v>
          </cell>
          <cell r="CX13"/>
        </row>
        <row r="14">
          <cell r="A14">
            <v>10</v>
          </cell>
          <cell r="B14" t="str">
            <v>Kvaeg_affald_conv</v>
          </cell>
          <cell r="C14" t="str">
            <v>Dead_meat_conv</v>
          </cell>
          <cell r="D14" t="str">
            <v>Dead_meat</v>
          </cell>
          <cell r="E14" t="str">
            <v>Exit_model</v>
          </cell>
          <cell r="F14">
            <v>350</v>
          </cell>
          <cell r="G14" t="str">
            <v>Kg</v>
          </cell>
          <cell r="I14">
            <v>0</v>
          </cell>
          <cell r="J14">
            <v>680</v>
          </cell>
          <cell r="K14">
            <v>73.14</v>
          </cell>
          <cell r="L14">
            <v>17.43</v>
          </cell>
          <cell r="M14">
            <v>5.14</v>
          </cell>
          <cell r="N14">
            <v>19.63</v>
          </cell>
          <cell r="O14">
            <v>457.125</v>
          </cell>
          <cell r="Y14">
            <v>10</v>
          </cell>
          <cell r="Z14" t="str">
            <v>For_prod_10</v>
          </cell>
          <cell r="AA14"/>
          <cell r="AB14" t="e">
            <v>#N/A</v>
          </cell>
          <cell r="AC14" t="e">
            <v>#N/A</v>
          </cell>
          <cell r="AD14"/>
          <cell r="AE14"/>
          <cell r="AF14"/>
          <cell r="AI14">
            <v>10</v>
          </cell>
          <cell r="AJ14" t="str">
            <v>Soer_fast_moeg_conv</v>
          </cell>
          <cell r="AK14" t="str">
            <v>Pig_solid_manure_conv</v>
          </cell>
          <cell r="AL14" t="str">
            <v>Livestock_manure_conv</v>
          </cell>
          <cell r="AM14" t="str">
            <v>Field_application</v>
          </cell>
          <cell r="AN14">
            <v>230</v>
          </cell>
          <cell r="AO14" t="str">
            <v>Kg</v>
          </cell>
          <cell r="AQ14">
            <v>80</v>
          </cell>
          <cell r="AR14" t="str">
            <v>(VS_initial/100)*DM_waste+DM_straw*(1-(4.5/100))</v>
          </cell>
          <cell r="AT14">
            <v>2</v>
          </cell>
          <cell r="AU14">
            <v>0.45</v>
          </cell>
          <cell r="AX14" t="str">
            <v>VS er samlet mængde af VS for den pågældende gødning; MCF og B0 er som anført til venstre</v>
          </cell>
          <cell r="AY14" t="str">
            <v>VS*(MCF/100)*B0*0.67*9.375</v>
          </cell>
          <cell r="AZ14"/>
          <cell r="BA14">
            <v>40.299999999999997</v>
          </cell>
          <cell r="BB14" t="str">
            <v>VS*(MCF/100)*B0*0.67*55+VS*(MCF/100)*B0*1000*4*0.02175</v>
          </cell>
          <cell r="BC14"/>
          <cell r="BD14">
            <v>40.299999999999997</v>
          </cell>
          <cell r="BE14" t="str">
            <v>VS*(MCF/100)*B0*0.67*9.375</v>
          </cell>
          <cell r="BF14"/>
          <cell r="BG14">
            <v>40.299999999999997</v>
          </cell>
          <cell r="BH14" t="str">
            <v>VS*(MCF/100)*B0*0.67*(12/16)*4</v>
          </cell>
          <cell r="BJ14">
            <v>40.299999999999997</v>
          </cell>
          <cell r="BK14"/>
          <cell r="BL14"/>
          <cell r="BM14"/>
          <cell r="BN14" t="str">
            <v>VS*(MCF/100)*B0*0.67*(12/16)</v>
          </cell>
          <cell r="BO14"/>
          <cell r="BP14"/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X14">
            <v>3</v>
          </cell>
        </row>
        <row r="15">
          <cell r="A15">
            <v>11</v>
          </cell>
          <cell r="B15" t="str">
            <v>Foster_kvaeg_dairy_heavy_org</v>
          </cell>
          <cell r="C15" t="str">
            <v>Calf_dairy_heavy_live_org</v>
          </cell>
          <cell r="D15" t="str">
            <v>Cattle_heavy_live_org</v>
          </cell>
          <cell r="E15" t="str">
            <v>Livestock_balance</v>
          </cell>
          <cell r="F15">
            <v>350</v>
          </cell>
          <cell r="G15" t="str">
            <v>Kg</v>
          </cell>
          <cell r="I15">
            <v>0</v>
          </cell>
          <cell r="J15">
            <v>680</v>
          </cell>
          <cell r="K15">
            <v>84.569919999999996</v>
          </cell>
          <cell r="L15">
            <v>29.14</v>
          </cell>
          <cell r="M15">
            <v>6</v>
          </cell>
          <cell r="N15">
            <v>19.63</v>
          </cell>
          <cell r="O15">
            <v>528.56200000000001</v>
          </cell>
          <cell r="Y15">
            <v>11</v>
          </cell>
          <cell r="Z15" t="str">
            <v>For_prod_11</v>
          </cell>
          <cell r="AA15"/>
          <cell r="AB15" t="e">
            <v>#N/A</v>
          </cell>
          <cell r="AC15" t="e">
            <v>#N/A</v>
          </cell>
          <cell r="AD15"/>
          <cell r="AE15"/>
          <cell r="AF15"/>
          <cell r="AI15">
            <v>11</v>
          </cell>
          <cell r="AJ15" t="str">
            <v>Soer_ajle_conv</v>
          </cell>
          <cell r="AK15" t="str">
            <v>Pig_ajle_conv</v>
          </cell>
          <cell r="AL15" t="str">
            <v>Livestock_manure_conv</v>
          </cell>
          <cell r="AM15" t="str">
            <v>Field_application</v>
          </cell>
          <cell r="AN15">
            <v>25</v>
          </cell>
          <cell r="AO15" t="str">
            <v>Kg</v>
          </cell>
          <cell r="AQ15">
            <v>80</v>
          </cell>
          <cell r="AR15" t="str">
            <v>(VS_initial/100)*DM_waste+DM_straw*(1-(4.5/100))</v>
          </cell>
          <cell r="AT15">
            <v>9.32</v>
          </cell>
          <cell r="AU15">
            <v>0.45</v>
          </cell>
          <cell r="AX15" t="str">
            <v>VS er samlet mængde af VS for den pågældende gødning; MCF og B0 er som anført til venstre</v>
          </cell>
          <cell r="AY15" t="str">
            <v>VS*(MCF/100)*B0*0.67*9.375</v>
          </cell>
          <cell r="AZ15"/>
          <cell r="BA15"/>
          <cell r="BB15" t="str">
            <v>VS*(MCF/100)*B0*0.67*55+VS*(MCF/100)*B0*1000*4*0.02175</v>
          </cell>
          <cell r="BC15"/>
          <cell r="BD15"/>
          <cell r="BE15" t="str">
            <v>VS*(MCF/100)*B0*0.67*9.375</v>
          </cell>
          <cell r="BF15"/>
          <cell r="BG15"/>
          <cell r="BH15" t="str">
            <v>VS*(MCF/100)*B0*0.67*(12/16)*4</v>
          </cell>
          <cell r="BJ15"/>
          <cell r="BK15"/>
          <cell r="BL15"/>
          <cell r="BM15"/>
          <cell r="BN15" t="str">
            <v>VS*(MCF/100)*B0*0.67*(12/16)</v>
          </cell>
          <cell r="BO15"/>
          <cell r="BP15"/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18.89</v>
          </cell>
          <cell r="CC15">
            <v>0</v>
          </cell>
          <cell r="CD15">
            <v>0</v>
          </cell>
          <cell r="CX15"/>
        </row>
        <row r="16">
          <cell r="A16">
            <v>12</v>
          </cell>
          <cell r="B16" t="str">
            <v>Tilvaekst_kvaeg_org</v>
          </cell>
          <cell r="C16" t="str">
            <v>Beef_meat_org</v>
          </cell>
          <cell r="D16" t="str">
            <v>Meat</v>
          </cell>
          <cell r="E16" t="str">
            <v>Exit_model</v>
          </cell>
          <cell r="F16">
            <v>350</v>
          </cell>
          <cell r="G16" t="str">
            <v>Kg</v>
          </cell>
          <cell r="I16">
            <v>0</v>
          </cell>
          <cell r="J16">
            <v>680</v>
          </cell>
          <cell r="K16">
            <v>73.14</v>
          </cell>
          <cell r="L16">
            <v>17.43</v>
          </cell>
          <cell r="M16">
            <v>5.14</v>
          </cell>
          <cell r="N16">
            <v>19.63</v>
          </cell>
          <cell r="O16">
            <v>457.125</v>
          </cell>
          <cell r="Y16">
            <v>12</v>
          </cell>
          <cell r="Z16" t="str">
            <v>For_prod_12</v>
          </cell>
          <cell r="AA16"/>
          <cell r="AB16" t="e">
            <v>#N/A</v>
          </cell>
          <cell r="AC16" t="e">
            <v>#N/A</v>
          </cell>
          <cell r="AD16"/>
          <cell r="AE16"/>
          <cell r="AF16"/>
          <cell r="AI16">
            <v>12</v>
          </cell>
          <cell r="AJ16" t="str">
            <v>Soer_dybstroelse_conv</v>
          </cell>
          <cell r="AK16" t="str">
            <v>Sows_deep_litter_conv</v>
          </cell>
          <cell r="AL16" t="str">
            <v>Livestock_manure_conv</v>
          </cell>
          <cell r="AM16" t="str">
            <v>Field_application</v>
          </cell>
          <cell r="AN16">
            <v>330</v>
          </cell>
          <cell r="AO16" t="str">
            <v>Kg</v>
          </cell>
          <cell r="AQ16">
            <v>80</v>
          </cell>
          <cell r="AR16" t="str">
            <v>(VS_initial/100)*DM_waste+DM_straw*(1-(4.5/100))</v>
          </cell>
          <cell r="AT16">
            <v>17.96</v>
          </cell>
          <cell r="AU16">
            <v>0.45</v>
          </cell>
          <cell r="AX16" t="str">
            <v>VS er samlet mængde af VS for den pågældende gødning; MCF og B0 er som anført til venstre</v>
          </cell>
          <cell r="AY16" t="str">
            <v>VS*(MCF/100)*B0*0.67*9.375</v>
          </cell>
          <cell r="AZ16"/>
          <cell r="BA16">
            <v>15.5</v>
          </cell>
          <cell r="BB16" t="str">
            <v>VS*(MCF/100)*B0*0.67*55+VS*(MCF/100)*B0*1000*4*0.02175</v>
          </cell>
          <cell r="BC16"/>
          <cell r="BD16">
            <v>15.5</v>
          </cell>
          <cell r="BE16" t="str">
            <v>VS*(MCF/100)*B0*0.67*9.375</v>
          </cell>
          <cell r="BF16"/>
          <cell r="BG16">
            <v>15.5</v>
          </cell>
          <cell r="BH16" t="str">
            <v>VS*(MCF/100)*B0*0.67*(12/16)*4</v>
          </cell>
          <cell r="BJ16">
            <v>15.5</v>
          </cell>
          <cell r="BK16"/>
          <cell r="BL16"/>
          <cell r="BM16"/>
          <cell r="BN16" t="str">
            <v>VS*(MCF/100)*B0*0.67*(12/16)</v>
          </cell>
          <cell r="BO16"/>
          <cell r="BP16"/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2</v>
          </cell>
          <cell r="BW16">
            <v>0</v>
          </cell>
          <cell r="BX16">
            <v>0</v>
          </cell>
          <cell r="BY16">
            <v>8</v>
          </cell>
          <cell r="BZ16">
            <v>0</v>
          </cell>
          <cell r="CA16">
            <v>0</v>
          </cell>
          <cell r="CB16">
            <v>15</v>
          </cell>
          <cell r="CC16">
            <v>0</v>
          </cell>
          <cell r="CD16">
            <v>0</v>
          </cell>
          <cell r="CX16"/>
        </row>
        <row r="17">
          <cell r="A17">
            <v>13</v>
          </cell>
          <cell r="B17" t="str">
            <v>Kvaeg_affald_org</v>
          </cell>
          <cell r="C17" t="str">
            <v>Dead_meat_org</v>
          </cell>
          <cell r="D17" t="str">
            <v>Dead_meat</v>
          </cell>
          <cell r="E17" t="str">
            <v>Exit_model</v>
          </cell>
          <cell r="F17">
            <v>350</v>
          </cell>
          <cell r="G17" t="str">
            <v>Kg</v>
          </cell>
          <cell r="I17">
            <v>0</v>
          </cell>
          <cell r="J17">
            <v>680</v>
          </cell>
          <cell r="K17">
            <v>73.14</v>
          </cell>
          <cell r="L17">
            <v>17.43</v>
          </cell>
          <cell r="M17">
            <v>5.14</v>
          </cell>
          <cell r="N17">
            <v>19.63</v>
          </cell>
          <cell r="O17">
            <v>457.125</v>
          </cell>
          <cell r="Y17">
            <v>13</v>
          </cell>
          <cell r="Z17" t="str">
            <v>For_prod_13</v>
          </cell>
          <cell r="AA17"/>
          <cell r="AB17" t="e">
            <v>#N/A</v>
          </cell>
          <cell r="AC17" t="e">
            <v>#N/A</v>
          </cell>
          <cell r="AD17"/>
          <cell r="AE17"/>
          <cell r="AF17"/>
          <cell r="AI17">
            <v>13</v>
          </cell>
          <cell r="AJ17" t="str">
            <v>Soer_gylle_dybstroelse_og_gulv_conv</v>
          </cell>
          <cell r="AK17" t="str">
            <v>Pig_slurry_conv</v>
          </cell>
          <cell r="AL17" t="str">
            <v>Livestock_manure_conv</v>
          </cell>
          <cell r="AM17" t="str">
            <v>Field_application</v>
          </cell>
          <cell r="AN17">
            <v>55</v>
          </cell>
          <cell r="AO17" t="str">
            <v>Kg</v>
          </cell>
          <cell r="AQ17">
            <v>80</v>
          </cell>
          <cell r="AR17" t="str">
            <v>(VS_initial/100)*DM_waste+DM_straw*(1-(4.5/100))</v>
          </cell>
          <cell r="AT17">
            <v>9.32</v>
          </cell>
          <cell r="AU17">
            <v>0.45</v>
          </cell>
          <cell r="AX17" t="str">
            <v>VS er samlet mængde af VS for den pågældende gødning; MCF og B0 er som anført til venstre</v>
          </cell>
          <cell r="AY17" t="str">
            <v>VS*(MCF/100)*B0*0.67*9.375</v>
          </cell>
          <cell r="AZ17"/>
          <cell r="BA17"/>
          <cell r="BB17" t="str">
            <v>VS*(MCF/100)*B0*0.67*55+VS*(MCF/100)*B0*1000*4*0.02175</v>
          </cell>
          <cell r="BC17"/>
          <cell r="BD17"/>
          <cell r="BE17" t="str">
            <v>VS*(MCF/100)*B0*0.67*9.375</v>
          </cell>
          <cell r="BF17"/>
          <cell r="BG17"/>
          <cell r="BH17" t="str">
            <v>VS*(MCF/100)*B0*0.67*(12/16)*4</v>
          </cell>
          <cell r="BJ17"/>
          <cell r="BK17"/>
          <cell r="BL17"/>
          <cell r="BM17"/>
          <cell r="BN17" t="str">
            <v>VS*(MCF/100)*B0*0.67*(12/16)</v>
          </cell>
          <cell r="BO17"/>
          <cell r="BP17"/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14.26</v>
          </cell>
          <cell r="CC17">
            <v>0</v>
          </cell>
          <cell r="CD17">
            <v>0</v>
          </cell>
          <cell r="CX17"/>
        </row>
        <row r="18">
          <cell r="A18">
            <v>14</v>
          </cell>
          <cell r="B18" t="str">
            <v>Svinekoed_piglet_dead_conv</v>
          </cell>
          <cell r="C18" t="str">
            <v>Dead_meat_conv</v>
          </cell>
          <cell r="D18" t="str">
            <v>Dead_meat</v>
          </cell>
          <cell r="E18" t="str">
            <v>Exit_model</v>
          </cell>
          <cell r="F18">
            <v>370</v>
          </cell>
          <cell r="G18" t="str">
            <v>Kg</v>
          </cell>
          <cell r="I18">
            <v>0</v>
          </cell>
          <cell r="J18">
            <v>640</v>
          </cell>
          <cell r="K18">
            <v>69.459199999999996</v>
          </cell>
          <cell r="L18">
            <v>16.22</v>
          </cell>
          <cell r="M18">
            <v>5.95</v>
          </cell>
          <cell r="N18">
            <v>27.17</v>
          </cell>
          <cell r="O18">
            <v>434.12</v>
          </cell>
          <cell r="Y18">
            <v>14</v>
          </cell>
          <cell r="Z18" t="str">
            <v>For_prod_14</v>
          </cell>
          <cell r="AA18"/>
          <cell r="AB18" t="e">
            <v>#N/A</v>
          </cell>
          <cell r="AC18" t="e">
            <v>#N/A</v>
          </cell>
          <cell r="AD18"/>
          <cell r="AE18"/>
          <cell r="AF18"/>
          <cell r="AI18">
            <v>14</v>
          </cell>
          <cell r="AJ18" t="str">
            <v>Soer_godning_afsat_på_mark_conv</v>
          </cell>
          <cell r="AK18" t="str">
            <v>Pig_dung_urine_field_conv</v>
          </cell>
          <cell r="AL18" t="str">
            <v>Dung_field_conv</v>
          </cell>
          <cell r="AM18" t="str">
            <v>Field_application</v>
          </cell>
          <cell r="AN18">
            <v>77</v>
          </cell>
          <cell r="AO18" t="str">
            <v>Kg</v>
          </cell>
          <cell r="AQ18">
            <v>80</v>
          </cell>
          <cell r="AR18" t="str">
            <v>(VS_initial/100)*DM_waste</v>
          </cell>
          <cell r="AT18">
            <v>1</v>
          </cell>
          <cell r="AU18">
            <v>0.45</v>
          </cell>
          <cell r="AX18" t="str">
            <v>VS er samlet mængde af VS for den pågældende gødning; MCF og B0 er som anført til venstre</v>
          </cell>
          <cell r="AY18" t="str">
            <v>VS*(MCF/100)*B0*0.67*9.375</v>
          </cell>
          <cell r="AZ18"/>
          <cell r="BA18"/>
          <cell r="BB18" t="str">
            <v>VS*(MCF/100)*B0*0.67*55+VS*(MCF/100)*B0*1000*4*0.02175</v>
          </cell>
          <cell r="BC18"/>
          <cell r="BD18"/>
          <cell r="BE18" t="str">
            <v>VS*(MCF/100)*B0*0.67*9.375</v>
          </cell>
          <cell r="BF18"/>
          <cell r="BG18"/>
          <cell r="BH18" t="str">
            <v>VS*(MCF/100)*B0*0.67*(12/16)*4</v>
          </cell>
          <cell r="BJ18"/>
          <cell r="BK18"/>
          <cell r="BL18"/>
          <cell r="BM18"/>
          <cell r="BN18" t="str">
            <v>VS*(MCF/100)*B0*0.67*(12/16)</v>
          </cell>
          <cell r="BO18"/>
          <cell r="BP18"/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1.5</v>
          </cell>
          <cell r="BW18">
            <v>0</v>
          </cell>
          <cell r="BX18">
            <v>0</v>
          </cell>
          <cell r="BY18">
            <v>7.5</v>
          </cell>
          <cell r="BZ18">
            <v>0</v>
          </cell>
          <cell r="CA18">
            <v>0</v>
          </cell>
          <cell r="CB18">
            <v>7</v>
          </cell>
          <cell r="CC18">
            <v>0</v>
          </cell>
          <cell r="CD18">
            <v>0</v>
          </cell>
          <cell r="CX18"/>
        </row>
        <row r="19">
          <cell r="A19">
            <v>15</v>
          </cell>
          <cell r="B19" t="str">
            <v>Svinekoed_piglet_dead_org</v>
          </cell>
          <cell r="C19" t="str">
            <v>Dead_meat_org</v>
          </cell>
          <cell r="D19" t="str">
            <v>Dead_meat</v>
          </cell>
          <cell r="E19" t="str">
            <v>Exit_model</v>
          </cell>
          <cell r="F19">
            <v>370</v>
          </cell>
          <cell r="G19" t="str">
            <v>Kg</v>
          </cell>
          <cell r="I19">
            <v>0</v>
          </cell>
          <cell r="J19">
            <v>640</v>
          </cell>
          <cell r="K19">
            <v>69.459199999999996</v>
          </cell>
          <cell r="L19">
            <v>16.22</v>
          </cell>
          <cell r="M19">
            <v>5.95</v>
          </cell>
          <cell r="N19">
            <v>27.17</v>
          </cell>
          <cell r="O19">
            <v>434.12</v>
          </cell>
          <cell r="Y19">
            <v>15</v>
          </cell>
          <cell r="Z19" t="str">
            <v>For_prod_15</v>
          </cell>
          <cell r="AA19"/>
          <cell r="AB19" t="e">
            <v>#N/A</v>
          </cell>
          <cell r="AC19" t="e">
            <v>#N/A</v>
          </cell>
          <cell r="AD19"/>
          <cell r="AE19"/>
          <cell r="AF19"/>
          <cell r="AI19">
            <v>15</v>
          </cell>
          <cell r="AJ19" t="str">
            <v>Malkekvaeg_gylle_sengestald_fast_gulv_conv</v>
          </cell>
          <cell r="AK19" t="str">
            <v>Cattle_slurry_conv</v>
          </cell>
          <cell r="AL19" t="str">
            <v>Livestock_manure_conv</v>
          </cell>
          <cell r="AM19" t="str">
            <v>Field_application</v>
          </cell>
          <cell r="AN19">
            <v>80</v>
          </cell>
          <cell r="AO19" t="str">
            <v>Kg</v>
          </cell>
          <cell r="AQ19">
            <v>80</v>
          </cell>
          <cell r="AR19" t="str">
            <v>(VS_initial/100)*DM_waste+DM_straw*(1-(4.5/100))</v>
          </cell>
          <cell r="AT19">
            <v>6.61</v>
          </cell>
          <cell r="AU19">
            <v>0.24</v>
          </cell>
          <cell r="AX19" t="str">
            <v>VS er samlet mængde af VS for den pågældende gødning; MCF og B0 er som anført til venstre</v>
          </cell>
          <cell r="AY19" t="str">
            <v>VS*(MCF/100)*B0*0.67*9.375</v>
          </cell>
          <cell r="AZ19"/>
          <cell r="BA19"/>
          <cell r="BB19" t="str">
            <v>VS*(MCF/100)*B0*0.67*55+VS*(MCF/100)*B0*1000*4*0.02175</v>
          </cell>
          <cell r="BC19"/>
          <cell r="BD19"/>
          <cell r="BE19" t="str">
            <v>VS*(MCF/100)*B0*0.67*9.375</v>
          </cell>
          <cell r="BF19"/>
          <cell r="BG19"/>
          <cell r="BH19" t="str">
            <v>VS*(MCF/100)*B0*0.67*(12/16)*4</v>
          </cell>
          <cell r="BJ19"/>
          <cell r="BK19"/>
          <cell r="BL19"/>
          <cell r="BM19"/>
          <cell r="BN19" t="str">
            <v>VS*(MCF/100)*B0*0.67*(12/16)</v>
          </cell>
          <cell r="BO19"/>
          <cell r="BP19"/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12</v>
          </cell>
          <cell r="CC19">
            <v>0</v>
          </cell>
          <cell r="CD19">
            <v>0</v>
          </cell>
          <cell r="CX19"/>
        </row>
        <row r="20">
          <cell r="A20">
            <v>16</v>
          </cell>
          <cell r="B20" t="str">
            <v>Svinekoed_little_pig_dead_conv</v>
          </cell>
          <cell r="C20" t="str">
            <v>Dead_meat_conv</v>
          </cell>
          <cell r="D20" t="str">
            <v>Dead_meat</v>
          </cell>
          <cell r="E20" t="str">
            <v>Exit_model</v>
          </cell>
          <cell r="F20">
            <v>370</v>
          </cell>
          <cell r="G20" t="str">
            <v>Kg</v>
          </cell>
          <cell r="I20">
            <v>0</v>
          </cell>
          <cell r="J20">
            <v>640</v>
          </cell>
          <cell r="K20">
            <v>79.87</v>
          </cell>
          <cell r="L20">
            <v>13.24</v>
          </cell>
          <cell r="M20">
            <v>5.95</v>
          </cell>
          <cell r="N20">
            <v>27.17</v>
          </cell>
          <cell r="O20"/>
          <cell r="Y20">
            <v>16</v>
          </cell>
          <cell r="Z20" t="str">
            <v>For_prod_16</v>
          </cell>
          <cell r="AA20"/>
          <cell r="AB20" t="e">
            <v>#N/A</v>
          </cell>
          <cell r="AC20" t="e">
            <v>#N/A</v>
          </cell>
          <cell r="AD20"/>
          <cell r="AE20"/>
          <cell r="AF20"/>
          <cell r="AI20">
            <v>16</v>
          </cell>
          <cell r="AJ20" t="str">
            <v>Malkekvaeg_gylle_sengestald_draenet_conv</v>
          </cell>
          <cell r="AK20" t="str">
            <v>Cattle_slurry_conv</v>
          </cell>
          <cell r="AL20" t="str">
            <v>Livestock_manure_conv</v>
          </cell>
          <cell r="AM20" t="str">
            <v>Field_application</v>
          </cell>
          <cell r="AN20">
            <v>80</v>
          </cell>
          <cell r="AO20" t="str">
            <v>Kg</v>
          </cell>
          <cell r="AQ20">
            <v>80</v>
          </cell>
          <cell r="AR20" t="str">
            <v>(VS_initial/100)*DM_waste+DM_straw*(1-(4.5/100))</v>
          </cell>
          <cell r="AT20">
            <v>6.61</v>
          </cell>
          <cell r="AU20">
            <v>0.24</v>
          </cell>
          <cell r="AX20" t="str">
            <v>VS er samlet mængde af VS for den pågældende gødning; MCF og B0 er som anført til venstre</v>
          </cell>
          <cell r="AY20" t="str">
            <v>VS*(MCF/100)*B0*0.67*9.375</v>
          </cell>
          <cell r="AZ20"/>
          <cell r="BA20"/>
          <cell r="BB20" t="str">
            <v>VS*(MCF/100)*B0*0.67*55+VS*(MCF/100)*B0*1000*4*0.02175</v>
          </cell>
          <cell r="BC20"/>
          <cell r="BD20"/>
          <cell r="BE20" t="str">
            <v>VS*(MCF/100)*B0*0.67*9.375</v>
          </cell>
          <cell r="BF20"/>
          <cell r="BG20"/>
          <cell r="BH20" t="str">
            <v>VS*(MCF/100)*B0*0.67*(12/16)*4</v>
          </cell>
          <cell r="BJ20"/>
          <cell r="BK20"/>
          <cell r="BL20"/>
          <cell r="BM20"/>
          <cell r="BN20" t="str">
            <v>VS*(MCF/100)*B0*0.67*(12/16)</v>
          </cell>
          <cell r="BO20"/>
          <cell r="BP20"/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6.24</v>
          </cell>
          <cell r="CC20">
            <v>0</v>
          </cell>
          <cell r="CD20">
            <v>0</v>
          </cell>
          <cell r="CX20"/>
        </row>
        <row r="21">
          <cell r="A21">
            <v>17</v>
          </cell>
          <cell r="B21" t="str">
            <v>Svinekoed_little_pig_dead_org</v>
          </cell>
          <cell r="C21" t="str">
            <v>Dead_meat_org</v>
          </cell>
          <cell r="D21" t="str">
            <v>Dead_meat</v>
          </cell>
          <cell r="E21" t="str">
            <v>Exit_model</v>
          </cell>
          <cell r="F21">
            <v>370</v>
          </cell>
          <cell r="G21" t="str">
            <v>Kg</v>
          </cell>
          <cell r="I21">
            <v>0</v>
          </cell>
          <cell r="J21">
            <v>640</v>
          </cell>
          <cell r="K21">
            <v>79.87</v>
          </cell>
          <cell r="L21">
            <v>13.24</v>
          </cell>
          <cell r="M21">
            <v>5.95</v>
          </cell>
          <cell r="N21">
            <v>27.17</v>
          </cell>
          <cell r="O21"/>
          <cell r="Y21">
            <v>17</v>
          </cell>
          <cell r="Z21" t="str">
            <v>For_prod_17</v>
          </cell>
          <cell r="AA21"/>
          <cell r="AB21" t="e">
            <v>#N/A</v>
          </cell>
          <cell r="AC21" t="e">
            <v>#N/A</v>
          </cell>
          <cell r="AD21"/>
          <cell r="AE21"/>
          <cell r="AF21"/>
          <cell r="AI21">
            <v>17</v>
          </cell>
          <cell r="AJ21" t="str">
            <v>Soer_gylle_dybstroelse_spaltegulv_conv</v>
          </cell>
          <cell r="AK21" t="str">
            <v>Pig_slurry_conv</v>
          </cell>
          <cell r="AL21" t="str">
            <v>Livestock_manure_conv</v>
          </cell>
          <cell r="AM21" t="str">
            <v>Field_application</v>
          </cell>
          <cell r="AN21">
            <v>55</v>
          </cell>
          <cell r="AO21" t="str">
            <v>Kg</v>
          </cell>
          <cell r="AQ21">
            <v>80</v>
          </cell>
          <cell r="AR21" t="str">
            <v>(VS_initial/100)*DM_waste+DM_straw*(1-(4.5/100))</v>
          </cell>
          <cell r="AT21">
            <v>9.32</v>
          </cell>
          <cell r="AU21">
            <v>0.45</v>
          </cell>
          <cell r="AX21" t="str">
            <v>VS er samlet mængde af VS for den pågældende gødning; MCF og B0 er som anført til venstre</v>
          </cell>
          <cell r="AY21" t="str">
            <v>VS*(MCF/100)*B0*0.67*9.375</v>
          </cell>
          <cell r="AZ21"/>
          <cell r="BA21"/>
          <cell r="BB21" t="str">
            <v>VS*(MCF/100)*B0*0.67*55+VS*(MCF/100)*B0*1000*4*0.02175</v>
          </cell>
          <cell r="BC21"/>
          <cell r="BD21"/>
          <cell r="BE21" t="str">
            <v>VS*(MCF/100)*B0*0.67*9.375</v>
          </cell>
          <cell r="BF21"/>
          <cell r="BG21"/>
          <cell r="BH21" t="str">
            <v>VS*(MCF/100)*B0*0.67*(12/16)*4</v>
          </cell>
          <cell r="BJ21"/>
          <cell r="BK21"/>
          <cell r="BL21"/>
          <cell r="BM21"/>
          <cell r="BN21" t="str">
            <v>VS*(MCF/100)*B0*0.67*(12/16)</v>
          </cell>
          <cell r="BO21"/>
          <cell r="BP21"/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12</v>
          </cell>
          <cell r="CC21">
            <v>0</v>
          </cell>
          <cell r="CD21">
            <v>0</v>
          </cell>
          <cell r="CX21"/>
        </row>
        <row r="22">
          <cell r="A22">
            <v>18</v>
          </cell>
          <cell r="B22" t="str">
            <v>Svinekoed_sla_pig_dead_conv</v>
          </cell>
          <cell r="C22" t="str">
            <v>Dead_meat_conv</v>
          </cell>
          <cell r="D22" t="str">
            <v>Dead_meat</v>
          </cell>
          <cell r="E22" t="str">
            <v>Exit_model</v>
          </cell>
          <cell r="F22">
            <v>370</v>
          </cell>
          <cell r="G22" t="str">
            <v>Kg</v>
          </cell>
          <cell r="I22">
            <v>0</v>
          </cell>
          <cell r="J22">
            <v>680</v>
          </cell>
          <cell r="K22">
            <v>78.7</v>
          </cell>
          <cell r="L22">
            <v>14.86</v>
          </cell>
          <cell r="M22">
            <v>5.95</v>
          </cell>
          <cell r="N22">
            <v>27.17</v>
          </cell>
          <cell r="O22"/>
          <cell r="Y22">
            <v>18</v>
          </cell>
          <cell r="Z22" t="str">
            <v>For_prod_18</v>
          </cell>
          <cell r="AA22"/>
          <cell r="AB22" t="e">
            <v>#N/A</v>
          </cell>
          <cell r="AC22" t="e">
            <v>#N/A</v>
          </cell>
          <cell r="AD22"/>
          <cell r="AE22"/>
          <cell r="AF22"/>
          <cell r="AI22">
            <v>18</v>
          </cell>
          <cell r="AJ22" t="str">
            <v>Soer_gylle_kassestier_delvis_spaltegulv_conv</v>
          </cell>
          <cell r="AK22" t="str">
            <v>Pig_slurry_conv</v>
          </cell>
          <cell r="AL22" t="str">
            <v>Livestock_manure_conv</v>
          </cell>
          <cell r="AM22" t="str">
            <v>Field_application</v>
          </cell>
          <cell r="AN22">
            <v>45</v>
          </cell>
          <cell r="AO22" t="str">
            <v>Kg</v>
          </cell>
          <cell r="AQ22">
            <v>80</v>
          </cell>
          <cell r="AR22" t="str">
            <v>(VS_initial/100)*DM_waste+DM_straw*(1-(4.5/100))</v>
          </cell>
          <cell r="AT22">
            <v>9.32</v>
          </cell>
          <cell r="AU22">
            <v>0.45</v>
          </cell>
          <cell r="AX22" t="str">
            <v>VS er samlet mængde af VS for den pågældende gødning; MCF og B0 er som anført til venstre</v>
          </cell>
          <cell r="AY22" t="str">
            <v>VS*(MCF/100)*B0*0.67*9.375</v>
          </cell>
          <cell r="AZ22"/>
          <cell r="BA22"/>
          <cell r="BB22" t="str">
            <v>VS*(MCF/100)*B0*0.67*55+VS*(MCF/100)*B0*1000*4*0.02175</v>
          </cell>
          <cell r="BC22"/>
          <cell r="BD22"/>
          <cell r="BE22" t="str">
            <v>VS*(MCF/100)*B0*0.67*9.375</v>
          </cell>
          <cell r="BF22"/>
          <cell r="BG22"/>
          <cell r="BH22" t="str">
            <v>VS*(MCF/100)*B0*0.67*(12/16)*4</v>
          </cell>
          <cell r="BJ22"/>
          <cell r="BK22"/>
          <cell r="BL22"/>
          <cell r="BM22"/>
          <cell r="BN22" t="str">
            <v>VS*(MCF/100)*B0*0.67*(12/16)</v>
          </cell>
          <cell r="BO22"/>
          <cell r="BP22"/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9.75</v>
          </cell>
          <cell r="CC22">
            <v>0</v>
          </cell>
          <cell r="CD22">
            <v>0</v>
          </cell>
          <cell r="CX22"/>
        </row>
        <row r="23">
          <cell r="A23">
            <v>19</v>
          </cell>
          <cell r="B23" t="str">
            <v>Svinekoed_sla_pig_dead_org</v>
          </cell>
          <cell r="C23" t="str">
            <v>Dead_meat_org</v>
          </cell>
          <cell r="D23" t="str">
            <v>Dead_meat</v>
          </cell>
          <cell r="E23" t="str">
            <v>Exit_model</v>
          </cell>
          <cell r="F23">
            <v>370</v>
          </cell>
          <cell r="G23" t="str">
            <v>Kg</v>
          </cell>
          <cell r="I23">
            <v>0</v>
          </cell>
          <cell r="J23">
            <v>680</v>
          </cell>
          <cell r="K23">
            <v>78.7</v>
          </cell>
          <cell r="L23">
            <v>14.86</v>
          </cell>
          <cell r="M23">
            <v>5.95</v>
          </cell>
          <cell r="N23">
            <v>27.17</v>
          </cell>
          <cell r="O23"/>
          <cell r="Y23">
            <v>19</v>
          </cell>
          <cell r="Z23" t="str">
            <v>For_prod_19</v>
          </cell>
          <cell r="AA23"/>
          <cell r="AB23" t="e">
            <v>#N/A</v>
          </cell>
          <cell r="AC23" t="e">
            <v>#N/A</v>
          </cell>
          <cell r="AD23"/>
          <cell r="AE23"/>
          <cell r="AF23"/>
          <cell r="AI23">
            <v>19</v>
          </cell>
          <cell r="AJ23" t="str">
            <v>Soer_gylle_kassestier_fuldspaltegulv_conv</v>
          </cell>
          <cell r="AK23" t="str">
            <v>Pig_slurry_conv</v>
          </cell>
          <cell r="AL23" t="str">
            <v>Livestock_manure_conv</v>
          </cell>
          <cell r="AM23" t="str">
            <v>Field_application</v>
          </cell>
          <cell r="AN23">
            <v>45</v>
          </cell>
          <cell r="AO23" t="str">
            <v>Kg</v>
          </cell>
          <cell r="AQ23">
            <v>80</v>
          </cell>
          <cell r="AR23" t="str">
            <v>(VS_initial/100)*DM_waste+DM_straw*(1-(4.5/100))</v>
          </cell>
          <cell r="AT23">
            <v>9.32</v>
          </cell>
          <cell r="AU23">
            <v>0.45</v>
          </cell>
          <cell r="AX23" t="str">
            <v>VS er samlet mængde af VS for den pågældende gødning; MCF og B0 er som anført til venstre</v>
          </cell>
          <cell r="AY23" t="str">
            <v>VS*(MCF/100)*B0*0.67*9.375</v>
          </cell>
          <cell r="AZ23"/>
          <cell r="BA23"/>
          <cell r="BB23" t="str">
            <v>VS*(MCF/100)*B0*0.67*55+VS*(MCF/100)*B0*1000*4*0.02175</v>
          </cell>
          <cell r="BC23"/>
          <cell r="BD23"/>
          <cell r="BE23" t="str">
            <v>VS*(MCF/100)*B0*0.67*9.375</v>
          </cell>
          <cell r="BF23"/>
          <cell r="BG23"/>
          <cell r="BH23" t="str">
            <v>VS*(MCF/100)*B0*0.67*(12/16)*4</v>
          </cell>
          <cell r="BJ23"/>
          <cell r="BK23"/>
          <cell r="BL23"/>
          <cell r="BM23"/>
          <cell r="BN23" t="str">
            <v>VS*(MCF/100)*B0*0.67*(12/16)</v>
          </cell>
          <cell r="BO23"/>
          <cell r="BP23"/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19.5</v>
          </cell>
          <cell r="CC23">
            <v>0</v>
          </cell>
          <cell r="CD23">
            <v>0</v>
          </cell>
          <cell r="CX23"/>
        </row>
        <row r="24">
          <cell r="A24">
            <v>20</v>
          </cell>
          <cell r="B24" t="str">
            <v>Foster_kvaeg_heavy_dead_conv</v>
          </cell>
          <cell r="C24" t="str">
            <v>Dead_meat_conv</v>
          </cell>
          <cell r="D24" t="str">
            <v>Dead_meat</v>
          </cell>
          <cell r="E24" t="str">
            <v>Exit_model</v>
          </cell>
          <cell r="F24">
            <v>350</v>
          </cell>
          <cell r="G24" t="str">
            <v>Kg</v>
          </cell>
          <cell r="I24">
            <v>0</v>
          </cell>
          <cell r="J24">
            <v>680</v>
          </cell>
          <cell r="K24">
            <v>84.569919999999996</v>
          </cell>
          <cell r="L24">
            <v>29.14</v>
          </cell>
          <cell r="M24">
            <v>6</v>
          </cell>
          <cell r="N24">
            <v>19.63</v>
          </cell>
          <cell r="O24">
            <v>528.56200000000001</v>
          </cell>
          <cell r="Y24">
            <v>20</v>
          </cell>
          <cell r="Z24" t="str">
            <v>For_prod_20</v>
          </cell>
          <cell r="AA24"/>
          <cell r="AB24" t="e">
            <v>#N/A</v>
          </cell>
          <cell r="AC24" t="e">
            <v>#N/A</v>
          </cell>
          <cell r="AD24"/>
          <cell r="AE24"/>
          <cell r="AF24"/>
          <cell r="AI24">
            <v>20</v>
          </cell>
          <cell r="AJ24" t="str">
            <v>Malkekvaeg_gylle_dybstroelse_spalter_linespil_conv</v>
          </cell>
          <cell r="AK24" t="str">
            <v>Cattle_slurry_conv</v>
          </cell>
          <cell r="AL24" t="str">
            <v>Livestock_manure_conv</v>
          </cell>
          <cell r="AM24" t="str">
            <v>Field_application</v>
          </cell>
          <cell r="AN24">
            <v>69</v>
          </cell>
          <cell r="AO24" t="str">
            <v>Kg</v>
          </cell>
          <cell r="AQ24">
            <v>80</v>
          </cell>
          <cell r="AR24" t="str">
            <v>(VS_initial/100)*DM_waste+DM_straw*(1-(4.5/100))</v>
          </cell>
          <cell r="AT24">
            <v>6.61</v>
          </cell>
          <cell r="AU24">
            <v>0.24</v>
          </cell>
          <cell r="AX24" t="str">
            <v>VS er samlet mængde af VS for den pågældende gødning; MCF og B0 er som anført til venstre</v>
          </cell>
          <cell r="AY24" t="str">
            <v>VS*(MCF/100)*B0*0.67*9.375</v>
          </cell>
          <cell r="AZ24"/>
          <cell r="BA24"/>
          <cell r="BB24" t="str">
            <v>VS*(MCF/100)*B0*0.67*55+VS*(MCF/100)*B0*1000*4*0.02175</v>
          </cell>
          <cell r="BC24"/>
          <cell r="BD24"/>
          <cell r="BE24" t="str">
            <v>VS*(MCF/100)*B0*0.67*9.375</v>
          </cell>
          <cell r="BF24"/>
          <cell r="BG24"/>
          <cell r="BH24" t="str">
            <v>VS*(MCF/100)*B0*0.67*(12/16)*4</v>
          </cell>
          <cell r="BJ24"/>
          <cell r="BK24"/>
          <cell r="BL24"/>
          <cell r="BM24"/>
          <cell r="BN24" t="str">
            <v>VS*(MCF/100)*B0*0.67*(12/16)</v>
          </cell>
          <cell r="BO24"/>
          <cell r="BP24"/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7.2</v>
          </cell>
          <cell r="CC24">
            <v>0</v>
          </cell>
          <cell r="CD24">
            <v>0</v>
          </cell>
          <cell r="CX24"/>
        </row>
        <row r="25">
          <cell r="A25">
            <v>21</v>
          </cell>
          <cell r="B25" t="str">
            <v>Foster_kvaeg_heavy_dead_org</v>
          </cell>
          <cell r="C25" t="str">
            <v>Dead_meat_org</v>
          </cell>
          <cell r="D25" t="str">
            <v>Dead_meat</v>
          </cell>
          <cell r="E25" t="str">
            <v>Exit_model</v>
          </cell>
          <cell r="F25">
            <v>350</v>
          </cell>
          <cell r="G25" t="str">
            <v>Kg</v>
          </cell>
          <cell r="I25">
            <v>0</v>
          </cell>
          <cell r="J25">
            <v>680</v>
          </cell>
          <cell r="K25">
            <v>84.569919999999996</v>
          </cell>
          <cell r="L25">
            <v>29.14</v>
          </cell>
          <cell r="M25">
            <v>6</v>
          </cell>
          <cell r="N25">
            <v>19.63</v>
          </cell>
          <cell r="O25">
            <v>528.56200000000001</v>
          </cell>
          <cell r="Y25">
            <v>21</v>
          </cell>
          <cell r="Z25" t="str">
            <v>For_prod_21</v>
          </cell>
          <cell r="AA25"/>
          <cell r="AB25" t="e">
            <v>#N/A</v>
          </cell>
          <cell r="AC25" t="e">
            <v>#N/A</v>
          </cell>
          <cell r="AD25"/>
          <cell r="AE25"/>
          <cell r="AF25"/>
          <cell r="AI25">
            <v>21</v>
          </cell>
          <cell r="AJ25" t="str">
            <v>Malkekvaeg_gylle_dybstroelse_spalter_ring_bag_conv</v>
          </cell>
          <cell r="AK25" t="str">
            <v>Cattle_slurry_conv</v>
          </cell>
          <cell r="AL25" t="str">
            <v>Livestock_manure_conv</v>
          </cell>
          <cell r="AM25" t="str">
            <v>Field_application</v>
          </cell>
          <cell r="AN25">
            <v>69</v>
          </cell>
          <cell r="AO25" t="str">
            <v>Kg</v>
          </cell>
          <cell r="AQ25">
            <v>80</v>
          </cell>
          <cell r="AR25" t="str">
            <v>(VS_initial/100)*DM_waste+DM_straw*(1-(4.5/100))</v>
          </cell>
          <cell r="AT25">
            <v>6.61</v>
          </cell>
          <cell r="AU25">
            <v>0.24</v>
          </cell>
          <cell r="AX25" t="str">
            <v>VS er samlet mængde af VS for den pågældende gødning; MCF og B0 er som anført til venstre</v>
          </cell>
          <cell r="AY25" t="str">
            <v>VS*(MCF/100)*B0*0.67*9.375</v>
          </cell>
          <cell r="AZ25"/>
          <cell r="BA25"/>
          <cell r="BB25" t="str">
            <v>VS*(MCF/100)*B0*0.67*55+VS*(MCF/100)*B0*1000*4*0.02175</v>
          </cell>
          <cell r="BC25"/>
          <cell r="BD25"/>
          <cell r="BE25" t="str">
            <v>VS*(MCF/100)*B0*0.67*9.375</v>
          </cell>
          <cell r="BF25"/>
          <cell r="BG25"/>
          <cell r="BH25" t="str">
            <v>VS*(MCF/100)*B0*0.67*(12/16)*4</v>
          </cell>
          <cell r="BJ25"/>
          <cell r="BK25"/>
          <cell r="BL25"/>
          <cell r="BM25"/>
          <cell r="BN25" t="str">
            <v>VS*(MCF/100)*B0*0.67*(12/16)</v>
          </cell>
          <cell r="BO25"/>
          <cell r="BP25"/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8.1</v>
          </cell>
          <cell r="CC25">
            <v>0</v>
          </cell>
          <cell r="CD25">
            <v>0</v>
          </cell>
          <cell r="CX25"/>
        </row>
        <row r="26">
          <cell r="A26">
            <v>22</v>
          </cell>
          <cell r="B26" t="str">
            <v>Tilvaekst_heifer_heavy_conv</v>
          </cell>
          <cell r="C26" t="str">
            <v>Heifer_dairy_heavy_live_conv</v>
          </cell>
          <cell r="D26" t="str">
            <v>Cattle_heavy_live_conv</v>
          </cell>
          <cell r="E26" t="str">
            <v>Livestock_balance</v>
          </cell>
          <cell r="F26">
            <v>350</v>
          </cell>
          <cell r="G26" t="str">
            <v>Kg</v>
          </cell>
          <cell r="I26">
            <v>0</v>
          </cell>
          <cell r="J26">
            <v>680</v>
          </cell>
          <cell r="K26">
            <v>73.14</v>
          </cell>
          <cell r="L26">
            <v>17.43</v>
          </cell>
          <cell r="M26">
            <v>5.14</v>
          </cell>
          <cell r="N26">
            <v>19.63</v>
          </cell>
          <cell r="O26">
            <v>457.125</v>
          </cell>
          <cell r="Y26">
            <v>22</v>
          </cell>
          <cell r="Z26" t="str">
            <v>For_prod_22</v>
          </cell>
          <cell r="AA26"/>
          <cell r="AB26" t="e">
            <v>#N/A</v>
          </cell>
          <cell r="AC26" t="e">
            <v>#N/A</v>
          </cell>
          <cell r="AD26"/>
          <cell r="AE26"/>
          <cell r="AF26"/>
          <cell r="AI26">
            <v>22</v>
          </cell>
          <cell r="AJ26" t="str">
            <v>Malkekvaeg_gylle_dybstroelse_draenet_bag_conv</v>
          </cell>
          <cell r="AK26" t="str">
            <v>Cattle_slurry_conv</v>
          </cell>
          <cell r="AL26" t="str">
            <v>Livestock_manure_conv</v>
          </cell>
          <cell r="AM26" t="str">
            <v>Field_application</v>
          </cell>
          <cell r="AN26">
            <v>69</v>
          </cell>
          <cell r="AO26" t="str">
            <v>Kg</v>
          </cell>
          <cell r="AQ26">
            <v>80</v>
          </cell>
          <cell r="AR26" t="str">
            <v>(VS_initial/100)*DM_waste+DM_straw*(1-(4.5/100))</v>
          </cell>
          <cell r="AT26">
            <v>6.61</v>
          </cell>
          <cell r="AU26">
            <v>0.24</v>
          </cell>
          <cell r="AX26" t="str">
            <v>VS er samlet mængde af VS for den pågældende gødning; MCF og B0 er som anført til venstre</v>
          </cell>
          <cell r="AY26" t="str">
            <v>VS*(MCF/100)*B0*0.67*9.375</v>
          </cell>
          <cell r="AZ26"/>
          <cell r="BA26"/>
          <cell r="BB26" t="str">
            <v>VS*(MCF/100)*B0*0.67*55+VS*(MCF/100)*B0*1000*4*0.02175</v>
          </cell>
          <cell r="BC26"/>
          <cell r="BD26"/>
          <cell r="BE26" t="str">
            <v>VS*(MCF/100)*B0*0.67*9.375</v>
          </cell>
          <cell r="BF26"/>
          <cell r="BG26"/>
          <cell r="BH26" t="str">
            <v>VS*(MCF/100)*B0*0.67*(12/16)*4</v>
          </cell>
          <cell r="BJ26"/>
          <cell r="BK26"/>
          <cell r="BL26"/>
          <cell r="BM26"/>
          <cell r="BN26" t="str">
            <v>VS*(MCF/100)*B0*0.67*(12/16)</v>
          </cell>
          <cell r="BO26"/>
          <cell r="BP26"/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6.24</v>
          </cell>
          <cell r="CC26">
            <v>0</v>
          </cell>
          <cell r="CD26">
            <v>0</v>
          </cell>
          <cell r="CX26"/>
        </row>
        <row r="27">
          <cell r="A27">
            <v>23</v>
          </cell>
          <cell r="B27" t="str">
            <v>Tilvaekst_heifer_heavy_org</v>
          </cell>
          <cell r="C27" t="str">
            <v>Heifer_dairy_heavy_live_org</v>
          </cell>
          <cell r="D27" t="str">
            <v>Cattle_heavy_live_org</v>
          </cell>
          <cell r="E27" t="str">
            <v>Livestock_balance</v>
          </cell>
          <cell r="F27">
            <v>350</v>
          </cell>
          <cell r="G27" t="str">
            <v>Kg</v>
          </cell>
          <cell r="I27">
            <v>0</v>
          </cell>
          <cell r="J27">
            <v>680</v>
          </cell>
          <cell r="K27">
            <v>73.14</v>
          </cell>
          <cell r="L27">
            <v>17.43</v>
          </cell>
          <cell r="M27">
            <v>5.14</v>
          </cell>
          <cell r="N27">
            <v>19.63</v>
          </cell>
          <cell r="O27">
            <v>457.125</v>
          </cell>
          <cell r="Y27">
            <v>23</v>
          </cell>
          <cell r="Z27" t="str">
            <v>For_prod_23</v>
          </cell>
          <cell r="AA27"/>
          <cell r="AB27" t="e">
            <v>#N/A</v>
          </cell>
          <cell r="AC27" t="e">
            <v>#N/A</v>
          </cell>
          <cell r="AD27"/>
          <cell r="AE27"/>
          <cell r="AF27"/>
          <cell r="AI27">
            <v>23</v>
          </cell>
          <cell r="AJ27" t="str">
            <v>Soer_gylle_loes_delvis_spaltegulv_conv</v>
          </cell>
          <cell r="AK27" t="str">
            <v>Pig_slurry_conv</v>
          </cell>
          <cell r="AL27" t="str">
            <v>Livestock_manure_conv</v>
          </cell>
          <cell r="AM27" t="str">
            <v>Field_application</v>
          </cell>
          <cell r="AN27">
            <v>45</v>
          </cell>
          <cell r="AO27" t="str">
            <v>Kg</v>
          </cell>
          <cell r="AQ27">
            <v>80</v>
          </cell>
          <cell r="AR27" t="str">
            <v>(VS_initial/100)*DM_waste+DM_straw*(1-(4.5/100))</v>
          </cell>
          <cell r="AT27">
            <v>9.32</v>
          </cell>
          <cell r="AU27">
            <v>0.45</v>
          </cell>
          <cell r="AX27" t="str">
            <v>VS er samlet mængde af VS for den pågældende gødning; MCF og B0 er som anført til venstre</v>
          </cell>
          <cell r="AY27" t="str">
            <v>VS*(MCF/100)*B0*0.67*9.375</v>
          </cell>
          <cell r="AZ27"/>
          <cell r="BA27"/>
          <cell r="BB27" t="str">
            <v>VS*(MCF/100)*B0*0.67*55+VS*(MCF/100)*B0*1000*4*0.02175</v>
          </cell>
          <cell r="BC27"/>
          <cell r="BD27"/>
          <cell r="BE27" t="str">
            <v>VS*(MCF/100)*B0*0.67*9.375</v>
          </cell>
          <cell r="BF27"/>
          <cell r="BG27"/>
          <cell r="BH27" t="str">
            <v>VS*(MCF/100)*B0*0.67*(12/16)*4</v>
          </cell>
          <cell r="BJ27"/>
          <cell r="BK27"/>
          <cell r="BL27"/>
          <cell r="BM27"/>
          <cell r="BN27" t="str">
            <v>VS*(MCF/100)*B0*0.67*(12/16)</v>
          </cell>
          <cell r="BO27"/>
          <cell r="BP27"/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12</v>
          </cell>
          <cell r="CC27">
            <v>0</v>
          </cell>
          <cell r="CD27">
            <v>0</v>
          </cell>
          <cell r="CX27"/>
        </row>
        <row r="28">
          <cell r="A28">
            <v>24</v>
          </cell>
          <cell r="B28" t="str">
            <v>Tilvaekst_heifer_heavy dead_conv</v>
          </cell>
          <cell r="C28" t="str">
            <v>Dead_meat_conv</v>
          </cell>
          <cell r="D28" t="str">
            <v>Dead_meat</v>
          </cell>
          <cell r="E28" t="str">
            <v>Exit_model</v>
          </cell>
          <cell r="F28">
            <v>350</v>
          </cell>
          <cell r="G28" t="str">
            <v>Kg</v>
          </cell>
          <cell r="I28">
            <v>0</v>
          </cell>
          <cell r="J28">
            <v>680</v>
          </cell>
          <cell r="K28">
            <v>73.14</v>
          </cell>
          <cell r="L28">
            <v>17.43</v>
          </cell>
          <cell r="M28">
            <v>5.14</v>
          </cell>
          <cell r="N28">
            <v>19.63</v>
          </cell>
          <cell r="O28">
            <v>457.125</v>
          </cell>
          <cell r="Y28">
            <v>24</v>
          </cell>
          <cell r="Z28" t="str">
            <v>For_prod_24</v>
          </cell>
          <cell r="AA28"/>
          <cell r="AB28" t="e">
            <v>#N/A</v>
          </cell>
          <cell r="AC28" t="e">
            <v>#N/A</v>
          </cell>
          <cell r="AD28"/>
          <cell r="AE28"/>
          <cell r="AF28"/>
          <cell r="AI28">
            <v>24</v>
          </cell>
          <cell r="AJ28" t="str">
            <v>Degassed_slurry_cattle_conv</v>
          </cell>
          <cell r="AK28" t="str">
            <v>Degassed_cattle_slurry_conv</v>
          </cell>
          <cell r="AL28" t="str">
            <v>Degas_livestock_manure_conv</v>
          </cell>
          <cell r="AM28" t="str">
            <v>Field_application</v>
          </cell>
          <cell r="AN28">
            <v>95</v>
          </cell>
          <cell r="AO28" t="str">
            <v>Kg</v>
          </cell>
          <cell r="AQ28"/>
          <cell r="AR28"/>
          <cell r="AT28"/>
          <cell r="AU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X28"/>
        </row>
        <row r="29">
          <cell r="A29">
            <v>25</v>
          </cell>
          <cell r="B29" t="str">
            <v>Tilvaekst_heifer_heavy_dead_org</v>
          </cell>
          <cell r="C29" t="str">
            <v>Dead_meat_org</v>
          </cell>
          <cell r="D29" t="str">
            <v>Dead_meat</v>
          </cell>
          <cell r="E29" t="str">
            <v>Exit_model</v>
          </cell>
          <cell r="F29">
            <v>350</v>
          </cell>
          <cell r="G29" t="str">
            <v>Kg</v>
          </cell>
          <cell r="I29">
            <v>0</v>
          </cell>
          <cell r="J29">
            <v>680</v>
          </cell>
          <cell r="K29">
            <v>73.14</v>
          </cell>
          <cell r="L29">
            <v>17.43</v>
          </cell>
          <cell r="M29">
            <v>5.14</v>
          </cell>
          <cell r="N29">
            <v>19.63</v>
          </cell>
          <cell r="O29">
            <v>457.125</v>
          </cell>
          <cell r="Y29">
            <v>25</v>
          </cell>
          <cell r="Z29" t="str">
            <v>For_prod_25</v>
          </cell>
          <cell r="AA29"/>
          <cell r="AB29" t="e">
            <v>#N/A</v>
          </cell>
          <cell r="AC29" t="e">
            <v>#N/A</v>
          </cell>
          <cell r="AD29"/>
          <cell r="AE29"/>
          <cell r="AF29"/>
          <cell r="AI29">
            <v>25</v>
          </cell>
          <cell r="AJ29" t="str">
            <v>Degassed_slurry_pig_conv</v>
          </cell>
          <cell r="AK29" t="str">
            <v>Degassed_swine_slurry_conv</v>
          </cell>
          <cell r="AL29" t="str">
            <v>Degas_livestock_manure_conv</v>
          </cell>
          <cell r="AM29" t="str">
            <v>Field_application</v>
          </cell>
          <cell r="AN29">
            <v>95</v>
          </cell>
          <cell r="AO29" t="str">
            <v>Kg</v>
          </cell>
          <cell r="AQ29"/>
          <cell r="AR29"/>
          <cell r="AT29"/>
          <cell r="AU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X29"/>
        </row>
        <row r="30">
          <cell r="A30">
            <v>26</v>
          </cell>
          <cell r="B30" t="str">
            <v>Rapeseed_oil_org</v>
          </cell>
          <cell r="C30" t="str">
            <v>Plant_oil_org</v>
          </cell>
          <cell r="D30" t="str">
            <v>Planteolie</v>
          </cell>
          <cell r="E30" t="str">
            <v>Exit_model</v>
          </cell>
          <cell r="F30">
            <v>1000</v>
          </cell>
          <cell r="G30" t="str">
            <v>Kg</v>
          </cell>
          <cell r="I30">
            <v>0</v>
          </cell>
          <cell r="J30">
            <v>450</v>
          </cell>
          <cell r="K30">
            <v>0</v>
          </cell>
          <cell r="L30">
            <v>0</v>
          </cell>
          <cell r="M30">
            <v>0</v>
          </cell>
          <cell r="N30">
            <v>36.6</v>
          </cell>
          <cell r="O30">
            <v>0</v>
          </cell>
          <cell r="Y30">
            <v>26</v>
          </cell>
          <cell r="Z30" t="str">
            <v>For_prod_26</v>
          </cell>
          <cell r="AA30"/>
          <cell r="AB30" t="e">
            <v>#N/A</v>
          </cell>
          <cell r="AC30" t="e">
            <v>#N/A</v>
          </cell>
          <cell r="AD30"/>
          <cell r="AE30"/>
          <cell r="AF30"/>
          <cell r="AI30">
            <v>26</v>
          </cell>
          <cell r="AJ30" t="str">
            <v>Separ_thin_fraction_catt_slurry_conv</v>
          </cell>
          <cell r="AK30" t="str">
            <v>Separ_thin_fraction_catt_conv</v>
          </cell>
          <cell r="AL30" t="str">
            <v>Livestock_manure_conv</v>
          </cell>
          <cell r="AM30" t="str">
            <v>Field_application</v>
          </cell>
          <cell r="AN30">
            <v>39</v>
          </cell>
          <cell r="AO30" t="str">
            <v>Kg</v>
          </cell>
          <cell r="AQ30"/>
          <cell r="AR30"/>
          <cell r="AT30"/>
          <cell r="AU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X30"/>
        </row>
        <row r="31">
          <cell r="A31">
            <v>27</v>
          </cell>
          <cell r="B31" t="str">
            <v>Svinekoed_affald_org</v>
          </cell>
          <cell r="C31" t="str">
            <v>Dead_meat_org</v>
          </cell>
          <cell r="D31" t="str">
            <v>Dead_meat</v>
          </cell>
          <cell r="E31" t="str">
            <v>Exit_model</v>
          </cell>
          <cell r="F31">
            <v>370</v>
          </cell>
          <cell r="G31" t="str">
            <v>Kg</v>
          </cell>
          <cell r="I31">
            <v>0</v>
          </cell>
          <cell r="J31">
            <v>640</v>
          </cell>
          <cell r="K31">
            <v>69.459199999999996</v>
          </cell>
          <cell r="L31">
            <v>16.22</v>
          </cell>
          <cell r="M31">
            <v>5.95</v>
          </cell>
          <cell r="N31">
            <v>27.17</v>
          </cell>
          <cell r="O31">
            <v>434.12</v>
          </cell>
          <cell r="Y31">
            <v>27</v>
          </cell>
          <cell r="Z31" t="str">
            <v>For_prod_27</v>
          </cell>
          <cell r="AA31"/>
          <cell r="AB31" t="e">
            <v>#N/A</v>
          </cell>
          <cell r="AC31" t="e">
            <v>#N/A</v>
          </cell>
          <cell r="AD31"/>
          <cell r="AE31"/>
          <cell r="AF31"/>
          <cell r="AI31">
            <v>27</v>
          </cell>
          <cell r="AJ31" t="str">
            <v>Separ_solid_fraction_catt_slurry_conv</v>
          </cell>
          <cell r="AK31" t="str">
            <v>Separ_solid_fraction_catt_conv</v>
          </cell>
          <cell r="AL31" t="str">
            <v>Livestock_manure_conv</v>
          </cell>
          <cell r="AM31" t="str">
            <v>Field_application</v>
          </cell>
          <cell r="AN31">
            <v>300</v>
          </cell>
          <cell r="AO31" t="str">
            <v>Kg</v>
          </cell>
          <cell r="AQ31"/>
          <cell r="AR31"/>
          <cell r="AT31">
            <v>2</v>
          </cell>
          <cell r="AU31">
            <v>0.24</v>
          </cell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X31">
            <v>4.9000000000000004</v>
          </cell>
        </row>
        <row r="32">
          <cell r="A32">
            <v>28</v>
          </cell>
          <cell r="B32" t="str">
            <v>Svinekoed_adult_org</v>
          </cell>
          <cell r="C32" t="str">
            <v>Pork_meat_org</v>
          </cell>
          <cell r="D32" t="str">
            <v>Meat</v>
          </cell>
          <cell r="E32" t="str">
            <v>Exit_model</v>
          </cell>
          <cell r="F32">
            <v>370</v>
          </cell>
          <cell r="G32" t="str">
            <v>Kg</v>
          </cell>
          <cell r="I32">
            <v>0</v>
          </cell>
          <cell r="J32">
            <v>680</v>
          </cell>
          <cell r="K32">
            <v>59.459200000000003</v>
          </cell>
          <cell r="L32">
            <v>17.3</v>
          </cell>
          <cell r="M32">
            <v>5.41</v>
          </cell>
          <cell r="N32">
            <v>27.17</v>
          </cell>
          <cell r="O32">
            <v>371.62</v>
          </cell>
          <cell r="Y32">
            <v>28</v>
          </cell>
          <cell r="Z32" t="str">
            <v>For_prod_28</v>
          </cell>
          <cell r="AA32"/>
          <cell r="AB32" t="e">
            <v>#N/A</v>
          </cell>
          <cell r="AC32" t="e">
            <v>#N/A</v>
          </cell>
          <cell r="AD32"/>
          <cell r="AE32"/>
          <cell r="AF32"/>
          <cell r="AI32">
            <v>28</v>
          </cell>
          <cell r="AJ32" t="str">
            <v>Separ_degas_thin_frac_catt_slurry_conv</v>
          </cell>
          <cell r="AK32" t="str">
            <v>Separ_degas_thin_fraction_catt_slurry_conv</v>
          </cell>
          <cell r="AL32" t="str">
            <v>Degas_livestock_manure_conv</v>
          </cell>
          <cell r="AM32" t="str">
            <v>Field_application</v>
          </cell>
          <cell r="AN32">
            <v>39</v>
          </cell>
          <cell r="AO32" t="str">
            <v>Kg</v>
          </cell>
          <cell r="AQ32"/>
          <cell r="AR32"/>
          <cell r="AT32"/>
          <cell r="AU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X32"/>
        </row>
        <row r="33">
          <cell r="A33">
            <v>29</v>
          </cell>
          <cell r="B33" t="str">
            <v>Svinekoed_piglet_org</v>
          </cell>
          <cell r="C33" t="str">
            <v>Piglet_15_live_org</v>
          </cell>
          <cell r="D33" t="str">
            <v>Pig_live_org</v>
          </cell>
          <cell r="E33" t="str">
            <v>Livestock_balance</v>
          </cell>
          <cell r="F33">
            <v>370</v>
          </cell>
          <cell r="G33" t="str">
            <v>Kg</v>
          </cell>
          <cell r="I33">
            <v>0</v>
          </cell>
          <cell r="J33">
            <v>640</v>
          </cell>
          <cell r="K33">
            <v>69.459199999999996</v>
          </cell>
          <cell r="L33">
            <v>16.22</v>
          </cell>
          <cell r="M33">
            <v>5.95</v>
          </cell>
          <cell r="N33">
            <v>27.17</v>
          </cell>
          <cell r="O33">
            <v>434.12</v>
          </cell>
          <cell r="Y33">
            <v>29</v>
          </cell>
          <cell r="Z33" t="str">
            <v>For_prod_29</v>
          </cell>
          <cell r="AA33"/>
          <cell r="AB33" t="e">
            <v>#N/A</v>
          </cell>
          <cell r="AC33" t="e">
            <v>#N/A</v>
          </cell>
          <cell r="AD33"/>
          <cell r="AE33"/>
          <cell r="AF33"/>
          <cell r="AI33">
            <v>29</v>
          </cell>
          <cell r="AJ33" t="str">
            <v>Separ_degas_solid_frac_catt_slurry_conv</v>
          </cell>
          <cell r="AK33" t="str">
            <v>Separ_degas_solid_fraction_catt_slurry_conv</v>
          </cell>
          <cell r="AL33" t="str">
            <v>Degas_livestock_manure_conv</v>
          </cell>
          <cell r="AM33" t="str">
            <v>Field_application</v>
          </cell>
          <cell r="AN33">
            <v>300</v>
          </cell>
          <cell r="AO33" t="str">
            <v>Kg</v>
          </cell>
          <cell r="AQ33"/>
          <cell r="AR33"/>
          <cell r="AT33">
            <v>0.8</v>
          </cell>
          <cell r="AU33">
            <v>0.18</v>
          </cell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X33">
            <v>4.9000000000000004</v>
          </cell>
        </row>
        <row r="34">
          <cell r="A34">
            <v>30</v>
          </cell>
          <cell r="B34" t="str">
            <v>Svinekoed_little_pig_org</v>
          </cell>
          <cell r="C34" t="str">
            <v>Piglet_31_live_org</v>
          </cell>
          <cell r="D34" t="str">
            <v>Pig_live_org</v>
          </cell>
          <cell r="E34" t="str">
            <v>Livestock_balance</v>
          </cell>
          <cell r="F34">
            <v>370</v>
          </cell>
          <cell r="G34" t="str">
            <v>Kg</v>
          </cell>
          <cell r="I34">
            <v>0</v>
          </cell>
          <cell r="J34">
            <v>640</v>
          </cell>
          <cell r="K34">
            <v>79.87</v>
          </cell>
          <cell r="L34">
            <v>13.24</v>
          </cell>
          <cell r="M34">
            <v>5.95</v>
          </cell>
          <cell r="N34">
            <v>27.17</v>
          </cell>
          <cell r="O34"/>
          <cell r="Y34">
            <v>30</v>
          </cell>
          <cell r="Z34" t="str">
            <v>For_prod_30</v>
          </cell>
          <cell r="AA34"/>
          <cell r="AB34" t="e">
            <v>#N/A</v>
          </cell>
          <cell r="AC34" t="e">
            <v>#N/A</v>
          </cell>
          <cell r="AD34"/>
          <cell r="AE34"/>
          <cell r="AF34"/>
          <cell r="AI34">
            <v>30</v>
          </cell>
          <cell r="AJ34"/>
          <cell r="AK34"/>
          <cell r="AL34">
            <v>0</v>
          </cell>
          <cell r="AM34">
            <v>0</v>
          </cell>
          <cell r="AN34"/>
          <cell r="AO34"/>
          <cell r="AQ34"/>
          <cell r="AR34"/>
          <cell r="AT34"/>
          <cell r="AU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X34"/>
        </row>
        <row r="35">
          <cell r="A35">
            <v>31</v>
          </cell>
          <cell r="B35" t="str">
            <v>Svinekoed_slaugther_pig_org</v>
          </cell>
          <cell r="C35" t="str">
            <v>Pork_meat_org</v>
          </cell>
          <cell r="D35" t="str">
            <v>Meat</v>
          </cell>
          <cell r="E35" t="str">
            <v>Exit_model</v>
          </cell>
          <cell r="F35">
            <v>370</v>
          </cell>
          <cell r="G35" t="str">
            <v>Kg</v>
          </cell>
          <cell r="I35">
            <v>0</v>
          </cell>
          <cell r="J35">
            <v>680</v>
          </cell>
          <cell r="K35">
            <v>78.7</v>
          </cell>
          <cell r="L35">
            <v>14.86</v>
          </cell>
          <cell r="M35">
            <v>5.95</v>
          </cell>
          <cell r="N35">
            <v>27.17</v>
          </cell>
          <cell r="O35"/>
          <cell r="Y35">
            <v>31</v>
          </cell>
          <cell r="Z35" t="str">
            <v>For_prod_31</v>
          </cell>
          <cell r="AA35"/>
          <cell r="AB35" t="e">
            <v>#N/A</v>
          </cell>
          <cell r="AC35" t="e">
            <v>#N/A</v>
          </cell>
          <cell r="AD35"/>
          <cell r="AE35"/>
          <cell r="AF35"/>
          <cell r="AI35">
            <v>31</v>
          </cell>
          <cell r="AJ35" t="str">
            <v>Separ_degas_solid_fraction_pig_slurry_conv</v>
          </cell>
          <cell r="AK35" t="str">
            <v>Separ_degas_solid_fraction_pig_slurry_conv</v>
          </cell>
          <cell r="AL35" t="str">
            <v>Degas_livestock_manure_conv</v>
          </cell>
          <cell r="AM35" t="str">
            <v>Field_application</v>
          </cell>
          <cell r="AN35">
            <v>300</v>
          </cell>
          <cell r="AO35" t="str">
            <v>Kg</v>
          </cell>
          <cell r="AQ35"/>
          <cell r="AR35"/>
          <cell r="AT35">
            <v>0.8</v>
          </cell>
          <cell r="AU35">
            <v>0.18</v>
          </cell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X35">
            <v>4.9000000000000004</v>
          </cell>
        </row>
        <row r="36">
          <cell r="A36">
            <v>32</v>
          </cell>
          <cell r="B36" t="str">
            <v>Biomass_dummy</v>
          </cell>
          <cell r="C36" t="str">
            <v>Biomass_dummy</v>
          </cell>
          <cell r="D36" t="str">
            <v>Biomass_dummy</v>
          </cell>
          <cell r="E36" t="str">
            <v>Biomass_dummy</v>
          </cell>
          <cell r="F36">
            <v>1000</v>
          </cell>
          <cell r="G36" t="str">
            <v>Kg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Y36">
            <v>32</v>
          </cell>
          <cell r="Z36" t="str">
            <v>For_prod_32</v>
          </cell>
          <cell r="AA36"/>
          <cell r="AB36" t="e">
            <v>#N/A</v>
          </cell>
          <cell r="AC36" t="e">
            <v>#N/A</v>
          </cell>
          <cell r="AD36"/>
          <cell r="AE36"/>
          <cell r="AF36"/>
          <cell r="AI36">
            <v>32</v>
          </cell>
          <cell r="AJ36" t="str">
            <v>Separ_degas_thin_fraction_pig_slurry_conv</v>
          </cell>
          <cell r="AK36" t="str">
            <v>Separ_degas_thin_fraction_pig_slurry_conv</v>
          </cell>
          <cell r="AL36" t="str">
            <v>Degas_livestock_manure_conv</v>
          </cell>
          <cell r="AM36" t="str">
            <v>Field_application</v>
          </cell>
          <cell r="AN36">
            <v>39</v>
          </cell>
          <cell r="AO36" t="str">
            <v>Kg</v>
          </cell>
          <cell r="AQ36"/>
          <cell r="AR36"/>
          <cell r="AT36"/>
          <cell r="AU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X36"/>
        </row>
        <row r="37">
          <cell r="A37">
            <v>33</v>
          </cell>
          <cell r="B37" t="str">
            <v>White_protein_ProteinGrassClover_conv</v>
          </cell>
          <cell r="C37" t="str">
            <v>Human_food_protein_grass_conv</v>
          </cell>
          <cell r="D37" t="str">
            <v>Human_food_protein</v>
          </cell>
          <cell r="E37" t="str">
            <v>Exit_model</v>
          </cell>
          <cell r="F37">
            <v>900</v>
          </cell>
          <cell r="G37" t="str">
            <v>Kg</v>
          </cell>
          <cell r="I37">
            <v>0</v>
          </cell>
          <cell r="J37">
            <v>520.79</v>
          </cell>
          <cell r="K37">
            <v>94.24</v>
          </cell>
          <cell r="L37">
            <v>5.39</v>
          </cell>
          <cell r="M37">
            <v>23.87</v>
          </cell>
          <cell r="N37">
            <v>16.21</v>
          </cell>
          <cell r="O37">
            <v>589</v>
          </cell>
          <cell r="Y37">
            <v>33</v>
          </cell>
          <cell r="Z37" t="str">
            <v>For_prod_33</v>
          </cell>
          <cell r="AA37"/>
          <cell r="AB37" t="e">
            <v>#N/A</v>
          </cell>
          <cell r="AC37" t="e">
            <v>#N/A</v>
          </cell>
          <cell r="AD37"/>
          <cell r="AE37"/>
          <cell r="AF37"/>
          <cell r="AI37">
            <v>33</v>
          </cell>
          <cell r="AJ37" t="str">
            <v>Degassed_slurry_new_plant_conv</v>
          </cell>
          <cell r="AK37" t="str">
            <v>Degassed_new_plant_slurry_conv</v>
          </cell>
          <cell r="AL37" t="str">
            <v>Degas_plant_organic_ferti_conv</v>
          </cell>
          <cell r="AM37" t="str">
            <v>Field_application</v>
          </cell>
          <cell r="AN37">
            <v>95</v>
          </cell>
          <cell r="AO37" t="str">
            <v>Kg</v>
          </cell>
          <cell r="AP37" t="str">
            <v>DM som for afgasset dyregylle</v>
          </cell>
          <cell r="AQ37"/>
          <cell r="AR37"/>
          <cell r="AT37"/>
          <cell r="AU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X37"/>
        </row>
        <row r="38">
          <cell r="A38">
            <v>34</v>
          </cell>
          <cell r="B38" t="str">
            <v>White_protein_ProteinGrassClover_org</v>
          </cell>
          <cell r="C38" t="str">
            <v>Human_food_protein_grass_org</v>
          </cell>
          <cell r="D38" t="str">
            <v>Human_food_protein</v>
          </cell>
          <cell r="E38" t="str">
            <v>Exit_model</v>
          </cell>
          <cell r="F38">
            <v>900</v>
          </cell>
          <cell r="G38" t="str">
            <v>Kg</v>
          </cell>
          <cell r="I38">
            <v>0</v>
          </cell>
          <cell r="J38">
            <v>520.79</v>
          </cell>
          <cell r="K38">
            <v>94.24</v>
          </cell>
          <cell r="L38">
            <v>5.39</v>
          </cell>
          <cell r="M38">
            <v>23.87</v>
          </cell>
          <cell r="N38">
            <v>16.21</v>
          </cell>
          <cell r="O38">
            <v>589</v>
          </cell>
          <cell r="Y38">
            <v>34</v>
          </cell>
          <cell r="Z38" t="str">
            <v>For_prod_34</v>
          </cell>
          <cell r="AA38"/>
          <cell r="AB38" t="e">
            <v>#N/A</v>
          </cell>
          <cell r="AC38" t="e">
            <v>#N/A</v>
          </cell>
          <cell r="AD38"/>
          <cell r="AE38"/>
          <cell r="AF38"/>
          <cell r="AI38">
            <v>34</v>
          </cell>
          <cell r="AJ38" t="str">
            <v>Separ_degas_solid_fraction_new_plant_manure_conv</v>
          </cell>
          <cell r="AK38" t="str">
            <v>Separ_degas_solid_fraction_new_plant_conv</v>
          </cell>
          <cell r="AL38" t="str">
            <v>Degas_plant_organic_ferti_conv</v>
          </cell>
          <cell r="AM38" t="str">
            <v>Field_application</v>
          </cell>
          <cell r="AN38">
            <v>300</v>
          </cell>
          <cell r="AO38" t="str">
            <v>Kg</v>
          </cell>
          <cell r="AQ38"/>
          <cell r="AR38"/>
          <cell r="AT38">
            <v>0.71</v>
          </cell>
          <cell r="AU38">
            <v>0.18</v>
          </cell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X38">
            <v>4.5</v>
          </cell>
        </row>
        <row r="39">
          <cell r="A39">
            <v>35</v>
          </cell>
          <cell r="B39" t="str">
            <v>For_prod_35</v>
          </cell>
          <cell r="C39"/>
          <cell r="D39">
            <v>0</v>
          </cell>
          <cell r="E39">
            <v>0</v>
          </cell>
          <cell r="F39"/>
          <cell r="G39"/>
          <cell r="I39"/>
          <cell r="J39"/>
          <cell r="K39">
            <v>0</v>
          </cell>
          <cell r="L39"/>
          <cell r="M39"/>
          <cell r="N39"/>
          <cell r="O39"/>
          <cell r="Y39">
            <v>35</v>
          </cell>
          <cell r="Z39" t="str">
            <v>For_prod_35</v>
          </cell>
          <cell r="AA39"/>
          <cell r="AB39" t="e">
            <v>#N/A</v>
          </cell>
          <cell r="AC39" t="e">
            <v>#N/A</v>
          </cell>
          <cell r="AD39"/>
          <cell r="AE39"/>
          <cell r="AF39"/>
          <cell r="AI39">
            <v>35</v>
          </cell>
          <cell r="AJ39" t="str">
            <v>Separ_degas_thin_fraction_new_plant_manure_conv</v>
          </cell>
          <cell r="AK39" t="str">
            <v>Separ_degas_thin_fraction_new_plant_conv</v>
          </cell>
          <cell r="AL39" t="str">
            <v>Degas_plant_organic_ferti_conv</v>
          </cell>
          <cell r="AM39" t="str">
            <v>Field_application</v>
          </cell>
          <cell r="AN39">
            <v>39</v>
          </cell>
          <cell r="AO39" t="str">
            <v>Kg</v>
          </cell>
          <cell r="AQ39"/>
          <cell r="AR39"/>
          <cell r="AT39"/>
          <cell r="AU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X39"/>
        </row>
        <row r="40">
          <cell r="A40">
            <v>36</v>
          </cell>
          <cell r="B40" t="str">
            <v>For_prod_36</v>
          </cell>
          <cell r="C40"/>
          <cell r="D40">
            <v>0</v>
          </cell>
          <cell r="E40">
            <v>0</v>
          </cell>
          <cell r="F40"/>
          <cell r="G40"/>
          <cell r="I40"/>
          <cell r="J40"/>
          <cell r="K40">
            <v>0</v>
          </cell>
          <cell r="L40"/>
          <cell r="M40"/>
          <cell r="N40"/>
          <cell r="O40"/>
          <cell r="Y40">
            <v>36</v>
          </cell>
          <cell r="Z40" t="str">
            <v>For_prod_36</v>
          </cell>
          <cell r="AA40"/>
          <cell r="AB40" t="e">
            <v>#N/A</v>
          </cell>
          <cell r="AC40" t="e">
            <v>#N/A</v>
          </cell>
          <cell r="AD40"/>
          <cell r="AE40"/>
          <cell r="AF40"/>
          <cell r="AI40">
            <v>36</v>
          </cell>
          <cell r="AJ40" t="str">
            <v>Smaagris_toklimastald_gylle_conv</v>
          </cell>
          <cell r="AK40" t="str">
            <v>Pig_slurry_conv</v>
          </cell>
          <cell r="AL40" t="str">
            <v>Livestock_manure_conv</v>
          </cell>
          <cell r="AM40" t="str">
            <v>Field_application</v>
          </cell>
          <cell r="AN40">
            <v>50</v>
          </cell>
          <cell r="AO40" t="str">
            <v>Kg</v>
          </cell>
          <cell r="AQ40">
            <v>80</v>
          </cell>
          <cell r="AR40" t="str">
            <v>(VS_initial/100)*DM_waste+DM_straw*(1-(4.5/100))</v>
          </cell>
          <cell r="AT40">
            <v>9.32</v>
          </cell>
          <cell r="AU40">
            <v>0.45</v>
          </cell>
          <cell r="AX40" t="str">
            <v>VS er samlet mængde af VS for den pågældende gødning; MCF og B0 er som anført til venstre</v>
          </cell>
          <cell r="AY40" t="str">
            <v>VS*(MCF/100)*B0*0.67*9.375</v>
          </cell>
          <cell r="AZ40"/>
          <cell r="BA40"/>
          <cell r="BB40" t="str">
            <v>VS*(MCF/100)*B0*0.67*55+VS*(MCF/100)*B0*1000*4*0.02175</v>
          </cell>
          <cell r="BC40"/>
          <cell r="BD40"/>
          <cell r="BE40" t="str">
            <v>VS*(MCF/100)*B0*0.67*9.375</v>
          </cell>
          <cell r="BF40"/>
          <cell r="BG40"/>
          <cell r="BH40" t="str">
            <v>VS*(MCF/100)*B0*0.67*(12/16)*4</v>
          </cell>
          <cell r="BJ40"/>
          <cell r="BK40"/>
          <cell r="BL40"/>
          <cell r="BM40"/>
          <cell r="BN40" t="str">
            <v>VS*(MCF/100)*B0*0.67*(12/16)</v>
          </cell>
          <cell r="BO40"/>
          <cell r="BP40"/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7.52</v>
          </cell>
          <cell r="CC40">
            <v>0</v>
          </cell>
          <cell r="CD40">
            <v>0</v>
          </cell>
          <cell r="CX40"/>
        </row>
        <row r="41">
          <cell r="A41">
            <v>37</v>
          </cell>
          <cell r="B41" t="str">
            <v>For_prod_37</v>
          </cell>
          <cell r="C41"/>
          <cell r="D41">
            <v>0</v>
          </cell>
          <cell r="E41">
            <v>0</v>
          </cell>
          <cell r="F41"/>
          <cell r="G41"/>
          <cell r="I41"/>
          <cell r="J41"/>
          <cell r="K41">
            <v>0</v>
          </cell>
          <cell r="L41"/>
          <cell r="M41"/>
          <cell r="N41"/>
          <cell r="O41"/>
          <cell r="Y41">
            <v>37</v>
          </cell>
          <cell r="Z41" t="str">
            <v>For_prod_37</v>
          </cell>
          <cell r="AA41"/>
          <cell r="AB41" t="e">
            <v>#N/A</v>
          </cell>
          <cell r="AC41" t="e">
            <v>#N/A</v>
          </cell>
          <cell r="AD41"/>
          <cell r="AE41"/>
          <cell r="AF41"/>
          <cell r="AI41">
            <v>37</v>
          </cell>
          <cell r="AJ41" t="str">
            <v>Smaagris_draenet_gulv_gylle_conv</v>
          </cell>
          <cell r="AK41" t="str">
            <v>Pig_slurry_conv</v>
          </cell>
          <cell r="AL41" t="str">
            <v>Livestock_manure_conv</v>
          </cell>
          <cell r="AM41" t="str">
            <v>Field_application</v>
          </cell>
          <cell r="AN41">
            <v>44</v>
          </cell>
          <cell r="AO41" t="str">
            <v>Kg</v>
          </cell>
          <cell r="AQ41">
            <v>80</v>
          </cell>
          <cell r="AR41" t="str">
            <v>(VS_initial/100)*DM_waste</v>
          </cell>
          <cell r="AT41">
            <v>9.32</v>
          </cell>
          <cell r="AU41">
            <v>0.45</v>
          </cell>
          <cell r="AX41" t="str">
            <v>VS er samlet mængde af VS for den pågældende gødning; MCF og B0 er som anført til venstre</v>
          </cell>
          <cell r="AY41" t="str">
            <v>VS*(MCF/100)*B0*0.67*9.375</v>
          </cell>
          <cell r="AZ41"/>
          <cell r="BA41"/>
          <cell r="BB41" t="str">
            <v>VS*(MCF/100)*B0*0.67*55+VS*(MCF/100)*B0*1000*4*0.02175</v>
          </cell>
          <cell r="BC41"/>
          <cell r="BD41"/>
          <cell r="BE41" t="str">
            <v>VS*(MCF/100)*B0*0.67*9.375</v>
          </cell>
          <cell r="BF41"/>
          <cell r="BG41"/>
          <cell r="BH41" t="str">
            <v>VS*(MCF/100)*B0*0.67*(12/16)*4</v>
          </cell>
          <cell r="BJ41"/>
          <cell r="BK41"/>
          <cell r="BL41"/>
          <cell r="BM41"/>
          <cell r="BN41" t="str">
            <v>VS*(MCF/100)*B0*0.67*(12/16)</v>
          </cell>
          <cell r="BO41"/>
          <cell r="BP41"/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15.72</v>
          </cell>
          <cell r="CC41">
            <v>0</v>
          </cell>
          <cell r="CD41">
            <v>0</v>
          </cell>
          <cell r="CX41"/>
        </row>
        <row r="42">
          <cell r="A42">
            <v>38</v>
          </cell>
          <cell r="B42" t="str">
            <v>For_prod_38</v>
          </cell>
          <cell r="C42"/>
          <cell r="D42">
            <v>0</v>
          </cell>
          <cell r="E42">
            <v>0</v>
          </cell>
          <cell r="F42"/>
          <cell r="G42"/>
          <cell r="I42"/>
          <cell r="J42"/>
          <cell r="K42">
            <v>0</v>
          </cell>
          <cell r="L42"/>
          <cell r="M42"/>
          <cell r="N42"/>
          <cell r="O42"/>
          <cell r="Y42">
            <v>38</v>
          </cell>
          <cell r="Z42" t="str">
            <v>For_prod_38</v>
          </cell>
          <cell r="AA42"/>
          <cell r="AB42" t="e">
            <v>#N/A</v>
          </cell>
          <cell r="AC42" t="e">
            <v>#N/A</v>
          </cell>
          <cell r="AD42"/>
          <cell r="AE42"/>
          <cell r="AF42"/>
          <cell r="AI42">
            <v>38</v>
          </cell>
          <cell r="AJ42" t="str">
            <v>Smaagris_dybstroelse_conv</v>
          </cell>
          <cell r="AK42" t="str">
            <v>Pig_not_sows_deep_litter_conv</v>
          </cell>
          <cell r="AL42" t="str">
            <v>Livestock_manure_conv</v>
          </cell>
          <cell r="AM42" t="str">
            <v>Field_application</v>
          </cell>
          <cell r="AN42">
            <v>330</v>
          </cell>
          <cell r="AO42" t="str">
            <v>Kg</v>
          </cell>
          <cell r="AP42" t="str">
            <v>DM som Soer_dybstroelse</v>
          </cell>
          <cell r="AQ42">
            <v>80</v>
          </cell>
          <cell r="AR42" t="str">
            <v>(VS_initial/100)*DM_waste+DM_straw*(1-(4.5/100))</v>
          </cell>
          <cell r="AT42">
            <v>8.23</v>
          </cell>
          <cell r="AU42">
            <v>0.45</v>
          </cell>
          <cell r="AX42" t="str">
            <v>VS er samlet mængde af VS for den pågældende gødning; MCF og B0 er som anført til venstre</v>
          </cell>
          <cell r="AY42" t="str">
            <v>VS*(MCF/100)*B0*0.67*9.375</v>
          </cell>
          <cell r="AZ42"/>
          <cell r="BA42">
            <v>40.9</v>
          </cell>
          <cell r="BB42" t="str">
            <v>VS*(MCF/100)*B0*0.67*55+VS*(MCF/100)*B0*1000*4*0.02175</v>
          </cell>
          <cell r="BC42"/>
          <cell r="BD42">
            <v>40.9</v>
          </cell>
          <cell r="BE42" t="str">
            <v>VS*(MCF/100)*B0*0.67*9.375</v>
          </cell>
          <cell r="BF42"/>
          <cell r="BG42">
            <v>40.9</v>
          </cell>
          <cell r="BH42" t="str">
            <v>VS*(MCF/100)*B0*0.67*(12/16)*4</v>
          </cell>
          <cell r="BJ42">
            <v>40.9</v>
          </cell>
          <cell r="BK42"/>
          <cell r="BL42"/>
          <cell r="BM42"/>
          <cell r="BN42" t="str">
            <v>VS*(MCF/100)*B0*0.67*(12/16)</v>
          </cell>
          <cell r="BO42"/>
          <cell r="BP42"/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2</v>
          </cell>
          <cell r="BW42">
            <v>0</v>
          </cell>
          <cell r="BX42">
            <v>0</v>
          </cell>
          <cell r="BY42">
            <v>8</v>
          </cell>
          <cell r="BZ42">
            <v>0</v>
          </cell>
          <cell r="CA42">
            <v>0</v>
          </cell>
          <cell r="CB42">
            <v>15</v>
          </cell>
          <cell r="CC42">
            <v>0</v>
          </cell>
          <cell r="CD42">
            <v>0</v>
          </cell>
          <cell r="CX42"/>
        </row>
        <row r="43">
          <cell r="A43">
            <v>39</v>
          </cell>
          <cell r="B43" t="str">
            <v>For_prod_39</v>
          </cell>
          <cell r="C43"/>
          <cell r="D43">
            <v>0</v>
          </cell>
          <cell r="E43">
            <v>0</v>
          </cell>
          <cell r="F43"/>
          <cell r="G43"/>
          <cell r="I43"/>
          <cell r="J43"/>
          <cell r="K43">
            <v>0</v>
          </cell>
          <cell r="L43"/>
          <cell r="M43"/>
          <cell r="N43"/>
          <cell r="O43"/>
          <cell r="Y43">
            <v>39</v>
          </cell>
          <cell r="Z43" t="str">
            <v>For_prod_39</v>
          </cell>
          <cell r="AA43"/>
          <cell r="AB43" t="e">
            <v>#N/A</v>
          </cell>
          <cell r="AC43" t="e">
            <v>#N/A</v>
          </cell>
          <cell r="AD43"/>
          <cell r="AE43"/>
          <cell r="AF43"/>
          <cell r="AI43">
            <v>39</v>
          </cell>
          <cell r="AJ43" t="str">
            <v>Malkekvaeg_gylle_bindestald_org</v>
          </cell>
          <cell r="AK43" t="str">
            <v>Cattle_slurry_org</v>
          </cell>
          <cell r="AL43" t="str">
            <v>Livestock_manure_org</v>
          </cell>
          <cell r="AM43" t="str">
            <v>Field_application</v>
          </cell>
          <cell r="AN43">
            <v>87</v>
          </cell>
          <cell r="AO43" t="str">
            <v>Kg</v>
          </cell>
          <cell r="AQ43">
            <v>80</v>
          </cell>
          <cell r="AR43" t="str">
            <v>(VS_initial/100)*DM_waste+DM_straw*(1-(4.5/100))</v>
          </cell>
          <cell r="AT43">
            <v>6.61</v>
          </cell>
          <cell r="AU43">
            <v>0.24</v>
          </cell>
          <cell r="AX43" t="str">
            <v>VS er samlet mængde af VS for den pågældende gødning; MCF og B0 er som anført til venstre</v>
          </cell>
          <cell r="AY43" t="str">
            <v>VS*(MCF/100)*B0*0.67*9.375</v>
          </cell>
          <cell r="AZ43"/>
          <cell r="BA43"/>
          <cell r="BB43" t="str">
            <v>VS*(MCF/100)*B0*0.67*55+VS*(MCF/100)*B0*1000*4*0.02175</v>
          </cell>
          <cell r="BC43"/>
          <cell r="BD43"/>
          <cell r="BE43" t="str">
            <v>VS*(MCF/100)*B0*0.67*9.375</v>
          </cell>
          <cell r="BF43"/>
          <cell r="BG43"/>
          <cell r="BH43" t="str">
            <v>VS*(MCF/100)*B0*0.67*(12/16)*4</v>
          </cell>
          <cell r="BJ43"/>
          <cell r="BK43"/>
          <cell r="BL43"/>
          <cell r="BM43"/>
          <cell r="BN43" t="str">
            <v>VS*(MCF/100)*B0*0.67*(12/16)</v>
          </cell>
          <cell r="BO43"/>
          <cell r="BP43"/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3.6</v>
          </cell>
          <cell r="CC43">
            <v>0</v>
          </cell>
          <cell r="CD43">
            <v>0</v>
          </cell>
          <cell r="CX43"/>
        </row>
        <row r="44">
          <cell r="A44">
            <v>40</v>
          </cell>
          <cell r="B44" t="str">
            <v>For_prod_40</v>
          </cell>
          <cell r="C44"/>
          <cell r="D44">
            <v>0</v>
          </cell>
          <cell r="E44">
            <v>0</v>
          </cell>
          <cell r="F44"/>
          <cell r="G44"/>
          <cell r="I44"/>
          <cell r="J44"/>
          <cell r="K44">
            <v>0</v>
          </cell>
          <cell r="L44"/>
          <cell r="M44"/>
          <cell r="N44"/>
          <cell r="O44"/>
          <cell r="Y44">
            <v>40</v>
          </cell>
          <cell r="Z44" t="str">
            <v>For_prod_40</v>
          </cell>
          <cell r="AA44"/>
          <cell r="AB44" t="e">
            <v>#N/A</v>
          </cell>
          <cell r="AC44" t="e">
            <v>#N/A</v>
          </cell>
          <cell r="AD44"/>
          <cell r="AE44"/>
          <cell r="AF44"/>
          <cell r="AI44">
            <v>40</v>
          </cell>
          <cell r="AJ44" t="str">
            <v>Malkekvaeg_fast_moeg_org</v>
          </cell>
          <cell r="AK44" t="str">
            <v>Cattle_solid_manure_org</v>
          </cell>
          <cell r="AL44" t="str">
            <v>Livestock_manure_org</v>
          </cell>
          <cell r="AM44" t="str">
            <v>Field_application</v>
          </cell>
          <cell r="AN44">
            <v>200</v>
          </cell>
          <cell r="AO44" t="str">
            <v>Kg</v>
          </cell>
          <cell r="AQ44">
            <v>80</v>
          </cell>
          <cell r="AR44" t="str">
            <v>(VS_initial/100)*DM_waste+DM_straw*(1-(4.5/100))</v>
          </cell>
          <cell r="AT44">
            <v>2</v>
          </cell>
          <cell r="AU44">
            <v>0.24</v>
          </cell>
          <cell r="AX44" t="str">
            <v>VS er samlet mængde af VS for den pågældende gødning; MCF og B0 er som anført til venstre</v>
          </cell>
          <cell r="AY44" t="str">
            <v>VS*(MCF/100)*B0*0.67*9.375</v>
          </cell>
          <cell r="AZ44"/>
          <cell r="BA44">
            <v>7.5</v>
          </cell>
          <cell r="BB44" t="str">
            <v>VS*(MCF/100)*B0*0.67*55+VS*(MCF/100)*B0*1000*4*0.02175</v>
          </cell>
          <cell r="BC44"/>
          <cell r="BD44">
            <v>7.5</v>
          </cell>
          <cell r="BE44" t="str">
            <v>VS*(MCF/100)*B0*0.67*9.375</v>
          </cell>
          <cell r="BF44"/>
          <cell r="BG44">
            <v>7.5</v>
          </cell>
          <cell r="BH44" t="str">
            <v>VS*(MCF/100)*B0*0.67*(12/16)*4</v>
          </cell>
          <cell r="BJ44">
            <v>7.5</v>
          </cell>
          <cell r="BK44"/>
          <cell r="BL44"/>
          <cell r="BM44"/>
          <cell r="BN44" t="str">
            <v>VS*(MCF/100)*B0*0.67*(12/16)</v>
          </cell>
          <cell r="BO44"/>
          <cell r="BP44"/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X44">
            <v>3</v>
          </cell>
        </row>
        <row r="45">
          <cell r="A45">
            <v>41</v>
          </cell>
          <cell r="B45" t="str">
            <v>For_prod_41</v>
          </cell>
          <cell r="C45"/>
          <cell r="D45">
            <v>0</v>
          </cell>
          <cell r="E45">
            <v>0</v>
          </cell>
          <cell r="F45"/>
          <cell r="G45"/>
          <cell r="I45"/>
          <cell r="J45"/>
          <cell r="K45">
            <v>0</v>
          </cell>
          <cell r="L45"/>
          <cell r="M45"/>
          <cell r="N45"/>
          <cell r="O45"/>
          <cell r="Y45">
            <v>41</v>
          </cell>
          <cell r="Z45" t="str">
            <v>For_prod_41</v>
          </cell>
          <cell r="AA45"/>
          <cell r="AB45" t="e">
            <v>#N/A</v>
          </cell>
          <cell r="AC45" t="e">
            <v>#N/A</v>
          </cell>
          <cell r="AD45"/>
          <cell r="AE45"/>
          <cell r="AF45"/>
          <cell r="AI45">
            <v>41</v>
          </cell>
          <cell r="AJ45" t="str">
            <v>Malkekvaeg_ajle_org</v>
          </cell>
          <cell r="AK45" t="str">
            <v>Cattle_ajle_org</v>
          </cell>
          <cell r="AL45" t="str">
            <v>Livestock_manure_org</v>
          </cell>
          <cell r="AM45" t="str">
            <v>Field_application</v>
          </cell>
          <cell r="AN45">
            <v>34</v>
          </cell>
          <cell r="AO45" t="str">
            <v>Kg</v>
          </cell>
          <cell r="AQ45">
            <v>80</v>
          </cell>
          <cell r="AR45" t="str">
            <v>(VS_initial/100)*DM_waste+DM_straw*(1-(4.5/100))</v>
          </cell>
          <cell r="AT45">
            <v>6.61</v>
          </cell>
          <cell r="AU45">
            <v>0.24</v>
          </cell>
          <cell r="AX45" t="str">
            <v>VS er samlet mængde af VS for den pågældende gødning; MCF og B0 er som anført til venstre</v>
          </cell>
          <cell r="AY45" t="str">
            <v>VS*(MCF/100)*B0*0.67*9.375</v>
          </cell>
          <cell r="AZ45"/>
          <cell r="BA45"/>
          <cell r="BB45" t="str">
            <v>VS*(MCF/100)*B0*0.67*55+VS*(MCF/100)*B0*1000*4*0.02175</v>
          </cell>
          <cell r="BC45"/>
          <cell r="BD45"/>
          <cell r="BE45" t="str">
            <v>VS*(MCF/100)*B0*0.67*9.375</v>
          </cell>
          <cell r="BF45"/>
          <cell r="BG45"/>
          <cell r="BH45" t="str">
            <v>VS*(MCF/100)*B0*0.67*(12/16)*4</v>
          </cell>
          <cell r="BJ45"/>
          <cell r="BK45"/>
          <cell r="BL45"/>
          <cell r="BM45"/>
          <cell r="BN45" t="str">
            <v>VS*(MCF/100)*B0*0.67*(12/16)</v>
          </cell>
          <cell r="BO45"/>
          <cell r="BP45"/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5.4</v>
          </cell>
          <cell r="CC45">
            <v>0</v>
          </cell>
          <cell r="CD45">
            <v>0</v>
          </cell>
          <cell r="CX45"/>
        </row>
        <row r="46">
          <cell r="A46">
            <v>42</v>
          </cell>
          <cell r="B46" t="str">
            <v>For_prod_42</v>
          </cell>
          <cell r="C46"/>
          <cell r="D46">
            <v>0</v>
          </cell>
          <cell r="E46">
            <v>0</v>
          </cell>
          <cell r="F46"/>
          <cell r="G46"/>
          <cell r="I46"/>
          <cell r="J46"/>
          <cell r="K46">
            <v>0</v>
          </cell>
          <cell r="L46"/>
          <cell r="M46"/>
          <cell r="N46"/>
          <cell r="O46"/>
          <cell r="Y46">
            <v>42</v>
          </cell>
          <cell r="Z46" t="str">
            <v>For_prod_42</v>
          </cell>
          <cell r="AA46"/>
          <cell r="AB46" t="e">
            <v>#N/A</v>
          </cell>
          <cell r="AC46" t="e">
            <v>#N/A</v>
          </cell>
          <cell r="AD46"/>
          <cell r="AE46"/>
          <cell r="AF46"/>
          <cell r="AI46">
            <v>42</v>
          </cell>
          <cell r="AJ46" t="str">
            <v>Malkekvaeg_dybstroelse_hel_org</v>
          </cell>
          <cell r="AK46" t="str">
            <v>Cattle_deep_litter_org</v>
          </cell>
          <cell r="AL46" t="str">
            <v>Livestock_manure_org</v>
          </cell>
          <cell r="AM46" t="str">
            <v>Field_application</v>
          </cell>
          <cell r="AN46">
            <v>300</v>
          </cell>
          <cell r="AO46" t="str">
            <v>Kg</v>
          </cell>
          <cell r="AQ46">
            <v>80</v>
          </cell>
          <cell r="AR46" t="str">
            <v>(VS_initial/100)*DM_waste+DM_straw*(1-(4.5/100))</v>
          </cell>
          <cell r="AT46">
            <v>17</v>
          </cell>
          <cell r="AU46">
            <v>0.24</v>
          </cell>
          <cell r="AX46" t="str">
            <v>VS er samlet mængde af VS for den pågældende gødning; MCF og B0 er som anført til venstre</v>
          </cell>
          <cell r="AY46" t="str">
            <v>VS*(MCF/100)*B0*0.67*9.375</v>
          </cell>
          <cell r="AZ46"/>
          <cell r="BA46">
            <v>37.6</v>
          </cell>
          <cell r="BB46" t="str">
            <v>VS*(MCF/100)*B0*0.67*55+VS*(MCF/100)*B0*1000*4*0.02175</v>
          </cell>
          <cell r="BC46"/>
          <cell r="BD46">
            <v>37.6</v>
          </cell>
          <cell r="BE46" t="str">
            <v>VS*(MCF/100)*B0*0.67*9.375</v>
          </cell>
          <cell r="BF46"/>
          <cell r="BG46">
            <v>37.6</v>
          </cell>
          <cell r="BH46" t="str">
            <v>VS*(MCF/100)*B0*0.67*(12/16)*4</v>
          </cell>
          <cell r="BJ46">
            <v>37.6</v>
          </cell>
          <cell r="BK46"/>
          <cell r="BL46"/>
          <cell r="BM46"/>
          <cell r="BN46" t="str">
            <v>VS*(MCF/100)*B0*0.67*(12/16)</v>
          </cell>
          <cell r="BO46"/>
          <cell r="BP46"/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6</v>
          </cell>
          <cell r="CC46">
            <v>0</v>
          </cell>
          <cell r="CD46">
            <v>0</v>
          </cell>
          <cell r="CX46"/>
        </row>
        <row r="47">
          <cell r="A47">
            <v>43</v>
          </cell>
          <cell r="B47" t="str">
            <v>For_prod_43</v>
          </cell>
          <cell r="C47"/>
          <cell r="D47">
            <v>0</v>
          </cell>
          <cell r="E47">
            <v>0</v>
          </cell>
          <cell r="F47"/>
          <cell r="G47"/>
          <cell r="I47"/>
          <cell r="J47"/>
          <cell r="K47">
            <v>0</v>
          </cell>
          <cell r="L47"/>
          <cell r="M47"/>
          <cell r="N47"/>
          <cell r="O47"/>
          <cell r="Y47">
            <v>43</v>
          </cell>
          <cell r="Z47" t="str">
            <v>For_prod_43</v>
          </cell>
          <cell r="AA47"/>
          <cell r="AB47" t="e">
            <v>#N/A</v>
          </cell>
          <cell r="AC47" t="e">
            <v>#N/A</v>
          </cell>
          <cell r="AD47"/>
          <cell r="AE47"/>
          <cell r="AF47"/>
          <cell r="AI47">
            <v>43</v>
          </cell>
          <cell r="AJ47" t="str">
            <v>Malkekvaeg_dybstroelse_delvis_org</v>
          </cell>
          <cell r="AK47" t="str">
            <v>Cattle_deep_litter_org</v>
          </cell>
          <cell r="AL47" t="str">
            <v>Livestock_manure_org</v>
          </cell>
          <cell r="AM47" t="str">
            <v>Field_application</v>
          </cell>
          <cell r="AN47">
            <v>287</v>
          </cell>
          <cell r="AO47" t="str">
            <v>Kg</v>
          </cell>
          <cell r="AQ47">
            <v>80</v>
          </cell>
          <cell r="AR47" t="str">
            <v>(VS_initial/100)*DM_waste+DM_straw*(1-(4.5/100))</v>
          </cell>
          <cell r="AT47">
            <v>17</v>
          </cell>
          <cell r="AU47">
            <v>0.24</v>
          </cell>
          <cell r="AX47" t="str">
            <v>VS er samlet mængde af VS for den pågældende gødning; MCF og B0 er som anført til venstre</v>
          </cell>
          <cell r="AY47" t="str">
            <v>VS*(MCF/100)*B0*0.67*9.375</v>
          </cell>
          <cell r="AZ47"/>
          <cell r="BA47">
            <v>37.299999999999997</v>
          </cell>
          <cell r="BB47" t="str">
            <v>VS*(MCF/100)*B0*0.67*55+VS*(MCF/100)*B0*1000*4*0.02175</v>
          </cell>
          <cell r="BC47"/>
          <cell r="BD47">
            <v>37.299999999999997</v>
          </cell>
          <cell r="BE47" t="str">
            <v>VS*(MCF/100)*B0*0.67*9.375</v>
          </cell>
          <cell r="BF47"/>
          <cell r="BG47">
            <v>37.299999999999997</v>
          </cell>
          <cell r="BH47" t="str">
            <v>VS*(MCF/100)*B0*0.67*(12/16)*4</v>
          </cell>
          <cell r="BJ47">
            <v>37.299999999999997</v>
          </cell>
          <cell r="BK47"/>
          <cell r="BL47"/>
          <cell r="BM47"/>
          <cell r="BN47" t="str">
            <v>VS*(MCF/100)*B0*0.67*(12/16)</v>
          </cell>
          <cell r="BO47"/>
          <cell r="BP47"/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6</v>
          </cell>
          <cell r="CC47">
            <v>0</v>
          </cell>
          <cell r="CD47">
            <v>0</v>
          </cell>
          <cell r="CX47"/>
        </row>
        <row r="48">
          <cell r="A48">
            <v>44</v>
          </cell>
          <cell r="B48" t="str">
            <v>For_prod_44</v>
          </cell>
          <cell r="C48"/>
          <cell r="D48">
            <v>0</v>
          </cell>
          <cell r="E48">
            <v>0</v>
          </cell>
          <cell r="F48"/>
          <cell r="G48"/>
          <cell r="I48"/>
          <cell r="J48"/>
          <cell r="K48">
            <v>0</v>
          </cell>
          <cell r="L48"/>
          <cell r="M48"/>
          <cell r="N48"/>
          <cell r="O48"/>
          <cell r="Y48">
            <v>44</v>
          </cell>
          <cell r="Z48" t="str">
            <v>For_prod_44</v>
          </cell>
          <cell r="AA48"/>
          <cell r="AB48" t="e">
            <v>#N/A</v>
          </cell>
          <cell r="AC48" t="e">
            <v>#N/A</v>
          </cell>
          <cell r="AD48"/>
          <cell r="AE48"/>
          <cell r="AF48"/>
          <cell r="AI48">
            <v>44</v>
          </cell>
          <cell r="AJ48" t="str">
            <v>Malkekvaeg_gylle_sengestald_spalter_org</v>
          </cell>
          <cell r="AK48" t="str">
            <v>Cattle_slurry_org</v>
          </cell>
          <cell r="AL48" t="str">
            <v>Livestock_manure_org</v>
          </cell>
          <cell r="AM48" t="str">
            <v>Field_application</v>
          </cell>
          <cell r="AN48">
            <v>80</v>
          </cell>
          <cell r="AO48" t="str">
            <v>Kg</v>
          </cell>
          <cell r="AQ48">
            <v>80</v>
          </cell>
          <cell r="AR48" t="str">
            <v>(VS_initial/100)*DM_waste+DM_straw*(1-(4.5/100))</v>
          </cell>
          <cell r="AT48">
            <v>6.61</v>
          </cell>
          <cell r="AU48">
            <v>0.24</v>
          </cell>
          <cell r="AX48" t="str">
            <v>VS er samlet mængde af VS for den pågældende gødning; MCF og B0 er som anført til venstre</v>
          </cell>
          <cell r="AY48" t="str">
            <v>VS*(MCF/100)*B0*0.67*9.375</v>
          </cell>
          <cell r="AZ48"/>
          <cell r="BA48"/>
          <cell r="BB48" t="str">
            <v>VS*(MCF/100)*B0*0.67*55+VS*(MCF/100)*B0*1000*4*0.02175</v>
          </cell>
          <cell r="BC48"/>
          <cell r="BD48"/>
          <cell r="BE48" t="str">
            <v>VS*(MCF/100)*B0*0.67*9.375</v>
          </cell>
          <cell r="BF48"/>
          <cell r="BG48"/>
          <cell r="BH48" t="str">
            <v>VS*(MCF/100)*B0*0.67*(12/16)*4</v>
          </cell>
          <cell r="BJ48"/>
          <cell r="BK48"/>
          <cell r="BL48"/>
          <cell r="BM48"/>
          <cell r="BN48" t="str">
            <v>VS*(MCF/100)*B0*0.67*(12/16)</v>
          </cell>
          <cell r="BO48"/>
          <cell r="BP48"/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8.1</v>
          </cell>
          <cell r="CC48">
            <v>0</v>
          </cell>
          <cell r="CD48">
            <v>0</v>
          </cell>
          <cell r="CX48"/>
        </row>
        <row r="49">
          <cell r="A49">
            <v>45</v>
          </cell>
          <cell r="B49" t="str">
            <v>For_prod_45</v>
          </cell>
          <cell r="C49"/>
          <cell r="D49">
            <v>0</v>
          </cell>
          <cell r="E49">
            <v>0</v>
          </cell>
          <cell r="F49"/>
          <cell r="G49"/>
          <cell r="I49"/>
          <cell r="J49"/>
          <cell r="K49">
            <v>0</v>
          </cell>
          <cell r="L49"/>
          <cell r="M49"/>
          <cell r="N49"/>
          <cell r="O49"/>
          <cell r="Y49">
            <v>45</v>
          </cell>
          <cell r="Z49" t="str">
            <v>For_prod_45</v>
          </cell>
          <cell r="AA49"/>
          <cell r="AB49" t="e">
            <v>#N/A</v>
          </cell>
          <cell r="AC49" t="e">
            <v>#N/A</v>
          </cell>
          <cell r="AD49"/>
          <cell r="AE49"/>
          <cell r="AF49"/>
          <cell r="AI49">
            <v>45</v>
          </cell>
          <cell r="AJ49" t="str">
            <v>Malkekvaeg_gylle_dybstroelse_og_gulv_org</v>
          </cell>
          <cell r="AK49" t="str">
            <v>Cattle_slurry_org</v>
          </cell>
          <cell r="AL49" t="str">
            <v>Livestock_manure_org</v>
          </cell>
          <cell r="AM49" t="str">
            <v>Field_application</v>
          </cell>
          <cell r="AN49">
            <v>69</v>
          </cell>
          <cell r="AO49" t="str">
            <v>Kg</v>
          </cell>
          <cell r="AQ49">
            <v>80</v>
          </cell>
          <cell r="AR49" t="str">
            <v>(VS_initial/100)*DM_waste+DM_straw*(1-(4.5/100))</v>
          </cell>
          <cell r="AT49">
            <v>6.61</v>
          </cell>
          <cell r="AU49">
            <v>0.24</v>
          </cell>
          <cell r="AX49" t="str">
            <v>VS er samlet mængde af VS for den pågældende gødning; MCF og B0 er som anført til venstre</v>
          </cell>
          <cell r="AY49" t="str">
            <v>VS*(MCF/100)*B0*0.67*9.375</v>
          </cell>
          <cell r="AZ49"/>
          <cell r="BA49"/>
          <cell r="BB49" t="str">
            <v>VS*(MCF/100)*B0*0.67*55+VS*(MCF/100)*B0*1000*4*0.02175</v>
          </cell>
          <cell r="BC49"/>
          <cell r="BD49"/>
          <cell r="BE49" t="str">
            <v>VS*(MCF/100)*B0*0.67*9.375</v>
          </cell>
          <cell r="BF49"/>
          <cell r="BG49"/>
          <cell r="BH49" t="str">
            <v>VS*(MCF/100)*B0*0.67*(12/16)*4</v>
          </cell>
          <cell r="BJ49"/>
          <cell r="BK49"/>
          <cell r="BL49"/>
          <cell r="BM49"/>
          <cell r="BN49" t="str">
            <v>VS*(MCF/100)*B0*0.67*(12/16)</v>
          </cell>
          <cell r="BO49"/>
          <cell r="BP49"/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12</v>
          </cell>
          <cell r="CC49">
            <v>0</v>
          </cell>
          <cell r="CD49">
            <v>0</v>
          </cell>
          <cell r="CX49"/>
        </row>
        <row r="50">
          <cell r="A50">
            <v>46</v>
          </cell>
          <cell r="B50" t="str">
            <v>For_prod_46</v>
          </cell>
          <cell r="C50"/>
          <cell r="D50">
            <v>0</v>
          </cell>
          <cell r="E50">
            <v>0</v>
          </cell>
          <cell r="F50"/>
          <cell r="G50"/>
          <cell r="I50"/>
          <cell r="J50"/>
          <cell r="K50">
            <v>0</v>
          </cell>
          <cell r="L50"/>
          <cell r="M50"/>
          <cell r="N50"/>
          <cell r="O50"/>
          <cell r="Y50">
            <v>46</v>
          </cell>
          <cell r="Z50" t="str">
            <v>For_prod_46</v>
          </cell>
          <cell r="AA50"/>
          <cell r="AB50" t="e">
            <v>#N/A</v>
          </cell>
          <cell r="AC50" t="e">
            <v>#N/A</v>
          </cell>
          <cell r="AD50"/>
          <cell r="AE50"/>
          <cell r="AF50"/>
          <cell r="AI50">
            <v>46</v>
          </cell>
          <cell r="AJ50" t="str">
            <v>Malkekvaeg_godning_afsat_på_mark_org</v>
          </cell>
          <cell r="AK50" t="str">
            <v>Cattle_dung_urine_field_org</v>
          </cell>
          <cell r="AL50" t="str">
            <v>Dung_field_org</v>
          </cell>
          <cell r="AM50" t="str">
            <v>Field_application</v>
          </cell>
          <cell r="AN50">
            <v>87</v>
          </cell>
          <cell r="AO50" t="str">
            <v>Kg</v>
          </cell>
          <cell r="AP50" t="str">
            <v>TS; Som for gylle fra bindestald</v>
          </cell>
          <cell r="AQ50">
            <v>80</v>
          </cell>
          <cell r="AR50" t="str">
            <v>(VS_initial/100)*DM_waste</v>
          </cell>
          <cell r="AT50">
            <v>1</v>
          </cell>
          <cell r="AU50">
            <v>0.24</v>
          </cell>
          <cell r="AX50" t="str">
            <v>VS er samlet mængde af VS for den pågældende gødning; MCF og B0 er som anført til venstre</v>
          </cell>
          <cell r="AY50" t="str">
            <v>VS*(MCF/100)*B0*0.67*9.375</v>
          </cell>
          <cell r="AZ50"/>
          <cell r="BA50"/>
          <cell r="BB50" t="str">
            <v>VS*(MCF/100)*B0*0.67*55+VS*(MCF/100)*B0*1000*4*0.02175</v>
          </cell>
          <cell r="BC50"/>
          <cell r="BD50"/>
          <cell r="BE50" t="str">
            <v>VS*(MCF/100)*B0*0.67*9.375</v>
          </cell>
          <cell r="BF50"/>
          <cell r="BG50"/>
          <cell r="BH50" t="str">
            <v>VS*(MCF/100)*B0*0.67*(12/16)*4</v>
          </cell>
          <cell r="BJ50"/>
          <cell r="BK50"/>
          <cell r="BL50"/>
          <cell r="BM50"/>
          <cell r="BN50" t="str">
            <v>VS*(MCF/100)*B0*0.67*(12/16)</v>
          </cell>
          <cell r="BO50"/>
          <cell r="BP50"/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1.5</v>
          </cell>
          <cell r="BW50">
            <v>0</v>
          </cell>
          <cell r="BX50">
            <v>0</v>
          </cell>
          <cell r="BY50">
            <v>7.5</v>
          </cell>
          <cell r="BZ50">
            <v>0</v>
          </cell>
          <cell r="CA50">
            <v>0</v>
          </cell>
          <cell r="CB50">
            <v>7</v>
          </cell>
          <cell r="CC50">
            <v>0</v>
          </cell>
          <cell r="CD50">
            <v>0</v>
          </cell>
          <cell r="CX50"/>
        </row>
        <row r="51">
          <cell r="A51">
            <v>47</v>
          </cell>
          <cell r="B51" t="str">
            <v>For_prod_47</v>
          </cell>
          <cell r="C51"/>
          <cell r="D51">
            <v>0</v>
          </cell>
          <cell r="E51">
            <v>0</v>
          </cell>
          <cell r="F51"/>
          <cell r="G51"/>
          <cell r="I51"/>
          <cell r="J51"/>
          <cell r="K51">
            <v>0</v>
          </cell>
          <cell r="L51"/>
          <cell r="M51"/>
          <cell r="N51"/>
          <cell r="O51"/>
          <cell r="Y51">
            <v>47</v>
          </cell>
          <cell r="Z51" t="str">
            <v>For_prod_47</v>
          </cell>
          <cell r="AA51"/>
          <cell r="AB51" t="e">
            <v>#N/A</v>
          </cell>
          <cell r="AC51" t="e">
            <v>#N/A</v>
          </cell>
          <cell r="AD51"/>
          <cell r="AE51"/>
          <cell r="AF51"/>
          <cell r="AI51">
            <v>47</v>
          </cell>
          <cell r="AJ51" t="str">
            <v>Malkekvaeg_gylle_sengestald_fast_gulv_org</v>
          </cell>
          <cell r="AK51" t="str">
            <v>Cattle_slurry_org</v>
          </cell>
          <cell r="AL51" t="str">
            <v>Livestock_manure_org</v>
          </cell>
          <cell r="AM51" t="str">
            <v>Field_application</v>
          </cell>
          <cell r="AN51">
            <v>80</v>
          </cell>
          <cell r="AO51" t="str">
            <v>Kg</v>
          </cell>
          <cell r="AQ51">
            <v>80</v>
          </cell>
          <cell r="AR51" t="str">
            <v>(VS_initial/100)*DM_waste+DM_straw*(1-(4.5/100))</v>
          </cell>
          <cell r="AT51">
            <v>6.61</v>
          </cell>
          <cell r="AU51">
            <v>0.24</v>
          </cell>
          <cell r="AX51" t="str">
            <v>VS er samlet mængde af VS for den pågældende gødning; MCF og B0 er som anført til venstre</v>
          </cell>
          <cell r="AY51" t="str">
            <v>VS*(MCF/100)*B0*0.67*9.375</v>
          </cell>
          <cell r="AZ51"/>
          <cell r="BA51"/>
          <cell r="BB51" t="str">
            <v>VS*(MCF/100)*B0*0.67*55+VS*(MCF/100)*B0*1000*4*0.02175</v>
          </cell>
          <cell r="BC51"/>
          <cell r="BD51"/>
          <cell r="BE51" t="str">
            <v>VS*(MCF/100)*B0*0.67*9.375</v>
          </cell>
          <cell r="BF51"/>
          <cell r="BG51"/>
          <cell r="BH51" t="str">
            <v>VS*(MCF/100)*B0*0.67*(12/16)*4</v>
          </cell>
          <cell r="BJ51"/>
          <cell r="BK51"/>
          <cell r="BL51"/>
          <cell r="BM51"/>
          <cell r="BN51" t="str">
            <v>VS*(MCF/100)*B0*0.67*(12/16)</v>
          </cell>
          <cell r="BO51"/>
          <cell r="BP51"/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12</v>
          </cell>
          <cell r="CC51">
            <v>0</v>
          </cell>
          <cell r="CD51">
            <v>0</v>
          </cell>
          <cell r="CX51"/>
        </row>
        <row r="52">
          <cell r="A52">
            <v>48</v>
          </cell>
          <cell r="B52" t="str">
            <v>For_prod_48</v>
          </cell>
          <cell r="C52"/>
          <cell r="D52">
            <v>0</v>
          </cell>
          <cell r="E52">
            <v>0</v>
          </cell>
          <cell r="F52"/>
          <cell r="G52"/>
          <cell r="I52"/>
          <cell r="J52"/>
          <cell r="K52">
            <v>0</v>
          </cell>
          <cell r="L52"/>
          <cell r="M52"/>
          <cell r="N52"/>
          <cell r="O52"/>
          <cell r="Y52">
            <v>48</v>
          </cell>
          <cell r="Z52" t="str">
            <v>For_prod_48</v>
          </cell>
          <cell r="AA52"/>
          <cell r="AB52" t="e">
            <v>#N/A</v>
          </cell>
          <cell r="AC52" t="e">
            <v>#N/A</v>
          </cell>
          <cell r="AD52"/>
          <cell r="AE52"/>
          <cell r="AF52"/>
          <cell r="AI52">
            <v>48</v>
          </cell>
          <cell r="AJ52" t="str">
            <v>Malkekvaeg_gylle_sengestald_draenet_org</v>
          </cell>
          <cell r="AK52" t="str">
            <v>Cattle_slurry_org</v>
          </cell>
          <cell r="AL52" t="str">
            <v>Livestock_manure_org</v>
          </cell>
          <cell r="AM52" t="str">
            <v>Field_application</v>
          </cell>
          <cell r="AN52">
            <v>80</v>
          </cell>
          <cell r="AO52" t="str">
            <v>Kg</v>
          </cell>
          <cell r="AQ52">
            <v>80</v>
          </cell>
          <cell r="AR52" t="str">
            <v>(VS_initial/100)*DM_waste+DM_straw*(1-(4.5/100))</v>
          </cell>
          <cell r="AT52">
            <v>6.61</v>
          </cell>
          <cell r="AU52">
            <v>0.24</v>
          </cell>
          <cell r="AX52" t="str">
            <v>VS er samlet mængde af VS for den pågældende gødning; MCF og B0 er som anført til venstre</v>
          </cell>
          <cell r="AY52" t="str">
            <v>VS*(MCF/100)*B0*0.67*9.375</v>
          </cell>
          <cell r="AZ52"/>
          <cell r="BA52"/>
          <cell r="BB52" t="str">
            <v>VS*(MCF/100)*B0*0.67*55+VS*(MCF/100)*B0*1000*4*0.02175</v>
          </cell>
          <cell r="BC52"/>
          <cell r="BD52"/>
          <cell r="BE52" t="str">
            <v>VS*(MCF/100)*B0*0.67*9.375</v>
          </cell>
          <cell r="BF52"/>
          <cell r="BG52"/>
          <cell r="BH52" t="str">
            <v>VS*(MCF/100)*B0*0.67*(12/16)*4</v>
          </cell>
          <cell r="BJ52"/>
          <cell r="BK52"/>
          <cell r="BL52"/>
          <cell r="BM52"/>
          <cell r="BN52" t="str">
            <v>VS*(MCF/100)*B0*0.67*(12/16)</v>
          </cell>
          <cell r="BO52"/>
          <cell r="BP52"/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6.24</v>
          </cell>
          <cell r="CC52">
            <v>0</v>
          </cell>
          <cell r="CD52">
            <v>0</v>
          </cell>
          <cell r="CX52"/>
        </row>
        <row r="53">
          <cell r="A53">
            <v>49</v>
          </cell>
          <cell r="B53" t="str">
            <v>For_prod_49</v>
          </cell>
          <cell r="C53"/>
          <cell r="D53">
            <v>0</v>
          </cell>
          <cell r="E53">
            <v>0</v>
          </cell>
          <cell r="F53"/>
          <cell r="G53"/>
          <cell r="I53"/>
          <cell r="J53"/>
          <cell r="K53">
            <v>0</v>
          </cell>
          <cell r="L53"/>
          <cell r="M53"/>
          <cell r="N53"/>
          <cell r="O53"/>
          <cell r="Y53">
            <v>49</v>
          </cell>
          <cell r="Z53" t="str">
            <v>For_prod_49</v>
          </cell>
          <cell r="AA53"/>
          <cell r="AB53" t="e">
            <v>#N/A</v>
          </cell>
          <cell r="AC53" t="e">
            <v>#N/A</v>
          </cell>
          <cell r="AD53"/>
          <cell r="AE53"/>
          <cell r="AF53"/>
          <cell r="AI53">
            <v>49</v>
          </cell>
          <cell r="AJ53" t="str">
            <v>Malkekvaeg_gylle_dybstroelse_spalter_linespil_org</v>
          </cell>
          <cell r="AK53" t="str">
            <v>Cattle_slurry_org</v>
          </cell>
          <cell r="AL53" t="str">
            <v>Livestock_manure_org</v>
          </cell>
          <cell r="AM53" t="str">
            <v>Field_application</v>
          </cell>
          <cell r="AN53">
            <v>69</v>
          </cell>
          <cell r="AO53" t="str">
            <v>Kg</v>
          </cell>
          <cell r="AQ53">
            <v>80</v>
          </cell>
          <cell r="AR53" t="str">
            <v>(VS_initial/100)*DM_waste+DM_straw*(1-(4.5/100))</v>
          </cell>
          <cell r="AT53">
            <v>6.61</v>
          </cell>
          <cell r="AU53">
            <v>0.24</v>
          </cell>
          <cell r="AX53" t="str">
            <v>VS er samlet mængde af VS for den pågældende gødning; MCF og B0 er som anført til venstre</v>
          </cell>
          <cell r="AY53" t="str">
            <v>VS*(MCF/100)*B0*0.67*9.375</v>
          </cell>
          <cell r="AZ53"/>
          <cell r="BA53"/>
          <cell r="BB53" t="str">
            <v>VS*(MCF/100)*B0*0.67*55+VS*(MCF/100)*B0*1000*4*0.02175</v>
          </cell>
          <cell r="BC53"/>
          <cell r="BD53"/>
          <cell r="BE53" t="str">
            <v>VS*(MCF/100)*B0*0.67*9.375</v>
          </cell>
          <cell r="BF53"/>
          <cell r="BG53"/>
          <cell r="BH53" t="str">
            <v>VS*(MCF/100)*B0*0.67*(12/16)*4</v>
          </cell>
          <cell r="BJ53"/>
          <cell r="BK53"/>
          <cell r="BL53"/>
          <cell r="BM53"/>
          <cell r="BN53" t="str">
            <v>VS*(MCF/100)*B0*0.67*(12/16)</v>
          </cell>
          <cell r="BO53"/>
          <cell r="BP53"/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7.2</v>
          </cell>
          <cell r="CC53">
            <v>0</v>
          </cell>
          <cell r="CD53">
            <v>0</v>
          </cell>
          <cell r="CX53"/>
        </row>
        <row r="54">
          <cell r="A54">
            <v>50</v>
          </cell>
          <cell r="B54" t="str">
            <v>For_prod_50</v>
          </cell>
          <cell r="C54"/>
          <cell r="D54">
            <v>0</v>
          </cell>
          <cell r="E54">
            <v>0</v>
          </cell>
          <cell r="F54"/>
          <cell r="G54"/>
          <cell r="I54"/>
          <cell r="J54"/>
          <cell r="K54">
            <v>0</v>
          </cell>
          <cell r="L54"/>
          <cell r="M54"/>
          <cell r="N54"/>
          <cell r="O54"/>
          <cell r="Y54">
            <v>50</v>
          </cell>
          <cell r="Z54" t="str">
            <v>For_prod_50</v>
          </cell>
          <cell r="AA54"/>
          <cell r="AB54" t="e">
            <v>#N/A</v>
          </cell>
          <cell r="AC54" t="e">
            <v>#N/A</v>
          </cell>
          <cell r="AD54"/>
          <cell r="AE54"/>
          <cell r="AF54"/>
          <cell r="AI54">
            <v>50</v>
          </cell>
          <cell r="AJ54" t="str">
            <v>Malkekvaeg_gylle_dybstroelse_spalter_ring_bag_org</v>
          </cell>
          <cell r="AK54" t="str">
            <v>Cattle_slurry_org</v>
          </cell>
          <cell r="AL54" t="str">
            <v>Livestock_manure_org</v>
          </cell>
          <cell r="AM54" t="str">
            <v>Field_application</v>
          </cell>
          <cell r="AN54">
            <v>69</v>
          </cell>
          <cell r="AO54" t="str">
            <v>Kg</v>
          </cell>
          <cell r="AQ54">
            <v>80</v>
          </cell>
          <cell r="AR54" t="str">
            <v>(VS_initial/100)*DM_waste+DM_straw*(1-(4.5/100))</v>
          </cell>
          <cell r="AT54">
            <v>6.61</v>
          </cell>
          <cell r="AU54">
            <v>0.24</v>
          </cell>
          <cell r="AX54" t="str">
            <v>VS er samlet mængde af VS for den pågældende gødning; MCF og B0 er som anført til venstre</v>
          </cell>
          <cell r="AY54" t="str">
            <v>VS*(MCF/100)*B0*0.67*9.375</v>
          </cell>
          <cell r="AZ54"/>
          <cell r="BA54"/>
          <cell r="BB54" t="str">
            <v>VS*(MCF/100)*B0*0.67*55+VS*(MCF/100)*B0*1000*4*0.02175</v>
          </cell>
          <cell r="BC54"/>
          <cell r="BD54"/>
          <cell r="BE54" t="str">
            <v>VS*(MCF/100)*B0*0.67*9.375</v>
          </cell>
          <cell r="BF54"/>
          <cell r="BG54"/>
          <cell r="BH54" t="str">
            <v>VS*(MCF/100)*B0*0.67*(12/16)*4</v>
          </cell>
          <cell r="BJ54"/>
          <cell r="BK54"/>
          <cell r="BL54"/>
          <cell r="BM54"/>
          <cell r="BN54" t="str">
            <v>VS*(MCF/100)*B0*0.67*(12/16)</v>
          </cell>
          <cell r="BO54"/>
          <cell r="BP54"/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8.1</v>
          </cell>
          <cell r="CC54">
            <v>0</v>
          </cell>
          <cell r="CD54">
            <v>0</v>
          </cell>
          <cell r="CX54"/>
        </row>
        <row r="55">
          <cell r="A55">
            <v>51</v>
          </cell>
          <cell r="B55" t="str">
            <v>For_prod_51</v>
          </cell>
          <cell r="C55"/>
          <cell r="D55">
            <v>0</v>
          </cell>
          <cell r="E55">
            <v>0</v>
          </cell>
          <cell r="F55"/>
          <cell r="G55"/>
          <cell r="I55"/>
          <cell r="J55"/>
          <cell r="K55">
            <v>0</v>
          </cell>
          <cell r="L55"/>
          <cell r="M55"/>
          <cell r="N55"/>
          <cell r="O55"/>
          <cell r="Y55">
            <v>51</v>
          </cell>
          <cell r="Z55" t="str">
            <v>For_prod_51</v>
          </cell>
          <cell r="AA55"/>
          <cell r="AB55" t="e">
            <v>#N/A</v>
          </cell>
          <cell r="AC55" t="e">
            <v>#N/A</v>
          </cell>
          <cell r="AD55"/>
          <cell r="AE55"/>
          <cell r="AF55"/>
          <cell r="AI55">
            <v>51</v>
          </cell>
          <cell r="AJ55" t="str">
            <v>Malkekvaeg_gylle_dybstroelse_draenet_bag_org</v>
          </cell>
          <cell r="AK55" t="str">
            <v>Cattle_slurry_org</v>
          </cell>
          <cell r="AL55" t="str">
            <v>Livestock_manure_org</v>
          </cell>
          <cell r="AM55" t="str">
            <v>Field_application</v>
          </cell>
          <cell r="AN55">
            <v>69</v>
          </cell>
          <cell r="AO55" t="str">
            <v>Kg</v>
          </cell>
          <cell r="AQ55">
            <v>80</v>
          </cell>
          <cell r="AR55" t="str">
            <v>(VS_initial/100)*DM_waste+DM_straw*(1-(4.5/100))</v>
          </cell>
          <cell r="AT55">
            <v>6.61</v>
          </cell>
          <cell r="AU55">
            <v>0.24</v>
          </cell>
          <cell r="AX55" t="str">
            <v>VS er samlet mængde af VS for den pågældende gødning; MCF og B0 er som anført til venstre</v>
          </cell>
          <cell r="AY55" t="str">
            <v>VS*(MCF/100)*B0*0.67*9.375</v>
          </cell>
          <cell r="AZ55"/>
          <cell r="BA55"/>
          <cell r="BB55" t="str">
            <v>VS*(MCF/100)*B0*0.67*55+VS*(MCF/100)*B0*1000*4*0.02175</v>
          </cell>
          <cell r="BC55"/>
          <cell r="BD55"/>
          <cell r="BE55" t="str">
            <v>VS*(MCF/100)*B0*0.67*9.375</v>
          </cell>
          <cell r="BF55"/>
          <cell r="BG55"/>
          <cell r="BH55" t="str">
            <v>VS*(MCF/100)*B0*0.67*(12/16)*4</v>
          </cell>
          <cell r="BJ55"/>
          <cell r="BK55"/>
          <cell r="BL55"/>
          <cell r="BM55"/>
          <cell r="BN55" t="str">
            <v>VS*(MCF/100)*B0*0.67*(12/16)</v>
          </cell>
          <cell r="BO55"/>
          <cell r="BP55"/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6.24</v>
          </cell>
          <cell r="CC55">
            <v>0</v>
          </cell>
          <cell r="CD55">
            <v>0</v>
          </cell>
          <cell r="CX55"/>
        </row>
        <row r="56">
          <cell r="A56">
            <v>52</v>
          </cell>
          <cell r="B56" t="str">
            <v>For_prod_52</v>
          </cell>
          <cell r="C56"/>
          <cell r="D56">
            <v>0</v>
          </cell>
          <cell r="E56">
            <v>0</v>
          </cell>
          <cell r="F56"/>
          <cell r="G56"/>
          <cell r="I56"/>
          <cell r="J56"/>
          <cell r="K56">
            <v>0</v>
          </cell>
          <cell r="L56"/>
          <cell r="M56"/>
          <cell r="N56"/>
          <cell r="O56"/>
          <cell r="Y56">
            <v>52</v>
          </cell>
          <cell r="Z56" t="str">
            <v>For_prod_52</v>
          </cell>
          <cell r="AA56"/>
          <cell r="AB56" t="e">
            <v>#N/A</v>
          </cell>
          <cell r="AC56" t="e">
            <v>#N/A</v>
          </cell>
          <cell r="AD56"/>
          <cell r="AE56"/>
          <cell r="AF56"/>
          <cell r="AI56">
            <v>52</v>
          </cell>
          <cell r="AJ56" t="str">
            <v>Sl_pig_gylle_delvis_spaltegulv_50_75_gulv_conv</v>
          </cell>
          <cell r="AK56" t="str">
            <v>Pig_slurry_conv</v>
          </cell>
          <cell r="AL56" t="str">
            <v>Livestock_manure_conv</v>
          </cell>
          <cell r="AM56" t="str">
            <v>Field_application</v>
          </cell>
          <cell r="AN56">
            <v>66</v>
          </cell>
          <cell r="AO56" t="str">
            <v>Kg</v>
          </cell>
          <cell r="AQ56">
            <v>80</v>
          </cell>
          <cell r="AR56" t="str">
            <v>(VS_initial/100)*DM_waste+DM_straw*(1-(4.5/100))</v>
          </cell>
          <cell r="AT56">
            <v>9.32</v>
          </cell>
          <cell r="AU56">
            <v>0.45</v>
          </cell>
          <cell r="AX56" t="str">
            <v>VS er samlet mængde af VS for den pågældende gødning; MCF og B0 er som anført til venstre</v>
          </cell>
          <cell r="AY56" t="str">
            <v>VS*(MCF/100)*B0*0.67*9.375</v>
          </cell>
          <cell r="AZ56"/>
          <cell r="BA56"/>
          <cell r="BB56" t="str">
            <v>VS*(MCF/100)*B0*0.67*55+VS*(MCF/100)*B0*1000*4*0.02175</v>
          </cell>
          <cell r="BC56"/>
          <cell r="BD56"/>
          <cell r="BE56" t="str">
            <v>VS*(MCF/100)*B0*0.67*9.375</v>
          </cell>
          <cell r="BF56"/>
          <cell r="BG56"/>
          <cell r="BH56" t="str">
            <v>VS*(MCF/100)*B0*0.67*(12/16)*4</v>
          </cell>
          <cell r="BJ56"/>
          <cell r="BK56"/>
          <cell r="BL56"/>
          <cell r="BM56"/>
          <cell r="BN56" t="str">
            <v>VS*(MCF/100)*B0*0.67*(12/16)</v>
          </cell>
          <cell r="BO56"/>
          <cell r="BP56"/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9.77</v>
          </cell>
          <cell r="CC56">
            <v>0</v>
          </cell>
          <cell r="CD56">
            <v>0</v>
          </cell>
          <cell r="CX56"/>
        </row>
        <row r="57">
          <cell r="A57">
            <v>53</v>
          </cell>
          <cell r="B57" t="str">
            <v>For_prod_53</v>
          </cell>
          <cell r="C57"/>
          <cell r="D57">
            <v>0</v>
          </cell>
          <cell r="E57">
            <v>0</v>
          </cell>
          <cell r="F57"/>
          <cell r="G57"/>
          <cell r="I57"/>
          <cell r="J57"/>
          <cell r="K57">
            <v>0</v>
          </cell>
          <cell r="L57"/>
          <cell r="M57"/>
          <cell r="N57"/>
          <cell r="O57"/>
          <cell r="Y57">
            <v>53</v>
          </cell>
          <cell r="Z57" t="str">
            <v>For_prod_53</v>
          </cell>
          <cell r="AA57"/>
          <cell r="AB57" t="e">
            <v>#N/A</v>
          </cell>
          <cell r="AC57" t="e">
            <v>#N/A</v>
          </cell>
          <cell r="AD57"/>
          <cell r="AE57"/>
          <cell r="AF57"/>
          <cell r="AI57">
            <v>53</v>
          </cell>
          <cell r="AJ57" t="str">
            <v>Sl_pig_gylle_delvis_spaltegulv_25_49_gulv_conv</v>
          </cell>
          <cell r="AK57" t="str">
            <v>Pig_slurry_conv</v>
          </cell>
          <cell r="AL57" t="str">
            <v>Livestock_manure_conv</v>
          </cell>
          <cell r="AM57" t="str">
            <v>Field_application</v>
          </cell>
          <cell r="AN57">
            <v>66</v>
          </cell>
          <cell r="AO57" t="str">
            <v>Kg</v>
          </cell>
          <cell r="AQ57">
            <v>80</v>
          </cell>
          <cell r="AR57" t="str">
            <v>(VS_initial/100)*DM_waste+DM_straw*(1-(4.5/100))</v>
          </cell>
          <cell r="AT57">
            <v>9.32</v>
          </cell>
          <cell r="AU57">
            <v>0.45</v>
          </cell>
          <cell r="AX57" t="str">
            <v>VS er samlet mængde af VS for den pågældende gødning; MCF og B0 er som anført til venstre</v>
          </cell>
          <cell r="AY57" t="str">
            <v>VS*(MCF/100)*B0*0.67*9.375</v>
          </cell>
          <cell r="AZ57"/>
          <cell r="BA57"/>
          <cell r="BB57" t="str">
            <v>VS*(MCF/100)*B0*0.67*55+VS*(MCF/100)*B0*1000*4*0.02175</v>
          </cell>
          <cell r="BC57"/>
          <cell r="BD57"/>
          <cell r="BE57" t="str">
            <v>VS*(MCF/100)*B0*0.67*9.375</v>
          </cell>
          <cell r="BF57"/>
          <cell r="BG57"/>
          <cell r="BH57" t="str">
            <v>VS*(MCF/100)*B0*0.67*(12/16)*4</v>
          </cell>
          <cell r="BJ57"/>
          <cell r="BK57"/>
          <cell r="BL57"/>
          <cell r="BM57"/>
          <cell r="BN57" t="str">
            <v>VS*(MCF/100)*B0*0.67*(12/16)</v>
          </cell>
          <cell r="BO57"/>
          <cell r="BP57"/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12.73</v>
          </cell>
          <cell r="CC57">
            <v>0</v>
          </cell>
          <cell r="CD57">
            <v>0</v>
          </cell>
          <cell r="CX57"/>
        </row>
        <row r="58">
          <cell r="A58">
            <v>54</v>
          </cell>
          <cell r="B58" t="str">
            <v>For_prod_54</v>
          </cell>
          <cell r="C58"/>
          <cell r="D58">
            <v>0</v>
          </cell>
          <cell r="E58">
            <v>0</v>
          </cell>
          <cell r="F58"/>
          <cell r="G58"/>
          <cell r="I58"/>
          <cell r="J58"/>
          <cell r="K58">
            <v>0</v>
          </cell>
          <cell r="L58"/>
          <cell r="M58"/>
          <cell r="N58"/>
          <cell r="O58"/>
          <cell r="Y58">
            <v>54</v>
          </cell>
          <cell r="Z58" t="str">
            <v>For_prod_54</v>
          </cell>
          <cell r="AA58"/>
          <cell r="AB58" t="e">
            <v>#N/A</v>
          </cell>
          <cell r="AC58" t="e">
            <v>#N/A</v>
          </cell>
          <cell r="AD58"/>
          <cell r="AE58"/>
          <cell r="AF58"/>
          <cell r="AI58">
            <v>54</v>
          </cell>
          <cell r="AJ58" t="str">
            <v>Sl_pig_gylle_draenet_gulv_spalter_conv</v>
          </cell>
          <cell r="AK58" t="str">
            <v>Pig_slurry_conv</v>
          </cell>
          <cell r="AL58" t="str">
            <v>Livestock_manure_conv</v>
          </cell>
          <cell r="AM58" t="str">
            <v>Field_application</v>
          </cell>
          <cell r="AN58">
            <v>61</v>
          </cell>
          <cell r="AO58" t="str">
            <v>Kg</v>
          </cell>
          <cell r="AQ58">
            <v>80</v>
          </cell>
          <cell r="AR58" t="str">
            <v>(VS_initial/100)*DM_waste+DM_straw*(1-(4.5/100))</v>
          </cell>
          <cell r="AT58">
            <v>9.32</v>
          </cell>
          <cell r="AU58">
            <v>0.45</v>
          </cell>
          <cell r="AX58" t="str">
            <v>VS er samlet mængde af VS for den pågældende gødning; MCF og B0 er som anført til venstre</v>
          </cell>
          <cell r="AY58" t="str">
            <v>VS*(MCF/100)*B0*0.67*9.375</v>
          </cell>
          <cell r="AZ58"/>
          <cell r="BA58"/>
          <cell r="BB58" t="str">
            <v>VS*(MCF/100)*B0*0.67*55+VS*(MCF/100)*B0*1000*4*0.02175</v>
          </cell>
          <cell r="BC58"/>
          <cell r="BD58"/>
          <cell r="BE58" t="str">
            <v>VS*(MCF/100)*B0*0.67*9.375</v>
          </cell>
          <cell r="BF58"/>
          <cell r="BG58"/>
          <cell r="BH58" t="str">
            <v>VS*(MCF/100)*B0*0.67*(12/16)*4</v>
          </cell>
          <cell r="BJ58"/>
          <cell r="BK58"/>
          <cell r="BL58"/>
          <cell r="BM58"/>
          <cell r="BN58" t="str">
            <v>VS*(MCF/100)*B0*0.67*(12/16)</v>
          </cell>
          <cell r="BO58"/>
          <cell r="BP58"/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15.71</v>
          </cell>
          <cell r="CC58">
            <v>0</v>
          </cell>
          <cell r="CD58">
            <v>0</v>
          </cell>
          <cell r="CX58"/>
        </row>
        <row r="59">
          <cell r="A59">
            <v>55</v>
          </cell>
          <cell r="B59" t="str">
            <v>For_prod_55</v>
          </cell>
          <cell r="C59"/>
          <cell r="D59">
            <v>0</v>
          </cell>
          <cell r="E59">
            <v>0</v>
          </cell>
          <cell r="F59"/>
          <cell r="G59"/>
          <cell r="I59"/>
          <cell r="J59"/>
          <cell r="K59">
            <v>0</v>
          </cell>
          <cell r="L59"/>
          <cell r="M59"/>
          <cell r="N59"/>
          <cell r="O59"/>
          <cell r="Y59">
            <v>55</v>
          </cell>
          <cell r="Z59" t="str">
            <v>For_prod_55</v>
          </cell>
          <cell r="AA59"/>
          <cell r="AB59" t="e">
            <v>#N/A</v>
          </cell>
          <cell r="AC59" t="e">
            <v>#N/A</v>
          </cell>
          <cell r="AD59"/>
          <cell r="AE59"/>
          <cell r="AF59"/>
          <cell r="AI59">
            <v>55</v>
          </cell>
          <cell r="AJ59" t="str">
            <v>Sl_pig_dybstroelse_conv</v>
          </cell>
          <cell r="AK59" t="str">
            <v>Pig_not_sows_deep_litter_conv</v>
          </cell>
          <cell r="AL59" t="str">
            <v>Livestock_manure_conv</v>
          </cell>
          <cell r="AM59" t="str">
            <v>Field_application</v>
          </cell>
          <cell r="AN59">
            <v>330</v>
          </cell>
          <cell r="AO59" t="str">
            <v>Kg</v>
          </cell>
          <cell r="AP59" t="str">
            <v>DM som Soer_dybstroelse</v>
          </cell>
          <cell r="AQ59">
            <v>80</v>
          </cell>
          <cell r="AR59" t="str">
            <v>(VS_initial/100)*DM_waste+DM_straw*(1-(4.5/100))</v>
          </cell>
          <cell r="AT59">
            <v>13.7</v>
          </cell>
          <cell r="AU59">
            <v>0.45</v>
          </cell>
          <cell r="AX59" t="str">
            <v>VS er samlet mængde af VS for den pågældende gødning; MCF og B0 er som anført til venstre</v>
          </cell>
          <cell r="AY59" t="str">
            <v>VS*(MCF/100)*B0*0.67*9.375</v>
          </cell>
          <cell r="AZ59"/>
          <cell r="BA59">
            <v>27.4</v>
          </cell>
          <cell r="BB59" t="str">
            <v>VS*(MCF/100)*B0*0.67*55+VS*(MCF/100)*B0*1000*4*0.02175</v>
          </cell>
          <cell r="BC59"/>
          <cell r="BD59">
            <v>27.4</v>
          </cell>
          <cell r="BE59" t="str">
            <v>VS*(MCF/100)*B0*0.67*9.375</v>
          </cell>
          <cell r="BF59"/>
          <cell r="BG59">
            <v>27.4</v>
          </cell>
          <cell r="BH59" t="str">
            <v>VS*(MCF/100)*B0*0.67*(12/16)*4</v>
          </cell>
          <cell r="BJ59">
            <v>27.4</v>
          </cell>
          <cell r="BK59"/>
          <cell r="BL59"/>
          <cell r="BM59"/>
          <cell r="BN59" t="str">
            <v>VS*(MCF/100)*B0*0.67*(12/16)</v>
          </cell>
          <cell r="BO59"/>
          <cell r="BP59"/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2</v>
          </cell>
          <cell r="BW59">
            <v>0</v>
          </cell>
          <cell r="BX59">
            <v>0</v>
          </cell>
          <cell r="BY59">
            <v>8</v>
          </cell>
          <cell r="BZ59">
            <v>0</v>
          </cell>
          <cell r="CA59">
            <v>0</v>
          </cell>
          <cell r="CB59">
            <v>15</v>
          </cell>
          <cell r="CC59">
            <v>0</v>
          </cell>
          <cell r="CD59">
            <v>0</v>
          </cell>
          <cell r="CX59"/>
        </row>
        <row r="60">
          <cell r="A60">
            <v>56</v>
          </cell>
          <cell r="B60" t="str">
            <v>For_prod_56</v>
          </cell>
          <cell r="C60"/>
          <cell r="D60">
            <v>0</v>
          </cell>
          <cell r="E60">
            <v>0</v>
          </cell>
          <cell r="F60"/>
          <cell r="G60"/>
          <cell r="I60"/>
          <cell r="J60"/>
          <cell r="K60">
            <v>0</v>
          </cell>
          <cell r="L60"/>
          <cell r="M60"/>
          <cell r="N60"/>
          <cell r="O60"/>
          <cell r="Y60">
            <v>56</v>
          </cell>
          <cell r="Z60" t="str">
            <v>For_prod_56</v>
          </cell>
          <cell r="AA60"/>
          <cell r="AB60" t="e">
            <v>#N/A</v>
          </cell>
          <cell r="AC60" t="e">
            <v>#N/A</v>
          </cell>
          <cell r="AD60"/>
          <cell r="AE60"/>
          <cell r="AF60"/>
          <cell r="AI60">
            <v>56</v>
          </cell>
          <cell r="AJ60" t="str">
            <v>Heifer_gylle_bindestald_conv</v>
          </cell>
          <cell r="AK60" t="str">
            <v>Cattle_slurry_conv</v>
          </cell>
          <cell r="AL60" t="str">
            <v>Livestock_manure_conv</v>
          </cell>
          <cell r="AM60" t="str">
            <v>Field_application</v>
          </cell>
          <cell r="AN60">
            <v>123</v>
          </cell>
          <cell r="AO60" t="str">
            <v>Kg</v>
          </cell>
          <cell r="AQ60">
            <v>80</v>
          </cell>
          <cell r="AR60" t="str">
            <v>(VS_initial/100)*DM_waste+DM_straw*(1-(4.5/100))</v>
          </cell>
          <cell r="AT60">
            <v>6.61</v>
          </cell>
          <cell r="AU60">
            <v>0.18</v>
          </cell>
          <cell r="AX60" t="str">
            <v>VS er samlet mængde af VS for den pågældende gødning; MCF og B0 er som anført til venstre</v>
          </cell>
          <cell r="AY60" t="str">
            <v>VS*(MCF/100)*B0*0.67*9.375</v>
          </cell>
          <cell r="AZ60"/>
          <cell r="BA60"/>
          <cell r="BB60" t="str">
            <v>VS*(MCF/100)*B0*0.67*55+VS*(MCF/100)*B0*1000*4*0.02175</v>
          </cell>
          <cell r="BC60"/>
          <cell r="BD60"/>
          <cell r="BE60" t="str">
            <v>VS*(MCF/100)*B0*0.67*9.375</v>
          </cell>
          <cell r="BF60"/>
          <cell r="BG60"/>
          <cell r="BH60" t="str">
            <v>VS*(MCF/100)*B0*0.67*(12/16)*4</v>
          </cell>
          <cell r="BJ60"/>
          <cell r="BK60"/>
          <cell r="BL60"/>
          <cell r="BM60"/>
          <cell r="BN60" t="str">
            <v>VS*(MCF/100)*B0*0.67*(12/16)</v>
          </cell>
          <cell r="BO60"/>
          <cell r="BP60"/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3.6</v>
          </cell>
          <cell r="CC60">
            <v>0</v>
          </cell>
          <cell r="CD60">
            <v>0</v>
          </cell>
          <cell r="CX60"/>
        </row>
        <row r="61">
          <cell r="A61">
            <v>57</v>
          </cell>
          <cell r="B61" t="str">
            <v>For_prod_57</v>
          </cell>
          <cell r="C61"/>
          <cell r="D61">
            <v>0</v>
          </cell>
          <cell r="E61">
            <v>0</v>
          </cell>
          <cell r="F61"/>
          <cell r="G61"/>
          <cell r="I61"/>
          <cell r="J61"/>
          <cell r="K61">
            <v>0</v>
          </cell>
          <cell r="L61"/>
          <cell r="M61"/>
          <cell r="N61"/>
          <cell r="O61"/>
          <cell r="Y61">
            <v>57</v>
          </cell>
          <cell r="Z61" t="str">
            <v>For_prod_57</v>
          </cell>
          <cell r="AA61"/>
          <cell r="AB61" t="e">
            <v>#N/A</v>
          </cell>
          <cell r="AC61" t="e">
            <v>#N/A</v>
          </cell>
          <cell r="AD61"/>
          <cell r="AE61"/>
          <cell r="AF61"/>
          <cell r="AI61">
            <v>57</v>
          </cell>
          <cell r="AJ61" t="str">
            <v>Heifer_fast_moeg_conv</v>
          </cell>
          <cell r="AK61" t="str">
            <v>Cattle_solid_manure_conv</v>
          </cell>
          <cell r="AL61" t="str">
            <v>Livestock_manure_conv</v>
          </cell>
          <cell r="AM61" t="str">
            <v>Field_application</v>
          </cell>
          <cell r="AN61">
            <v>182</v>
          </cell>
          <cell r="AO61" t="str">
            <v>Kg</v>
          </cell>
          <cell r="AQ61">
            <v>80</v>
          </cell>
          <cell r="AR61" t="str">
            <v>(VS_initial/100)*DM_waste+DM_straw*(1-(4.5/100))</v>
          </cell>
          <cell r="AT61">
            <v>2</v>
          </cell>
          <cell r="AU61">
            <v>0.18</v>
          </cell>
          <cell r="AX61" t="str">
            <v>VS er samlet mængde af VS for den pågældende gødning; MCF og B0 er som anført til venstre</v>
          </cell>
          <cell r="AY61" t="str">
            <v>VS*(MCF/100)*B0*0.67*9.375</v>
          </cell>
          <cell r="AZ61"/>
          <cell r="BA61">
            <v>8.1</v>
          </cell>
          <cell r="BB61" t="str">
            <v>VS*(MCF/100)*B0*0.67*55+VS*(MCF/100)*B0*1000*4*0.02175</v>
          </cell>
          <cell r="BC61"/>
          <cell r="BD61">
            <v>8.1</v>
          </cell>
          <cell r="BE61" t="str">
            <v>VS*(MCF/100)*B0*0.67*9.375</v>
          </cell>
          <cell r="BF61"/>
          <cell r="BG61">
            <v>8.1</v>
          </cell>
          <cell r="BH61" t="str">
            <v>VS*(MCF/100)*B0*0.67*(12/16)*4</v>
          </cell>
          <cell r="BJ61">
            <v>8.1</v>
          </cell>
          <cell r="BK61"/>
          <cell r="BL61"/>
          <cell r="BM61"/>
          <cell r="BN61" t="str">
            <v>VS*(MCF/100)*B0*0.67*(12/16)</v>
          </cell>
          <cell r="BO61"/>
          <cell r="BP61"/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X61">
            <v>3</v>
          </cell>
        </row>
        <row r="62">
          <cell r="A62">
            <v>58</v>
          </cell>
          <cell r="B62" t="str">
            <v>For_prod_58</v>
          </cell>
          <cell r="C62"/>
          <cell r="D62">
            <v>0</v>
          </cell>
          <cell r="E62">
            <v>0</v>
          </cell>
          <cell r="F62"/>
          <cell r="G62"/>
          <cell r="I62"/>
          <cell r="J62"/>
          <cell r="K62">
            <v>0</v>
          </cell>
          <cell r="L62"/>
          <cell r="M62"/>
          <cell r="N62"/>
          <cell r="O62"/>
          <cell r="Y62">
            <v>58</v>
          </cell>
          <cell r="Z62" t="str">
            <v>For_prod_58</v>
          </cell>
          <cell r="AA62"/>
          <cell r="AB62" t="e">
            <v>#N/A</v>
          </cell>
          <cell r="AC62" t="e">
            <v>#N/A</v>
          </cell>
          <cell r="AD62"/>
          <cell r="AE62"/>
          <cell r="AF62"/>
          <cell r="AI62">
            <v>58</v>
          </cell>
          <cell r="AJ62" t="str">
            <v>Heifer_ajle_conv</v>
          </cell>
          <cell r="AK62" t="str">
            <v>Cattle_ajle_conv</v>
          </cell>
          <cell r="AL62" t="str">
            <v>Livestock_manure_conv</v>
          </cell>
          <cell r="AM62" t="str">
            <v>Field_application</v>
          </cell>
          <cell r="AN62">
            <v>34</v>
          </cell>
          <cell r="AO62" t="str">
            <v>Kg</v>
          </cell>
          <cell r="AQ62">
            <v>80</v>
          </cell>
          <cell r="AR62" t="str">
            <v>(VS_initial/100)*DM_waste+DM_straw*(1-(4.5/100))</v>
          </cell>
          <cell r="AT62">
            <v>6.61</v>
          </cell>
          <cell r="AU62">
            <v>0.18</v>
          </cell>
          <cell r="AX62" t="str">
            <v>VS er samlet mængde af VS for den pågældende gødning; MCF og B0 er som anført til venstre</v>
          </cell>
          <cell r="AY62" t="str">
            <v>VS*(MCF/100)*B0*0.67*9.375</v>
          </cell>
          <cell r="AZ62"/>
          <cell r="BA62"/>
          <cell r="BB62" t="str">
            <v>VS*(MCF/100)*B0*0.67*55+VS*(MCF/100)*B0*1000*4*0.02175</v>
          </cell>
          <cell r="BC62"/>
          <cell r="BD62"/>
          <cell r="BE62" t="str">
            <v>VS*(MCF/100)*B0*0.67*9.375</v>
          </cell>
          <cell r="BF62"/>
          <cell r="BG62"/>
          <cell r="BH62" t="str">
            <v>VS*(MCF/100)*B0*0.67*(12/16)*4</v>
          </cell>
          <cell r="BJ62"/>
          <cell r="BK62"/>
          <cell r="BL62"/>
          <cell r="BM62"/>
          <cell r="BN62" t="str">
            <v>VS*(MCF/100)*B0*0.67*(12/16)</v>
          </cell>
          <cell r="BO62"/>
          <cell r="BP62"/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5.4</v>
          </cell>
          <cell r="CC62">
            <v>0</v>
          </cell>
          <cell r="CD62">
            <v>0</v>
          </cell>
          <cell r="CX62"/>
        </row>
        <row r="63">
          <cell r="A63">
            <v>59</v>
          </cell>
          <cell r="B63" t="str">
            <v>For_prod_59</v>
          </cell>
          <cell r="C63"/>
          <cell r="D63">
            <v>0</v>
          </cell>
          <cell r="E63">
            <v>0</v>
          </cell>
          <cell r="F63"/>
          <cell r="G63"/>
          <cell r="I63"/>
          <cell r="J63"/>
          <cell r="K63">
            <v>0</v>
          </cell>
          <cell r="L63"/>
          <cell r="M63"/>
          <cell r="N63"/>
          <cell r="O63"/>
          <cell r="Y63">
            <v>59</v>
          </cell>
          <cell r="Z63" t="str">
            <v>For_prod_59</v>
          </cell>
          <cell r="AA63"/>
          <cell r="AB63" t="e">
            <v>#N/A</v>
          </cell>
          <cell r="AC63" t="e">
            <v>#N/A</v>
          </cell>
          <cell r="AD63"/>
          <cell r="AE63"/>
          <cell r="AF63"/>
          <cell r="AI63">
            <v>59</v>
          </cell>
          <cell r="AJ63" t="str">
            <v>Heifer_dybstroelse_hel_conv</v>
          </cell>
          <cell r="AK63" t="str">
            <v>Cattle_deep_litter_conv</v>
          </cell>
          <cell r="AL63" t="str">
            <v>Livestock_manure_conv</v>
          </cell>
          <cell r="AM63" t="str">
            <v>Field_application</v>
          </cell>
          <cell r="AN63">
            <v>300</v>
          </cell>
          <cell r="AO63" t="str">
            <v>Kg</v>
          </cell>
          <cell r="AQ63">
            <v>80</v>
          </cell>
          <cell r="AR63" t="str">
            <v>(VS_initial/100)*DM_waste+DM_straw*(1-(4.5/100))</v>
          </cell>
          <cell r="AT63">
            <v>13.9</v>
          </cell>
          <cell r="AU63">
            <v>0.18</v>
          </cell>
          <cell r="AX63" t="str">
            <v>VS er samlet mængde af VS for den pågældende gødning; MCF og B0 er som anført til venstre</v>
          </cell>
          <cell r="AY63" t="str">
            <v>VS*(MCF/100)*B0*0.67*9.375</v>
          </cell>
          <cell r="AZ63"/>
          <cell r="BA63">
            <v>46.4</v>
          </cell>
          <cell r="BB63" t="str">
            <v>VS*(MCF/100)*B0*0.67*55+VS*(MCF/100)*B0*1000*4*0.02175</v>
          </cell>
          <cell r="BC63"/>
          <cell r="BD63">
            <v>46.4</v>
          </cell>
          <cell r="BE63" t="str">
            <v>VS*(MCF/100)*B0*0.67*9.375</v>
          </cell>
          <cell r="BF63"/>
          <cell r="BG63">
            <v>46.4</v>
          </cell>
          <cell r="BH63" t="str">
            <v>VS*(MCF/100)*B0*0.67*(12/16)*4</v>
          </cell>
          <cell r="BJ63">
            <v>46.4</v>
          </cell>
          <cell r="BK63"/>
          <cell r="BL63"/>
          <cell r="BM63"/>
          <cell r="BN63" t="str">
            <v>VS*(MCF/100)*B0*0.67*(12/16)</v>
          </cell>
          <cell r="BO63"/>
          <cell r="BP63"/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6</v>
          </cell>
          <cell r="CC63">
            <v>0</v>
          </cell>
          <cell r="CD63">
            <v>0</v>
          </cell>
          <cell r="CX63"/>
        </row>
        <row r="64">
          <cell r="A64">
            <v>60</v>
          </cell>
          <cell r="B64" t="str">
            <v>For_prod_60</v>
          </cell>
          <cell r="C64"/>
          <cell r="D64">
            <v>0</v>
          </cell>
          <cell r="E64">
            <v>0</v>
          </cell>
          <cell r="F64"/>
          <cell r="G64"/>
          <cell r="I64"/>
          <cell r="J64"/>
          <cell r="K64">
            <v>0</v>
          </cell>
          <cell r="L64"/>
          <cell r="M64"/>
          <cell r="N64"/>
          <cell r="O64"/>
          <cell r="Y64">
            <v>60</v>
          </cell>
          <cell r="Z64" t="str">
            <v>For_prod_60</v>
          </cell>
          <cell r="AA64"/>
          <cell r="AB64" t="e">
            <v>#N/A</v>
          </cell>
          <cell r="AC64" t="e">
            <v>#N/A</v>
          </cell>
          <cell r="AD64"/>
          <cell r="AE64"/>
          <cell r="AF64"/>
          <cell r="AI64">
            <v>60</v>
          </cell>
          <cell r="AJ64" t="str">
            <v>Heifer_dybstroelse_delvis_conv</v>
          </cell>
          <cell r="AK64" t="str">
            <v>Cattle_deep_litter_conv</v>
          </cell>
          <cell r="AL64" t="str">
            <v>Livestock_manure_conv</v>
          </cell>
          <cell r="AM64" t="str">
            <v>Field_application</v>
          </cell>
          <cell r="AN64">
            <v>300</v>
          </cell>
          <cell r="AO64" t="str">
            <v>Kg</v>
          </cell>
          <cell r="AQ64">
            <v>80</v>
          </cell>
          <cell r="AR64" t="str">
            <v>(VS_initial/100)*DM_waste+DM_straw*(1-(4.5/100))</v>
          </cell>
          <cell r="AT64">
            <v>17</v>
          </cell>
          <cell r="AU64">
            <v>0.18</v>
          </cell>
          <cell r="AX64" t="str">
            <v>VS er samlet mængde af VS for den pågældende gødning; MCF og B0 er som anført til venstre</v>
          </cell>
          <cell r="AY64" t="str">
            <v>VS*(MCF/100)*B0*0.67*9.375</v>
          </cell>
          <cell r="AZ64"/>
          <cell r="BA64">
            <v>43.1</v>
          </cell>
          <cell r="BB64" t="str">
            <v>VS*(MCF/100)*B0*0.67*55+VS*(MCF/100)*B0*1000*4*0.02175</v>
          </cell>
          <cell r="BC64"/>
          <cell r="BD64">
            <v>43.1</v>
          </cell>
          <cell r="BE64" t="str">
            <v>VS*(MCF/100)*B0*0.67*9.375</v>
          </cell>
          <cell r="BF64"/>
          <cell r="BG64">
            <v>43.1</v>
          </cell>
          <cell r="BH64" t="str">
            <v>VS*(MCF/100)*B0*0.67*(12/16)*4</v>
          </cell>
          <cell r="BJ64">
            <v>43.1</v>
          </cell>
          <cell r="BK64"/>
          <cell r="BL64"/>
          <cell r="BM64"/>
          <cell r="BN64" t="str">
            <v>VS*(MCF/100)*B0*0.67*(12/16)</v>
          </cell>
          <cell r="BO64"/>
          <cell r="BP64"/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6</v>
          </cell>
          <cell r="CC64">
            <v>0</v>
          </cell>
          <cell r="CD64">
            <v>0</v>
          </cell>
          <cell r="CX64"/>
        </row>
        <row r="65">
          <cell r="A65">
            <v>61</v>
          </cell>
          <cell r="B65" t="str">
            <v>For_prod_61</v>
          </cell>
          <cell r="C65"/>
          <cell r="D65">
            <v>0</v>
          </cell>
          <cell r="E65">
            <v>0</v>
          </cell>
          <cell r="F65"/>
          <cell r="G65"/>
          <cell r="I65"/>
          <cell r="J65"/>
          <cell r="K65">
            <v>0</v>
          </cell>
          <cell r="L65"/>
          <cell r="M65"/>
          <cell r="N65"/>
          <cell r="O65"/>
          <cell r="Y65">
            <v>61</v>
          </cell>
          <cell r="Z65" t="str">
            <v>For_prod_61</v>
          </cell>
          <cell r="AA65"/>
          <cell r="AB65" t="e">
            <v>#N/A</v>
          </cell>
          <cell r="AC65" t="e">
            <v>#N/A</v>
          </cell>
          <cell r="AD65"/>
          <cell r="AE65"/>
          <cell r="AF65"/>
          <cell r="AI65">
            <v>61</v>
          </cell>
          <cell r="AJ65" t="str">
            <v>Heifer_gylle_sengestald_spalter_conv</v>
          </cell>
          <cell r="AK65" t="str">
            <v>Cattle_slurry_conv</v>
          </cell>
          <cell r="AL65" t="str">
            <v>Livestock_manure_conv</v>
          </cell>
          <cell r="AM65" t="str">
            <v>Field_application</v>
          </cell>
          <cell r="AN65">
            <v>123</v>
          </cell>
          <cell r="AO65" t="str">
            <v>Kg</v>
          </cell>
          <cell r="AQ65">
            <v>80</v>
          </cell>
          <cell r="AR65" t="str">
            <v>(VS_initial/100)*DM_waste+DM_straw*(1-(4.5/100))</v>
          </cell>
          <cell r="AT65">
            <v>6.61</v>
          </cell>
          <cell r="AU65">
            <v>0.18</v>
          </cell>
          <cell r="AX65" t="str">
            <v>VS er samlet mængde af VS for den pågældende gødning; MCF og B0 er som anført til venstre</v>
          </cell>
          <cell r="AY65" t="str">
            <v>VS*(MCF/100)*B0*0.67*9.375</v>
          </cell>
          <cell r="AZ65"/>
          <cell r="BA65"/>
          <cell r="BB65" t="str">
            <v>VS*(MCF/100)*B0*0.67*55+VS*(MCF/100)*B0*1000*4*0.02175</v>
          </cell>
          <cell r="BC65"/>
          <cell r="BD65"/>
          <cell r="BE65" t="str">
            <v>VS*(MCF/100)*B0*0.67*9.375</v>
          </cell>
          <cell r="BF65"/>
          <cell r="BG65"/>
          <cell r="BH65" t="str">
            <v>VS*(MCF/100)*B0*0.67*(12/16)*4</v>
          </cell>
          <cell r="BJ65"/>
          <cell r="BK65"/>
          <cell r="BL65"/>
          <cell r="BM65"/>
          <cell r="BN65" t="str">
            <v>VS*(MCF/100)*B0*0.67*(12/16)</v>
          </cell>
          <cell r="BO65"/>
          <cell r="BP65"/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8.1</v>
          </cell>
          <cell r="CC65">
            <v>0</v>
          </cell>
          <cell r="CD65">
            <v>0</v>
          </cell>
          <cell r="CX65"/>
        </row>
        <row r="66">
          <cell r="A66">
            <v>62</v>
          </cell>
          <cell r="B66" t="str">
            <v>For_prod_62</v>
          </cell>
          <cell r="C66"/>
          <cell r="D66">
            <v>0</v>
          </cell>
          <cell r="E66">
            <v>0</v>
          </cell>
          <cell r="F66"/>
          <cell r="G66"/>
          <cell r="I66"/>
          <cell r="J66"/>
          <cell r="K66">
            <v>0</v>
          </cell>
          <cell r="L66"/>
          <cell r="M66"/>
          <cell r="N66"/>
          <cell r="O66"/>
          <cell r="Y66">
            <v>62</v>
          </cell>
          <cell r="Z66" t="str">
            <v>For_prod_62</v>
          </cell>
          <cell r="AA66"/>
          <cell r="AB66" t="e">
            <v>#N/A</v>
          </cell>
          <cell r="AC66" t="e">
            <v>#N/A</v>
          </cell>
          <cell r="AD66"/>
          <cell r="AE66"/>
          <cell r="AF66"/>
          <cell r="AI66">
            <v>62</v>
          </cell>
          <cell r="AJ66" t="str">
            <v>Heifer_gylle_dybstroelse_og_gulv_conv</v>
          </cell>
          <cell r="AK66" t="str">
            <v>Cattle_slurry_conv</v>
          </cell>
          <cell r="AL66" t="str">
            <v>Livestock_manure_conv</v>
          </cell>
          <cell r="AM66" t="str">
            <v>Field_application</v>
          </cell>
          <cell r="AN66">
            <v>110</v>
          </cell>
          <cell r="AO66" t="str">
            <v>Kg</v>
          </cell>
          <cell r="AQ66">
            <v>80</v>
          </cell>
          <cell r="AR66" t="str">
            <v>(VS_initial/100)*DM_waste+DM_straw*(1-(4.5/100))</v>
          </cell>
          <cell r="AT66">
            <v>6.61</v>
          </cell>
          <cell r="AU66">
            <v>0.18</v>
          </cell>
          <cell r="AX66" t="str">
            <v>VS er samlet mængde af VS for den pågældende gødning; MCF og B0 er som anført til venstre</v>
          </cell>
          <cell r="AY66" t="str">
            <v>VS*(MCF/100)*B0*0.67*9.375</v>
          </cell>
          <cell r="AZ66"/>
          <cell r="BA66"/>
          <cell r="BB66" t="str">
            <v>VS*(MCF/100)*B0*0.67*55+VS*(MCF/100)*B0*1000*4*0.02175</v>
          </cell>
          <cell r="BC66"/>
          <cell r="BD66"/>
          <cell r="BE66" t="str">
            <v>VS*(MCF/100)*B0*0.67*9.375</v>
          </cell>
          <cell r="BF66"/>
          <cell r="BG66"/>
          <cell r="BH66" t="str">
            <v>VS*(MCF/100)*B0*0.67*(12/16)*4</v>
          </cell>
          <cell r="BJ66"/>
          <cell r="BK66"/>
          <cell r="BL66"/>
          <cell r="BM66"/>
          <cell r="BN66" t="str">
            <v>VS*(MCF/100)*B0*0.67*(12/16)</v>
          </cell>
          <cell r="BO66"/>
          <cell r="BP66"/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12</v>
          </cell>
          <cell r="CC66">
            <v>0</v>
          </cell>
          <cell r="CD66">
            <v>0</v>
          </cell>
          <cell r="CX66"/>
        </row>
        <row r="67">
          <cell r="A67">
            <v>63</v>
          </cell>
          <cell r="B67" t="str">
            <v>For_prod_63</v>
          </cell>
          <cell r="C67"/>
          <cell r="D67">
            <v>0</v>
          </cell>
          <cell r="E67">
            <v>0</v>
          </cell>
          <cell r="F67"/>
          <cell r="G67"/>
          <cell r="I67"/>
          <cell r="J67"/>
          <cell r="K67">
            <v>0</v>
          </cell>
          <cell r="L67"/>
          <cell r="M67"/>
          <cell r="N67"/>
          <cell r="O67"/>
          <cell r="Y67">
            <v>63</v>
          </cell>
          <cell r="Z67" t="str">
            <v>For_prod_63</v>
          </cell>
          <cell r="AA67"/>
          <cell r="AB67" t="e">
            <v>#N/A</v>
          </cell>
          <cell r="AC67" t="e">
            <v>#N/A</v>
          </cell>
          <cell r="AD67"/>
          <cell r="AE67"/>
          <cell r="AF67"/>
          <cell r="AI67">
            <v>63</v>
          </cell>
          <cell r="AJ67" t="str">
            <v>Heifer_godning_afsat_på_mark_conv</v>
          </cell>
          <cell r="AK67" t="str">
            <v>Cattle_dung_urine_field_conv</v>
          </cell>
          <cell r="AL67" t="str">
            <v>Dung_field_conv</v>
          </cell>
          <cell r="AM67" t="str">
            <v>Field_application</v>
          </cell>
          <cell r="AN67">
            <v>100</v>
          </cell>
          <cell r="AO67" t="str">
            <v>Kg</v>
          </cell>
          <cell r="AP67" t="str">
            <v>TS; Som for gylle fra spaltestald</v>
          </cell>
          <cell r="AQ67">
            <v>80</v>
          </cell>
          <cell r="AR67" t="str">
            <v>(VS_initial/100)*DM_waste</v>
          </cell>
          <cell r="AT67">
            <v>1</v>
          </cell>
          <cell r="AU67">
            <v>0.18</v>
          </cell>
          <cell r="AX67" t="str">
            <v>VS er samlet mængde af VS for den pågældende gødning; MCF og B0 er som anført til venstre</v>
          </cell>
          <cell r="AY67" t="str">
            <v>VS*(MCF/100)*B0*0.67*9.375</v>
          </cell>
          <cell r="AZ67"/>
          <cell r="BA67"/>
          <cell r="BB67" t="str">
            <v>VS*(MCF/100)*B0*0.67*55+VS*(MCF/100)*B0*1000*4*0.02175</v>
          </cell>
          <cell r="BC67"/>
          <cell r="BD67"/>
          <cell r="BE67" t="str">
            <v>VS*(MCF/100)*B0*0.67*9.375</v>
          </cell>
          <cell r="BF67"/>
          <cell r="BG67"/>
          <cell r="BH67" t="str">
            <v>VS*(MCF/100)*B0*0.67*(12/16)*4</v>
          </cell>
          <cell r="BJ67"/>
          <cell r="BK67"/>
          <cell r="BL67"/>
          <cell r="BM67"/>
          <cell r="BN67" t="str">
            <v>VS*(MCF/100)*B0*0.67*(12/16)</v>
          </cell>
          <cell r="BO67"/>
          <cell r="BP67"/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1.5</v>
          </cell>
          <cell r="BW67">
            <v>0</v>
          </cell>
          <cell r="BX67">
            <v>0</v>
          </cell>
          <cell r="BY67">
            <v>7.5</v>
          </cell>
          <cell r="BZ67">
            <v>0</v>
          </cell>
          <cell r="CA67">
            <v>0</v>
          </cell>
          <cell r="CB67">
            <v>7</v>
          </cell>
          <cell r="CC67">
            <v>0</v>
          </cell>
          <cell r="CD67">
            <v>0</v>
          </cell>
          <cell r="CX67"/>
        </row>
        <row r="68">
          <cell r="A68">
            <v>64</v>
          </cell>
          <cell r="B68" t="str">
            <v>For_prod_64</v>
          </cell>
          <cell r="C68"/>
          <cell r="D68">
            <v>0</v>
          </cell>
          <cell r="E68">
            <v>0</v>
          </cell>
          <cell r="F68"/>
          <cell r="G68"/>
          <cell r="I68"/>
          <cell r="J68"/>
          <cell r="K68">
            <v>0</v>
          </cell>
          <cell r="L68"/>
          <cell r="M68"/>
          <cell r="N68"/>
          <cell r="O68"/>
          <cell r="Y68">
            <v>64</v>
          </cell>
          <cell r="Z68" t="str">
            <v>For_prod_64</v>
          </cell>
          <cell r="AA68"/>
          <cell r="AB68" t="e">
            <v>#N/A</v>
          </cell>
          <cell r="AC68" t="e">
            <v>#N/A</v>
          </cell>
          <cell r="AD68"/>
          <cell r="AE68"/>
          <cell r="AF68"/>
          <cell r="AI68">
            <v>64</v>
          </cell>
          <cell r="AJ68" t="str">
            <v>Heifer_gylle_sengestald_fast_gulv_conv</v>
          </cell>
          <cell r="AK68" t="str">
            <v>Cattle_slurry_conv</v>
          </cell>
          <cell r="AL68" t="str">
            <v>Livestock_manure_conv</v>
          </cell>
          <cell r="AM68" t="str">
            <v>Field_application</v>
          </cell>
          <cell r="AN68">
            <v>123</v>
          </cell>
          <cell r="AO68" t="str">
            <v>Kg</v>
          </cell>
          <cell r="AQ68">
            <v>80</v>
          </cell>
          <cell r="AR68" t="str">
            <v>(VS_initial/100)*DM_waste+DM_straw*(1-(4.5/100))</v>
          </cell>
          <cell r="AT68">
            <v>6.61</v>
          </cell>
          <cell r="AU68">
            <v>0.18</v>
          </cell>
          <cell r="AX68" t="str">
            <v>VS er samlet mængde af VS for den pågældende gødning; MCF og B0 er som anført til venstre</v>
          </cell>
          <cell r="AY68" t="str">
            <v>VS*(MCF/100)*B0*0.67*9.375</v>
          </cell>
          <cell r="AZ68"/>
          <cell r="BA68"/>
          <cell r="BB68" t="str">
            <v>VS*(MCF/100)*B0*0.67*55+VS*(MCF/100)*B0*1000*4*0.02175</v>
          </cell>
          <cell r="BC68"/>
          <cell r="BD68"/>
          <cell r="BE68" t="str">
            <v>VS*(MCF/100)*B0*0.67*9.375</v>
          </cell>
          <cell r="BF68"/>
          <cell r="BG68"/>
          <cell r="BH68" t="str">
            <v>VS*(MCF/100)*B0*0.67*(12/16)*4</v>
          </cell>
          <cell r="BJ68"/>
          <cell r="BK68"/>
          <cell r="BL68"/>
          <cell r="BM68"/>
          <cell r="BN68" t="str">
            <v>VS*(MCF/100)*B0*0.67*(12/16)</v>
          </cell>
          <cell r="BO68"/>
          <cell r="BP68"/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12</v>
          </cell>
          <cell r="CC68">
            <v>0</v>
          </cell>
          <cell r="CD68">
            <v>0</v>
          </cell>
          <cell r="CX68"/>
        </row>
        <row r="69">
          <cell r="A69">
            <v>65</v>
          </cell>
          <cell r="B69" t="str">
            <v>For_prod_65</v>
          </cell>
          <cell r="C69"/>
          <cell r="D69">
            <v>0</v>
          </cell>
          <cell r="E69">
            <v>0</v>
          </cell>
          <cell r="F69"/>
          <cell r="G69"/>
          <cell r="I69"/>
          <cell r="J69"/>
          <cell r="K69">
            <v>0</v>
          </cell>
          <cell r="L69"/>
          <cell r="M69"/>
          <cell r="N69"/>
          <cell r="O69"/>
          <cell r="Y69">
            <v>65</v>
          </cell>
          <cell r="Z69" t="str">
            <v>For_prod_65</v>
          </cell>
          <cell r="AA69"/>
          <cell r="AB69" t="e">
            <v>#N/A</v>
          </cell>
          <cell r="AC69" t="e">
            <v>#N/A</v>
          </cell>
          <cell r="AD69"/>
          <cell r="AE69"/>
          <cell r="AF69"/>
          <cell r="AI69">
            <v>65</v>
          </cell>
          <cell r="AJ69" t="str">
            <v>Heifer_gylle_sengestald_draenet_conv</v>
          </cell>
          <cell r="AK69" t="str">
            <v>Cattle_slurry_conv</v>
          </cell>
          <cell r="AL69" t="str">
            <v>Livestock_manure_conv</v>
          </cell>
          <cell r="AM69" t="str">
            <v>Field_application</v>
          </cell>
          <cell r="AN69">
            <v>123</v>
          </cell>
          <cell r="AO69" t="str">
            <v>Kg</v>
          </cell>
          <cell r="AQ69">
            <v>80</v>
          </cell>
          <cell r="AR69" t="str">
            <v>(VS_initial/100)*DM_waste+DM_straw*(1-(4.5/100))</v>
          </cell>
          <cell r="AT69">
            <v>6.61</v>
          </cell>
          <cell r="AU69">
            <v>0.18</v>
          </cell>
          <cell r="AX69" t="str">
            <v>VS er samlet mængde af VS for den pågældende gødning; MCF og B0 er som anført til venstre</v>
          </cell>
          <cell r="AY69" t="str">
            <v>VS*(MCF/100)*B0*0.67*9.375</v>
          </cell>
          <cell r="AZ69"/>
          <cell r="BA69"/>
          <cell r="BB69" t="str">
            <v>VS*(MCF/100)*B0*0.67*55+VS*(MCF/100)*B0*1000*4*0.02175</v>
          </cell>
          <cell r="BC69"/>
          <cell r="BD69"/>
          <cell r="BE69" t="str">
            <v>VS*(MCF/100)*B0*0.67*9.375</v>
          </cell>
          <cell r="BF69"/>
          <cell r="BG69"/>
          <cell r="BH69" t="str">
            <v>VS*(MCF/100)*B0*0.67*(12/16)*4</v>
          </cell>
          <cell r="BJ69"/>
          <cell r="BK69"/>
          <cell r="BL69"/>
          <cell r="BM69"/>
          <cell r="BN69" t="str">
            <v>VS*(MCF/100)*B0*0.67*(12/16)</v>
          </cell>
          <cell r="BO69"/>
          <cell r="BP69"/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6.24</v>
          </cell>
          <cell r="CC69">
            <v>0</v>
          </cell>
          <cell r="CD69">
            <v>0</v>
          </cell>
          <cell r="CX69"/>
        </row>
        <row r="70">
          <cell r="A70">
            <v>66</v>
          </cell>
          <cell r="B70" t="str">
            <v>For_prod_66</v>
          </cell>
          <cell r="C70"/>
          <cell r="D70">
            <v>0</v>
          </cell>
          <cell r="E70">
            <v>0</v>
          </cell>
          <cell r="F70"/>
          <cell r="G70"/>
          <cell r="I70"/>
          <cell r="J70"/>
          <cell r="K70">
            <v>0</v>
          </cell>
          <cell r="L70"/>
          <cell r="M70"/>
          <cell r="N70"/>
          <cell r="O70"/>
          <cell r="Y70">
            <v>66</v>
          </cell>
          <cell r="Z70" t="str">
            <v>For_prod_66</v>
          </cell>
          <cell r="AA70"/>
          <cell r="AB70" t="e">
            <v>#N/A</v>
          </cell>
          <cell r="AC70" t="e">
            <v>#N/A</v>
          </cell>
          <cell r="AD70"/>
          <cell r="AE70"/>
          <cell r="AF70"/>
          <cell r="AI70">
            <v>66</v>
          </cell>
          <cell r="AJ70" t="str">
            <v>Heifer_gylle_dybstroelse_spalter_linespil_conv</v>
          </cell>
          <cell r="AK70" t="str">
            <v>Cattle_slurry_conv</v>
          </cell>
          <cell r="AL70" t="str">
            <v>Livestock_manure_conv</v>
          </cell>
          <cell r="AM70" t="str">
            <v>Field_application</v>
          </cell>
          <cell r="AN70">
            <v>110</v>
          </cell>
          <cell r="AO70" t="str">
            <v>Kg</v>
          </cell>
          <cell r="AQ70">
            <v>80</v>
          </cell>
          <cell r="AR70" t="str">
            <v>(VS_initial/100)*DM_waste+DM_straw*(1-(4.5/100))</v>
          </cell>
          <cell r="AT70">
            <v>6.61</v>
          </cell>
          <cell r="AU70">
            <v>0.18</v>
          </cell>
          <cell r="AX70" t="str">
            <v>VS er samlet mængde af VS for den pågældende gødning; MCF og B0 er som anført til venstre</v>
          </cell>
          <cell r="AY70" t="str">
            <v>VS*(MCF/100)*B0*0.67*9.375</v>
          </cell>
          <cell r="AZ70"/>
          <cell r="BA70"/>
          <cell r="BB70" t="str">
            <v>VS*(MCF/100)*B0*0.67*55+VS*(MCF/100)*B0*1000*4*0.02175</v>
          </cell>
          <cell r="BC70"/>
          <cell r="BD70"/>
          <cell r="BE70" t="str">
            <v>VS*(MCF/100)*B0*0.67*9.375</v>
          </cell>
          <cell r="BF70"/>
          <cell r="BG70"/>
          <cell r="BH70" t="str">
            <v>VS*(MCF/100)*B0*0.67*(12/16)*4</v>
          </cell>
          <cell r="BJ70"/>
          <cell r="BK70"/>
          <cell r="BL70"/>
          <cell r="BM70"/>
          <cell r="BN70" t="str">
            <v>VS*(MCF/100)*B0*0.67*(12/16)</v>
          </cell>
          <cell r="BO70"/>
          <cell r="BP70"/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7.2</v>
          </cell>
          <cell r="CC70">
            <v>0</v>
          </cell>
          <cell r="CD70">
            <v>0</v>
          </cell>
          <cell r="CX70"/>
        </row>
        <row r="71">
          <cell r="A71">
            <v>67</v>
          </cell>
          <cell r="B71" t="str">
            <v>For_prod_67</v>
          </cell>
          <cell r="C71"/>
          <cell r="D71">
            <v>0</v>
          </cell>
          <cell r="E71">
            <v>0</v>
          </cell>
          <cell r="F71"/>
          <cell r="G71"/>
          <cell r="I71"/>
          <cell r="J71"/>
          <cell r="K71">
            <v>0</v>
          </cell>
          <cell r="L71"/>
          <cell r="M71"/>
          <cell r="N71"/>
          <cell r="O71"/>
          <cell r="Y71">
            <v>67</v>
          </cell>
          <cell r="Z71" t="str">
            <v>For_prod_67</v>
          </cell>
          <cell r="AA71"/>
          <cell r="AB71" t="e">
            <v>#N/A</v>
          </cell>
          <cell r="AC71" t="e">
            <v>#N/A</v>
          </cell>
          <cell r="AD71"/>
          <cell r="AE71"/>
          <cell r="AF71"/>
          <cell r="AI71">
            <v>67</v>
          </cell>
          <cell r="AJ71" t="str">
            <v>Heifer_gylle_dybstroelse_spalter_ring_bag_conv</v>
          </cell>
          <cell r="AK71" t="str">
            <v>Cattle_slurry_conv</v>
          </cell>
          <cell r="AL71" t="str">
            <v>Livestock_manure_conv</v>
          </cell>
          <cell r="AM71" t="str">
            <v>Field_application</v>
          </cell>
          <cell r="AN71">
            <v>110</v>
          </cell>
          <cell r="AO71" t="str">
            <v>Kg</v>
          </cell>
          <cell r="AQ71">
            <v>80</v>
          </cell>
          <cell r="AR71" t="str">
            <v>(VS_initial/100)*DM_waste+DM_straw*(1-(4.5/100))</v>
          </cell>
          <cell r="AT71">
            <v>6.61</v>
          </cell>
          <cell r="AU71">
            <v>0.18</v>
          </cell>
          <cell r="AX71" t="str">
            <v>VS er samlet mængde af VS for den pågældende gødning; MCF og B0 er som anført til venstre</v>
          </cell>
          <cell r="AY71" t="str">
            <v>VS*(MCF/100)*B0*0.67*9.375</v>
          </cell>
          <cell r="AZ71"/>
          <cell r="BA71"/>
          <cell r="BB71" t="str">
            <v>VS*(MCF/100)*B0*0.67*55+VS*(MCF/100)*B0*1000*4*0.02175</v>
          </cell>
          <cell r="BC71"/>
          <cell r="BD71"/>
          <cell r="BE71" t="str">
            <v>VS*(MCF/100)*B0*0.67*9.375</v>
          </cell>
          <cell r="BF71"/>
          <cell r="BG71"/>
          <cell r="BH71" t="str">
            <v>VS*(MCF/100)*B0*0.67*(12/16)*4</v>
          </cell>
          <cell r="BJ71"/>
          <cell r="BK71"/>
          <cell r="BL71"/>
          <cell r="BM71"/>
          <cell r="BN71" t="str">
            <v>VS*(MCF/100)*B0*0.67*(12/16)</v>
          </cell>
          <cell r="BO71"/>
          <cell r="BP71"/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8.1</v>
          </cell>
          <cell r="CC71">
            <v>0</v>
          </cell>
          <cell r="CD71">
            <v>0</v>
          </cell>
          <cell r="CX71"/>
        </row>
        <row r="72">
          <cell r="A72">
            <v>68</v>
          </cell>
          <cell r="B72" t="str">
            <v>For_prod_68</v>
          </cell>
          <cell r="C72"/>
          <cell r="D72">
            <v>0</v>
          </cell>
          <cell r="E72">
            <v>0</v>
          </cell>
          <cell r="F72"/>
          <cell r="G72"/>
          <cell r="I72"/>
          <cell r="J72"/>
          <cell r="K72">
            <v>0</v>
          </cell>
          <cell r="L72"/>
          <cell r="M72"/>
          <cell r="N72"/>
          <cell r="O72"/>
          <cell r="Y72">
            <v>68</v>
          </cell>
          <cell r="Z72" t="str">
            <v>For_prod_68</v>
          </cell>
          <cell r="AA72"/>
          <cell r="AB72" t="e">
            <v>#N/A</v>
          </cell>
          <cell r="AC72" t="e">
            <v>#N/A</v>
          </cell>
          <cell r="AD72"/>
          <cell r="AE72"/>
          <cell r="AF72"/>
          <cell r="AI72">
            <v>68</v>
          </cell>
          <cell r="AJ72" t="str">
            <v>Heifer_gylle_spaltestald_conv</v>
          </cell>
          <cell r="AK72" t="str">
            <v>Cattle_slurry_conv</v>
          </cell>
          <cell r="AL72" t="str">
            <v>Livestock_manure_conv</v>
          </cell>
          <cell r="AM72" t="str">
            <v>Field_application</v>
          </cell>
          <cell r="AN72">
            <v>100</v>
          </cell>
          <cell r="AO72" t="str">
            <v>Kg</v>
          </cell>
          <cell r="AQ72">
            <v>80</v>
          </cell>
          <cell r="AR72" t="str">
            <v>(VS_initial/100)*DM_waste</v>
          </cell>
          <cell r="AT72">
            <v>6.61</v>
          </cell>
          <cell r="AU72">
            <v>0.18</v>
          </cell>
          <cell r="AX72" t="str">
            <v>VS er samlet mængde af VS for den pågældende gødning; MCF og B0 er som anført til venstre</v>
          </cell>
          <cell r="AY72" t="str">
            <v>VS*(MCF/100)*B0*0.67*9.375</v>
          </cell>
          <cell r="AZ72"/>
          <cell r="BA72"/>
          <cell r="BB72" t="str">
            <v>VS*(MCF/100)*B0*0.67*55+VS*(MCF/100)*B0*1000*4*0.02175</v>
          </cell>
          <cell r="BC72"/>
          <cell r="BD72"/>
          <cell r="BE72" t="str">
            <v>VS*(MCF/100)*B0*0.67*9.375</v>
          </cell>
          <cell r="BF72"/>
          <cell r="BG72"/>
          <cell r="BH72" t="str">
            <v>VS*(MCF/100)*B0*0.67*(12/16)*4</v>
          </cell>
          <cell r="BJ72"/>
          <cell r="BK72"/>
          <cell r="BL72"/>
          <cell r="BM72"/>
          <cell r="BN72" t="str">
            <v>VS*(MCF/100)*B0*0.67*(12/16)</v>
          </cell>
          <cell r="BO72"/>
          <cell r="BP72"/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9.6</v>
          </cell>
          <cell r="CC72">
            <v>0</v>
          </cell>
          <cell r="CD72">
            <v>0</v>
          </cell>
          <cell r="CX72"/>
        </row>
        <row r="73">
          <cell r="A73">
            <v>69</v>
          </cell>
          <cell r="B73" t="str">
            <v>For_prod_69</v>
          </cell>
          <cell r="C73"/>
          <cell r="D73">
            <v>0</v>
          </cell>
          <cell r="E73">
            <v>0</v>
          </cell>
          <cell r="F73"/>
          <cell r="G73"/>
          <cell r="I73"/>
          <cell r="J73"/>
          <cell r="K73">
            <v>0</v>
          </cell>
          <cell r="L73"/>
          <cell r="M73"/>
          <cell r="N73"/>
          <cell r="O73"/>
          <cell r="Y73">
            <v>69</v>
          </cell>
          <cell r="Z73" t="str">
            <v>For_prod_69</v>
          </cell>
          <cell r="AA73"/>
          <cell r="AB73" t="e">
            <v>#N/A</v>
          </cell>
          <cell r="AC73" t="e">
            <v>#N/A</v>
          </cell>
          <cell r="AD73"/>
          <cell r="AE73"/>
          <cell r="AF73"/>
          <cell r="AI73">
            <v>69</v>
          </cell>
          <cell r="AJ73" t="str">
            <v>Heifer_gylle_bindestald_org</v>
          </cell>
          <cell r="AK73" t="str">
            <v>Cattle_slurry_org</v>
          </cell>
          <cell r="AL73" t="str">
            <v>Livestock_manure_org</v>
          </cell>
          <cell r="AM73" t="str">
            <v>Field_application</v>
          </cell>
          <cell r="AN73">
            <v>123</v>
          </cell>
          <cell r="AO73" t="str">
            <v>Kg</v>
          </cell>
          <cell r="AQ73">
            <v>80</v>
          </cell>
          <cell r="AR73" t="str">
            <v>(VS_initial/100)*DM_waste+DM_straw*(1-(4.5/100))</v>
          </cell>
          <cell r="AT73">
            <v>6.61</v>
          </cell>
          <cell r="AU73">
            <v>0.18</v>
          </cell>
          <cell r="AX73" t="str">
            <v>VS er samlet mængde af VS for den pågældende gødning; MCF og B0 er som anført til venstre</v>
          </cell>
          <cell r="AY73" t="str">
            <v>VS*(MCF/100)*B0*0.67*9.375</v>
          </cell>
          <cell r="AZ73"/>
          <cell r="BA73"/>
          <cell r="BB73" t="str">
            <v>VS*(MCF/100)*B0*0.67*55+VS*(MCF/100)*B0*1000*4*0.02175</v>
          </cell>
          <cell r="BC73"/>
          <cell r="BD73"/>
          <cell r="BE73" t="str">
            <v>VS*(MCF/100)*B0*0.67*9.375</v>
          </cell>
          <cell r="BF73"/>
          <cell r="BG73"/>
          <cell r="BH73" t="str">
            <v>VS*(MCF/100)*B0*0.67*(12/16)*4</v>
          </cell>
          <cell r="BJ73"/>
          <cell r="BK73"/>
          <cell r="BL73"/>
          <cell r="BM73"/>
          <cell r="BN73" t="str">
            <v>VS*(MCF/100)*B0*0.67*(12/16)</v>
          </cell>
          <cell r="BO73"/>
          <cell r="BP73"/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3.6</v>
          </cell>
          <cell r="CC73">
            <v>0</v>
          </cell>
          <cell r="CD73">
            <v>0</v>
          </cell>
          <cell r="CX73"/>
        </row>
        <row r="74">
          <cell r="A74">
            <v>70</v>
          </cell>
          <cell r="B74" t="str">
            <v>For_prod_70</v>
          </cell>
          <cell r="C74"/>
          <cell r="D74">
            <v>0</v>
          </cell>
          <cell r="E74">
            <v>0</v>
          </cell>
          <cell r="F74"/>
          <cell r="G74"/>
          <cell r="I74"/>
          <cell r="J74"/>
          <cell r="K74">
            <v>0</v>
          </cell>
          <cell r="L74"/>
          <cell r="M74"/>
          <cell r="N74"/>
          <cell r="O74"/>
          <cell r="Y74">
            <v>70</v>
          </cell>
          <cell r="Z74" t="str">
            <v>For_prod_70</v>
          </cell>
          <cell r="AA74"/>
          <cell r="AB74" t="e">
            <v>#N/A</v>
          </cell>
          <cell r="AC74" t="e">
            <v>#N/A</v>
          </cell>
          <cell r="AD74"/>
          <cell r="AE74"/>
          <cell r="AF74"/>
          <cell r="AI74">
            <v>70</v>
          </cell>
          <cell r="AJ74" t="str">
            <v>Heifer_fast_moeg_org</v>
          </cell>
          <cell r="AK74" t="str">
            <v>Cattle_solid_manure_org</v>
          </cell>
          <cell r="AL74" t="str">
            <v>Livestock_manure_org</v>
          </cell>
          <cell r="AM74" t="str">
            <v>Field_application</v>
          </cell>
          <cell r="AN74">
            <v>182</v>
          </cell>
          <cell r="AO74" t="str">
            <v>Kg</v>
          </cell>
          <cell r="AQ74">
            <v>80</v>
          </cell>
          <cell r="AR74" t="str">
            <v>(VS_initial/100)*DM_waste+DM_straw*(1-(4.5/100))</v>
          </cell>
          <cell r="AT74">
            <v>2</v>
          </cell>
          <cell r="AU74">
            <v>0.18</v>
          </cell>
          <cell r="AX74" t="str">
            <v>VS er samlet mængde af VS for den pågældende gødning; MCF og B0 er som anført til venstre</v>
          </cell>
          <cell r="AY74" t="str">
            <v>VS*(MCF/100)*B0*0.67*9.375</v>
          </cell>
          <cell r="AZ74"/>
          <cell r="BA74">
            <v>8.1</v>
          </cell>
          <cell r="BB74" t="str">
            <v>VS*(MCF/100)*B0*0.67*55+VS*(MCF/100)*B0*1000*4*0.02175</v>
          </cell>
          <cell r="BC74"/>
          <cell r="BD74">
            <v>8.1</v>
          </cell>
          <cell r="BE74" t="str">
            <v>VS*(MCF/100)*B0*0.67*9.375</v>
          </cell>
          <cell r="BF74"/>
          <cell r="BG74">
            <v>8.1</v>
          </cell>
          <cell r="BH74" t="str">
            <v>VS*(MCF/100)*B0*0.67*(12/16)*4</v>
          </cell>
          <cell r="BJ74">
            <v>8.1</v>
          </cell>
          <cell r="BK74"/>
          <cell r="BL74"/>
          <cell r="BM74"/>
          <cell r="BN74" t="str">
            <v>VS*(MCF/100)*B0*0.67*(12/16)</v>
          </cell>
          <cell r="BO74"/>
          <cell r="BP74"/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X74">
            <v>3</v>
          </cell>
        </row>
        <row r="75">
          <cell r="A75">
            <v>71</v>
          </cell>
          <cell r="B75" t="str">
            <v>For_prod_71</v>
          </cell>
          <cell r="C75"/>
          <cell r="D75">
            <v>0</v>
          </cell>
          <cell r="E75">
            <v>0</v>
          </cell>
          <cell r="F75"/>
          <cell r="G75"/>
          <cell r="I75"/>
          <cell r="J75"/>
          <cell r="K75">
            <v>0</v>
          </cell>
          <cell r="L75"/>
          <cell r="M75"/>
          <cell r="N75"/>
          <cell r="O75"/>
          <cell r="Y75">
            <v>71</v>
          </cell>
          <cell r="Z75" t="str">
            <v>For_prod_71</v>
          </cell>
          <cell r="AA75"/>
          <cell r="AB75" t="e">
            <v>#N/A</v>
          </cell>
          <cell r="AC75" t="e">
            <v>#N/A</v>
          </cell>
          <cell r="AD75"/>
          <cell r="AE75"/>
          <cell r="AF75"/>
          <cell r="AI75">
            <v>71</v>
          </cell>
          <cell r="AJ75" t="str">
            <v>Heifer_ajle_org</v>
          </cell>
          <cell r="AK75" t="str">
            <v>Cattle_ajle_org</v>
          </cell>
          <cell r="AL75" t="str">
            <v>Livestock_manure_org</v>
          </cell>
          <cell r="AM75" t="str">
            <v>Field_application</v>
          </cell>
          <cell r="AN75">
            <v>34</v>
          </cell>
          <cell r="AO75" t="str">
            <v>Kg</v>
          </cell>
          <cell r="AQ75">
            <v>80</v>
          </cell>
          <cell r="AR75" t="str">
            <v>(VS_initial/100)*DM_waste+DM_straw*(1-(4.5/100))</v>
          </cell>
          <cell r="AT75">
            <v>6.61</v>
          </cell>
          <cell r="AU75">
            <v>0.18</v>
          </cell>
          <cell r="AX75" t="str">
            <v>VS er samlet mængde af VS for den pågældende gødning; MCF og B0 er som anført til venstre</v>
          </cell>
          <cell r="AY75" t="str">
            <v>VS*(MCF/100)*B0*0.67*9.375</v>
          </cell>
          <cell r="AZ75"/>
          <cell r="BA75"/>
          <cell r="BB75" t="str">
            <v>VS*(MCF/100)*B0*0.67*55+VS*(MCF/100)*B0*1000*4*0.02175</v>
          </cell>
          <cell r="BC75"/>
          <cell r="BD75"/>
          <cell r="BE75" t="str">
            <v>VS*(MCF/100)*B0*0.67*9.375</v>
          </cell>
          <cell r="BF75"/>
          <cell r="BG75"/>
          <cell r="BH75" t="str">
            <v>VS*(MCF/100)*B0*0.67*(12/16)*4</v>
          </cell>
          <cell r="BJ75"/>
          <cell r="BK75"/>
          <cell r="BL75"/>
          <cell r="BM75"/>
          <cell r="BN75" t="str">
            <v>VS*(MCF/100)*B0*0.67*(12/16)</v>
          </cell>
          <cell r="BO75"/>
          <cell r="BP75"/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5.4</v>
          </cell>
          <cell r="CC75">
            <v>0</v>
          </cell>
          <cell r="CD75">
            <v>0</v>
          </cell>
          <cell r="CX75"/>
        </row>
        <row r="76">
          <cell r="A76">
            <v>72</v>
          </cell>
          <cell r="B76" t="str">
            <v>For_prod_72</v>
          </cell>
          <cell r="C76"/>
          <cell r="D76">
            <v>0</v>
          </cell>
          <cell r="E76">
            <v>0</v>
          </cell>
          <cell r="F76"/>
          <cell r="G76"/>
          <cell r="I76"/>
          <cell r="J76"/>
          <cell r="K76">
            <v>0</v>
          </cell>
          <cell r="L76"/>
          <cell r="M76"/>
          <cell r="N76"/>
          <cell r="O76"/>
          <cell r="Y76">
            <v>72</v>
          </cell>
          <cell r="Z76" t="str">
            <v>For_prod_72</v>
          </cell>
          <cell r="AA76"/>
          <cell r="AB76" t="e">
            <v>#N/A</v>
          </cell>
          <cell r="AC76" t="e">
            <v>#N/A</v>
          </cell>
          <cell r="AD76"/>
          <cell r="AE76"/>
          <cell r="AF76"/>
          <cell r="AI76">
            <v>72</v>
          </cell>
          <cell r="AJ76" t="str">
            <v>Heifer_dybstroelse_hel_org</v>
          </cell>
          <cell r="AK76" t="str">
            <v>Cattle_deep_litter_org</v>
          </cell>
          <cell r="AL76" t="str">
            <v>Livestock_manure_org</v>
          </cell>
          <cell r="AM76" t="str">
            <v>Field_application</v>
          </cell>
          <cell r="AN76">
            <v>300</v>
          </cell>
          <cell r="AO76" t="str">
            <v>Kg</v>
          </cell>
          <cell r="AQ76">
            <v>80</v>
          </cell>
          <cell r="AR76" t="str">
            <v>(VS_initial/100)*DM_waste+DM_straw*(1-(4.5/100))</v>
          </cell>
          <cell r="AT76">
            <v>13.9</v>
          </cell>
          <cell r="AU76">
            <v>0.18</v>
          </cell>
          <cell r="AX76" t="str">
            <v>VS er samlet mængde af VS for den pågældende gødning; MCF og B0 er som anført til venstre</v>
          </cell>
          <cell r="AY76" t="str">
            <v>VS*(MCF/100)*B0*0.67*9.375</v>
          </cell>
          <cell r="AZ76"/>
          <cell r="BA76">
            <v>46.4</v>
          </cell>
          <cell r="BB76" t="str">
            <v>VS*(MCF/100)*B0*0.67*55+VS*(MCF/100)*B0*1000*4*0.02175</v>
          </cell>
          <cell r="BC76"/>
          <cell r="BD76">
            <v>46.4</v>
          </cell>
          <cell r="BE76" t="str">
            <v>VS*(MCF/100)*B0*0.67*9.375</v>
          </cell>
          <cell r="BF76"/>
          <cell r="BG76">
            <v>46.4</v>
          </cell>
          <cell r="BH76" t="str">
            <v>VS*(MCF/100)*B0*0.67*(12/16)*4</v>
          </cell>
          <cell r="BJ76">
            <v>46.4</v>
          </cell>
          <cell r="BK76"/>
          <cell r="BL76"/>
          <cell r="BM76"/>
          <cell r="BN76" t="str">
            <v>VS*(MCF/100)*B0*0.67*(12/16)</v>
          </cell>
          <cell r="BO76"/>
          <cell r="BP76"/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6</v>
          </cell>
          <cell r="CC76">
            <v>0</v>
          </cell>
          <cell r="CD76">
            <v>0</v>
          </cell>
          <cell r="CX76"/>
        </row>
        <row r="77">
          <cell r="A77">
            <v>73</v>
          </cell>
          <cell r="B77" t="str">
            <v>For_prod_73</v>
          </cell>
          <cell r="C77"/>
          <cell r="D77">
            <v>0</v>
          </cell>
          <cell r="E77">
            <v>0</v>
          </cell>
          <cell r="F77"/>
          <cell r="G77"/>
          <cell r="I77"/>
          <cell r="J77"/>
          <cell r="K77">
            <v>0</v>
          </cell>
          <cell r="L77"/>
          <cell r="M77"/>
          <cell r="N77"/>
          <cell r="O77"/>
          <cell r="Y77">
            <v>73</v>
          </cell>
          <cell r="Z77" t="str">
            <v>For_prod_73</v>
          </cell>
          <cell r="AA77"/>
          <cell r="AB77" t="e">
            <v>#N/A</v>
          </cell>
          <cell r="AC77" t="e">
            <v>#N/A</v>
          </cell>
          <cell r="AD77"/>
          <cell r="AE77"/>
          <cell r="AF77"/>
          <cell r="AI77">
            <v>73</v>
          </cell>
          <cell r="AJ77" t="str">
            <v>Heifer_dybstroelse_delvis_org</v>
          </cell>
          <cell r="AK77" t="str">
            <v>Cattle_deep_litter_org</v>
          </cell>
          <cell r="AL77" t="str">
            <v>Livestock_manure_org</v>
          </cell>
          <cell r="AM77" t="str">
            <v>Field_application</v>
          </cell>
          <cell r="AN77">
            <v>300</v>
          </cell>
          <cell r="AO77" t="str">
            <v>Kg</v>
          </cell>
          <cell r="AQ77">
            <v>80</v>
          </cell>
          <cell r="AR77" t="str">
            <v>(VS_initial/100)*DM_waste+DM_straw*(1-(4.5/100))</v>
          </cell>
          <cell r="AT77">
            <v>17</v>
          </cell>
          <cell r="AU77">
            <v>0.18</v>
          </cell>
          <cell r="AX77" t="str">
            <v>VS er samlet mængde af VS for den pågældende gødning; MCF og B0 er som anført til venstre</v>
          </cell>
          <cell r="AY77" t="str">
            <v>VS*(MCF/100)*B0*0.67*9.375</v>
          </cell>
          <cell r="AZ77"/>
          <cell r="BA77">
            <v>43.2</v>
          </cell>
          <cell r="BB77" t="str">
            <v>VS*(MCF/100)*B0*0.67*55+VS*(MCF/100)*B0*1000*4*0.02175</v>
          </cell>
          <cell r="BC77"/>
          <cell r="BD77">
            <v>43.2</v>
          </cell>
          <cell r="BE77" t="str">
            <v>VS*(MCF/100)*B0*0.67*9.375</v>
          </cell>
          <cell r="BF77"/>
          <cell r="BG77">
            <v>43.2</v>
          </cell>
          <cell r="BH77" t="str">
            <v>VS*(MCF/100)*B0*0.67*(12/16)*4</v>
          </cell>
          <cell r="BJ77">
            <v>43.2</v>
          </cell>
          <cell r="BK77"/>
          <cell r="BL77"/>
          <cell r="BM77"/>
          <cell r="BN77" t="str">
            <v>VS*(MCF/100)*B0*0.67*(12/16)</v>
          </cell>
          <cell r="BO77"/>
          <cell r="BP77"/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6</v>
          </cell>
          <cell r="CC77">
            <v>0</v>
          </cell>
          <cell r="CD77">
            <v>0</v>
          </cell>
          <cell r="CX77"/>
        </row>
        <row r="78">
          <cell r="A78">
            <v>74</v>
          </cell>
          <cell r="B78" t="str">
            <v>For_prod_74</v>
          </cell>
          <cell r="C78"/>
          <cell r="D78">
            <v>0</v>
          </cell>
          <cell r="E78">
            <v>0</v>
          </cell>
          <cell r="F78"/>
          <cell r="G78"/>
          <cell r="I78"/>
          <cell r="J78"/>
          <cell r="K78">
            <v>0</v>
          </cell>
          <cell r="L78"/>
          <cell r="M78"/>
          <cell r="N78"/>
          <cell r="O78"/>
          <cell r="Y78">
            <v>74</v>
          </cell>
          <cell r="Z78" t="str">
            <v>For_prod_74</v>
          </cell>
          <cell r="AA78"/>
          <cell r="AB78" t="e">
            <v>#N/A</v>
          </cell>
          <cell r="AC78" t="e">
            <v>#N/A</v>
          </cell>
          <cell r="AD78"/>
          <cell r="AE78"/>
          <cell r="AF78"/>
          <cell r="AI78">
            <v>74</v>
          </cell>
          <cell r="AJ78" t="str">
            <v>Heifer_gylle_sengestald_spalter_org</v>
          </cell>
          <cell r="AK78" t="str">
            <v>Cattle_slurry_org</v>
          </cell>
          <cell r="AL78" t="str">
            <v>Livestock_manure_org</v>
          </cell>
          <cell r="AM78" t="str">
            <v>Field_application</v>
          </cell>
          <cell r="AN78">
            <v>123</v>
          </cell>
          <cell r="AO78" t="str">
            <v>Kg</v>
          </cell>
          <cell r="AQ78">
            <v>80</v>
          </cell>
          <cell r="AR78" t="str">
            <v>(VS_initial/100)*DM_waste+DM_straw*(1-(4.5/100))</v>
          </cell>
          <cell r="AT78">
            <v>6.61</v>
          </cell>
          <cell r="AU78">
            <v>0.18</v>
          </cell>
          <cell r="AX78" t="str">
            <v>VS er samlet mængde af VS for den pågældende gødning; MCF og B0 er som anført til venstre</v>
          </cell>
          <cell r="AY78" t="str">
            <v>VS*(MCF/100)*B0*0.67*9.375</v>
          </cell>
          <cell r="AZ78"/>
          <cell r="BA78"/>
          <cell r="BB78" t="str">
            <v>VS*(MCF/100)*B0*0.67*55+VS*(MCF/100)*B0*1000*4*0.02175</v>
          </cell>
          <cell r="BC78"/>
          <cell r="BD78"/>
          <cell r="BE78" t="str">
            <v>VS*(MCF/100)*B0*0.67*9.375</v>
          </cell>
          <cell r="BF78"/>
          <cell r="BG78"/>
          <cell r="BH78" t="str">
            <v>VS*(MCF/100)*B0*0.67*(12/16)*4</v>
          </cell>
          <cell r="BJ78"/>
          <cell r="BK78"/>
          <cell r="BL78"/>
          <cell r="BM78"/>
          <cell r="BN78" t="str">
            <v>VS*(MCF/100)*B0*0.67*(12/16)</v>
          </cell>
          <cell r="BO78"/>
          <cell r="BP78"/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8.1</v>
          </cell>
          <cell r="CC78">
            <v>0</v>
          </cell>
          <cell r="CD78">
            <v>0</v>
          </cell>
          <cell r="CX78"/>
        </row>
        <row r="79">
          <cell r="A79">
            <v>75</v>
          </cell>
          <cell r="B79" t="str">
            <v>For_prod_75</v>
          </cell>
          <cell r="C79"/>
          <cell r="D79">
            <v>0</v>
          </cell>
          <cell r="E79">
            <v>0</v>
          </cell>
          <cell r="F79"/>
          <cell r="G79"/>
          <cell r="I79"/>
          <cell r="J79"/>
          <cell r="K79">
            <v>0</v>
          </cell>
          <cell r="L79"/>
          <cell r="M79"/>
          <cell r="N79"/>
          <cell r="O79"/>
          <cell r="Y79">
            <v>75</v>
          </cell>
          <cell r="Z79" t="str">
            <v>For_prod_75</v>
          </cell>
          <cell r="AA79"/>
          <cell r="AB79" t="e">
            <v>#N/A</v>
          </cell>
          <cell r="AC79" t="e">
            <v>#N/A</v>
          </cell>
          <cell r="AD79"/>
          <cell r="AE79"/>
          <cell r="AF79"/>
          <cell r="AI79">
            <v>75</v>
          </cell>
          <cell r="AJ79" t="str">
            <v>Heifer_gylle_dybstroelse_og_gulv_org</v>
          </cell>
          <cell r="AK79" t="str">
            <v>Cattle_slurry_org</v>
          </cell>
          <cell r="AL79" t="str">
            <v>Livestock_manure_org</v>
          </cell>
          <cell r="AM79" t="str">
            <v>Field_application</v>
          </cell>
          <cell r="AN79">
            <v>110</v>
          </cell>
          <cell r="AO79" t="str">
            <v>Kg</v>
          </cell>
          <cell r="AQ79">
            <v>80</v>
          </cell>
          <cell r="AR79" t="str">
            <v>(VS_initial/100)*DM_waste+DM_straw*(1-(4.5/100))</v>
          </cell>
          <cell r="AT79">
            <v>6.61</v>
          </cell>
          <cell r="AU79">
            <v>0.18</v>
          </cell>
          <cell r="AX79" t="str">
            <v>VS er samlet mængde af VS for den pågældende gødning; MCF og B0 er som anført til venstre</v>
          </cell>
          <cell r="AY79" t="str">
            <v>VS*(MCF/100)*B0*0.67*9.375</v>
          </cell>
          <cell r="AZ79"/>
          <cell r="BA79"/>
          <cell r="BB79" t="str">
            <v>VS*(MCF/100)*B0*0.67*55+VS*(MCF/100)*B0*1000*4*0.02175</v>
          </cell>
          <cell r="BC79"/>
          <cell r="BD79"/>
          <cell r="BE79" t="str">
            <v>VS*(MCF/100)*B0*0.67*9.375</v>
          </cell>
          <cell r="BF79"/>
          <cell r="BG79"/>
          <cell r="BH79" t="str">
            <v>VS*(MCF/100)*B0*0.67*(12/16)*4</v>
          </cell>
          <cell r="BJ79"/>
          <cell r="BK79"/>
          <cell r="BL79"/>
          <cell r="BM79"/>
          <cell r="BN79" t="str">
            <v>VS*(MCF/100)*B0*0.67*(12/16)</v>
          </cell>
          <cell r="BO79"/>
          <cell r="BP79"/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12</v>
          </cell>
          <cell r="CC79">
            <v>0</v>
          </cell>
          <cell r="CD79">
            <v>0</v>
          </cell>
          <cell r="CX79"/>
        </row>
        <row r="80">
          <cell r="A80">
            <v>76</v>
          </cell>
          <cell r="B80" t="str">
            <v>For_prod_76</v>
          </cell>
          <cell r="C80"/>
          <cell r="D80">
            <v>0</v>
          </cell>
          <cell r="E80">
            <v>0</v>
          </cell>
          <cell r="F80"/>
          <cell r="G80"/>
          <cell r="I80"/>
          <cell r="J80"/>
          <cell r="K80">
            <v>0</v>
          </cell>
          <cell r="L80"/>
          <cell r="M80"/>
          <cell r="N80"/>
          <cell r="O80"/>
          <cell r="Y80">
            <v>76</v>
          </cell>
          <cell r="Z80" t="str">
            <v>For_prod_76</v>
          </cell>
          <cell r="AA80"/>
          <cell r="AB80" t="e">
            <v>#N/A</v>
          </cell>
          <cell r="AC80" t="e">
            <v>#N/A</v>
          </cell>
          <cell r="AD80"/>
          <cell r="AE80"/>
          <cell r="AF80"/>
          <cell r="AI80">
            <v>76</v>
          </cell>
          <cell r="AJ80" t="str">
            <v>Heifer_godning_afsat_på_mark_org</v>
          </cell>
          <cell r="AK80" t="str">
            <v>Cattle_dung_urine_field_org</v>
          </cell>
          <cell r="AL80" t="str">
            <v>Dung_field_org</v>
          </cell>
          <cell r="AM80" t="str">
            <v>Field_application</v>
          </cell>
          <cell r="AN80">
            <v>100</v>
          </cell>
          <cell r="AO80" t="str">
            <v>Kg</v>
          </cell>
          <cell r="AP80" t="str">
            <v>TS; Som for gylle fra spaltestald</v>
          </cell>
          <cell r="AQ80">
            <v>80</v>
          </cell>
          <cell r="AR80" t="str">
            <v>(VS_initial/100)*DM_waste</v>
          </cell>
          <cell r="AT80">
            <v>1</v>
          </cell>
          <cell r="AU80">
            <v>0.18</v>
          </cell>
          <cell r="AX80" t="str">
            <v>VS er samlet mængde af VS for den pågældende gødning; MCF og B0 er som anført til venstre</v>
          </cell>
          <cell r="AY80" t="str">
            <v>VS*(MCF/100)*B0*0.67*9.375</v>
          </cell>
          <cell r="AZ80"/>
          <cell r="BA80"/>
          <cell r="BB80" t="str">
            <v>VS*(MCF/100)*B0*0.67*55+VS*(MCF/100)*B0*1000*4*0.02175</v>
          </cell>
          <cell r="BC80"/>
          <cell r="BD80"/>
          <cell r="BE80" t="str">
            <v>VS*(MCF/100)*B0*0.67*9.375</v>
          </cell>
          <cell r="BF80"/>
          <cell r="BG80"/>
          <cell r="BH80" t="str">
            <v>VS*(MCF/100)*B0*0.67*(12/16)*4</v>
          </cell>
          <cell r="BJ80"/>
          <cell r="BK80"/>
          <cell r="BL80"/>
          <cell r="BM80"/>
          <cell r="BN80" t="str">
            <v>VS*(MCF/100)*B0*0.67*(12/16)</v>
          </cell>
          <cell r="BO80"/>
          <cell r="BP80"/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1.5</v>
          </cell>
          <cell r="BW80">
            <v>0</v>
          </cell>
          <cell r="BX80">
            <v>0</v>
          </cell>
          <cell r="BY80">
            <v>7.5</v>
          </cell>
          <cell r="BZ80">
            <v>0</v>
          </cell>
          <cell r="CA80">
            <v>0</v>
          </cell>
          <cell r="CB80">
            <v>7</v>
          </cell>
          <cell r="CC80">
            <v>0</v>
          </cell>
          <cell r="CD80">
            <v>0</v>
          </cell>
          <cell r="CX80"/>
        </row>
        <row r="81">
          <cell r="A81">
            <v>77</v>
          </cell>
          <cell r="B81" t="str">
            <v>For_prod_77</v>
          </cell>
          <cell r="C81"/>
          <cell r="D81">
            <v>0</v>
          </cell>
          <cell r="E81">
            <v>0</v>
          </cell>
          <cell r="F81"/>
          <cell r="G81"/>
          <cell r="I81"/>
          <cell r="J81"/>
          <cell r="K81">
            <v>0</v>
          </cell>
          <cell r="L81"/>
          <cell r="M81"/>
          <cell r="N81"/>
          <cell r="O81"/>
          <cell r="Y81">
            <v>77</v>
          </cell>
          <cell r="Z81" t="str">
            <v>For_prod_77</v>
          </cell>
          <cell r="AA81"/>
          <cell r="AB81" t="e">
            <v>#N/A</v>
          </cell>
          <cell r="AC81" t="e">
            <v>#N/A</v>
          </cell>
          <cell r="AD81"/>
          <cell r="AE81"/>
          <cell r="AF81"/>
          <cell r="AI81">
            <v>77</v>
          </cell>
          <cell r="AJ81" t="str">
            <v>Heifer_gylle_sengestald_fast_gulv_org</v>
          </cell>
          <cell r="AK81" t="str">
            <v>Cattle_slurry_org</v>
          </cell>
          <cell r="AL81" t="str">
            <v>Livestock_manure_org</v>
          </cell>
          <cell r="AM81" t="str">
            <v>Field_application</v>
          </cell>
          <cell r="AN81">
            <v>123</v>
          </cell>
          <cell r="AO81" t="str">
            <v>Kg</v>
          </cell>
          <cell r="AQ81">
            <v>80</v>
          </cell>
          <cell r="AR81" t="str">
            <v>(VS_initial/100)*DM_waste+DM_straw*(1-(4.5/100))</v>
          </cell>
          <cell r="AT81">
            <v>6.61</v>
          </cell>
          <cell r="AU81">
            <v>0.18</v>
          </cell>
          <cell r="AX81" t="str">
            <v>VS er samlet mængde af VS for den pågældende gødning; MCF og B0 er som anført til venstre</v>
          </cell>
          <cell r="AY81" t="str">
            <v>VS*(MCF/100)*B0*0.67*9.375</v>
          </cell>
          <cell r="AZ81"/>
          <cell r="BA81"/>
          <cell r="BB81" t="str">
            <v>VS*(MCF/100)*B0*0.67*55+VS*(MCF/100)*B0*1000*4*0.02175</v>
          </cell>
          <cell r="BC81"/>
          <cell r="BD81"/>
          <cell r="BE81" t="str">
            <v>VS*(MCF/100)*B0*0.67*9.375</v>
          </cell>
          <cell r="BF81"/>
          <cell r="BG81"/>
          <cell r="BH81" t="str">
            <v>VS*(MCF/100)*B0*0.67*(12/16)*4</v>
          </cell>
          <cell r="BJ81"/>
          <cell r="BK81"/>
          <cell r="BL81"/>
          <cell r="BM81"/>
          <cell r="BN81" t="str">
            <v>VS*(MCF/100)*B0*0.67*(12/16)</v>
          </cell>
          <cell r="BO81"/>
          <cell r="BP81"/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12</v>
          </cell>
          <cell r="CC81">
            <v>0</v>
          </cell>
          <cell r="CD81">
            <v>0</v>
          </cell>
          <cell r="CX81"/>
        </row>
        <row r="82">
          <cell r="A82">
            <v>78</v>
          </cell>
          <cell r="B82" t="str">
            <v>For_prod_78</v>
          </cell>
          <cell r="C82"/>
          <cell r="D82">
            <v>0</v>
          </cell>
          <cell r="E82">
            <v>0</v>
          </cell>
          <cell r="F82"/>
          <cell r="G82"/>
          <cell r="I82"/>
          <cell r="J82"/>
          <cell r="K82">
            <v>0</v>
          </cell>
          <cell r="L82"/>
          <cell r="M82"/>
          <cell r="N82"/>
          <cell r="O82"/>
          <cell r="Y82">
            <v>78</v>
          </cell>
          <cell r="Z82" t="str">
            <v>For_prod_78</v>
          </cell>
          <cell r="AA82"/>
          <cell r="AB82" t="e">
            <v>#N/A</v>
          </cell>
          <cell r="AC82" t="e">
            <v>#N/A</v>
          </cell>
          <cell r="AD82"/>
          <cell r="AE82"/>
          <cell r="AF82"/>
          <cell r="AI82">
            <v>78</v>
          </cell>
          <cell r="AJ82" t="str">
            <v>Heifer_gylle_sengestald_draenet_org</v>
          </cell>
          <cell r="AK82" t="str">
            <v>Cattle_slurry_org</v>
          </cell>
          <cell r="AL82" t="str">
            <v>Livestock_manure_org</v>
          </cell>
          <cell r="AM82" t="str">
            <v>Field_application</v>
          </cell>
          <cell r="AN82">
            <v>123</v>
          </cell>
          <cell r="AO82" t="str">
            <v>Kg</v>
          </cell>
          <cell r="AQ82">
            <v>80</v>
          </cell>
          <cell r="AR82" t="str">
            <v>(VS_initial/100)*DM_waste+DM_straw*(1-(4.5/100))</v>
          </cell>
          <cell r="AT82">
            <v>6.61</v>
          </cell>
          <cell r="AU82">
            <v>0.18</v>
          </cell>
          <cell r="AX82" t="str">
            <v>VS er samlet mængde af VS for den pågældende gødning; MCF og B0 er som anført til venstre</v>
          </cell>
          <cell r="AY82" t="str">
            <v>VS*(MCF/100)*B0*0.67*9.375</v>
          </cell>
          <cell r="AZ82"/>
          <cell r="BA82"/>
          <cell r="BB82" t="str">
            <v>VS*(MCF/100)*B0*0.67*55+VS*(MCF/100)*B0*1000*4*0.02175</v>
          </cell>
          <cell r="BC82"/>
          <cell r="BD82"/>
          <cell r="BE82" t="str">
            <v>VS*(MCF/100)*B0*0.67*9.375</v>
          </cell>
          <cell r="BF82"/>
          <cell r="BG82"/>
          <cell r="BH82" t="str">
            <v>VS*(MCF/100)*B0*0.67*(12/16)*4</v>
          </cell>
          <cell r="BJ82"/>
          <cell r="BK82"/>
          <cell r="BL82"/>
          <cell r="BM82"/>
          <cell r="BN82" t="str">
            <v>VS*(MCF/100)*B0*0.67*(12/16)</v>
          </cell>
          <cell r="BO82"/>
          <cell r="BP82"/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6.24</v>
          </cell>
          <cell r="CC82">
            <v>0</v>
          </cell>
          <cell r="CD82">
            <v>0</v>
          </cell>
          <cell r="CX82"/>
        </row>
        <row r="83">
          <cell r="A83">
            <v>79</v>
          </cell>
          <cell r="B83" t="str">
            <v>For_prod_79</v>
          </cell>
          <cell r="C83"/>
          <cell r="D83">
            <v>0</v>
          </cell>
          <cell r="E83">
            <v>0</v>
          </cell>
          <cell r="F83"/>
          <cell r="G83"/>
          <cell r="I83"/>
          <cell r="J83"/>
          <cell r="K83">
            <v>0</v>
          </cell>
          <cell r="L83"/>
          <cell r="M83"/>
          <cell r="N83"/>
          <cell r="O83"/>
          <cell r="Y83">
            <v>79</v>
          </cell>
          <cell r="Z83" t="str">
            <v>For_prod_79</v>
          </cell>
          <cell r="AA83"/>
          <cell r="AB83" t="e">
            <v>#N/A</v>
          </cell>
          <cell r="AC83" t="e">
            <v>#N/A</v>
          </cell>
          <cell r="AD83"/>
          <cell r="AE83"/>
          <cell r="AF83"/>
          <cell r="AI83">
            <v>79</v>
          </cell>
          <cell r="AJ83" t="str">
            <v>Heifer_gylle_dybstroelse_spalter_linespil_org</v>
          </cell>
          <cell r="AK83" t="str">
            <v>Cattle_slurry_org</v>
          </cell>
          <cell r="AL83" t="str">
            <v>Livestock_manure_org</v>
          </cell>
          <cell r="AM83" t="str">
            <v>Field_application</v>
          </cell>
          <cell r="AN83">
            <v>110</v>
          </cell>
          <cell r="AO83" t="str">
            <v>Kg</v>
          </cell>
          <cell r="AQ83">
            <v>80</v>
          </cell>
          <cell r="AR83" t="str">
            <v>(VS_initial/100)*DM_waste+DM_straw*(1-(4.5/100))</v>
          </cell>
          <cell r="AT83">
            <v>6.61</v>
          </cell>
          <cell r="AU83">
            <v>0.18</v>
          </cell>
          <cell r="AX83" t="str">
            <v>VS er samlet mængde af VS for den pågældende gødning; MCF og B0 er som anført til venstre</v>
          </cell>
          <cell r="AY83" t="str">
            <v>VS*(MCF/100)*B0*0.67*9.375</v>
          </cell>
          <cell r="AZ83"/>
          <cell r="BA83"/>
          <cell r="BB83" t="str">
            <v>VS*(MCF/100)*B0*0.67*55+VS*(MCF/100)*B0*1000*4*0.02175</v>
          </cell>
          <cell r="BC83"/>
          <cell r="BD83"/>
          <cell r="BE83" t="str">
            <v>VS*(MCF/100)*B0*0.67*9.375</v>
          </cell>
          <cell r="BF83"/>
          <cell r="BG83"/>
          <cell r="BH83" t="str">
            <v>VS*(MCF/100)*B0*0.67*(12/16)*4</v>
          </cell>
          <cell r="BJ83"/>
          <cell r="BK83"/>
          <cell r="BL83"/>
          <cell r="BM83"/>
          <cell r="BN83" t="str">
            <v>VS*(MCF/100)*B0*0.67*(12/16)</v>
          </cell>
          <cell r="BO83"/>
          <cell r="BP83"/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7.2</v>
          </cell>
          <cell r="CC83">
            <v>0</v>
          </cell>
          <cell r="CD83">
            <v>0</v>
          </cell>
          <cell r="CX83"/>
        </row>
        <row r="84">
          <cell r="A84">
            <v>80</v>
          </cell>
          <cell r="B84" t="str">
            <v>For_prod_80</v>
          </cell>
          <cell r="C84"/>
          <cell r="D84">
            <v>0</v>
          </cell>
          <cell r="E84">
            <v>0</v>
          </cell>
          <cell r="F84"/>
          <cell r="G84"/>
          <cell r="I84"/>
          <cell r="J84"/>
          <cell r="K84">
            <v>0</v>
          </cell>
          <cell r="L84"/>
          <cell r="M84"/>
          <cell r="N84"/>
          <cell r="O84"/>
          <cell r="Y84">
            <v>80</v>
          </cell>
          <cell r="Z84" t="str">
            <v>For_prod_80</v>
          </cell>
          <cell r="AA84"/>
          <cell r="AB84" t="e">
            <v>#N/A</v>
          </cell>
          <cell r="AC84" t="e">
            <v>#N/A</v>
          </cell>
          <cell r="AD84"/>
          <cell r="AE84"/>
          <cell r="AF84"/>
          <cell r="AI84">
            <v>80</v>
          </cell>
          <cell r="AJ84" t="str">
            <v>Heifer_gylle_dybstroelse_spalter_ring_bag_org</v>
          </cell>
          <cell r="AK84" t="str">
            <v>Cattle_slurry_org</v>
          </cell>
          <cell r="AL84" t="str">
            <v>Livestock_manure_org</v>
          </cell>
          <cell r="AM84" t="str">
            <v>Field_application</v>
          </cell>
          <cell r="AN84">
            <v>110</v>
          </cell>
          <cell r="AO84" t="str">
            <v>Kg</v>
          </cell>
          <cell r="AQ84">
            <v>80</v>
          </cell>
          <cell r="AR84" t="str">
            <v>(VS_initial/100)*DM_waste+DM_straw*(1-(4.5/100))</v>
          </cell>
          <cell r="AT84">
            <v>6.61</v>
          </cell>
          <cell r="AU84">
            <v>0.18</v>
          </cell>
          <cell r="AX84" t="str">
            <v>VS er samlet mængde af VS for den pågældende gødning; MCF og B0 er som anført til venstre</v>
          </cell>
          <cell r="AY84" t="str">
            <v>VS*(MCF/100)*B0*0.67*9.375</v>
          </cell>
          <cell r="AZ84"/>
          <cell r="BA84"/>
          <cell r="BB84" t="str">
            <v>VS*(MCF/100)*B0*0.67*55+VS*(MCF/100)*B0*1000*4*0.02175</v>
          </cell>
          <cell r="BC84"/>
          <cell r="BD84"/>
          <cell r="BE84" t="str">
            <v>VS*(MCF/100)*B0*0.67*9.375</v>
          </cell>
          <cell r="BF84"/>
          <cell r="BG84"/>
          <cell r="BH84" t="str">
            <v>VS*(MCF/100)*B0*0.67*(12/16)*4</v>
          </cell>
          <cell r="BJ84"/>
          <cell r="BK84"/>
          <cell r="BL84"/>
          <cell r="BM84"/>
          <cell r="BN84" t="str">
            <v>VS*(MCF/100)*B0*0.67*(12/16)</v>
          </cell>
          <cell r="BO84"/>
          <cell r="BP84"/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8.1</v>
          </cell>
          <cell r="CC84">
            <v>0</v>
          </cell>
          <cell r="CD84">
            <v>0</v>
          </cell>
          <cell r="CX84"/>
        </row>
        <row r="85">
          <cell r="A85">
            <v>81</v>
          </cell>
          <cell r="B85" t="str">
            <v>For_prod_81</v>
          </cell>
          <cell r="C85"/>
          <cell r="D85">
            <v>0</v>
          </cell>
          <cell r="E85">
            <v>0</v>
          </cell>
          <cell r="F85"/>
          <cell r="G85"/>
          <cell r="I85"/>
          <cell r="J85"/>
          <cell r="K85">
            <v>0</v>
          </cell>
          <cell r="L85"/>
          <cell r="M85"/>
          <cell r="N85"/>
          <cell r="O85"/>
          <cell r="Y85">
            <v>81</v>
          </cell>
          <cell r="Z85" t="str">
            <v>For_prod_81</v>
          </cell>
          <cell r="AA85"/>
          <cell r="AB85" t="e">
            <v>#N/A</v>
          </cell>
          <cell r="AC85" t="e">
            <v>#N/A</v>
          </cell>
          <cell r="AD85"/>
          <cell r="AE85"/>
          <cell r="AF85"/>
          <cell r="AI85">
            <v>81</v>
          </cell>
          <cell r="AJ85" t="str">
            <v>Heifer_gylle_spaltestald_org</v>
          </cell>
          <cell r="AK85" t="str">
            <v>Cattle_slurry_org</v>
          </cell>
          <cell r="AL85" t="str">
            <v>Livestock_manure_org</v>
          </cell>
          <cell r="AM85" t="str">
            <v>Field_application</v>
          </cell>
          <cell r="AN85">
            <v>100</v>
          </cell>
          <cell r="AO85" t="str">
            <v>Kg</v>
          </cell>
          <cell r="AQ85">
            <v>80</v>
          </cell>
          <cell r="AR85" t="str">
            <v>(VS_initial/100)*DM_waste</v>
          </cell>
          <cell r="AT85">
            <v>6.61</v>
          </cell>
          <cell r="AU85">
            <v>0.18</v>
          </cell>
          <cell r="AX85" t="str">
            <v>VS er samlet mængde af VS for den pågældende gødning; MCF og B0 er som anført til venstre</v>
          </cell>
          <cell r="AY85" t="str">
            <v>VS*(MCF/100)*B0*0.67*9.375</v>
          </cell>
          <cell r="AZ85"/>
          <cell r="BA85"/>
          <cell r="BB85" t="str">
            <v>VS*(MCF/100)*B0*0.67*55+VS*(MCF/100)*B0*1000*4*0.02175</v>
          </cell>
          <cell r="BC85"/>
          <cell r="BD85"/>
          <cell r="BE85" t="str">
            <v>VS*(MCF/100)*B0*0.67*9.375</v>
          </cell>
          <cell r="BF85"/>
          <cell r="BG85"/>
          <cell r="BH85" t="str">
            <v>VS*(MCF/100)*B0*0.67*(12/16)*4</v>
          </cell>
          <cell r="BJ85"/>
          <cell r="BK85"/>
          <cell r="BL85"/>
          <cell r="BM85"/>
          <cell r="BN85" t="str">
            <v>VS*(MCF/100)*B0*0.67*(12/16)</v>
          </cell>
          <cell r="BO85"/>
          <cell r="BP85"/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9.6</v>
          </cell>
          <cell r="CC85">
            <v>0</v>
          </cell>
          <cell r="CD85">
            <v>0</v>
          </cell>
          <cell r="CX85"/>
        </row>
        <row r="86">
          <cell r="A86">
            <v>82</v>
          </cell>
          <cell r="B86" t="str">
            <v>For_prod_82</v>
          </cell>
          <cell r="C86"/>
          <cell r="D86">
            <v>0</v>
          </cell>
          <cell r="E86">
            <v>0</v>
          </cell>
          <cell r="F86"/>
          <cell r="G86"/>
          <cell r="I86"/>
          <cell r="J86"/>
          <cell r="K86">
            <v>0</v>
          </cell>
          <cell r="L86"/>
          <cell r="M86"/>
          <cell r="N86"/>
          <cell r="O86"/>
          <cell r="Y86">
            <v>82</v>
          </cell>
          <cell r="Z86" t="str">
            <v>For_prod_82</v>
          </cell>
          <cell r="AA86"/>
          <cell r="AB86" t="e">
            <v>#N/A</v>
          </cell>
          <cell r="AC86" t="e">
            <v>#N/A</v>
          </cell>
          <cell r="AD86"/>
          <cell r="AE86"/>
          <cell r="AF86"/>
          <cell r="AI86">
            <v>82</v>
          </cell>
          <cell r="AJ86" t="str">
            <v>Bull_gylle_bindestald_conv</v>
          </cell>
          <cell r="AK86" t="str">
            <v>Cattle_slurry_conv</v>
          </cell>
          <cell r="AL86" t="str">
            <v>Livestock_manure_conv</v>
          </cell>
          <cell r="AM86" t="str">
            <v>Field_application</v>
          </cell>
          <cell r="AN86">
            <v>128</v>
          </cell>
          <cell r="AO86" t="str">
            <v>Kg</v>
          </cell>
          <cell r="AQ86">
            <v>80</v>
          </cell>
          <cell r="AR86" t="str">
            <v>(VS_initial/100)*DM_waste+DM_straw*(1-(4.5/100))</v>
          </cell>
          <cell r="AT86">
            <v>6.61</v>
          </cell>
          <cell r="AU86">
            <v>0.18</v>
          </cell>
          <cell r="AX86" t="str">
            <v>VS er samlet mængde af VS for den pågældende gødning; MCF og B0 er som anført til venstre</v>
          </cell>
          <cell r="AY86" t="str">
            <v>VS*(MCF/100)*B0*0.67*9.375</v>
          </cell>
          <cell r="AZ86"/>
          <cell r="BA86"/>
          <cell r="BB86" t="str">
            <v>VS*(MCF/100)*B0*0.67*55+VS*(MCF/100)*B0*1000*4*0.02175</v>
          </cell>
          <cell r="BC86"/>
          <cell r="BD86"/>
          <cell r="BE86" t="str">
            <v>VS*(MCF/100)*B0*0.67*9.375</v>
          </cell>
          <cell r="BF86"/>
          <cell r="BG86"/>
          <cell r="BH86" t="str">
            <v>VS*(MCF/100)*B0*0.67*(12/16)*4</v>
          </cell>
          <cell r="BJ86"/>
          <cell r="BK86"/>
          <cell r="BL86"/>
          <cell r="BM86"/>
          <cell r="BN86" t="str">
            <v>VS*(MCF/100)*B0*0.67*(12/16)</v>
          </cell>
          <cell r="BO86"/>
          <cell r="BP86"/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3.6</v>
          </cell>
          <cell r="CC86">
            <v>0</v>
          </cell>
          <cell r="CD86">
            <v>0</v>
          </cell>
          <cell r="CX86"/>
        </row>
        <row r="87">
          <cell r="A87">
            <v>83</v>
          </cell>
          <cell r="B87" t="str">
            <v>For_prod_83</v>
          </cell>
          <cell r="C87"/>
          <cell r="D87">
            <v>0</v>
          </cell>
          <cell r="E87">
            <v>0</v>
          </cell>
          <cell r="F87"/>
          <cell r="G87"/>
          <cell r="I87"/>
          <cell r="J87"/>
          <cell r="K87">
            <v>0</v>
          </cell>
          <cell r="L87"/>
          <cell r="M87"/>
          <cell r="N87"/>
          <cell r="O87"/>
          <cell r="Y87">
            <v>83</v>
          </cell>
          <cell r="Z87" t="str">
            <v>For_prod_83</v>
          </cell>
          <cell r="AA87"/>
          <cell r="AB87" t="e">
            <v>#N/A</v>
          </cell>
          <cell r="AC87" t="e">
            <v>#N/A</v>
          </cell>
          <cell r="AD87"/>
          <cell r="AE87"/>
          <cell r="AF87"/>
          <cell r="AI87">
            <v>83</v>
          </cell>
          <cell r="AJ87" t="str">
            <v>Bull_fast_moeg_conv</v>
          </cell>
          <cell r="AK87" t="str">
            <v>Cattle_solid_manure_conv</v>
          </cell>
          <cell r="AL87" t="str">
            <v>Livestock_manure_conv</v>
          </cell>
          <cell r="AM87" t="str">
            <v>Field_application</v>
          </cell>
          <cell r="AN87">
            <v>206</v>
          </cell>
          <cell r="AO87" t="str">
            <v>Kg</v>
          </cell>
          <cell r="AQ87">
            <v>80</v>
          </cell>
          <cell r="AR87" t="str">
            <v>(VS_initial/100)*DM_waste+DM_straw*(1-(4.5/100))</v>
          </cell>
          <cell r="AT87">
            <v>2</v>
          </cell>
          <cell r="AU87">
            <v>0.18</v>
          </cell>
          <cell r="AX87" t="str">
            <v>VS er samlet mængde af VS for den pågældende gødning; MCF og B0 er som anført til venstre</v>
          </cell>
          <cell r="AY87" t="str">
            <v>VS*(MCF/100)*B0*0.67*9.375</v>
          </cell>
          <cell r="AZ87"/>
          <cell r="BA87">
            <v>8.1999999999999993</v>
          </cell>
          <cell r="BB87" t="str">
            <v>VS*(MCF/100)*B0*0.67*55+VS*(MCF/100)*B0*1000*4*0.02175</v>
          </cell>
          <cell r="BC87"/>
          <cell r="BD87">
            <v>8.1999999999999993</v>
          </cell>
          <cell r="BE87" t="str">
            <v>VS*(MCF/100)*B0*0.67*9.375</v>
          </cell>
          <cell r="BF87"/>
          <cell r="BG87">
            <v>8.1999999999999993</v>
          </cell>
          <cell r="BH87" t="str">
            <v>VS*(MCF/100)*B0*0.67*(12/16)*4</v>
          </cell>
          <cell r="BJ87">
            <v>8.1999999999999993</v>
          </cell>
          <cell r="BK87"/>
          <cell r="BL87"/>
          <cell r="BM87"/>
          <cell r="BN87" t="str">
            <v>VS*(MCF/100)*B0*0.67*(12/16)</v>
          </cell>
          <cell r="BO87"/>
          <cell r="BP87"/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X87">
            <v>3</v>
          </cell>
        </row>
        <row r="88">
          <cell r="A88">
            <v>84</v>
          </cell>
          <cell r="B88" t="str">
            <v>For_prod_84</v>
          </cell>
          <cell r="C88"/>
          <cell r="D88">
            <v>0</v>
          </cell>
          <cell r="E88">
            <v>0</v>
          </cell>
          <cell r="F88"/>
          <cell r="G88"/>
          <cell r="I88"/>
          <cell r="J88"/>
          <cell r="K88">
            <v>0</v>
          </cell>
          <cell r="L88"/>
          <cell r="M88"/>
          <cell r="N88"/>
          <cell r="O88"/>
          <cell r="Y88">
            <v>84</v>
          </cell>
          <cell r="Z88" t="str">
            <v>For_prod_84</v>
          </cell>
          <cell r="AA88"/>
          <cell r="AB88" t="e">
            <v>#N/A</v>
          </cell>
          <cell r="AC88" t="e">
            <v>#N/A</v>
          </cell>
          <cell r="AD88"/>
          <cell r="AE88"/>
          <cell r="AF88"/>
          <cell r="AI88">
            <v>84</v>
          </cell>
          <cell r="AJ88" t="str">
            <v>Bull_ajle_conv</v>
          </cell>
          <cell r="AK88" t="str">
            <v>Cattle_ajle_conv</v>
          </cell>
          <cell r="AL88" t="str">
            <v>Livestock_manure_conv</v>
          </cell>
          <cell r="AM88" t="str">
            <v>Field_application</v>
          </cell>
          <cell r="AN88">
            <v>31</v>
          </cell>
          <cell r="AO88" t="str">
            <v>Kg</v>
          </cell>
          <cell r="AQ88">
            <v>80</v>
          </cell>
          <cell r="AR88" t="str">
            <v>(VS_initial/100)*DM_waste+DM_straw*(1-(4.5/100))</v>
          </cell>
          <cell r="AT88">
            <v>6.61</v>
          </cell>
          <cell r="AU88">
            <v>0.18</v>
          </cell>
          <cell r="AX88" t="str">
            <v>VS er samlet mængde af VS for den pågældende gødning; MCF og B0 er som anført til venstre</v>
          </cell>
          <cell r="AY88" t="str">
            <v>VS*(MCF/100)*B0*0.67*9.375</v>
          </cell>
          <cell r="AZ88"/>
          <cell r="BA88"/>
          <cell r="BB88" t="str">
            <v>VS*(MCF/100)*B0*0.67*55+VS*(MCF/100)*B0*1000*4*0.02175</v>
          </cell>
          <cell r="BC88"/>
          <cell r="BD88"/>
          <cell r="BE88" t="str">
            <v>VS*(MCF/100)*B0*0.67*9.375</v>
          </cell>
          <cell r="BF88"/>
          <cell r="BG88"/>
          <cell r="BH88" t="str">
            <v>VS*(MCF/100)*B0*0.67*(12/16)*4</v>
          </cell>
          <cell r="BJ88"/>
          <cell r="BK88"/>
          <cell r="BL88"/>
          <cell r="BM88"/>
          <cell r="BN88" t="str">
            <v>VS*(MCF/100)*B0*0.67*(12/16)</v>
          </cell>
          <cell r="BO88"/>
          <cell r="BP88"/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5.4</v>
          </cell>
          <cell r="CC88">
            <v>0</v>
          </cell>
          <cell r="CD88">
            <v>0</v>
          </cell>
          <cell r="CX88"/>
        </row>
        <row r="89">
          <cell r="A89">
            <v>85</v>
          </cell>
          <cell r="B89" t="str">
            <v>For_prod_85</v>
          </cell>
          <cell r="C89"/>
          <cell r="D89">
            <v>0</v>
          </cell>
          <cell r="E89">
            <v>0</v>
          </cell>
          <cell r="F89"/>
          <cell r="G89"/>
          <cell r="I89"/>
          <cell r="J89"/>
          <cell r="K89">
            <v>0</v>
          </cell>
          <cell r="L89"/>
          <cell r="M89"/>
          <cell r="N89"/>
          <cell r="O89"/>
          <cell r="Y89">
            <v>85</v>
          </cell>
          <cell r="Z89" t="str">
            <v>For_prod_85</v>
          </cell>
          <cell r="AA89"/>
          <cell r="AB89" t="e">
            <v>#N/A</v>
          </cell>
          <cell r="AC89" t="e">
            <v>#N/A</v>
          </cell>
          <cell r="AD89"/>
          <cell r="AE89"/>
          <cell r="AF89"/>
          <cell r="AI89">
            <v>85</v>
          </cell>
          <cell r="AJ89" t="str">
            <v>Bull_dybstroelse_hel_conv</v>
          </cell>
          <cell r="AK89" t="str">
            <v>Cattle_deep_litter_conv</v>
          </cell>
          <cell r="AL89" t="str">
            <v>Livestock_manure_conv</v>
          </cell>
          <cell r="AM89" t="str">
            <v>Field_application</v>
          </cell>
          <cell r="AN89">
            <v>300</v>
          </cell>
          <cell r="AO89" t="str">
            <v>Kg</v>
          </cell>
          <cell r="AQ89">
            <v>80</v>
          </cell>
          <cell r="AR89" t="str">
            <v>(VS_initial/100)*DM_waste+DM_straw*(1-(4.5/100))</v>
          </cell>
          <cell r="AT89">
            <v>12.4</v>
          </cell>
          <cell r="AU89">
            <v>0.18</v>
          </cell>
          <cell r="AX89" t="str">
            <v>VS er samlet mængde af VS for den pågældende gødning; MCF og B0 er som anført til venstre</v>
          </cell>
          <cell r="AY89" t="str">
            <v>VS*(MCF/100)*B0*0.67*9.375</v>
          </cell>
          <cell r="AZ89"/>
          <cell r="BA89">
            <v>48.3</v>
          </cell>
          <cell r="BB89" t="str">
            <v>VS*(MCF/100)*B0*0.67*55+VS*(MCF/100)*B0*1000*4*0.02175</v>
          </cell>
          <cell r="BC89"/>
          <cell r="BD89">
            <v>48.3</v>
          </cell>
          <cell r="BE89" t="str">
            <v>VS*(MCF/100)*B0*0.67*9.375</v>
          </cell>
          <cell r="BF89"/>
          <cell r="BG89">
            <v>48.3</v>
          </cell>
          <cell r="BH89" t="str">
            <v>VS*(MCF/100)*B0*0.67*(12/16)*4</v>
          </cell>
          <cell r="BJ89">
            <v>48.3</v>
          </cell>
          <cell r="BK89"/>
          <cell r="BL89"/>
          <cell r="BM89"/>
          <cell r="BN89" t="str">
            <v>VS*(MCF/100)*B0*0.67*(12/16)</v>
          </cell>
          <cell r="BO89"/>
          <cell r="BP89"/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6</v>
          </cell>
          <cell r="CC89">
            <v>0</v>
          </cell>
          <cell r="CD89">
            <v>0</v>
          </cell>
          <cell r="CX89"/>
        </row>
        <row r="90">
          <cell r="A90">
            <v>86</v>
          </cell>
          <cell r="B90" t="str">
            <v>For_prod_86</v>
          </cell>
          <cell r="C90"/>
          <cell r="D90">
            <v>0</v>
          </cell>
          <cell r="E90">
            <v>0</v>
          </cell>
          <cell r="F90"/>
          <cell r="G90"/>
          <cell r="I90"/>
          <cell r="J90"/>
          <cell r="K90">
            <v>0</v>
          </cell>
          <cell r="L90"/>
          <cell r="M90"/>
          <cell r="N90"/>
          <cell r="O90"/>
          <cell r="Y90">
            <v>86</v>
          </cell>
          <cell r="Z90" t="str">
            <v>For_prod_86</v>
          </cell>
          <cell r="AA90"/>
          <cell r="AB90" t="e">
            <v>#N/A</v>
          </cell>
          <cell r="AC90" t="e">
            <v>#N/A</v>
          </cell>
          <cell r="AD90"/>
          <cell r="AE90"/>
          <cell r="AF90"/>
          <cell r="AI90">
            <v>86</v>
          </cell>
          <cell r="AJ90" t="str">
            <v>Bull_dybstroelse_delvis_conv</v>
          </cell>
          <cell r="AK90" t="str">
            <v>Cattle_deep_litter_conv</v>
          </cell>
          <cell r="AL90" t="str">
            <v>Livestock_manure_conv</v>
          </cell>
          <cell r="AM90" t="str">
            <v>Field_application</v>
          </cell>
          <cell r="AN90">
            <v>300</v>
          </cell>
          <cell r="AO90" t="str">
            <v>Kg</v>
          </cell>
          <cell r="AQ90">
            <v>80</v>
          </cell>
          <cell r="AR90" t="str">
            <v>(VS_initial/100)*DM_waste+DM_straw*(1-(4.5/100))</v>
          </cell>
          <cell r="AT90">
            <v>17</v>
          </cell>
          <cell r="AU90">
            <v>0.18</v>
          </cell>
          <cell r="AX90" t="str">
            <v>VS er samlet mængde af VS for den pågældende gødning; MCF og B0 er som anført til venstre</v>
          </cell>
          <cell r="AY90" t="str">
            <v>VS*(MCF/100)*B0*0.67*9.375</v>
          </cell>
          <cell r="AZ90"/>
          <cell r="BA90">
            <v>43.9</v>
          </cell>
          <cell r="BB90" t="str">
            <v>VS*(MCF/100)*B0*0.67*55+VS*(MCF/100)*B0*1000*4*0.02175</v>
          </cell>
          <cell r="BC90"/>
          <cell r="BD90">
            <v>43.9</v>
          </cell>
          <cell r="BE90" t="str">
            <v>VS*(MCF/100)*B0*0.67*9.375</v>
          </cell>
          <cell r="BF90"/>
          <cell r="BG90">
            <v>43.9</v>
          </cell>
          <cell r="BH90" t="str">
            <v>VS*(MCF/100)*B0*0.67*(12/16)*4</v>
          </cell>
          <cell r="BJ90">
            <v>43.9</v>
          </cell>
          <cell r="BK90"/>
          <cell r="BL90"/>
          <cell r="BM90"/>
          <cell r="BN90" t="str">
            <v>VS*(MCF/100)*B0*0.67*(12/16)</v>
          </cell>
          <cell r="BO90"/>
          <cell r="BP90"/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6</v>
          </cell>
          <cell r="CC90">
            <v>0</v>
          </cell>
          <cell r="CD90">
            <v>0</v>
          </cell>
          <cell r="CX90"/>
        </row>
        <row r="91">
          <cell r="A91">
            <v>87</v>
          </cell>
          <cell r="B91" t="str">
            <v>For_prod_87</v>
          </cell>
          <cell r="C91"/>
          <cell r="D91">
            <v>0</v>
          </cell>
          <cell r="E91">
            <v>0</v>
          </cell>
          <cell r="F91"/>
          <cell r="G91"/>
          <cell r="I91"/>
          <cell r="J91"/>
          <cell r="K91">
            <v>0</v>
          </cell>
          <cell r="L91"/>
          <cell r="M91"/>
          <cell r="N91"/>
          <cell r="O91"/>
          <cell r="Y91">
            <v>87</v>
          </cell>
          <cell r="Z91" t="str">
            <v>For_prod_87</v>
          </cell>
          <cell r="AA91"/>
          <cell r="AB91" t="e">
            <v>#N/A</v>
          </cell>
          <cell r="AC91" t="e">
            <v>#N/A</v>
          </cell>
          <cell r="AD91"/>
          <cell r="AE91"/>
          <cell r="AF91"/>
          <cell r="AI91">
            <v>87</v>
          </cell>
          <cell r="AJ91" t="str">
            <v>Bull_gylle_sengestald_spalter_conv</v>
          </cell>
          <cell r="AK91" t="str">
            <v>Cattle_slurry_conv</v>
          </cell>
          <cell r="AL91" t="str">
            <v>Livestock_manure_conv</v>
          </cell>
          <cell r="AM91" t="str">
            <v>Field_application</v>
          </cell>
          <cell r="AN91">
            <v>123</v>
          </cell>
          <cell r="AO91" t="str">
            <v>Kg</v>
          </cell>
          <cell r="AQ91">
            <v>80</v>
          </cell>
          <cell r="AR91" t="str">
            <v>(VS_initial/100)*DM_waste+DM_straw*(1-(4.5/100))</v>
          </cell>
          <cell r="AT91">
            <v>6.61</v>
          </cell>
          <cell r="AU91">
            <v>0.18</v>
          </cell>
          <cell r="AX91" t="str">
            <v>VS er samlet mængde af VS for den pågældende gødning; MCF og B0 er som anført til venstre</v>
          </cell>
          <cell r="AY91" t="str">
            <v>VS*(MCF/100)*B0*0.67*9.375</v>
          </cell>
          <cell r="AZ91"/>
          <cell r="BA91"/>
          <cell r="BB91" t="str">
            <v>VS*(MCF/100)*B0*0.67*55+VS*(MCF/100)*B0*1000*4*0.02175</v>
          </cell>
          <cell r="BC91"/>
          <cell r="BD91"/>
          <cell r="BE91" t="str">
            <v>VS*(MCF/100)*B0*0.67*9.375</v>
          </cell>
          <cell r="BF91"/>
          <cell r="BG91"/>
          <cell r="BH91" t="str">
            <v>VS*(MCF/100)*B0*0.67*(12/16)*4</v>
          </cell>
          <cell r="BJ91"/>
          <cell r="BK91"/>
          <cell r="BL91"/>
          <cell r="BM91"/>
          <cell r="BN91" t="str">
            <v>VS*(MCF/100)*B0*0.67*(12/16)</v>
          </cell>
          <cell r="BO91"/>
          <cell r="BP91"/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8.1</v>
          </cell>
          <cell r="CC91">
            <v>0</v>
          </cell>
          <cell r="CD91">
            <v>0</v>
          </cell>
          <cell r="CX91"/>
        </row>
        <row r="92">
          <cell r="A92">
            <v>88</v>
          </cell>
          <cell r="B92" t="str">
            <v>For_prod_88</v>
          </cell>
          <cell r="C92"/>
          <cell r="D92">
            <v>0</v>
          </cell>
          <cell r="E92">
            <v>0</v>
          </cell>
          <cell r="F92"/>
          <cell r="G92"/>
          <cell r="I92"/>
          <cell r="J92"/>
          <cell r="K92">
            <v>0</v>
          </cell>
          <cell r="L92"/>
          <cell r="M92"/>
          <cell r="N92"/>
          <cell r="O92"/>
          <cell r="Y92">
            <v>88</v>
          </cell>
          <cell r="Z92" t="str">
            <v>For_prod_88</v>
          </cell>
          <cell r="AA92"/>
          <cell r="AB92" t="e">
            <v>#N/A</v>
          </cell>
          <cell r="AC92" t="e">
            <v>#N/A</v>
          </cell>
          <cell r="AD92"/>
          <cell r="AE92"/>
          <cell r="AF92"/>
          <cell r="AI92">
            <v>88</v>
          </cell>
          <cell r="AJ92" t="str">
            <v>Bull_gylle_dybstroelse_og_gulv_conv</v>
          </cell>
          <cell r="AK92" t="str">
            <v>Cattle_slurry_conv</v>
          </cell>
          <cell r="AL92" t="str">
            <v>Livestock_manure_conv</v>
          </cell>
          <cell r="AM92" t="str">
            <v>Field_application</v>
          </cell>
          <cell r="AN92">
            <v>89</v>
          </cell>
          <cell r="AO92" t="str">
            <v>Kg</v>
          </cell>
          <cell r="AQ92">
            <v>80</v>
          </cell>
          <cell r="AR92" t="str">
            <v>(VS_initial/100)*DM_waste+DM_straw*(1-(4.5/100))</v>
          </cell>
          <cell r="AT92">
            <v>6.61</v>
          </cell>
          <cell r="AU92">
            <v>0.18</v>
          </cell>
          <cell r="AX92" t="str">
            <v>VS er samlet mængde af VS for den pågældende gødning; MCF og B0 er som anført til venstre</v>
          </cell>
          <cell r="AY92" t="str">
            <v>VS*(MCF/100)*B0*0.67*9.375</v>
          </cell>
          <cell r="AZ92"/>
          <cell r="BA92"/>
          <cell r="BB92" t="str">
            <v>VS*(MCF/100)*B0*0.67*55+VS*(MCF/100)*B0*1000*4*0.02175</v>
          </cell>
          <cell r="BC92"/>
          <cell r="BD92"/>
          <cell r="BE92" t="str">
            <v>VS*(MCF/100)*B0*0.67*9.375</v>
          </cell>
          <cell r="BF92"/>
          <cell r="BG92"/>
          <cell r="BH92" t="str">
            <v>VS*(MCF/100)*B0*0.67*(12/16)*4</v>
          </cell>
          <cell r="BJ92"/>
          <cell r="BK92"/>
          <cell r="BL92"/>
          <cell r="BM92"/>
          <cell r="BN92" t="str">
            <v>VS*(MCF/100)*B0*0.67*(12/16)</v>
          </cell>
          <cell r="BO92"/>
          <cell r="BP92"/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12.01</v>
          </cell>
          <cell r="CC92">
            <v>0</v>
          </cell>
          <cell r="CD92">
            <v>0</v>
          </cell>
          <cell r="CX92"/>
        </row>
        <row r="93">
          <cell r="A93">
            <v>89</v>
          </cell>
          <cell r="B93" t="str">
            <v>For_prod_89</v>
          </cell>
          <cell r="C93"/>
          <cell r="D93">
            <v>0</v>
          </cell>
          <cell r="E93">
            <v>0</v>
          </cell>
          <cell r="F93"/>
          <cell r="G93"/>
          <cell r="I93"/>
          <cell r="J93"/>
          <cell r="K93">
            <v>0</v>
          </cell>
          <cell r="L93"/>
          <cell r="M93"/>
          <cell r="N93"/>
          <cell r="O93"/>
          <cell r="Y93">
            <v>89</v>
          </cell>
          <cell r="Z93" t="str">
            <v>For_prod_89</v>
          </cell>
          <cell r="AA93"/>
          <cell r="AB93" t="e">
            <v>#N/A</v>
          </cell>
          <cell r="AC93" t="e">
            <v>#N/A</v>
          </cell>
          <cell r="AD93"/>
          <cell r="AE93"/>
          <cell r="AF93"/>
          <cell r="AI93">
            <v>89</v>
          </cell>
          <cell r="AJ93" t="str">
            <v>Bull_godning_afsat_på_mark_conv</v>
          </cell>
          <cell r="AK93" t="str">
            <v>Cattle_dung_urine_field_conv</v>
          </cell>
          <cell r="AL93" t="str">
            <v>Dung_field_conv</v>
          </cell>
          <cell r="AM93" t="str">
            <v>Field_application</v>
          </cell>
          <cell r="AN93">
            <v>101</v>
          </cell>
          <cell r="AO93" t="str">
            <v>Kg</v>
          </cell>
          <cell r="AP93" t="str">
            <v>TS; Som for gylle fra spaltestald</v>
          </cell>
          <cell r="AQ93">
            <v>80</v>
          </cell>
          <cell r="AR93" t="str">
            <v>(VS_initial/100)*DM_waste</v>
          </cell>
          <cell r="AT93">
            <v>1</v>
          </cell>
          <cell r="AU93">
            <v>0.18</v>
          </cell>
          <cell r="AX93" t="str">
            <v>VS er samlet mængde af VS for den pågældende gødning; MCF og B0 er som anført til venstre</v>
          </cell>
          <cell r="AY93" t="str">
            <v>VS*(MCF/100)*B0*0.67*9.375</v>
          </cell>
          <cell r="AZ93"/>
          <cell r="BA93"/>
          <cell r="BB93" t="str">
            <v>VS*(MCF/100)*B0*0.67*55+VS*(MCF/100)*B0*1000*4*0.02175</v>
          </cell>
          <cell r="BC93"/>
          <cell r="BD93"/>
          <cell r="BE93" t="str">
            <v>VS*(MCF/100)*B0*0.67*9.375</v>
          </cell>
          <cell r="BF93"/>
          <cell r="BG93"/>
          <cell r="BH93" t="str">
            <v>VS*(MCF/100)*B0*0.67*(12/16)*4</v>
          </cell>
          <cell r="BJ93"/>
          <cell r="BK93"/>
          <cell r="BL93"/>
          <cell r="BM93"/>
          <cell r="BN93" t="str">
            <v>VS*(MCF/100)*B0*0.67*(12/16)</v>
          </cell>
          <cell r="BO93"/>
          <cell r="BP93"/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1.5</v>
          </cell>
          <cell r="BW93">
            <v>0</v>
          </cell>
          <cell r="BX93">
            <v>0</v>
          </cell>
          <cell r="BY93">
            <v>7.5</v>
          </cell>
          <cell r="BZ93">
            <v>0</v>
          </cell>
          <cell r="CA93">
            <v>0</v>
          </cell>
          <cell r="CB93">
            <v>7</v>
          </cell>
          <cell r="CC93">
            <v>0</v>
          </cell>
          <cell r="CD93">
            <v>0</v>
          </cell>
          <cell r="CX93"/>
        </row>
        <row r="94">
          <cell r="A94">
            <v>90</v>
          </cell>
          <cell r="B94" t="str">
            <v>For_prod_90</v>
          </cell>
          <cell r="C94"/>
          <cell r="D94">
            <v>0</v>
          </cell>
          <cell r="E94">
            <v>0</v>
          </cell>
          <cell r="F94"/>
          <cell r="G94"/>
          <cell r="I94"/>
          <cell r="J94"/>
          <cell r="K94">
            <v>0</v>
          </cell>
          <cell r="L94"/>
          <cell r="M94"/>
          <cell r="N94"/>
          <cell r="O94"/>
          <cell r="Y94">
            <v>90</v>
          </cell>
          <cell r="Z94" t="str">
            <v>For_prod_90</v>
          </cell>
          <cell r="AA94"/>
          <cell r="AB94" t="e">
            <v>#N/A</v>
          </cell>
          <cell r="AC94" t="e">
            <v>#N/A</v>
          </cell>
          <cell r="AD94"/>
          <cell r="AE94"/>
          <cell r="AF94"/>
          <cell r="AI94">
            <v>90</v>
          </cell>
          <cell r="AJ94" t="str">
            <v>Bull_gylle_sengestald_fast_gulv_conv</v>
          </cell>
          <cell r="AK94" t="str">
            <v>Cattle_slurry_conv</v>
          </cell>
          <cell r="AL94" t="str">
            <v>Livestock_manure_conv</v>
          </cell>
          <cell r="AM94" t="str">
            <v>Field_application</v>
          </cell>
          <cell r="AN94">
            <v>123</v>
          </cell>
          <cell r="AO94" t="str">
            <v>Kg</v>
          </cell>
          <cell r="AQ94">
            <v>80</v>
          </cell>
          <cell r="AR94" t="str">
            <v>(VS_initial/100)*DM_waste+DM_straw*(1-(4.5/100))</v>
          </cell>
          <cell r="AT94">
            <v>6.61</v>
          </cell>
          <cell r="AU94">
            <v>0.18</v>
          </cell>
          <cell r="AX94" t="str">
            <v>VS er samlet mængde af VS for den pågældende gødning; MCF og B0 er som anført til venstre</v>
          </cell>
          <cell r="AY94" t="str">
            <v>VS*(MCF/100)*B0*0.67*9.375</v>
          </cell>
          <cell r="AZ94"/>
          <cell r="BA94"/>
          <cell r="BB94" t="str">
            <v>VS*(MCF/100)*B0*0.67*55+VS*(MCF/100)*B0*1000*4*0.02175</v>
          </cell>
          <cell r="BC94"/>
          <cell r="BD94"/>
          <cell r="BE94" t="str">
            <v>VS*(MCF/100)*B0*0.67*9.375</v>
          </cell>
          <cell r="BF94"/>
          <cell r="BG94"/>
          <cell r="BH94" t="str">
            <v>VS*(MCF/100)*B0*0.67*(12/16)*4</v>
          </cell>
          <cell r="BJ94"/>
          <cell r="BK94"/>
          <cell r="BL94"/>
          <cell r="BM94"/>
          <cell r="BN94" t="str">
            <v>VS*(MCF/100)*B0*0.67*(12/16)</v>
          </cell>
          <cell r="BO94"/>
          <cell r="BP94"/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12</v>
          </cell>
          <cell r="CC94">
            <v>0</v>
          </cell>
          <cell r="CD94">
            <v>0</v>
          </cell>
          <cell r="CX94"/>
        </row>
        <row r="95">
          <cell r="A95">
            <v>91</v>
          </cell>
          <cell r="B95" t="str">
            <v>For_prod_91</v>
          </cell>
          <cell r="C95"/>
          <cell r="D95">
            <v>0</v>
          </cell>
          <cell r="E95">
            <v>0</v>
          </cell>
          <cell r="F95"/>
          <cell r="G95"/>
          <cell r="I95"/>
          <cell r="J95"/>
          <cell r="K95">
            <v>0</v>
          </cell>
          <cell r="L95"/>
          <cell r="M95"/>
          <cell r="N95"/>
          <cell r="O95"/>
          <cell r="Y95">
            <v>91</v>
          </cell>
          <cell r="Z95" t="str">
            <v>For_prod_91</v>
          </cell>
          <cell r="AA95"/>
          <cell r="AB95" t="e">
            <v>#N/A</v>
          </cell>
          <cell r="AC95" t="e">
            <v>#N/A</v>
          </cell>
          <cell r="AD95"/>
          <cell r="AE95"/>
          <cell r="AF95"/>
          <cell r="AI95">
            <v>91</v>
          </cell>
          <cell r="AJ95" t="str">
            <v>Bull_gylle_sengestald_draenet_conv</v>
          </cell>
          <cell r="AK95" t="str">
            <v>Cattle_slurry_conv</v>
          </cell>
          <cell r="AL95" t="str">
            <v>Livestock_manure_conv</v>
          </cell>
          <cell r="AM95" t="str">
            <v>Field_application</v>
          </cell>
          <cell r="AN95">
            <v>123</v>
          </cell>
          <cell r="AO95" t="str">
            <v>Kg</v>
          </cell>
          <cell r="AQ95">
            <v>80</v>
          </cell>
          <cell r="AR95" t="str">
            <v>(VS_initial/100)*DM_waste+DM_straw*(1-(4.5/100))</v>
          </cell>
          <cell r="AT95">
            <v>6.61</v>
          </cell>
          <cell r="AU95">
            <v>0.18</v>
          </cell>
          <cell r="AX95" t="str">
            <v>VS er samlet mængde af VS for den pågældende gødning; MCF og B0 er som anført til venstre</v>
          </cell>
          <cell r="AY95" t="str">
            <v>VS*(MCF/100)*B0*0.67*9.375</v>
          </cell>
          <cell r="AZ95"/>
          <cell r="BA95"/>
          <cell r="BB95" t="str">
            <v>VS*(MCF/100)*B0*0.67*55+VS*(MCF/100)*B0*1000*4*0.02175</v>
          </cell>
          <cell r="BC95"/>
          <cell r="BD95"/>
          <cell r="BE95" t="str">
            <v>VS*(MCF/100)*B0*0.67*9.375</v>
          </cell>
          <cell r="BF95"/>
          <cell r="BG95"/>
          <cell r="BH95" t="str">
            <v>VS*(MCF/100)*B0*0.67*(12/16)*4</v>
          </cell>
          <cell r="BJ95"/>
          <cell r="BK95"/>
          <cell r="BL95"/>
          <cell r="BM95"/>
          <cell r="BN95" t="str">
            <v>VS*(MCF/100)*B0*0.67*(12/16)</v>
          </cell>
          <cell r="BO95"/>
          <cell r="BP95"/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6.24</v>
          </cell>
          <cell r="CC95">
            <v>0</v>
          </cell>
          <cell r="CD95">
            <v>0</v>
          </cell>
          <cell r="CX95"/>
        </row>
        <row r="96">
          <cell r="A96">
            <v>92</v>
          </cell>
          <cell r="B96" t="str">
            <v>For_prod_92</v>
          </cell>
          <cell r="C96"/>
          <cell r="D96">
            <v>0</v>
          </cell>
          <cell r="E96">
            <v>0</v>
          </cell>
          <cell r="F96"/>
          <cell r="G96"/>
          <cell r="I96"/>
          <cell r="J96"/>
          <cell r="K96">
            <v>0</v>
          </cell>
          <cell r="L96"/>
          <cell r="M96"/>
          <cell r="N96"/>
          <cell r="O96"/>
          <cell r="Y96">
            <v>92</v>
          </cell>
          <cell r="Z96" t="str">
            <v>For_prod_92</v>
          </cell>
          <cell r="AA96"/>
          <cell r="AB96" t="e">
            <v>#N/A</v>
          </cell>
          <cell r="AC96" t="e">
            <v>#N/A</v>
          </cell>
          <cell r="AD96"/>
          <cell r="AE96"/>
          <cell r="AF96"/>
          <cell r="AI96">
            <v>92</v>
          </cell>
          <cell r="AJ96" t="str">
            <v>Bull_gylle_dybstroelse_spalter_linespil_conv</v>
          </cell>
          <cell r="AK96" t="str">
            <v>Cattle_slurry_conv</v>
          </cell>
          <cell r="AL96" t="str">
            <v>Livestock_manure_conv</v>
          </cell>
          <cell r="AM96" t="str">
            <v>Field_application</v>
          </cell>
          <cell r="AN96">
            <v>89</v>
          </cell>
          <cell r="AO96" t="str">
            <v>Kg</v>
          </cell>
          <cell r="AQ96">
            <v>80</v>
          </cell>
          <cell r="AR96" t="str">
            <v>(VS_initial/100)*DM_waste+DM_straw*(1-(4.5/100))</v>
          </cell>
          <cell r="AT96">
            <v>6.61</v>
          </cell>
          <cell r="AU96">
            <v>0.18</v>
          </cell>
          <cell r="AX96" t="str">
            <v>VS er samlet mængde af VS for den pågældende gødning; MCF og B0 er som anført til venstre</v>
          </cell>
          <cell r="AY96" t="str">
            <v>VS*(MCF/100)*B0*0.67*9.375</v>
          </cell>
          <cell r="AZ96"/>
          <cell r="BA96"/>
          <cell r="BB96" t="str">
            <v>VS*(MCF/100)*B0*0.67*55+VS*(MCF/100)*B0*1000*4*0.02175</v>
          </cell>
          <cell r="BC96"/>
          <cell r="BD96"/>
          <cell r="BE96" t="str">
            <v>VS*(MCF/100)*B0*0.67*9.375</v>
          </cell>
          <cell r="BF96"/>
          <cell r="BG96"/>
          <cell r="BH96" t="str">
            <v>VS*(MCF/100)*B0*0.67*(12/16)*4</v>
          </cell>
          <cell r="BJ96"/>
          <cell r="BK96"/>
          <cell r="BL96"/>
          <cell r="BM96"/>
          <cell r="BN96" t="str">
            <v>VS*(MCF/100)*B0*0.67*(12/16)</v>
          </cell>
          <cell r="BO96"/>
          <cell r="BP96"/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7.21</v>
          </cell>
          <cell r="CC96">
            <v>0</v>
          </cell>
          <cell r="CD96">
            <v>0</v>
          </cell>
          <cell r="CX96"/>
        </row>
        <row r="97">
          <cell r="A97">
            <v>93</v>
          </cell>
          <cell r="B97" t="str">
            <v>For_prod_93</v>
          </cell>
          <cell r="C97"/>
          <cell r="D97">
            <v>0</v>
          </cell>
          <cell r="E97">
            <v>0</v>
          </cell>
          <cell r="F97"/>
          <cell r="G97"/>
          <cell r="I97"/>
          <cell r="J97"/>
          <cell r="K97">
            <v>0</v>
          </cell>
          <cell r="L97"/>
          <cell r="M97"/>
          <cell r="N97"/>
          <cell r="O97"/>
          <cell r="Y97">
            <v>93</v>
          </cell>
          <cell r="Z97" t="str">
            <v>For_prod_93</v>
          </cell>
          <cell r="AA97"/>
          <cell r="AB97" t="e">
            <v>#N/A</v>
          </cell>
          <cell r="AC97" t="e">
            <v>#N/A</v>
          </cell>
          <cell r="AD97"/>
          <cell r="AE97"/>
          <cell r="AF97"/>
          <cell r="AI97">
            <v>93</v>
          </cell>
          <cell r="AJ97" t="str">
            <v>Bull_gylle_dybstroelse_spalter_ring_bag_conv</v>
          </cell>
          <cell r="AK97" t="str">
            <v>Cattle_slurry_conv</v>
          </cell>
          <cell r="AL97" t="str">
            <v>Livestock_manure_conv</v>
          </cell>
          <cell r="AM97" t="str">
            <v>Field_application</v>
          </cell>
          <cell r="AN97">
            <v>89</v>
          </cell>
          <cell r="AO97" t="str">
            <v>Kg</v>
          </cell>
          <cell r="AQ97">
            <v>80</v>
          </cell>
          <cell r="AR97" t="str">
            <v>(VS_initial/100)*DM_waste+DM_straw*(1-(4.5/100))</v>
          </cell>
          <cell r="AT97">
            <v>6.61</v>
          </cell>
          <cell r="AU97">
            <v>0.18</v>
          </cell>
          <cell r="AX97" t="str">
            <v>VS er samlet mængde af VS for den pågældende gødning; MCF og B0 er som anført til venstre</v>
          </cell>
          <cell r="AY97" t="str">
            <v>VS*(MCF/100)*B0*0.67*9.375</v>
          </cell>
          <cell r="AZ97"/>
          <cell r="BA97"/>
          <cell r="BB97" t="str">
            <v>VS*(MCF/100)*B0*0.67*55+VS*(MCF/100)*B0*1000*4*0.02175</v>
          </cell>
          <cell r="BC97"/>
          <cell r="BD97"/>
          <cell r="BE97" t="str">
            <v>VS*(MCF/100)*B0*0.67*9.375</v>
          </cell>
          <cell r="BF97"/>
          <cell r="BG97"/>
          <cell r="BH97" t="str">
            <v>VS*(MCF/100)*B0*0.67*(12/16)*4</v>
          </cell>
          <cell r="BJ97"/>
          <cell r="BK97"/>
          <cell r="BL97"/>
          <cell r="BM97"/>
          <cell r="BN97" t="str">
            <v>VS*(MCF/100)*B0*0.67*(12/16)</v>
          </cell>
          <cell r="BO97"/>
          <cell r="BP97"/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8.1</v>
          </cell>
          <cell r="CC97">
            <v>0</v>
          </cell>
          <cell r="CD97">
            <v>0</v>
          </cell>
          <cell r="CX97"/>
        </row>
        <row r="98">
          <cell r="A98">
            <v>94</v>
          </cell>
          <cell r="B98" t="str">
            <v>For_prod_94</v>
          </cell>
          <cell r="C98"/>
          <cell r="D98">
            <v>0</v>
          </cell>
          <cell r="E98">
            <v>0</v>
          </cell>
          <cell r="F98"/>
          <cell r="G98"/>
          <cell r="I98"/>
          <cell r="J98"/>
          <cell r="K98">
            <v>0</v>
          </cell>
          <cell r="L98"/>
          <cell r="M98"/>
          <cell r="N98"/>
          <cell r="O98"/>
          <cell r="Y98">
            <v>94</v>
          </cell>
          <cell r="Z98" t="str">
            <v>For_prod_94</v>
          </cell>
          <cell r="AA98"/>
          <cell r="AB98" t="e">
            <v>#N/A</v>
          </cell>
          <cell r="AC98" t="e">
            <v>#N/A</v>
          </cell>
          <cell r="AD98"/>
          <cell r="AE98"/>
          <cell r="AF98"/>
          <cell r="AI98">
            <v>94</v>
          </cell>
          <cell r="AJ98" t="str">
            <v>Bull_gylle_spaltestald_conv</v>
          </cell>
          <cell r="AK98" t="str">
            <v>Cattle_slurry_conv</v>
          </cell>
          <cell r="AL98" t="str">
            <v>Livestock_manure_conv</v>
          </cell>
          <cell r="AM98" t="str">
            <v>Field_application</v>
          </cell>
          <cell r="AN98">
            <v>101</v>
          </cell>
          <cell r="AO98" t="str">
            <v>Kg</v>
          </cell>
          <cell r="AQ98">
            <v>80</v>
          </cell>
          <cell r="AR98" t="str">
            <v>(VS_initial/100)*DM_waste</v>
          </cell>
          <cell r="AT98">
            <v>6.61</v>
          </cell>
          <cell r="AU98">
            <v>0.18</v>
          </cell>
          <cell r="AX98" t="str">
            <v>VS er samlet mængde af VS for den pågældende gødning; MCF og B0 er som anført til venstre</v>
          </cell>
          <cell r="AY98" t="str">
            <v>VS*(MCF/100)*B0*0.67*9.375</v>
          </cell>
          <cell r="AZ98"/>
          <cell r="BA98"/>
          <cell r="BB98" t="str">
            <v>VS*(MCF/100)*B0*0.67*55+VS*(MCF/100)*B0*1000*4*0.02175</v>
          </cell>
          <cell r="BC98"/>
          <cell r="BD98"/>
          <cell r="BE98" t="str">
            <v>VS*(MCF/100)*B0*0.67*9.375</v>
          </cell>
          <cell r="BF98"/>
          <cell r="BG98"/>
          <cell r="BH98" t="str">
            <v>VS*(MCF/100)*B0*0.67*(12/16)*4</v>
          </cell>
          <cell r="BJ98"/>
          <cell r="BK98"/>
          <cell r="BL98"/>
          <cell r="BM98"/>
          <cell r="BN98" t="str">
            <v>VS*(MCF/100)*B0*0.67*(12/16)</v>
          </cell>
          <cell r="BO98"/>
          <cell r="BP98"/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9.6</v>
          </cell>
          <cell r="CC98">
            <v>0</v>
          </cell>
          <cell r="CD98">
            <v>0</v>
          </cell>
          <cell r="CX98"/>
        </row>
        <row r="99">
          <cell r="A99">
            <v>95</v>
          </cell>
          <cell r="B99" t="str">
            <v>For_prod_95</v>
          </cell>
          <cell r="C99"/>
          <cell r="D99">
            <v>0</v>
          </cell>
          <cell r="E99">
            <v>0</v>
          </cell>
          <cell r="F99"/>
          <cell r="G99"/>
          <cell r="I99"/>
          <cell r="J99"/>
          <cell r="K99">
            <v>0</v>
          </cell>
          <cell r="L99"/>
          <cell r="M99"/>
          <cell r="N99"/>
          <cell r="O99"/>
          <cell r="Y99">
            <v>95</v>
          </cell>
          <cell r="Z99" t="str">
            <v>For_prod_95</v>
          </cell>
          <cell r="AA99"/>
          <cell r="AB99" t="e">
            <v>#N/A</v>
          </cell>
          <cell r="AC99" t="e">
            <v>#N/A</v>
          </cell>
          <cell r="AD99"/>
          <cell r="AE99"/>
          <cell r="AF99"/>
          <cell r="AI99">
            <v>95</v>
          </cell>
          <cell r="AJ99" t="str">
            <v>Bull_dybstroelse_hel_org</v>
          </cell>
          <cell r="AK99" t="str">
            <v>Cattle_deep_litter_org</v>
          </cell>
          <cell r="AL99" t="str">
            <v>Livestock_manure_org</v>
          </cell>
          <cell r="AM99" t="str">
            <v>Field_application</v>
          </cell>
          <cell r="AN99">
            <v>300</v>
          </cell>
          <cell r="AO99" t="str">
            <v>Kg</v>
          </cell>
          <cell r="AQ99">
            <v>80</v>
          </cell>
          <cell r="AR99" t="str">
            <v>(VS_initial/100)*DM_waste+DM_straw*(1-(4.5/100))</v>
          </cell>
          <cell r="AT99">
            <v>12.4</v>
          </cell>
          <cell r="AU99">
            <v>0.18</v>
          </cell>
          <cell r="AX99" t="str">
            <v>VS er samlet mængde af VS for den pågældende gødning; MCF og B0 er som anført til venstre</v>
          </cell>
          <cell r="AY99" t="str">
            <v>VS*(MCF/100)*B0*0.67*9.375</v>
          </cell>
          <cell r="AZ99"/>
          <cell r="BA99">
            <v>48.5</v>
          </cell>
          <cell r="BB99" t="str">
            <v>VS*(MCF/100)*B0*0.67*55+VS*(MCF/100)*B0*1000*4*0.02175</v>
          </cell>
          <cell r="BC99"/>
          <cell r="BD99">
            <v>48.5</v>
          </cell>
          <cell r="BE99" t="str">
            <v>VS*(MCF/100)*B0*0.67*9.375</v>
          </cell>
          <cell r="BF99"/>
          <cell r="BG99">
            <v>48.5</v>
          </cell>
          <cell r="BH99" t="str">
            <v>VS*(MCF/100)*B0*0.67*(12/16)*4</v>
          </cell>
          <cell r="BJ99">
            <v>48.5</v>
          </cell>
          <cell r="BK99"/>
          <cell r="BL99"/>
          <cell r="BM99"/>
          <cell r="BN99" t="str">
            <v>VS*(MCF/100)*B0*0.67*(12/16)</v>
          </cell>
          <cell r="BO99"/>
          <cell r="BP99"/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6</v>
          </cell>
          <cell r="CC99">
            <v>0</v>
          </cell>
          <cell r="CD99">
            <v>0</v>
          </cell>
          <cell r="CX99"/>
        </row>
        <row r="100">
          <cell r="A100">
            <v>96</v>
          </cell>
          <cell r="B100" t="str">
            <v>For_prod_96</v>
          </cell>
          <cell r="C100"/>
          <cell r="D100">
            <v>0</v>
          </cell>
          <cell r="E100">
            <v>0</v>
          </cell>
          <cell r="F100"/>
          <cell r="G100"/>
          <cell r="I100"/>
          <cell r="J100"/>
          <cell r="K100">
            <v>0</v>
          </cell>
          <cell r="L100"/>
          <cell r="M100"/>
          <cell r="N100"/>
          <cell r="O100"/>
          <cell r="Y100">
            <v>96</v>
          </cell>
          <cell r="Z100" t="str">
            <v>For_prod_96</v>
          </cell>
          <cell r="AA100"/>
          <cell r="AB100" t="e">
            <v>#N/A</v>
          </cell>
          <cell r="AC100" t="e">
            <v>#N/A</v>
          </cell>
          <cell r="AD100"/>
          <cell r="AE100"/>
          <cell r="AF100"/>
          <cell r="AI100">
            <v>96</v>
          </cell>
          <cell r="AJ100" t="str">
            <v>Bull_dybstroelse_delvis_org</v>
          </cell>
          <cell r="AK100" t="str">
            <v>Cattle_deep_litter_org</v>
          </cell>
          <cell r="AL100" t="str">
            <v>Livestock_manure_org</v>
          </cell>
          <cell r="AM100" t="str">
            <v>Field_application</v>
          </cell>
          <cell r="AN100">
            <v>300</v>
          </cell>
          <cell r="AO100" t="str">
            <v>Kg</v>
          </cell>
          <cell r="AQ100">
            <v>80</v>
          </cell>
          <cell r="AR100" t="str">
            <v>(VS_initial/100)*DM_waste+DM_straw*(1-(4.5/100))</v>
          </cell>
          <cell r="AT100">
            <v>17</v>
          </cell>
          <cell r="AU100">
            <v>0.18</v>
          </cell>
          <cell r="AX100" t="str">
            <v>VS er samlet mængde af VS for den pågældende gødning; MCF og B0 er som anført til venstre</v>
          </cell>
          <cell r="AY100" t="str">
            <v>VS*(MCF/100)*B0*0.67*9.375</v>
          </cell>
          <cell r="AZ100"/>
          <cell r="BA100">
            <v>44.2</v>
          </cell>
          <cell r="BB100" t="str">
            <v>VS*(MCF/100)*B0*0.67*55+VS*(MCF/100)*B0*1000*4*0.02175</v>
          </cell>
          <cell r="BC100"/>
          <cell r="BD100">
            <v>44.2</v>
          </cell>
          <cell r="BE100" t="str">
            <v>VS*(MCF/100)*B0*0.67*9.375</v>
          </cell>
          <cell r="BF100"/>
          <cell r="BG100">
            <v>44.2</v>
          </cell>
          <cell r="BH100" t="str">
            <v>VS*(MCF/100)*B0*0.67*(12/16)*4</v>
          </cell>
          <cell r="BJ100">
            <v>44.2</v>
          </cell>
          <cell r="BK100"/>
          <cell r="BL100"/>
          <cell r="BM100"/>
          <cell r="BN100" t="str">
            <v>VS*(MCF/100)*B0*0.67*(12/16)</v>
          </cell>
          <cell r="BO100"/>
          <cell r="BP100"/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6</v>
          </cell>
          <cell r="CC100">
            <v>0</v>
          </cell>
          <cell r="CD100">
            <v>0</v>
          </cell>
          <cell r="CX100"/>
        </row>
        <row r="101">
          <cell r="A101">
            <v>97</v>
          </cell>
          <cell r="B101" t="str">
            <v>For_prod_97</v>
          </cell>
          <cell r="C101"/>
          <cell r="D101">
            <v>0</v>
          </cell>
          <cell r="E101">
            <v>0</v>
          </cell>
          <cell r="F101"/>
          <cell r="G101"/>
          <cell r="I101"/>
          <cell r="J101"/>
          <cell r="K101">
            <v>0</v>
          </cell>
          <cell r="L101"/>
          <cell r="M101"/>
          <cell r="N101"/>
          <cell r="O101"/>
          <cell r="Y101">
            <v>97</v>
          </cell>
          <cell r="Z101" t="str">
            <v>For_prod_97</v>
          </cell>
          <cell r="AA101"/>
          <cell r="AB101" t="e">
            <v>#N/A</v>
          </cell>
          <cell r="AC101" t="e">
            <v>#N/A</v>
          </cell>
          <cell r="AD101"/>
          <cell r="AE101"/>
          <cell r="AF101"/>
          <cell r="AI101">
            <v>97</v>
          </cell>
          <cell r="AJ101" t="str">
            <v>Bull_gylle_sengestald_spalter_org</v>
          </cell>
          <cell r="AK101" t="str">
            <v>Cattle_slurry_org</v>
          </cell>
          <cell r="AL101" t="str">
            <v>Livestock_manure_org</v>
          </cell>
          <cell r="AM101" t="str">
            <v>Field_application</v>
          </cell>
          <cell r="AN101">
            <v>123</v>
          </cell>
          <cell r="AO101" t="str">
            <v>Kg</v>
          </cell>
          <cell r="AQ101">
            <v>80</v>
          </cell>
          <cell r="AR101" t="str">
            <v>(VS_initial/100)*DM_waste+DM_straw*(1-(4.5/100))</v>
          </cell>
          <cell r="AT101">
            <v>6.61</v>
          </cell>
          <cell r="AU101">
            <v>0.18</v>
          </cell>
          <cell r="AX101" t="str">
            <v>VS er samlet mængde af VS for den pågældende gødning; MCF og B0 er som anført til venstre</v>
          </cell>
          <cell r="AY101" t="str">
            <v>VS*(MCF/100)*B0*0.67*9.375</v>
          </cell>
          <cell r="AZ101"/>
          <cell r="BA101"/>
          <cell r="BB101" t="str">
            <v>VS*(MCF/100)*B0*0.67*55+VS*(MCF/100)*B0*1000*4*0.02175</v>
          </cell>
          <cell r="BC101"/>
          <cell r="BD101"/>
          <cell r="BE101" t="str">
            <v>VS*(MCF/100)*B0*0.67*9.375</v>
          </cell>
          <cell r="BF101"/>
          <cell r="BG101"/>
          <cell r="BH101" t="str">
            <v>VS*(MCF/100)*B0*0.67*(12/16)*4</v>
          </cell>
          <cell r="BJ101"/>
          <cell r="BK101"/>
          <cell r="BL101"/>
          <cell r="BM101"/>
          <cell r="BN101" t="str">
            <v>VS*(MCF/100)*B0*0.67*(12/16)</v>
          </cell>
          <cell r="BO101"/>
          <cell r="BP101"/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8.1</v>
          </cell>
          <cell r="CC101">
            <v>0</v>
          </cell>
          <cell r="CD101">
            <v>0</v>
          </cell>
          <cell r="CX101"/>
        </row>
        <row r="102">
          <cell r="A102">
            <v>98</v>
          </cell>
          <cell r="B102" t="str">
            <v>For_prod_98</v>
          </cell>
          <cell r="C102"/>
          <cell r="D102">
            <v>0</v>
          </cell>
          <cell r="E102">
            <v>0</v>
          </cell>
          <cell r="F102"/>
          <cell r="G102"/>
          <cell r="I102"/>
          <cell r="J102"/>
          <cell r="K102">
            <v>0</v>
          </cell>
          <cell r="L102"/>
          <cell r="M102"/>
          <cell r="N102"/>
          <cell r="O102"/>
          <cell r="Y102">
            <v>98</v>
          </cell>
          <cell r="Z102" t="str">
            <v>For_prod_98</v>
          </cell>
          <cell r="AA102"/>
          <cell r="AB102" t="e">
            <v>#N/A</v>
          </cell>
          <cell r="AC102" t="e">
            <v>#N/A</v>
          </cell>
          <cell r="AD102"/>
          <cell r="AE102"/>
          <cell r="AF102"/>
          <cell r="AI102">
            <v>98</v>
          </cell>
          <cell r="AJ102" t="str">
            <v>Bull_gylle_dybstroelse_og_gulv_org</v>
          </cell>
          <cell r="AK102" t="str">
            <v>Cattle_slurry_org</v>
          </cell>
          <cell r="AL102" t="str">
            <v>Livestock_manure_org</v>
          </cell>
          <cell r="AM102" t="str">
            <v>Field_application</v>
          </cell>
          <cell r="AN102">
            <v>89</v>
          </cell>
          <cell r="AO102" t="str">
            <v>Kg</v>
          </cell>
          <cell r="AQ102">
            <v>80</v>
          </cell>
          <cell r="AR102" t="str">
            <v>(VS_initial/100)*DM_waste+DM_straw*(1-(4.5/100))</v>
          </cell>
          <cell r="AT102">
            <v>6.61</v>
          </cell>
          <cell r="AU102">
            <v>0.18</v>
          </cell>
          <cell r="AX102" t="str">
            <v>VS er samlet mængde af VS for den pågældende gødning; MCF og B0 er som anført til venstre</v>
          </cell>
          <cell r="AY102" t="str">
            <v>VS*(MCF/100)*B0*0.67*9.375</v>
          </cell>
          <cell r="AZ102"/>
          <cell r="BA102"/>
          <cell r="BB102" t="str">
            <v>VS*(MCF/100)*B0*0.67*55+VS*(MCF/100)*B0*1000*4*0.02175</v>
          </cell>
          <cell r="BC102"/>
          <cell r="BD102"/>
          <cell r="BE102" t="str">
            <v>VS*(MCF/100)*B0*0.67*9.375</v>
          </cell>
          <cell r="BF102"/>
          <cell r="BG102"/>
          <cell r="BH102" t="str">
            <v>VS*(MCF/100)*B0*0.67*(12/16)*4</v>
          </cell>
          <cell r="BJ102"/>
          <cell r="BK102"/>
          <cell r="BL102"/>
          <cell r="BM102"/>
          <cell r="BN102" t="str">
            <v>VS*(MCF/100)*B0*0.67*(12/16)</v>
          </cell>
          <cell r="BO102"/>
          <cell r="BP102"/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12.01</v>
          </cell>
          <cell r="CC102">
            <v>0</v>
          </cell>
          <cell r="CD102">
            <v>0</v>
          </cell>
          <cell r="CX102"/>
        </row>
        <row r="103">
          <cell r="A103">
            <v>99</v>
          </cell>
          <cell r="B103" t="str">
            <v>For_prod_99</v>
          </cell>
          <cell r="C103"/>
          <cell r="D103">
            <v>0</v>
          </cell>
          <cell r="E103">
            <v>0</v>
          </cell>
          <cell r="F103"/>
          <cell r="G103"/>
          <cell r="I103"/>
          <cell r="J103"/>
          <cell r="K103">
            <v>0</v>
          </cell>
          <cell r="L103"/>
          <cell r="M103"/>
          <cell r="N103"/>
          <cell r="O103"/>
          <cell r="Y103">
            <v>99</v>
          </cell>
          <cell r="Z103" t="str">
            <v>For_prod_99</v>
          </cell>
          <cell r="AA103"/>
          <cell r="AB103" t="e">
            <v>#N/A</v>
          </cell>
          <cell r="AC103" t="e">
            <v>#N/A</v>
          </cell>
          <cell r="AD103"/>
          <cell r="AE103"/>
          <cell r="AF103"/>
          <cell r="AI103">
            <v>99</v>
          </cell>
          <cell r="AJ103" t="str">
            <v>Bull_godning_afsat_på_mark_org</v>
          </cell>
          <cell r="AK103" t="str">
            <v>Cattle_dung_urine_field_org</v>
          </cell>
          <cell r="AL103" t="str">
            <v>Dung_field_org</v>
          </cell>
          <cell r="AM103" t="str">
            <v>Field_application</v>
          </cell>
          <cell r="AN103">
            <v>101</v>
          </cell>
          <cell r="AO103" t="str">
            <v>Kg</v>
          </cell>
          <cell r="AP103" t="str">
            <v>TS; Som for gylle fra spaltestald</v>
          </cell>
          <cell r="AQ103">
            <v>80</v>
          </cell>
          <cell r="AR103" t="str">
            <v>(VS_initial/100)*DM_waste</v>
          </cell>
          <cell r="AT103">
            <v>1</v>
          </cell>
          <cell r="AU103">
            <v>0.18</v>
          </cell>
          <cell r="AX103" t="str">
            <v>VS er samlet mængde af VS for den pågældende gødning; MCF og B0 er som anført til venstre</v>
          </cell>
          <cell r="AY103" t="str">
            <v>VS*(MCF/100)*B0*0.67*9.375</v>
          </cell>
          <cell r="AZ103"/>
          <cell r="BA103"/>
          <cell r="BB103" t="str">
            <v>VS*(MCF/100)*B0*0.67*55+VS*(MCF/100)*B0*1000*4*0.02175</v>
          </cell>
          <cell r="BC103"/>
          <cell r="BD103"/>
          <cell r="BE103" t="str">
            <v>VS*(MCF/100)*B0*0.67*9.375</v>
          </cell>
          <cell r="BF103"/>
          <cell r="BG103"/>
          <cell r="BH103" t="str">
            <v>VS*(MCF/100)*B0*0.67*(12/16)*4</v>
          </cell>
          <cell r="BJ103"/>
          <cell r="BK103"/>
          <cell r="BL103"/>
          <cell r="BM103"/>
          <cell r="BN103" t="str">
            <v>VS*(MCF/100)*B0*0.67*(12/16)</v>
          </cell>
          <cell r="BO103"/>
          <cell r="BP103"/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1.5</v>
          </cell>
          <cell r="BW103">
            <v>0</v>
          </cell>
          <cell r="BX103">
            <v>0</v>
          </cell>
          <cell r="BY103">
            <v>7.5</v>
          </cell>
          <cell r="BZ103">
            <v>0</v>
          </cell>
          <cell r="CA103">
            <v>0</v>
          </cell>
          <cell r="CB103">
            <v>7</v>
          </cell>
          <cell r="CC103">
            <v>0</v>
          </cell>
          <cell r="CD103">
            <v>0</v>
          </cell>
          <cell r="CX103"/>
        </row>
        <row r="104">
          <cell r="A104">
            <v>100</v>
          </cell>
          <cell r="B104" t="str">
            <v>For_prod_100</v>
          </cell>
          <cell r="C104"/>
          <cell r="D104">
            <v>0</v>
          </cell>
          <cell r="E104">
            <v>0</v>
          </cell>
          <cell r="F104"/>
          <cell r="G104"/>
          <cell r="I104"/>
          <cell r="J104"/>
          <cell r="K104">
            <v>0</v>
          </cell>
          <cell r="L104"/>
          <cell r="M104"/>
          <cell r="N104"/>
          <cell r="O104"/>
          <cell r="Y104">
            <v>100</v>
          </cell>
          <cell r="Z104" t="str">
            <v>For_prod_100</v>
          </cell>
          <cell r="AA104"/>
          <cell r="AB104" t="e">
            <v>#N/A</v>
          </cell>
          <cell r="AC104" t="e">
            <v>#N/A</v>
          </cell>
          <cell r="AD104"/>
          <cell r="AE104"/>
          <cell r="AF104"/>
          <cell r="AI104">
            <v>100</v>
          </cell>
          <cell r="AJ104" t="str">
            <v>Bull_gylle_sengestald_fast_gulv_org</v>
          </cell>
          <cell r="AK104" t="str">
            <v>Cattle_slurry_org</v>
          </cell>
          <cell r="AL104" t="str">
            <v>Livestock_manure_org</v>
          </cell>
          <cell r="AM104" t="str">
            <v>Field_application</v>
          </cell>
          <cell r="AN104">
            <v>123</v>
          </cell>
          <cell r="AO104" t="str">
            <v>Kg</v>
          </cell>
          <cell r="AQ104">
            <v>80</v>
          </cell>
          <cell r="AR104" t="str">
            <v>(VS_initial/100)*DM_waste+DM_straw*(1-(4.5/100))</v>
          </cell>
          <cell r="AT104">
            <v>6.61</v>
          </cell>
          <cell r="AU104">
            <v>0.18</v>
          </cell>
          <cell r="AX104" t="str">
            <v>VS er samlet mængde af VS for den pågældende gødning; MCF og B0 er som anført til venstre</v>
          </cell>
          <cell r="AY104" t="str">
            <v>VS*(MCF/100)*B0*0.67*9.375</v>
          </cell>
          <cell r="AZ104"/>
          <cell r="BA104"/>
          <cell r="BB104" t="str">
            <v>VS*(MCF/100)*B0*0.67*55+VS*(MCF/100)*B0*1000*4*0.02175</v>
          </cell>
          <cell r="BC104"/>
          <cell r="BD104"/>
          <cell r="BE104" t="str">
            <v>VS*(MCF/100)*B0*0.67*9.375</v>
          </cell>
          <cell r="BF104"/>
          <cell r="BG104"/>
          <cell r="BH104" t="str">
            <v>VS*(MCF/100)*B0*0.67*(12/16)*4</v>
          </cell>
          <cell r="BJ104"/>
          <cell r="BK104"/>
          <cell r="BL104"/>
          <cell r="BM104"/>
          <cell r="BN104" t="str">
            <v>VS*(MCF/100)*B0*0.67*(12/16)</v>
          </cell>
          <cell r="BO104"/>
          <cell r="BP104"/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12</v>
          </cell>
          <cell r="CC104">
            <v>0</v>
          </cell>
          <cell r="CD104">
            <v>0</v>
          </cell>
          <cell r="CX104"/>
        </row>
        <row r="105">
          <cell r="AI105">
            <v>101</v>
          </cell>
          <cell r="AJ105" t="str">
            <v>Bull_gylle_dybstroelse_spalter_linespil_org</v>
          </cell>
          <cell r="AK105" t="str">
            <v>Cattle_slurry_org</v>
          </cell>
          <cell r="AL105" t="str">
            <v>Livestock_manure_org</v>
          </cell>
          <cell r="AM105" t="str">
            <v>Field_application</v>
          </cell>
          <cell r="AN105">
            <v>89</v>
          </cell>
          <cell r="AO105" t="str">
            <v>Kg</v>
          </cell>
          <cell r="AQ105">
            <v>80</v>
          </cell>
          <cell r="AR105" t="str">
            <v>(VS_initial/100)*DM_waste+DM_straw*(1-(4.5/100))</v>
          </cell>
          <cell r="AT105">
            <v>6.61</v>
          </cell>
          <cell r="AU105">
            <v>0.18</v>
          </cell>
        </row>
        <row r="106">
          <cell r="AI106">
            <v>102</v>
          </cell>
          <cell r="AJ106" t="str">
            <v>Bull_gylle_dybstroelse_spalter_ring_bag_org</v>
          </cell>
          <cell r="AK106" t="str">
            <v>Cattle_slurry_org</v>
          </cell>
          <cell r="AL106" t="str">
            <v>Livestock_manure_org</v>
          </cell>
          <cell r="AM106" t="str">
            <v>Field_application</v>
          </cell>
          <cell r="AN106">
            <v>89</v>
          </cell>
          <cell r="AO106" t="str">
            <v>Kg</v>
          </cell>
          <cell r="AQ106">
            <v>80</v>
          </cell>
          <cell r="AR106" t="str">
            <v>(VS_initial/100)*DM_waste+DM_straw*(1-(4.5/100))</v>
          </cell>
          <cell r="AT106">
            <v>6.61</v>
          </cell>
          <cell r="AU106">
            <v>0.18</v>
          </cell>
        </row>
        <row r="107">
          <cell r="AI107">
            <v>103</v>
          </cell>
          <cell r="AJ107" t="str">
            <v>Bull_gylle_spaltestald_org</v>
          </cell>
          <cell r="AK107" t="str">
            <v>Cattle_slurry_org</v>
          </cell>
          <cell r="AL107" t="str">
            <v>Livestock_manure_org</v>
          </cell>
          <cell r="AM107" t="str">
            <v>Field_application</v>
          </cell>
          <cell r="AN107">
            <v>101</v>
          </cell>
          <cell r="AO107" t="str">
            <v>Kg</v>
          </cell>
          <cell r="AQ107">
            <v>80</v>
          </cell>
          <cell r="AR107" t="str">
            <v>(VS_initial/100)*DM_waste</v>
          </cell>
          <cell r="AT107">
            <v>6.61</v>
          </cell>
          <cell r="AU107">
            <v>0.18</v>
          </cell>
        </row>
        <row r="108">
          <cell r="AI108">
            <v>104</v>
          </cell>
          <cell r="AJ108" t="str">
            <v>Snittet_halm_conv</v>
          </cell>
          <cell r="AK108" t="str">
            <v>Soil_input_conv</v>
          </cell>
          <cell r="AL108" t="str">
            <v>Crop_residue</v>
          </cell>
          <cell r="AM108" t="str">
            <v>Return</v>
          </cell>
          <cell r="AN108">
            <v>850</v>
          </cell>
          <cell r="AO108" t="str">
            <v>Kg</v>
          </cell>
          <cell r="AQ108"/>
          <cell r="AR108"/>
          <cell r="AT108"/>
          <cell r="AU108"/>
        </row>
        <row r="109">
          <cell r="AI109">
            <v>105</v>
          </cell>
          <cell r="AJ109" t="str">
            <v>Rapskage_conv</v>
          </cell>
          <cell r="AK109" t="str">
            <v>Protein_2_conv</v>
          </cell>
          <cell r="AL109" t="str">
            <v>Moden</v>
          </cell>
          <cell r="AM109" t="str">
            <v>Forarbejdet</v>
          </cell>
          <cell r="AN109">
            <v>885</v>
          </cell>
          <cell r="AO109" t="str">
            <v>Kg</v>
          </cell>
          <cell r="AQ109"/>
          <cell r="AR109"/>
          <cell r="AT109"/>
          <cell r="AU109"/>
        </row>
        <row r="110">
          <cell r="AI110">
            <v>106</v>
          </cell>
          <cell r="AJ110" t="str">
            <v>Protein_concentrate_mixed_conv</v>
          </cell>
          <cell r="AK110" t="str">
            <v>Protein_1_conv</v>
          </cell>
          <cell r="AL110" t="str">
            <v>Moden</v>
          </cell>
          <cell r="AM110" t="str">
            <v>Forarbejdet</v>
          </cell>
          <cell r="AN110">
            <v>900</v>
          </cell>
          <cell r="AO110" t="str">
            <v>Kg</v>
          </cell>
          <cell r="AQ110"/>
          <cell r="AR110"/>
          <cell r="AT110"/>
          <cell r="AU110"/>
        </row>
        <row r="111">
          <cell r="AI111">
            <v>107</v>
          </cell>
          <cell r="AJ111" t="str">
            <v>Pulp_mixed_conv</v>
          </cell>
          <cell r="AK111" t="str">
            <v>Grass_and_grass_clover_conv</v>
          </cell>
          <cell r="AL111" t="str">
            <v>Grøn</v>
          </cell>
          <cell r="AM111" t="str">
            <v>Grøn</v>
          </cell>
          <cell r="AN111">
            <v>337</v>
          </cell>
          <cell r="AO111" t="str">
            <v>Kg</v>
          </cell>
          <cell r="AQ111"/>
          <cell r="AR111"/>
          <cell r="AT111"/>
          <cell r="AU111"/>
        </row>
        <row r="112">
          <cell r="AI112">
            <v>108</v>
          </cell>
          <cell r="AJ112" t="str">
            <v>Brown_juice_mixed_conv</v>
          </cell>
          <cell r="AK112" t="str">
            <v>Plant_slurry_conv</v>
          </cell>
          <cell r="AL112" t="str">
            <v>Plant_organic_ferti_conv</v>
          </cell>
          <cell r="AM112" t="str">
            <v>Field_application</v>
          </cell>
          <cell r="AN112">
            <v>45</v>
          </cell>
          <cell r="AO112" t="str">
            <v>Kg</v>
          </cell>
          <cell r="AQ112"/>
          <cell r="AR112"/>
          <cell r="AT112"/>
          <cell r="AU112"/>
        </row>
        <row r="113">
          <cell r="AI113">
            <v>109</v>
          </cell>
          <cell r="AJ113" t="str">
            <v>Biochar_halm_conv</v>
          </cell>
          <cell r="AK113" t="str">
            <v>Biochar_conv</v>
          </cell>
          <cell r="AL113" t="str">
            <v>Soil_input_biochar_conv</v>
          </cell>
          <cell r="AM113" t="str">
            <v>Field_application</v>
          </cell>
          <cell r="AN113">
            <v>981.2</v>
          </cell>
          <cell r="AO113" t="str">
            <v>Kg</v>
          </cell>
          <cell r="AQ113"/>
          <cell r="AR113"/>
          <cell r="AT113"/>
          <cell r="AU113"/>
        </row>
        <row r="114">
          <cell r="AI114">
            <v>110</v>
          </cell>
          <cell r="AJ114" t="str">
            <v>Loss</v>
          </cell>
          <cell r="AK114" t="str">
            <v>Exit_conv</v>
          </cell>
          <cell r="AL114" t="str">
            <v>Loss</v>
          </cell>
          <cell r="AM114" t="str">
            <v>Exit_model</v>
          </cell>
          <cell r="AN114">
            <v>500</v>
          </cell>
          <cell r="AO114" t="str">
            <v>Kg</v>
          </cell>
          <cell r="AQ114"/>
          <cell r="AR114"/>
          <cell r="AT114"/>
          <cell r="AU114"/>
        </row>
        <row r="115">
          <cell r="AI115">
            <v>111</v>
          </cell>
          <cell r="AJ115" t="str">
            <v>Soedmaelk_tung_EKM_conv</v>
          </cell>
          <cell r="AK115" t="str">
            <v>Maelk_EKM_conv</v>
          </cell>
          <cell r="AL115" t="str">
            <v>Maelk_EKM</v>
          </cell>
          <cell r="AM115" t="str">
            <v>Exit_model</v>
          </cell>
          <cell r="AN115">
            <v>135</v>
          </cell>
          <cell r="AO115" t="str">
            <v>Kg</v>
          </cell>
          <cell r="AQ115"/>
          <cell r="AR115"/>
          <cell r="AT115"/>
          <cell r="AU115"/>
        </row>
        <row r="116">
          <cell r="AI116">
            <v>112</v>
          </cell>
          <cell r="AJ116" t="str">
            <v>Soedmaelk_jersey_EKM_conv</v>
          </cell>
          <cell r="AK116" t="str">
            <v>Maelk_EKM_conv</v>
          </cell>
          <cell r="AL116" t="str">
            <v>Maelk_EKM</v>
          </cell>
          <cell r="AM116" t="str">
            <v>Exit_model</v>
          </cell>
          <cell r="AN116">
            <v>155</v>
          </cell>
          <cell r="AO116" t="str">
            <v>Kg</v>
          </cell>
          <cell r="AQ116"/>
          <cell r="AR116"/>
          <cell r="AT116"/>
          <cell r="AU116"/>
        </row>
        <row r="117">
          <cell r="AI117">
            <v>113</v>
          </cell>
          <cell r="AJ117" t="str">
            <v>Afgraesningstab_afgraesning_1_conv</v>
          </cell>
          <cell r="AK117" t="str">
            <v>Afgraesningstab_conv</v>
          </cell>
          <cell r="AL117" t="str">
            <v>Crop_residue</v>
          </cell>
          <cell r="AM117" t="str">
            <v>Return</v>
          </cell>
          <cell r="AN117">
            <v>180</v>
          </cell>
          <cell r="AO117" t="str">
            <v>Kg</v>
          </cell>
          <cell r="AQ117"/>
          <cell r="AR117"/>
          <cell r="AT117"/>
          <cell r="AU117"/>
        </row>
        <row r="118">
          <cell r="AI118">
            <v>114</v>
          </cell>
          <cell r="AJ118" t="str">
            <v>Biochar_fiber_conv</v>
          </cell>
          <cell r="AK118" t="str">
            <v>Biochar_conv</v>
          </cell>
          <cell r="AL118" t="str">
            <v>Soil_input_biochar_conv</v>
          </cell>
          <cell r="AM118" t="str">
            <v>Field_application</v>
          </cell>
          <cell r="AN118">
            <v>981</v>
          </cell>
          <cell r="AO118" t="str">
            <v>Kg</v>
          </cell>
          <cell r="AQ118"/>
          <cell r="AR118"/>
          <cell r="AT118"/>
          <cell r="AU118"/>
        </row>
        <row r="119">
          <cell r="AI119">
            <v>115</v>
          </cell>
          <cell r="AJ119" t="str">
            <v>Afgraesningstab_afgraesning_1_org</v>
          </cell>
          <cell r="AK119" t="str">
            <v>Afgraesningstab_org</v>
          </cell>
          <cell r="AL119" t="str">
            <v>Crop_residue</v>
          </cell>
          <cell r="AM119" t="str">
            <v>Return</v>
          </cell>
          <cell r="AN119">
            <v>180</v>
          </cell>
          <cell r="AO119" t="str">
            <v>Kg</v>
          </cell>
          <cell r="AQ119"/>
          <cell r="AR119"/>
          <cell r="AT119"/>
          <cell r="AU119"/>
        </row>
        <row r="120">
          <cell r="AI120">
            <v>116</v>
          </cell>
          <cell r="AJ120" t="str">
            <v>Soedmaelk_tung_EKM_org</v>
          </cell>
          <cell r="AK120" t="str">
            <v>Maelk_EKM_org</v>
          </cell>
          <cell r="AL120" t="str">
            <v>Maelk_EKM</v>
          </cell>
          <cell r="AM120" t="str">
            <v>Exit_model</v>
          </cell>
          <cell r="AN120">
            <v>135</v>
          </cell>
          <cell r="AO120" t="str">
            <v>Kg</v>
          </cell>
          <cell r="AQ120"/>
          <cell r="AR120"/>
          <cell r="AT120"/>
          <cell r="AU120"/>
        </row>
        <row r="121">
          <cell r="AI121">
            <v>117</v>
          </cell>
          <cell r="AJ121" t="str">
            <v>Soedmaelk_jersey_EKM_org</v>
          </cell>
          <cell r="AK121" t="str">
            <v>Maelk_EKM_org</v>
          </cell>
          <cell r="AL121" t="str">
            <v>Maelk_EKM</v>
          </cell>
          <cell r="AM121" t="str">
            <v>Exit_model</v>
          </cell>
          <cell r="AN121">
            <v>155</v>
          </cell>
          <cell r="AO121" t="str">
            <v>Kg</v>
          </cell>
          <cell r="AQ121"/>
          <cell r="AR121"/>
          <cell r="AT121"/>
          <cell r="AU121"/>
        </row>
        <row r="122">
          <cell r="AI122">
            <v>118</v>
          </cell>
          <cell r="AJ122" t="str">
            <v>Protein_concentrate_mixed_org</v>
          </cell>
          <cell r="AK122" t="str">
            <v>Protein_1_org</v>
          </cell>
          <cell r="AL122" t="str">
            <v>Moden</v>
          </cell>
          <cell r="AM122" t="str">
            <v>Forarbejdet</v>
          </cell>
          <cell r="AN122">
            <v>900</v>
          </cell>
          <cell r="AO122" t="str">
            <v>Kg</v>
          </cell>
          <cell r="AQ122"/>
          <cell r="AR122"/>
          <cell r="AT122"/>
          <cell r="AU122"/>
        </row>
        <row r="123">
          <cell r="AI123">
            <v>119</v>
          </cell>
          <cell r="AJ123" t="str">
            <v>Pulp_mixed_org</v>
          </cell>
          <cell r="AK123" t="str">
            <v>Grass_and_grass_clover_org</v>
          </cell>
          <cell r="AL123" t="str">
            <v>Grøn</v>
          </cell>
          <cell r="AM123" t="str">
            <v>Grøn</v>
          </cell>
          <cell r="AN123">
            <v>337</v>
          </cell>
          <cell r="AO123" t="str">
            <v>Kg</v>
          </cell>
          <cell r="AQ123"/>
          <cell r="AR123"/>
          <cell r="AT123"/>
          <cell r="AU123"/>
        </row>
        <row r="124">
          <cell r="AI124">
            <v>120</v>
          </cell>
          <cell r="AJ124" t="str">
            <v>Brown_juice_mixed_org</v>
          </cell>
          <cell r="AK124" t="str">
            <v>Plant_slurry_org</v>
          </cell>
          <cell r="AL124" t="str">
            <v>Plant_organic_ferti_org</v>
          </cell>
          <cell r="AM124" t="str">
            <v>Field_application</v>
          </cell>
          <cell r="AN124">
            <v>45</v>
          </cell>
          <cell r="AO124" t="str">
            <v>Kg</v>
          </cell>
          <cell r="AQ124"/>
          <cell r="AR124"/>
          <cell r="AT124"/>
          <cell r="AU124"/>
        </row>
        <row r="125">
          <cell r="AI125">
            <v>121</v>
          </cell>
          <cell r="AJ125" t="str">
            <v>Rapeseed_cake_org</v>
          </cell>
          <cell r="AK125" t="str">
            <v>Protein_2_org</v>
          </cell>
          <cell r="AL125" t="str">
            <v>Moden</v>
          </cell>
          <cell r="AM125" t="str">
            <v>Forarbejdet</v>
          </cell>
          <cell r="AN125">
            <v>885</v>
          </cell>
          <cell r="AO125" t="str">
            <v>Kg</v>
          </cell>
          <cell r="AQ125"/>
          <cell r="AR125"/>
          <cell r="AT125"/>
          <cell r="AU125"/>
        </row>
        <row r="126">
          <cell r="AI126">
            <v>122</v>
          </cell>
          <cell r="AJ126" t="str">
            <v>Beet_sugar_conv</v>
          </cell>
          <cell r="AK126" t="str">
            <v>White_sugar_conv</v>
          </cell>
          <cell r="AL126" t="str">
            <v>Sugar</v>
          </cell>
          <cell r="AM126" t="str">
            <v>Exit_model</v>
          </cell>
          <cell r="AN126">
            <v>1000</v>
          </cell>
          <cell r="AO126" t="str">
            <v>Kg</v>
          </cell>
          <cell r="AQ126"/>
          <cell r="AR126"/>
          <cell r="AT126"/>
          <cell r="AU126"/>
        </row>
        <row r="127">
          <cell r="AI127">
            <v>123</v>
          </cell>
          <cell r="AJ127" t="str">
            <v>Beet_sugar_org</v>
          </cell>
          <cell r="AK127" t="str">
            <v>White_sugar_org</v>
          </cell>
          <cell r="AL127" t="str">
            <v>Sugar</v>
          </cell>
          <cell r="AM127" t="str">
            <v>Exit_model</v>
          </cell>
          <cell r="AN127">
            <v>1000</v>
          </cell>
          <cell r="AO127" t="str">
            <v>Kg</v>
          </cell>
          <cell r="AQ127"/>
          <cell r="AR127"/>
          <cell r="AT127"/>
          <cell r="AU127"/>
        </row>
        <row r="128">
          <cell r="AI128">
            <v>124</v>
          </cell>
          <cell r="AJ128" t="str">
            <v>Beet_molasses1_conv</v>
          </cell>
          <cell r="AK128" t="str">
            <v>Molasses1_conv</v>
          </cell>
          <cell r="AL128" t="str">
            <v>Sugar</v>
          </cell>
          <cell r="AM128" t="str">
            <v>Exit_model</v>
          </cell>
          <cell r="AN128">
            <v>960</v>
          </cell>
          <cell r="AO128" t="str">
            <v>Kg</v>
          </cell>
          <cell r="AQ128"/>
          <cell r="AR128"/>
          <cell r="AT128"/>
          <cell r="AU128"/>
        </row>
        <row r="129">
          <cell r="AI129">
            <v>125</v>
          </cell>
          <cell r="AJ129" t="str">
            <v>Beet_molasses2_conv</v>
          </cell>
          <cell r="AK129" t="str">
            <v>Grain_conv</v>
          </cell>
          <cell r="AL129" t="str">
            <v>Grain_crop</v>
          </cell>
          <cell r="AM129" t="str">
            <v>Kerne</v>
          </cell>
          <cell r="AN129">
            <v>740</v>
          </cell>
          <cell r="AO129" t="str">
            <v>Kg</v>
          </cell>
          <cell r="AQ129"/>
          <cell r="AR129"/>
          <cell r="AT129"/>
          <cell r="AU129"/>
        </row>
        <row r="130">
          <cell r="AI130">
            <v>126</v>
          </cell>
          <cell r="AJ130" t="str">
            <v>Beet_molasses1_org</v>
          </cell>
          <cell r="AK130" t="str">
            <v>Molasses1_org</v>
          </cell>
          <cell r="AL130" t="str">
            <v>Sugar</v>
          </cell>
          <cell r="AM130" t="str">
            <v>Exit_model</v>
          </cell>
          <cell r="AN130">
            <v>740</v>
          </cell>
          <cell r="AO130" t="str">
            <v>Kg</v>
          </cell>
          <cell r="AQ130"/>
          <cell r="AR130"/>
          <cell r="AT130"/>
          <cell r="AU130"/>
        </row>
        <row r="131">
          <cell r="AI131">
            <v>127</v>
          </cell>
          <cell r="AJ131" t="str">
            <v>Beet_molasses2_org</v>
          </cell>
          <cell r="AK131" t="str">
            <v>Grain_org</v>
          </cell>
          <cell r="AL131" t="str">
            <v>Grain_crop</v>
          </cell>
          <cell r="AM131" t="str">
            <v>Kerne</v>
          </cell>
          <cell r="AN131">
            <v>740</v>
          </cell>
          <cell r="AO131" t="str">
            <v>Kg</v>
          </cell>
          <cell r="AQ131"/>
          <cell r="AR131"/>
          <cell r="AT131"/>
          <cell r="AU131"/>
        </row>
        <row r="132">
          <cell r="AI132">
            <v>128</v>
          </cell>
          <cell r="AJ132" t="str">
            <v>Beet_pulp_dried_conv</v>
          </cell>
          <cell r="AK132" t="str">
            <v>Grain_conv</v>
          </cell>
          <cell r="AL132" t="str">
            <v>Grain_crop</v>
          </cell>
          <cell r="AM132" t="str">
            <v>Kerne</v>
          </cell>
          <cell r="AN132">
            <v>960</v>
          </cell>
          <cell r="AO132" t="str">
            <v>Kg</v>
          </cell>
          <cell r="AQ132"/>
          <cell r="AR132"/>
          <cell r="AT132"/>
          <cell r="AU132"/>
        </row>
        <row r="133">
          <cell r="AI133">
            <v>129</v>
          </cell>
          <cell r="AJ133" t="str">
            <v>Beet_pulp_dried_org</v>
          </cell>
          <cell r="AK133" t="str">
            <v>Grain_org</v>
          </cell>
          <cell r="AL133" t="str">
            <v>Grain_crop</v>
          </cell>
          <cell r="AM133" t="str">
            <v>Kerne</v>
          </cell>
          <cell r="AN133">
            <v>960</v>
          </cell>
          <cell r="AO133" t="str">
            <v>Kg</v>
          </cell>
          <cell r="AQ133"/>
          <cell r="AR133"/>
          <cell r="AT133"/>
          <cell r="AU133"/>
        </row>
        <row r="134">
          <cell r="AI134">
            <v>130</v>
          </cell>
          <cell r="AJ134" t="str">
            <v>Separ_degas_solid_fraction_juice_manure_conv</v>
          </cell>
          <cell r="AK134" t="str">
            <v>Separ_degas_solid_fraction_exist_plant_conv</v>
          </cell>
          <cell r="AL134" t="str">
            <v>Degas_plant_organic_ferti_conv</v>
          </cell>
          <cell r="AM134" t="str">
            <v>Field_application</v>
          </cell>
          <cell r="AN134">
            <v>300</v>
          </cell>
          <cell r="AO134" t="str">
            <v>Kg</v>
          </cell>
          <cell r="AQ134"/>
          <cell r="AR134"/>
          <cell r="AT134">
            <v>0.71</v>
          </cell>
          <cell r="AU134">
            <v>0.18</v>
          </cell>
        </row>
        <row r="135">
          <cell r="AI135">
            <v>131</v>
          </cell>
          <cell r="AJ135" t="str">
            <v>Separ_degas_thin_fraction_juice_manure_conv</v>
          </cell>
          <cell r="AK135" t="str">
            <v>Separ_degas_thin_fraction_exist_plant_conv</v>
          </cell>
          <cell r="AL135" t="str">
            <v>Degas_plant_organic_ferti_conv</v>
          </cell>
          <cell r="AM135" t="str">
            <v>Field_application</v>
          </cell>
          <cell r="AN135">
            <v>39</v>
          </cell>
          <cell r="AO135" t="str">
            <v>Kg</v>
          </cell>
          <cell r="AQ135"/>
          <cell r="AR135"/>
          <cell r="AT135"/>
          <cell r="AU135"/>
        </row>
        <row r="136">
          <cell r="AI136">
            <v>132</v>
          </cell>
          <cell r="AJ136" t="str">
            <v>Degassed_swine_deep_litter_conv</v>
          </cell>
          <cell r="AK136" t="str">
            <v>Degas_swine_deep_litter_conv</v>
          </cell>
          <cell r="AL136" t="str">
            <v>Degas_livestock_manure_conv</v>
          </cell>
          <cell r="AM136" t="str">
            <v>Field_application</v>
          </cell>
          <cell r="AN136">
            <v>95</v>
          </cell>
          <cell r="AO136" t="str">
            <v>Kg</v>
          </cell>
          <cell r="AQ136"/>
          <cell r="AR136"/>
          <cell r="AT136"/>
          <cell r="AU136"/>
        </row>
        <row r="137">
          <cell r="AI137">
            <v>133</v>
          </cell>
          <cell r="AJ137" t="str">
            <v>Bottom_straw_ash_conv</v>
          </cell>
          <cell r="AK137" t="str">
            <v>Bottom_ash_conv</v>
          </cell>
          <cell r="AL137" t="str">
            <v>Ash_conv</v>
          </cell>
          <cell r="AM137" t="str">
            <v>Field_application</v>
          </cell>
          <cell r="AN137">
            <v>980</v>
          </cell>
          <cell r="AO137" t="str">
            <v>Kg</v>
          </cell>
          <cell r="AP137" t="str">
            <v>Ts, cirka som for biochar</v>
          </cell>
          <cell r="AQ137"/>
          <cell r="AR137"/>
          <cell r="AT137"/>
          <cell r="AU137"/>
        </row>
        <row r="138">
          <cell r="AI138">
            <v>134</v>
          </cell>
          <cell r="AJ138" t="str">
            <v>Fly_ash_straw_conv</v>
          </cell>
          <cell r="AK138" t="str">
            <v>Fly_ash_conv</v>
          </cell>
          <cell r="AL138" t="str">
            <v>Fly_ash_conv</v>
          </cell>
          <cell r="AM138" t="str">
            <v>Landfill</v>
          </cell>
          <cell r="AN138">
            <v>980</v>
          </cell>
          <cell r="AO138" t="str">
            <v>Kg</v>
          </cell>
          <cell r="AP138" t="str">
            <v>Ts, cirka som for biochar</v>
          </cell>
          <cell r="AQ138"/>
          <cell r="AR138"/>
          <cell r="AT138"/>
          <cell r="AU138"/>
        </row>
        <row r="139">
          <cell r="AI139">
            <v>135</v>
          </cell>
          <cell r="AJ139" t="str">
            <v>Detail_Malkekvaeg_gylle_sengestald_spalter_conv</v>
          </cell>
          <cell r="AK139" t="str">
            <v>Cattle_slurry_conv</v>
          </cell>
          <cell r="AL139" t="str">
            <v>Livestock_manure_conv</v>
          </cell>
          <cell r="AM139" t="str">
            <v>Field_application</v>
          </cell>
          <cell r="AN139">
            <v>80</v>
          </cell>
          <cell r="AO139" t="str">
            <v>Kg</v>
          </cell>
          <cell r="AQ139">
            <v>80</v>
          </cell>
          <cell r="AR139" t="str">
            <v>(VS_initial/100)*DM_waste+DM_straw*(1-(4.5/100))</v>
          </cell>
          <cell r="AT139">
            <v>6.61</v>
          </cell>
          <cell r="AU139">
            <v>0.24</v>
          </cell>
        </row>
        <row r="140">
          <cell r="AI140">
            <v>136</v>
          </cell>
          <cell r="AJ140" t="str">
            <v>Detail_Heifer_dybstroelse_delvis_conv</v>
          </cell>
          <cell r="AK140" t="str">
            <v>Cattle_deep_litter_conv</v>
          </cell>
          <cell r="AL140" t="str">
            <v>Livestock_manure_conv</v>
          </cell>
          <cell r="AM140" t="str">
            <v>Field_application</v>
          </cell>
          <cell r="AN140">
            <v>300</v>
          </cell>
          <cell r="AO140" t="str">
            <v>Kg</v>
          </cell>
          <cell r="AQ140">
            <v>80</v>
          </cell>
          <cell r="AR140" t="str">
            <v>(VS_initial/100)*DM_waste+DM_straw*(1-(4.5/100))</v>
          </cell>
          <cell r="AT140">
            <v>17</v>
          </cell>
          <cell r="AU140">
            <v>0.18</v>
          </cell>
        </row>
        <row r="141">
          <cell r="AI141">
            <v>137</v>
          </cell>
          <cell r="AJ141" t="str">
            <v>Detail_Heifer_gylle_dybstroelse_spalter_linespil_conv</v>
          </cell>
          <cell r="AK141" t="str">
            <v>Cattle_slurry_conv</v>
          </cell>
          <cell r="AL141" t="str">
            <v>Livestock_manure_conv</v>
          </cell>
          <cell r="AM141" t="str">
            <v>Field_application</v>
          </cell>
          <cell r="AN141">
            <v>110</v>
          </cell>
          <cell r="AO141" t="str">
            <v>Kg</v>
          </cell>
          <cell r="AQ141">
            <v>80</v>
          </cell>
          <cell r="AR141" t="str">
            <v>(VS_initial/100)*DM_waste+DM_straw*(1-(4.5/100))</v>
          </cell>
          <cell r="AT141">
            <v>6.61</v>
          </cell>
          <cell r="AU141">
            <v>0.18</v>
          </cell>
        </row>
        <row r="142">
          <cell r="AI142">
            <v>138</v>
          </cell>
          <cell r="AJ142" t="str">
            <v>Detail_Smaagris_toklimastald_gylle_conv</v>
          </cell>
          <cell r="AK142" t="str">
            <v>Pig_slurry_conv</v>
          </cell>
          <cell r="AL142" t="str">
            <v>Livestock_manure_conv</v>
          </cell>
          <cell r="AM142" t="str">
            <v>Field_application</v>
          </cell>
          <cell r="AN142">
            <v>50</v>
          </cell>
          <cell r="AO142" t="str">
            <v>Kg</v>
          </cell>
          <cell r="AQ142">
            <v>80</v>
          </cell>
          <cell r="AR142" t="str">
            <v>(VS_initial/100)*DM_waste+DM_straw*(1-(4.5/100))</v>
          </cell>
          <cell r="AT142">
            <v>9.32</v>
          </cell>
          <cell r="AU142">
            <v>0.45</v>
          </cell>
        </row>
        <row r="143">
          <cell r="AI143">
            <v>139</v>
          </cell>
          <cell r="AJ143" t="str">
            <v>Detail_Sl_pig_gylle_delvis_spaltegulv_25_49_gulv_conv</v>
          </cell>
          <cell r="AK143" t="str">
            <v>Pig_slurry_conv</v>
          </cell>
          <cell r="AL143" t="str">
            <v>Livestock_manure_conv</v>
          </cell>
          <cell r="AM143" t="str">
            <v>Field_application</v>
          </cell>
          <cell r="AN143">
            <v>66</v>
          </cell>
          <cell r="AO143" t="str">
            <v>Kg</v>
          </cell>
          <cell r="AQ143">
            <v>80</v>
          </cell>
          <cell r="AR143" t="str">
            <v>(VS_initial/100)*DM_waste+DM_straw*(1-(4.5/100))</v>
          </cell>
          <cell r="AT143">
            <v>9.32</v>
          </cell>
          <cell r="AU143">
            <v>0.45</v>
          </cell>
        </row>
        <row r="144">
          <cell r="AI144">
            <v>140</v>
          </cell>
          <cell r="AJ144" t="str">
            <v>Detail_Sl_pig_dybstroelse_conv</v>
          </cell>
          <cell r="AK144" t="str">
            <v>Pig_not_sows_deep_litter_conv</v>
          </cell>
          <cell r="AL144" t="str">
            <v>Livestock_manure_conv</v>
          </cell>
          <cell r="AM144" t="str">
            <v>Field_application</v>
          </cell>
          <cell r="AN144">
            <v>330</v>
          </cell>
          <cell r="AO144" t="str">
            <v>Kg</v>
          </cell>
          <cell r="AP144" t="str">
            <v>DM som Soer_dybstroelse</v>
          </cell>
          <cell r="AQ144">
            <v>80</v>
          </cell>
          <cell r="AR144" t="str">
            <v>(VS_initial/100)*DM_waste+DM_straw*(1-(4.5/100))</v>
          </cell>
          <cell r="AT144">
            <v>13.7</v>
          </cell>
          <cell r="AU144">
            <v>0.45</v>
          </cell>
        </row>
        <row r="145">
          <cell r="AI145">
            <v>141</v>
          </cell>
          <cell r="AJ145" t="str">
            <v>Detail_Soer_gylle_indi_delvis_spaltegulv_conv</v>
          </cell>
          <cell r="AK145" t="str">
            <v>Pig_slurry_conv</v>
          </cell>
          <cell r="AL145" t="str">
            <v>Livestock_manure_conv</v>
          </cell>
          <cell r="AM145" t="str">
            <v>Field_application</v>
          </cell>
          <cell r="AN145">
            <v>45</v>
          </cell>
          <cell r="AO145" t="str">
            <v>Kg</v>
          </cell>
          <cell r="AQ145">
            <v>80</v>
          </cell>
          <cell r="AR145" t="str">
            <v>(VS_initial/100)*DM_waste+DM_straw*(1-(4.5/100))</v>
          </cell>
          <cell r="AT145">
            <v>9.32</v>
          </cell>
          <cell r="AU145">
            <v>0.45</v>
          </cell>
        </row>
        <row r="146">
          <cell r="AI146">
            <v>142</v>
          </cell>
          <cell r="AJ146" t="str">
            <v>Detail_Soer_gylle_kassestier_delvis_spaltegulv_conv</v>
          </cell>
          <cell r="AK146" t="str">
            <v>Pig_slurry_conv</v>
          </cell>
          <cell r="AL146" t="str">
            <v>Livestock_manure_conv</v>
          </cell>
          <cell r="AM146" t="str">
            <v>Field_application</v>
          </cell>
          <cell r="AN146">
            <v>45</v>
          </cell>
          <cell r="AO146" t="str">
            <v>Kg</v>
          </cell>
          <cell r="AQ146">
            <v>80</v>
          </cell>
          <cell r="AR146" t="str">
            <v>(VS_initial/100)*DM_waste+DM_straw*(1-(4.5/100))</v>
          </cell>
          <cell r="AT146">
            <v>9.32</v>
          </cell>
          <cell r="AU146">
            <v>0.45</v>
          </cell>
        </row>
        <row r="147">
          <cell r="AI147">
            <v>143</v>
          </cell>
          <cell r="AJ147" t="str">
            <v>Detail_Malkekvaeg_godning_afsat_på_mark_conv</v>
          </cell>
          <cell r="AK147" t="str">
            <v>Cattle_dung_urine_field_conv</v>
          </cell>
          <cell r="AL147" t="str">
            <v>Dung_field_conv</v>
          </cell>
          <cell r="AM147" t="str">
            <v>Field_application</v>
          </cell>
          <cell r="AN147">
            <v>87</v>
          </cell>
          <cell r="AO147" t="str">
            <v>Kg</v>
          </cell>
          <cell r="AP147" t="str">
            <v>TS; Som for gylle fra bindestald</v>
          </cell>
          <cell r="AQ147">
            <v>80</v>
          </cell>
          <cell r="AR147" t="str">
            <v>(VS_initial/100)*DM_waste</v>
          </cell>
          <cell r="AT147">
            <v>1</v>
          </cell>
          <cell r="AU147">
            <v>0.24</v>
          </cell>
        </row>
        <row r="148">
          <cell r="AI148">
            <v>144</v>
          </cell>
          <cell r="AJ148" t="str">
            <v>Detail_Heifer_godning_afsat_på_mark_conv</v>
          </cell>
          <cell r="AK148" t="str">
            <v>Cattle_dung_urine_field_conv</v>
          </cell>
          <cell r="AL148" t="str">
            <v>Dung_field_conv</v>
          </cell>
          <cell r="AM148" t="str">
            <v>Field_application</v>
          </cell>
          <cell r="AN148">
            <v>100</v>
          </cell>
          <cell r="AO148" t="str">
            <v>Kg</v>
          </cell>
          <cell r="AP148" t="str">
            <v>TS; Som for gylle fra spaltestald</v>
          </cell>
          <cell r="AQ148">
            <v>80</v>
          </cell>
          <cell r="AR148" t="str">
            <v>(VS_initial/100)*DM_waste</v>
          </cell>
          <cell r="AT148">
            <v>1</v>
          </cell>
          <cell r="AU148">
            <v>0.18</v>
          </cell>
        </row>
        <row r="149">
          <cell r="AI149">
            <v>145</v>
          </cell>
          <cell r="AJ149" t="str">
            <v>Degassed_slurry_exist_plant_conv</v>
          </cell>
          <cell r="AK149" t="str">
            <v>Degassed_exist_plant_slurry_conv</v>
          </cell>
          <cell r="AL149" t="str">
            <v>Degas_plant_organic_ferti_conv</v>
          </cell>
          <cell r="AM149" t="str">
            <v>Field_application</v>
          </cell>
          <cell r="AN149">
            <v>95</v>
          </cell>
          <cell r="AO149" t="str">
            <v>Kg</v>
          </cell>
          <cell r="AP149" t="str">
            <v>DM som for afgasset dyregylle</v>
          </cell>
          <cell r="AQ149"/>
          <cell r="AR149"/>
          <cell r="AT149"/>
          <cell r="AU149"/>
        </row>
        <row r="150">
          <cell r="AI150">
            <v>146</v>
          </cell>
          <cell r="AJ150" t="str">
            <v>Separ_degas_solid_fraction_exist_plant_manure_conv</v>
          </cell>
          <cell r="AK150" t="str">
            <v>Separ_degas_solid_fraction_exist_plant_conv</v>
          </cell>
          <cell r="AL150" t="str">
            <v>Degas_plant_organic_ferti_conv</v>
          </cell>
          <cell r="AM150" t="str">
            <v>Field_application</v>
          </cell>
          <cell r="AN150">
            <v>300</v>
          </cell>
          <cell r="AO150" t="str">
            <v>Kg</v>
          </cell>
          <cell r="AQ150"/>
          <cell r="AR150"/>
          <cell r="AT150">
            <v>0.71</v>
          </cell>
          <cell r="AU150">
            <v>0.18</v>
          </cell>
        </row>
        <row r="151">
          <cell r="AI151">
            <v>147</v>
          </cell>
          <cell r="AJ151" t="str">
            <v>Separ_degas_thin_fraction_exist_plant_manure_conv</v>
          </cell>
          <cell r="AK151" t="str">
            <v>Separ_degas_thin_fraction_exist_plant_conv</v>
          </cell>
          <cell r="AL151" t="str">
            <v>Degas_plant_organic_ferti_conv</v>
          </cell>
          <cell r="AM151" t="str">
            <v>Field_application</v>
          </cell>
          <cell r="AN151">
            <v>39</v>
          </cell>
          <cell r="AO151" t="str">
            <v>Kg</v>
          </cell>
          <cell r="AQ151"/>
          <cell r="AR151"/>
          <cell r="AT151"/>
          <cell r="AU151"/>
        </row>
        <row r="152">
          <cell r="AI152">
            <v>148</v>
          </cell>
          <cell r="AJ152" t="str">
            <v>Reservation_corn_for_biogas_conv</v>
          </cell>
          <cell r="AK152" t="str">
            <v>Energy_corn_conv</v>
          </cell>
          <cell r="AL152" t="str">
            <v>Energy_biomass_rerservation_conv</v>
          </cell>
          <cell r="AM152" t="str">
            <v>Energy_biomass_reservation</v>
          </cell>
          <cell r="AN152">
            <v>318</v>
          </cell>
          <cell r="AO152" t="str">
            <v>Kg</v>
          </cell>
          <cell r="AQ152"/>
          <cell r="AR152"/>
          <cell r="AT152"/>
          <cell r="AU152"/>
        </row>
        <row r="153">
          <cell r="AI153">
            <v>149</v>
          </cell>
          <cell r="AJ153" t="str">
            <v>Reservation_Beet_roots_for_biogas_conv</v>
          </cell>
          <cell r="AK153" t="str">
            <v>Energy_beet_roots_conv</v>
          </cell>
          <cell r="AL153" t="str">
            <v>Energy_biomass_rerservation_conv</v>
          </cell>
          <cell r="AM153" t="str">
            <v>Energy_biomass_reservation</v>
          </cell>
          <cell r="AN153">
            <v>220</v>
          </cell>
          <cell r="AO153" t="str">
            <v>Kg</v>
          </cell>
          <cell r="AQ153"/>
          <cell r="AR153"/>
          <cell r="AT153"/>
          <cell r="AU153"/>
        </row>
        <row r="154">
          <cell r="AI154">
            <v>150</v>
          </cell>
          <cell r="AJ154" t="str">
            <v>Reservation_Whole_crop_for_biogas_conv</v>
          </cell>
          <cell r="AK154" t="str">
            <v>Energy_whole_crop_conv</v>
          </cell>
          <cell r="AL154" t="str">
            <v>Energy_biomass_rerservation_conv</v>
          </cell>
          <cell r="AM154" t="str">
            <v>Energy_biomass_reservation</v>
          </cell>
          <cell r="AN154">
            <v>337</v>
          </cell>
          <cell r="AO154" t="str">
            <v>Kg</v>
          </cell>
          <cell r="AP154" t="str">
            <v>Average of early and late from A</v>
          </cell>
          <cell r="AQ154"/>
          <cell r="AR154"/>
          <cell r="AT154"/>
          <cell r="AU154"/>
        </row>
        <row r="155">
          <cell r="AI155">
            <v>151</v>
          </cell>
          <cell r="AJ155" t="str">
            <v>Degassed_slurry_new_plant_org</v>
          </cell>
          <cell r="AK155" t="str">
            <v>Degassed_new_plant_slurry_org</v>
          </cell>
          <cell r="AL155" t="str">
            <v>Degas_plant_organic_ferti_org</v>
          </cell>
          <cell r="AM155" t="str">
            <v>Field_application</v>
          </cell>
          <cell r="AN155">
            <v>95</v>
          </cell>
          <cell r="AO155" t="str">
            <v>Kg</v>
          </cell>
          <cell r="AP155" t="str">
            <v>DM som for afgasset dyregylle</v>
          </cell>
          <cell r="AQ155"/>
          <cell r="AR155"/>
          <cell r="AT155"/>
          <cell r="AU155"/>
        </row>
        <row r="156">
          <cell r="AI156">
            <v>152</v>
          </cell>
          <cell r="AJ156" t="str">
            <v>Degassed_slurry_exist_plant_org</v>
          </cell>
          <cell r="AK156" t="str">
            <v>Degassed_exist_plant_slurry_org</v>
          </cell>
          <cell r="AL156" t="str">
            <v>Degas_plant_organic_ferti_org</v>
          </cell>
          <cell r="AM156" t="str">
            <v>Field_application</v>
          </cell>
          <cell r="AN156">
            <v>95</v>
          </cell>
          <cell r="AO156" t="str">
            <v>Kg</v>
          </cell>
          <cell r="AP156" t="str">
            <v>DM som for afgasset dyregylle</v>
          </cell>
          <cell r="AQ156"/>
          <cell r="AR156"/>
          <cell r="AT156"/>
          <cell r="AU156"/>
        </row>
        <row r="157">
          <cell r="AI157">
            <v>153</v>
          </cell>
          <cell r="AJ157" t="str">
            <v>Separ_degas_solid_fraction_new_plant_manure_org</v>
          </cell>
          <cell r="AK157" t="str">
            <v>Separ_degas_solid_fraction_new_plant_org</v>
          </cell>
          <cell r="AL157" t="str">
            <v>Degas_plant_organic_ferti_org</v>
          </cell>
          <cell r="AM157" t="str">
            <v>Field_application</v>
          </cell>
          <cell r="AN157">
            <v>300</v>
          </cell>
          <cell r="AO157" t="str">
            <v>Kg</v>
          </cell>
          <cell r="AQ157"/>
          <cell r="AR157"/>
          <cell r="AT157"/>
          <cell r="AU157"/>
        </row>
        <row r="158">
          <cell r="AI158">
            <v>154</v>
          </cell>
          <cell r="AJ158" t="str">
            <v>Separ_degas_thin_fraction_new_plant_manure_org</v>
          </cell>
          <cell r="AK158" t="str">
            <v>Separ_degas_thin_fraction_new_plant_org</v>
          </cell>
          <cell r="AL158" t="str">
            <v>Degas_plant_organic_ferti_org</v>
          </cell>
          <cell r="AM158" t="str">
            <v>Field_application</v>
          </cell>
          <cell r="AN158">
            <v>39</v>
          </cell>
          <cell r="AO158" t="str">
            <v>Kg</v>
          </cell>
          <cell r="AQ158"/>
          <cell r="AR158"/>
          <cell r="AT158"/>
          <cell r="AU158"/>
        </row>
        <row r="159">
          <cell r="AI159">
            <v>155</v>
          </cell>
          <cell r="AJ159" t="str">
            <v>Degassed_slurry_cattle_org</v>
          </cell>
          <cell r="AK159" t="str">
            <v>Degassed_cattle_slurry_org</v>
          </cell>
          <cell r="AL159" t="str">
            <v>Degas_livestock_manure_org</v>
          </cell>
          <cell r="AM159" t="str">
            <v>Field_application</v>
          </cell>
          <cell r="AN159">
            <v>95</v>
          </cell>
          <cell r="AO159" t="str">
            <v>Kg</v>
          </cell>
          <cell r="AQ159"/>
          <cell r="AR159"/>
          <cell r="AT159"/>
          <cell r="AU159"/>
        </row>
        <row r="160">
          <cell r="AI160">
            <v>156</v>
          </cell>
          <cell r="AJ160" t="str">
            <v>Degassed_cattle_deep_litter_conv</v>
          </cell>
          <cell r="AK160" t="str">
            <v>Degas_cattle_deep_litter_conv</v>
          </cell>
          <cell r="AL160" t="str">
            <v>Degas_livestock_manure_conv</v>
          </cell>
          <cell r="AM160" t="str">
            <v>Field_application</v>
          </cell>
          <cell r="AN160">
            <v>95</v>
          </cell>
          <cell r="AO160" t="str">
            <v>Kg</v>
          </cell>
          <cell r="AQ160"/>
          <cell r="AR160"/>
          <cell r="AT160"/>
          <cell r="AU160"/>
        </row>
        <row r="161">
          <cell r="AI161">
            <v>157</v>
          </cell>
          <cell r="AJ161" t="str">
            <v>Degassed_cattle_deep_litter_org</v>
          </cell>
          <cell r="AK161" t="str">
            <v>Degas_cattle_deep_litter_org</v>
          </cell>
          <cell r="AL161" t="str">
            <v>Degas_livestock_manure_org</v>
          </cell>
          <cell r="AM161" t="str">
            <v>Field_application</v>
          </cell>
          <cell r="AN161">
            <v>95</v>
          </cell>
          <cell r="AO161" t="str">
            <v>Kg</v>
          </cell>
          <cell r="AQ161"/>
          <cell r="AR161"/>
          <cell r="AT161"/>
          <cell r="AU161"/>
        </row>
        <row r="162">
          <cell r="AI162">
            <v>158</v>
          </cell>
          <cell r="AJ162" t="str">
            <v>Degassed_cattle_solid_manure_conv</v>
          </cell>
          <cell r="AK162" t="str">
            <v>Degas_cattle_solid_manure_conv</v>
          </cell>
          <cell r="AL162" t="str">
            <v>Degas_livestock_manure_conv</v>
          </cell>
          <cell r="AM162" t="str">
            <v>Field_application</v>
          </cell>
          <cell r="AN162">
            <v>95</v>
          </cell>
          <cell r="AO162" t="str">
            <v>Kg</v>
          </cell>
          <cell r="AQ162"/>
          <cell r="AR162"/>
          <cell r="AT162"/>
          <cell r="AU162"/>
        </row>
        <row r="163">
          <cell r="AI163">
            <v>159</v>
          </cell>
          <cell r="AJ163" t="str">
            <v>Separ_thin_fraction_pig_slurry_conv</v>
          </cell>
          <cell r="AK163" t="str">
            <v>Separ_thin_fraction_pig_conv</v>
          </cell>
          <cell r="AL163" t="str">
            <v>Livestock_manure_conv</v>
          </cell>
          <cell r="AM163" t="str">
            <v>Field_application</v>
          </cell>
          <cell r="AN163">
            <v>39</v>
          </cell>
          <cell r="AO163" t="str">
            <v>Kg</v>
          </cell>
          <cell r="AQ163"/>
          <cell r="AR163"/>
          <cell r="AT163"/>
          <cell r="AU163"/>
        </row>
        <row r="164">
          <cell r="AI164">
            <v>160</v>
          </cell>
          <cell r="AJ164" t="str">
            <v>Separ_solid_fraction_pig_slurry_conv</v>
          </cell>
          <cell r="AK164" t="str">
            <v>Separ_solid_fraction_pig_conv</v>
          </cell>
          <cell r="AL164" t="str">
            <v>Livestock_manure_conv</v>
          </cell>
          <cell r="AM164" t="str">
            <v>Field_application</v>
          </cell>
          <cell r="AN164">
            <v>300</v>
          </cell>
          <cell r="AO164" t="str">
            <v>Kg</v>
          </cell>
          <cell r="AQ164"/>
          <cell r="AR164"/>
          <cell r="AT164">
            <v>13.7</v>
          </cell>
          <cell r="AU164">
            <v>0.45</v>
          </cell>
        </row>
        <row r="165">
          <cell r="AI165">
            <v>161</v>
          </cell>
          <cell r="AJ165" t="str">
            <v>Potato_starch_conv</v>
          </cell>
          <cell r="AK165" t="str">
            <v>Starch_potato_conv</v>
          </cell>
          <cell r="AL165" t="str">
            <v>Starch</v>
          </cell>
          <cell r="AM165" t="str">
            <v>Exit_model</v>
          </cell>
          <cell r="AN165">
            <v>990</v>
          </cell>
          <cell r="AO165" t="str">
            <v>Kg</v>
          </cell>
          <cell r="AP165" t="str">
            <v>Antaget</v>
          </cell>
          <cell r="AQ165"/>
          <cell r="AR165"/>
          <cell r="AT165"/>
          <cell r="AU165"/>
        </row>
        <row r="166">
          <cell r="AI166">
            <v>162</v>
          </cell>
          <cell r="AJ166" t="str">
            <v>Potato_protein1_conv</v>
          </cell>
          <cell r="AK166" t="str">
            <v>Protein_potato1_conv</v>
          </cell>
          <cell r="AL166" t="str">
            <v>Human_food_protein</v>
          </cell>
          <cell r="AM166" t="str">
            <v>Exit_model</v>
          </cell>
          <cell r="AN166">
            <v>990</v>
          </cell>
          <cell r="AO166" t="str">
            <v>Kg</v>
          </cell>
          <cell r="AP166" t="str">
            <v>Antaget</v>
          </cell>
          <cell r="AQ166"/>
          <cell r="AR166"/>
          <cell r="AT166"/>
          <cell r="AU166"/>
        </row>
        <row r="167">
          <cell r="AI167">
            <v>163</v>
          </cell>
          <cell r="AJ167" t="str">
            <v>Potato_protein2_conv</v>
          </cell>
          <cell r="AK167" t="str">
            <v>Protein_1_conv</v>
          </cell>
          <cell r="AL167" t="str">
            <v>Moden</v>
          </cell>
          <cell r="AM167" t="str">
            <v>Forarbejdet</v>
          </cell>
          <cell r="AN167">
            <v>990</v>
          </cell>
          <cell r="AO167" t="str">
            <v>Kg</v>
          </cell>
          <cell r="AP167" t="str">
            <v>Antaget</v>
          </cell>
          <cell r="AQ167"/>
          <cell r="AR167"/>
          <cell r="AT167"/>
          <cell r="AU167"/>
        </row>
        <row r="168">
          <cell r="AI168">
            <v>164</v>
          </cell>
          <cell r="AJ168" t="str">
            <v>Potato_pulp1_conv</v>
          </cell>
          <cell r="AK168" t="str">
            <v>Pulp_potato1_conv</v>
          </cell>
          <cell r="AL168" t="str">
            <v>Energy_biomass_rerservation_conv</v>
          </cell>
          <cell r="AM168" t="str">
            <v>Energy_biomass_reservation</v>
          </cell>
          <cell r="AN168">
            <v>200</v>
          </cell>
          <cell r="AO168" t="str">
            <v>Kg</v>
          </cell>
          <cell r="AP168" t="str">
            <v>Antaget</v>
          </cell>
          <cell r="AQ168"/>
          <cell r="AR168"/>
          <cell r="AT168"/>
          <cell r="AU168"/>
        </row>
        <row r="169">
          <cell r="AI169">
            <v>165</v>
          </cell>
          <cell r="AJ169" t="str">
            <v>Potato_pulp2_conv</v>
          </cell>
          <cell r="AK169" t="str">
            <v>Grain_conv</v>
          </cell>
          <cell r="AL169" t="str">
            <v>Grain_crop</v>
          </cell>
          <cell r="AM169" t="str">
            <v>Kerne</v>
          </cell>
          <cell r="AN169">
            <v>850</v>
          </cell>
          <cell r="AO169" t="str">
            <v>Kg</v>
          </cell>
          <cell r="AP169" t="str">
            <v>Antaget</v>
          </cell>
          <cell r="AQ169"/>
          <cell r="AR169"/>
          <cell r="AT169"/>
          <cell r="AU169"/>
        </row>
        <row r="170">
          <cell r="AI170">
            <v>166</v>
          </cell>
          <cell r="AJ170" t="str">
            <v>Potato_juice_concentrate_conv</v>
          </cell>
          <cell r="AK170" t="str">
            <v>Juice_concentrate_potato_conv</v>
          </cell>
          <cell r="AL170" t="str">
            <v>Plant_organic_ferti_conv</v>
          </cell>
          <cell r="AM170" t="str">
            <v>Field_application</v>
          </cell>
          <cell r="AN170">
            <v>300</v>
          </cell>
          <cell r="AO170" t="str">
            <v>Kg</v>
          </cell>
          <cell r="AP170" t="str">
            <v>Antaget</v>
          </cell>
          <cell r="AQ170"/>
          <cell r="AR170"/>
          <cell r="AT170"/>
          <cell r="AU170"/>
        </row>
        <row r="171">
          <cell r="AI171">
            <v>167</v>
          </cell>
          <cell r="AJ171" t="str">
            <v>Beet_carbokalk_nokalk_conv</v>
          </cell>
          <cell r="AK171" t="str">
            <v>Carbokalk_nokalk_beet_conv</v>
          </cell>
          <cell r="AL171" t="str">
            <v>Plant_organic_ferti_conv</v>
          </cell>
          <cell r="AM171" t="str">
            <v>Field_application</v>
          </cell>
          <cell r="AN171">
            <v>300</v>
          </cell>
          <cell r="AO171" t="str">
            <v>Kg</v>
          </cell>
          <cell r="AP171" t="str">
            <v>Antaget</v>
          </cell>
          <cell r="AQ171"/>
          <cell r="AR171"/>
          <cell r="AT171"/>
          <cell r="AU171"/>
        </row>
        <row r="172">
          <cell r="AI172">
            <v>168</v>
          </cell>
          <cell r="AJ172" t="str">
            <v>Beet_carbokalk_nokalk_org</v>
          </cell>
          <cell r="AK172" t="str">
            <v>Carbokalk_nokalk_beet_org</v>
          </cell>
          <cell r="AL172" t="str">
            <v>Plant_organic_ferti_org</v>
          </cell>
          <cell r="AM172" t="str">
            <v>Field_application</v>
          </cell>
          <cell r="AN172">
            <v>300</v>
          </cell>
          <cell r="AO172" t="str">
            <v>Kg</v>
          </cell>
          <cell r="AP172" t="str">
            <v>Antaget</v>
          </cell>
          <cell r="AQ172"/>
          <cell r="AR172"/>
          <cell r="AT172"/>
          <cell r="AU172"/>
        </row>
        <row r="173">
          <cell r="AI173">
            <v>169</v>
          </cell>
          <cell r="AJ173" t="str">
            <v>Snittet_halm_org</v>
          </cell>
          <cell r="AK173" t="str">
            <v>Soil_input_org</v>
          </cell>
          <cell r="AL173" t="str">
            <v>Crop_residue</v>
          </cell>
          <cell r="AM173" t="str">
            <v>Return</v>
          </cell>
          <cell r="AN173">
            <v>850</v>
          </cell>
          <cell r="AO173" t="str">
            <v>Kg</v>
          </cell>
          <cell r="AQ173"/>
          <cell r="AR173"/>
          <cell r="AT173"/>
          <cell r="AU173"/>
        </row>
        <row r="174">
          <cell r="AI174">
            <v>170</v>
          </cell>
          <cell r="AJ174" t="str">
            <v>Sows_godning_afsat_på_mark_org</v>
          </cell>
          <cell r="AK174" t="str">
            <v>Pig_dung_urine_field_org</v>
          </cell>
          <cell r="AL174" t="str">
            <v>Dung_field_org</v>
          </cell>
          <cell r="AM174" t="str">
            <v>Field_application</v>
          </cell>
          <cell r="AN174">
            <v>45</v>
          </cell>
          <cell r="AO174" t="str">
            <v>Kg</v>
          </cell>
          <cell r="AP174" t="str">
            <v>Som søer kassestier fuldspaltegulv</v>
          </cell>
          <cell r="AQ174">
            <v>80</v>
          </cell>
          <cell r="AR174" t="str">
            <v>(VS_initial/100)*DM_waste</v>
          </cell>
          <cell r="AT174">
            <v>1</v>
          </cell>
          <cell r="AU174">
            <v>0.45</v>
          </cell>
        </row>
        <row r="175">
          <cell r="AI175">
            <v>171</v>
          </cell>
          <cell r="AJ175" t="str">
            <v>Sow_deep_litter_org</v>
          </cell>
          <cell r="AK175" t="str">
            <v>Sows_deep_litter_org</v>
          </cell>
          <cell r="AL175" t="str">
            <v>Livestock_manure_org</v>
          </cell>
          <cell r="AM175" t="str">
            <v>Field_application</v>
          </cell>
          <cell r="AN175">
            <v>330</v>
          </cell>
          <cell r="AO175" t="str">
            <v>Kg</v>
          </cell>
          <cell r="AQ175">
            <v>80</v>
          </cell>
          <cell r="AR175" t="str">
            <v>(VS_initial/100)*DM_waste+DM_straw*(1-(4.5/100))</v>
          </cell>
          <cell r="AT175">
            <v>17.96</v>
          </cell>
          <cell r="AU175">
            <v>0.45</v>
          </cell>
        </row>
        <row r="176">
          <cell r="AI176">
            <v>172</v>
          </cell>
          <cell r="AJ176" t="str">
            <v>Sows_slurry_deep_litter_org</v>
          </cell>
          <cell r="AK176" t="str">
            <v>Pig_slurry_org</v>
          </cell>
          <cell r="AL176" t="str">
            <v>Livestock_manure_org</v>
          </cell>
          <cell r="AM176" t="str">
            <v>Field_application</v>
          </cell>
          <cell r="AN176">
            <v>50</v>
          </cell>
          <cell r="AO176" t="str">
            <v>Kg</v>
          </cell>
          <cell r="AQ176">
            <v>80</v>
          </cell>
          <cell r="AR176" t="str">
            <v>(VS_initial/100)*DM_waste+DM_straw*(1-(4.5/100))</v>
          </cell>
          <cell r="AT176">
            <v>9.32</v>
          </cell>
          <cell r="AU176">
            <v>0.45</v>
          </cell>
        </row>
        <row r="177">
          <cell r="AI177">
            <v>173</v>
          </cell>
          <cell r="AJ177" t="str">
            <v>Sows_slurry_partly_slatted_floor_org</v>
          </cell>
          <cell r="AK177" t="str">
            <v>Pig_slurry_org</v>
          </cell>
          <cell r="AL177" t="str">
            <v>Livestock_manure_org</v>
          </cell>
          <cell r="AM177" t="str">
            <v>Field_application</v>
          </cell>
          <cell r="AN177">
            <v>50</v>
          </cell>
          <cell r="AO177" t="str">
            <v>Kg</v>
          </cell>
          <cell r="AQ177">
            <v>80</v>
          </cell>
          <cell r="AR177" t="str">
            <v>(VS_initial/100)*DM_waste+DM_straw*(1-(4.5/100))</v>
          </cell>
          <cell r="AT177">
            <v>9.32</v>
          </cell>
          <cell r="AU177">
            <v>0.45</v>
          </cell>
        </row>
        <row r="178">
          <cell r="AI178">
            <v>174</v>
          </cell>
          <cell r="AJ178" t="str">
            <v>Little_pig_slurry_partly_slatted_floor_org</v>
          </cell>
          <cell r="AK178" t="str">
            <v>Pig_slurry_org</v>
          </cell>
          <cell r="AL178" t="str">
            <v>Livestock_manure_org</v>
          </cell>
          <cell r="AM178" t="str">
            <v>Field_application</v>
          </cell>
          <cell r="AN178">
            <v>50</v>
          </cell>
          <cell r="AO178" t="str">
            <v>Kg</v>
          </cell>
          <cell r="AQ178">
            <v>80</v>
          </cell>
          <cell r="AR178" t="str">
            <v>(VS_initial/100)*DM_waste+DM_straw*(1-(4.5/100))</v>
          </cell>
          <cell r="AT178">
            <v>9.32</v>
          </cell>
          <cell r="AU178">
            <v>0.45</v>
          </cell>
        </row>
        <row r="179">
          <cell r="AI179">
            <v>175</v>
          </cell>
          <cell r="AJ179" t="str">
            <v>Little_pig_deep_litter_org</v>
          </cell>
          <cell r="AK179" t="str">
            <v>Pig_not_sows_deep_litter_org</v>
          </cell>
          <cell r="AL179" t="str">
            <v>Livestock_manure_org</v>
          </cell>
          <cell r="AM179" t="str">
            <v>Field_application</v>
          </cell>
          <cell r="AN179">
            <v>330</v>
          </cell>
          <cell r="AO179" t="str">
            <v>Kg</v>
          </cell>
          <cell r="AQ179">
            <v>80</v>
          </cell>
          <cell r="AR179" t="str">
            <v>(VS_initial/100)*DM_waste+DM_straw*(1-(4.5/100))</v>
          </cell>
          <cell r="AT179">
            <v>8.23</v>
          </cell>
          <cell r="AU179">
            <v>0.45</v>
          </cell>
        </row>
        <row r="180">
          <cell r="AI180">
            <v>176</v>
          </cell>
          <cell r="AJ180" t="str">
            <v>Pig_godning_afsat_mark_org</v>
          </cell>
          <cell r="AK180" t="str">
            <v>Pig_dung_urine_field_org</v>
          </cell>
          <cell r="AL180" t="str">
            <v>Dung_field_org</v>
          </cell>
          <cell r="AM180" t="str">
            <v>Field_application</v>
          </cell>
          <cell r="AN180">
            <v>45</v>
          </cell>
          <cell r="AO180" t="str">
            <v>Kg</v>
          </cell>
          <cell r="AQ180">
            <v>80</v>
          </cell>
          <cell r="AR180" t="str">
            <v>(VS_initial/100)*DM_waste</v>
          </cell>
          <cell r="AT180">
            <v>1</v>
          </cell>
          <cell r="AU180">
            <v>0.45</v>
          </cell>
        </row>
        <row r="181">
          <cell r="AI181">
            <v>177</v>
          </cell>
          <cell r="AJ181" t="str">
            <v>Little_pig_slurry_deep_litter_org</v>
          </cell>
          <cell r="AK181" t="str">
            <v>Pig_slurry_org</v>
          </cell>
          <cell r="AL181" t="str">
            <v>Livestock_manure_org</v>
          </cell>
          <cell r="AM181" t="str">
            <v>Field_application</v>
          </cell>
          <cell r="AN181">
            <v>50</v>
          </cell>
          <cell r="AO181" t="str">
            <v>Kg</v>
          </cell>
          <cell r="AQ181">
            <v>80</v>
          </cell>
          <cell r="AR181" t="str">
            <v>(VS_initial/100)*DM_waste+DM_straw*(1-(4.5/100))</v>
          </cell>
          <cell r="AT181">
            <v>9.32</v>
          </cell>
          <cell r="AU181">
            <v>0.45</v>
          </cell>
        </row>
        <row r="182">
          <cell r="AI182">
            <v>178</v>
          </cell>
          <cell r="AJ182" t="str">
            <v>Sl_pig_deep_litter_org</v>
          </cell>
          <cell r="AK182" t="str">
            <v>Pig_not_sows_deep_litter_org</v>
          </cell>
          <cell r="AL182" t="str">
            <v>Livestock_manure_org</v>
          </cell>
          <cell r="AM182" t="str">
            <v>Field_application</v>
          </cell>
          <cell r="AN182">
            <v>330</v>
          </cell>
          <cell r="AO182" t="str">
            <v>Kg</v>
          </cell>
          <cell r="AQ182">
            <v>80</v>
          </cell>
          <cell r="AR182" t="str">
            <v>(VS_initial/100)*DM_waste+DM_straw*(1-(4.5/100))</v>
          </cell>
          <cell r="AT182">
            <v>13.7</v>
          </cell>
          <cell r="AU182">
            <v>0.45</v>
          </cell>
        </row>
        <row r="183">
          <cell r="AI183">
            <v>179</v>
          </cell>
          <cell r="AJ183" t="str">
            <v>Sl_pig_slurry_deep_litter_org</v>
          </cell>
          <cell r="AK183" t="str">
            <v>Pig_slurry_org</v>
          </cell>
          <cell r="AL183" t="str">
            <v>Livestock_manure_org</v>
          </cell>
          <cell r="AM183" t="str">
            <v>Field_application</v>
          </cell>
          <cell r="AN183">
            <v>50</v>
          </cell>
          <cell r="AO183" t="str">
            <v>Kg</v>
          </cell>
          <cell r="AQ183">
            <v>80</v>
          </cell>
          <cell r="AR183" t="str">
            <v>(VS_initial/100)*DM_waste+DM_straw*(1-(4.5/100))</v>
          </cell>
          <cell r="AT183">
            <v>9.32</v>
          </cell>
          <cell r="AU183">
            <v>0.45</v>
          </cell>
        </row>
        <row r="184">
          <cell r="AI184">
            <v>180</v>
          </cell>
          <cell r="AJ184" t="str">
            <v>Sl_pig_slurry_partly_slatted_floor_org</v>
          </cell>
          <cell r="AK184" t="str">
            <v>Pig_slurry_org</v>
          </cell>
          <cell r="AL184" t="str">
            <v>Livestock_manure_org</v>
          </cell>
          <cell r="AM184" t="str">
            <v>Field_application</v>
          </cell>
          <cell r="AN184">
            <v>50</v>
          </cell>
          <cell r="AO184" t="str">
            <v>Kg</v>
          </cell>
          <cell r="AQ184">
            <v>80</v>
          </cell>
          <cell r="AR184" t="str">
            <v>(VS_initial/100)*DM_waste+DM_straw*(1-(4.5/100))</v>
          </cell>
          <cell r="AT184">
            <v>9.32</v>
          </cell>
          <cell r="AU184">
            <v>0.45</v>
          </cell>
        </row>
        <row r="185">
          <cell r="AI185">
            <v>181</v>
          </cell>
          <cell r="AJ185" t="str">
            <v>Degassed_swine_deep_litter_org</v>
          </cell>
          <cell r="AK185" t="str">
            <v>Degas_swine_deep_litter_org</v>
          </cell>
          <cell r="AL185" t="str">
            <v>Degas_livestock_manure_org</v>
          </cell>
          <cell r="AM185" t="str">
            <v>Field_application</v>
          </cell>
          <cell r="AN185">
            <v>95</v>
          </cell>
          <cell r="AO185" t="str">
            <v>Kg</v>
          </cell>
          <cell r="AQ185"/>
          <cell r="AR185"/>
          <cell r="AT185"/>
          <cell r="AU185"/>
        </row>
        <row r="186">
          <cell r="AI186">
            <v>182</v>
          </cell>
          <cell r="AJ186" t="str">
            <v>Pulp_ProteinGrassClover_conv</v>
          </cell>
          <cell r="AK186" t="str">
            <v>Pulp_ProteinGrassClover_biorefinery_conv</v>
          </cell>
          <cell r="AL186" t="str">
            <v>Grøn</v>
          </cell>
          <cell r="AM186" t="str">
            <v>Grøn</v>
          </cell>
          <cell r="AN186">
            <v>337</v>
          </cell>
          <cell r="AO186" t="str">
            <v>Kg</v>
          </cell>
          <cell r="AQ186"/>
          <cell r="AR186"/>
          <cell r="AT186"/>
          <cell r="AU186"/>
        </row>
        <row r="187">
          <cell r="AI187">
            <v>183</v>
          </cell>
          <cell r="AJ187" t="str">
            <v>Pulp_ProteinGrassClover_org</v>
          </cell>
          <cell r="AK187" t="str">
            <v>Pulp_ProteinGrassClover_biorefinery_org</v>
          </cell>
          <cell r="AL187" t="str">
            <v>Grøn</v>
          </cell>
          <cell r="AM187" t="str">
            <v>Grøn</v>
          </cell>
          <cell r="AN187">
            <v>337</v>
          </cell>
          <cell r="AO187" t="str">
            <v>Kg</v>
          </cell>
          <cell r="AQ187"/>
          <cell r="AR187"/>
          <cell r="AT187"/>
          <cell r="AU187"/>
        </row>
        <row r="188">
          <cell r="AI188">
            <v>184</v>
          </cell>
          <cell r="AJ188" t="str">
            <v>Potato_starch_org</v>
          </cell>
          <cell r="AK188" t="str">
            <v>Starch_potato_org</v>
          </cell>
          <cell r="AL188" t="str">
            <v>Starch</v>
          </cell>
          <cell r="AM188" t="str">
            <v>Exit_model</v>
          </cell>
          <cell r="AN188">
            <v>990</v>
          </cell>
          <cell r="AO188" t="str">
            <v>Kg</v>
          </cell>
          <cell r="AQ188"/>
          <cell r="AR188"/>
          <cell r="AT188"/>
          <cell r="AU188"/>
        </row>
        <row r="189">
          <cell r="AI189">
            <v>185</v>
          </cell>
          <cell r="AJ189" t="str">
            <v>Potato_protein1_org</v>
          </cell>
          <cell r="AK189" t="str">
            <v>Protein_potato1_org</v>
          </cell>
          <cell r="AL189" t="str">
            <v>Human_food_protein</v>
          </cell>
          <cell r="AM189" t="str">
            <v>Exit_model</v>
          </cell>
          <cell r="AN189">
            <v>990</v>
          </cell>
          <cell r="AO189" t="str">
            <v>Kg</v>
          </cell>
          <cell r="AQ189"/>
          <cell r="AR189"/>
          <cell r="AT189"/>
          <cell r="AU189"/>
        </row>
        <row r="190">
          <cell r="AI190">
            <v>186</v>
          </cell>
          <cell r="AJ190" t="str">
            <v>Potato_protein2_org</v>
          </cell>
          <cell r="AK190" t="str">
            <v>Protein_1_org</v>
          </cell>
          <cell r="AL190" t="str">
            <v>Moden</v>
          </cell>
          <cell r="AM190" t="str">
            <v>Forarbejdet</v>
          </cell>
          <cell r="AN190">
            <v>990</v>
          </cell>
          <cell r="AO190" t="str">
            <v>Kg</v>
          </cell>
          <cell r="AQ190"/>
          <cell r="AR190"/>
          <cell r="AT190"/>
          <cell r="AU190"/>
        </row>
        <row r="191">
          <cell r="AI191">
            <v>187</v>
          </cell>
          <cell r="AJ191" t="str">
            <v>Potato_pulp1_org</v>
          </cell>
          <cell r="AK191" t="str">
            <v>Pulp_potato1_org</v>
          </cell>
          <cell r="AL191" t="str">
            <v>Energy_biomass_rerservation_org</v>
          </cell>
          <cell r="AM191" t="str">
            <v>Energy_biomass_reservation</v>
          </cell>
          <cell r="AN191">
            <v>200</v>
          </cell>
          <cell r="AO191" t="str">
            <v>Kg</v>
          </cell>
          <cell r="AQ191"/>
          <cell r="AR191"/>
          <cell r="AT191"/>
          <cell r="AU191"/>
        </row>
        <row r="192">
          <cell r="AI192">
            <v>188</v>
          </cell>
          <cell r="AJ192" t="str">
            <v>Potato_pulp2_org</v>
          </cell>
          <cell r="AK192" t="str">
            <v>Grain_org</v>
          </cell>
          <cell r="AL192" t="str">
            <v>Grain_crop</v>
          </cell>
          <cell r="AM192" t="str">
            <v>Kerne</v>
          </cell>
          <cell r="AN192">
            <v>850</v>
          </cell>
          <cell r="AO192" t="str">
            <v>Kg</v>
          </cell>
          <cell r="AQ192"/>
          <cell r="AR192"/>
          <cell r="AT192"/>
          <cell r="AU192"/>
        </row>
        <row r="193">
          <cell r="AI193">
            <v>189</v>
          </cell>
          <cell r="AJ193" t="str">
            <v>Potato_juice_concentrate_org</v>
          </cell>
          <cell r="AK193" t="str">
            <v>Juice_concentrate_potato_org</v>
          </cell>
          <cell r="AL193" t="str">
            <v>Plant_organic_ferti_org</v>
          </cell>
          <cell r="AM193" t="str">
            <v>Field_application</v>
          </cell>
          <cell r="AN193">
            <v>300</v>
          </cell>
          <cell r="AO193" t="str">
            <v>Kg</v>
          </cell>
          <cell r="AQ193"/>
          <cell r="AR193"/>
          <cell r="AT193"/>
          <cell r="AU193"/>
        </row>
        <row r="194">
          <cell r="AI194">
            <v>190</v>
          </cell>
          <cell r="AJ194" t="str">
            <v>Separ_degas_solid_frac_pig_deep_lit_conv</v>
          </cell>
          <cell r="AK194" t="str">
            <v>Separ_degas_solid_fraction_pig_deep_lit_conv</v>
          </cell>
          <cell r="AL194" t="str">
            <v>Degas_livestock_manure_conv</v>
          </cell>
          <cell r="AM194" t="str">
            <v>Field_application</v>
          </cell>
          <cell r="AN194">
            <v>300</v>
          </cell>
          <cell r="AO194" t="str">
            <v>Kg</v>
          </cell>
          <cell r="AQ194"/>
          <cell r="AR194"/>
          <cell r="AT194"/>
          <cell r="AU194"/>
        </row>
        <row r="195">
          <cell r="AI195">
            <v>191</v>
          </cell>
          <cell r="AJ195" t="str">
            <v>Separ_degas_thin_frac_pig_deep_lit_conv</v>
          </cell>
          <cell r="AK195" t="str">
            <v>Separ_degas_thin_fraction_pig_deep_lit_conv</v>
          </cell>
          <cell r="AL195" t="str">
            <v>Degas_livestock_manure_conv</v>
          </cell>
          <cell r="AM195" t="str">
            <v>Field_application</v>
          </cell>
          <cell r="AN195">
            <v>39</v>
          </cell>
          <cell r="AO195" t="str">
            <v>Kg</v>
          </cell>
          <cell r="AQ195"/>
          <cell r="AR195"/>
          <cell r="AT195"/>
          <cell r="AU195"/>
        </row>
        <row r="196">
          <cell r="AI196">
            <v>192</v>
          </cell>
          <cell r="AJ196" t="str">
            <v>For_prod_192</v>
          </cell>
          <cell r="AK196"/>
          <cell r="AL196">
            <v>0</v>
          </cell>
          <cell r="AM196">
            <v>0</v>
          </cell>
          <cell r="AN196"/>
          <cell r="AO196"/>
          <cell r="AQ196"/>
          <cell r="AR196"/>
          <cell r="AT196"/>
          <cell r="AU196"/>
        </row>
        <row r="197">
          <cell r="AI197">
            <v>193</v>
          </cell>
          <cell r="AJ197" t="str">
            <v>For_prod_193</v>
          </cell>
          <cell r="AK197"/>
          <cell r="AL197">
            <v>0</v>
          </cell>
          <cell r="AM197">
            <v>0</v>
          </cell>
          <cell r="AN197"/>
          <cell r="AO197"/>
          <cell r="AQ197"/>
          <cell r="AR197"/>
          <cell r="AT197"/>
          <cell r="AU197"/>
        </row>
        <row r="198">
          <cell r="AI198">
            <v>194</v>
          </cell>
          <cell r="AJ198" t="str">
            <v>For_prod_194</v>
          </cell>
          <cell r="AK198"/>
          <cell r="AL198">
            <v>0</v>
          </cell>
          <cell r="AM198">
            <v>0</v>
          </cell>
          <cell r="AN198"/>
          <cell r="AO198"/>
          <cell r="AQ198"/>
          <cell r="AR198"/>
          <cell r="AT198"/>
          <cell r="AU198"/>
        </row>
        <row r="199">
          <cell r="AI199">
            <v>195</v>
          </cell>
          <cell r="AJ199" t="str">
            <v>For_prod_195</v>
          </cell>
          <cell r="AK199"/>
          <cell r="AL199">
            <v>0</v>
          </cell>
          <cell r="AM199">
            <v>0</v>
          </cell>
          <cell r="AN199"/>
          <cell r="AO199"/>
          <cell r="AQ199"/>
          <cell r="AR199"/>
          <cell r="AT199"/>
          <cell r="AU199"/>
        </row>
        <row r="200">
          <cell r="AI200">
            <v>196</v>
          </cell>
          <cell r="AJ200" t="str">
            <v>For_prod_196</v>
          </cell>
          <cell r="AK200"/>
          <cell r="AL200">
            <v>0</v>
          </cell>
          <cell r="AM200">
            <v>0</v>
          </cell>
          <cell r="AN200"/>
          <cell r="AO200"/>
          <cell r="AQ200"/>
          <cell r="AR200"/>
          <cell r="AT200"/>
          <cell r="AU200"/>
        </row>
        <row r="201">
          <cell r="AI201">
            <v>197</v>
          </cell>
          <cell r="AJ201" t="str">
            <v>For_prod_197</v>
          </cell>
          <cell r="AK201"/>
          <cell r="AL201">
            <v>0</v>
          </cell>
          <cell r="AM201">
            <v>0</v>
          </cell>
          <cell r="AN201"/>
          <cell r="AO201"/>
          <cell r="AQ201"/>
          <cell r="AR201"/>
          <cell r="AT201"/>
          <cell r="AU201"/>
        </row>
        <row r="202">
          <cell r="AI202">
            <v>198</v>
          </cell>
          <cell r="AJ202" t="str">
            <v>For_prod_198</v>
          </cell>
          <cell r="AK202"/>
          <cell r="AL202">
            <v>0</v>
          </cell>
          <cell r="AM202">
            <v>0</v>
          </cell>
          <cell r="AN202"/>
          <cell r="AO202"/>
          <cell r="AQ202"/>
          <cell r="AR202"/>
          <cell r="AT202"/>
          <cell r="AU202"/>
        </row>
        <row r="203">
          <cell r="AI203">
            <v>199</v>
          </cell>
          <cell r="AJ203" t="str">
            <v>For_prod_199</v>
          </cell>
          <cell r="AK203"/>
          <cell r="AL203">
            <v>0</v>
          </cell>
          <cell r="AM203">
            <v>0</v>
          </cell>
          <cell r="AN203"/>
          <cell r="AO203"/>
          <cell r="AQ203"/>
          <cell r="AR203"/>
          <cell r="AT203"/>
          <cell r="AU203"/>
        </row>
        <row r="204">
          <cell r="AI204">
            <v>200</v>
          </cell>
          <cell r="AJ204" t="str">
            <v>For_prod_200</v>
          </cell>
          <cell r="AK204"/>
          <cell r="AL204">
            <v>0</v>
          </cell>
          <cell r="AM204">
            <v>0</v>
          </cell>
          <cell r="AN204"/>
          <cell r="AO204"/>
          <cell r="AQ204"/>
          <cell r="AR204"/>
          <cell r="AT204"/>
          <cell r="AU204"/>
        </row>
        <row r="205">
          <cell r="AI205">
            <v>201</v>
          </cell>
          <cell r="AJ205" t="str">
            <v>For_prod_201</v>
          </cell>
          <cell r="AK205"/>
          <cell r="AL205">
            <v>0</v>
          </cell>
          <cell r="AM205">
            <v>0</v>
          </cell>
          <cell r="AN205"/>
          <cell r="AO205"/>
          <cell r="AQ205"/>
          <cell r="AR205"/>
          <cell r="AT205"/>
          <cell r="AU205"/>
        </row>
        <row r="206">
          <cell r="AI206">
            <v>202</v>
          </cell>
          <cell r="AJ206" t="str">
            <v>For_prod_202</v>
          </cell>
          <cell r="AK206"/>
          <cell r="AL206">
            <v>0</v>
          </cell>
          <cell r="AM206">
            <v>0</v>
          </cell>
          <cell r="AN206"/>
          <cell r="AO206"/>
          <cell r="AQ206"/>
          <cell r="AR206"/>
          <cell r="AT206"/>
          <cell r="AU206"/>
        </row>
        <row r="207">
          <cell r="AI207">
            <v>203</v>
          </cell>
          <cell r="AJ207" t="str">
            <v>For_prod_203</v>
          </cell>
          <cell r="AK207"/>
          <cell r="AL207">
            <v>0</v>
          </cell>
          <cell r="AM207">
            <v>0</v>
          </cell>
          <cell r="AN207"/>
          <cell r="AO207"/>
          <cell r="AQ207"/>
          <cell r="AR207"/>
          <cell r="AT207"/>
          <cell r="AU207"/>
        </row>
        <row r="208">
          <cell r="AI208">
            <v>204</v>
          </cell>
          <cell r="AJ208" t="str">
            <v>For_prod_204</v>
          </cell>
          <cell r="AK208"/>
          <cell r="AL208">
            <v>0</v>
          </cell>
          <cell r="AM208">
            <v>0</v>
          </cell>
          <cell r="AN208"/>
          <cell r="AO208"/>
          <cell r="AQ208"/>
          <cell r="AR208"/>
          <cell r="AT208"/>
          <cell r="AU208"/>
        </row>
        <row r="209">
          <cell r="AI209">
            <v>205</v>
          </cell>
          <cell r="AJ209" t="str">
            <v>For_prod_205</v>
          </cell>
          <cell r="AK209"/>
          <cell r="AL209">
            <v>0</v>
          </cell>
          <cell r="AM209">
            <v>0</v>
          </cell>
          <cell r="AN209"/>
          <cell r="AO209"/>
          <cell r="AQ209"/>
          <cell r="AR209"/>
          <cell r="AT209"/>
          <cell r="AU209"/>
        </row>
        <row r="210">
          <cell r="AI210">
            <v>206</v>
          </cell>
          <cell r="AJ210" t="str">
            <v>For_prod_206</v>
          </cell>
          <cell r="AK210"/>
          <cell r="AL210">
            <v>0</v>
          </cell>
          <cell r="AM210">
            <v>0</v>
          </cell>
          <cell r="AN210"/>
          <cell r="AO210"/>
          <cell r="AQ210"/>
          <cell r="AR210"/>
          <cell r="AT210"/>
          <cell r="AU210"/>
        </row>
        <row r="211">
          <cell r="AI211">
            <v>207</v>
          </cell>
          <cell r="AJ211" t="str">
            <v>For_prod_207</v>
          </cell>
          <cell r="AK211"/>
          <cell r="AL211">
            <v>0</v>
          </cell>
          <cell r="AM211">
            <v>0</v>
          </cell>
          <cell r="AN211"/>
          <cell r="AO211"/>
          <cell r="AQ211"/>
          <cell r="AR211"/>
          <cell r="AT211"/>
          <cell r="AU211"/>
        </row>
        <row r="212">
          <cell r="AI212">
            <v>208</v>
          </cell>
          <cell r="AJ212" t="str">
            <v>For_prod_208</v>
          </cell>
          <cell r="AK212"/>
          <cell r="AL212">
            <v>0</v>
          </cell>
          <cell r="AM212">
            <v>0</v>
          </cell>
          <cell r="AN212"/>
          <cell r="AO212"/>
          <cell r="AQ212"/>
          <cell r="AR212"/>
          <cell r="AT212"/>
          <cell r="AU212"/>
        </row>
        <row r="213">
          <cell r="AI213">
            <v>209</v>
          </cell>
          <cell r="AJ213" t="str">
            <v>For_prod_209</v>
          </cell>
          <cell r="AK213"/>
          <cell r="AL213">
            <v>0</v>
          </cell>
          <cell r="AM213">
            <v>0</v>
          </cell>
          <cell r="AN213"/>
          <cell r="AO213"/>
          <cell r="AQ213"/>
          <cell r="AR213"/>
          <cell r="AT213"/>
          <cell r="AU213"/>
        </row>
        <row r="214">
          <cell r="AI214">
            <v>210</v>
          </cell>
          <cell r="AJ214" t="str">
            <v>For_prod_210</v>
          </cell>
          <cell r="AK214"/>
          <cell r="AL214">
            <v>0</v>
          </cell>
          <cell r="AM214">
            <v>0</v>
          </cell>
          <cell r="AN214"/>
          <cell r="AO214"/>
          <cell r="AQ214"/>
          <cell r="AR214"/>
          <cell r="AT214"/>
          <cell r="AU214"/>
        </row>
        <row r="215">
          <cell r="AI215">
            <v>211</v>
          </cell>
          <cell r="AJ215" t="str">
            <v>For_prod_211</v>
          </cell>
          <cell r="AK215"/>
          <cell r="AL215">
            <v>0</v>
          </cell>
          <cell r="AM215">
            <v>0</v>
          </cell>
          <cell r="AN215"/>
          <cell r="AO215"/>
          <cell r="AQ215"/>
          <cell r="AR215"/>
          <cell r="AT215"/>
          <cell r="AU215"/>
        </row>
        <row r="216">
          <cell r="AI216">
            <v>212</v>
          </cell>
          <cell r="AJ216" t="str">
            <v>For_prod_212</v>
          </cell>
          <cell r="AK216"/>
          <cell r="AL216">
            <v>0</v>
          </cell>
          <cell r="AM216">
            <v>0</v>
          </cell>
          <cell r="AN216"/>
          <cell r="AO216"/>
          <cell r="AQ216"/>
          <cell r="AR216"/>
          <cell r="AT216"/>
          <cell r="AU216"/>
        </row>
        <row r="217">
          <cell r="AI217">
            <v>213</v>
          </cell>
          <cell r="AJ217" t="str">
            <v>For_prod_213</v>
          </cell>
          <cell r="AK217"/>
          <cell r="AL217">
            <v>0</v>
          </cell>
          <cell r="AM217">
            <v>0</v>
          </cell>
          <cell r="AN217"/>
          <cell r="AO217"/>
          <cell r="AQ217"/>
          <cell r="AR217"/>
          <cell r="AT217"/>
          <cell r="AU217"/>
        </row>
        <row r="218">
          <cell r="AI218">
            <v>214</v>
          </cell>
          <cell r="AJ218" t="str">
            <v>For_prod_214</v>
          </cell>
          <cell r="AK218"/>
          <cell r="AL218">
            <v>0</v>
          </cell>
          <cell r="AM218">
            <v>0</v>
          </cell>
          <cell r="AN218"/>
          <cell r="AO218"/>
          <cell r="AQ218"/>
          <cell r="AR218"/>
          <cell r="AT218"/>
          <cell r="AU218"/>
        </row>
        <row r="219">
          <cell r="AI219">
            <v>215</v>
          </cell>
          <cell r="AJ219" t="str">
            <v>For_prod_215</v>
          </cell>
          <cell r="AK219"/>
          <cell r="AL219">
            <v>0</v>
          </cell>
          <cell r="AM219">
            <v>0</v>
          </cell>
          <cell r="AN219"/>
          <cell r="AO219"/>
          <cell r="AQ219"/>
          <cell r="AR219"/>
          <cell r="AT219"/>
          <cell r="AU219"/>
        </row>
        <row r="220">
          <cell r="AI220">
            <v>216</v>
          </cell>
          <cell r="AJ220" t="str">
            <v>For_prod_216</v>
          </cell>
          <cell r="AK220"/>
          <cell r="AL220">
            <v>0</v>
          </cell>
          <cell r="AM220">
            <v>0</v>
          </cell>
          <cell r="AN220"/>
          <cell r="AO220"/>
          <cell r="AQ220"/>
          <cell r="AR220"/>
          <cell r="AT220"/>
          <cell r="AU220"/>
        </row>
        <row r="221">
          <cell r="AI221">
            <v>217</v>
          </cell>
          <cell r="AJ221" t="str">
            <v>For_prod_217</v>
          </cell>
          <cell r="AK221"/>
          <cell r="AL221">
            <v>0</v>
          </cell>
          <cell r="AM221">
            <v>0</v>
          </cell>
          <cell r="AN221"/>
          <cell r="AO221"/>
          <cell r="AQ221"/>
          <cell r="AR221"/>
          <cell r="AT221"/>
          <cell r="AU221"/>
        </row>
        <row r="222">
          <cell r="AI222">
            <v>218</v>
          </cell>
          <cell r="AJ222" t="str">
            <v>For_prod_218</v>
          </cell>
          <cell r="AK222"/>
          <cell r="AL222">
            <v>0</v>
          </cell>
          <cell r="AM222">
            <v>0</v>
          </cell>
          <cell r="AN222"/>
          <cell r="AO222"/>
          <cell r="AQ222"/>
          <cell r="AR222"/>
          <cell r="AT222"/>
          <cell r="AU222"/>
        </row>
        <row r="223">
          <cell r="AI223">
            <v>219</v>
          </cell>
          <cell r="AJ223" t="str">
            <v>For_prod_219</v>
          </cell>
          <cell r="AK223"/>
          <cell r="AL223">
            <v>0</v>
          </cell>
          <cell r="AM223">
            <v>0</v>
          </cell>
          <cell r="AN223"/>
          <cell r="AO223"/>
          <cell r="AQ223"/>
          <cell r="AR223"/>
          <cell r="AT223"/>
          <cell r="AU223"/>
        </row>
        <row r="224">
          <cell r="AI224">
            <v>220</v>
          </cell>
          <cell r="AJ224" t="str">
            <v>For_prod_220</v>
          </cell>
          <cell r="AK224"/>
          <cell r="AL224">
            <v>0</v>
          </cell>
          <cell r="AM224">
            <v>0</v>
          </cell>
          <cell r="AN224"/>
          <cell r="AO224"/>
          <cell r="AQ224"/>
          <cell r="AR224"/>
          <cell r="AT224"/>
          <cell r="AU224"/>
        </row>
        <row r="225">
          <cell r="AI225">
            <v>221</v>
          </cell>
          <cell r="AJ225" t="str">
            <v>For_prod_221</v>
          </cell>
          <cell r="AK225"/>
          <cell r="AL225">
            <v>0</v>
          </cell>
          <cell r="AM225">
            <v>0</v>
          </cell>
          <cell r="AN225"/>
          <cell r="AO225"/>
          <cell r="AQ225"/>
          <cell r="AR225"/>
          <cell r="AT225"/>
          <cell r="AU225"/>
        </row>
        <row r="226">
          <cell r="AI226">
            <v>222</v>
          </cell>
          <cell r="AJ226" t="str">
            <v>For_prod_222</v>
          </cell>
          <cell r="AK226"/>
          <cell r="AL226">
            <v>0</v>
          </cell>
          <cell r="AM226">
            <v>0</v>
          </cell>
          <cell r="AN226"/>
          <cell r="AO226"/>
          <cell r="AQ226"/>
          <cell r="AR226"/>
          <cell r="AT226"/>
          <cell r="AU226"/>
        </row>
        <row r="227">
          <cell r="AI227">
            <v>223</v>
          </cell>
          <cell r="AJ227" t="str">
            <v>For_prod_223</v>
          </cell>
          <cell r="AK227"/>
          <cell r="AL227">
            <v>0</v>
          </cell>
          <cell r="AM227">
            <v>0</v>
          </cell>
          <cell r="AN227"/>
          <cell r="AO227"/>
          <cell r="AQ227"/>
          <cell r="AR227"/>
          <cell r="AT227"/>
          <cell r="AU227"/>
        </row>
        <row r="228">
          <cell r="AI228">
            <v>224</v>
          </cell>
          <cell r="AJ228" t="str">
            <v>For_prod_224</v>
          </cell>
          <cell r="AK228"/>
          <cell r="AL228">
            <v>0</v>
          </cell>
          <cell r="AM228">
            <v>0</v>
          </cell>
          <cell r="AN228"/>
          <cell r="AO228"/>
          <cell r="AQ228"/>
          <cell r="AR228"/>
          <cell r="AT228"/>
          <cell r="AU228"/>
        </row>
        <row r="229">
          <cell r="AI229">
            <v>225</v>
          </cell>
          <cell r="AJ229" t="str">
            <v>For_prod_225</v>
          </cell>
          <cell r="AK229"/>
          <cell r="AL229">
            <v>0</v>
          </cell>
          <cell r="AM229">
            <v>0</v>
          </cell>
          <cell r="AN229"/>
          <cell r="AO229"/>
          <cell r="AQ229"/>
          <cell r="AR229"/>
          <cell r="AT229"/>
          <cell r="AU229"/>
        </row>
        <row r="230">
          <cell r="AI230">
            <v>226</v>
          </cell>
          <cell r="AJ230" t="str">
            <v>For_prod_226</v>
          </cell>
          <cell r="AK230"/>
          <cell r="AL230">
            <v>0</v>
          </cell>
          <cell r="AM230">
            <v>0</v>
          </cell>
          <cell r="AN230"/>
          <cell r="AO230"/>
          <cell r="AQ230"/>
          <cell r="AR230"/>
          <cell r="AT230"/>
          <cell r="AU230"/>
        </row>
        <row r="231">
          <cell r="AI231">
            <v>227</v>
          </cell>
          <cell r="AJ231" t="str">
            <v>For_prod_227</v>
          </cell>
          <cell r="AK231"/>
          <cell r="AL231">
            <v>0</v>
          </cell>
          <cell r="AM231">
            <v>0</v>
          </cell>
          <cell r="AN231"/>
          <cell r="AO231"/>
          <cell r="AQ231"/>
          <cell r="AR231"/>
          <cell r="AT231"/>
          <cell r="AU231"/>
        </row>
        <row r="232">
          <cell r="AI232">
            <v>228</v>
          </cell>
          <cell r="AJ232" t="str">
            <v>For_prod_228</v>
          </cell>
          <cell r="AK232"/>
          <cell r="AL232">
            <v>0</v>
          </cell>
          <cell r="AM232">
            <v>0</v>
          </cell>
          <cell r="AN232"/>
          <cell r="AO232"/>
          <cell r="AQ232"/>
          <cell r="AR232"/>
          <cell r="AT232"/>
          <cell r="AU232"/>
        </row>
        <row r="233">
          <cell r="AI233">
            <v>229</v>
          </cell>
          <cell r="AJ233" t="str">
            <v>For_prod_229</v>
          </cell>
          <cell r="AK233"/>
          <cell r="AL233">
            <v>0</v>
          </cell>
          <cell r="AM233">
            <v>0</v>
          </cell>
          <cell r="AN233"/>
          <cell r="AO233"/>
          <cell r="AQ233"/>
          <cell r="AR233"/>
          <cell r="AT233"/>
          <cell r="AU233"/>
        </row>
        <row r="234">
          <cell r="AI234">
            <v>230</v>
          </cell>
          <cell r="AJ234" t="str">
            <v>For_prod_230</v>
          </cell>
          <cell r="AK234"/>
          <cell r="AL234">
            <v>0</v>
          </cell>
          <cell r="AM234">
            <v>0</v>
          </cell>
          <cell r="AN234"/>
          <cell r="AO234"/>
          <cell r="AQ234"/>
          <cell r="AR234"/>
          <cell r="AT234"/>
          <cell r="AU234"/>
        </row>
        <row r="235">
          <cell r="AI235">
            <v>231</v>
          </cell>
          <cell r="AJ235" t="str">
            <v>For_prod_231</v>
          </cell>
          <cell r="AK235"/>
          <cell r="AL235">
            <v>0</v>
          </cell>
          <cell r="AM235">
            <v>0</v>
          </cell>
          <cell r="AN235"/>
          <cell r="AO235"/>
          <cell r="AQ235"/>
          <cell r="AR235"/>
          <cell r="AT235"/>
          <cell r="AU235"/>
        </row>
        <row r="236">
          <cell r="AI236">
            <v>232</v>
          </cell>
          <cell r="AJ236" t="str">
            <v>For_prod_232</v>
          </cell>
          <cell r="AK236"/>
          <cell r="AL236">
            <v>0</v>
          </cell>
          <cell r="AM236">
            <v>0</v>
          </cell>
          <cell r="AN236"/>
          <cell r="AO236"/>
          <cell r="AQ236"/>
          <cell r="AR236"/>
          <cell r="AT236"/>
          <cell r="AU236"/>
        </row>
        <row r="237">
          <cell r="AI237">
            <v>233</v>
          </cell>
          <cell r="AJ237" t="str">
            <v>For_prod_233</v>
          </cell>
          <cell r="AK237"/>
          <cell r="AL237">
            <v>0</v>
          </cell>
          <cell r="AM237">
            <v>0</v>
          </cell>
          <cell r="AN237"/>
          <cell r="AO237"/>
          <cell r="AQ237"/>
          <cell r="AR237"/>
          <cell r="AT237"/>
          <cell r="AU237"/>
        </row>
        <row r="238">
          <cell r="AI238">
            <v>234</v>
          </cell>
          <cell r="AJ238" t="str">
            <v>For_prod_234</v>
          </cell>
          <cell r="AK238"/>
          <cell r="AL238">
            <v>0</v>
          </cell>
          <cell r="AM238">
            <v>0</v>
          </cell>
          <cell r="AN238"/>
          <cell r="AO238"/>
          <cell r="AQ238"/>
          <cell r="AR238"/>
          <cell r="AT238"/>
          <cell r="AU238"/>
        </row>
        <row r="239">
          <cell r="AI239">
            <v>235</v>
          </cell>
          <cell r="AJ239" t="str">
            <v>For_prod_235</v>
          </cell>
          <cell r="AK239"/>
          <cell r="AL239">
            <v>0</v>
          </cell>
          <cell r="AM239">
            <v>0</v>
          </cell>
          <cell r="AN239"/>
          <cell r="AO239"/>
          <cell r="AQ239"/>
          <cell r="AR239"/>
          <cell r="AT239"/>
          <cell r="AU239"/>
        </row>
        <row r="240">
          <cell r="AI240">
            <v>236</v>
          </cell>
          <cell r="AJ240" t="str">
            <v>For_prod_236</v>
          </cell>
          <cell r="AK240"/>
          <cell r="AL240">
            <v>0</v>
          </cell>
          <cell r="AM240">
            <v>0</v>
          </cell>
          <cell r="AN240"/>
          <cell r="AO240"/>
          <cell r="AQ240"/>
          <cell r="AR240"/>
          <cell r="AT240"/>
          <cell r="AU240"/>
        </row>
        <row r="241">
          <cell r="AI241">
            <v>237</v>
          </cell>
          <cell r="AJ241" t="str">
            <v>For_prod_237</v>
          </cell>
          <cell r="AK241"/>
          <cell r="AL241">
            <v>0</v>
          </cell>
          <cell r="AM241">
            <v>0</v>
          </cell>
          <cell r="AN241"/>
          <cell r="AO241"/>
          <cell r="AQ241"/>
          <cell r="AR241"/>
          <cell r="AT241"/>
          <cell r="AU241"/>
        </row>
        <row r="242">
          <cell r="AI242">
            <v>238</v>
          </cell>
          <cell r="AJ242" t="str">
            <v>For_prod_238</v>
          </cell>
          <cell r="AK242"/>
          <cell r="AL242">
            <v>0</v>
          </cell>
          <cell r="AM242">
            <v>0</v>
          </cell>
          <cell r="AN242"/>
          <cell r="AO242"/>
          <cell r="AQ242"/>
          <cell r="AR242"/>
          <cell r="AT242"/>
          <cell r="AU242"/>
        </row>
        <row r="243">
          <cell r="AI243">
            <v>239</v>
          </cell>
          <cell r="AJ243" t="str">
            <v>For_prod_239</v>
          </cell>
          <cell r="AK243"/>
          <cell r="AL243">
            <v>0</v>
          </cell>
          <cell r="AM243">
            <v>0</v>
          </cell>
          <cell r="AN243"/>
          <cell r="AO243"/>
          <cell r="AQ243"/>
          <cell r="AR243"/>
          <cell r="AT243"/>
          <cell r="AU243"/>
        </row>
        <row r="244">
          <cell r="AI244">
            <v>240</v>
          </cell>
          <cell r="AJ244" t="str">
            <v>For_prod_240</v>
          </cell>
          <cell r="AK244"/>
          <cell r="AL244">
            <v>0</v>
          </cell>
          <cell r="AM244">
            <v>0</v>
          </cell>
          <cell r="AN244"/>
          <cell r="AO244"/>
          <cell r="AQ244"/>
          <cell r="AR244"/>
          <cell r="AT244"/>
          <cell r="AU244"/>
        </row>
        <row r="245">
          <cell r="AI245">
            <v>241</v>
          </cell>
          <cell r="AJ245" t="str">
            <v>For_prod_241</v>
          </cell>
          <cell r="AK245"/>
          <cell r="AL245">
            <v>0</v>
          </cell>
          <cell r="AM245">
            <v>0</v>
          </cell>
          <cell r="AN245"/>
          <cell r="AO245"/>
          <cell r="AQ245"/>
          <cell r="AR245"/>
          <cell r="AT245"/>
          <cell r="AU245"/>
        </row>
        <row r="246">
          <cell r="AI246">
            <v>242</v>
          </cell>
          <cell r="AJ246" t="str">
            <v>For_prod_242</v>
          </cell>
          <cell r="AK246"/>
          <cell r="AL246">
            <v>0</v>
          </cell>
          <cell r="AM246">
            <v>0</v>
          </cell>
          <cell r="AN246"/>
          <cell r="AO246"/>
          <cell r="AQ246"/>
          <cell r="AR246"/>
          <cell r="AT246"/>
          <cell r="AU246"/>
        </row>
        <row r="247">
          <cell r="AI247">
            <v>243</v>
          </cell>
          <cell r="AJ247" t="str">
            <v>For_prod_243</v>
          </cell>
          <cell r="AK247"/>
          <cell r="AL247">
            <v>0</v>
          </cell>
          <cell r="AM247">
            <v>0</v>
          </cell>
          <cell r="AN247"/>
          <cell r="AO247"/>
          <cell r="AQ247"/>
          <cell r="AR247"/>
          <cell r="AT247"/>
          <cell r="AU247"/>
        </row>
        <row r="248">
          <cell r="AI248">
            <v>244</v>
          </cell>
          <cell r="AJ248" t="str">
            <v>For_prod_244</v>
          </cell>
          <cell r="AK248"/>
          <cell r="AL248">
            <v>0</v>
          </cell>
          <cell r="AM248">
            <v>0</v>
          </cell>
          <cell r="AN248"/>
          <cell r="AO248"/>
          <cell r="AQ248"/>
          <cell r="AR248"/>
          <cell r="AT248"/>
          <cell r="AU248"/>
        </row>
        <row r="249">
          <cell r="AI249">
            <v>245</v>
          </cell>
          <cell r="AJ249" t="str">
            <v>For_prod_245</v>
          </cell>
          <cell r="AK249"/>
          <cell r="AL249">
            <v>0</v>
          </cell>
          <cell r="AM249">
            <v>0</v>
          </cell>
          <cell r="AN249"/>
          <cell r="AO249"/>
          <cell r="AQ249"/>
          <cell r="AR249"/>
          <cell r="AT249"/>
          <cell r="AU249"/>
        </row>
        <row r="250">
          <cell r="AI250">
            <v>246</v>
          </cell>
          <cell r="AJ250" t="str">
            <v>For_prod_246</v>
          </cell>
          <cell r="AK250"/>
          <cell r="AL250">
            <v>0</v>
          </cell>
          <cell r="AM250">
            <v>0</v>
          </cell>
          <cell r="AN250"/>
          <cell r="AO250"/>
          <cell r="AQ250"/>
          <cell r="AR250"/>
          <cell r="AT250"/>
          <cell r="AU250"/>
        </row>
      </sheetData>
      <sheetData sheetId="34"/>
      <sheetData sheetId="35"/>
      <sheetData sheetId="36">
        <row r="4">
          <cell r="Q4" t="str">
            <v>Transportmiddel</v>
          </cell>
          <cell r="R4" t="str">
            <v>Forbrug pr ton/km</v>
          </cell>
          <cell r="S4" t="str">
            <v>Enhed</v>
          </cell>
          <cell r="T4" t="str">
            <v>Type</v>
          </cell>
          <cell r="V4" t="str">
            <v>Km eller diesel</v>
          </cell>
        </row>
        <row r="5">
          <cell r="Q5" t="str">
            <v>Traktor</v>
          </cell>
          <cell r="R5">
            <v>0.2</v>
          </cell>
          <cell r="S5" t="str">
            <v>Liter</v>
          </cell>
          <cell r="T5" t="str">
            <v>Diesel</v>
          </cell>
          <cell r="V5" t="str">
            <v>Km</v>
          </cell>
        </row>
        <row r="6">
          <cell r="Q6" t="str">
            <v>Lastbil &gt; 20 T</v>
          </cell>
          <cell r="R6">
            <v>100</v>
          </cell>
          <cell r="S6" t="str">
            <v>g</v>
          </cell>
          <cell r="T6" t="str">
            <v>CO₂eq</v>
          </cell>
          <cell r="V6" t="str">
            <v>Diesel</v>
          </cell>
        </row>
        <row r="7">
          <cell r="Q7" t="str">
            <v>Lastbil 10-20 T</v>
          </cell>
          <cell r="R7">
            <v>254</v>
          </cell>
          <cell r="S7" t="str">
            <v>g</v>
          </cell>
          <cell r="T7" t="str">
            <v>CO₂eq</v>
          </cell>
        </row>
        <row r="8">
          <cell r="Q8" t="str">
            <v>Lastbil &lt; 10 T</v>
          </cell>
          <cell r="R8">
            <v>370</v>
          </cell>
          <cell r="S8" t="str">
            <v>g</v>
          </cell>
          <cell r="T8" t="str">
            <v>CO₂eq</v>
          </cell>
        </row>
        <row r="9">
          <cell r="Q9" t="str">
            <v>Fragttog Europa</v>
          </cell>
          <cell r="R9">
            <v>52</v>
          </cell>
          <cell r="S9" t="str">
            <v>g</v>
          </cell>
          <cell r="T9" t="str">
            <v>CO₂eq</v>
          </cell>
        </row>
        <row r="10">
          <cell r="Q10" t="str">
            <v>Skib Oversøisk</v>
          </cell>
          <cell r="R10">
            <v>11</v>
          </cell>
          <cell r="S10" t="str">
            <v>g</v>
          </cell>
          <cell r="T10" t="str">
            <v>CO₂eq</v>
          </cell>
        </row>
        <row r="11">
          <cell r="Q11" t="str">
            <v>Skib Indlandsk</v>
          </cell>
          <cell r="R11">
            <v>45</v>
          </cell>
          <cell r="S11" t="str">
            <v>g</v>
          </cell>
          <cell r="T11" t="str">
            <v>CO₂eq</v>
          </cell>
        </row>
        <row r="12">
          <cell r="Q12" t="str">
            <v>Skib Europa</v>
          </cell>
          <cell r="R12">
            <v>41</v>
          </cell>
          <cell r="S12" t="str">
            <v>g</v>
          </cell>
          <cell r="T12" t="str">
            <v>CO₂eq</v>
          </cell>
        </row>
        <row r="13">
          <cell r="Q13">
            <v>0</v>
          </cell>
          <cell r="R13">
            <v>0</v>
          </cell>
          <cell r="S13">
            <v>0</v>
          </cell>
          <cell r="T13">
            <v>0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pring_barley_1"/>
      <sheetName val="Spring_barley_2"/>
      <sheetName val="Spring_barley_1_US_GrCl"/>
      <sheetName val="Spring_barley_2_US_GrCl"/>
      <sheetName val="Spring_barley_1_US_GrCl_Pro"/>
      <sheetName val="Spring_barley_1_US_Gr"/>
      <sheetName val="Winter_barley_1"/>
      <sheetName val="Winter_barley_2"/>
      <sheetName val="Winter_wheat_1"/>
      <sheetName val="Winter_wheat_2"/>
      <sheetName val="Rye_1"/>
      <sheetName val="Rye_2"/>
      <sheetName val="Oat"/>
      <sheetName val="Spring_barley_peas_matur"/>
      <sheetName val="Winter_oilseed_a"/>
      <sheetName val="Winter_oilseed_b"/>
      <sheetName val="Seed_grass_a"/>
      <sheetName val="Seed_grass_b"/>
      <sheetName val="Peas_matur_a"/>
      <sheetName val="Peas_matur_b"/>
      <sheetName val="Peas_green_a"/>
      <sheetName val="Peas_green_b"/>
      <sheetName val="Faba_beans_a"/>
      <sheetName val="Faba_beans_b"/>
      <sheetName val="Grass_clover_a"/>
      <sheetName val="Grass_clover_b"/>
      <sheetName val="Grass_clover_c"/>
      <sheetName val="Grass_clover_d"/>
      <sheetName val="Protein_grass_clover_a"/>
      <sheetName val="Protein_grass_clover_b"/>
      <sheetName val="Protein_grass_clover_c"/>
      <sheetName val="Protein_grass_clover_d"/>
      <sheetName val="Grass_clover_low_yield_a"/>
      <sheetName val="Grass_clover_low_yield_b"/>
      <sheetName val="Grass_rotation_a"/>
      <sheetName val="Grass_rotation_b"/>
      <sheetName val="Grass_0N_with_yield_a"/>
      <sheetName val="Grass_0N_with_yield_b"/>
      <sheetName val="Grass_0N_with_yield_c"/>
      <sheetName val="Grass_0N_with_yield_d"/>
      <sheetName val="Grass_0N_no_yield_a"/>
      <sheetName val="Grass_0N_no_yield_b"/>
      <sheetName val="First_year_Lucerne"/>
      <sheetName val="Medium_year_Lucerne"/>
      <sheetName val="Last_year_Lucerne"/>
      <sheetName val="Grass_clover_establish"/>
      <sheetName val="Early_grain_whole_crop_US_GrCl"/>
      <sheetName val="Late_grain_whole_crop_US_GrCl"/>
      <sheetName val="Late_grain_whole_crop_US_Gr"/>
      <sheetName val="Maize_whole_crop"/>
      <sheetName val="Potato_starch"/>
      <sheetName val="Potato_other"/>
      <sheetName val="Sugar_beets_a"/>
      <sheetName val="Grass_for_outside_pigs_a"/>
      <sheetName val="Perm_grass_normal_yield"/>
      <sheetName val="Perm_grass_legu_0N_no_yield"/>
      <sheetName val="Perm_grass_low_yield"/>
      <sheetName val="Perm_grass_0N_with_yield"/>
      <sheetName val="Perm_grass_rewetted"/>
      <sheetName val="Catch_crop_grass_low"/>
      <sheetName val="Catch_crop_grass_high"/>
      <sheetName val="Catch_crop_legume_grass"/>
      <sheetName val="Catch_crop_grass_other"/>
      <sheetName val="Intermediate_crop"/>
      <sheetName val="Skabelon"/>
      <sheetName val="Dyrkede produkter"/>
      <sheetName val="Importerede produkter"/>
      <sheetName val="Såsæd"/>
      <sheetName val="Dieselforbrug v markoperationer"/>
      <sheetName val="Øvrige lister"/>
      <sheetName val="Kvælstoffiksering"/>
      <sheetName val="Detail_Spring_barley_1_US_GrCl"/>
      <sheetName val="Detail_Spring_barley_2"/>
      <sheetName val="Detail_Winter_wheat_2"/>
      <sheetName val="Detail_Winter_oilseed_a"/>
      <sheetName val="Detail_Peas_a"/>
      <sheetName val="Detail_Grass_clover_b"/>
      <sheetName val="Detail_Grass_clover_c"/>
      <sheetName val="Detail_Grass_rotation_a"/>
      <sheetName val="Detail_Grass_rotation_b"/>
      <sheetName val="Det_Late_grain_whole_crop_US_Gr"/>
      <sheetName val="Detail_Maize_whole_crop"/>
      <sheetName val="Perm_grass_normal_yield_Detail"/>
      <sheetName val="Perm_grass_legu_0N_no_yield_Det"/>
      <sheetName val="Detail_Catch_crop_grass"/>
      <sheetName val="Detail_Catch_crop_legume_gra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1">
          <cell r="A1" t="str">
            <v>Dieselforbrug ved markoperationer, per ha per behandling / per ton dyrket afgrøde</v>
          </cell>
        </row>
        <row r="3">
          <cell r="A3" t="str">
            <v>Markoperation-ID</v>
          </cell>
          <cell r="B3" t="str">
            <v>Markoperation</v>
          </cell>
          <cell r="C3" t="str">
            <v>Dieselforbrug</v>
          </cell>
          <cell r="D3" t="str">
            <v>Enhed</v>
          </cell>
          <cell r="E3" t="str">
            <v>JB-korrektion</v>
          </cell>
          <cell r="F3" t="str">
            <v>Kilde</v>
          </cell>
        </row>
        <row r="4">
          <cell r="A4">
            <v>1</v>
          </cell>
          <cell r="B4" t="str">
            <v>Stubharvning*</v>
          </cell>
          <cell r="C4">
            <v>7</v>
          </cell>
          <cell r="D4" t="str">
            <v>L / ha</v>
          </cell>
          <cell r="E4" t="str">
            <v>Ja</v>
          </cell>
          <cell r="F4">
            <v>1</v>
          </cell>
        </row>
        <row r="5">
          <cell r="A5">
            <v>2</v>
          </cell>
          <cell r="B5" t="str">
            <v>Pløjning, efterår*</v>
          </cell>
          <cell r="C5">
            <v>23</v>
          </cell>
          <cell r="D5" t="str">
            <v>L / ha</v>
          </cell>
          <cell r="E5" t="str">
            <v>Ja</v>
          </cell>
          <cell r="F5">
            <v>1</v>
          </cell>
        </row>
        <row r="6">
          <cell r="A6">
            <v>3</v>
          </cell>
          <cell r="B6" t="str">
            <v>Pløjning, forår*</v>
          </cell>
          <cell r="C6">
            <v>20</v>
          </cell>
          <cell r="D6" t="str">
            <v>L / ha</v>
          </cell>
          <cell r="E6" t="str">
            <v>Ja</v>
          </cell>
          <cell r="F6">
            <v>1</v>
          </cell>
        </row>
        <row r="7">
          <cell r="A7">
            <v>4</v>
          </cell>
          <cell r="B7" t="str">
            <v>Jordpakning*</v>
          </cell>
          <cell r="C7">
            <v>2</v>
          </cell>
          <cell r="D7" t="str">
            <v>L / ha</v>
          </cell>
          <cell r="E7" t="str">
            <v>Ja</v>
          </cell>
          <cell r="F7">
            <v>1</v>
          </cell>
        </row>
        <row r="8">
          <cell r="A8">
            <v>5</v>
          </cell>
          <cell r="B8" t="str">
            <v>Såbedsharvning, let*</v>
          </cell>
          <cell r="C8">
            <v>4</v>
          </cell>
          <cell r="D8" t="str">
            <v>L / ha</v>
          </cell>
          <cell r="E8" t="str">
            <v>Ja</v>
          </cell>
          <cell r="F8">
            <v>1</v>
          </cell>
        </row>
        <row r="9">
          <cell r="A9">
            <v>6</v>
          </cell>
          <cell r="B9" t="str">
            <v>Såbedsharvning, tung*</v>
          </cell>
          <cell r="C9">
            <v>6</v>
          </cell>
          <cell r="D9" t="str">
            <v>L / ha</v>
          </cell>
          <cell r="E9" t="str">
            <v>Ja</v>
          </cell>
          <cell r="F9">
            <v>1</v>
          </cell>
        </row>
        <row r="10">
          <cell r="A10">
            <v>7</v>
          </cell>
          <cell r="B10" t="str">
            <v>Tromling*</v>
          </cell>
          <cell r="C10">
            <v>2</v>
          </cell>
          <cell r="D10" t="str">
            <v>L / ha</v>
          </cell>
          <cell r="E10" t="str">
            <v>Ja</v>
          </cell>
          <cell r="F10">
            <v>1</v>
          </cell>
        </row>
        <row r="11">
          <cell r="A11">
            <v>8</v>
          </cell>
          <cell r="B11" t="str">
            <v>Såning*</v>
          </cell>
          <cell r="C11">
            <v>3</v>
          </cell>
          <cell r="D11" t="str">
            <v>L / ha</v>
          </cell>
          <cell r="E11" t="str">
            <v>Ja</v>
          </cell>
          <cell r="F11">
            <v>1</v>
          </cell>
        </row>
        <row r="12">
          <cell r="A12">
            <v>9</v>
          </cell>
          <cell r="B12" t="str">
            <v>Såning med såsæt"</v>
          </cell>
          <cell r="C12">
            <v>8</v>
          </cell>
          <cell r="D12" t="str">
            <v>L / ha</v>
          </cell>
          <cell r="E12" t="str">
            <v>Ja</v>
          </cell>
          <cell r="F12">
            <v>2</v>
          </cell>
        </row>
        <row r="13">
          <cell r="A13">
            <v>10</v>
          </cell>
          <cell r="B13" t="str">
            <v>Kunstgødskning*</v>
          </cell>
          <cell r="C13">
            <v>2</v>
          </cell>
          <cell r="D13" t="str">
            <v>L / ha</v>
          </cell>
          <cell r="E13" t="str">
            <v>Nej</v>
          </cell>
          <cell r="F13">
            <v>1</v>
          </cell>
        </row>
        <row r="14">
          <cell r="A14">
            <v>11</v>
          </cell>
          <cell r="B14" t="str">
            <v>Radrensning*</v>
          </cell>
          <cell r="C14">
            <v>3</v>
          </cell>
          <cell r="D14" t="str">
            <v>L / ha</v>
          </cell>
          <cell r="E14" t="str">
            <v>Ja</v>
          </cell>
          <cell r="F14">
            <v>1</v>
          </cell>
        </row>
        <row r="15">
          <cell r="A15">
            <v>12</v>
          </cell>
          <cell r="B15" t="str">
            <v>Ukrudstharvning*</v>
          </cell>
          <cell r="C15">
            <v>2</v>
          </cell>
          <cell r="D15" t="str">
            <v>L / ha</v>
          </cell>
          <cell r="E15" t="str">
            <v>Ja</v>
          </cell>
          <cell r="F15">
            <v>1</v>
          </cell>
        </row>
        <row r="16">
          <cell r="A16">
            <v>13</v>
          </cell>
          <cell r="B16" t="str">
            <v>Sprøjtning*</v>
          </cell>
          <cell r="C16">
            <v>1.5</v>
          </cell>
          <cell r="D16" t="str">
            <v>L / ha</v>
          </cell>
          <cell r="E16" t="str">
            <v>Nej</v>
          </cell>
          <cell r="F16">
            <v>1</v>
          </cell>
        </row>
        <row r="17">
          <cell r="A17">
            <v>14</v>
          </cell>
          <cell r="B17" t="str">
            <v>Mejetærskning*</v>
          </cell>
          <cell r="C17">
            <v>14</v>
          </cell>
          <cell r="D17" t="str">
            <v>L / ha</v>
          </cell>
          <cell r="E17" t="str">
            <v>Nej</v>
          </cell>
          <cell r="F17">
            <v>1</v>
          </cell>
        </row>
        <row r="18">
          <cell r="A18">
            <v>15</v>
          </cell>
          <cell r="B18" t="str">
            <v>Roeoptagning*</v>
          </cell>
          <cell r="C18">
            <v>17</v>
          </cell>
          <cell r="D18" t="str">
            <v>L / ha</v>
          </cell>
          <cell r="E18" t="str">
            <v>Ja</v>
          </cell>
          <cell r="F18">
            <v>1</v>
          </cell>
        </row>
        <row r="19">
          <cell r="A19">
            <v>16</v>
          </cell>
          <cell r="B19" t="str">
            <v>Roeaftopning*</v>
          </cell>
          <cell r="C19">
            <v>10</v>
          </cell>
          <cell r="D19" t="str">
            <v>L / ha</v>
          </cell>
          <cell r="E19" t="str">
            <v>Nej</v>
          </cell>
          <cell r="F19">
            <v>1</v>
          </cell>
        </row>
        <row r="20">
          <cell r="A20">
            <v>17</v>
          </cell>
          <cell r="B20" t="str">
            <v>Grønthøstning*</v>
          </cell>
          <cell r="C20">
            <v>5</v>
          </cell>
          <cell r="D20" t="str">
            <v>L / ha</v>
          </cell>
          <cell r="E20" t="str">
            <v>Nej</v>
          </cell>
          <cell r="F20">
            <v>1</v>
          </cell>
        </row>
        <row r="21">
          <cell r="A21">
            <v>18</v>
          </cell>
          <cell r="B21" t="str">
            <v>Transport, traktor</v>
          </cell>
          <cell r="C21">
            <v>0.2</v>
          </cell>
          <cell r="D21" t="str">
            <v>L / ton/km</v>
          </cell>
          <cell r="E21" t="str">
            <v>Nej</v>
          </cell>
          <cell r="F21">
            <v>1</v>
          </cell>
        </row>
        <row r="22">
          <cell r="A22">
            <v>19</v>
          </cell>
          <cell r="B22" t="str">
            <v>Skårlægning*</v>
          </cell>
          <cell r="C22">
            <v>0.5</v>
          </cell>
          <cell r="D22" t="str">
            <v>L / ton</v>
          </cell>
          <cell r="E22" t="str">
            <v>Nej</v>
          </cell>
          <cell r="F22">
            <v>1</v>
          </cell>
        </row>
        <row r="23">
          <cell r="A23">
            <v>20</v>
          </cell>
          <cell r="B23" t="str">
            <v>Stængelbrydning*</v>
          </cell>
          <cell r="C23">
            <v>0.2</v>
          </cell>
          <cell r="D23" t="str">
            <v>L / ton</v>
          </cell>
          <cell r="E23" t="str">
            <v>Nej</v>
          </cell>
          <cell r="F23"/>
        </row>
        <row r="24">
          <cell r="A24">
            <v>21</v>
          </cell>
          <cell r="B24" t="str">
            <v>Sammenrivning*</v>
          </cell>
          <cell r="C24">
            <v>0.5</v>
          </cell>
          <cell r="D24" t="str">
            <v>L / ton</v>
          </cell>
          <cell r="E24" t="str">
            <v>Nej</v>
          </cell>
          <cell r="F24"/>
        </row>
        <row r="25">
          <cell r="A25">
            <v>22</v>
          </cell>
          <cell r="B25" t="str">
            <v>Snitning*</v>
          </cell>
          <cell r="C25">
            <v>1</v>
          </cell>
          <cell r="D25" t="str">
            <v>L / ton</v>
          </cell>
          <cell r="E25" t="str">
            <v>Nej</v>
          </cell>
          <cell r="F25">
            <v>1</v>
          </cell>
        </row>
        <row r="26">
          <cell r="A26">
            <v>23</v>
          </cell>
          <cell r="B26" t="str">
            <v>Såning*</v>
          </cell>
          <cell r="C26"/>
          <cell r="D26" t="str">
            <v>L / ton</v>
          </cell>
          <cell r="E26"/>
          <cell r="F26"/>
        </row>
        <row r="27">
          <cell r="A27">
            <v>24</v>
          </cell>
          <cell r="B27" t="str">
            <v>Selvkø_skårlægger</v>
          </cell>
          <cell r="C27">
            <v>6</v>
          </cell>
          <cell r="D27" t="str">
            <v>L / ton</v>
          </cell>
          <cell r="E27" t="str">
            <v>Nej</v>
          </cell>
          <cell r="F27"/>
        </row>
        <row r="28">
          <cell r="A28">
            <v>25</v>
          </cell>
          <cell r="B28" t="str">
            <v>Presning og læsning</v>
          </cell>
          <cell r="C28">
            <v>2</v>
          </cell>
          <cell r="D28" t="str">
            <v>L / ton</v>
          </cell>
          <cell r="E28" t="str">
            <v>Nej</v>
          </cell>
          <cell r="F28">
            <v>1</v>
          </cell>
        </row>
        <row r="29">
          <cell r="A29">
            <v>26</v>
          </cell>
          <cell r="B29" t="str">
            <v>Læsning og indlægning</v>
          </cell>
          <cell r="C29">
            <v>0.5</v>
          </cell>
          <cell r="D29" t="str">
            <v>L / ton</v>
          </cell>
          <cell r="E29" t="str">
            <v>Nej</v>
          </cell>
          <cell r="F29">
            <v>1</v>
          </cell>
        </row>
        <row r="30">
          <cell r="A30">
            <v>27</v>
          </cell>
          <cell r="B30" t="str">
            <v>Snitning_halm_mejetæ</v>
          </cell>
          <cell r="C30">
            <v>0.55000000000000004</v>
          </cell>
          <cell r="D30" t="str">
            <v>L / ton</v>
          </cell>
          <cell r="E30" t="str">
            <v>Nej</v>
          </cell>
          <cell r="F30">
            <v>3</v>
          </cell>
        </row>
        <row r="31">
          <cell r="A31">
            <v>28</v>
          </cell>
          <cell r="B31" t="str">
            <v>Organisk_godning</v>
          </cell>
          <cell r="C31">
            <v>0.3</v>
          </cell>
          <cell r="D31" t="str">
            <v>L / ton</v>
          </cell>
          <cell r="E31" t="str">
            <v>Nej</v>
          </cell>
          <cell r="F31">
            <v>4</v>
          </cell>
        </row>
        <row r="32">
          <cell r="A32">
            <v>29</v>
          </cell>
          <cell r="B32" t="str">
            <v>Tom7</v>
          </cell>
          <cell r="C32"/>
          <cell r="D32"/>
          <cell r="E32"/>
          <cell r="F32"/>
        </row>
        <row r="33">
          <cell r="A33">
            <v>30</v>
          </cell>
          <cell r="B33" t="str">
            <v>Tom8</v>
          </cell>
          <cell r="C33"/>
          <cell r="D33"/>
          <cell r="E33"/>
          <cell r="F33"/>
        </row>
        <row r="34">
          <cell r="A34">
            <v>31</v>
          </cell>
          <cell r="B34" t="str">
            <v>Tom9</v>
          </cell>
          <cell r="C34"/>
          <cell r="D34"/>
          <cell r="E34"/>
          <cell r="F34"/>
        </row>
        <row r="35">
          <cell r="A35">
            <v>32</v>
          </cell>
          <cell r="B35" t="str">
            <v>Tom10</v>
          </cell>
          <cell r="C35"/>
          <cell r="D35"/>
          <cell r="E35"/>
          <cell r="F35"/>
        </row>
        <row r="36">
          <cell r="A36">
            <v>33</v>
          </cell>
          <cell r="B36" t="str">
            <v>Tom11</v>
          </cell>
          <cell r="C36"/>
          <cell r="D36"/>
          <cell r="E36"/>
          <cell r="F36"/>
        </row>
        <row r="37">
          <cell r="A37">
            <v>34</v>
          </cell>
          <cell r="B37" t="str">
            <v>Tom12</v>
          </cell>
          <cell r="C37"/>
          <cell r="D37"/>
          <cell r="E37"/>
          <cell r="F37"/>
        </row>
        <row r="38">
          <cell r="A38">
            <v>35</v>
          </cell>
          <cell r="B38" t="str">
            <v>Tom13</v>
          </cell>
          <cell r="C38"/>
          <cell r="D38"/>
          <cell r="E38"/>
          <cell r="F38"/>
        </row>
        <row r="39">
          <cell r="A39">
            <v>36</v>
          </cell>
          <cell r="B39" t="str">
            <v>Tom14</v>
          </cell>
          <cell r="C39"/>
          <cell r="D39"/>
          <cell r="E39"/>
          <cell r="F39"/>
        </row>
        <row r="40">
          <cell r="A40">
            <v>37</v>
          </cell>
          <cell r="B40" t="str">
            <v>Tom15</v>
          </cell>
          <cell r="C40"/>
          <cell r="D40"/>
          <cell r="E40"/>
          <cell r="F40"/>
        </row>
        <row r="41">
          <cell r="A41">
            <v>38</v>
          </cell>
          <cell r="B41" t="str">
            <v>Tom16</v>
          </cell>
          <cell r="C41"/>
          <cell r="D41"/>
          <cell r="E41"/>
          <cell r="F41"/>
        </row>
        <row r="42">
          <cell r="A42">
            <v>39</v>
          </cell>
          <cell r="B42" t="str">
            <v>Tom17</v>
          </cell>
          <cell r="C42"/>
          <cell r="D42"/>
          <cell r="E42"/>
          <cell r="F42"/>
        </row>
        <row r="43">
          <cell r="A43">
            <v>40</v>
          </cell>
          <cell r="B43" t="str">
            <v>Tom18</v>
          </cell>
          <cell r="C43"/>
          <cell r="D43"/>
          <cell r="E43"/>
          <cell r="F43"/>
        </row>
        <row r="44">
          <cell r="A44">
            <v>41</v>
          </cell>
          <cell r="B44" t="str">
            <v>Tom19</v>
          </cell>
          <cell r="C44"/>
          <cell r="D44"/>
          <cell r="E44"/>
          <cell r="F44"/>
        </row>
        <row r="45">
          <cell r="A45">
            <v>42</v>
          </cell>
          <cell r="B45" t="str">
            <v>Tom20</v>
          </cell>
          <cell r="C45"/>
          <cell r="D45"/>
          <cell r="E45"/>
          <cell r="F45"/>
        </row>
        <row r="46">
          <cell r="A46">
            <v>43</v>
          </cell>
          <cell r="B46" t="str">
            <v>Tom21</v>
          </cell>
          <cell r="C46"/>
          <cell r="D46"/>
          <cell r="E46"/>
          <cell r="F46"/>
        </row>
        <row r="47">
          <cell r="A47">
            <v>44</v>
          </cell>
          <cell r="B47" t="str">
            <v>Tom22</v>
          </cell>
          <cell r="C47"/>
          <cell r="D47"/>
          <cell r="E47"/>
          <cell r="F47"/>
        </row>
        <row r="48">
          <cell r="A48">
            <v>45</v>
          </cell>
          <cell r="B48" t="str">
            <v>Tom23</v>
          </cell>
          <cell r="C48"/>
          <cell r="D48"/>
          <cell r="E48"/>
          <cell r="F48"/>
        </row>
        <row r="49">
          <cell r="A49">
            <v>46</v>
          </cell>
          <cell r="B49" t="str">
            <v>Tom24</v>
          </cell>
          <cell r="C49"/>
          <cell r="D49"/>
          <cell r="E49"/>
          <cell r="F49"/>
        </row>
        <row r="50">
          <cell r="A50">
            <v>47</v>
          </cell>
          <cell r="B50" t="str">
            <v>Tom25</v>
          </cell>
          <cell r="C50"/>
          <cell r="D50"/>
          <cell r="E50"/>
          <cell r="F50"/>
        </row>
        <row r="51">
          <cell r="A51">
            <v>48</v>
          </cell>
          <cell r="B51" t="str">
            <v>Tom26</v>
          </cell>
          <cell r="C51"/>
          <cell r="D51"/>
          <cell r="E51"/>
          <cell r="F51"/>
        </row>
        <row r="52">
          <cell r="A52">
            <v>49</v>
          </cell>
          <cell r="B52" t="str">
            <v>Tom27</v>
          </cell>
          <cell r="C52"/>
          <cell r="D52"/>
          <cell r="E52"/>
          <cell r="F52"/>
        </row>
        <row r="53">
          <cell r="A53">
            <v>50</v>
          </cell>
          <cell r="B53" t="str">
            <v>Tom28</v>
          </cell>
          <cell r="C53"/>
          <cell r="D53"/>
          <cell r="E53"/>
          <cell r="F53"/>
        </row>
        <row r="54">
          <cell r="A54">
            <v>51</v>
          </cell>
          <cell r="B54" t="str">
            <v>Tom29</v>
          </cell>
          <cell r="C54"/>
          <cell r="D54"/>
          <cell r="E54"/>
          <cell r="F54"/>
        </row>
        <row r="55">
          <cell r="A55">
            <v>52</v>
          </cell>
          <cell r="B55" t="str">
            <v>Tom30</v>
          </cell>
          <cell r="C55"/>
          <cell r="D55"/>
          <cell r="E55"/>
          <cell r="F55"/>
        </row>
        <row r="56">
          <cell r="A56">
            <v>53</v>
          </cell>
          <cell r="B56" t="str">
            <v>Tom31</v>
          </cell>
          <cell r="C56"/>
          <cell r="D56"/>
          <cell r="E56"/>
          <cell r="F56"/>
        </row>
        <row r="57">
          <cell r="A57">
            <v>54</v>
          </cell>
          <cell r="B57" t="str">
            <v>Tom32</v>
          </cell>
          <cell r="C57"/>
          <cell r="D57"/>
          <cell r="E57"/>
          <cell r="F57"/>
        </row>
        <row r="58">
          <cell r="A58">
            <v>55</v>
          </cell>
          <cell r="B58" t="str">
            <v>Tom33</v>
          </cell>
          <cell r="C58"/>
          <cell r="D58"/>
          <cell r="E58"/>
          <cell r="F58"/>
        </row>
        <row r="59">
          <cell r="A59">
            <v>56</v>
          </cell>
          <cell r="B59" t="str">
            <v>Tom34</v>
          </cell>
          <cell r="C59"/>
          <cell r="D59"/>
          <cell r="E59"/>
          <cell r="F59"/>
        </row>
        <row r="60">
          <cell r="A60">
            <v>57</v>
          </cell>
          <cell r="B60" t="str">
            <v>Tom35</v>
          </cell>
          <cell r="C60"/>
          <cell r="D60"/>
          <cell r="E60"/>
          <cell r="F60"/>
        </row>
        <row r="61">
          <cell r="A61">
            <v>58</v>
          </cell>
          <cell r="B61" t="str">
            <v>Tom36</v>
          </cell>
          <cell r="C61"/>
          <cell r="D61"/>
          <cell r="E61"/>
          <cell r="F61"/>
        </row>
        <row r="62">
          <cell r="A62">
            <v>59</v>
          </cell>
          <cell r="B62" t="str">
            <v>Tom37</v>
          </cell>
          <cell r="C62"/>
          <cell r="D62"/>
          <cell r="E62"/>
          <cell r="F62"/>
        </row>
        <row r="63">
          <cell r="A63">
            <v>60</v>
          </cell>
          <cell r="B63" t="str">
            <v>Tom38</v>
          </cell>
          <cell r="C63"/>
          <cell r="D63"/>
          <cell r="E63"/>
          <cell r="F63"/>
        </row>
        <row r="64">
          <cell r="A64">
            <v>61</v>
          </cell>
          <cell r="B64" t="str">
            <v>Tom39</v>
          </cell>
          <cell r="C64"/>
          <cell r="D64"/>
          <cell r="E64"/>
          <cell r="F64"/>
        </row>
        <row r="65">
          <cell r="A65">
            <v>62</v>
          </cell>
          <cell r="B65" t="str">
            <v>Tom40</v>
          </cell>
          <cell r="C65"/>
          <cell r="D65"/>
          <cell r="E65"/>
          <cell r="F65"/>
        </row>
        <row r="66">
          <cell r="A66">
            <v>63</v>
          </cell>
          <cell r="B66" t="str">
            <v>Tom41</v>
          </cell>
          <cell r="C66"/>
          <cell r="D66"/>
          <cell r="E66"/>
          <cell r="F66"/>
        </row>
        <row r="67">
          <cell r="A67">
            <v>64</v>
          </cell>
          <cell r="B67" t="str">
            <v>Tom42</v>
          </cell>
          <cell r="C67"/>
          <cell r="D67"/>
          <cell r="E67"/>
          <cell r="F67"/>
        </row>
        <row r="68">
          <cell r="A68">
            <v>65</v>
          </cell>
          <cell r="B68" t="str">
            <v>Tom43</v>
          </cell>
          <cell r="C68"/>
          <cell r="D68"/>
          <cell r="E68"/>
          <cell r="F68"/>
        </row>
        <row r="69">
          <cell r="A69">
            <v>66</v>
          </cell>
          <cell r="B69" t="str">
            <v>Tom44</v>
          </cell>
          <cell r="C69"/>
          <cell r="D69"/>
          <cell r="E69"/>
          <cell r="F69"/>
        </row>
        <row r="70">
          <cell r="A70">
            <v>67</v>
          </cell>
          <cell r="B70" t="str">
            <v>Tom45</v>
          </cell>
          <cell r="C70"/>
          <cell r="D70"/>
          <cell r="E70"/>
          <cell r="F70"/>
        </row>
        <row r="71">
          <cell r="A71">
            <v>68</v>
          </cell>
          <cell r="B71" t="str">
            <v>Tom46</v>
          </cell>
          <cell r="C71"/>
          <cell r="D71"/>
          <cell r="E71"/>
          <cell r="F71"/>
        </row>
        <row r="72">
          <cell r="A72">
            <v>69</v>
          </cell>
          <cell r="B72" t="str">
            <v>Tom47</v>
          </cell>
          <cell r="C72"/>
          <cell r="D72"/>
          <cell r="E72"/>
          <cell r="F72"/>
        </row>
        <row r="73">
          <cell r="A73">
            <v>70</v>
          </cell>
          <cell r="B73" t="str">
            <v>Tom48</v>
          </cell>
          <cell r="C73"/>
          <cell r="D73"/>
          <cell r="E73"/>
          <cell r="F73"/>
        </row>
        <row r="74">
          <cell r="A74">
            <v>71</v>
          </cell>
          <cell r="B74" t="str">
            <v>Tom49</v>
          </cell>
          <cell r="C74"/>
          <cell r="D74"/>
          <cell r="E74"/>
          <cell r="F74"/>
        </row>
        <row r="75">
          <cell r="A75">
            <v>72</v>
          </cell>
          <cell r="B75" t="str">
            <v>Tom50</v>
          </cell>
          <cell r="C75"/>
          <cell r="D75"/>
          <cell r="E75"/>
          <cell r="F75"/>
        </row>
        <row r="76">
          <cell r="A76">
            <v>73</v>
          </cell>
          <cell r="B76" t="str">
            <v>Tom51</v>
          </cell>
          <cell r="C76"/>
          <cell r="D76"/>
          <cell r="E76"/>
          <cell r="F76"/>
        </row>
        <row r="77">
          <cell r="A77">
            <v>74</v>
          </cell>
          <cell r="B77" t="str">
            <v>Tom52</v>
          </cell>
          <cell r="C77"/>
          <cell r="D77"/>
          <cell r="E77"/>
          <cell r="F77"/>
        </row>
        <row r="78">
          <cell r="A78">
            <v>75</v>
          </cell>
          <cell r="B78" t="str">
            <v>Tom53</v>
          </cell>
          <cell r="C78"/>
          <cell r="D78"/>
          <cell r="E78"/>
          <cell r="F78"/>
        </row>
      </sheetData>
      <sheetData sheetId="69">
        <row r="2">
          <cell r="BV2" t="str">
            <v>Defined crop codes</v>
          </cell>
        </row>
        <row r="3">
          <cell r="AE3" t="str">
            <v>Biogas per kg VS</v>
          </cell>
          <cell r="AH3" t="str">
            <v>Remarks</v>
          </cell>
          <cell r="AI3" t="str">
            <v>Lagertab MCF</v>
          </cell>
          <cell r="AJ3" t="str">
            <v>Remarks</v>
          </cell>
        </row>
        <row r="4">
          <cell r="V4" t="str">
            <v>Feed_group</v>
          </cell>
          <cell r="W4" t="str">
            <v>Product_group</v>
          </cell>
          <cell r="X4" t="str">
            <v>Destination_group</v>
          </cell>
          <cell r="AC4" t="str">
            <v>Skal VS faktor benyttes</v>
          </cell>
          <cell r="AD4" t="str">
            <v>VS (%)</v>
          </cell>
          <cell r="AE4" t="str">
            <v>CH4 (L) 45 days</v>
          </cell>
          <cell r="AF4" t="str">
            <v>CH4 (L) 60 days</v>
          </cell>
          <cell r="AG4" t="str">
            <v>CH4 (L) ultimate</v>
          </cell>
          <cell r="AI4" t="str">
            <v>%</v>
          </cell>
        </row>
        <row r="5">
          <cell r="V5" t="str">
            <v>Ej_til_foder_conv</v>
          </cell>
          <cell r="W5" t="str">
            <v>Moden</v>
          </cell>
          <cell r="X5" t="str">
            <v>Gul</v>
          </cell>
          <cell r="AC5"/>
          <cell r="AD5"/>
          <cell r="AE5"/>
          <cell r="AF5"/>
          <cell r="AG5"/>
          <cell r="AI5"/>
          <cell r="AJ5" t="str">
            <v>Men skal tjekkes i koden</v>
          </cell>
        </row>
        <row r="6">
          <cell r="V6" t="str">
            <v>Grain_conv</v>
          </cell>
          <cell r="W6" t="str">
            <v>Grain_crop</v>
          </cell>
          <cell r="X6" t="str">
            <v>Kerne</v>
          </cell>
          <cell r="AC6"/>
          <cell r="AD6"/>
          <cell r="AE6"/>
          <cell r="AF6"/>
          <cell r="AG6"/>
          <cell r="AI6"/>
          <cell r="AJ6" t="str">
            <v>før endelig sletning</v>
          </cell>
        </row>
        <row r="7">
          <cell r="V7" t="str">
            <v>Protein_1_conv</v>
          </cell>
          <cell r="W7" t="str">
            <v>Moden</v>
          </cell>
          <cell r="X7" t="str">
            <v>Forarbejdet</v>
          </cell>
          <cell r="AC7"/>
          <cell r="AD7"/>
          <cell r="AE7"/>
          <cell r="AF7"/>
          <cell r="AG7"/>
          <cell r="AI7"/>
        </row>
        <row r="8">
          <cell r="V8" t="str">
            <v>Export_conv</v>
          </cell>
          <cell r="W8"/>
          <cell r="X8"/>
          <cell r="AC8"/>
          <cell r="AD8"/>
          <cell r="AE8"/>
          <cell r="AF8"/>
          <cell r="AG8"/>
          <cell r="AI8"/>
        </row>
        <row r="9">
          <cell r="V9" t="str">
            <v>Oilseed_conv</v>
          </cell>
          <cell r="W9" t="str">
            <v>Moden</v>
          </cell>
          <cell r="X9" t="str">
            <v>Kerne</v>
          </cell>
          <cell r="AC9"/>
          <cell r="AD9"/>
          <cell r="AE9"/>
          <cell r="AF9"/>
          <cell r="AG9"/>
          <cell r="AI9"/>
        </row>
        <row r="10">
          <cell r="V10" t="str">
            <v>Loss_conv</v>
          </cell>
          <cell r="W10"/>
          <cell r="X10"/>
          <cell r="AC10"/>
          <cell r="AD10"/>
          <cell r="AE10"/>
          <cell r="AF10"/>
          <cell r="AG10"/>
          <cell r="AI10"/>
        </row>
        <row r="11">
          <cell r="V11" t="str">
            <v>Exit_conv</v>
          </cell>
          <cell r="W11" t="str">
            <v>Loss</v>
          </cell>
          <cell r="X11" t="str">
            <v>Exit_model</v>
          </cell>
          <cell r="AC11"/>
          <cell r="AD11"/>
          <cell r="AE11"/>
          <cell r="AF11"/>
          <cell r="AG11"/>
          <cell r="AI11"/>
        </row>
        <row r="12">
          <cell r="V12" t="str">
            <v>Plant_slurry_conv</v>
          </cell>
          <cell r="W12" t="str">
            <v>Plant_organic_ferti_conv</v>
          </cell>
          <cell r="X12" t="str">
            <v>Field_application</v>
          </cell>
          <cell r="AC12" t="str">
            <v>Ja</v>
          </cell>
          <cell r="AD12">
            <v>95</v>
          </cell>
          <cell r="AE12">
            <v>324</v>
          </cell>
          <cell r="AF12">
            <v>325</v>
          </cell>
          <cell r="AG12">
            <v>325</v>
          </cell>
          <cell r="AH12" t="str">
            <v>as grass silage</v>
          </cell>
          <cell r="AI12"/>
        </row>
        <row r="13">
          <cell r="V13" t="str">
            <v>Biochar_conv</v>
          </cell>
          <cell r="W13" t="str">
            <v>Soil_input_biochar_conv</v>
          </cell>
          <cell r="X13" t="str">
            <v>Field_application</v>
          </cell>
          <cell r="AC13"/>
          <cell r="AD13"/>
          <cell r="AE13"/>
          <cell r="AF13"/>
          <cell r="AG13"/>
          <cell r="AI13"/>
        </row>
        <row r="14">
          <cell r="V14" t="str">
            <v>Energi_El</v>
          </cell>
          <cell r="W14" t="str">
            <v>Energi</v>
          </cell>
          <cell r="X14" t="str">
            <v>Exit_model</v>
          </cell>
          <cell r="AC14"/>
          <cell r="AD14"/>
          <cell r="AE14"/>
          <cell r="AF14"/>
          <cell r="AG14"/>
          <cell r="AI14"/>
        </row>
        <row r="15">
          <cell r="V15" t="str">
            <v>Energi_Varme</v>
          </cell>
          <cell r="W15" t="str">
            <v>Energi</v>
          </cell>
          <cell r="X15" t="str">
            <v>Exit_model</v>
          </cell>
          <cell r="AC15"/>
          <cell r="AD15"/>
          <cell r="AE15"/>
          <cell r="AF15"/>
          <cell r="AG15"/>
          <cell r="AI15"/>
        </row>
        <row r="16">
          <cell r="V16" t="str">
            <v>Protein_2_conv</v>
          </cell>
          <cell r="W16" t="str">
            <v>Moden</v>
          </cell>
          <cell r="X16" t="str">
            <v>Forarbejdet</v>
          </cell>
          <cell r="AC16"/>
          <cell r="AD16"/>
          <cell r="AE16"/>
          <cell r="AF16"/>
          <cell r="AG16"/>
          <cell r="AI16"/>
        </row>
        <row r="17">
          <cell r="V17" t="str">
            <v>Afgraesning_1_grazed_conv</v>
          </cell>
          <cell r="W17" t="str">
            <v>Transformed_green_feed</v>
          </cell>
          <cell r="X17" t="str">
            <v>Silage_grazing</v>
          </cell>
          <cell r="AC17"/>
          <cell r="AD17"/>
          <cell r="AE17"/>
          <cell r="AF17"/>
          <cell r="AG17"/>
          <cell r="AI17"/>
        </row>
        <row r="18">
          <cell r="V18" t="str">
            <v>Ensilage_graes_conv</v>
          </cell>
          <cell r="W18" t="str">
            <v>Transformed_green_feed</v>
          </cell>
          <cell r="X18" t="str">
            <v>Silage_grazing</v>
          </cell>
          <cell r="AC18" t="str">
            <v>Ja</v>
          </cell>
          <cell r="AD18">
            <v>90</v>
          </cell>
          <cell r="AE18">
            <v>324</v>
          </cell>
          <cell r="AF18">
            <v>325</v>
          </cell>
          <cell r="AG18">
            <v>325</v>
          </cell>
          <cell r="AH18" t="str">
            <v>Olesen et al 2018</v>
          </cell>
          <cell r="AI18"/>
        </row>
        <row r="19">
          <cell r="V19" t="str">
            <v>Ensilage_majs_conv</v>
          </cell>
          <cell r="W19" t="str">
            <v>Transformed_green_feed</v>
          </cell>
          <cell r="X19" t="str">
            <v>Silage_grazing</v>
          </cell>
          <cell r="AC19" t="str">
            <v>Ja</v>
          </cell>
          <cell r="AD19">
            <v>97</v>
          </cell>
          <cell r="AE19">
            <v>325</v>
          </cell>
          <cell r="AF19">
            <v>325</v>
          </cell>
          <cell r="AG19">
            <v>325</v>
          </cell>
          <cell r="AH19" t="str">
            <v>Olesen et al 2018, VS anslået pba NorFor</v>
          </cell>
          <cell r="AI19"/>
        </row>
        <row r="20">
          <cell r="V20" t="str">
            <v>Grass_and_grass_clover_conv</v>
          </cell>
          <cell r="W20" t="str">
            <v>Grøn</v>
          </cell>
          <cell r="X20" t="str">
            <v>Grøn</v>
          </cell>
          <cell r="AE20">
            <v>324</v>
          </cell>
          <cell r="AF20">
            <v>325</v>
          </cell>
          <cell r="AG20">
            <v>325</v>
          </cell>
          <cell r="AH20" t="str">
            <v>as grass silage</v>
          </cell>
          <cell r="AI20"/>
        </row>
        <row r="21">
          <cell r="V21" t="str">
            <v>Maize_whole_crop_fresh_conv</v>
          </cell>
          <cell r="W21" t="str">
            <v>Grøn</v>
          </cell>
          <cell r="X21" t="str">
            <v>Grøn</v>
          </cell>
          <cell r="AC21" t="str">
            <v>Ja</v>
          </cell>
          <cell r="AD21">
            <v>97</v>
          </cell>
          <cell r="AE21">
            <v>324</v>
          </cell>
          <cell r="AF21">
            <v>325</v>
          </cell>
          <cell r="AG21">
            <v>325</v>
          </cell>
          <cell r="AH21" t="str">
            <v>as grass silage, VS anslået pba NorFor</v>
          </cell>
          <cell r="AI21"/>
        </row>
        <row r="22">
          <cell r="V22" t="str">
            <v>Afgraesning_1_grazed_org</v>
          </cell>
          <cell r="W22" t="str">
            <v>Transformed_green_feed</v>
          </cell>
          <cell r="X22" t="str">
            <v>Silage_grazing</v>
          </cell>
          <cell r="AC22"/>
          <cell r="AD22"/>
          <cell r="AE22"/>
          <cell r="AF22"/>
          <cell r="AG22"/>
          <cell r="AI22"/>
        </row>
        <row r="23">
          <cell r="V23" t="str">
            <v>Maelk_EKM_conv</v>
          </cell>
          <cell r="W23" t="str">
            <v>Maelk_EKM</v>
          </cell>
          <cell r="X23" t="str">
            <v>Exit_model</v>
          </cell>
          <cell r="AC23"/>
          <cell r="AD23"/>
          <cell r="AE23"/>
          <cell r="AF23"/>
          <cell r="AG23"/>
          <cell r="AI23"/>
        </row>
        <row r="24">
          <cell r="V24" t="str">
            <v>Planteolie_conv</v>
          </cell>
          <cell r="W24" t="str">
            <v>Planteolie</v>
          </cell>
          <cell r="X24" t="str">
            <v>Exit_model</v>
          </cell>
          <cell r="AC24"/>
          <cell r="AD24"/>
          <cell r="AE24"/>
          <cell r="AF24"/>
          <cell r="AG24"/>
          <cell r="AI24"/>
        </row>
        <row r="25">
          <cell r="V25" t="str">
            <v>Protein_imp_conv</v>
          </cell>
          <cell r="W25" t="str">
            <v>Protein_imp</v>
          </cell>
          <cell r="X25" t="str">
            <v>Import</v>
          </cell>
          <cell r="AC25"/>
          <cell r="AD25"/>
          <cell r="AE25"/>
          <cell r="AF25"/>
          <cell r="AG25"/>
          <cell r="AI25"/>
        </row>
        <row r="26">
          <cell r="V26" t="str">
            <v>Korn_imp_conv</v>
          </cell>
          <cell r="W26" t="str">
            <v>Korn_imp</v>
          </cell>
          <cell r="X26" t="str">
            <v>Import</v>
          </cell>
          <cell r="AC26"/>
          <cell r="AD26"/>
          <cell r="AE26"/>
          <cell r="AF26"/>
          <cell r="AG26"/>
          <cell r="AI26"/>
        </row>
        <row r="27">
          <cell r="V27" t="str">
            <v>Beef_meat_conv</v>
          </cell>
          <cell r="W27" t="str">
            <v>Meat</v>
          </cell>
          <cell r="X27" t="str">
            <v>Exit_model</v>
          </cell>
          <cell r="AC27"/>
          <cell r="AD27"/>
          <cell r="AE27"/>
          <cell r="AF27"/>
          <cell r="AG27"/>
          <cell r="AI27"/>
        </row>
        <row r="28">
          <cell r="V28" t="str">
            <v>Maelk_EKM_org</v>
          </cell>
          <cell r="W28" t="str">
            <v>Maelk_EKM</v>
          </cell>
          <cell r="X28" t="str">
            <v>Exit_model</v>
          </cell>
          <cell r="AC28"/>
          <cell r="AD28"/>
          <cell r="AE28"/>
          <cell r="AF28"/>
          <cell r="AG28"/>
          <cell r="AI28"/>
        </row>
        <row r="29">
          <cell r="V29" t="str">
            <v>Straw_legume_conv</v>
          </cell>
          <cell r="W29" t="str">
            <v>Moden</v>
          </cell>
          <cell r="X29" t="str">
            <v>Gul</v>
          </cell>
          <cell r="AC29"/>
          <cell r="AD29"/>
          <cell r="AE29"/>
          <cell r="AF29"/>
          <cell r="AG29"/>
          <cell r="AI29"/>
        </row>
        <row r="30">
          <cell r="V30" t="str">
            <v>Ej til foder_org</v>
          </cell>
          <cell r="W30" t="str">
            <v>Moden</v>
          </cell>
          <cell r="X30" t="str">
            <v>Gul</v>
          </cell>
          <cell r="AC30"/>
          <cell r="AD30"/>
          <cell r="AE30"/>
          <cell r="AF30"/>
          <cell r="AG30"/>
          <cell r="AI30"/>
        </row>
        <row r="31">
          <cell r="V31" t="str">
            <v>Grain_org</v>
          </cell>
          <cell r="W31" t="str">
            <v>Grain_crop</v>
          </cell>
          <cell r="X31" t="str">
            <v>Kerne</v>
          </cell>
          <cell r="AC31"/>
          <cell r="AD31"/>
          <cell r="AE31"/>
          <cell r="AF31"/>
          <cell r="AG31"/>
          <cell r="AI31"/>
        </row>
        <row r="32">
          <cell r="V32" t="str">
            <v>Protein_1_org</v>
          </cell>
          <cell r="W32" t="str">
            <v>Moden</v>
          </cell>
          <cell r="X32" t="str">
            <v>Forarbejdet</v>
          </cell>
          <cell r="AC32"/>
          <cell r="AD32"/>
          <cell r="AE32"/>
          <cell r="AF32"/>
          <cell r="AG32"/>
          <cell r="AI32"/>
        </row>
        <row r="33">
          <cell r="V33" t="str">
            <v>Export_org</v>
          </cell>
          <cell r="W33"/>
          <cell r="X33"/>
          <cell r="AC33"/>
          <cell r="AD33"/>
          <cell r="AE33"/>
          <cell r="AF33"/>
          <cell r="AG33"/>
          <cell r="AI33"/>
        </row>
        <row r="34">
          <cell r="V34" t="str">
            <v>Oilseed_org</v>
          </cell>
          <cell r="W34" t="str">
            <v>Moden</v>
          </cell>
          <cell r="X34" t="str">
            <v>Kerne</v>
          </cell>
          <cell r="AC34"/>
          <cell r="AD34"/>
          <cell r="AE34"/>
          <cell r="AF34"/>
          <cell r="AG34"/>
          <cell r="AI34"/>
        </row>
        <row r="35">
          <cell r="V35" t="str">
            <v>Loss_org</v>
          </cell>
          <cell r="W35"/>
          <cell r="X35"/>
          <cell r="AC35"/>
          <cell r="AD35"/>
          <cell r="AE35"/>
          <cell r="AF35"/>
          <cell r="AG35"/>
          <cell r="AI35"/>
        </row>
        <row r="36">
          <cell r="V36" t="str">
            <v>Exit_org</v>
          </cell>
          <cell r="W36" t="str">
            <v>Loss</v>
          </cell>
          <cell r="X36" t="str">
            <v>Exit_model</v>
          </cell>
          <cell r="AC36"/>
          <cell r="AD36"/>
          <cell r="AE36"/>
          <cell r="AF36"/>
          <cell r="AG36"/>
          <cell r="AI36"/>
        </row>
        <row r="37">
          <cell r="V37" t="str">
            <v>Plant_slurry_org</v>
          </cell>
          <cell r="W37" t="str">
            <v>Plant_organic_ferti_org</v>
          </cell>
          <cell r="X37" t="str">
            <v>Field_application</v>
          </cell>
          <cell r="AC37" t="str">
            <v>Ja</v>
          </cell>
          <cell r="AD37">
            <v>90</v>
          </cell>
          <cell r="AE37">
            <v>324</v>
          </cell>
          <cell r="AF37">
            <v>325</v>
          </cell>
          <cell r="AG37">
            <v>325</v>
          </cell>
          <cell r="AH37" t="str">
            <v>as grass silage</v>
          </cell>
          <cell r="AI37"/>
        </row>
        <row r="38">
          <cell r="V38" t="str">
            <v>Biochar_org</v>
          </cell>
          <cell r="W38" t="str">
            <v>Soil_input_biochar_org</v>
          </cell>
          <cell r="X38" t="str">
            <v>Field_application</v>
          </cell>
          <cell r="AC38"/>
          <cell r="AD38"/>
          <cell r="AE38"/>
          <cell r="AF38"/>
          <cell r="AG38"/>
          <cell r="AI38"/>
        </row>
        <row r="39">
          <cell r="V39" t="str">
            <v>Protein_2_org</v>
          </cell>
          <cell r="W39" t="str">
            <v>Moden</v>
          </cell>
          <cell r="X39" t="str">
            <v>Forarbejdet</v>
          </cell>
          <cell r="AC39"/>
          <cell r="AD39"/>
          <cell r="AE39"/>
          <cell r="AF39"/>
          <cell r="AG39"/>
          <cell r="AI39"/>
        </row>
        <row r="40">
          <cell r="V40" t="str">
            <v>Grass_and_grass_clover_org</v>
          </cell>
          <cell r="W40" t="str">
            <v>Grøn</v>
          </cell>
          <cell r="X40" t="str">
            <v>Grøn</v>
          </cell>
          <cell r="AC40"/>
          <cell r="AD40"/>
          <cell r="AE40"/>
          <cell r="AF40"/>
          <cell r="AG40"/>
          <cell r="AI40"/>
        </row>
        <row r="41">
          <cell r="V41" t="str">
            <v>Maize_whole_crop_fresh_org</v>
          </cell>
          <cell r="W41" t="str">
            <v>Grøn</v>
          </cell>
          <cell r="X41" t="str">
            <v>Grøn</v>
          </cell>
          <cell r="AC41"/>
          <cell r="AD41"/>
          <cell r="AE41"/>
          <cell r="AF41"/>
          <cell r="AG41"/>
          <cell r="AI41"/>
        </row>
        <row r="42">
          <cell r="V42" t="str">
            <v>Straw_legume_org</v>
          </cell>
          <cell r="W42" t="str">
            <v>Moden</v>
          </cell>
          <cell r="X42" t="str">
            <v>Gul</v>
          </cell>
          <cell r="AC42"/>
          <cell r="AD42"/>
          <cell r="AE42"/>
          <cell r="AF42"/>
          <cell r="AG42"/>
          <cell r="AI42"/>
        </row>
        <row r="43">
          <cell r="V43" t="str">
            <v>Soil_input_conv</v>
          </cell>
          <cell r="W43" t="str">
            <v>Crop_residue</v>
          </cell>
          <cell r="X43" t="str">
            <v>Return</v>
          </cell>
          <cell r="AC43"/>
          <cell r="AD43"/>
          <cell r="AE43"/>
          <cell r="AF43"/>
          <cell r="AG43"/>
          <cell r="AI43"/>
        </row>
        <row r="44">
          <cell r="V44" t="str">
            <v>Soil_input_org</v>
          </cell>
          <cell r="W44" t="str">
            <v>Crop_residue</v>
          </cell>
          <cell r="X44" t="str">
            <v>Return</v>
          </cell>
          <cell r="AC44"/>
          <cell r="AD44"/>
          <cell r="AE44"/>
          <cell r="AF44"/>
          <cell r="AG44"/>
          <cell r="AI44"/>
        </row>
        <row r="45">
          <cell r="V45" t="str">
            <v>Cattle_slurry_conv</v>
          </cell>
          <cell r="W45" t="str">
            <v>Livestock_manure_conv</v>
          </cell>
          <cell r="X45" t="str">
            <v>Field_application</v>
          </cell>
          <cell r="AC45" t="str">
            <v>Nej</v>
          </cell>
          <cell r="AD45"/>
          <cell r="AE45">
            <v>230</v>
          </cell>
          <cell r="AF45">
            <v>250</v>
          </cell>
          <cell r="AG45">
            <v>275</v>
          </cell>
          <cell r="AI45"/>
        </row>
        <row r="46">
          <cell r="V46" t="str">
            <v>Cattle_ajle_conv</v>
          </cell>
          <cell r="W46" t="str">
            <v>Livestock_manure_conv</v>
          </cell>
          <cell r="X46" t="str">
            <v>Field_application</v>
          </cell>
          <cell r="AC46" t="str">
            <v>Nej</v>
          </cell>
          <cell r="AD46"/>
          <cell r="AE46">
            <v>230</v>
          </cell>
          <cell r="AF46">
            <v>250</v>
          </cell>
          <cell r="AG46">
            <v>275</v>
          </cell>
          <cell r="AI46"/>
        </row>
        <row r="47">
          <cell r="V47" t="str">
            <v>Cattle_solid_manure_conv</v>
          </cell>
          <cell r="W47" t="str">
            <v>Livestock_manure_conv</v>
          </cell>
          <cell r="X47" t="str">
            <v>Field_application</v>
          </cell>
          <cell r="AC47" t="str">
            <v>Nej</v>
          </cell>
          <cell r="AD47"/>
          <cell r="AE47">
            <v>263</v>
          </cell>
          <cell r="AF47">
            <v>271</v>
          </cell>
          <cell r="AG47">
            <v>275</v>
          </cell>
          <cell r="AI47"/>
        </row>
        <row r="48">
          <cell r="V48" t="str">
            <v>Cattle_deep_litter_conv</v>
          </cell>
          <cell r="W48" t="str">
            <v>Livestock_manure_conv</v>
          </cell>
          <cell r="X48" t="str">
            <v>Field_application</v>
          </cell>
          <cell r="AC48" t="str">
            <v>Nej</v>
          </cell>
          <cell r="AD48"/>
          <cell r="AE48">
            <v>263</v>
          </cell>
          <cell r="AF48">
            <v>271</v>
          </cell>
          <cell r="AG48">
            <v>275</v>
          </cell>
          <cell r="AI48"/>
        </row>
        <row r="49">
          <cell r="V49" t="str">
            <v>Afgraesningstab_conv</v>
          </cell>
          <cell r="W49" t="str">
            <v>Crop_residue</v>
          </cell>
          <cell r="X49" t="str">
            <v>Return</v>
          </cell>
          <cell r="AC49" t="str">
            <v>Nej</v>
          </cell>
          <cell r="AD49"/>
          <cell r="AE49"/>
          <cell r="AF49"/>
          <cell r="AG49"/>
          <cell r="AI49"/>
        </row>
        <row r="50">
          <cell r="V50" t="str">
            <v>Cattle_dung_urine_field_conv</v>
          </cell>
          <cell r="W50" t="str">
            <v>Dung_field_conv</v>
          </cell>
          <cell r="X50" t="str">
            <v>Field_application</v>
          </cell>
          <cell r="AC50" t="str">
            <v>Nej</v>
          </cell>
          <cell r="AD50"/>
          <cell r="AE50"/>
          <cell r="AF50"/>
          <cell r="AG50"/>
          <cell r="AI50"/>
        </row>
        <row r="51">
          <cell r="V51" t="str">
            <v>Pig_slurry_conv</v>
          </cell>
          <cell r="W51" t="str">
            <v>Livestock_manure_conv</v>
          </cell>
          <cell r="X51" t="str">
            <v>Field_application</v>
          </cell>
          <cell r="AC51" t="str">
            <v>Nej</v>
          </cell>
          <cell r="AD51"/>
          <cell r="AE51">
            <v>335</v>
          </cell>
          <cell r="AF51">
            <v>345</v>
          </cell>
          <cell r="AG51">
            <v>350</v>
          </cell>
          <cell r="AI51"/>
        </row>
        <row r="52">
          <cell r="V52" t="str">
            <v>Pig_solid_manure_conv</v>
          </cell>
          <cell r="W52" t="str">
            <v>Livestock_manure_conv</v>
          </cell>
          <cell r="X52" t="str">
            <v>Field_application</v>
          </cell>
          <cell r="AC52" t="str">
            <v>Nej</v>
          </cell>
          <cell r="AD52"/>
          <cell r="AE52">
            <v>263</v>
          </cell>
          <cell r="AF52">
            <v>271</v>
          </cell>
          <cell r="AG52">
            <v>275</v>
          </cell>
          <cell r="AH52" t="str">
            <v>as cattle</v>
          </cell>
          <cell r="AI52"/>
        </row>
        <row r="53">
          <cell r="V53" t="str">
            <v>Pig_ajle_conv</v>
          </cell>
          <cell r="W53" t="str">
            <v>Livestock_manure_conv</v>
          </cell>
          <cell r="X53" t="str">
            <v>Field_application</v>
          </cell>
          <cell r="AC53" t="str">
            <v>Nej</v>
          </cell>
          <cell r="AD53"/>
          <cell r="AE53">
            <v>335</v>
          </cell>
          <cell r="AF53">
            <v>345</v>
          </cell>
          <cell r="AG53">
            <v>350</v>
          </cell>
          <cell r="AI53"/>
        </row>
        <row r="54">
          <cell r="V54" t="str">
            <v>Sows_deep_litter_conv</v>
          </cell>
          <cell r="W54" t="str">
            <v>Livestock_manure_conv</v>
          </cell>
          <cell r="X54" t="str">
            <v>Field_application</v>
          </cell>
          <cell r="AC54" t="str">
            <v>Nej</v>
          </cell>
          <cell r="AD54"/>
          <cell r="AE54">
            <v>263</v>
          </cell>
          <cell r="AF54">
            <v>271</v>
          </cell>
          <cell r="AG54">
            <v>275</v>
          </cell>
          <cell r="AH54" t="str">
            <v>as cattle</v>
          </cell>
          <cell r="AI54"/>
        </row>
        <row r="55">
          <cell r="V55" t="str">
            <v>Pig_dung_urine_field_conv</v>
          </cell>
          <cell r="W55" t="str">
            <v>Dung_field_conv</v>
          </cell>
          <cell r="X55" t="str">
            <v>Field_application</v>
          </cell>
          <cell r="AC55" t="str">
            <v>Nej</v>
          </cell>
          <cell r="AD55"/>
          <cell r="AE55"/>
          <cell r="AF55"/>
          <cell r="AG55"/>
          <cell r="AI55"/>
        </row>
        <row r="56">
          <cell r="V56" t="str">
            <v>Dead_meat_conv</v>
          </cell>
          <cell r="W56" t="str">
            <v>Dead_meat</v>
          </cell>
          <cell r="X56" t="str">
            <v>Exit_model</v>
          </cell>
          <cell r="AC56"/>
          <cell r="AD56"/>
          <cell r="AE56"/>
          <cell r="AF56"/>
          <cell r="AG56"/>
          <cell r="AI56"/>
        </row>
        <row r="57">
          <cell r="V57" t="str">
            <v>Pork_meat_conv</v>
          </cell>
          <cell r="W57" t="str">
            <v>Meat</v>
          </cell>
          <cell r="X57" t="str">
            <v>Exit_model</v>
          </cell>
          <cell r="AC57"/>
          <cell r="AD57"/>
          <cell r="AE57"/>
          <cell r="AF57"/>
          <cell r="AG57"/>
          <cell r="AI57"/>
        </row>
        <row r="58">
          <cell r="V58" t="str">
            <v>Biogas_not_upgraded</v>
          </cell>
          <cell r="W58" t="str">
            <v>Energi</v>
          </cell>
          <cell r="X58" t="str">
            <v>Forarbejdet</v>
          </cell>
          <cell r="AC58"/>
          <cell r="AD58"/>
          <cell r="AE58"/>
          <cell r="AF58"/>
          <cell r="AG58"/>
          <cell r="AI58"/>
        </row>
        <row r="59">
          <cell r="V59" t="str">
            <v>Degassed_cattle_slurry_conv</v>
          </cell>
          <cell r="W59" t="str">
            <v>Degas_livestock_manure_conv</v>
          </cell>
          <cell r="X59" t="str">
            <v>Field_application</v>
          </cell>
          <cell r="AC59" t="str">
            <v>Nej</v>
          </cell>
          <cell r="AD59"/>
          <cell r="AE59"/>
          <cell r="AF59"/>
          <cell r="AG59"/>
          <cell r="AI59"/>
        </row>
        <row r="60">
          <cell r="V60" t="str">
            <v>Straw_conv</v>
          </cell>
          <cell r="W60" t="str">
            <v>Moden</v>
          </cell>
          <cell r="X60" t="str">
            <v>Gul</v>
          </cell>
          <cell r="AC60" t="str">
            <v>Ja</v>
          </cell>
          <cell r="AD60">
            <v>95</v>
          </cell>
          <cell r="AE60">
            <v>278</v>
          </cell>
          <cell r="AF60">
            <v>286</v>
          </cell>
          <cell r="AG60">
            <v>290</v>
          </cell>
          <cell r="AI60"/>
        </row>
        <row r="61">
          <cell r="V61" t="str">
            <v>Straw_org</v>
          </cell>
          <cell r="W61" t="str">
            <v>Moden</v>
          </cell>
          <cell r="X61" t="str">
            <v>Gul</v>
          </cell>
          <cell r="AC61" t="str">
            <v>Ja</v>
          </cell>
          <cell r="AD61">
            <v>95</v>
          </cell>
          <cell r="AE61">
            <v>278</v>
          </cell>
          <cell r="AF61">
            <v>286</v>
          </cell>
          <cell r="AG61">
            <v>290</v>
          </cell>
          <cell r="AI61"/>
        </row>
        <row r="62">
          <cell r="V62" t="str">
            <v>Straw_oilseed_conv</v>
          </cell>
          <cell r="W62" t="str">
            <v>Moden</v>
          </cell>
          <cell r="X62" t="str">
            <v>Gul</v>
          </cell>
          <cell r="AC62"/>
          <cell r="AD62"/>
          <cell r="AE62"/>
          <cell r="AF62"/>
          <cell r="AG62"/>
          <cell r="AI62"/>
        </row>
        <row r="63">
          <cell r="V63" t="str">
            <v>Straw_oilseed_org</v>
          </cell>
          <cell r="W63" t="str">
            <v>Moden</v>
          </cell>
          <cell r="X63" t="str">
            <v>Gul</v>
          </cell>
          <cell r="AC63"/>
          <cell r="AD63"/>
          <cell r="AE63"/>
          <cell r="AF63"/>
          <cell r="AG63"/>
          <cell r="AI63"/>
        </row>
        <row r="64">
          <cell r="V64" t="str">
            <v>Separ_thin_fraction_catt_conv</v>
          </cell>
          <cell r="W64" t="str">
            <v>Livestock_manure_conv</v>
          </cell>
          <cell r="X64" t="str">
            <v>Field_application</v>
          </cell>
          <cell r="AC64" t="str">
            <v>Nej</v>
          </cell>
          <cell r="AD64"/>
          <cell r="AE64"/>
          <cell r="AF64"/>
          <cell r="AG64"/>
          <cell r="AI64"/>
        </row>
        <row r="65">
          <cell r="V65" t="str">
            <v>Separ_solid_fraction_catt_conv</v>
          </cell>
          <cell r="W65" t="str">
            <v>Livestock_manure_conv</v>
          </cell>
          <cell r="X65" t="str">
            <v>Field_application</v>
          </cell>
          <cell r="AC65" t="str">
            <v>Nej</v>
          </cell>
          <cell r="AD65"/>
          <cell r="AE65"/>
          <cell r="AF65"/>
          <cell r="AG65"/>
          <cell r="AI65"/>
        </row>
        <row r="66">
          <cell r="V66" t="str">
            <v>Separ_degas_thin_fraction_catt_slurry_conv</v>
          </cell>
          <cell r="W66" t="str">
            <v>Degas_livestock_manure_conv</v>
          </cell>
          <cell r="X66" t="str">
            <v>Field_application</v>
          </cell>
          <cell r="AC66"/>
          <cell r="AD66"/>
          <cell r="AE66"/>
          <cell r="AF66"/>
          <cell r="AG66"/>
          <cell r="AI66"/>
        </row>
        <row r="67">
          <cell r="V67" t="str">
            <v>Separ_degas_solid_fraction_catt_slurry_conv</v>
          </cell>
          <cell r="W67" t="str">
            <v>Degas_livestock_manure_conv</v>
          </cell>
          <cell r="X67" t="str">
            <v>Field_application</v>
          </cell>
          <cell r="AC67" t="str">
            <v>Nej</v>
          </cell>
          <cell r="AD67"/>
          <cell r="AE67"/>
          <cell r="AF67"/>
          <cell r="AG67"/>
          <cell r="AI67"/>
        </row>
        <row r="68">
          <cell r="V68" t="str">
            <v>Separ_degas_solid_fraction_pig_slurry_conv</v>
          </cell>
          <cell r="W68" t="str">
            <v>Degas_livestock_manure_conv</v>
          </cell>
          <cell r="X68" t="str">
            <v>Field_application</v>
          </cell>
          <cell r="AC68"/>
          <cell r="AD68"/>
          <cell r="AE68"/>
          <cell r="AF68"/>
          <cell r="AG68"/>
          <cell r="AI68"/>
        </row>
        <row r="69">
          <cell r="V69" t="str">
            <v>Separ_degas_thin_fraction_pig_slurry_conv</v>
          </cell>
          <cell r="W69" t="str">
            <v>Degas_livestock_manure_conv</v>
          </cell>
          <cell r="X69" t="str">
            <v>Field_application</v>
          </cell>
          <cell r="AC69"/>
          <cell r="AD69"/>
          <cell r="AE69"/>
          <cell r="AF69"/>
          <cell r="AG69"/>
          <cell r="AI69"/>
        </row>
        <row r="70">
          <cell r="V70" t="str">
            <v>Separ_degas_solid_fraction_new_plant_conv</v>
          </cell>
          <cell r="W70" t="str">
            <v>Degas_plant_organic_ferti_conv</v>
          </cell>
          <cell r="X70" t="str">
            <v>Field_application</v>
          </cell>
          <cell r="AC70"/>
          <cell r="AD70"/>
          <cell r="AE70"/>
          <cell r="AF70"/>
          <cell r="AG70"/>
          <cell r="AI70"/>
        </row>
        <row r="71">
          <cell r="V71" t="str">
            <v>Separ_degas_thin_fraction_new_plant_conv</v>
          </cell>
          <cell r="W71" t="str">
            <v>Degas_plant_organic_ferti_conv</v>
          </cell>
          <cell r="X71" t="str">
            <v>Field_application</v>
          </cell>
          <cell r="AC71"/>
          <cell r="AD71"/>
          <cell r="AE71"/>
          <cell r="AF71"/>
          <cell r="AG71"/>
          <cell r="AI71"/>
        </row>
        <row r="72">
          <cell r="V72" t="str">
            <v>Degassed_swine_slurry_conv</v>
          </cell>
          <cell r="W72" t="str">
            <v>Degas_livestock_manure_conv</v>
          </cell>
          <cell r="X72" t="str">
            <v>Field_application</v>
          </cell>
          <cell r="AC72"/>
          <cell r="AD72"/>
          <cell r="AE72"/>
          <cell r="AF72"/>
          <cell r="AG72"/>
          <cell r="AI72"/>
        </row>
        <row r="73">
          <cell r="V73" t="str">
            <v>Degassed_new_plant_slurry_conv</v>
          </cell>
          <cell r="W73" t="str">
            <v>Degas_plant_organic_ferti_conv</v>
          </cell>
          <cell r="X73" t="str">
            <v>Field_application</v>
          </cell>
          <cell r="AC73"/>
          <cell r="AD73"/>
          <cell r="AE73"/>
          <cell r="AF73"/>
          <cell r="AG73"/>
          <cell r="AI73"/>
        </row>
        <row r="74">
          <cell r="V74" t="str">
            <v>Protein_imp_org</v>
          </cell>
          <cell r="W74" t="str">
            <v>Protein_imp</v>
          </cell>
          <cell r="X74" t="str">
            <v>Import</v>
          </cell>
          <cell r="AC74"/>
          <cell r="AD74"/>
          <cell r="AE74"/>
          <cell r="AF74"/>
          <cell r="AG74"/>
          <cell r="AI74"/>
        </row>
        <row r="75">
          <cell r="V75" t="str">
            <v>Korn_imp_org</v>
          </cell>
          <cell r="W75" t="str">
            <v>Korn_imp</v>
          </cell>
          <cell r="X75" t="str">
            <v>Import</v>
          </cell>
          <cell r="AC75"/>
          <cell r="AD75"/>
          <cell r="AE75"/>
          <cell r="AF75"/>
          <cell r="AG75"/>
          <cell r="AI75"/>
        </row>
        <row r="76">
          <cell r="V76" t="str">
            <v>Handelsgødning_N_conv</v>
          </cell>
          <cell r="W76" t="str">
            <v>Handelsgødning_N</v>
          </cell>
          <cell r="X76" t="str">
            <v>Import_Non_flow</v>
          </cell>
          <cell r="AC76"/>
          <cell r="AD76"/>
          <cell r="AE76"/>
          <cell r="AF76"/>
          <cell r="AG76"/>
          <cell r="AI76"/>
        </row>
        <row r="77">
          <cell r="V77" t="str">
            <v>Handelsgødning_P_conv</v>
          </cell>
          <cell r="W77" t="str">
            <v>Handelsgødning_P</v>
          </cell>
          <cell r="X77" t="str">
            <v>Import_Non_flow</v>
          </cell>
          <cell r="AC77"/>
          <cell r="AD77"/>
          <cell r="AE77"/>
          <cell r="AF77"/>
          <cell r="AG77"/>
          <cell r="AI77"/>
        </row>
        <row r="78">
          <cell r="V78" t="str">
            <v>Handelsgødning_K_conv</v>
          </cell>
          <cell r="W78" t="str">
            <v>Handelsgødning_K</v>
          </cell>
          <cell r="X78" t="str">
            <v>Import_Non_flow</v>
          </cell>
          <cell r="AC78"/>
          <cell r="AD78"/>
          <cell r="AE78"/>
          <cell r="AF78"/>
          <cell r="AG78"/>
          <cell r="AI78"/>
        </row>
        <row r="79">
          <cell r="V79" t="str">
            <v>Potatoes_starch_powder_conv</v>
          </cell>
          <cell r="W79" t="str">
            <v>Tubers_and_roots_factory</v>
          </cell>
          <cell r="X79" t="str">
            <v>Exit_model</v>
          </cell>
          <cell r="AC79"/>
          <cell r="AD79"/>
          <cell r="AE79"/>
          <cell r="AF79"/>
          <cell r="AG79"/>
          <cell r="AI79"/>
        </row>
        <row r="80">
          <cell r="V80" t="str">
            <v>Potatoes_not_starch_powder_conv</v>
          </cell>
          <cell r="W80" t="str">
            <v>Tubers_and_roots_factory</v>
          </cell>
          <cell r="X80" t="str">
            <v>Exit_model</v>
          </cell>
          <cell r="AC80"/>
          <cell r="AD80"/>
          <cell r="AE80"/>
          <cell r="AF80"/>
          <cell r="AG80"/>
          <cell r="AI80"/>
        </row>
        <row r="81">
          <cell r="V81" t="str">
            <v>Potatoes_not_starch_powder_org</v>
          </cell>
          <cell r="W81" t="str">
            <v>Tubers_and_roots_factory</v>
          </cell>
          <cell r="X81" t="str">
            <v>Exit_model</v>
          </cell>
          <cell r="AC81"/>
          <cell r="AD81"/>
          <cell r="AE81"/>
          <cell r="AF81"/>
          <cell r="AG81"/>
          <cell r="AI81"/>
        </row>
        <row r="82">
          <cell r="V82" t="str">
            <v>Sugar_beets_factory_conv</v>
          </cell>
          <cell r="W82" t="str">
            <v>Tubers_and_roots_factory</v>
          </cell>
          <cell r="X82" t="str">
            <v>Exit_model</v>
          </cell>
          <cell r="AC82" t="str">
            <v>Ja</v>
          </cell>
          <cell r="AD82">
            <v>92</v>
          </cell>
          <cell r="AE82">
            <v>420</v>
          </cell>
          <cell r="AF82">
            <v>420</v>
          </cell>
          <cell r="AG82">
            <v>420</v>
          </cell>
          <cell r="AH82" t="str">
            <v>From Klimavirkemiddelkataloget (Olesen et al 2018) and assumed stabile over time as grass silage. VS anslået pba NorFor</v>
          </cell>
          <cell r="AI82"/>
        </row>
        <row r="83">
          <cell r="V83" t="str">
            <v>Sugar_beets_factory_org</v>
          </cell>
          <cell r="W83" t="str">
            <v>Tubers_and_roots_factory</v>
          </cell>
          <cell r="X83" t="str">
            <v>Exit_model</v>
          </cell>
          <cell r="AC83" t="str">
            <v>Ja</v>
          </cell>
          <cell r="AD83">
            <v>92</v>
          </cell>
          <cell r="AE83">
            <v>420</v>
          </cell>
          <cell r="AF83">
            <v>420</v>
          </cell>
          <cell r="AG83">
            <v>420</v>
          </cell>
          <cell r="AH83" t="str">
            <v>From Klimavirkemiddelkataloget (Olesen et al 2018) and assumed stabile over time as grass silage. VS anslået pba NorFor</v>
          </cell>
          <cell r="AI83"/>
        </row>
        <row r="84">
          <cell r="V84" t="str">
            <v>Beets_top_conv</v>
          </cell>
          <cell r="W84" t="str">
            <v>Crop_residue</v>
          </cell>
          <cell r="X84" t="str">
            <v>Return</v>
          </cell>
          <cell r="AC84"/>
          <cell r="AD84"/>
          <cell r="AE84"/>
          <cell r="AF84"/>
          <cell r="AG84"/>
          <cell r="AI84"/>
        </row>
        <row r="85">
          <cell r="V85" t="str">
            <v>Beets_top_org</v>
          </cell>
          <cell r="W85" t="str">
            <v>Crop_residue</v>
          </cell>
          <cell r="X85" t="str">
            <v>Return</v>
          </cell>
          <cell r="AC85"/>
          <cell r="AD85"/>
          <cell r="AE85"/>
          <cell r="AF85"/>
          <cell r="AG85"/>
          <cell r="AI85"/>
        </row>
        <row r="86">
          <cell r="V86" t="str">
            <v>Small_seeds_conv</v>
          </cell>
          <cell r="W86" t="str">
            <v>Moden</v>
          </cell>
          <cell r="X86" t="str">
            <v>Exit_model</v>
          </cell>
          <cell r="AC86"/>
          <cell r="AD86"/>
          <cell r="AE86"/>
          <cell r="AF86"/>
          <cell r="AG86"/>
          <cell r="AI86"/>
        </row>
        <row r="87">
          <cell r="V87" t="str">
            <v>Small_seeds_org</v>
          </cell>
          <cell r="W87" t="str">
            <v>Moden</v>
          </cell>
          <cell r="X87" t="str">
            <v>Exit_model</v>
          </cell>
          <cell r="AC87"/>
          <cell r="AD87"/>
          <cell r="AE87"/>
          <cell r="AF87"/>
          <cell r="AG87"/>
          <cell r="AI87"/>
        </row>
        <row r="88">
          <cell r="V88" t="str">
            <v>Straw_seed_grass_conv</v>
          </cell>
          <cell r="W88" t="str">
            <v>Moden</v>
          </cell>
          <cell r="X88" t="str">
            <v>Gul</v>
          </cell>
          <cell r="AC88" t="str">
            <v>Ja</v>
          </cell>
          <cell r="AD88">
            <v>90</v>
          </cell>
          <cell r="AE88">
            <v>250</v>
          </cell>
          <cell r="AF88">
            <v>275</v>
          </cell>
          <cell r="AG88">
            <v>290</v>
          </cell>
          <cell r="AH88" t="str">
            <v>Expertskøn, Henrik Møller</v>
          </cell>
          <cell r="AI88"/>
        </row>
        <row r="89">
          <cell r="V89" t="str">
            <v>Straw_seed_grass_org</v>
          </cell>
          <cell r="W89" t="str">
            <v>Moden</v>
          </cell>
          <cell r="X89" t="str">
            <v>Gul</v>
          </cell>
          <cell r="AC89" t="str">
            <v>Ja</v>
          </cell>
          <cell r="AD89">
            <v>90</v>
          </cell>
          <cell r="AE89">
            <v>250</v>
          </cell>
          <cell r="AF89">
            <v>275</v>
          </cell>
          <cell r="AG89">
            <v>290</v>
          </cell>
          <cell r="AH89" t="str">
            <v>Expertskøn, Henrik Møller</v>
          </cell>
          <cell r="AI89"/>
        </row>
        <row r="90">
          <cell r="V90" t="str">
            <v>Whole_crop_conv</v>
          </cell>
          <cell r="W90" t="str">
            <v>Grøn</v>
          </cell>
          <cell r="X90" t="str">
            <v>Grøn</v>
          </cell>
          <cell r="AC90" t="str">
            <v>Ja</v>
          </cell>
          <cell r="AD90">
            <v>93</v>
          </cell>
          <cell r="AE90">
            <v>300</v>
          </cell>
          <cell r="AF90">
            <v>315</v>
          </cell>
          <cell r="AG90">
            <v>325</v>
          </cell>
          <cell r="AH90" t="str">
            <v>Assumed as grass silage, rød = expertskøn, Henrik Møller, VS estimeret pba NorFor</v>
          </cell>
          <cell r="AI90"/>
        </row>
        <row r="91">
          <cell r="V91" t="str">
            <v>Whole_crop_org</v>
          </cell>
          <cell r="W91" t="str">
            <v>Grøn</v>
          </cell>
          <cell r="X91" t="str">
            <v>Grøn</v>
          </cell>
          <cell r="AC91" t="str">
            <v>Ja</v>
          </cell>
          <cell r="AD91">
            <v>93</v>
          </cell>
          <cell r="AE91">
            <v>300</v>
          </cell>
          <cell r="AF91">
            <v>315</v>
          </cell>
          <cell r="AG91">
            <v>325</v>
          </cell>
          <cell r="AH91" t="str">
            <v>Assumed as grass silage, rød = expertskøn, Henrik Møller, VS estimeret pba NorFor</v>
          </cell>
          <cell r="AI91"/>
        </row>
        <row r="92">
          <cell r="V92" t="str">
            <v>Grass_legume_grass_no_yield_a_conv</v>
          </cell>
          <cell r="W92" t="str">
            <v>Crop_residue</v>
          </cell>
          <cell r="X92" t="str">
            <v>Return</v>
          </cell>
          <cell r="AC92"/>
          <cell r="AD92"/>
          <cell r="AE92"/>
          <cell r="AF92"/>
          <cell r="AG92"/>
          <cell r="AI92"/>
        </row>
        <row r="93">
          <cell r="V93" t="str">
            <v>Grass_legume_grass_no_yield_a_org</v>
          </cell>
          <cell r="W93" t="str">
            <v>Crop_residue</v>
          </cell>
          <cell r="X93" t="str">
            <v>Return</v>
          </cell>
          <cell r="AC93"/>
          <cell r="AD93"/>
          <cell r="AE93"/>
          <cell r="AF93"/>
          <cell r="AG93"/>
          <cell r="AI93"/>
        </row>
        <row r="94">
          <cell r="V94" t="str">
            <v>Mineral_imp_conv</v>
          </cell>
          <cell r="W94" t="str">
            <v>Mineral_imp</v>
          </cell>
          <cell r="X94" t="str">
            <v>Import</v>
          </cell>
          <cell r="AC94"/>
          <cell r="AD94"/>
          <cell r="AE94"/>
          <cell r="AF94"/>
          <cell r="AG94"/>
          <cell r="AI94"/>
        </row>
        <row r="95">
          <cell r="V95" t="str">
            <v>Mineral_Imp_org</v>
          </cell>
          <cell r="W95" t="str">
            <v>Mineral_imp</v>
          </cell>
          <cell r="X95" t="str">
            <v>Import</v>
          </cell>
          <cell r="AC95"/>
          <cell r="AD95"/>
          <cell r="AE95"/>
          <cell r="AF95"/>
          <cell r="AG95"/>
          <cell r="AI95"/>
        </row>
        <row r="96">
          <cell r="V96" t="str">
            <v>Milk_powder_imp_conv</v>
          </cell>
          <cell r="W96" t="str">
            <v>Milk_powder_imp</v>
          </cell>
          <cell r="X96" t="str">
            <v>Import</v>
          </cell>
          <cell r="AC96"/>
          <cell r="AD96"/>
          <cell r="AE96"/>
          <cell r="AF96"/>
          <cell r="AG96"/>
          <cell r="AI96"/>
        </row>
        <row r="97">
          <cell r="V97" t="str">
            <v>Milk_powder_imp_org</v>
          </cell>
          <cell r="W97" t="str">
            <v>Milk_powder_imp</v>
          </cell>
          <cell r="X97" t="str">
            <v>Import</v>
          </cell>
          <cell r="AC97"/>
          <cell r="AD97"/>
          <cell r="AE97"/>
          <cell r="AF97"/>
          <cell r="AG97"/>
          <cell r="AI97"/>
        </row>
        <row r="98">
          <cell r="V98" t="str">
            <v>Whole_milk_feed_imp_conv</v>
          </cell>
          <cell r="W98" t="str">
            <v>Whole_milk_feed_imp</v>
          </cell>
          <cell r="X98" t="str">
            <v>Import</v>
          </cell>
          <cell r="AC98"/>
          <cell r="AD98"/>
          <cell r="AE98"/>
          <cell r="AF98"/>
          <cell r="AG98"/>
          <cell r="AI98"/>
        </row>
        <row r="99">
          <cell r="V99" t="str">
            <v>Whole_milk_feed_imp_org</v>
          </cell>
          <cell r="W99" t="str">
            <v>Whole_milk_feed_imp</v>
          </cell>
          <cell r="X99" t="str">
            <v>Import</v>
          </cell>
          <cell r="AC99"/>
          <cell r="AD99"/>
          <cell r="AE99"/>
          <cell r="AF99"/>
          <cell r="AG99"/>
          <cell r="AI99"/>
        </row>
        <row r="100">
          <cell r="V100" t="str">
            <v>Ensilage_graes_org</v>
          </cell>
          <cell r="W100" t="str">
            <v>Transformed_green_feed</v>
          </cell>
          <cell r="X100" t="str">
            <v>Silage_grazing</v>
          </cell>
          <cell r="AC100" t="str">
            <v>Ja</v>
          </cell>
          <cell r="AD100">
            <v>90</v>
          </cell>
          <cell r="AE100">
            <v>324</v>
          </cell>
          <cell r="AF100">
            <v>325</v>
          </cell>
          <cell r="AG100">
            <v>325</v>
          </cell>
          <cell r="AH100" t="str">
            <v>as grass silage</v>
          </cell>
          <cell r="AI100"/>
        </row>
        <row r="101">
          <cell r="V101" t="str">
            <v>Ensilage_majs_org</v>
          </cell>
          <cell r="W101" t="str">
            <v>Transformed_green_feed</v>
          </cell>
          <cell r="X101" t="str">
            <v>Silage_grazing</v>
          </cell>
          <cell r="AC101" t="str">
            <v>Ja</v>
          </cell>
          <cell r="AD101">
            <v>90</v>
          </cell>
          <cell r="AE101">
            <v>324</v>
          </cell>
          <cell r="AF101">
            <v>325</v>
          </cell>
          <cell r="AG101">
            <v>325</v>
          </cell>
          <cell r="AH101" t="str">
            <v>as grass silage</v>
          </cell>
          <cell r="AI101"/>
        </row>
        <row r="102">
          <cell r="V102" t="str">
            <v>Afgraesningstab_org</v>
          </cell>
          <cell r="W102" t="str">
            <v>Crop_residue</v>
          </cell>
          <cell r="X102" t="str">
            <v>Return</v>
          </cell>
          <cell r="AC102"/>
          <cell r="AD102"/>
          <cell r="AE102"/>
          <cell r="AF102"/>
          <cell r="AG102"/>
          <cell r="AI102"/>
        </row>
        <row r="103">
          <cell r="V103" t="str">
            <v>Ensilage_whole_crop_conv</v>
          </cell>
          <cell r="W103" t="str">
            <v>Transformed_green_feed</v>
          </cell>
          <cell r="X103" t="str">
            <v>Silage_grazing</v>
          </cell>
          <cell r="AC103" t="str">
            <v>Ja</v>
          </cell>
          <cell r="AD103">
            <v>90</v>
          </cell>
          <cell r="AE103">
            <v>324</v>
          </cell>
          <cell r="AF103">
            <v>325</v>
          </cell>
          <cell r="AG103">
            <v>325</v>
          </cell>
          <cell r="AH103" t="str">
            <v>as grass silage</v>
          </cell>
          <cell r="AI103"/>
        </row>
        <row r="104">
          <cell r="V104" t="str">
            <v>Ensilage_whole_crop_org</v>
          </cell>
          <cell r="W104" t="str">
            <v>Transformed_green_feed</v>
          </cell>
          <cell r="X104" t="str">
            <v>Silage_grazing</v>
          </cell>
          <cell r="AC104" t="str">
            <v>Ja</v>
          </cell>
          <cell r="AD104">
            <v>90</v>
          </cell>
          <cell r="AE104">
            <v>324</v>
          </cell>
          <cell r="AF104">
            <v>325</v>
          </cell>
          <cell r="AG104">
            <v>325</v>
          </cell>
          <cell r="AH104" t="str">
            <v>as grass silage</v>
          </cell>
          <cell r="AI104"/>
        </row>
        <row r="105">
          <cell r="V105" t="str">
            <v>Beef_meat_org</v>
          </cell>
          <cell r="W105" t="str">
            <v>Meat</v>
          </cell>
          <cell r="X105" t="str">
            <v>Exit_model</v>
          </cell>
          <cell r="AC105"/>
          <cell r="AD105"/>
          <cell r="AE105"/>
          <cell r="AF105"/>
          <cell r="AG105"/>
          <cell r="AI105"/>
        </row>
        <row r="106">
          <cell r="V106" t="str">
            <v>Dead_meat_org</v>
          </cell>
          <cell r="W106" t="str">
            <v>Dead_meat</v>
          </cell>
          <cell r="X106" t="str">
            <v>Exit_model</v>
          </cell>
          <cell r="AC106"/>
          <cell r="AD106"/>
          <cell r="AE106"/>
          <cell r="AF106"/>
          <cell r="AG106"/>
          <cell r="AI106"/>
        </row>
        <row r="107">
          <cell r="V107" t="str">
            <v>Cattle_slurry_org</v>
          </cell>
          <cell r="W107" t="str">
            <v>Livestock_manure_org</v>
          </cell>
          <cell r="X107" t="str">
            <v>Field_application</v>
          </cell>
          <cell r="AC107" t="str">
            <v>Nej</v>
          </cell>
          <cell r="AD107"/>
          <cell r="AE107">
            <v>230</v>
          </cell>
          <cell r="AF107">
            <v>250</v>
          </cell>
          <cell r="AG107">
            <v>275</v>
          </cell>
          <cell r="AI107"/>
        </row>
        <row r="108">
          <cell r="V108" t="str">
            <v>Cattle_ajle_org</v>
          </cell>
          <cell r="W108" t="str">
            <v>Livestock_manure_org</v>
          </cell>
          <cell r="X108" t="str">
            <v>Field_application</v>
          </cell>
          <cell r="AC108" t="str">
            <v>Nej</v>
          </cell>
          <cell r="AD108"/>
          <cell r="AE108">
            <v>230</v>
          </cell>
          <cell r="AF108">
            <v>250</v>
          </cell>
          <cell r="AG108">
            <v>275</v>
          </cell>
          <cell r="AI108"/>
        </row>
        <row r="109">
          <cell r="V109" t="str">
            <v>Cattle_solid_manure_org</v>
          </cell>
          <cell r="W109" t="str">
            <v>Livestock_manure_org</v>
          </cell>
          <cell r="X109" t="str">
            <v>Field_application</v>
          </cell>
          <cell r="AC109" t="str">
            <v>Nej</v>
          </cell>
          <cell r="AD109"/>
          <cell r="AE109">
            <v>263</v>
          </cell>
          <cell r="AF109">
            <v>271</v>
          </cell>
          <cell r="AG109">
            <v>275</v>
          </cell>
          <cell r="AI109"/>
        </row>
        <row r="110">
          <cell r="V110" t="str">
            <v>Cattle_deep_litter_org</v>
          </cell>
          <cell r="W110" t="str">
            <v>Livestock_manure_org</v>
          </cell>
          <cell r="X110" t="str">
            <v>Field_application</v>
          </cell>
          <cell r="AC110" t="str">
            <v>Nej</v>
          </cell>
          <cell r="AD110"/>
          <cell r="AE110">
            <v>263</v>
          </cell>
          <cell r="AF110">
            <v>271</v>
          </cell>
          <cell r="AG110">
            <v>275</v>
          </cell>
          <cell r="AI110"/>
        </row>
        <row r="111">
          <cell r="V111" t="str">
            <v>Cattle_dung_urine_field_org</v>
          </cell>
          <cell r="W111" t="str">
            <v>Dung_field_org</v>
          </cell>
          <cell r="X111" t="str">
            <v>Field_application</v>
          </cell>
          <cell r="AC111" t="str">
            <v>Nej</v>
          </cell>
          <cell r="AD111"/>
          <cell r="AE111"/>
          <cell r="AF111"/>
          <cell r="AG111"/>
          <cell r="AI111"/>
        </row>
        <row r="112">
          <cell r="V112" t="str">
            <v>Piglet_6_7_live_conv</v>
          </cell>
          <cell r="W112" t="str">
            <v>Pig_live_conv</v>
          </cell>
          <cell r="X112" t="str">
            <v>Livestock_balance</v>
          </cell>
          <cell r="AC112"/>
          <cell r="AD112"/>
          <cell r="AE112"/>
          <cell r="AF112"/>
          <cell r="AG112"/>
          <cell r="AI112"/>
        </row>
        <row r="113">
          <cell r="V113" t="str">
            <v>Piglet_31_live_conv</v>
          </cell>
          <cell r="W113" t="str">
            <v>Pig_live_conv</v>
          </cell>
          <cell r="X113" t="str">
            <v>Livestock_balance</v>
          </cell>
          <cell r="AC113"/>
          <cell r="AD113"/>
          <cell r="AE113"/>
          <cell r="AF113"/>
          <cell r="AG113"/>
          <cell r="AI113"/>
        </row>
        <row r="114">
          <cell r="V114" t="str">
            <v>Calf_dairy_heavy_live_conv</v>
          </cell>
          <cell r="W114" t="str">
            <v>Cattle_heavy_live_conv</v>
          </cell>
          <cell r="X114" t="str">
            <v>Livestock_balance</v>
          </cell>
          <cell r="AC114"/>
          <cell r="AD114"/>
          <cell r="AE114"/>
          <cell r="AF114"/>
          <cell r="AG114"/>
          <cell r="AI114"/>
        </row>
        <row r="115">
          <cell r="V115" t="str">
            <v>Calf_dairy_heavy_live_org</v>
          </cell>
          <cell r="W115" t="str">
            <v>Cattle_heavy_live_org</v>
          </cell>
          <cell r="X115" t="str">
            <v>Livestock_balance</v>
          </cell>
          <cell r="AC115"/>
          <cell r="AD115"/>
          <cell r="AE115"/>
          <cell r="AF115"/>
          <cell r="AG115"/>
          <cell r="AI115"/>
        </row>
        <row r="116">
          <cell r="V116" t="str">
            <v>Catch_crop_biomass_conv</v>
          </cell>
          <cell r="W116" t="str">
            <v>Catch_crop_turnover</v>
          </cell>
          <cell r="X116" t="str">
            <v>Return</v>
          </cell>
          <cell r="AC116"/>
          <cell r="AD116"/>
          <cell r="AE116"/>
          <cell r="AF116"/>
          <cell r="AG116"/>
          <cell r="AI116"/>
        </row>
        <row r="117">
          <cell r="V117" t="str">
            <v>Catch_crop_biomass_org</v>
          </cell>
          <cell r="W117" t="str">
            <v>Catch_crop_turnover</v>
          </cell>
          <cell r="X117" t="str">
            <v>Return</v>
          </cell>
          <cell r="AC117"/>
          <cell r="AD117"/>
          <cell r="AE117"/>
          <cell r="AF117"/>
          <cell r="AG117"/>
          <cell r="AI117"/>
        </row>
        <row r="118">
          <cell r="V118" t="str">
            <v>Heifer_dairy_heavy_live_conv</v>
          </cell>
          <cell r="W118" t="str">
            <v>Cattle_heavy_live_conv</v>
          </cell>
          <cell r="X118" t="str">
            <v>Livestock_balance</v>
          </cell>
          <cell r="AC118"/>
          <cell r="AD118"/>
          <cell r="AE118"/>
          <cell r="AF118"/>
          <cell r="AG118"/>
          <cell r="AI118"/>
        </row>
        <row r="119">
          <cell r="V119" t="str">
            <v>Heifer_dairy_heavy_live_org</v>
          </cell>
          <cell r="W119" t="str">
            <v>Cattle_heavy_live_org</v>
          </cell>
          <cell r="X119" t="str">
            <v>Livestock_balance</v>
          </cell>
          <cell r="AC119"/>
          <cell r="AD119"/>
          <cell r="AE119"/>
          <cell r="AF119"/>
          <cell r="AG119"/>
          <cell r="AI119"/>
        </row>
        <row r="120">
          <cell r="V120" t="str">
            <v>Plant_oil_org</v>
          </cell>
          <cell r="W120" t="str">
            <v>Planteolie</v>
          </cell>
          <cell r="X120" t="str">
            <v>Exit_model</v>
          </cell>
          <cell r="AC120"/>
          <cell r="AD120"/>
          <cell r="AE120"/>
          <cell r="AF120"/>
          <cell r="AG120"/>
          <cell r="AI120"/>
        </row>
        <row r="121">
          <cell r="V121" t="str">
            <v>Fat_imp_conv</v>
          </cell>
          <cell r="W121" t="str">
            <v>Fat_imp</v>
          </cell>
          <cell r="X121" t="str">
            <v>Import</v>
          </cell>
          <cell r="AC121"/>
          <cell r="AD121"/>
          <cell r="AE121"/>
          <cell r="AF121"/>
          <cell r="AG121"/>
          <cell r="AI121"/>
        </row>
        <row r="122">
          <cell r="V122" t="str">
            <v>Fat_imp_org</v>
          </cell>
          <cell r="W122" t="str">
            <v>Fat_imp</v>
          </cell>
          <cell r="X122" t="str">
            <v>Import</v>
          </cell>
          <cell r="AC122"/>
          <cell r="AD122"/>
          <cell r="AE122"/>
          <cell r="AF122"/>
          <cell r="AG122"/>
          <cell r="AI122"/>
        </row>
        <row r="123">
          <cell r="V123" t="str">
            <v>Grass_legume_grass_no_yield_b_conv</v>
          </cell>
          <cell r="W123" t="str">
            <v>C_crop_residue</v>
          </cell>
          <cell r="X123" t="str">
            <v>C_Return</v>
          </cell>
          <cell r="AC123"/>
          <cell r="AD123"/>
          <cell r="AE123"/>
          <cell r="AF123"/>
          <cell r="AG123"/>
          <cell r="AI123"/>
        </row>
        <row r="124">
          <cell r="V124" t="str">
            <v>Grass_legume_grass_no_yield_b_org</v>
          </cell>
          <cell r="W124" t="str">
            <v>C_crop_residue</v>
          </cell>
          <cell r="X124" t="str">
            <v>C_Return</v>
          </cell>
          <cell r="AC124"/>
          <cell r="AD124"/>
          <cell r="AE124"/>
          <cell r="AF124"/>
          <cell r="AG124"/>
          <cell r="AI124"/>
        </row>
        <row r="125">
          <cell r="V125" t="str">
            <v>Diesel_fossil</v>
          </cell>
          <cell r="W125" t="str">
            <v>Energi</v>
          </cell>
          <cell r="X125" t="str">
            <v>Import_Associated</v>
          </cell>
          <cell r="AC125"/>
          <cell r="AD125"/>
          <cell r="AE125"/>
          <cell r="AF125"/>
          <cell r="AG125"/>
          <cell r="AI125"/>
        </row>
        <row r="126">
          <cell r="V126" t="str">
            <v>Heat_gas</v>
          </cell>
          <cell r="W126" t="str">
            <v>Energi</v>
          </cell>
          <cell r="X126" t="str">
            <v>Import_Associated</v>
          </cell>
          <cell r="AC126"/>
          <cell r="AD126"/>
          <cell r="AE126"/>
          <cell r="AF126"/>
          <cell r="AG126"/>
          <cell r="AI126"/>
        </row>
        <row r="127">
          <cell r="V127" t="str">
            <v>Electricity_used</v>
          </cell>
          <cell r="W127" t="str">
            <v>Energi</v>
          </cell>
          <cell r="X127" t="str">
            <v>Import_Associated</v>
          </cell>
          <cell r="AC127"/>
          <cell r="AD127"/>
          <cell r="AE127"/>
          <cell r="AF127"/>
          <cell r="AG127"/>
          <cell r="AI127"/>
        </row>
        <row r="128">
          <cell r="V128" t="str">
            <v>White_sugar_conv</v>
          </cell>
          <cell r="W128" t="str">
            <v>Sugar</v>
          </cell>
          <cell r="X128" t="str">
            <v>Exit_model</v>
          </cell>
          <cell r="AC128"/>
          <cell r="AD128"/>
          <cell r="AE128"/>
          <cell r="AF128"/>
          <cell r="AG128"/>
          <cell r="AI128"/>
        </row>
        <row r="129">
          <cell r="V129" t="str">
            <v>White_sugar_org</v>
          </cell>
          <cell r="W129" t="str">
            <v>Sugar</v>
          </cell>
          <cell r="X129" t="str">
            <v>Exit_model</v>
          </cell>
          <cell r="AC129"/>
          <cell r="AD129"/>
          <cell r="AE129"/>
          <cell r="AF129"/>
          <cell r="AG129"/>
          <cell r="AI129"/>
        </row>
        <row r="130">
          <cell r="V130" t="str">
            <v>Molasses1_conv</v>
          </cell>
          <cell r="W130" t="str">
            <v>Sugar</v>
          </cell>
          <cell r="X130" t="str">
            <v>Exit_model</v>
          </cell>
          <cell r="AC130"/>
          <cell r="AD130"/>
          <cell r="AE130"/>
          <cell r="AF130"/>
          <cell r="AG130"/>
          <cell r="AI130"/>
        </row>
        <row r="131">
          <cell r="V131" t="str">
            <v>Molasses1_org</v>
          </cell>
          <cell r="W131" t="str">
            <v>Sugar</v>
          </cell>
          <cell r="X131" t="str">
            <v>Exit_model</v>
          </cell>
          <cell r="AC131"/>
          <cell r="AD131"/>
          <cell r="AE131"/>
          <cell r="AF131"/>
          <cell r="AG131"/>
          <cell r="AI131"/>
        </row>
        <row r="132">
          <cell r="V132" t="str">
            <v>Lime</v>
          </cell>
          <cell r="W132" t="str">
            <v>Soil_amendment</v>
          </cell>
          <cell r="X132" t="str">
            <v>Import_Non_flow</v>
          </cell>
          <cell r="AC132"/>
          <cell r="AD132"/>
          <cell r="AE132"/>
          <cell r="AF132"/>
          <cell r="AG132"/>
          <cell r="AI132"/>
        </row>
        <row r="133">
          <cell r="V133" t="str">
            <v>Plastic</v>
          </cell>
          <cell r="W133" t="str">
            <v>Material</v>
          </cell>
          <cell r="X133" t="str">
            <v>Import_Non_flow</v>
          </cell>
          <cell r="AC133"/>
          <cell r="AD133"/>
          <cell r="AE133"/>
          <cell r="AF133"/>
          <cell r="AG133"/>
          <cell r="AI133"/>
        </row>
        <row r="134">
          <cell r="V134" t="str">
            <v>Degas_swine_deep_litter_conv</v>
          </cell>
          <cell r="W134" t="str">
            <v>Degas_livestock_manure_conv</v>
          </cell>
          <cell r="X134" t="str">
            <v>Field_application</v>
          </cell>
          <cell r="AC134"/>
          <cell r="AD134"/>
          <cell r="AE134"/>
          <cell r="AF134"/>
          <cell r="AG134"/>
          <cell r="AI134"/>
        </row>
        <row r="135">
          <cell r="V135" t="str">
            <v>Bottom_ash_conv</v>
          </cell>
          <cell r="W135" t="str">
            <v>Ash_conv</v>
          </cell>
          <cell r="X135" t="str">
            <v>Field_application</v>
          </cell>
          <cell r="AC135"/>
          <cell r="AD135"/>
          <cell r="AE135"/>
          <cell r="AF135"/>
          <cell r="AG135"/>
          <cell r="AI135"/>
        </row>
        <row r="136">
          <cell r="V136" t="str">
            <v>Fly_ash_conv</v>
          </cell>
          <cell r="W136" t="str">
            <v>Fly_ash_conv</v>
          </cell>
          <cell r="X136" t="str">
            <v>Landfill</v>
          </cell>
          <cell r="AC136"/>
          <cell r="AD136"/>
          <cell r="AE136"/>
          <cell r="AF136"/>
          <cell r="AG136"/>
          <cell r="AI136"/>
        </row>
        <row r="137">
          <cell r="V137" t="str">
            <v>Pig_not_sows_deep_litter_conv</v>
          </cell>
          <cell r="W137" t="str">
            <v>Livestock_manure_conv</v>
          </cell>
          <cell r="X137" t="str">
            <v>Field_application</v>
          </cell>
          <cell r="AC137" t="str">
            <v>Nej</v>
          </cell>
          <cell r="AD137"/>
          <cell r="AE137">
            <v>263</v>
          </cell>
          <cell r="AF137">
            <v>271</v>
          </cell>
          <cell r="AG137">
            <v>275</v>
          </cell>
          <cell r="AH137" t="str">
            <v>as cattle</v>
          </cell>
          <cell r="AI137"/>
        </row>
        <row r="138">
          <cell r="V138" t="str">
            <v>Separ_degas_solid_fraction_exist_plant_conv</v>
          </cell>
          <cell r="W138" t="str">
            <v>Degas_plant_organic_ferti_conv</v>
          </cell>
          <cell r="X138" t="str">
            <v>Field_application</v>
          </cell>
          <cell r="AC138"/>
          <cell r="AD138"/>
          <cell r="AE138"/>
          <cell r="AF138"/>
          <cell r="AG138"/>
          <cell r="AI138"/>
        </row>
        <row r="139">
          <cell r="V139" t="str">
            <v>Separ_degas_thin_fraction_exist_plant_conv</v>
          </cell>
          <cell r="W139" t="str">
            <v>Degas_plant_organic_ferti_conv</v>
          </cell>
          <cell r="X139" t="str">
            <v>Field_application</v>
          </cell>
          <cell r="AC139"/>
          <cell r="AD139"/>
          <cell r="AE139"/>
          <cell r="AF139"/>
          <cell r="AG139"/>
          <cell r="AI139"/>
        </row>
        <row r="140">
          <cell r="V140" t="str">
            <v>Degassed_exist_plant_slurry_conv</v>
          </cell>
          <cell r="W140" t="str">
            <v>Degas_plant_organic_ferti_conv</v>
          </cell>
          <cell r="X140" t="str">
            <v>Field_application</v>
          </cell>
          <cell r="AC140"/>
          <cell r="AD140"/>
          <cell r="AE140"/>
          <cell r="AF140"/>
          <cell r="AG140"/>
          <cell r="AI140"/>
        </row>
        <row r="141">
          <cell r="V141" t="str">
            <v>Human_food_protein_grass_conv</v>
          </cell>
          <cell r="W141" t="str">
            <v>Human_food_protein</v>
          </cell>
          <cell r="X141" t="str">
            <v>Exit_model</v>
          </cell>
          <cell r="AC141"/>
          <cell r="AD141"/>
          <cell r="AE141"/>
          <cell r="AF141"/>
          <cell r="AG141"/>
          <cell r="AI141"/>
        </row>
        <row r="142">
          <cell r="V142" t="str">
            <v>Energy_corn_conv</v>
          </cell>
          <cell r="W142" t="str">
            <v>Energy_biomass_rerservation_conv</v>
          </cell>
          <cell r="X142" t="str">
            <v>Energy_biomass_reservation</v>
          </cell>
          <cell r="AC142"/>
          <cell r="AD142"/>
          <cell r="AE142"/>
          <cell r="AF142"/>
          <cell r="AG142"/>
          <cell r="AI142"/>
        </row>
        <row r="143">
          <cell r="V143" t="str">
            <v>Energy_beet_roots_conv</v>
          </cell>
          <cell r="W143" t="str">
            <v>Energy_biomass_rerservation_conv</v>
          </cell>
          <cell r="X143" t="str">
            <v>Energy_biomass_reservation</v>
          </cell>
          <cell r="AC143" t="str">
            <v>Ja</v>
          </cell>
          <cell r="AD143">
            <v>92</v>
          </cell>
          <cell r="AE143">
            <v>420</v>
          </cell>
          <cell r="AF143">
            <v>420</v>
          </cell>
          <cell r="AG143">
            <v>420</v>
          </cell>
          <cell r="AH143" t="str">
            <v>From Klimavirkemiddelkataloget (Olesen et al 2018) and assumed stabile over time as grass silage. VS anslået pba NorFor</v>
          </cell>
          <cell r="AI143"/>
        </row>
        <row r="144">
          <cell r="V144" t="str">
            <v>Energy_whole_crop_conv</v>
          </cell>
          <cell r="W144" t="str">
            <v>Energy_biomass_rerservation_conv</v>
          </cell>
          <cell r="X144" t="str">
            <v>Energy_biomass_reservation</v>
          </cell>
          <cell r="AC144"/>
          <cell r="AD144"/>
          <cell r="AE144"/>
          <cell r="AF144"/>
          <cell r="AG144"/>
          <cell r="AI144"/>
        </row>
        <row r="145">
          <cell r="V145" t="str">
            <v>Ensilage_energy_corn_conv</v>
          </cell>
          <cell r="W145" t="str">
            <v>Transformed_green_feed</v>
          </cell>
          <cell r="X145" t="str">
            <v>Silage_grazing</v>
          </cell>
          <cell r="AC145" t="str">
            <v>Ja</v>
          </cell>
          <cell r="AD145">
            <v>90</v>
          </cell>
          <cell r="AE145">
            <v>324</v>
          </cell>
          <cell r="AF145">
            <v>325</v>
          </cell>
          <cell r="AG145">
            <v>325</v>
          </cell>
          <cell r="AH145" t="str">
            <v>as grass silage</v>
          </cell>
          <cell r="AI145"/>
        </row>
        <row r="146">
          <cell r="V146" t="str">
            <v>Ensilage_energy_whole_crop_conv</v>
          </cell>
          <cell r="W146" t="str">
            <v>Transformed_green_feed</v>
          </cell>
          <cell r="X146" t="str">
            <v>Silage_grazing</v>
          </cell>
          <cell r="AC146" t="str">
            <v>Ja</v>
          </cell>
          <cell r="AD146">
            <v>90</v>
          </cell>
          <cell r="AE146">
            <v>324</v>
          </cell>
          <cell r="AF146">
            <v>325</v>
          </cell>
          <cell r="AG146">
            <v>325</v>
          </cell>
          <cell r="AH146" t="str">
            <v>as grass silage</v>
          </cell>
          <cell r="AI146"/>
        </row>
        <row r="147">
          <cell r="V147" t="str">
            <v>Ensilage_straw_seed_grass_conv</v>
          </cell>
          <cell r="W147" t="str">
            <v>Transformed_green_feed</v>
          </cell>
          <cell r="X147" t="str">
            <v>Silage_grazing</v>
          </cell>
          <cell r="AC147" t="str">
            <v>Ja</v>
          </cell>
          <cell r="AD147">
            <v>90</v>
          </cell>
          <cell r="AE147">
            <v>324</v>
          </cell>
          <cell r="AF147">
            <v>325</v>
          </cell>
          <cell r="AG147">
            <v>325</v>
          </cell>
          <cell r="AH147" t="str">
            <v>as grass silage</v>
          </cell>
          <cell r="AI147"/>
        </row>
        <row r="148">
          <cell r="V148" t="str">
            <v>Degassed_new_plant_slurry_org</v>
          </cell>
          <cell r="W148" t="str">
            <v>Degas_plant_organic_ferti_org</v>
          </cell>
          <cell r="X148" t="str">
            <v>Field_application</v>
          </cell>
          <cell r="AC148"/>
          <cell r="AD148"/>
          <cell r="AE148"/>
          <cell r="AF148"/>
          <cell r="AG148"/>
          <cell r="AI148"/>
        </row>
        <row r="149">
          <cell r="V149" t="str">
            <v>Degassed_exist_plant_slurry_org</v>
          </cell>
          <cell r="W149" t="str">
            <v>Degas_plant_organic_ferti_org</v>
          </cell>
          <cell r="X149" t="str">
            <v>Field_application</v>
          </cell>
          <cell r="AC149"/>
          <cell r="AD149"/>
          <cell r="AE149"/>
          <cell r="AF149"/>
          <cell r="AG149"/>
          <cell r="AI149"/>
        </row>
        <row r="150">
          <cell r="V150" t="str">
            <v>Separ_degas_solid_fraction_exist_plant_org</v>
          </cell>
          <cell r="W150" t="str">
            <v>Degas_plant_organic_ferti_org</v>
          </cell>
          <cell r="X150" t="str">
            <v>Field_application</v>
          </cell>
          <cell r="AC150"/>
          <cell r="AD150"/>
          <cell r="AE150"/>
          <cell r="AF150"/>
          <cell r="AG150"/>
          <cell r="AI150"/>
        </row>
        <row r="151">
          <cell r="V151" t="str">
            <v>Separ_degas_thin_fraction_exist_plant_org</v>
          </cell>
          <cell r="W151" t="str">
            <v>Degas_plant_organic_ferti_org</v>
          </cell>
          <cell r="X151" t="str">
            <v>Field_application</v>
          </cell>
          <cell r="AC151"/>
          <cell r="AD151"/>
          <cell r="AE151"/>
          <cell r="AF151"/>
          <cell r="AG151"/>
          <cell r="AI151"/>
        </row>
        <row r="152">
          <cell r="V152" t="str">
            <v>Separ_degas_solid_fraction_new_plant_org</v>
          </cell>
          <cell r="W152" t="str">
            <v>Degas_plant_organic_ferti_org</v>
          </cell>
          <cell r="X152" t="str">
            <v>Field_application</v>
          </cell>
          <cell r="AC152" t="str">
            <v>Nej</v>
          </cell>
          <cell r="AD152"/>
          <cell r="AE152"/>
          <cell r="AF152"/>
          <cell r="AG152"/>
          <cell r="AI152"/>
        </row>
        <row r="153">
          <cell r="V153" t="str">
            <v>Separ_degas_thin_fraction_new_plant_org</v>
          </cell>
          <cell r="W153" t="str">
            <v>Degas_plant_organic_ferti_org</v>
          </cell>
          <cell r="X153" t="str">
            <v>Field_application</v>
          </cell>
          <cell r="AC153" t="str">
            <v>Nej</v>
          </cell>
          <cell r="AD153"/>
          <cell r="AE153"/>
          <cell r="AF153"/>
          <cell r="AG153"/>
          <cell r="AI153"/>
        </row>
        <row r="154">
          <cell r="V154" t="str">
            <v>Degassed_cattle_slurry_org</v>
          </cell>
          <cell r="W154" t="str">
            <v>Degas_livestock_manure_org</v>
          </cell>
          <cell r="X154" t="str">
            <v>Field_application</v>
          </cell>
          <cell r="AC154" t="str">
            <v>Nej</v>
          </cell>
          <cell r="AD154"/>
          <cell r="AE154"/>
          <cell r="AF154"/>
          <cell r="AG154"/>
          <cell r="AI154"/>
        </row>
        <row r="155">
          <cell r="V155" t="str">
            <v>Degas_cattle_deep_litter_conv</v>
          </cell>
          <cell r="W155" t="str">
            <v>Degas_livestock_manure_conv</v>
          </cell>
          <cell r="X155" t="str">
            <v>Field_application</v>
          </cell>
          <cell r="AC155" t="str">
            <v>Nej</v>
          </cell>
          <cell r="AD155"/>
          <cell r="AE155"/>
          <cell r="AF155"/>
          <cell r="AG155"/>
          <cell r="AI155"/>
        </row>
        <row r="156">
          <cell r="V156" t="str">
            <v>Degas_cattle_deep_litter_org</v>
          </cell>
          <cell r="W156" t="str">
            <v>Degas_livestock_manure_org</v>
          </cell>
          <cell r="X156" t="str">
            <v>Field_application</v>
          </cell>
          <cell r="AC156" t="str">
            <v>Nej</v>
          </cell>
          <cell r="AD156"/>
          <cell r="AE156"/>
          <cell r="AF156"/>
          <cell r="AG156"/>
          <cell r="AI156"/>
        </row>
        <row r="157">
          <cell r="V157" t="str">
            <v>Degas_cattle_solid_manure_conv</v>
          </cell>
          <cell r="W157" t="str">
            <v>Degas_livestock_manure_conv</v>
          </cell>
          <cell r="X157" t="str">
            <v>Field_application</v>
          </cell>
          <cell r="AC157" t="str">
            <v>Nej</v>
          </cell>
          <cell r="AD157"/>
          <cell r="AE157"/>
          <cell r="AF157"/>
          <cell r="AG157"/>
          <cell r="AI157"/>
        </row>
        <row r="158">
          <cell r="V158" t="str">
            <v>Separ_thin_fraction_pig_conv</v>
          </cell>
          <cell r="W158" t="str">
            <v>Livestock_manure_conv</v>
          </cell>
          <cell r="X158" t="str">
            <v>Field_application</v>
          </cell>
          <cell r="AC158" t="str">
            <v>Nej</v>
          </cell>
          <cell r="AD158"/>
          <cell r="AE158">
            <v>335</v>
          </cell>
          <cell r="AF158">
            <v>345</v>
          </cell>
          <cell r="AG158">
            <v>350</v>
          </cell>
          <cell r="AH158" t="str">
            <v>As pig slurry</v>
          </cell>
          <cell r="AI158"/>
        </row>
        <row r="159">
          <cell r="V159" t="str">
            <v>Separ_solid_fraction_pig_conv</v>
          </cell>
          <cell r="W159" t="str">
            <v>Livestock_manure_conv</v>
          </cell>
          <cell r="X159" t="str">
            <v>Field_application</v>
          </cell>
          <cell r="AC159" t="str">
            <v>Nej</v>
          </cell>
          <cell r="AD159"/>
          <cell r="AE159">
            <v>263</v>
          </cell>
          <cell r="AF159">
            <v>271</v>
          </cell>
          <cell r="AG159">
            <v>275</v>
          </cell>
          <cell r="AH159" t="str">
            <v>as cattle</v>
          </cell>
          <cell r="AI159"/>
        </row>
        <row r="160">
          <cell r="V160" t="str">
            <v>Starch_potato_conv</v>
          </cell>
          <cell r="W160" t="str">
            <v>Starch</v>
          </cell>
          <cell r="X160" t="str">
            <v>Exit_model</v>
          </cell>
          <cell r="AC160" t="str">
            <v>Nej</v>
          </cell>
          <cell r="AD160"/>
          <cell r="AE160"/>
          <cell r="AF160"/>
          <cell r="AG160"/>
          <cell r="AI160"/>
        </row>
        <row r="161">
          <cell r="V161" t="str">
            <v>Protein_potato1_conv</v>
          </cell>
          <cell r="W161" t="str">
            <v>Human_food_protein</v>
          </cell>
          <cell r="X161" t="str">
            <v>Exit_model</v>
          </cell>
          <cell r="AC161" t="str">
            <v>Nej</v>
          </cell>
          <cell r="AD161"/>
          <cell r="AE161"/>
          <cell r="AF161"/>
          <cell r="AG161"/>
          <cell r="AI161"/>
        </row>
        <row r="162">
          <cell r="V162" t="str">
            <v>Pulp_potato1_conv</v>
          </cell>
          <cell r="W162" t="str">
            <v>Energy_biomass_rerservation_conv</v>
          </cell>
          <cell r="X162" t="str">
            <v>Energy_biomass_reservation</v>
          </cell>
          <cell r="AC162" t="str">
            <v>Ja</v>
          </cell>
          <cell r="AD162">
            <v>92</v>
          </cell>
          <cell r="AE162">
            <v>420</v>
          </cell>
          <cell r="AF162">
            <v>420</v>
          </cell>
          <cell r="AG162">
            <v>420</v>
          </cell>
          <cell r="AH162" t="str">
            <v>As beet roots</v>
          </cell>
          <cell r="AI162"/>
        </row>
        <row r="163">
          <cell r="V163"/>
          <cell r="W163"/>
          <cell r="X163"/>
          <cell r="AC163"/>
          <cell r="AD163"/>
          <cell r="AE163"/>
          <cell r="AF163"/>
          <cell r="AG163"/>
          <cell r="AI163"/>
        </row>
        <row r="164">
          <cell r="V164" t="str">
            <v>Juice_concentrate_potato_conv</v>
          </cell>
          <cell r="W164" t="str">
            <v>Plant_organic_ferti_conv</v>
          </cell>
          <cell r="X164" t="str">
            <v>Field_application</v>
          </cell>
          <cell r="AC164"/>
          <cell r="AD164"/>
          <cell r="AE164"/>
          <cell r="AF164"/>
          <cell r="AG164"/>
          <cell r="AI164"/>
        </row>
        <row r="165">
          <cell r="V165" t="str">
            <v>Carbokalk_nokalk_beet_conv</v>
          </cell>
          <cell r="W165" t="str">
            <v>Plant_organic_ferti_conv</v>
          </cell>
          <cell r="X165" t="str">
            <v>Field_application</v>
          </cell>
          <cell r="AC165"/>
          <cell r="AD165"/>
          <cell r="AE165"/>
          <cell r="AF165"/>
          <cell r="AG165"/>
          <cell r="AI165"/>
        </row>
        <row r="166">
          <cell r="V166" t="str">
            <v>Carbokalk_nokalk_beet_org</v>
          </cell>
          <cell r="W166" t="str">
            <v>Plant_organic_ferti_org</v>
          </cell>
          <cell r="X166" t="str">
            <v>Field_application</v>
          </cell>
          <cell r="AC166"/>
          <cell r="AD166"/>
          <cell r="AE166"/>
          <cell r="AF166"/>
          <cell r="AG166"/>
          <cell r="AI166"/>
        </row>
        <row r="167">
          <cell r="V167" t="str">
            <v>Pork_meat_org</v>
          </cell>
          <cell r="W167" t="str">
            <v>Meat</v>
          </cell>
          <cell r="X167" t="str">
            <v>Exit_model</v>
          </cell>
          <cell r="AC167"/>
          <cell r="AD167"/>
          <cell r="AE167"/>
          <cell r="AF167"/>
          <cell r="AG167"/>
          <cell r="AI167"/>
        </row>
        <row r="168">
          <cell r="V168" t="str">
            <v>Piglet_15_live_org</v>
          </cell>
          <cell r="W168" t="str">
            <v>Pig_live_org</v>
          </cell>
          <cell r="X168" t="str">
            <v>Livestock_balance</v>
          </cell>
          <cell r="AC168"/>
          <cell r="AD168"/>
          <cell r="AE168"/>
          <cell r="AF168"/>
          <cell r="AG168"/>
          <cell r="AI168"/>
        </row>
        <row r="169">
          <cell r="V169" t="str">
            <v>Piglet_31_live_org</v>
          </cell>
          <cell r="W169" t="str">
            <v>Pig_live_org</v>
          </cell>
          <cell r="X169" t="str">
            <v>Livestock_balance</v>
          </cell>
          <cell r="AC169"/>
          <cell r="AD169"/>
          <cell r="AE169"/>
          <cell r="AF169"/>
          <cell r="AG169"/>
          <cell r="AI169"/>
        </row>
        <row r="170">
          <cell r="V170" t="str">
            <v>Pig_dung_urine_field_org</v>
          </cell>
          <cell r="W170" t="str">
            <v>Dung_field_org</v>
          </cell>
          <cell r="X170" t="str">
            <v>Field_application</v>
          </cell>
          <cell r="AC170" t="str">
            <v>Nej</v>
          </cell>
          <cell r="AD170"/>
          <cell r="AE170"/>
          <cell r="AF170"/>
          <cell r="AG170"/>
          <cell r="AI170"/>
        </row>
        <row r="171">
          <cell r="V171" t="str">
            <v>Sows_deep_litter_org</v>
          </cell>
          <cell r="W171" t="str">
            <v>Livestock_manure_org</v>
          </cell>
          <cell r="X171" t="str">
            <v>Field_application</v>
          </cell>
          <cell r="AC171" t="str">
            <v>Nej</v>
          </cell>
          <cell r="AD171"/>
          <cell r="AE171">
            <v>263</v>
          </cell>
          <cell r="AF171">
            <v>271</v>
          </cell>
          <cell r="AG171">
            <v>275</v>
          </cell>
          <cell r="AH171" t="str">
            <v>as cattle</v>
          </cell>
          <cell r="AI171"/>
        </row>
        <row r="172">
          <cell r="V172" t="str">
            <v>Pig_slurry_org</v>
          </cell>
          <cell r="W172" t="str">
            <v>Livestock_manure_org</v>
          </cell>
          <cell r="X172" t="str">
            <v>Field_application</v>
          </cell>
          <cell r="AC172" t="str">
            <v>Nej</v>
          </cell>
          <cell r="AD172"/>
          <cell r="AE172">
            <v>335</v>
          </cell>
          <cell r="AF172">
            <v>345</v>
          </cell>
          <cell r="AG172">
            <v>350</v>
          </cell>
          <cell r="AI172"/>
        </row>
        <row r="173">
          <cell r="V173" t="str">
            <v>Fresh_grass_field_org</v>
          </cell>
          <cell r="W173" t="str">
            <v>Transformed_green_feed</v>
          </cell>
          <cell r="X173" t="str">
            <v>Silage_grazing</v>
          </cell>
          <cell r="AC173"/>
          <cell r="AD173"/>
          <cell r="AE173"/>
          <cell r="AF173"/>
          <cell r="AG173"/>
          <cell r="AI173"/>
        </row>
        <row r="174">
          <cell r="V174" t="str">
            <v>Fresh_grass_field_conv</v>
          </cell>
          <cell r="W174" t="str">
            <v>Transformed_green_feed</v>
          </cell>
          <cell r="X174" t="str">
            <v>Silage_grazing</v>
          </cell>
          <cell r="AC174"/>
          <cell r="AD174"/>
          <cell r="AE174"/>
          <cell r="AF174"/>
          <cell r="AG174"/>
          <cell r="AI174"/>
        </row>
        <row r="175">
          <cell r="V175" t="str">
            <v>Pig_not_sows_deep_litter_org</v>
          </cell>
          <cell r="W175" t="str">
            <v>Livestock_manure_org</v>
          </cell>
          <cell r="X175" t="str">
            <v>Field_application</v>
          </cell>
          <cell r="AC175" t="str">
            <v>Nej</v>
          </cell>
          <cell r="AD175"/>
          <cell r="AE175">
            <v>263</v>
          </cell>
          <cell r="AF175">
            <v>271</v>
          </cell>
          <cell r="AG175">
            <v>275</v>
          </cell>
          <cell r="AH175" t="str">
            <v>as cattle</v>
          </cell>
          <cell r="AI175"/>
        </row>
        <row r="176">
          <cell r="V176" t="str">
            <v>Degas_swine_deep_litter_org</v>
          </cell>
          <cell r="W176" t="str">
            <v>Degas_livestock_manure_org</v>
          </cell>
          <cell r="X176" t="str">
            <v>Field_application</v>
          </cell>
          <cell r="AC176"/>
          <cell r="AD176"/>
          <cell r="AE176"/>
          <cell r="AF176"/>
          <cell r="AG176"/>
          <cell r="AI176"/>
        </row>
        <row r="177">
          <cell r="V177" t="str">
            <v>Biomass_dummy</v>
          </cell>
          <cell r="W177" t="str">
            <v>Biomass_dummy</v>
          </cell>
          <cell r="X177" t="str">
            <v>Biomass_dummy</v>
          </cell>
          <cell r="AC177" t="str">
            <v>Nej</v>
          </cell>
          <cell r="AD177"/>
          <cell r="AE177"/>
          <cell r="AF177"/>
          <cell r="AG177"/>
          <cell r="AH177" t="str">
            <v>Dummy pulje der sikrer at "tomme" moduler kan køres</v>
          </cell>
          <cell r="AI177"/>
        </row>
        <row r="178">
          <cell r="V178" t="str">
            <v>Pulp_ProteinGrassClover_biorefinery_conv</v>
          </cell>
          <cell r="W178" t="str">
            <v>Grøn</v>
          </cell>
          <cell r="X178" t="str">
            <v>Grøn</v>
          </cell>
          <cell r="AC178" t="str">
            <v>Ja</v>
          </cell>
          <cell r="AD178">
            <v>90</v>
          </cell>
          <cell r="AE178">
            <v>324</v>
          </cell>
          <cell r="AF178">
            <v>325</v>
          </cell>
          <cell r="AG178">
            <v>325</v>
          </cell>
          <cell r="AH178" t="str">
            <v>as grass silage</v>
          </cell>
          <cell r="AI178"/>
        </row>
        <row r="179">
          <cell r="V179" t="str">
            <v>Pulp_ProteinGrassClover_biorefinery_org</v>
          </cell>
          <cell r="W179" t="str">
            <v>Grøn</v>
          </cell>
          <cell r="X179" t="str">
            <v>Grøn</v>
          </cell>
          <cell r="AC179" t="str">
            <v>Ja</v>
          </cell>
          <cell r="AD179">
            <v>90</v>
          </cell>
          <cell r="AE179">
            <v>324</v>
          </cell>
          <cell r="AF179">
            <v>325</v>
          </cell>
          <cell r="AG179">
            <v>325</v>
          </cell>
          <cell r="AH179" t="str">
            <v>as grass silage</v>
          </cell>
          <cell r="AI179"/>
        </row>
        <row r="180">
          <cell r="V180" t="str">
            <v>Starch_potato_org</v>
          </cell>
          <cell r="W180" t="str">
            <v>Starch</v>
          </cell>
          <cell r="X180" t="str">
            <v>Exit_model</v>
          </cell>
          <cell r="AC180"/>
          <cell r="AD180"/>
          <cell r="AE180"/>
          <cell r="AF180"/>
          <cell r="AG180"/>
          <cell r="AI180"/>
        </row>
        <row r="181">
          <cell r="V181" t="str">
            <v>Protein_potato1_org</v>
          </cell>
          <cell r="W181" t="str">
            <v>Human_food_protein</v>
          </cell>
          <cell r="X181" t="str">
            <v>Exit_model</v>
          </cell>
          <cell r="AC181"/>
          <cell r="AD181"/>
          <cell r="AE181"/>
          <cell r="AF181"/>
          <cell r="AG181"/>
          <cell r="AI181"/>
        </row>
        <row r="182">
          <cell r="V182" t="str">
            <v>Pulp_potato1_org</v>
          </cell>
          <cell r="W182" t="str">
            <v>Energy_biomass_rerservation_org</v>
          </cell>
          <cell r="X182" t="str">
            <v>Energy_biomass_reservation</v>
          </cell>
          <cell r="AC182" t="str">
            <v>Ja</v>
          </cell>
          <cell r="AD182">
            <v>92</v>
          </cell>
          <cell r="AE182">
            <v>420</v>
          </cell>
          <cell r="AF182">
            <v>420</v>
          </cell>
          <cell r="AG182">
            <v>420</v>
          </cell>
          <cell r="AH182" t="str">
            <v>As beet roots</v>
          </cell>
          <cell r="AI182"/>
        </row>
        <row r="183">
          <cell r="V183"/>
          <cell r="W183"/>
          <cell r="X183"/>
          <cell r="AC183"/>
          <cell r="AD183"/>
          <cell r="AE183"/>
          <cell r="AF183"/>
          <cell r="AG183"/>
          <cell r="AI183"/>
        </row>
        <row r="184">
          <cell r="V184" t="str">
            <v>Juice_concentrate_potato_org</v>
          </cell>
          <cell r="W184" t="str">
            <v>Plant_organic_ferti_org</v>
          </cell>
          <cell r="X184" t="str">
            <v>Field_application</v>
          </cell>
          <cell r="AC184"/>
          <cell r="AD184"/>
          <cell r="AE184"/>
          <cell r="AF184"/>
          <cell r="AG184"/>
          <cell r="AI184"/>
        </row>
        <row r="185">
          <cell r="V185" t="str">
            <v>Human_food_protein_grass_org</v>
          </cell>
          <cell r="W185" t="str">
            <v>Human_food_protein</v>
          </cell>
          <cell r="X185" t="str">
            <v>Exit_model</v>
          </cell>
          <cell r="AC185"/>
          <cell r="AD185"/>
          <cell r="AE185"/>
          <cell r="AF185"/>
          <cell r="AG185"/>
          <cell r="AI185"/>
        </row>
        <row r="186">
          <cell r="V186" t="str">
            <v>Protein_grass_clover_biorefinery_conv</v>
          </cell>
          <cell r="W186" t="str">
            <v>Grøn</v>
          </cell>
          <cell r="X186" t="str">
            <v>Grøn</v>
          </cell>
          <cell r="AC186" t="str">
            <v>Ja</v>
          </cell>
          <cell r="AD186">
            <v>90</v>
          </cell>
          <cell r="AE186">
            <v>324</v>
          </cell>
          <cell r="AF186">
            <v>325</v>
          </cell>
          <cell r="AG186">
            <v>325</v>
          </cell>
          <cell r="AH186" t="str">
            <v>as grass silage</v>
          </cell>
          <cell r="AI186"/>
        </row>
        <row r="187">
          <cell r="V187" t="str">
            <v>Protein_grass_clover_biorefinery_org</v>
          </cell>
          <cell r="W187" t="str">
            <v>Grøn</v>
          </cell>
          <cell r="X187" t="str">
            <v>Grøn</v>
          </cell>
          <cell r="AC187" t="str">
            <v>Ja</v>
          </cell>
          <cell r="AD187">
            <v>90</v>
          </cell>
          <cell r="AE187">
            <v>324</v>
          </cell>
          <cell r="AF187">
            <v>325</v>
          </cell>
          <cell r="AG187">
            <v>325</v>
          </cell>
          <cell r="AH187" t="str">
            <v>as grass silage</v>
          </cell>
          <cell r="AI187"/>
        </row>
        <row r="188">
          <cell r="V188" t="str">
            <v>Human_food_protein_legumes_conv</v>
          </cell>
          <cell r="W188" t="str">
            <v>Human_food_protein</v>
          </cell>
          <cell r="X188" t="str">
            <v>Exit_model</v>
          </cell>
          <cell r="AC188"/>
          <cell r="AD188"/>
          <cell r="AE188"/>
          <cell r="AF188"/>
          <cell r="AG188"/>
          <cell r="AI188"/>
        </row>
        <row r="189">
          <cell r="V189" t="str">
            <v>Human_food_protein_legumes_org</v>
          </cell>
          <cell r="W189" t="str">
            <v>Human_food_protein</v>
          </cell>
          <cell r="X189" t="str">
            <v>Exit_model</v>
          </cell>
          <cell r="AC189"/>
          <cell r="AD189"/>
          <cell r="AE189"/>
          <cell r="AF189"/>
          <cell r="AG189"/>
          <cell r="AI189"/>
        </row>
        <row r="190">
          <cell r="V190" t="str">
            <v>Separ_degas_solid_fraction_pig_deep_lit_conv</v>
          </cell>
          <cell r="W190" t="str">
            <v>Degas_livestock_manure_conv</v>
          </cell>
          <cell r="X190" t="str">
            <v>Field_application</v>
          </cell>
          <cell r="AC190"/>
          <cell r="AD190"/>
          <cell r="AE190"/>
          <cell r="AF190"/>
          <cell r="AG190"/>
          <cell r="AI190"/>
        </row>
        <row r="191">
          <cell r="V191" t="str">
            <v>Separ_degas_thin_fraction_pig_deep_lit_conv</v>
          </cell>
          <cell r="W191" t="str">
            <v>Degas_livestock_manure_conv</v>
          </cell>
          <cell r="X191" t="str">
            <v>Field_application</v>
          </cell>
          <cell r="AC191"/>
          <cell r="AD191"/>
          <cell r="AE191"/>
          <cell r="AF191"/>
          <cell r="AG191"/>
          <cell r="AI191"/>
        </row>
        <row r="192">
          <cell r="V192" t="str">
            <v>Potatoes_starch_powder_org</v>
          </cell>
          <cell r="W192" t="str">
            <v>Tubers_and_roots_factory</v>
          </cell>
          <cell r="X192" t="str">
            <v>Exit_model</v>
          </cell>
          <cell r="AC192"/>
          <cell r="AD192"/>
          <cell r="AE192"/>
          <cell r="AF192"/>
          <cell r="AG192"/>
          <cell r="AI192"/>
        </row>
        <row r="193">
          <cell r="V193" t="str">
            <v>Handelsgødning_K_org</v>
          </cell>
          <cell r="W193" t="str">
            <v>Handelsgødning_K</v>
          </cell>
          <cell r="X193" t="str">
            <v>Import_Non_flow</v>
          </cell>
          <cell r="AC193"/>
          <cell r="AD193"/>
          <cell r="AE193"/>
          <cell r="AF193"/>
          <cell r="AG193"/>
          <cell r="AI193"/>
        </row>
        <row r="194">
          <cell r="V194"/>
          <cell r="W194"/>
          <cell r="X194"/>
          <cell r="AC194"/>
          <cell r="AD194"/>
          <cell r="AE194"/>
          <cell r="AF194"/>
          <cell r="AG194"/>
          <cell r="AI194"/>
        </row>
        <row r="195">
          <cell r="V195"/>
          <cell r="W195"/>
          <cell r="X195"/>
          <cell r="AC195"/>
          <cell r="AD195"/>
          <cell r="AE195"/>
          <cell r="AF195"/>
          <cell r="AG195"/>
          <cell r="AI195"/>
        </row>
        <row r="196">
          <cell r="V196"/>
          <cell r="W196"/>
          <cell r="X196"/>
          <cell r="AC196"/>
          <cell r="AD196"/>
          <cell r="AE196"/>
          <cell r="AF196"/>
          <cell r="AG196"/>
          <cell r="AI196"/>
        </row>
        <row r="197">
          <cell r="V197"/>
          <cell r="W197"/>
          <cell r="X197"/>
          <cell r="AC197"/>
          <cell r="AD197"/>
          <cell r="AE197"/>
          <cell r="AF197"/>
          <cell r="AG197"/>
          <cell r="AI197"/>
        </row>
        <row r="198">
          <cell r="V198"/>
          <cell r="W198"/>
          <cell r="X198"/>
          <cell r="AC198"/>
          <cell r="AD198"/>
          <cell r="AE198"/>
          <cell r="AF198"/>
          <cell r="AG198"/>
          <cell r="AI198"/>
        </row>
        <row r="199">
          <cell r="V199"/>
          <cell r="W199"/>
          <cell r="X199"/>
          <cell r="AC199"/>
          <cell r="AD199"/>
          <cell r="AE199"/>
          <cell r="AF199"/>
          <cell r="AG199"/>
          <cell r="AI199"/>
        </row>
        <row r="200">
          <cell r="V200"/>
          <cell r="W200"/>
          <cell r="X200"/>
          <cell r="AC200"/>
          <cell r="AD200"/>
          <cell r="AE200"/>
          <cell r="AF200"/>
          <cell r="AG200"/>
          <cell r="AI200"/>
        </row>
        <row r="201">
          <cell r="V201"/>
          <cell r="W201"/>
          <cell r="X201"/>
          <cell r="AC201"/>
          <cell r="AD201"/>
          <cell r="AE201"/>
          <cell r="AF201"/>
          <cell r="AG201"/>
          <cell r="AI201"/>
        </row>
        <row r="202">
          <cell r="V202"/>
          <cell r="W202"/>
          <cell r="X202"/>
          <cell r="AC202"/>
          <cell r="AD202"/>
          <cell r="AE202"/>
          <cell r="AF202"/>
          <cell r="AG202"/>
          <cell r="AI202"/>
        </row>
        <row r="203">
          <cell r="V203"/>
          <cell r="W203"/>
          <cell r="X203"/>
          <cell r="AC203"/>
          <cell r="AD203"/>
          <cell r="AE203"/>
          <cell r="AF203"/>
          <cell r="AG203"/>
          <cell r="AI203"/>
        </row>
        <row r="204">
          <cell r="V204"/>
          <cell r="W204"/>
          <cell r="X204"/>
          <cell r="AC204"/>
          <cell r="AD204"/>
          <cell r="AE204"/>
          <cell r="AF204"/>
          <cell r="AG204"/>
          <cell r="AI204"/>
        </row>
        <row r="205">
          <cell r="V205"/>
          <cell r="W205"/>
          <cell r="X205"/>
          <cell r="AC205"/>
          <cell r="AD205"/>
          <cell r="AE205"/>
          <cell r="AF205"/>
          <cell r="AG205"/>
          <cell r="AI205"/>
        </row>
        <row r="206">
          <cell r="V206"/>
          <cell r="W206"/>
          <cell r="X206"/>
          <cell r="AC206"/>
          <cell r="AD206"/>
          <cell r="AE206"/>
          <cell r="AF206"/>
          <cell r="AG206"/>
          <cell r="AI206"/>
        </row>
        <row r="207">
          <cell r="V207"/>
          <cell r="W207"/>
          <cell r="X207"/>
          <cell r="AC207"/>
          <cell r="AD207"/>
          <cell r="AE207"/>
          <cell r="AF207"/>
          <cell r="AG207"/>
          <cell r="AI207"/>
        </row>
        <row r="208">
          <cell r="V208"/>
          <cell r="W208"/>
          <cell r="X208"/>
          <cell r="AC208"/>
          <cell r="AD208"/>
          <cell r="AE208"/>
          <cell r="AF208"/>
          <cell r="AG208"/>
          <cell r="AI208"/>
        </row>
        <row r="209">
          <cell r="V209"/>
          <cell r="W209"/>
          <cell r="X209"/>
          <cell r="AC209"/>
          <cell r="AD209"/>
          <cell r="AE209"/>
          <cell r="AF209"/>
          <cell r="AG209"/>
          <cell r="AI209"/>
        </row>
        <row r="210">
          <cell r="V210"/>
          <cell r="W210"/>
          <cell r="X210"/>
          <cell r="AC210"/>
          <cell r="AD210"/>
          <cell r="AE210"/>
          <cell r="AF210"/>
          <cell r="AG210"/>
          <cell r="AI210"/>
        </row>
        <row r="211">
          <cell r="V211"/>
          <cell r="W211"/>
          <cell r="X211"/>
          <cell r="AC211"/>
          <cell r="AD211"/>
          <cell r="AE211"/>
          <cell r="AF211"/>
          <cell r="AG211"/>
          <cell r="AI211"/>
        </row>
        <row r="212">
          <cell r="V212"/>
          <cell r="W212"/>
          <cell r="X212"/>
          <cell r="AC212"/>
          <cell r="AD212"/>
          <cell r="AE212"/>
          <cell r="AF212"/>
          <cell r="AG212"/>
          <cell r="AI212"/>
        </row>
        <row r="213">
          <cell r="V213"/>
          <cell r="W213"/>
          <cell r="X213"/>
          <cell r="AC213"/>
          <cell r="AD213"/>
          <cell r="AE213"/>
          <cell r="AF213"/>
          <cell r="AG213"/>
          <cell r="AI213"/>
        </row>
        <row r="214">
          <cell r="V214"/>
          <cell r="W214"/>
          <cell r="X214"/>
          <cell r="AC214"/>
          <cell r="AD214"/>
          <cell r="AE214"/>
          <cell r="AF214"/>
          <cell r="AG214"/>
          <cell r="AI214"/>
        </row>
        <row r="215">
          <cell r="V215"/>
          <cell r="W215"/>
          <cell r="X215"/>
          <cell r="AC215"/>
          <cell r="AD215"/>
          <cell r="AE215"/>
          <cell r="AF215"/>
          <cell r="AG215"/>
          <cell r="AI215"/>
        </row>
        <row r="216">
          <cell r="V216"/>
          <cell r="W216"/>
          <cell r="X216"/>
          <cell r="AC216"/>
          <cell r="AD216"/>
          <cell r="AE216"/>
          <cell r="AF216"/>
          <cell r="AG216"/>
          <cell r="AI216"/>
        </row>
        <row r="217">
          <cell r="V217"/>
          <cell r="W217"/>
          <cell r="X217"/>
          <cell r="AC217"/>
          <cell r="AD217"/>
          <cell r="AE217"/>
          <cell r="AF217"/>
          <cell r="AG217"/>
          <cell r="AI217"/>
        </row>
        <row r="218">
          <cell r="V218"/>
          <cell r="W218"/>
          <cell r="X218"/>
          <cell r="AC218"/>
          <cell r="AD218"/>
          <cell r="AE218"/>
          <cell r="AF218"/>
          <cell r="AG218"/>
          <cell r="AI218"/>
        </row>
        <row r="219">
          <cell r="V219"/>
          <cell r="W219"/>
          <cell r="X219"/>
          <cell r="AC219"/>
          <cell r="AD219"/>
          <cell r="AE219"/>
          <cell r="AF219"/>
          <cell r="AG219"/>
          <cell r="AI219"/>
        </row>
        <row r="220">
          <cell r="V220"/>
          <cell r="W220"/>
          <cell r="X220"/>
          <cell r="AC220"/>
          <cell r="AD220"/>
          <cell r="AE220"/>
          <cell r="AF220"/>
          <cell r="AG220"/>
          <cell r="AI220"/>
        </row>
        <row r="221">
          <cell r="V221"/>
          <cell r="W221"/>
          <cell r="X221"/>
          <cell r="AC221"/>
          <cell r="AD221"/>
          <cell r="AE221"/>
          <cell r="AF221"/>
          <cell r="AG221"/>
          <cell r="AI221"/>
        </row>
        <row r="222">
          <cell r="V222"/>
          <cell r="W222"/>
          <cell r="X222"/>
          <cell r="AC222"/>
          <cell r="AD222"/>
          <cell r="AE222"/>
          <cell r="AF222"/>
          <cell r="AG222"/>
          <cell r="AI222"/>
        </row>
        <row r="223">
          <cell r="V223"/>
          <cell r="W223"/>
          <cell r="X223"/>
          <cell r="AC223"/>
          <cell r="AD223"/>
          <cell r="AE223"/>
          <cell r="AF223"/>
          <cell r="AG223"/>
          <cell r="AI223"/>
        </row>
        <row r="224">
          <cell r="V224"/>
          <cell r="W224"/>
          <cell r="X224"/>
          <cell r="AC224"/>
          <cell r="AD224"/>
          <cell r="AE224"/>
          <cell r="AF224"/>
          <cell r="AG224"/>
          <cell r="AI224"/>
        </row>
        <row r="225">
          <cell r="V225"/>
          <cell r="W225"/>
          <cell r="X225"/>
          <cell r="AC225"/>
          <cell r="AD225"/>
          <cell r="AE225"/>
          <cell r="AF225"/>
          <cell r="AG225"/>
          <cell r="AH225"/>
          <cell r="AI225"/>
          <cell r="AJ225"/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ittlePigs_up_to_31_1_conv "/>
      <sheetName val="Slpig1_conv"/>
      <sheetName val="Sow1_conv"/>
      <sheetName val="LittlePigs_up_to_31_org"/>
      <sheetName val="Slpig1_org"/>
      <sheetName val="Sow1_org"/>
      <sheetName val="Dairy_bull1_conv"/>
      <sheetName val="Dairy_heifer1_conv"/>
      <sheetName val="Dairy_cow1_conv"/>
      <sheetName val="Dairy_cow2_conv"/>
      <sheetName val="Test_Dairy_heifer_conv"/>
      <sheetName val="Test_Dairy_cow_conv"/>
      <sheetName val="Dairy_bull1_org"/>
      <sheetName val="Dairy_heifer1_org"/>
      <sheetName val="Dairy_cow1_org"/>
      <sheetName val="Skabelon"/>
      <sheetName val="Omdannede_foderprodukter_husdyr"/>
      <sheetName val="Dyrkede produkter"/>
      <sheetName val="Feed_groups"/>
      <sheetName val="Forarbejdede produkter"/>
      <sheetName val="Importerede produkter"/>
      <sheetName val="Dieselforbrug v markoperationer"/>
      <sheetName val="Staldsystemer"/>
      <sheetName val="Gastab"/>
      <sheetName val="Øvrige lister"/>
      <sheetName val="Detail_Sow1_conv"/>
      <sheetName val="Detail_Slpig1_conv"/>
      <sheetName val="Det_LittlePigs_up_to_31_1_conv"/>
      <sheetName val="Detailed_Dairy_heifer_conv"/>
      <sheetName val="Detailed_Dairy_cow_con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Omdannede foderprodukter primært til husdyr</v>
          </cell>
        </row>
        <row r="2">
          <cell r="U2" t="str">
            <v>Diffuse tab og specifikke gastab (allokering)</v>
          </cell>
          <cell r="V2"/>
          <cell r="W2"/>
          <cell r="X2"/>
          <cell r="Y2"/>
          <cell r="Z2"/>
          <cell r="AA2"/>
          <cell r="AB2"/>
          <cell r="AC2"/>
          <cell r="AD2"/>
          <cell r="AE2"/>
          <cell r="AF2"/>
          <cell r="AO2" t="str">
            <v xml:space="preserve">Ressourceforbrug </v>
          </cell>
          <cell r="AP2"/>
          <cell r="AQ2"/>
          <cell r="AR2"/>
          <cell r="AS2"/>
          <cell r="AT2"/>
          <cell r="AU2"/>
          <cell r="AV2"/>
          <cell r="AW2"/>
          <cell r="AX2"/>
          <cell r="AY2"/>
          <cell r="AZ2"/>
          <cell r="BA2"/>
          <cell r="BB2"/>
          <cell r="BC2"/>
          <cell r="BD2"/>
          <cell r="BE2"/>
          <cell r="BF2"/>
          <cell r="BG2"/>
          <cell r="BH2"/>
          <cell r="BI2"/>
          <cell r="BJ2"/>
          <cell r="BK2"/>
          <cell r="BL2"/>
        </row>
        <row r="3">
          <cell r="A3" t="str">
            <v>Generelt</v>
          </cell>
          <cell r="B3"/>
          <cell r="C3"/>
          <cell r="D3"/>
          <cell r="E3"/>
          <cell r="F3" t="str">
            <v>Tab relativt af input (%)</v>
          </cell>
          <cell r="O3" t="str">
            <v>Allokering til produkt (%)</v>
          </cell>
          <cell r="P3"/>
          <cell r="Q3"/>
          <cell r="R3"/>
          <cell r="S3"/>
          <cell r="T3"/>
          <cell r="U3" t="str">
            <v>C</v>
          </cell>
          <cell r="V3"/>
          <cell r="W3"/>
          <cell r="X3" t="str">
            <v>N</v>
          </cell>
          <cell r="Y3"/>
          <cell r="Z3"/>
          <cell r="AA3"/>
          <cell r="AB3"/>
          <cell r="AC3" t="str">
            <v>P</v>
          </cell>
          <cell r="AD3"/>
          <cell r="AE3" t="str">
            <v>K</v>
          </cell>
          <cell r="AF3"/>
          <cell r="AH3" t="str">
            <v>Deklaration for input fodergruppe</v>
          </cell>
          <cell r="AI3"/>
          <cell r="AJ3"/>
          <cell r="AK3"/>
          <cell r="AL3"/>
          <cell r="AM3"/>
          <cell r="AO3" t="str">
            <v>Diesel pr vægtenhed</v>
          </cell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J3" t="str">
            <v>Andet</v>
          </cell>
          <cell r="BK3"/>
          <cell r="BL3"/>
          <cell r="BN3" t="str">
            <v>Deklaration for omdannet foderprodukt (g/kg)</v>
          </cell>
          <cell r="BO3"/>
          <cell r="BP3"/>
          <cell r="BQ3"/>
          <cell r="BR3"/>
          <cell r="BS3"/>
        </row>
        <row r="4">
          <cell r="A4" t="str">
            <v>Nr</v>
          </cell>
          <cell r="B4" t="str">
            <v>Navn</v>
          </cell>
          <cell r="C4" t="str">
            <v>Output fodergruppe</v>
          </cell>
          <cell r="D4" t="str">
            <v>DM (g/kg)</v>
          </cell>
          <cell r="E4" t="str">
            <v>Input fodergruppe</v>
          </cell>
          <cell r="F4" t="str">
            <v>DM</v>
          </cell>
          <cell r="G4" t="str">
            <v>C</v>
          </cell>
          <cell r="H4" t="str">
            <v>N</v>
          </cell>
          <cell r="I4" t="str">
            <v>P</v>
          </cell>
          <cell r="J4" t="str">
            <v>K</v>
          </cell>
          <cell r="K4" t="str">
            <v>MJ</v>
          </cell>
          <cell r="L4" t="str">
            <v>Note</v>
          </cell>
          <cell r="M4" t="str">
            <v>Opstår der et produkt af tabet?</v>
          </cell>
          <cell r="N4" t="str">
            <v>Produktets navn</v>
          </cell>
          <cell r="O4" t="str">
            <v>DM</v>
          </cell>
          <cell r="P4" t="str">
            <v>C</v>
          </cell>
          <cell r="Q4" t="str">
            <v>N</v>
          </cell>
          <cell r="R4" t="str">
            <v>P</v>
          </cell>
          <cell r="S4" t="str">
            <v>K</v>
          </cell>
          <cell r="T4" t="str">
            <v>MJ</v>
          </cell>
          <cell r="U4" t="str">
            <v>C_Diffust</v>
          </cell>
          <cell r="V4" t="str">
            <v>C_CO2_klima</v>
          </cell>
          <cell r="W4" t="str">
            <v>C_CH4</v>
          </cell>
          <cell r="X4" t="str">
            <v>N_Diffust</v>
          </cell>
          <cell r="Y4" t="str">
            <v>N_N2O</v>
          </cell>
          <cell r="Z4" t="str">
            <v>N_N2</v>
          </cell>
          <cell r="AA4" t="str">
            <v>N_NH3</v>
          </cell>
          <cell r="AB4" t="str">
            <v>N_NO3</v>
          </cell>
          <cell r="AC4" t="str">
            <v>P_Diffust</v>
          </cell>
          <cell r="AD4" t="str">
            <v>P_Vandmiljø</v>
          </cell>
          <cell r="AE4" t="str">
            <v>K_Diffust</v>
          </cell>
          <cell r="AF4" t="str">
            <v>K_Vandmiljø</v>
          </cell>
          <cell r="AH4" t="str">
            <v>DM</v>
          </cell>
          <cell r="AI4" t="str">
            <v>C</v>
          </cell>
          <cell r="AJ4" t="str">
            <v>N</v>
          </cell>
          <cell r="AK4" t="str">
            <v>P</v>
          </cell>
          <cell r="AL4" t="str">
            <v>K</v>
          </cell>
          <cell r="AM4" t="str">
            <v>MJ</v>
          </cell>
          <cell r="AO4" t="str">
            <v>Operation</v>
          </cell>
          <cell r="AP4" t="str">
            <v>Diesel</v>
          </cell>
          <cell r="AQ4" t="str">
            <v>-/+</v>
          </cell>
          <cell r="AR4" t="str">
            <v>Operation</v>
          </cell>
          <cell r="AS4" t="str">
            <v>Diesel</v>
          </cell>
          <cell r="AT4" t="str">
            <v>-/+</v>
          </cell>
          <cell r="AU4" t="str">
            <v>Operation</v>
          </cell>
          <cell r="AV4" t="str">
            <v>Diesel</v>
          </cell>
          <cell r="AW4" t="str">
            <v>-/+</v>
          </cell>
          <cell r="AX4" t="str">
            <v>Operation</v>
          </cell>
          <cell r="AY4" t="str">
            <v>Diesel</v>
          </cell>
          <cell r="AZ4" t="str">
            <v>-/+</v>
          </cell>
          <cell r="BA4" t="str">
            <v>Operation</v>
          </cell>
          <cell r="BB4" t="str">
            <v>Diesel</v>
          </cell>
          <cell r="BC4" t="str">
            <v>-/+</v>
          </cell>
          <cell r="BD4" t="str">
            <v>Transport</v>
          </cell>
          <cell r="BE4" t="str">
            <v>Afstand</v>
          </cell>
          <cell r="BF4" t="str">
            <v>Diesel</v>
          </cell>
          <cell r="BG4" t="str">
            <v>-/+</v>
          </cell>
          <cell r="BH4" t="str">
            <v>SUM (diesel pr kg input DM)</v>
          </cell>
          <cell r="BJ4" t="str">
            <v>Category</v>
          </cell>
          <cell r="BK4" t="str">
            <v>-/+</v>
          </cell>
          <cell r="BL4" t="str">
            <v>Amount (kg) per kg input DM</v>
          </cell>
          <cell r="BN4" t="str">
            <v>C</v>
          </cell>
          <cell r="BO4" t="str">
            <v>N</v>
          </cell>
          <cell r="BP4" t="str">
            <v>P</v>
          </cell>
          <cell r="BQ4" t="str">
            <v>K</v>
          </cell>
          <cell r="BR4" t="str">
            <v>MJ</v>
          </cell>
          <cell r="BS4" t="str">
            <v>CP</v>
          </cell>
        </row>
        <row r="5">
          <cell r="A5">
            <v>1</v>
          </cell>
          <cell r="B5" t="str">
            <v>Afgraesning_grazed_1</v>
          </cell>
          <cell r="C5" t="str">
            <v>Afgraesning_1_grazed_conv</v>
          </cell>
          <cell r="D5">
            <v>180</v>
          </cell>
          <cell r="E5" t="str">
            <v>Grass_and_grass_clover_conv</v>
          </cell>
          <cell r="F5">
            <v>10</v>
          </cell>
          <cell r="G5">
            <v>10</v>
          </cell>
          <cell r="H5">
            <v>10</v>
          </cell>
          <cell r="I5">
            <v>10</v>
          </cell>
          <cell r="J5">
            <v>10</v>
          </cell>
          <cell r="K5">
            <v>10</v>
          </cell>
          <cell r="L5" t="str">
            <v>Standard afgræsning med standard tab</v>
          </cell>
          <cell r="M5" t="str">
            <v>Ja</v>
          </cell>
          <cell r="N5" t="str">
            <v>Afgraesningstab_afgraesning_1_conv</v>
          </cell>
          <cell r="O5">
            <v>100</v>
          </cell>
          <cell r="P5">
            <v>100</v>
          </cell>
          <cell r="Q5">
            <v>100</v>
          </cell>
          <cell r="R5">
            <v>100</v>
          </cell>
          <cell r="S5">
            <v>100</v>
          </cell>
          <cell r="T5">
            <v>100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H5">
            <v>181.626006259945</v>
          </cell>
          <cell r="AI5">
            <v>450.00000233204003</v>
          </cell>
          <cell r="AJ5">
            <v>27.0203229895893</v>
          </cell>
          <cell r="AK5">
            <v>3.6646866480221498</v>
          </cell>
          <cell r="AL5">
            <v>28.092453829169798</v>
          </cell>
          <cell r="AM5">
            <v>16.549135894677399</v>
          </cell>
          <cell r="AO5" t="str">
            <v>Skårlægning*</v>
          </cell>
          <cell r="AP5">
            <v>2.7529097308036103</v>
          </cell>
          <cell r="AQ5">
            <v>-1</v>
          </cell>
          <cell r="AR5" t="str">
            <v>Stængelbrydning*</v>
          </cell>
          <cell r="AS5">
            <v>1.1011638923214442</v>
          </cell>
          <cell r="AT5">
            <v>-1</v>
          </cell>
          <cell r="AU5" t="str">
            <v>Sammenrivning*</v>
          </cell>
          <cell r="AV5">
            <v>2.7529097308036103</v>
          </cell>
          <cell r="AW5">
            <v>-1</v>
          </cell>
          <cell r="AX5" t="str">
            <v>Snitning*</v>
          </cell>
          <cell r="AY5">
            <v>5.5058194616072207</v>
          </cell>
          <cell r="AZ5">
            <v>-1</v>
          </cell>
          <cell r="BA5"/>
          <cell r="BB5">
            <v>0</v>
          </cell>
          <cell r="BC5"/>
          <cell r="BD5"/>
          <cell r="BE5"/>
          <cell r="BF5">
            <v>0</v>
          </cell>
          <cell r="BG5"/>
          <cell r="BH5">
            <v>-1.2112802815535886E-2</v>
          </cell>
          <cell r="BJ5"/>
          <cell r="BK5"/>
          <cell r="BL5"/>
          <cell r="BN5">
            <v>450.00000233204003</v>
          </cell>
          <cell r="BO5">
            <v>27.0203229895893</v>
          </cell>
          <cell r="BP5">
            <v>3.6646866480221498</v>
          </cell>
          <cell r="BQ5">
            <v>28.092453829169798</v>
          </cell>
          <cell r="BR5">
            <v>16.549135894677399</v>
          </cell>
          <cell r="BS5">
            <v>168.87701868493312</v>
          </cell>
        </row>
        <row r="6">
          <cell r="A6">
            <v>2</v>
          </cell>
          <cell r="B6" t="str">
            <v>Ensilering_1_graes</v>
          </cell>
          <cell r="C6" t="str">
            <v>Ensilage_graes_conv</v>
          </cell>
          <cell r="D6">
            <v>359</v>
          </cell>
          <cell r="E6" t="str">
            <v>Grass_and_grass_clover_conv</v>
          </cell>
          <cell r="F6">
            <v>15.1</v>
          </cell>
          <cell r="G6">
            <v>15.1</v>
          </cell>
          <cell r="H6">
            <v>3.9</v>
          </cell>
          <cell r="I6">
            <v>0</v>
          </cell>
          <cell r="J6">
            <v>0</v>
          </cell>
          <cell r="K6">
            <v>15.1</v>
          </cell>
          <cell r="L6" t="str">
            <v xml:space="preserve">Standard ensilering med standard tab </v>
          </cell>
          <cell r="M6" t="str">
            <v>Nej</v>
          </cell>
          <cell r="N6"/>
          <cell r="O6"/>
          <cell r="P6"/>
          <cell r="Q6"/>
          <cell r="R6"/>
          <cell r="S6"/>
          <cell r="T6"/>
          <cell r="U6">
            <v>100</v>
          </cell>
          <cell r="V6">
            <v>0</v>
          </cell>
          <cell r="W6">
            <v>0</v>
          </cell>
          <cell r="X6">
            <v>100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100</v>
          </cell>
          <cell r="AD6">
            <v>0</v>
          </cell>
          <cell r="AE6">
            <v>100</v>
          </cell>
          <cell r="AF6">
            <v>0</v>
          </cell>
          <cell r="AH6">
            <v>181.626006259945</v>
          </cell>
          <cell r="AI6">
            <v>450.00000233204003</v>
          </cell>
          <cell r="AJ6">
            <v>27.0203229895893</v>
          </cell>
          <cell r="AK6">
            <v>3.6646866480221498</v>
          </cell>
          <cell r="AL6">
            <v>28.092453829169798</v>
          </cell>
          <cell r="AM6">
            <v>16.549135894677399</v>
          </cell>
          <cell r="AO6" t="str">
            <v>Læsning og indlægning</v>
          </cell>
          <cell r="AP6">
            <v>2.7529097308036103</v>
          </cell>
          <cell r="AQ6">
            <v>1</v>
          </cell>
          <cell r="AR6"/>
          <cell r="AS6">
            <v>0</v>
          </cell>
          <cell r="AT6"/>
          <cell r="AU6"/>
          <cell r="AV6">
            <v>0</v>
          </cell>
          <cell r="AW6"/>
          <cell r="AX6"/>
          <cell r="AY6">
            <v>0</v>
          </cell>
          <cell r="AZ6"/>
          <cell r="BA6"/>
          <cell r="BB6">
            <v>0</v>
          </cell>
          <cell r="BC6"/>
          <cell r="BD6" t="str">
            <v>Transport, traktor</v>
          </cell>
          <cell r="BE6">
            <v>5</v>
          </cell>
          <cell r="BF6">
            <v>5.5058194616072207</v>
          </cell>
          <cell r="BG6">
            <v>1</v>
          </cell>
          <cell r="BH6">
            <v>8.2587291924108314E-3</v>
          </cell>
          <cell r="BJ6" t="str">
            <v>Silage_plastic_1</v>
          </cell>
          <cell r="BK6">
            <v>1</v>
          </cell>
          <cell r="BL6">
            <v>1E-3</v>
          </cell>
          <cell r="BN6">
            <v>450.00000233204008</v>
          </cell>
          <cell r="BO6">
            <v>30.5848414522913</v>
          </cell>
          <cell r="BP6">
            <v>4.3164742615101881</v>
          </cell>
          <cell r="BQ6">
            <v>33.088873768162301</v>
          </cell>
          <cell r="BR6">
            <v>16.549135894677399</v>
          </cell>
          <cell r="BS6">
            <v>191.15525907682064</v>
          </cell>
        </row>
        <row r="7">
          <cell r="A7">
            <v>3</v>
          </cell>
          <cell r="B7" t="str">
            <v>Ensilering_1_majs</v>
          </cell>
          <cell r="C7" t="str">
            <v>Ensilage_majs_conv</v>
          </cell>
          <cell r="D7">
            <v>349</v>
          </cell>
          <cell r="E7" t="str">
            <v>Maize_whole_crop_fresh_conv</v>
          </cell>
          <cell r="F7">
            <v>15.1</v>
          </cell>
          <cell r="G7">
            <v>15.1</v>
          </cell>
          <cell r="H7">
            <v>3.9</v>
          </cell>
          <cell r="I7">
            <v>0</v>
          </cell>
          <cell r="J7">
            <v>0</v>
          </cell>
          <cell r="K7">
            <v>15.1</v>
          </cell>
          <cell r="L7" t="str">
            <v xml:space="preserve">Standard ensilering med standard tab </v>
          </cell>
          <cell r="M7" t="str">
            <v>Nej</v>
          </cell>
          <cell r="N7"/>
          <cell r="O7"/>
          <cell r="P7"/>
          <cell r="Q7"/>
          <cell r="R7"/>
          <cell r="S7"/>
          <cell r="T7"/>
          <cell r="U7">
            <v>100</v>
          </cell>
          <cell r="V7">
            <v>0</v>
          </cell>
          <cell r="W7">
            <v>0</v>
          </cell>
          <cell r="X7">
            <v>100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100</v>
          </cell>
          <cell r="AD7">
            <v>0</v>
          </cell>
          <cell r="AE7">
            <v>100</v>
          </cell>
          <cell r="AF7">
            <v>0</v>
          </cell>
          <cell r="AH7">
            <v>318</v>
          </cell>
          <cell r="AI7">
            <v>450</v>
          </cell>
          <cell r="AJ7">
            <v>11.68</v>
          </cell>
          <cell r="AK7">
            <v>2.2000000000000002</v>
          </cell>
          <cell r="AL7">
            <v>11.3</v>
          </cell>
          <cell r="AM7">
            <v>17.7</v>
          </cell>
          <cell r="AO7" t="str">
            <v>Læsning og indlægning</v>
          </cell>
          <cell r="AP7">
            <v>1.5723270440251573</v>
          </cell>
          <cell r="AQ7">
            <v>1</v>
          </cell>
          <cell r="AR7"/>
          <cell r="AS7">
            <v>0</v>
          </cell>
          <cell r="AT7"/>
          <cell r="AU7"/>
          <cell r="AV7">
            <v>0</v>
          </cell>
          <cell r="AW7"/>
          <cell r="AX7"/>
          <cell r="AY7">
            <v>0</v>
          </cell>
          <cell r="AZ7"/>
          <cell r="BA7"/>
          <cell r="BB7">
            <v>0</v>
          </cell>
          <cell r="BC7"/>
          <cell r="BD7" t="str">
            <v>Transport, traktor</v>
          </cell>
          <cell r="BE7">
            <v>5</v>
          </cell>
          <cell r="BF7">
            <v>3.1446540880503147</v>
          </cell>
          <cell r="BG7">
            <v>1</v>
          </cell>
          <cell r="BH7">
            <v>4.7169811320754724E-3</v>
          </cell>
          <cell r="BJ7" t="str">
            <v>Silage_plastic_1</v>
          </cell>
          <cell r="BK7">
            <v>1</v>
          </cell>
          <cell r="BL7">
            <v>1E-3</v>
          </cell>
          <cell r="BN7">
            <v>449.99999999999994</v>
          </cell>
          <cell r="BO7">
            <v>13.220824499411071</v>
          </cell>
          <cell r="BP7">
            <v>2.5912838633686688</v>
          </cell>
          <cell r="BQ7">
            <v>13.309776207302708</v>
          </cell>
          <cell r="BR7">
            <v>17.7</v>
          </cell>
          <cell r="BS7">
            <v>82.630153121319196</v>
          </cell>
        </row>
        <row r="8">
          <cell r="A8">
            <v>4</v>
          </cell>
          <cell r="B8" t="str">
            <v>Afgraesning_1_grazed_organic</v>
          </cell>
          <cell r="C8" t="str">
            <v>Afgraesning_1_grazed_org</v>
          </cell>
          <cell r="D8">
            <v>180</v>
          </cell>
          <cell r="E8" t="str">
            <v>Grass_and_grass_clover_org</v>
          </cell>
          <cell r="F8">
            <v>10</v>
          </cell>
          <cell r="G8">
            <v>10</v>
          </cell>
          <cell r="H8">
            <v>10</v>
          </cell>
          <cell r="I8">
            <v>10</v>
          </cell>
          <cell r="J8">
            <v>10</v>
          </cell>
          <cell r="K8">
            <v>10</v>
          </cell>
          <cell r="L8" t="str">
            <v>Standard afgræsning med standard tab</v>
          </cell>
          <cell r="M8" t="str">
            <v>Ja</v>
          </cell>
          <cell r="N8" t="str">
            <v>Afgraesningstab_afgraesning_1_org</v>
          </cell>
          <cell r="O8">
            <v>100</v>
          </cell>
          <cell r="P8">
            <v>100</v>
          </cell>
          <cell r="Q8">
            <v>100</v>
          </cell>
          <cell r="R8">
            <v>100</v>
          </cell>
          <cell r="S8">
            <v>100</v>
          </cell>
          <cell r="T8">
            <v>100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H8">
            <v>181.16755850137801</v>
          </cell>
          <cell r="AI8">
            <v>450.00007165681598</v>
          </cell>
          <cell r="AJ8">
            <v>26.523962609150399</v>
          </cell>
          <cell r="AK8">
            <v>3.6055782621371102</v>
          </cell>
          <cell r="AL8">
            <v>27.561193702598601</v>
          </cell>
          <cell r="AM8">
            <v>16.528960088099701</v>
          </cell>
          <cell r="AO8" t="str">
            <v>Skårlægning*</v>
          </cell>
          <cell r="AP8">
            <v>2.7598760182894271</v>
          </cell>
          <cell r="AQ8">
            <v>-1</v>
          </cell>
          <cell r="AR8" t="str">
            <v>Stængelbrydning*</v>
          </cell>
          <cell r="AS8">
            <v>1.1039504073157709</v>
          </cell>
          <cell r="AT8">
            <v>-1</v>
          </cell>
          <cell r="AU8" t="str">
            <v>Sammenrivning*</v>
          </cell>
          <cell r="AV8">
            <v>2.7598760182894271</v>
          </cell>
          <cell r="AW8">
            <v>-1</v>
          </cell>
          <cell r="AX8" t="str">
            <v>Snitning*</v>
          </cell>
          <cell r="AY8">
            <v>5.5197520365788542</v>
          </cell>
          <cell r="AZ8">
            <v>-1</v>
          </cell>
          <cell r="BA8"/>
          <cell r="BB8">
            <v>0</v>
          </cell>
          <cell r="BC8"/>
          <cell r="BD8"/>
          <cell r="BE8"/>
          <cell r="BF8">
            <v>0</v>
          </cell>
          <cell r="BG8"/>
          <cell r="BH8">
            <v>-1.214345448047348E-2</v>
          </cell>
          <cell r="BJ8"/>
          <cell r="BK8"/>
          <cell r="BL8"/>
          <cell r="BN8">
            <v>450.00007165681598</v>
          </cell>
          <cell r="BO8">
            <v>26.523962609150399</v>
          </cell>
          <cell r="BP8">
            <v>3.6055782621371102</v>
          </cell>
          <cell r="BQ8">
            <v>27.561193702598601</v>
          </cell>
          <cell r="BR8">
            <v>16.528960088099701</v>
          </cell>
          <cell r="BS8">
            <v>165.77476630718999</v>
          </cell>
        </row>
        <row r="9">
          <cell r="A9">
            <v>5</v>
          </cell>
          <cell r="B9" t="str">
            <v>Ensilering_1_graes_organic</v>
          </cell>
          <cell r="C9" t="str">
            <v>Ensilage_graes_org</v>
          </cell>
          <cell r="D9">
            <v>359</v>
          </cell>
          <cell r="E9" t="str">
            <v>Grass_and_grass_clover_org</v>
          </cell>
          <cell r="F9">
            <v>15.1</v>
          </cell>
          <cell r="G9">
            <v>15.1</v>
          </cell>
          <cell r="H9">
            <v>3.9</v>
          </cell>
          <cell r="I9">
            <v>0</v>
          </cell>
          <cell r="J9">
            <v>0</v>
          </cell>
          <cell r="K9">
            <v>15.1</v>
          </cell>
          <cell r="L9" t="str">
            <v xml:space="preserve">Standard ensilering med standard tab </v>
          </cell>
          <cell r="M9" t="str">
            <v>Nej</v>
          </cell>
          <cell r="N9"/>
          <cell r="O9"/>
          <cell r="P9"/>
          <cell r="Q9"/>
          <cell r="R9"/>
          <cell r="S9"/>
          <cell r="T9"/>
          <cell r="U9">
            <v>100</v>
          </cell>
          <cell r="V9">
            <v>0</v>
          </cell>
          <cell r="W9">
            <v>0</v>
          </cell>
          <cell r="X9">
            <v>100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100</v>
          </cell>
          <cell r="AD9">
            <v>0</v>
          </cell>
          <cell r="AE9">
            <v>100</v>
          </cell>
          <cell r="AF9">
            <v>0</v>
          </cell>
          <cell r="AH9">
            <v>181.16755850137801</v>
          </cell>
          <cell r="AI9">
            <v>450.00007165681598</v>
          </cell>
          <cell r="AJ9">
            <v>26.523962609150399</v>
          </cell>
          <cell r="AK9">
            <v>3.6055782621371102</v>
          </cell>
          <cell r="AL9">
            <v>27.561193702598601</v>
          </cell>
          <cell r="AM9">
            <v>16.528960088099701</v>
          </cell>
          <cell r="AO9" t="str">
            <v>Læsning og indlægning</v>
          </cell>
          <cell r="AP9">
            <v>2.7598760182894271</v>
          </cell>
          <cell r="AQ9">
            <v>1</v>
          </cell>
          <cell r="AR9"/>
          <cell r="AS9">
            <v>0</v>
          </cell>
          <cell r="AT9"/>
          <cell r="AU9"/>
          <cell r="AV9">
            <v>0</v>
          </cell>
          <cell r="AW9"/>
          <cell r="AX9"/>
          <cell r="AY9">
            <v>0</v>
          </cell>
          <cell r="AZ9"/>
          <cell r="BA9"/>
          <cell r="BB9">
            <v>0</v>
          </cell>
          <cell r="BC9"/>
          <cell r="BD9" t="str">
            <v>Transport, traktor</v>
          </cell>
          <cell r="BE9">
            <v>5</v>
          </cell>
          <cell r="BF9">
            <v>5.5197520365788542</v>
          </cell>
          <cell r="BG9">
            <v>1</v>
          </cell>
          <cell r="BH9">
            <v>8.2796280548682807E-3</v>
          </cell>
          <cell r="BJ9" t="str">
            <v>Silage_plastic_1</v>
          </cell>
          <cell r="BK9">
            <v>1</v>
          </cell>
          <cell r="BL9">
            <v>1E-3</v>
          </cell>
          <cell r="BN9">
            <v>450.00007165681598</v>
          </cell>
          <cell r="BO9">
            <v>30.023001257236196</v>
          </cell>
          <cell r="BP9">
            <v>4.2468530767221555</v>
          </cell>
          <cell r="BQ9">
            <v>32.463125680328147</v>
          </cell>
          <cell r="BR9">
            <v>16.528960088099701</v>
          </cell>
          <cell r="BS9">
            <v>187.64375785772623</v>
          </cell>
        </row>
        <row r="10">
          <cell r="A10">
            <v>6</v>
          </cell>
          <cell r="B10" t="str">
            <v>Ensilering_1_majs_organic</v>
          </cell>
          <cell r="C10" t="str">
            <v>Ensilage_majs_org</v>
          </cell>
          <cell r="D10">
            <v>349</v>
          </cell>
          <cell r="E10" t="str">
            <v>Maize_whole_crop_fresh_org</v>
          </cell>
          <cell r="F10">
            <v>15.1</v>
          </cell>
          <cell r="G10">
            <v>15.1</v>
          </cell>
          <cell r="H10">
            <v>3.9</v>
          </cell>
          <cell r="I10">
            <v>0</v>
          </cell>
          <cell r="J10">
            <v>0</v>
          </cell>
          <cell r="K10">
            <v>15.1</v>
          </cell>
          <cell r="L10" t="str">
            <v xml:space="preserve">Standard ensilering med standard tab </v>
          </cell>
          <cell r="M10" t="str">
            <v>Nej</v>
          </cell>
          <cell r="N10"/>
          <cell r="O10"/>
          <cell r="P10"/>
          <cell r="Q10"/>
          <cell r="R10"/>
          <cell r="S10"/>
          <cell r="T10"/>
          <cell r="U10">
            <v>100</v>
          </cell>
          <cell r="V10">
            <v>0</v>
          </cell>
          <cell r="W10">
            <v>0</v>
          </cell>
          <cell r="X10">
            <v>100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100</v>
          </cell>
          <cell r="AD10">
            <v>0</v>
          </cell>
          <cell r="AE10">
            <v>100</v>
          </cell>
          <cell r="AF10">
            <v>0</v>
          </cell>
          <cell r="AH10">
            <v>318</v>
          </cell>
          <cell r="AI10">
            <v>450</v>
          </cell>
          <cell r="AJ10">
            <v>11.68</v>
          </cell>
          <cell r="AK10">
            <v>2.2000000000000002</v>
          </cell>
          <cell r="AL10">
            <v>11.3</v>
          </cell>
          <cell r="AM10">
            <v>17.7</v>
          </cell>
          <cell r="AO10" t="str">
            <v>Læsning og indlægning</v>
          </cell>
          <cell r="AP10">
            <v>1.5723270440251573</v>
          </cell>
          <cell r="AQ10">
            <v>1</v>
          </cell>
          <cell r="AR10"/>
          <cell r="AS10">
            <v>0</v>
          </cell>
          <cell r="AT10"/>
          <cell r="AU10"/>
          <cell r="AV10">
            <v>0</v>
          </cell>
          <cell r="AW10"/>
          <cell r="AX10"/>
          <cell r="AY10">
            <v>0</v>
          </cell>
          <cell r="AZ10"/>
          <cell r="BA10"/>
          <cell r="BB10">
            <v>0</v>
          </cell>
          <cell r="BC10"/>
          <cell r="BD10" t="str">
            <v>Transport, traktor</v>
          </cell>
          <cell r="BE10">
            <v>5</v>
          </cell>
          <cell r="BF10">
            <v>3.1446540880503147</v>
          </cell>
          <cell r="BG10">
            <v>1</v>
          </cell>
          <cell r="BH10">
            <v>4.7169811320754724E-3</v>
          </cell>
          <cell r="BJ10" t="str">
            <v>Silage_plastic_1</v>
          </cell>
          <cell r="BK10">
            <v>1</v>
          </cell>
          <cell r="BL10">
            <v>1E-3</v>
          </cell>
          <cell r="BN10">
            <v>449.99999999999994</v>
          </cell>
          <cell r="BO10">
            <v>13.220824499411071</v>
          </cell>
          <cell r="BP10">
            <v>2.5912838633686688</v>
          </cell>
          <cell r="BQ10">
            <v>13.309776207302708</v>
          </cell>
          <cell r="BR10">
            <v>17.7</v>
          </cell>
          <cell r="BS10">
            <v>82.630153121319196</v>
          </cell>
        </row>
        <row r="11">
          <cell r="A11">
            <v>7</v>
          </cell>
          <cell r="B11" t="str">
            <v>Ensilering_1_whole_crop</v>
          </cell>
          <cell r="C11" t="str">
            <v>Ensilage_whole_crop_conv</v>
          </cell>
          <cell r="D11">
            <v>333</v>
          </cell>
          <cell r="E11" t="str">
            <v>Whole_crop_conv</v>
          </cell>
          <cell r="F11">
            <v>15.1</v>
          </cell>
          <cell r="G11">
            <v>15.1</v>
          </cell>
          <cell r="H11">
            <v>3.9</v>
          </cell>
          <cell r="I11">
            <v>0</v>
          </cell>
          <cell r="J11">
            <v>0</v>
          </cell>
          <cell r="K11">
            <v>15.1</v>
          </cell>
          <cell r="L11" t="str">
            <v xml:space="preserve">Standard ensilering med standard tab </v>
          </cell>
          <cell r="M11" t="str">
            <v>Nej</v>
          </cell>
          <cell r="N11"/>
          <cell r="O11"/>
          <cell r="P11"/>
          <cell r="Q11"/>
          <cell r="R11"/>
          <cell r="S11"/>
          <cell r="T11"/>
          <cell r="U11">
            <v>100</v>
          </cell>
          <cell r="V11">
            <v>0</v>
          </cell>
          <cell r="W11">
            <v>0</v>
          </cell>
          <cell r="X11">
            <v>100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100</v>
          </cell>
          <cell r="AD11">
            <v>0</v>
          </cell>
          <cell r="AE11">
            <v>100</v>
          </cell>
          <cell r="AF11">
            <v>0</v>
          </cell>
          <cell r="AH11">
            <v>337</v>
          </cell>
          <cell r="AI11">
            <v>450</v>
          </cell>
          <cell r="AJ11">
            <v>20.96</v>
          </cell>
          <cell r="AK11">
            <v>3.1</v>
          </cell>
          <cell r="AL11">
            <v>18.7</v>
          </cell>
          <cell r="AM11">
            <v>18.399999999999999</v>
          </cell>
          <cell r="AO11" t="str">
            <v>Læsning og indlægning</v>
          </cell>
          <cell r="AP11">
            <v>1.4836795252225519</v>
          </cell>
          <cell r="AQ11">
            <v>1</v>
          </cell>
          <cell r="AR11"/>
          <cell r="AS11">
            <v>0</v>
          </cell>
          <cell r="AT11"/>
          <cell r="AU11"/>
          <cell r="AV11">
            <v>0</v>
          </cell>
          <cell r="AW11"/>
          <cell r="AX11"/>
          <cell r="AY11">
            <v>0</v>
          </cell>
          <cell r="AZ11"/>
          <cell r="BA11"/>
          <cell r="BB11">
            <v>0</v>
          </cell>
          <cell r="BC11"/>
          <cell r="BD11" t="str">
            <v>Transport, traktor</v>
          </cell>
          <cell r="BE11">
            <v>5</v>
          </cell>
          <cell r="BF11">
            <v>2.9673590504451037</v>
          </cell>
          <cell r="BG11">
            <v>1</v>
          </cell>
          <cell r="BH11">
            <v>4.4510385756676551E-3</v>
          </cell>
          <cell r="BJ11" t="str">
            <v>Silage_plastic_1</v>
          </cell>
          <cell r="BK11">
            <v>1</v>
          </cell>
          <cell r="BL11">
            <v>1E-3</v>
          </cell>
          <cell r="BN11">
            <v>449.99999999999994</v>
          </cell>
          <cell r="BO11">
            <v>23.72504122497055</v>
          </cell>
          <cell r="BP11">
            <v>3.6513545347467606</v>
          </cell>
          <cell r="BQ11">
            <v>22.025912838633683</v>
          </cell>
          <cell r="BR11">
            <v>18.399999999999999</v>
          </cell>
          <cell r="BS11">
            <v>148.28150765606594</v>
          </cell>
        </row>
        <row r="12">
          <cell r="A12">
            <v>8</v>
          </cell>
          <cell r="B12" t="str">
            <v>Ensilering_1_whole_crop_organic</v>
          </cell>
          <cell r="C12" t="str">
            <v>Ensilage_whole_crop_org</v>
          </cell>
          <cell r="D12">
            <v>333</v>
          </cell>
          <cell r="E12" t="str">
            <v>Whole_crop_org</v>
          </cell>
          <cell r="F12">
            <v>15.1</v>
          </cell>
          <cell r="G12">
            <v>15.1</v>
          </cell>
          <cell r="H12">
            <v>3.9</v>
          </cell>
          <cell r="I12">
            <v>0</v>
          </cell>
          <cell r="J12">
            <v>0</v>
          </cell>
          <cell r="K12">
            <v>15.1</v>
          </cell>
          <cell r="L12" t="str">
            <v xml:space="preserve">Standard ensilering med standard tab </v>
          </cell>
          <cell r="M12" t="str">
            <v>Nej</v>
          </cell>
          <cell r="N12"/>
          <cell r="O12"/>
          <cell r="P12"/>
          <cell r="Q12"/>
          <cell r="R12"/>
          <cell r="S12"/>
          <cell r="T12"/>
          <cell r="U12">
            <v>100</v>
          </cell>
          <cell r="V12">
            <v>0</v>
          </cell>
          <cell r="W12">
            <v>0</v>
          </cell>
          <cell r="X12">
            <v>100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100</v>
          </cell>
          <cell r="AD12">
            <v>0</v>
          </cell>
          <cell r="AE12">
            <v>100</v>
          </cell>
          <cell r="AF12">
            <v>0</v>
          </cell>
          <cell r="AH12">
            <v>337</v>
          </cell>
          <cell r="AI12">
            <v>450</v>
          </cell>
          <cell r="AJ12">
            <v>20.96</v>
          </cell>
          <cell r="AK12">
            <v>3.1</v>
          </cell>
          <cell r="AL12">
            <v>18.7</v>
          </cell>
          <cell r="AM12">
            <v>18.399999999999999</v>
          </cell>
          <cell r="AO12" t="str">
            <v>Læsning og indlægning</v>
          </cell>
          <cell r="AP12">
            <v>1.4836795252225519</v>
          </cell>
          <cell r="AQ12">
            <v>1</v>
          </cell>
          <cell r="AR12"/>
          <cell r="AS12">
            <v>0</v>
          </cell>
          <cell r="AT12"/>
          <cell r="AU12"/>
          <cell r="AV12">
            <v>0</v>
          </cell>
          <cell r="AW12"/>
          <cell r="AX12"/>
          <cell r="AY12">
            <v>0</v>
          </cell>
          <cell r="AZ12"/>
          <cell r="BA12"/>
          <cell r="BB12">
            <v>0</v>
          </cell>
          <cell r="BC12"/>
          <cell r="BD12" t="str">
            <v>Transport, traktor</v>
          </cell>
          <cell r="BE12">
            <v>5</v>
          </cell>
          <cell r="BF12">
            <v>2.9673590504451037</v>
          </cell>
          <cell r="BG12">
            <v>1</v>
          </cell>
          <cell r="BH12">
            <v>4.4510385756676551E-3</v>
          </cell>
          <cell r="BJ12" t="str">
            <v>Silage_plastic_1</v>
          </cell>
          <cell r="BK12">
            <v>1</v>
          </cell>
          <cell r="BL12">
            <v>1E-3</v>
          </cell>
          <cell r="BN12">
            <v>449.99999999999994</v>
          </cell>
          <cell r="BO12">
            <v>23.72504122497055</v>
          </cell>
          <cell r="BP12">
            <v>3.6513545347467606</v>
          </cell>
          <cell r="BQ12">
            <v>22.025912838633683</v>
          </cell>
          <cell r="BR12">
            <v>18.399999999999999</v>
          </cell>
          <cell r="BS12">
            <v>148.28150765606594</v>
          </cell>
        </row>
        <row r="13">
          <cell r="A13">
            <v>9</v>
          </cell>
          <cell r="B13" t="str">
            <v>Ensilering_energy_corn_conv</v>
          </cell>
          <cell r="C13" t="str">
            <v>Ensilage_energy_corn_conv</v>
          </cell>
          <cell r="D13">
            <v>349</v>
          </cell>
          <cell r="E13" t="str">
            <v>Energy_corn_conv</v>
          </cell>
          <cell r="F13">
            <v>15.1</v>
          </cell>
          <cell r="G13">
            <v>15.1</v>
          </cell>
          <cell r="H13">
            <v>3.9</v>
          </cell>
          <cell r="I13">
            <v>0</v>
          </cell>
          <cell r="J13">
            <v>0</v>
          </cell>
          <cell r="K13">
            <v>15.1</v>
          </cell>
          <cell r="L13" t="str">
            <v xml:space="preserve">Standard ensilering med standard tab </v>
          </cell>
          <cell r="M13" t="str">
            <v>Nej</v>
          </cell>
          <cell r="N13"/>
          <cell r="O13"/>
          <cell r="P13"/>
          <cell r="Q13"/>
          <cell r="R13"/>
          <cell r="S13"/>
          <cell r="T13"/>
          <cell r="U13">
            <v>100</v>
          </cell>
          <cell r="V13">
            <v>0</v>
          </cell>
          <cell r="W13">
            <v>0</v>
          </cell>
          <cell r="X13">
            <v>100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100</v>
          </cell>
          <cell r="AD13">
            <v>0</v>
          </cell>
          <cell r="AE13">
            <v>100</v>
          </cell>
          <cell r="AF13">
            <v>0</v>
          </cell>
          <cell r="AH13">
            <v>318</v>
          </cell>
          <cell r="AI13">
            <v>450</v>
          </cell>
          <cell r="AJ13">
            <v>11.68</v>
          </cell>
          <cell r="AK13">
            <v>2.2000000000000002</v>
          </cell>
          <cell r="AL13">
            <v>11.3</v>
          </cell>
          <cell r="AM13">
            <v>17.7</v>
          </cell>
          <cell r="AO13" t="str">
            <v>Læsning og indlægning</v>
          </cell>
          <cell r="AP13">
            <v>1.5723270440251573</v>
          </cell>
          <cell r="AQ13">
            <v>1</v>
          </cell>
          <cell r="AR13"/>
          <cell r="AS13">
            <v>0</v>
          </cell>
          <cell r="AT13"/>
          <cell r="AU13"/>
          <cell r="AV13">
            <v>0</v>
          </cell>
          <cell r="AW13"/>
          <cell r="AX13"/>
          <cell r="AY13">
            <v>0</v>
          </cell>
          <cell r="AZ13"/>
          <cell r="BA13"/>
          <cell r="BB13">
            <v>0</v>
          </cell>
          <cell r="BC13"/>
          <cell r="BD13" t="str">
            <v>Transport, traktor</v>
          </cell>
          <cell r="BE13">
            <v>5</v>
          </cell>
          <cell r="BF13">
            <v>3.1446540880503147</v>
          </cell>
          <cell r="BG13">
            <v>1</v>
          </cell>
          <cell r="BH13">
            <v>4.7169811320754724E-3</v>
          </cell>
          <cell r="BJ13" t="str">
            <v>Silage_plastic_2</v>
          </cell>
          <cell r="BK13">
            <v>1</v>
          </cell>
          <cell r="BL13">
            <v>1E-3</v>
          </cell>
          <cell r="BN13">
            <v>449.99999999999994</v>
          </cell>
          <cell r="BO13">
            <v>13.220824499411071</v>
          </cell>
          <cell r="BP13">
            <v>2.5912838633686688</v>
          </cell>
          <cell r="BQ13">
            <v>13.309776207302708</v>
          </cell>
          <cell r="BR13">
            <v>17.7</v>
          </cell>
          <cell r="BS13">
            <v>82.630153121319196</v>
          </cell>
        </row>
        <row r="14">
          <cell r="A14">
            <v>10</v>
          </cell>
          <cell r="B14" t="str">
            <v>Ensilering_energy_whole_crop_conv</v>
          </cell>
          <cell r="C14" t="str">
            <v>Ensilage_energy_whole_crop_conv</v>
          </cell>
          <cell r="D14">
            <v>333</v>
          </cell>
          <cell r="E14" t="str">
            <v>Energy_whole_crop_conv</v>
          </cell>
          <cell r="F14">
            <v>15.1</v>
          </cell>
          <cell r="G14">
            <v>15.1</v>
          </cell>
          <cell r="H14">
            <v>3.9</v>
          </cell>
          <cell r="I14">
            <v>0</v>
          </cell>
          <cell r="J14">
            <v>0</v>
          </cell>
          <cell r="K14">
            <v>15.1</v>
          </cell>
          <cell r="L14" t="str">
            <v xml:space="preserve">Standard ensilering med standard tab </v>
          </cell>
          <cell r="M14" t="str">
            <v>Nej</v>
          </cell>
          <cell r="N14"/>
          <cell r="O14"/>
          <cell r="P14"/>
          <cell r="Q14"/>
          <cell r="R14"/>
          <cell r="S14"/>
          <cell r="T14"/>
          <cell r="U14">
            <v>100</v>
          </cell>
          <cell r="V14">
            <v>0</v>
          </cell>
          <cell r="W14">
            <v>0</v>
          </cell>
          <cell r="X14">
            <v>100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100</v>
          </cell>
          <cell r="AD14">
            <v>0</v>
          </cell>
          <cell r="AE14">
            <v>100</v>
          </cell>
          <cell r="AF14">
            <v>0</v>
          </cell>
          <cell r="AH14">
            <v>337</v>
          </cell>
          <cell r="AI14">
            <v>450</v>
          </cell>
          <cell r="AJ14">
            <v>20.96</v>
          </cell>
          <cell r="AK14">
            <v>3.1</v>
          </cell>
          <cell r="AL14">
            <v>18.7</v>
          </cell>
          <cell r="AM14">
            <v>18.399999999999999</v>
          </cell>
          <cell r="AO14" t="str">
            <v>Læsning og indlægning</v>
          </cell>
          <cell r="AP14">
            <v>1.4836795252225519</v>
          </cell>
          <cell r="AQ14">
            <v>1</v>
          </cell>
          <cell r="AR14"/>
          <cell r="AS14">
            <v>0</v>
          </cell>
          <cell r="AT14"/>
          <cell r="AU14"/>
          <cell r="AV14">
            <v>0</v>
          </cell>
          <cell r="AW14"/>
          <cell r="AX14"/>
          <cell r="AY14">
            <v>0</v>
          </cell>
          <cell r="AZ14"/>
          <cell r="BA14"/>
          <cell r="BB14">
            <v>0</v>
          </cell>
          <cell r="BC14"/>
          <cell r="BD14" t="str">
            <v>Transport, traktor</v>
          </cell>
          <cell r="BE14">
            <v>5</v>
          </cell>
          <cell r="BF14">
            <v>2.9673590504451037</v>
          </cell>
          <cell r="BG14">
            <v>1</v>
          </cell>
          <cell r="BH14">
            <v>4.4510385756676551E-3</v>
          </cell>
          <cell r="BJ14" t="str">
            <v>Silage_plastic_3</v>
          </cell>
          <cell r="BK14">
            <v>1</v>
          </cell>
          <cell r="BL14">
            <v>1E-3</v>
          </cell>
          <cell r="BN14">
            <v>449.99999999999994</v>
          </cell>
          <cell r="BO14">
            <v>23.72504122497055</v>
          </cell>
          <cell r="BP14">
            <v>3.6513545347467606</v>
          </cell>
          <cell r="BQ14">
            <v>22.025912838633683</v>
          </cell>
          <cell r="BR14">
            <v>18.399999999999999</v>
          </cell>
          <cell r="BS14">
            <v>148.28150765606594</v>
          </cell>
        </row>
        <row r="15">
          <cell r="A15">
            <v>11</v>
          </cell>
          <cell r="B15" t="str">
            <v>Ensilering_straw_seed_grass_conv</v>
          </cell>
          <cell r="C15" t="str">
            <v>Ensilage_straw_seed_grass_conv</v>
          </cell>
          <cell r="D15">
            <v>359</v>
          </cell>
          <cell r="E15" t="str">
            <v>Straw_seed_grass_conv</v>
          </cell>
          <cell r="F15">
            <v>15.1</v>
          </cell>
          <cell r="G15">
            <v>15.1</v>
          </cell>
          <cell r="H15">
            <v>3.9</v>
          </cell>
          <cell r="I15">
            <v>0</v>
          </cell>
          <cell r="J15">
            <v>0</v>
          </cell>
          <cell r="K15">
            <v>15.1</v>
          </cell>
          <cell r="L15" t="str">
            <v xml:space="preserve">Standard ensilering med standard tab </v>
          </cell>
          <cell r="M15" t="str">
            <v>Nej</v>
          </cell>
          <cell r="N15"/>
          <cell r="O15"/>
          <cell r="P15"/>
          <cell r="Q15"/>
          <cell r="R15"/>
          <cell r="S15"/>
          <cell r="T15"/>
          <cell r="U15">
            <v>100</v>
          </cell>
          <cell r="V15">
            <v>0</v>
          </cell>
          <cell r="W15">
            <v>0</v>
          </cell>
          <cell r="X15">
            <v>100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100</v>
          </cell>
          <cell r="AD15">
            <v>0</v>
          </cell>
          <cell r="AE15">
            <v>100</v>
          </cell>
          <cell r="AF15">
            <v>0</v>
          </cell>
          <cell r="AH15">
            <v>850</v>
          </cell>
          <cell r="AI15">
            <v>450</v>
          </cell>
          <cell r="AJ15">
            <v>10.72</v>
          </cell>
          <cell r="AK15">
            <v>1.1000000000000001</v>
          </cell>
          <cell r="AL15">
            <v>15</v>
          </cell>
          <cell r="AM15">
            <v>18</v>
          </cell>
          <cell r="AO15" t="str">
            <v>Læsning og indlægning</v>
          </cell>
          <cell r="AP15">
            <v>0.58823529411764708</v>
          </cell>
          <cell r="AQ15">
            <v>1</v>
          </cell>
          <cell r="AR15"/>
          <cell r="AS15">
            <v>0</v>
          </cell>
          <cell r="AT15"/>
          <cell r="AU15"/>
          <cell r="AV15">
            <v>0</v>
          </cell>
          <cell r="AW15"/>
          <cell r="AX15"/>
          <cell r="AY15">
            <v>0</v>
          </cell>
          <cell r="AZ15"/>
          <cell r="BA15"/>
          <cell r="BB15">
            <v>0</v>
          </cell>
          <cell r="BC15"/>
          <cell r="BD15" t="str">
            <v>Transport, traktor</v>
          </cell>
          <cell r="BE15">
            <v>5</v>
          </cell>
          <cell r="BF15">
            <v>1.1764705882352942</v>
          </cell>
          <cell r="BG15">
            <v>1</v>
          </cell>
          <cell r="BH15">
            <v>1.764705882352941E-3</v>
          </cell>
          <cell r="BJ15" t="str">
            <v>Silage_plastic_4</v>
          </cell>
          <cell r="BK15">
            <v>1</v>
          </cell>
          <cell r="BL15">
            <v>1E-3</v>
          </cell>
          <cell r="BN15">
            <v>449.99999999999994</v>
          </cell>
          <cell r="BO15">
            <v>12.134181389870436</v>
          </cell>
          <cell r="BP15">
            <v>1.2956419316843344</v>
          </cell>
          <cell r="BQ15">
            <v>17.667844522968196</v>
          </cell>
          <cell r="BR15">
            <v>18</v>
          </cell>
          <cell r="BS15">
            <v>75.83863368669023</v>
          </cell>
        </row>
        <row r="16">
          <cell r="A16">
            <v>12</v>
          </cell>
          <cell r="B16" t="str">
            <v>Fresh_grass_in field_sow_org</v>
          </cell>
          <cell r="C16" t="str">
            <v>Fresh_grass_field_org</v>
          </cell>
          <cell r="D16">
            <v>180</v>
          </cell>
          <cell r="E16" t="str">
            <v>Grass_and_grass_clover_org</v>
          </cell>
          <cell r="F16">
            <v>10</v>
          </cell>
          <cell r="G16">
            <v>10</v>
          </cell>
          <cell r="H16">
            <v>10</v>
          </cell>
          <cell r="I16">
            <v>10</v>
          </cell>
          <cell r="J16">
            <v>10</v>
          </cell>
          <cell r="K16">
            <v>10</v>
          </cell>
          <cell r="L16" t="str">
            <v>Standard afgræsning med standard tab</v>
          </cell>
          <cell r="M16" t="str">
            <v>Ja</v>
          </cell>
          <cell r="N16" t="str">
            <v>Afgraesningstab_afgraesning_1_org</v>
          </cell>
          <cell r="O16">
            <v>100</v>
          </cell>
          <cell r="P16">
            <v>100</v>
          </cell>
          <cell r="Q16">
            <v>100</v>
          </cell>
          <cell r="R16">
            <v>100</v>
          </cell>
          <cell r="S16">
            <v>100</v>
          </cell>
          <cell r="T16">
            <v>100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H16">
            <v>181.16755850137801</v>
          </cell>
          <cell r="AI16">
            <v>450.00007165681598</v>
          </cell>
          <cell r="AJ16">
            <v>26.523962609150399</v>
          </cell>
          <cell r="AK16">
            <v>3.6055782621371102</v>
          </cell>
          <cell r="AL16">
            <v>27.561193702598601</v>
          </cell>
          <cell r="AM16">
            <v>16.528960088099701</v>
          </cell>
          <cell r="AO16" t="str">
            <v>Skårlægning*</v>
          </cell>
          <cell r="AP16">
            <v>2.7598760182894271</v>
          </cell>
          <cell r="AQ16">
            <v>-1</v>
          </cell>
          <cell r="AR16" t="str">
            <v>Stængelbrydning*</v>
          </cell>
          <cell r="AS16">
            <v>1.1039504073157709</v>
          </cell>
          <cell r="AT16">
            <v>-1</v>
          </cell>
          <cell r="AU16" t="str">
            <v>Sammenrivning*</v>
          </cell>
          <cell r="AV16">
            <v>2.7598760182894271</v>
          </cell>
          <cell r="AW16">
            <v>-1</v>
          </cell>
          <cell r="AX16" t="str">
            <v>Snitning*</v>
          </cell>
          <cell r="AY16">
            <v>5.5197520365788542</v>
          </cell>
          <cell r="AZ16">
            <v>-1</v>
          </cell>
          <cell r="BA16"/>
          <cell r="BB16">
            <v>0</v>
          </cell>
          <cell r="BC16"/>
          <cell r="BD16"/>
          <cell r="BE16"/>
          <cell r="BF16">
            <v>0</v>
          </cell>
          <cell r="BG16"/>
          <cell r="BH16">
            <v>-1.214345448047348E-2</v>
          </cell>
          <cell r="BJ16"/>
          <cell r="BK16"/>
          <cell r="BL16"/>
          <cell r="BN16">
            <v>450.00007165681598</v>
          </cell>
          <cell r="BO16">
            <v>26.523962609150399</v>
          </cell>
          <cell r="BP16">
            <v>3.6055782621371102</v>
          </cell>
          <cell r="BQ16">
            <v>27.561193702598601</v>
          </cell>
          <cell r="BR16">
            <v>16.528960088099701</v>
          </cell>
          <cell r="BS16">
            <v>165.77476630718999</v>
          </cell>
        </row>
        <row r="17">
          <cell r="A17">
            <v>13</v>
          </cell>
          <cell r="B17"/>
          <cell r="C17"/>
          <cell r="D17"/>
          <cell r="E17"/>
          <cell r="F17"/>
          <cell r="G17"/>
          <cell r="H17"/>
          <cell r="I17"/>
          <cell r="J17"/>
          <cell r="K17"/>
          <cell r="L17"/>
          <cell r="M17"/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O17"/>
          <cell r="AP17">
            <v>0</v>
          </cell>
          <cell r="AQ17"/>
          <cell r="AR17"/>
          <cell r="AS17">
            <v>0</v>
          </cell>
          <cell r="AT17"/>
          <cell r="AU17"/>
          <cell r="AV17">
            <v>0</v>
          </cell>
          <cell r="AW17"/>
          <cell r="AX17"/>
          <cell r="AY17">
            <v>0</v>
          </cell>
          <cell r="AZ17"/>
          <cell r="BA17"/>
          <cell r="BB17">
            <v>0</v>
          </cell>
          <cell r="BC17"/>
          <cell r="BD17"/>
          <cell r="BE17"/>
          <cell r="BF17">
            <v>0</v>
          </cell>
          <cell r="BG17"/>
          <cell r="BH17">
            <v>0</v>
          </cell>
          <cell r="BJ17"/>
          <cell r="BK17"/>
          <cell r="BL17"/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</row>
        <row r="18">
          <cell r="A18">
            <v>14</v>
          </cell>
          <cell r="B18"/>
          <cell r="C18"/>
          <cell r="D18"/>
          <cell r="E18"/>
          <cell r="F18"/>
          <cell r="G18"/>
          <cell r="H18"/>
          <cell r="I18"/>
          <cell r="J18"/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O18"/>
          <cell r="AP18">
            <v>0</v>
          </cell>
          <cell r="AQ18"/>
          <cell r="AR18"/>
          <cell r="AS18">
            <v>0</v>
          </cell>
          <cell r="AT18"/>
          <cell r="AU18"/>
          <cell r="AV18">
            <v>0</v>
          </cell>
          <cell r="AW18"/>
          <cell r="AX18"/>
          <cell r="AY18">
            <v>0</v>
          </cell>
          <cell r="AZ18"/>
          <cell r="BA18"/>
          <cell r="BB18">
            <v>0</v>
          </cell>
          <cell r="BC18"/>
          <cell r="BD18"/>
          <cell r="BE18"/>
          <cell r="BF18">
            <v>0</v>
          </cell>
          <cell r="BG18"/>
          <cell r="BH18">
            <v>0</v>
          </cell>
          <cell r="BJ18"/>
          <cell r="BK18"/>
          <cell r="BL18"/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</row>
        <row r="19">
          <cell r="A19">
            <v>15</v>
          </cell>
          <cell r="B19"/>
          <cell r="C19"/>
          <cell r="D19"/>
          <cell r="E19"/>
          <cell r="F19"/>
          <cell r="G19"/>
          <cell r="H19"/>
          <cell r="I19"/>
          <cell r="J19"/>
          <cell r="K19"/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O19"/>
          <cell r="AP19">
            <v>0</v>
          </cell>
          <cell r="AQ19"/>
          <cell r="AR19"/>
          <cell r="AS19">
            <v>0</v>
          </cell>
          <cell r="AT19"/>
          <cell r="AU19"/>
          <cell r="AV19">
            <v>0</v>
          </cell>
          <cell r="AW19"/>
          <cell r="AX19"/>
          <cell r="AY19">
            <v>0</v>
          </cell>
          <cell r="AZ19"/>
          <cell r="BA19"/>
          <cell r="BB19">
            <v>0</v>
          </cell>
          <cell r="BC19"/>
          <cell r="BD19"/>
          <cell r="BE19"/>
          <cell r="BF19">
            <v>0</v>
          </cell>
          <cell r="BG19"/>
          <cell r="BH19">
            <v>0</v>
          </cell>
          <cell r="BJ19"/>
          <cell r="BK19"/>
          <cell r="BL19"/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</row>
        <row r="20">
          <cell r="A20">
            <v>16</v>
          </cell>
          <cell r="B20"/>
          <cell r="C20"/>
          <cell r="D20"/>
          <cell r="E20"/>
          <cell r="F20"/>
          <cell r="G20"/>
          <cell r="H20"/>
          <cell r="I20"/>
          <cell r="J20"/>
          <cell r="K20"/>
          <cell r="L20"/>
          <cell r="M20"/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O20"/>
          <cell r="AP20">
            <v>0</v>
          </cell>
          <cell r="AQ20"/>
          <cell r="AR20"/>
          <cell r="AS20">
            <v>0</v>
          </cell>
          <cell r="AT20"/>
          <cell r="AU20"/>
          <cell r="AV20">
            <v>0</v>
          </cell>
          <cell r="AW20"/>
          <cell r="AX20"/>
          <cell r="AY20">
            <v>0</v>
          </cell>
          <cell r="AZ20"/>
          <cell r="BA20"/>
          <cell r="BB20">
            <v>0</v>
          </cell>
          <cell r="BC20"/>
          <cell r="BD20"/>
          <cell r="BE20"/>
          <cell r="BF20">
            <v>0</v>
          </cell>
          <cell r="BG20"/>
          <cell r="BH20">
            <v>0</v>
          </cell>
          <cell r="BJ20"/>
          <cell r="BK20"/>
          <cell r="BL20"/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</row>
        <row r="21">
          <cell r="A21">
            <v>17</v>
          </cell>
          <cell r="B21"/>
          <cell r="C21"/>
          <cell r="D21"/>
          <cell r="E21"/>
          <cell r="F21"/>
          <cell r="G21"/>
          <cell r="H21"/>
          <cell r="I21"/>
          <cell r="J21"/>
          <cell r="K21"/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O21"/>
          <cell r="AP21">
            <v>0</v>
          </cell>
          <cell r="AQ21"/>
          <cell r="AR21"/>
          <cell r="AS21">
            <v>0</v>
          </cell>
          <cell r="AT21"/>
          <cell r="AU21"/>
          <cell r="AV21">
            <v>0</v>
          </cell>
          <cell r="AW21"/>
          <cell r="AX21"/>
          <cell r="AY21">
            <v>0</v>
          </cell>
          <cell r="AZ21"/>
          <cell r="BA21"/>
          <cell r="BB21">
            <v>0</v>
          </cell>
          <cell r="BC21"/>
          <cell r="BD21"/>
          <cell r="BE21"/>
          <cell r="BF21">
            <v>0</v>
          </cell>
          <cell r="BG21"/>
          <cell r="BH21">
            <v>0</v>
          </cell>
          <cell r="BJ21"/>
          <cell r="BK21"/>
          <cell r="BL21"/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</row>
        <row r="22">
          <cell r="A22">
            <v>18</v>
          </cell>
          <cell r="B22"/>
          <cell r="C22"/>
          <cell r="D22"/>
          <cell r="E22"/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O22"/>
          <cell r="AP22">
            <v>0</v>
          </cell>
          <cell r="AQ22"/>
          <cell r="AR22"/>
          <cell r="AS22">
            <v>0</v>
          </cell>
          <cell r="AT22"/>
          <cell r="AU22"/>
          <cell r="AV22">
            <v>0</v>
          </cell>
          <cell r="AW22"/>
          <cell r="AX22"/>
          <cell r="AY22">
            <v>0</v>
          </cell>
          <cell r="AZ22"/>
          <cell r="BA22"/>
          <cell r="BB22">
            <v>0</v>
          </cell>
          <cell r="BC22"/>
          <cell r="BD22"/>
          <cell r="BE22"/>
          <cell r="BF22">
            <v>0</v>
          </cell>
          <cell r="BG22"/>
          <cell r="BH22">
            <v>0</v>
          </cell>
          <cell r="BJ22"/>
          <cell r="BK22"/>
          <cell r="BL22"/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</row>
        <row r="23">
          <cell r="A23">
            <v>19</v>
          </cell>
          <cell r="B23"/>
          <cell r="C23"/>
          <cell r="D23"/>
          <cell r="E23"/>
          <cell r="F23"/>
          <cell r="G23"/>
          <cell r="H23"/>
          <cell r="I23"/>
          <cell r="J23"/>
          <cell r="K23"/>
          <cell r="L23"/>
          <cell r="M23"/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O23"/>
          <cell r="AP23">
            <v>0</v>
          </cell>
          <cell r="AQ23"/>
          <cell r="AR23"/>
          <cell r="AS23">
            <v>0</v>
          </cell>
          <cell r="AT23"/>
          <cell r="AU23"/>
          <cell r="AV23">
            <v>0</v>
          </cell>
          <cell r="AW23"/>
          <cell r="AX23"/>
          <cell r="AY23">
            <v>0</v>
          </cell>
          <cell r="AZ23"/>
          <cell r="BA23"/>
          <cell r="BB23">
            <v>0</v>
          </cell>
          <cell r="BC23"/>
          <cell r="BD23"/>
          <cell r="BE23"/>
          <cell r="BF23">
            <v>0</v>
          </cell>
          <cell r="BG23"/>
          <cell r="BH23">
            <v>0</v>
          </cell>
          <cell r="BJ23"/>
          <cell r="BK23"/>
          <cell r="BL23"/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</row>
        <row r="24">
          <cell r="A24">
            <v>20</v>
          </cell>
          <cell r="B24"/>
          <cell r="C24"/>
          <cell r="D24"/>
          <cell r="E24"/>
          <cell r="F24"/>
          <cell r="G24"/>
          <cell r="H24"/>
          <cell r="I24"/>
          <cell r="J24"/>
          <cell r="K24"/>
          <cell r="L24"/>
          <cell r="M24"/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O24"/>
          <cell r="AP24">
            <v>0</v>
          </cell>
          <cell r="AQ24"/>
          <cell r="AR24"/>
          <cell r="AS24">
            <v>0</v>
          </cell>
          <cell r="AT24"/>
          <cell r="AU24"/>
          <cell r="AV24">
            <v>0</v>
          </cell>
          <cell r="AW24"/>
          <cell r="AX24"/>
          <cell r="AY24">
            <v>0</v>
          </cell>
          <cell r="AZ24"/>
          <cell r="BA24"/>
          <cell r="BB24">
            <v>0</v>
          </cell>
          <cell r="BC24"/>
          <cell r="BD24"/>
          <cell r="BE24"/>
          <cell r="BF24">
            <v>0</v>
          </cell>
          <cell r="BG24"/>
          <cell r="BH24">
            <v>0</v>
          </cell>
          <cell r="BJ24"/>
          <cell r="BK24"/>
          <cell r="BL24"/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</row>
        <row r="25">
          <cell r="A25">
            <v>21</v>
          </cell>
          <cell r="B25"/>
          <cell r="C25"/>
          <cell r="D25"/>
          <cell r="E25"/>
          <cell r="F25"/>
          <cell r="G25"/>
          <cell r="H25"/>
          <cell r="I25"/>
          <cell r="J25"/>
          <cell r="K25"/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O25"/>
          <cell r="AP25">
            <v>0</v>
          </cell>
          <cell r="AQ25"/>
          <cell r="AR25"/>
          <cell r="AS25">
            <v>0</v>
          </cell>
          <cell r="AT25"/>
          <cell r="AU25"/>
          <cell r="AV25">
            <v>0</v>
          </cell>
          <cell r="AW25"/>
          <cell r="AX25"/>
          <cell r="AY25">
            <v>0</v>
          </cell>
          <cell r="AZ25"/>
          <cell r="BA25"/>
          <cell r="BB25">
            <v>0</v>
          </cell>
          <cell r="BC25"/>
          <cell r="BD25"/>
          <cell r="BE25"/>
          <cell r="BF25">
            <v>0</v>
          </cell>
          <cell r="BG25"/>
          <cell r="BH25">
            <v>0</v>
          </cell>
          <cell r="BJ25"/>
          <cell r="BK25"/>
          <cell r="BL25"/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</row>
        <row r="26">
          <cell r="A26">
            <v>22</v>
          </cell>
          <cell r="B26"/>
          <cell r="C26"/>
          <cell r="D26"/>
          <cell r="E26"/>
          <cell r="F26"/>
          <cell r="G26"/>
          <cell r="H26"/>
          <cell r="I26"/>
          <cell r="J26"/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O26"/>
          <cell r="AP26">
            <v>0</v>
          </cell>
          <cell r="AQ26"/>
          <cell r="AR26"/>
          <cell r="AS26">
            <v>0</v>
          </cell>
          <cell r="AT26"/>
          <cell r="AU26"/>
          <cell r="AV26">
            <v>0</v>
          </cell>
          <cell r="AW26"/>
          <cell r="AX26"/>
          <cell r="AY26">
            <v>0</v>
          </cell>
          <cell r="AZ26"/>
          <cell r="BA26"/>
          <cell r="BB26">
            <v>0</v>
          </cell>
          <cell r="BC26"/>
          <cell r="BD26"/>
          <cell r="BE26"/>
          <cell r="BF26">
            <v>0</v>
          </cell>
          <cell r="BG26"/>
          <cell r="BH26">
            <v>0</v>
          </cell>
          <cell r="BJ26"/>
          <cell r="BK26"/>
          <cell r="BL26"/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</row>
        <row r="27">
          <cell r="A27">
            <v>23</v>
          </cell>
          <cell r="B27"/>
          <cell r="C27"/>
          <cell r="D27"/>
          <cell r="E27"/>
          <cell r="F27"/>
          <cell r="G27"/>
          <cell r="H27"/>
          <cell r="I27"/>
          <cell r="J27"/>
          <cell r="K27"/>
          <cell r="L27"/>
          <cell r="M27"/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O27"/>
          <cell r="AP27">
            <v>0</v>
          </cell>
          <cell r="AQ27"/>
          <cell r="AR27"/>
          <cell r="AS27">
            <v>0</v>
          </cell>
          <cell r="AT27"/>
          <cell r="AU27"/>
          <cell r="AV27">
            <v>0</v>
          </cell>
          <cell r="AW27"/>
          <cell r="AX27"/>
          <cell r="AY27">
            <v>0</v>
          </cell>
          <cell r="AZ27"/>
          <cell r="BA27"/>
          <cell r="BB27">
            <v>0</v>
          </cell>
          <cell r="BC27"/>
          <cell r="BD27"/>
          <cell r="BE27"/>
          <cell r="BF27">
            <v>0</v>
          </cell>
          <cell r="BG27"/>
          <cell r="BH27">
            <v>0</v>
          </cell>
          <cell r="BJ27"/>
          <cell r="BK27"/>
          <cell r="BL27"/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</row>
        <row r="28">
          <cell r="A28">
            <v>24</v>
          </cell>
          <cell r="B28"/>
          <cell r="C28"/>
          <cell r="D28"/>
          <cell r="E28"/>
          <cell r="F28"/>
          <cell r="G28"/>
          <cell r="H28"/>
          <cell r="I28"/>
          <cell r="J28"/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O28"/>
          <cell r="AP28">
            <v>0</v>
          </cell>
          <cell r="AQ28"/>
          <cell r="AR28"/>
          <cell r="AS28">
            <v>0</v>
          </cell>
          <cell r="AT28"/>
          <cell r="AU28"/>
          <cell r="AV28">
            <v>0</v>
          </cell>
          <cell r="AW28"/>
          <cell r="AX28"/>
          <cell r="AY28">
            <v>0</v>
          </cell>
          <cell r="AZ28"/>
          <cell r="BA28"/>
          <cell r="BB28">
            <v>0</v>
          </cell>
          <cell r="BC28"/>
          <cell r="BD28"/>
          <cell r="BE28"/>
          <cell r="BF28">
            <v>0</v>
          </cell>
          <cell r="BG28"/>
          <cell r="BH28">
            <v>0</v>
          </cell>
          <cell r="BJ28"/>
          <cell r="BK28"/>
          <cell r="BL28"/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</row>
        <row r="29">
          <cell r="A29">
            <v>25</v>
          </cell>
          <cell r="B29"/>
          <cell r="C29"/>
          <cell r="D29"/>
          <cell r="E29"/>
          <cell r="F29"/>
          <cell r="G29"/>
          <cell r="H29"/>
          <cell r="I29"/>
          <cell r="J29"/>
          <cell r="K29"/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O29"/>
          <cell r="AP29">
            <v>0</v>
          </cell>
          <cell r="AQ29"/>
          <cell r="AR29"/>
          <cell r="AS29">
            <v>0</v>
          </cell>
          <cell r="AT29"/>
          <cell r="AU29"/>
          <cell r="AV29">
            <v>0</v>
          </cell>
          <cell r="AW29"/>
          <cell r="AX29"/>
          <cell r="AY29">
            <v>0</v>
          </cell>
          <cell r="AZ29"/>
          <cell r="BA29"/>
          <cell r="BB29">
            <v>0</v>
          </cell>
          <cell r="BC29"/>
          <cell r="BD29"/>
          <cell r="BE29"/>
          <cell r="BF29">
            <v>0</v>
          </cell>
          <cell r="BG29"/>
          <cell r="BH29">
            <v>0</v>
          </cell>
          <cell r="BJ29"/>
          <cell r="BK29"/>
          <cell r="BL29"/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</row>
        <row r="30">
          <cell r="A30">
            <v>26</v>
          </cell>
          <cell r="B30"/>
          <cell r="C30"/>
          <cell r="D30"/>
          <cell r="E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O30"/>
          <cell r="AP30">
            <v>0</v>
          </cell>
          <cell r="AQ30"/>
          <cell r="AR30"/>
          <cell r="AS30">
            <v>0</v>
          </cell>
          <cell r="AT30"/>
          <cell r="AU30"/>
          <cell r="AV30">
            <v>0</v>
          </cell>
          <cell r="AW30"/>
          <cell r="AX30"/>
          <cell r="AY30">
            <v>0</v>
          </cell>
          <cell r="AZ30"/>
          <cell r="BA30"/>
          <cell r="BB30">
            <v>0</v>
          </cell>
          <cell r="BC30"/>
          <cell r="BD30"/>
          <cell r="BE30"/>
          <cell r="BF30">
            <v>0</v>
          </cell>
          <cell r="BG30"/>
          <cell r="BH30">
            <v>0</v>
          </cell>
          <cell r="BJ30"/>
          <cell r="BK30"/>
          <cell r="BL30"/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</row>
        <row r="31">
          <cell r="A31">
            <v>27</v>
          </cell>
          <cell r="B31"/>
          <cell r="C31"/>
          <cell r="D31"/>
          <cell r="E31"/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O31"/>
          <cell r="AP31">
            <v>0</v>
          </cell>
          <cell r="AQ31"/>
          <cell r="AR31"/>
          <cell r="AS31">
            <v>0</v>
          </cell>
          <cell r="AT31"/>
          <cell r="AU31"/>
          <cell r="AV31">
            <v>0</v>
          </cell>
          <cell r="AW31"/>
          <cell r="AX31"/>
          <cell r="AY31">
            <v>0</v>
          </cell>
          <cell r="AZ31"/>
          <cell r="BA31"/>
          <cell r="BB31">
            <v>0</v>
          </cell>
          <cell r="BC31"/>
          <cell r="BD31"/>
          <cell r="BE31"/>
          <cell r="BF31">
            <v>0</v>
          </cell>
          <cell r="BG31"/>
          <cell r="BH31">
            <v>0</v>
          </cell>
          <cell r="BJ31"/>
          <cell r="BK31"/>
          <cell r="BL31"/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</row>
        <row r="32">
          <cell r="A32">
            <v>28</v>
          </cell>
          <cell r="B32"/>
          <cell r="C32"/>
          <cell r="D32"/>
          <cell r="E32"/>
          <cell r="F32"/>
          <cell r="G32"/>
          <cell r="H32"/>
          <cell r="I32"/>
          <cell r="J32"/>
          <cell r="K32"/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O32"/>
          <cell r="AP32">
            <v>0</v>
          </cell>
          <cell r="AQ32"/>
          <cell r="AR32"/>
          <cell r="AS32">
            <v>0</v>
          </cell>
          <cell r="AT32"/>
          <cell r="AU32"/>
          <cell r="AV32">
            <v>0</v>
          </cell>
          <cell r="AW32"/>
          <cell r="AX32"/>
          <cell r="AY32">
            <v>0</v>
          </cell>
          <cell r="AZ32"/>
          <cell r="BA32"/>
          <cell r="BB32">
            <v>0</v>
          </cell>
          <cell r="BC32"/>
          <cell r="BD32"/>
          <cell r="BE32"/>
          <cell r="BF32">
            <v>0</v>
          </cell>
          <cell r="BG32"/>
          <cell r="BH32">
            <v>0</v>
          </cell>
          <cell r="BJ32"/>
          <cell r="BK32"/>
          <cell r="BL32"/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</row>
        <row r="33">
          <cell r="A33">
            <v>29</v>
          </cell>
          <cell r="B33"/>
          <cell r="C33"/>
          <cell r="D33"/>
          <cell r="E33"/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O33"/>
          <cell r="AP33">
            <v>0</v>
          </cell>
          <cell r="AQ33"/>
          <cell r="AR33"/>
          <cell r="AS33">
            <v>0</v>
          </cell>
          <cell r="AT33"/>
          <cell r="AU33"/>
          <cell r="AV33">
            <v>0</v>
          </cell>
          <cell r="AW33"/>
          <cell r="AX33"/>
          <cell r="AY33">
            <v>0</v>
          </cell>
          <cell r="AZ33"/>
          <cell r="BA33"/>
          <cell r="BB33">
            <v>0</v>
          </cell>
          <cell r="BC33"/>
          <cell r="BD33"/>
          <cell r="BE33"/>
          <cell r="BF33">
            <v>0</v>
          </cell>
          <cell r="BG33"/>
          <cell r="BH33">
            <v>0</v>
          </cell>
          <cell r="BJ33"/>
          <cell r="BK33"/>
          <cell r="BL33"/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</row>
        <row r="34">
          <cell r="A34">
            <v>30</v>
          </cell>
          <cell r="B34"/>
          <cell r="C34"/>
          <cell r="D34"/>
          <cell r="E34"/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O34"/>
          <cell r="AP34">
            <v>0</v>
          </cell>
          <cell r="AQ34"/>
          <cell r="AR34"/>
          <cell r="AS34">
            <v>0</v>
          </cell>
          <cell r="AT34"/>
          <cell r="AU34"/>
          <cell r="AV34">
            <v>0</v>
          </cell>
          <cell r="AW34"/>
          <cell r="AX34"/>
          <cell r="AY34">
            <v>0</v>
          </cell>
          <cell r="AZ34"/>
          <cell r="BA34"/>
          <cell r="BB34">
            <v>0</v>
          </cell>
          <cell r="BC34"/>
          <cell r="BD34"/>
          <cell r="BE34"/>
          <cell r="BF34">
            <v>0</v>
          </cell>
          <cell r="BG34"/>
          <cell r="BH34">
            <v>0</v>
          </cell>
          <cell r="BJ34"/>
          <cell r="BK34"/>
          <cell r="BL34"/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</row>
        <row r="35">
          <cell r="A35">
            <v>31</v>
          </cell>
          <cell r="B35"/>
          <cell r="C35"/>
          <cell r="D35"/>
          <cell r="E35"/>
          <cell r="F35"/>
          <cell r="G35"/>
          <cell r="H35"/>
          <cell r="I35"/>
          <cell r="J35"/>
          <cell r="K35"/>
          <cell r="L35"/>
          <cell r="M35"/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O35"/>
          <cell r="AP35">
            <v>0</v>
          </cell>
          <cell r="AQ35"/>
          <cell r="AR35"/>
          <cell r="AS35">
            <v>0</v>
          </cell>
          <cell r="AT35"/>
          <cell r="AU35"/>
          <cell r="AV35">
            <v>0</v>
          </cell>
          <cell r="AW35"/>
          <cell r="AX35"/>
          <cell r="AY35">
            <v>0</v>
          </cell>
          <cell r="AZ35"/>
          <cell r="BA35"/>
          <cell r="BB35">
            <v>0</v>
          </cell>
          <cell r="BC35"/>
          <cell r="BD35"/>
          <cell r="BE35"/>
          <cell r="BF35">
            <v>0</v>
          </cell>
          <cell r="BG35"/>
          <cell r="BH35">
            <v>0</v>
          </cell>
          <cell r="BJ35"/>
          <cell r="BK35"/>
          <cell r="BL35"/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</row>
        <row r="36">
          <cell r="A36">
            <v>32</v>
          </cell>
          <cell r="B36"/>
          <cell r="C36"/>
          <cell r="D36"/>
          <cell r="E36"/>
          <cell r="F36"/>
          <cell r="G36"/>
          <cell r="H36"/>
          <cell r="I36"/>
          <cell r="J36"/>
          <cell r="K36"/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O36"/>
          <cell r="AP36">
            <v>0</v>
          </cell>
          <cell r="AQ36"/>
          <cell r="AR36"/>
          <cell r="AS36">
            <v>0</v>
          </cell>
          <cell r="AT36"/>
          <cell r="AU36"/>
          <cell r="AV36">
            <v>0</v>
          </cell>
          <cell r="AW36"/>
          <cell r="AX36"/>
          <cell r="AY36">
            <v>0</v>
          </cell>
          <cell r="AZ36"/>
          <cell r="BA36"/>
          <cell r="BB36">
            <v>0</v>
          </cell>
          <cell r="BC36"/>
          <cell r="BD36"/>
          <cell r="BE36"/>
          <cell r="BF36">
            <v>0</v>
          </cell>
          <cell r="BG36"/>
          <cell r="BH36">
            <v>0</v>
          </cell>
          <cell r="BJ36"/>
          <cell r="BK36"/>
          <cell r="BL36"/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</row>
        <row r="37">
          <cell r="A37">
            <v>33</v>
          </cell>
          <cell r="B37"/>
          <cell r="C37"/>
          <cell r="D37"/>
          <cell r="E37"/>
          <cell r="F37"/>
          <cell r="G37"/>
          <cell r="H37"/>
          <cell r="I37"/>
          <cell r="J37"/>
          <cell r="K37"/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O37"/>
          <cell r="AP37">
            <v>0</v>
          </cell>
          <cell r="AQ37"/>
          <cell r="AR37"/>
          <cell r="AS37">
            <v>0</v>
          </cell>
          <cell r="AT37"/>
          <cell r="AU37"/>
          <cell r="AV37">
            <v>0</v>
          </cell>
          <cell r="AW37"/>
          <cell r="AX37"/>
          <cell r="AY37">
            <v>0</v>
          </cell>
          <cell r="AZ37"/>
          <cell r="BA37"/>
          <cell r="BB37">
            <v>0</v>
          </cell>
          <cell r="BC37"/>
          <cell r="BD37"/>
          <cell r="BE37"/>
          <cell r="BF37">
            <v>0</v>
          </cell>
          <cell r="BG37"/>
          <cell r="BH37">
            <v>0</v>
          </cell>
          <cell r="BJ37"/>
          <cell r="BK37"/>
          <cell r="BL37"/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</row>
        <row r="38">
          <cell r="A38">
            <v>34</v>
          </cell>
          <cell r="B38"/>
          <cell r="C38"/>
          <cell r="D38"/>
          <cell r="E38"/>
          <cell r="F38"/>
          <cell r="G38"/>
          <cell r="H38"/>
          <cell r="I38"/>
          <cell r="J38"/>
          <cell r="K38"/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O38"/>
          <cell r="AP38">
            <v>0</v>
          </cell>
          <cell r="AQ38"/>
          <cell r="AR38"/>
          <cell r="AS38">
            <v>0</v>
          </cell>
          <cell r="AT38"/>
          <cell r="AU38"/>
          <cell r="AV38">
            <v>0</v>
          </cell>
          <cell r="AW38"/>
          <cell r="AX38"/>
          <cell r="AY38">
            <v>0</v>
          </cell>
          <cell r="AZ38"/>
          <cell r="BA38"/>
          <cell r="BB38">
            <v>0</v>
          </cell>
          <cell r="BC38"/>
          <cell r="BD38"/>
          <cell r="BE38"/>
          <cell r="BF38">
            <v>0</v>
          </cell>
          <cell r="BG38"/>
          <cell r="BH38">
            <v>0</v>
          </cell>
          <cell r="BJ38"/>
          <cell r="BK38"/>
          <cell r="BL38"/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</row>
        <row r="39">
          <cell r="A39">
            <v>35</v>
          </cell>
          <cell r="B39"/>
          <cell r="C39"/>
          <cell r="D39"/>
          <cell r="E39"/>
          <cell r="F39"/>
          <cell r="G39"/>
          <cell r="H39"/>
          <cell r="I39"/>
          <cell r="J39"/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O39"/>
          <cell r="AP39">
            <v>0</v>
          </cell>
          <cell r="AQ39"/>
          <cell r="AR39"/>
          <cell r="AS39">
            <v>0</v>
          </cell>
          <cell r="AT39"/>
          <cell r="AU39"/>
          <cell r="AV39">
            <v>0</v>
          </cell>
          <cell r="AW39"/>
          <cell r="AX39"/>
          <cell r="AY39">
            <v>0</v>
          </cell>
          <cell r="AZ39"/>
          <cell r="BA39"/>
          <cell r="BB39">
            <v>0</v>
          </cell>
          <cell r="BC39"/>
          <cell r="BD39"/>
          <cell r="BE39"/>
          <cell r="BF39">
            <v>0</v>
          </cell>
          <cell r="BG39"/>
          <cell r="BH39">
            <v>0</v>
          </cell>
          <cell r="BJ39"/>
          <cell r="BK39"/>
          <cell r="BL39"/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</row>
        <row r="40">
          <cell r="A40">
            <v>36</v>
          </cell>
          <cell r="B40"/>
          <cell r="C40"/>
          <cell r="D40"/>
          <cell r="E40"/>
          <cell r="F40"/>
          <cell r="G40"/>
          <cell r="H40"/>
          <cell r="I40"/>
          <cell r="J40"/>
          <cell r="K40"/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O40"/>
          <cell r="AP40">
            <v>0</v>
          </cell>
          <cell r="AQ40"/>
          <cell r="AR40"/>
          <cell r="AS40">
            <v>0</v>
          </cell>
          <cell r="AT40"/>
          <cell r="AU40"/>
          <cell r="AV40">
            <v>0</v>
          </cell>
          <cell r="AW40"/>
          <cell r="AX40"/>
          <cell r="AY40">
            <v>0</v>
          </cell>
          <cell r="AZ40"/>
          <cell r="BA40"/>
          <cell r="BB40">
            <v>0</v>
          </cell>
          <cell r="BC40"/>
          <cell r="BD40"/>
          <cell r="BE40"/>
          <cell r="BF40">
            <v>0</v>
          </cell>
          <cell r="BG40"/>
          <cell r="BH40">
            <v>0</v>
          </cell>
          <cell r="BJ40"/>
          <cell r="BK40"/>
          <cell r="BL40"/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</row>
        <row r="41">
          <cell r="A41">
            <v>37</v>
          </cell>
          <cell r="B41"/>
          <cell r="C41"/>
          <cell r="D41"/>
          <cell r="E41"/>
          <cell r="F41"/>
          <cell r="G41"/>
          <cell r="H41"/>
          <cell r="I41"/>
          <cell r="J41"/>
          <cell r="K41"/>
          <cell r="L41"/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O41"/>
          <cell r="AP41">
            <v>0</v>
          </cell>
          <cell r="AQ41"/>
          <cell r="AR41"/>
          <cell r="AS41">
            <v>0</v>
          </cell>
          <cell r="AT41"/>
          <cell r="AU41"/>
          <cell r="AV41">
            <v>0</v>
          </cell>
          <cell r="AW41"/>
          <cell r="AX41"/>
          <cell r="AY41">
            <v>0</v>
          </cell>
          <cell r="AZ41"/>
          <cell r="BA41"/>
          <cell r="BB41">
            <v>0</v>
          </cell>
          <cell r="BC41"/>
          <cell r="BD41"/>
          <cell r="BE41"/>
          <cell r="BF41">
            <v>0</v>
          </cell>
          <cell r="BG41"/>
          <cell r="BH41">
            <v>0</v>
          </cell>
          <cell r="BJ41"/>
          <cell r="BK41"/>
          <cell r="BL41"/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</row>
        <row r="42">
          <cell r="A42">
            <v>38</v>
          </cell>
          <cell r="B42"/>
          <cell r="C42"/>
          <cell r="D42"/>
          <cell r="E42"/>
          <cell r="F42"/>
          <cell r="G42"/>
          <cell r="H42"/>
          <cell r="I42"/>
          <cell r="J42"/>
          <cell r="K42"/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O42"/>
          <cell r="AP42">
            <v>0</v>
          </cell>
          <cell r="AQ42"/>
          <cell r="AR42"/>
          <cell r="AS42">
            <v>0</v>
          </cell>
          <cell r="AT42"/>
          <cell r="AU42"/>
          <cell r="AV42">
            <v>0</v>
          </cell>
          <cell r="AW42"/>
          <cell r="AX42"/>
          <cell r="AY42">
            <v>0</v>
          </cell>
          <cell r="AZ42"/>
          <cell r="BA42"/>
          <cell r="BB42">
            <v>0</v>
          </cell>
          <cell r="BC42"/>
          <cell r="BD42"/>
          <cell r="BE42"/>
          <cell r="BF42">
            <v>0</v>
          </cell>
          <cell r="BG42"/>
          <cell r="BH42">
            <v>0</v>
          </cell>
          <cell r="BJ42"/>
          <cell r="BK42"/>
          <cell r="BL42"/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</row>
        <row r="43">
          <cell r="A43">
            <v>39</v>
          </cell>
          <cell r="B43"/>
          <cell r="C43"/>
          <cell r="D43"/>
          <cell r="E43"/>
          <cell r="F43"/>
          <cell r="G43"/>
          <cell r="H43"/>
          <cell r="I43"/>
          <cell r="J43"/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O43"/>
          <cell r="AP43">
            <v>0</v>
          </cell>
          <cell r="AQ43"/>
          <cell r="AR43"/>
          <cell r="AS43">
            <v>0</v>
          </cell>
          <cell r="AT43"/>
          <cell r="AU43"/>
          <cell r="AV43">
            <v>0</v>
          </cell>
          <cell r="AW43"/>
          <cell r="AX43"/>
          <cell r="AY43">
            <v>0</v>
          </cell>
          <cell r="AZ43"/>
          <cell r="BA43"/>
          <cell r="BB43">
            <v>0</v>
          </cell>
          <cell r="BC43"/>
          <cell r="BD43"/>
          <cell r="BE43"/>
          <cell r="BF43">
            <v>0</v>
          </cell>
          <cell r="BG43"/>
          <cell r="BH43">
            <v>0</v>
          </cell>
          <cell r="BJ43"/>
          <cell r="BK43"/>
          <cell r="BL43"/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</row>
        <row r="44">
          <cell r="A44">
            <v>40</v>
          </cell>
          <cell r="B44"/>
          <cell r="C44"/>
          <cell r="D44"/>
          <cell r="E44"/>
          <cell r="F44"/>
          <cell r="G44"/>
          <cell r="H44"/>
          <cell r="I44"/>
          <cell r="J44"/>
          <cell r="K44"/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O44"/>
          <cell r="AP44">
            <v>0</v>
          </cell>
          <cell r="AQ44"/>
          <cell r="AR44"/>
          <cell r="AS44">
            <v>0</v>
          </cell>
          <cell r="AT44"/>
          <cell r="AU44"/>
          <cell r="AV44">
            <v>0</v>
          </cell>
          <cell r="AW44"/>
          <cell r="AX44"/>
          <cell r="AY44">
            <v>0</v>
          </cell>
          <cell r="AZ44"/>
          <cell r="BA44"/>
          <cell r="BB44">
            <v>0</v>
          </cell>
          <cell r="BC44"/>
          <cell r="BD44"/>
          <cell r="BE44"/>
          <cell r="BF44">
            <v>0</v>
          </cell>
          <cell r="BG44"/>
          <cell r="BH44">
            <v>0</v>
          </cell>
          <cell r="BJ44"/>
          <cell r="BK44"/>
          <cell r="BL44"/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</row>
        <row r="45">
          <cell r="A45">
            <v>41</v>
          </cell>
          <cell r="B45"/>
          <cell r="C45"/>
          <cell r="D45"/>
          <cell r="E45"/>
          <cell r="F45"/>
          <cell r="G45"/>
          <cell r="H45"/>
          <cell r="I45"/>
          <cell r="J45"/>
          <cell r="K45"/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O45"/>
          <cell r="AP45">
            <v>0</v>
          </cell>
          <cell r="AQ45"/>
          <cell r="AR45"/>
          <cell r="AS45">
            <v>0</v>
          </cell>
          <cell r="AT45"/>
          <cell r="AU45"/>
          <cell r="AV45">
            <v>0</v>
          </cell>
          <cell r="AW45"/>
          <cell r="AX45"/>
          <cell r="AY45">
            <v>0</v>
          </cell>
          <cell r="AZ45"/>
          <cell r="BA45"/>
          <cell r="BB45">
            <v>0</v>
          </cell>
          <cell r="BC45"/>
          <cell r="BD45"/>
          <cell r="BE45"/>
          <cell r="BF45">
            <v>0</v>
          </cell>
          <cell r="BG45"/>
          <cell r="BH45">
            <v>0</v>
          </cell>
          <cell r="BJ45"/>
          <cell r="BK45"/>
          <cell r="BL45"/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</row>
        <row r="46">
          <cell r="A46">
            <v>42</v>
          </cell>
          <cell r="B46"/>
          <cell r="C46"/>
          <cell r="D46"/>
          <cell r="E46"/>
          <cell r="F46"/>
          <cell r="G46"/>
          <cell r="H46"/>
          <cell r="I46"/>
          <cell r="J46"/>
          <cell r="K46"/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O46"/>
          <cell r="AP46">
            <v>0</v>
          </cell>
          <cell r="AQ46"/>
          <cell r="AR46"/>
          <cell r="AS46">
            <v>0</v>
          </cell>
          <cell r="AT46"/>
          <cell r="AU46"/>
          <cell r="AV46">
            <v>0</v>
          </cell>
          <cell r="AW46"/>
          <cell r="AX46"/>
          <cell r="AY46">
            <v>0</v>
          </cell>
          <cell r="AZ46"/>
          <cell r="BA46"/>
          <cell r="BB46">
            <v>0</v>
          </cell>
          <cell r="BC46"/>
          <cell r="BD46"/>
          <cell r="BE46"/>
          <cell r="BF46">
            <v>0</v>
          </cell>
          <cell r="BG46"/>
          <cell r="BH46">
            <v>0</v>
          </cell>
          <cell r="BJ46"/>
          <cell r="BK46"/>
          <cell r="BL46"/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</row>
        <row r="47">
          <cell r="A47">
            <v>43</v>
          </cell>
          <cell r="B47"/>
          <cell r="C47"/>
          <cell r="D47"/>
          <cell r="E47"/>
          <cell r="F47"/>
          <cell r="G47"/>
          <cell r="H47"/>
          <cell r="I47"/>
          <cell r="J47"/>
          <cell r="K47"/>
          <cell r="L47"/>
          <cell r="M47"/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O47"/>
          <cell r="AP47">
            <v>0</v>
          </cell>
          <cell r="AQ47"/>
          <cell r="AR47"/>
          <cell r="AS47">
            <v>0</v>
          </cell>
          <cell r="AT47"/>
          <cell r="AU47"/>
          <cell r="AV47">
            <v>0</v>
          </cell>
          <cell r="AW47"/>
          <cell r="AX47"/>
          <cell r="AY47">
            <v>0</v>
          </cell>
          <cell r="AZ47"/>
          <cell r="BA47"/>
          <cell r="BB47">
            <v>0</v>
          </cell>
          <cell r="BC47"/>
          <cell r="BD47"/>
          <cell r="BE47"/>
          <cell r="BF47">
            <v>0</v>
          </cell>
          <cell r="BG47"/>
          <cell r="BH47">
            <v>0</v>
          </cell>
          <cell r="BJ47"/>
          <cell r="BK47"/>
          <cell r="BL47"/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</row>
        <row r="48">
          <cell r="A48">
            <v>44</v>
          </cell>
          <cell r="B48"/>
          <cell r="C48"/>
          <cell r="D48"/>
          <cell r="E48"/>
          <cell r="F48"/>
          <cell r="G48"/>
          <cell r="H48"/>
          <cell r="I48"/>
          <cell r="J48"/>
          <cell r="K48"/>
          <cell r="L48"/>
          <cell r="M48"/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O48"/>
          <cell r="AP48">
            <v>0</v>
          </cell>
          <cell r="AQ48"/>
          <cell r="AR48"/>
          <cell r="AS48">
            <v>0</v>
          </cell>
          <cell r="AT48"/>
          <cell r="AU48"/>
          <cell r="AV48">
            <v>0</v>
          </cell>
          <cell r="AW48"/>
          <cell r="AX48"/>
          <cell r="AY48">
            <v>0</v>
          </cell>
          <cell r="AZ48"/>
          <cell r="BA48"/>
          <cell r="BB48">
            <v>0</v>
          </cell>
          <cell r="BC48"/>
          <cell r="BD48"/>
          <cell r="BE48"/>
          <cell r="BF48">
            <v>0</v>
          </cell>
          <cell r="BG48"/>
          <cell r="BH48">
            <v>0</v>
          </cell>
          <cell r="BJ48"/>
          <cell r="BK48"/>
          <cell r="BL48"/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</row>
        <row r="49">
          <cell r="A49">
            <v>45</v>
          </cell>
          <cell r="B49"/>
          <cell r="C49"/>
          <cell r="D49"/>
          <cell r="E49"/>
          <cell r="F49"/>
          <cell r="G49"/>
          <cell r="H49"/>
          <cell r="I49"/>
          <cell r="J49"/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O49"/>
          <cell r="AP49">
            <v>0</v>
          </cell>
          <cell r="AQ49"/>
          <cell r="AR49"/>
          <cell r="AS49">
            <v>0</v>
          </cell>
          <cell r="AT49"/>
          <cell r="AU49"/>
          <cell r="AV49">
            <v>0</v>
          </cell>
          <cell r="AW49"/>
          <cell r="AX49"/>
          <cell r="AY49">
            <v>0</v>
          </cell>
          <cell r="AZ49"/>
          <cell r="BA49"/>
          <cell r="BB49">
            <v>0</v>
          </cell>
          <cell r="BC49"/>
          <cell r="BD49"/>
          <cell r="BE49"/>
          <cell r="BF49">
            <v>0</v>
          </cell>
          <cell r="BG49"/>
          <cell r="BH49">
            <v>0</v>
          </cell>
          <cell r="BJ49"/>
          <cell r="BK49"/>
          <cell r="BL49"/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</row>
        <row r="50">
          <cell r="A50">
            <v>46</v>
          </cell>
          <cell r="B50"/>
          <cell r="C50"/>
          <cell r="D50"/>
          <cell r="E50"/>
          <cell r="F50"/>
          <cell r="G50"/>
          <cell r="H50"/>
          <cell r="I50"/>
          <cell r="J50"/>
          <cell r="K50"/>
          <cell r="L50"/>
          <cell r="M50"/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O50"/>
          <cell r="AP50">
            <v>0</v>
          </cell>
          <cell r="AQ50"/>
          <cell r="AR50"/>
          <cell r="AS50">
            <v>0</v>
          </cell>
          <cell r="AT50"/>
          <cell r="AU50"/>
          <cell r="AV50">
            <v>0</v>
          </cell>
          <cell r="AW50"/>
          <cell r="AX50"/>
          <cell r="AY50">
            <v>0</v>
          </cell>
          <cell r="AZ50"/>
          <cell r="BA50"/>
          <cell r="BB50">
            <v>0</v>
          </cell>
          <cell r="BC50"/>
          <cell r="BD50"/>
          <cell r="BE50"/>
          <cell r="BF50">
            <v>0</v>
          </cell>
          <cell r="BG50"/>
          <cell r="BH50">
            <v>0</v>
          </cell>
          <cell r="BJ50"/>
          <cell r="BK50"/>
          <cell r="BL50"/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</row>
        <row r="51">
          <cell r="A51">
            <v>47</v>
          </cell>
          <cell r="B51"/>
          <cell r="C51"/>
          <cell r="D51"/>
          <cell r="E51"/>
          <cell r="F51"/>
          <cell r="G51"/>
          <cell r="H51"/>
          <cell r="I51"/>
          <cell r="J51"/>
          <cell r="K51"/>
          <cell r="L51"/>
          <cell r="M51"/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O51"/>
          <cell r="AP51">
            <v>0</v>
          </cell>
          <cell r="AQ51"/>
          <cell r="AR51"/>
          <cell r="AS51">
            <v>0</v>
          </cell>
          <cell r="AT51"/>
          <cell r="AU51"/>
          <cell r="AV51">
            <v>0</v>
          </cell>
          <cell r="AW51"/>
          <cell r="AX51"/>
          <cell r="AY51">
            <v>0</v>
          </cell>
          <cell r="AZ51"/>
          <cell r="BA51"/>
          <cell r="BB51">
            <v>0</v>
          </cell>
          <cell r="BC51"/>
          <cell r="BD51"/>
          <cell r="BE51"/>
          <cell r="BF51">
            <v>0</v>
          </cell>
          <cell r="BG51"/>
          <cell r="BH51">
            <v>0</v>
          </cell>
          <cell r="BJ51"/>
          <cell r="BK51"/>
          <cell r="BL51"/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</row>
        <row r="52">
          <cell r="A52">
            <v>48</v>
          </cell>
          <cell r="B52"/>
          <cell r="C52"/>
          <cell r="D52"/>
          <cell r="E52"/>
          <cell r="F52"/>
          <cell r="G52"/>
          <cell r="H52"/>
          <cell r="I52"/>
          <cell r="J52"/>
          <cell r="K52"/>
          <cell r="L52"/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O52"/>
          <cell r="AP52">
            <v>0</v>
          </cell>
          <cell r="AQ52"/>
          <cell r="AR52"/>
          <cell r="AS52">
            <v>0</v>
          </cell>
          <cell r="AT52"/>
          <cell r="AU52"/>
          <cell r="AV52">
            <v>0</v>
          </cell>
          <cell r="AW52"/>
          <cell r="AX52"/>
          <cell r="AY52">
            <v>0</v>
          </cell>
          <cell r="AZ52"/>
          <cell r="BA52"/>
          <cell r="BB52">
            <v>0</v>
          </cell>
          <cell r="BC52"/>
          <cell r="BD52"/>
          <cell r="BE52"/>
          <cell r="BF52">
            <v>0</v>
          </cell>
          <cell r="BG52"/>
          <cell r="BH52">
            <v>0</v>
          </cell>
          <cell r="BJ52"/>
          <cell r="BK52"/>
          <cell r="BL52"/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</row>
        <row r="53">
          <cell r="A53">
            <v>49</v>
          </cell>
          <cell r="B53"/>
          <cell r="C53"/>
          <cell r="D53"/>
          <cell r="E53"/>
          <cell r="F53"/>
          <cell r="G53"/>
          <cell r="H53"/>
          <cell r="I53"/>
          <cell r="J53"/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O53"/>
          <cell r="AP53">
            <v>0</v>
          </cell>
          <cell r="AQ53"/>
          <cell r="AR53"/>
          <cell r="AS53">
            <v>0</v>
          </cell>
          <cell r="AT53"/>
          <cell r="AU53"/>
          <cell r="AV53">
            <v>0</v>
          </cell>
          <cell r="AW53"/>
          <cell r="AX53"/>
          <cell r="AY53">
            <v>0</v>
          </cell>
          <cell r="AZ53"/>
          <cell r="BA53"/>
          <cell r="BB53">
            <v>0</v>
          </cell>
          <cell r="BC53"/>
          <cell r="BD53"/>
          <cell r="BE53"/>
          <cell r="BF53">
            <v>0</v>
          </cell>
          <cell r="BG53"/>
          <cell r="BH53">
            <v>0</v>
          </cell>
          <cell r="BJ53"/>
          <cell r="BK53"/>
          <cell r="BL53"/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</row>
        <row r="54">
          <cell r="A54">
            <v>50</v>
          </cell>
          <cell r="B54"/>
          <cell r="C54"/>
          <cell r="D54"/>
          <cell r="E54"/>
          <cell r="F54"/>
          <cell r="G54"/>
          <cell r="H54"/>
          <cell r="I54"/>
          <cell r="J54"/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O54"/>
          <cell r="AP54">
            <v>0</v>
          </cell>
          <cell r="AQ54"/>
          <cell r="AR54"/>
          <cell r="AS54">
            <v>0</v>
          </cell>
          <cell r="AT54"/>
          <cell r="AU54"/>
          <cell r="AV54">
            <v>0</v>
          </cell>
          <cell r="AW54"/>
          <cell r="AX54"/>
          <cell r="AY54">
            <v>0</v>
          </cell>
          <cell r="AZ54"/>
          <cell r="BA54"/>
          <cell r="BB54">
            <v>0</v>
          </cell>
          <cell r="BC54"/>
          <cell r="BD54"/>
          <cell r="BE54"/>
          <cell r="BF54">
            <v>0</v>
          </cell>
          <cell r="BG54"/>
          <cell r="BH54">
            <v>0</v>
          </cell>
          <cell r="BJ54"/>
          <cell r="BK54"/>
          <cell r="BL54"/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Henrik Thers" id="{846BD8B9-9940-440A-9842-13E3BE4031C6}" userId="S::au323645@uni.au.dk::d1ba433a-15e3-4223-aebc-293f3447c1f5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1" dT="2024-10-22T07:01:30.65" personId="{846BD8B9-9940-440A-9842-13E3BE4031C6}" id="{4CD2BF2A-B899-4D74-8A2A-001CF24AE839}">
    <text>This column indicate whether the product in the particular row is an intermediate of final product. ’No’ means intermediate and ’Yes’ means final.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A84B7-1F17-4FC4-9F0C-7A1A05CC83A7}">
  <sheetPr>
    <tabColor theme="7"/>
  </sheetPr>
  <dimension ref="A1:CB137"/>
  <sheetViews>
    <sheetView topLeftCell="B1" zoomScaleNormal="100" workbookViewId="0">
      <selection activeCell="F11" sqref="F11"/>
    </sheetView>
  </sheetViews>
  <sheetFormatPr defaultRowHeight="14.4" x14ac:dyDescent="0.3"/>
  <cols>
    <col min="1" max="1" width="53.777343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41.44140625" bestFit="1" customWidth="1"/>
    <col min="7" max="7" width="42.88671875" bestFit="1" customWidth="1"/>
    <col min="8" max="8" width="30.6640625" bestFit="1" customWidth="1"/>
    <col min="9" max="9" width="20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7.4414062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359</v>
      </c>
      <c r="B1" s="1"/>
      <c r="W1" t="s">
        <v>419</v>
      </c>
    </row>
    <row r="2" spans="1:80" ht="15" thickBot="1" x14ac:dyDescent="0.35"/>
    <row r="3" spans="1:80" x14ac:dyDescent="0.3">
      <c r="A3" s="2" t="s">
        <v>360</v>
      </c>
      <c r="B3" s="332" t="s">
        <v>361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362</v>
      </c>
      <c r="B4" s="333">
        <v>201</v>
      </c>
      <c r="C4" s="333"/>
      <c r="F4" s="99" t="s">
        <v>394</v>
      </c>
      <c r="G4" s="96">
        <v>12.8</v>
      </c>
    </row>
    <row r="5" spans="1:80" x14ac:dyDescent="0.3">
      <c r="A5" s="3" t="s">
        <v>363</v>
      </c>
      <c r="B5" s="333" t="s">
        <v>286</v>
      </c>
      <c r="C5" s="333"/>
      <c r="F5" s="99" t="s">
        <v>395</v>
      </c>
      <c r="G5" s="96" t="s">
        <v>61</v>
      </c>
    </row>
    <row r="6" spans="1:80" x14ac:dyDescent="0.3">
      <c r="A6" s="3" t="s">
        <v>364</v>
      </c>
      <c r="B6" s="333" t="s">
        <v>365</v>
      </c>
      <c r="C6" s="333"/>
      <c r="F6" s="99" t="s">
        <v>396</v>
      </c>
      <c r="G6" s="96">
        <v>11</v>
      </c>
    </row>
    <row r="7" spans="1:80" x14ac:dyDescent="0.3">
      <c r="A7" s="334" t="s">
        <v>6</v>
      </c>
      <c r="B7" s="335" t="s">
        <v>366</v>
      </c>
      <c r="C7" s="335"/>
      <c r="F7" s="99" t="s">
        <v>397</v>
      </c>
      <c r="G7" s="96">
        <v>1</v>
      </c>
    </row>
    <row r="8" spans="1:80" ht="15" thickBot="1" x14ac:dyDescent="0.35">
      <c r="A8" s="334"/>
      <c r="B8" s="335"/>
      <c r="C8" s="335"/>
      <c r="F8" s="100" t="s">
        <v>398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407</v>
      </c>
      <c r="Q11" s="73" t="s">
        <v>409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367</v>
      </c>
      <c r="B12" s="5" t="s">
        <v>368</v>
      </c>
      <c r="C12" s="5" t="s">
        <v>369</v>
      </c>
      <c r="D12" s="294"/>
      <c r="E12" s="5" t="s">
        <v>370</v>
      </c>
      <c r="P12" s="246"/>
      <c r="Q12" s="256" t="s">
        <v>408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 t="s">
        <v>12</v>
      </c>
      <c r="C13" s="8" t="s">
        <v>13</v>
      </c>
      <c r="D13" s="35"/>
      <c r="E13" s="9">
        <v>1</v>
      </c>
      <c r="P13" s="247">
        <f>(IF($B13="","0",VLOOKUP($B13,Biomass_pool_output_Livesto_mod!$A$3:$H$250,8,FALSE)))</f>
        <v>85.831911990067198</v>
      </c>
      <c r="Q13" s="17"/>
      <c r="R13" s="18">
        <f>(IF($B13="","0",VLOOKUP($B13,Biomass_pool_output_Livesto_mod!$A$3:$I$250,3,FALSE)))*$E13</f>
        <v>526.073726746538</v>
      </c>
      <c r="S13" s="18">
        <f>(IF($B13="","0",VLOOKUP($B13,Biomass_pool_output_Livesto_mod!$A$3:$I$250,4,FALSE)))*$E13</f>
        <v>52.332608825314097</v>
      </c>
      <c r="T13" s="18">
        <f>(IF($B13="","0",VLOOKUP($B13,Biomass_pool_output_Livesto_mod!$A$3:$I$250,5,FALSE)))*$E13</f>
        <v>10.5822123843384</v>
      </c>
      <c r="U13" s="18">
        <f>(IF($B13="","0",VLOOKUP($B13,Biomass_pool_output_Livesto_mod!$A$3:$I$250,6,FALSE)))*$E13</f>
        <v>52.007385095980503</v>
      </c>
      <c r="V13" s="18">
        <f>(IF($B13="","0",VLOOKUP($B13,Biomass_pool_output_Livesto_mod!$A$3:$I$250,7,FALSE)))*$E13</f>
        <v>15.456016837002499</v>
      </c>
      <c r="W13" s="301">
        <f>IF(B13="",0,IF(VLOOKUP(B13,Other_tables!$E$3:$H$225,3,FALSE)="Nej",VLOOKUP($B13,Biomass_pool_output_Livesto_mod!$A$3:$I$250,9,FALSE)*$E13,((VLOOKUP(B13,Other_tables!$E$3:$H$225,4,FALSE))/100)*E13*1000))</f>
        <v>791.64286107264797</v>
      </c>
      <c r="X13" s="301">
        <f>(IF($B13="","0",VLOOKUP($B13,Biomass_pool_output_Livesto_mod!$A$3:$J$250,10,FALSE)))*$E13</f>
        <v>4.2071817193228202E-2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/>
      <c r="C15" s="8" t="s">
        <v>13</v>
      </c>
      <c r="D15" s="35"/>
      <c r="E15" s="9"/>
      <c r="P15" s="247" t="str">
        <f>(IF($B15="","0",VLOOKUP($B15,Biomass_pool_output_Livesto_mod!$A$3:$H$250,8,FALSE)))</f>
        <v>0</v>
      </c>
      <c r="Q15" s="17"/>
      <c r="R15" s="18">
        <f>(IF($B15="","0",VLOOKUP($B15,Biomass_pool_output_Livesto_mod!$A$3:$I$250,3,FALSE)))*$E15</f>
        <v>0</v>
      </c>
      <c r="S15" s="18">
        <f>(IF($B15="","0",VLOOKUP($B15,Biomass_pool_output_Livesto_mod!$A$3:$I$250,4,FALSE)))*$E15</f>
        <v>0</v>
      </c>
      <c r="T15" s="18">
        <f>(IF($B15="","0",VLOOKUP($B15,Biomass_pool_output_Livesto_mod!$A$3:$I$250,5,FALSE)))*$E15</f>
        <v>0</v>
      </c>
      <c r="U15" s="18">
        <f>(IF($B15="","0",VLOOKUP($B15,Biomass_pool_output_Livesto_mod!$A$3:$I$250,6,FALSE)))*$E15</f>
        <v>0</v>
      </c>
      <c r="V15" s="18">
        <f>(IF($B15="","0",VLOOKUP($B15,Biomass_pool_output_Livesto_mod!$A$3:$I$250,7,FALSE)))*$E15</f>
        <v>0</v>
      </c>
      <c r="W15" s="301">
        <f>IF(B15="",0,IF(VLOOKUP(B15,Other_tables!$E$3:$H$225,3,FALSE)="Nej",VLOOKUP($B15,Biomass_pool_output_Livesto_mod!$A$3:$I$250,9,FALSE)*$E15,((VLOOKUP(B15,Other_tables!$E$3:$H$225,4,FALSE))/100)*E15*1000))</f>
        <v>0</v>
      </c>
      <c r="X15" s="301">
        <f>(IF($B15="","0",VLOOKUP($B15,Biomass_pool_output_Livesto_mod!$A$3:$J$250,10,FALSE)))*$E15</f>
        <v>0</v>
      </c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371</v>
      </c>
      <c r="B16" s="7"/>
      <c r="C16" s="8" t="s">
        <v>13</v>
      </c>
      <c r="D16" s="35"/>
      <c r="E16" s="9"/>
      <c r="P16" s="247" t="str">
        <f>(IF($B16="","0",VLOOKUP($B16,Biomass_pool_output_Livesto_mod!$A$3:$H$250,8,FALSE)))</f>
        <v>0</v>
      </c>
      <c r="Q16" s="17"/>
      <c r="R16" s="18">
        <f>(IF($B16="","0",VLOOKUP($B16,Biomass_pool_output_Livesto_mod!$A$3:$I$250,3,FALSE)))*$E16</f>
        <v>0</v>
      </c>
      <c r="S16" s="18">
        <f>(IF($B16="","0",VLOOKUP($B16,Biomass_pool_output_Livesto_mod!$A$3:$I$250,4,FALSE)))*$E16</f>
        <v>0</v>
      </c>
      <c r="T16" s="18">
        <f>(IF($B16="","0",VLOOKUP($B16,Biomass_pool_output_Livesto_mod!$A$3:$I$250,5,FALSE)))*$E16</f>
        <v>0</v>
      </c>
      <c r="U16" s="18">
        <f>(IF($B16="","0",VLOOKUP($B16,Biomass_pool_output_Livesto_mod!$A$3:$I$250,6,FALSE)))*$E16</f>
        <v>0</v>
      </c>
      <c r="V16" s="18">
        <f>(IF($B16="","0",VLOOKUP($B16,Biomass_pool_output_Livesto_mod!$A$3:$I$250,7,FALSE)))*$E16</f>
        <v>0</v>
      </c>
      <c r="W16" s="301">
        <f>IF(B16="",0,IF(VLOOKUP(B16,Other_tables!$E$3:$H$225,3,FALSE)="Nej",VLOOKUP($B16,Biomass_pool_output_Livesto_mod!$A$3:$I$250,9,FALSE)*$E16,((VLOOKUP(B16,Other_tables!$E$3:$H$225,4,FALSE))/100)*E16*1000))</f>
        <v>0</v>
      </c>
      <c r="X16" s="301">
        <f>(IF($B16="","0",VLOOKUP($B16,Biomass_pool_output_Livesto_mod!$A$3:$J$250,10,FALSE)))*$E16</f>
        <v>0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372</v>
      </c>
      <c r="B17" s="13"/>
      <c r="C17" s="8" t="s">
        <v>13</v>
      </c>
      <c r="E17" s="16">
        <f>SUM(E13:E16)</f>
        <v>1</v>
      </c>
      <c r="F17" s="72" t="s">
        <v>373</v>
      </c>
      <c r="P17" s="247">
        <f>(E13*P13+E14*P14+E15*P15+E16*P16)/E17</f>
        <v>85.831911990067198</v>
      </c>
      <c r="Q17" s="131"/>
      <c r="R17" s="18">
        <f t="shared" ref="R17:V17" si="1">SUM(R13:R16)</f>
        <v>526.073726746538</v>
      </c>
      <c r="S17" s="18">
        <f t="shared" si="1"/>
        <v>52.332608825314097</v>
      </c>
      <c r="T17" s="18">
        <f t="shared" si="1"/>
        <v>10.5822123843384</v>
      </c>
      <c r="U17" s="18">
        <f t="shared" si="1"/>
        <v>52.007385095980503</v>
      </c>
      <c r="V17" s="18">
        <f t="shared" si="1"/>
        <v>15.456016837002499</v>
      </c>
      <c r="W17" s="18">
        <f>SUM(W13:W16)</f>
        <v>791.64286107264797</v>
      </c>
      <c r="X17" s="301">
        <f>IF((X13+X14+X15+X16)=0,0,(E13*X13+E14*X14+E15*X15+E16*X16)/E17)</f>
        <v>4.2071817193228202E-2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420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401</v>
      </c>
      <c r="I20" s="133"/>
      <c r="J20" s="133"/>
      <c r="K20" s="133"/>
      <c r="P20" s="246" t="s">
        <v>407</v>
      </c>
      <c r="Q20" s="241" t="s">
        <v>410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368</v>
      </c>
      <c r="C21" s="23" t="s">
        <v>369</v>
      </c>
      <c r="D21" s="5" t="s">
        <v>199</v>
      </c>
      <c r="E21" s="23" t="s">
        <v>370</v>
      </c>
      <c r="F21" s="23" t="s">
        <v>93</v>
      </c>
      <c r="G21" s="23" t="s">
        <v>399</v>
      </c>
      <c r="H21" s="23" t="s">
        <v>400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 t="s">
        <v>12</v>
      </c>
      <c r="C22" s="8" t="s">
        <v>13</v>
      </c>
      <c r="D22" s="116" t="s">
        <v>127</v>
      </c>
      <c r="E22" s="115">
        <f>IF(B22="",0,VLOOKUP(B22,$B$13:$E$16,4,FALSE))</f>
        <v>1</v>
      </c>
      <c r="F22" s="93">
        <v>3</v>
      </c>
      <c r="G22" s="128" t="s">
        <v>101</v>
      </c>
      <c r="H22" s="93">
        <v>7.2</v>
      </c>
      <c r="I22" s="93">
        <v>33</v>
      </c>
      <c r="J22" s="93">
        <v>67</v>
      </c>
      <c r="K22" s="93">
        <v>31.2</v>
      </c>
      <c r="L22" s="163">
        <f>IF(G22="IPCC_MCF_B0",0,((W13/1000)*(I22/100)))</f>
        <v>0.26124214415397384</v>
      </c>
      <c r="M22" s="163">
        <f>IF(G22="IPCC_MCF_B0",0,((W13/1000)*(J22/100)))</f>
        <v>0.53040071691867419</v>
      </c>
      <c r="O22" s="177"/>
      <c r="P22" s="247">
        <f>IF($B22="","0",(((E22-Q22)*1000)/((E22*1000)/P13)))</f>
        <v>85.393321377372459</v>
      </c>
      <c r="Q22" s="243">
        <f>AR22*(16/12)*9.375</f>
        <v>5.1098781621628543E-3</v>
      </c>
      <c r="R22" s="159">
        <f>AR22*5</f>
        <v>2.043951264865142E-3</v>
      </c>
      <c r="S22" s="159">
        <v>0</v>
      </c>
      <c r="T22" s="159">
        <v>0</v>
      </c>
      <c r="U22" s="159">
        <v>0</v>
      </c>
      <c r="V22" s="159">
        <f>(AR22*(16/12)*55)+(AR22*4*21.75)</f>
        <v>6.5542703893342213E-2</v>
      </c>
      <c r="W22" s="159">
        <f>AR22*(16/12)*9.375</f>
        <v>5.1098781621628543E-3</v>
      </c>
      <c r="X22" s="159">
        <f>IF(L22&gt;0,(L22-(L22*BH22^(F22/10))),0)</f>
        <v>5.1758965082989716E-3</v>
      </c>
      <c r="Y22" s="207">
        <f>IF(M22&gt;0,(M22-(M22*BI22^(F22/10))),0)</f>
        <v>1.0270189099526039E-4</v>
      </c>
      <c r="Z22" s="202">
        <f>E22-Q22</f>
        <v>0.99489012183783709</v>
      </c>
      <c r="AA22" s="27">
        <f>IF($E22="",0,(R13-(R22*1000))/1000)</f>
        <v>0.52402977548167295</v>
      </c>
      <c r="AB22" s="27">
        <f>IF($E22="",0,(S13-(S22*1000))/1000)</f>
        <v>5.2332608825314098E-2</v>
      </c>
      <c r="AC22" s="27">
        <f>IF($E22="",0,(T13-(T22*1000))/1000)</f>
        <v>1.05822123843384E-2</v>
      </c>
      <c r="AD22" s="27">
        <f>IF($E22="",0,(U13-(U22*1000))/1000)</f>
        <v>5.2007385095980505E-2</v>
      </c>
      <c r="AE22" s="27">
        <f>IF($E22="",0,(V13-V22))</f>
        <v>15.390474133109157</v>
      </c>
      <c r="AF22" s="27">
        <f>IF($E22="",0,(W13-(W22*1000))/1000)</f>
        <v>0.78653298291048512</v>
      </c>
      <c r="AG22" s="27">
        <f>IF($E22="",0,(L22-X22))</f>
        <v>0.25606624764567487</v>
      </c>
      <c r="AH22" s="196">
        <f>IF($E22="",0,(M22-Y22))</f>
        <v>0.53029801502767893</v>
      </c>
      <c r="AI22" s="200">
        <f>IF($E22=0,"",(AA22/$Z22)*1000)</f>
        <v>526.72125693000658</v>
      </c>
      <c r="AJ22" s="18">
        <f t="shared" ref="AJ22:AL25" si="2">IF($E22=0,"",(AB22/$Z22)*1000)</f>
        <v>52.601395547722696</v>
      </c>
      <c r="AK22" s="18">
        <f t="shared" si="2"/>
        <v>10.636563930085194</v>
      </c>
      <c r="AL22" s="18">
        <f t="shared" si="2"/>
        <v>52.274501429271893</v>
      </c>
      <c r="AM22" s="18">
        <f>IF($E22=0,"",(AE22/$Z22))</f>
        <v>15.469521503217557</v>
      </c>
      <c r="AN22" s="201">
        <f>IF($E22=0,"",(AF22/$Z22)*1000)</f>
        <v>790.57271315302773</v>
      </c>
      <c r="AP22" s="264">
        <f>IF(B22="","",(AR22*4))</f>
        <v>1.6351610118921136E-3</v>
      </c>
      <c r="AQ22" s="26">
        <v>0</v>
      </c>
      <c r="AR22" s="272">
        <f>IF(F22="",0,IF(G22="Arrhenius",(BL22+BM22)*(12/16),(((W13/1000)*BO22*(BP22/100)*0.67)*(12/16))*(F22/$G$8)))</f>
        <v>4.087902529730284E-4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1.798154214691944E-4</v>
      </c>
      <c r="BE22" s="138">
        <f>((M22*0.01*EXP(K22-81000*(1/(8.314*(H22+273.15)))))*24)/1000</f>
        <v>3.6507979510412206E-6</v>
      </c>
      <c r="BF22" s="138">
        <f>10*9.375*BD22</f>
        <v>1.6857695762736973E-2</v>
      </c>
      <c r="BG22" s="138">
        <f>10*9.375*BE22</f>
        <v>3.4226230791011442E-4</v>
      </c>
      <c r="BH22" s="139">
        <f>IF(B22="",0,1-(BF22/L22))</f>
        <v>0.93547099447782367</v>
      </c>
      <c r="BI22" s="139">
        <f>IF(B22="",0,1-(BG22/M22))</f>
        <v>0.99935470994477826</v>
      </c>
      <c r="BJ22" s="54">
        <f>IF(B22="",0,(L22+L22*BH22^(F22/10))/2)</f>
        <v>0.25865419589982436</v>
      </c>
      <c r="BK22" s="54">
        <f>IF(B22="",0,(M22+M22*BI22^(F22/10))/2)</f>
        <v>0.53034936597317661</v>
      </c>
      <c r="BL22" s="140">
        <f>(((BJ22*EXP($K22-81000*(1/(8.314*(H22+273.15)))))*24)*F22)/1000</f>
        <v>5.341023371377234E-4</v>
      </c>
      <c r="BM22" s="290">
        <f>(((BK22*0.01*EXP(K22-81000*(1/(8.314*(H22+273.15)))))*24)*F22)/1000</f>
        <v>1.0951333492981075E-5</v>
      </c>
      <c r="BO22" s="285">
        <f>VLOOKUP(B22,'Processed products'!$AK$5:$AV$250,12,FALSE)</f>
        <v>0.24</v>
      </c>
      <c r="BP22" s="316">
        <f>VLOOKUP(B22,'Processed products'!$AK$5:$AV$250,11,FALSE)</f>
        <v>6.61</v>
      </c>
      <c r="BR22" s="329">
        <f>$X$17</f>
        <v>4.2071817193228202E-2</v>
      </c>
      <c r="BT22" s="228">
        <f t="shared" si="0"/>
        <v>0</v>
      </c>
      <c r="BU22" s="228">
        <f t="shared" si="0"/>
        <v>0</v>
      </c>
      <c r="BV22" s="228">
        <f t="shared" si="0"/>
        <v>0</v>
      </c>
      <c r="BW22" s="228">
        <f t="shared" si="0"/>
        <v>0</v>
      </c>
      <c r="BX22" s="228">
        <f t="shared" si="0"/>
        <v>0</v>
      </c>
      <c r="BY22" s="228">
        <f t="shared" si="0"/>
        <v>0</v>
      </c>
      <c r="BZ22" s="228">
        <f t="shared" si="0"/>
        <v>0</v>
      </c>
      <c r="CA22" s="228">
        <f t="shared" si="0"/>
        <v>0</v>
      </c>
      <c r="CB22" s="228">
        <f t="shared" si="0"/>
        <v>0</v>
      </c>
    </row>
    <row r="23" spans="1:80" x14ac:dyDescent="0.3">
      <c r="A23" s="85" t="s">
        <v>89</v>
      </c>
      <c r="B23" s="116" t="str">
        <f t="shared" ref="B23:B25" si="3">IF(B14="","",B14)</f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2"/>
        <v/>
      </c>
      <c r="AK23" s="18" t="str">
        <f t="shared" si="2"/>
        <v/>
      </c>
      <c r="AL23" s="18" t="str">
        <f t="shared" si="2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4.2071817193228202E-2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3"/>
        <v/>
      </c>
      <c r="C24" s="8" t="s">
        <v>13</v>
      </c>
      <c r="D24" s="116"/>
      <c r="E24" s="115">
        <f>IF(B24="",0,VLOOKUP(B24,$B$13:$E$16,4,FALSE))</f>
        <v>0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8">IF(G24="IPCC_MCF_B0",0,((W15/1000)*(J24/100)))</f>
        <v>0</v>
      </c>
      <c r="O24" s="177"/>
      <c r="P24" s="247" t="str">
        <f>IF($B24="","0",(((E24-Q24)*1000)/((E24*1000)/P15)))</f>
        <v>0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0</v>
      </c>
      <c r="AA24" s="27">
        <f t="shared" si="9"/>
        <v>0</v>
      </c>
      <c r="AB24" s="27">
        <f t="shared" si="9"/>
        <v>0</v>
      </c>
      <c r="AC24" s="27">
        <f t="shared" si="9"/>
        <v>0</v>
      </c>
      <c r="AD24" s="27">
        <f t="shared" si="9"/>
        <v>0</v>
      </c>
      <c r="AE24" s="27">
        <f t="shared" si="10"/>
        <v>0</v>
      </c>
      <c r="AF24" s="27">
        <f t="shared" si="11"/>
        <v>0</v>
      </c>
      <c r="AG24" s="27">
        <f t="shared" si="12"/>
        <v>0</v>
      </c>
      <c r="AH24" s="196">
        <f t="shared" si="12"/>
        <v>0</v>
      </c>
      <c r="AI24" s="200" t="str">
        <f t="shared" si="13"/>
        <v/>
      </c>
      <c r="AJ24" s="18" t="str">
        <f t="shared" si="2"/>
        <v/>
      </c>
      <c r="AK24" s="18" t="str">
        <f t="shared" si="2"/>
        <v/>
      </c>
      <c r="AL24" s="18" t="str">
        <f t="shared" si="2"/>
        <v/>
      </c>
      <c r="AM24" s="18" t="str">
        <f t="shared" si="14"/>
        <v/>
      </c>
      <c r="AN24" s="201" t="str">
        <f t="shared" si="15"/>
        <v/>
      </c>
      <c r="AP24" s="264" t="str">
        <f t="shared" si="16"/>
        <v/>
      </c>
      <c r="AQ24" s="26">
        <v>0</v>
      </c>
      <c r="AR24" s="272">
        <f t="shared" si="17"/>
        <v>0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0"/>
        <v>0</v>
      </c>
      <c r="BH24" s="139">
        <f t="shared" si="21"/>
        <v>0</v>
      </c>
      <c r="BI24" s="139">
        <f t="shared" si="22"/>
        <v>0</v>
      </c>
      <c r="BJ24" s="54">
        <f t="shared" si="23"/>
        <v>0</v>
      </c>
      <c r="BK24" s="54">
        <f t="shared" si="24"/>
        <v>0</v>
      </c>
      <c r="BL24" s="140">
        <f t="shared" si="25"/>
        <v>0</v>
      </c>
      <c r="BM24" s="290">
        <f t="shared" si="26"/>
        <v>0</v>
      </c>
      <c r="BO24" s="285" t="e">
        <f>VLOOKUP(B24,'Processed products'!$AK$5:$AV$250,12,FALSE)</f>
        <v>#N/A</v>
      </c>
      <c r="BP24" s="316" t="e">
        <f>VLOOKUP(B24,'Processed products'!$AK$5:$AV$250,11,FALSE)</f>
        <v>#N/A</v>
      </c>
      <c r="BR24" s="329">
        <f t="shared" si="27"/>
        <v>4.2071817193228202E-2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3"/>
        <v/>
      </c>
      <c r="C25" s="8" t="s">
        <v>13</v>
      </c>
      <c r="D25" s="116"/>
      <c r="E25" s="115">
        <f>IF(B25="",0,VLOOKUP(B25,$B$13:$E$16,4,FALSE))</f>
        <v>0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 t="str">
        <f t="shared" ref="P25" si="29">IF($B25="","0",(((E25-Q25)*1000)/((E25*1000)/P16)))</f>
        <v>0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0</v>
      </c>
      <c r="AA25" s="223">
        <f t="shared" si="9"/>
        <v>0</v>
      </c>
      <c r="AB25" s="223">
        <f t="shared" si="9"/>
        <v>0</v>
      </c>
      <c r="AC25" s="223">
        <f t="shared" si="9"/>
        <v>0</v>
      </c>
      <c r="AD25" s="223">
        <f t="shared" si="9"/>
        <v>0</v>
      </c>
      <c r="AE25" s="223">
        <f t="shared" si="10"/>
        <v>0</v>
      </c>
      <c r="AF25" s="223">
        <f t="shared" si="11"/>
        <v>0</v>
      </c>
      <c r="AG25" s="223">
        <f t="shared" si="12"/>
        <v>0</v>
      </c>
      <c r="AH25" s="224">
        <f t="shared" si="12"/>
        <v>0</v>
      </c>
      <c r="AI25" s="156" t="str">
        <f t="shared" si="13"/>
        <v/>
      </c>
      <c r="AJ25" s="157" t="str">
        <f t="shared" si="2"/>
        <v/>
      </c>
      <c r="AK25" s="157" t="str">
        <f t="shared" si="2"/>
        <v/>
      </c>
      <c r="AL25" s="157" t="str">
        <f t="shared" si="2"/>
        <v/>
      </c>
      <c r="AM25" s="157" t="str">
        <f t="shared" si="14"/>
        <v/>
      </c>
      <c r="AN25" s="158" t="str">
        <f t="shared" si="15"/>
        <v/>
      </c>
      <c r="AP25" s="264" t="str">
        <f t="shared" si="16"/>
        <v/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>
        <f t="shared" si="21"/>
        <v>0</v>
      </c>
      <c r="BI25" s="314">
        <f t="shared" si="22"/>
        <v>0</v>
      </c>
      <c r="BJ25" s="291">
        <f t="shared" si="23"/>
        <v>0</v>
      </c>
      <c r="BK25" s="291">
        <f t="shared" si="24"/>
        <v>0</v>
      </c>
      <c r="BL25" s="292">
        <f t="shared" si="25"/>
        <v>0</v>
      </c>
      <c r="BM25" s="293">
        <f t="shared" si="26"/>
        <v>0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4.2071817193228202E-2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372</v>
      </c>
      <c r="B26" s="11"/>
      <c r="C26" s="8" t="s">
        <v>13</v>
      </c>
      <c r="E26" s="16">
        <f>SUM(E22:E25)</f>
        <v>1</v>
      </c>
      <c r="L26" s="163">
        <f>SUM(L22:L25)</f>
        <v>0.26124214415397384</v>
      </c>
      <c r="M26" s="163">
        <f>SUM(M22:M25)</f>
        <v>0.53040071691867419</v>
      </c>
      <c r="O26" s="177"/>
      <c r="P26" s="249">
        <f>(E22*P22+E23*P23+E24*P24+E25*P25)/E26</f>
        <v>85.393321377372459</v>
      </c>
      <c r="Q26" s="244">
        <f>SUM(Q22:Q25)</f>
        <v>5.1098781621628543E-3</v>
      </c>
      <c r="R26" s="208">
        <f t="shared" ref="R26:Y26" si="30">SUM(R22:R25)</f>
        <v>2.043951264865142E-3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6.5542703893342213E-2</v>
      </c>
      <c r="W26" s="208">
        <f t="shared" si="30"/>
        <v>5.1098781621628543E-3</v>
      </c>
      <c r="X26" s="208">
        <f t="shared" si="30"/>
        <v>5.1758965082989716E-3</v>
      </c>
      <c r="Y26" s="222">
        <f t="shared" si="30"/>
        <v>1.0270189099526039E-4</v>
      </c>
      <c r="Z26" s="215">
        <f>SUM(Z22:Z25)</f>
        <v>0.99489012183783709</v>
      </c>
      <c r="AA26" s="70">
        <f t="shared" ref="AA26:AH26" si="31">SUM(AA22:AA25)</f>
        <v>0.52402977548167295</v>
      </c>
      <c r="AB26" s="70">
        <f t="shared" si="31"/>
        <v>5.2332608825314098E-2</v>
      </c>
      <c r="AC26" s="70">
        <f t="shared" si="31"/>
        <v>1.05822123843384E-2</v>
      </c>
      <c r="AD26" s="70">
        <f t="shared" si="31"/>
        <v>5.2007385095980505E-2</v>
      </c>
      <c r="AE26" s="70">
        <f t="shared" si="31"/>
        <v>15.390474133109157</v>
      </c>
      <c r="AF26" s="70">
        <f t="shared" si="31"/>
        <v>0.78653298291048512</v>
      </c>
      <c r="AG26" s="70">
        <f t="shared" si="31"/>
        <v>0.25606624764567487</v>
      </c>
      <c r="AH26" s="216">
        <f t="shared" si="31"/>
        <v>0.53029801502767893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420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411</v>
      </c>
      <c r="M29" s="132"/>
      <c r="N29" s="132"/>
      <c r="O29" s="132"/>
      <c r="P29" s="132"/>
      <c r="Q29" s="132"/>
      <c r="R29" s="142"/>
      <c r="T29" s="175" t="s">
        <v>407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368</v>
      </c>
      <c r="C30" s="5" t="s">
        <v>369</v>
      </c>
      <c r="D30" s="5" t="s">
        <v>199</v>
      </c>
      <c r="E30" s="5" t="s">
        <v>376</v>
      </c>
      <c r="F30" s="5" t="s">
        <v>377</v>
      </c>
      <c r="G30" s="45" t="s">
        <v>402</v>
      </c>
      <c r="H30" s="59" t="s">
        <v>403</v>
      </c>
      <c r="I30" s="45" t="s">
        <v>404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>Solid/total fraction of input1 - Cattle_slurry_conv</v>
      </c>
      <c r="B31" s="66" t="s">
        <v>125</v>
      </c>
      <c r="C31" s="67" t="s">
        <v>13</v>
      </c>
      <c r="D31" s="280" t="s">
        <v>127</v>
      </c>
      <c r="E31" s="68">
        <v>0.59</v>
      </c>
      <c r="F31" s="70">
        <f>IF(E31&gt;0,(E31)*($E$22-$Q$22),0)</f>
        <v>0.58698517188432386</v>
      </c>
      <c r="G31" s="67" t="str">
        <f>IF(B31="","",VLOOKUP(B31,'Processed products'!$AJ$5:$AM$104,2,FALSE))</f>
        <v>Separ_solid_fraction_catt_conv</v>
      </c>
      <c r="H31" s="67" t="str">
        <f>IF(G31="","",VLOOKUP(G31,Other_tables!$Y$3:$AA$214,2,FALSE))</f>
        <v>Livestock_manure_conv</v>
      </c>
      <c r="I31" s="67" t="str">
        <f>IF(G31="","",VLOOKUP(G31,Other_tables!$Y$3:$AA$214,3,FALSE))</f>
        <v>Field_application</v>
      </c>
      <c r="J31" s="111"/>
      <c r="K31" s="111"/>
      <c r="L31" s="69">
        <v>0.59</v>
      </c>
      <c r="M31" s="69">
        <v>0.31659999999999999</v>
      </c>
      <c r="N31" s="69">
        <v>0.77800000000000002</v>
      </c>
      <c r="O31" s="69">
        <v>0.31659999999999999</v>
      </c>
      <c r="P31" s="69">
        <v>0.59</v>
      </c>
      <c r="Q31" s="69">
        <v>0.59</v>
      </c>
      <c r="R31" s="180"/>
      <c r="S31" s="181"/>
      <c r="T31" s="172">
        <f>IF(B32="",P13,IF(B33="",(F31/(((E13/(P13/1000))-Q22)-(F32/(T32/1000))))*1000,(F31/(((E13/(P13/1000))-Q22)-((F33/(T33/1000))+(F32/(T32/1000)))))*1000))</f>
        <v>494.7335832043899</v>
      </c>
      <c r="U31" s="182" t="s">
        <v>412</v>
      </c>
      <c r="V31" s="180"/>
      <c r="W31" s="180"/>
      <c r="X31" s="180"/>
      <c r="Y31" s="180"/>
      <c r="Z31" s="215">
        <f>F31</f>
        <v>0.58698517188432386</v>
      </c>
      <c r="AA31" s="170">
        <f t="shared" ref="AA31:AD33" si="32">IF($E31="",0,((R$13-(R$22*1000))*L31)/1000)</f>
        <v>0.30917756753418701</v>
      </c>
      <c r="AB31" s="70">
        <f t="shared" si="32"/>
        <v>1.6568503954094441E-2</v>
      </c>
      <c r="AC31" s="70">
        <f t="shared" si="32"/>
        <v>8.232961235015275E-3</v>
      </c>
      <c r="AD31" s="70">
        <f t="shared" si="32"/>
        <v>1.646553812138743E-2</v>
      </c>
      <c r="AE31" s="70">
        <f>IF($E31="",0,((V$13-V$22)*P31))</f>
        <v>9.0803797385344023</v>
      </c>
      <c r="AF31" s="144">
        <f>IF($E31="",0,((W$13-(W$22*1000))*Q31)/1000)</f>
        <v>0.46405445991718619</v>
      </c>
      <c r="AG31" s="144">
        <f t="shared" ref="AG31:AG42" si="33">IF($E31="",0,((L$22-X$22)*Q31))</f>
        <v>0.15107908611094817</v>
      </c>
      <c r="AH31" s="216">
        <f t="shared" ref="AH31:AH42" si="34">IF($E31="",0,((M$22-Y$22)*Q31))</f>
        <v>0.31287582886633053</v>
      </c>
      <c r="AI31" s="210">
        <f t="shared" ref="AI31:AL42" si="35">IF($E31="","",(AA31/$F31)*1000)</f>
        <v>526.72125693000658</v>
      </c>
      <c r="AJ31" s="71">
        <f t="shared" si="35"/>
        <v>28.226443780354245</v>
      </c>
      <c r="AK31" s="71">
        <f t="shared" si="35"/>
        <v>14.025841928146235</v>
      </c>
      <c r="AL31" s="71">
        <f t="shared" si="35"/>
        <v>28.051029072046582</v>
      </c>
      <c r="AM31" s="187">
        <f t="shared" ref="AM31:AM42" si="36">IF($E31="","",(AE31/$F31))</f>
        <v>15.469521503217559</v>
      </c>
      <c r="AN31" s="112">
        <f t="shared" ref="AN31:AN42" si="37">IF($E31="","",(AF31/$F31)*1000)</f>
        <v>790.57271315302773</v>
      </c>
      <c r="BR31" s="329">
        <f t="shared" ref="BR31:BR42" si="38">$X$17</f>
        <v>4.2071817193228202E-2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 t="s">
        <v>53</v>
      </c>
      <c r="C32" s="61" t="s">
        <v>13</v>
      </c>
      <c r="D32" s="279" t="s">
        <v>127</v>
      </c>
      <c r="E32" s="62">
        <v>0.41</v>
      </c>
      <c r="F32" s="64">
        <f>IF(E32&gt;0,(E32)*($E$13-$Q$22),0)</f>
        <v>0.40790494995351317</v>
      </c>
      <c r="G32" s="67" t="str">
        <f>IF(B32="","",VLOOKUP(B32,'Processed products'!$AJ$5:$AM$104,2,FALSE))</f>
        <v>Separ_thin_fraction_catt_conv</v>
      </c>
      <c r="H32" s="67" t="str">
        <f>IF(G32="","",VLOOKUP(G32,Other_tables!$Y$3:$AA$214,2,FALSE))</f>
        <v>Livestock_manure_conv</v>
      </c>
      <c r="I32" s="67" t="str">
        <f>IF(G32="","",VLOOKUP(G32,Other_tables!$Y$3:$AA$214,3,FALSE))</f>
        <v>Field_application</v>
      </c>
      <c r="J32" s="12"/>
      <c r="K32" s="12"/>
      <c r="L32" s="63">
        <v>0.41</v>
      </c>
      <c r="M32" s="63">
        <v>0.68340000000000001</v>
      </c>
      <c r="N32" s="63">
        <v>0.222</v>
      </c>
      <c r="O32" s="63">
        <v>0.68340000000000001</v>
      </c>
      <c r="P32" s="63">
        <v>0.41</v>
      </c>
      <c r="Q32" s="295">
        <v>0.41</v>
      </c>
      <c r="S32" s="161"/>
      <c r="T32" s="173">
        <f>(IF($B32="",0,VLOOKUP($B32,'Processed products'!$AJ$5:$AN$104,5,FALSE)))</f>
        <v>39</v>
      </c>
      <c r="U32" s="176"/>
      <c r="Z32" s="217">
        <f t="shared" ref="Z32:Z42" si="39">F32</f>
        <v>0.40790494995351317</v>
      </c>
      <c r="AA32" s="178">
        <f t="shared" si="32"/>
        <v>0.21485220794748588</v>
      </c>
      <c r="AB32" s="64">
        <f t="shared" si="32"/>
        <v>3.576410487121965E-2</v>
      </c>
      <c r="AC32" s="64">
        <f t="shared" si="32"/>
        <v>2.3492511493231247E-3</v>
      </c>
      <c r="AD32" s="64">
        <f t="shared" si="32"/>
        <v>3.5541846974593075E-2</v>
      </c>
      <c r="AE32" s="64">
        <f>IF($E32="",0,((V$13-V$22)*P32))</f>
        <v>6.3100943945747536</v>
      </c>
      <c r="AF32" s="179">
        <f>IF($E32="",0,((W$13-(W$22*1000))*Q32)/1000)</f>
        <v>0.32247852299329888</v>
      </c>
      <c r="AG32" s="145">
        <f t="shared" si="33"/>
        <v>0.10498716153472669</v>
      </c>
      <c r="AH32" s="218">
        <f t="shared" si="34"/>
        <v>0.21742218616134834</v>
      </c>
      <c r="AI32" s="211">
        <f t="shared" si="35"/>
        <v>526.72125693000658</v>
      </c>
      <c r="AJ32" s="110">
        <f t="shared" si="35"/>
        <v>87.677545651984616</v>
      </c>
      <c r="AK32" s="110">
        <f t="shared" si="35"/>
        <v>5.7593102255583242</v>
      </c>
      <c r="AL32" s="110">
        <f t="shared" si="35"/>
        <v>87.132668967718089</v>
      </c>
      <c r="AM32" s="110">
        <f t="shared" si="36"/>
        <v>15.469521503217557</v>
      </c>
      <c r="AN32" s="154">
        <f t="shared" si="37"/>
        <v>790.57271315302773</v>
      </c>
      <c r="BR32" s="329">
        <f t="shared" si="38"/>
        <v>4.2071817193228202E-2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4.2071817193228202E-2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 t="str">
        <f>IF(B14="","",B14)</f>
        <v/>
      </c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products'!$AJ$5:$AM$104,2,FALSE))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412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4.2071817193228202E-2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4.2071817193228202E-2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4.2071817193228202E-2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 xml:space="preserve">Solid/total fraction of input3 - </v>
      </c>
      <c r="B37" s="66" t="str">
        <f>IF(B15="","",B15)</f>
        <v/>
      </c>
      <c r="C37" s="67" t="s">
        <v>13</v>
      </c>
      <c r="D37" s="280"/>
      <c r="E37" s="68"/>
      <c r="F37" s="70">
        <f>IF(E37&gt;0,(E37)*($E$24-$Q$24),0)</f>
        <v>0</v>
      </c>
      <c r="G37" s="67" t="str">
        <f>B37</f>
        <v/>
      </c>
      <c r="H37" s="67" t="str">
        <f>IF(G37="","",VLOOKUP(G37,Other_tables!$Y$3:$AA$214,2,FALSE))</f>
        <v/>
      </c>
      <c r="I37" s="67" t="str">
        <f>IF(G37="","",VLOOKUP(G37,Other_tables!$Y$3:$AA$214,3,FALSE))</f>
        <v/>
      </c>
      <c r="J37" s="111"/>
      <c r="K37" s="111"/>
      <c r="L37" s="69"/>
      <c r="M37" s="69"/>
      <c r="N37" s="69"/>
      <c r="O37" s="69"/>
      <c r="P37" s="69"/>
      <c r="Q37" s="69"/>
      <c r="R37" s="180"/>
      <c r="S37" s="181"/>
      <c r="T37" s="172" t="str">
        <f>IF(B38="",P15,IF(B39="",(F37/(((E15/(P15/1000))-Q24)-(F38/(T38/1000))))*1000,(F37/(((E15/(P15/1000))-Q24)-((F39/(T39/1000))+(F38/(T38/1000)))))*1000))</f>
        <v>0</v>
      </c>
      <c r="U37" s="182" t="s">
        <v>412</v>
      </c>
      <c r="V37" s="180"/>
      <c r="W37" s="180"/>
      <c r="X37" s="180"/>
      <c r="Y37" s="180"/>
      <c r="Z37" s="215">
        <f t="shared" si="39"/>
        <v>0</v>
      </c>
      <c r="AA37" s="170">
        <f t="shared" ref="AA37:AD39" si="41">IF($E37="",0,((R$15-(R$24*1000))*L37)/1000)</f>
        <v>0</v>
      </c>
      <c r="AB37" s="70">
        <f t="shared" si="41"/>
        <v>0</v>
      </c>
      <c r="AC37" s="70">
        <f t="shared" si="41"/>
        <v>0</v>
      </c>
      <c r="AD37" s="70">
        <f t="shared" si="41"/>
        <v>0</v>
      </c>
      <c r="AE37" s="70">
        <f>IF($E37="",0,((V$15-V$24)*P37))</f>
        <v>0</v>
      </c>
      <c r="AF37" s="144">
        <f>IF($E37="",0,((W$15-(W$24*1000))*Q37)/1000)</f>
        <v>0</v>
      </c>
      <c r="AG37" s="144">
        <f t="shared" si="33"/>
        <v>0</v>
      </c>
      <c r="AH37" s="216">
        <f t="shared" si="34"/>
        <v>0</v>
      </c>
      <c r="AI37" s="210" t="str">
        <f t="shared" si="35"/>
        <v/>
      </c>
      <c r="AJ37" s="71" t="str">
        <f t="shared" si="35"/>
        <v/>
      </c>
      <c r="AK37" s="71" t="str">
        <f t="shared" si="35"/>
        <v/>
      </c>
      <c r="AL37" s="71" t="str">
        <f t="shared" si="35"/>
        <v/>
      </c>
      <c r="AM37" s="187" t="str">
        <f>IF($E37="","",(AE37/$F37))</f>
        <v/>
      </c>
      <c r="AN37" s="112" t="str">
        <f t="shared" si="37"/>
        <v/>
      </c>
      <c r="BR37" s="329">
        <f t="shared" si="38"/>
        <v>4.2071817193228202E-2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4.2071817193228202E-2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4.2071817193228202E-2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 xml:space="preserve">Solid/total fraction of input4 - </v>
      </c>
      <c r="B40" s="66" t="str">
        <f>IF(B16="","",B16)</f>
        <v/>
      </c>
      <c r="C40" s="67" t="s">
        <v>13</v>
      </c>
      <c r="D40" s="280"/>
      <c r="E40" s="68"/>
      <c r="F40" s="70">
        <f>IF(E40&gt;0,(E40)*($E$25-$Q$25),0)</f>
        <v>0</v>
      </c>
      <c r="G40" s="67" t="str">
        <f>B40</f>
        <v/>
      </c>
      <c r="H40" s="67" t="str">
        <f>IF(G40="","",VLOOKUP(G40,Other_tables!$Y$3:$AA$214,2,FALSE))</f>
        <v/>
      </c>
      <c r="I40" s="67" t="str">
        <f>IF(G40="","",VLOOKUP(G40,Other_tables!$Y$3:$AA$214,3,FALSE))</f>
        <v/>
      </c>
      <c r="J40" s="111"/>
      <c r="K40" s="111"/>
      <c r="L40" s="69"/>
      <c r="M40" s="69"/>
      <c r="N40" s="69"/>
      <c r="O40" s="69"/>
      <c r="P40" s="69"/>
      <c r="Q40" s="69"/>
      <c r="R40" s="180"/>
      <c r="S40" s="181"/>
      <c r="T40" s="172" t="str">
        <f>IF(B41="",P16,IF(B42="",(F40/(((E16/(P16/1000))-Q25)-(F41/(T41/1000))))*1000,(F40/(((E16/(P16/1000))-Q25)-((F42/(T42/1000))+(F41/(T41/1000)))))*1000))</f>
        <v>0</v>
      </c>
      <c r="U40" s="182" t="s">
        <v>412</v>
      </c>
      <c r="V40" s="180"/>
      <c r="W40" s="180"/>
      <c r="X40" s="180"/>
      <c r="Y40" s="180"/>
      <c r="Z40" s="215">
        <f t="shared" si="39"/>
        <v>0</v>
      </c>
      <c r="AA40" s="170">
        <f t="shared" ref="AA40:AD42" si="44">IF($E40="",0,((R$16-(R$25*1000))*L40)/1000)</f>
        <v>0</v>
      </c>
      <c r="AB40" s="70">
        <f t="shared" si="44"/>
        <v>0</v>
      </c>
      <c r="AC40" s="70">
        <f t="shared" si="44"/>
        <v>0</v>
      </c>
      <c r="AD40" s="70">
        <f t="shared" si="44"/>
        <v>0</v>
      </c>
      <c r="AE40" s="70">
        <f>IF($E40="",0,((V$16-V$25)*P40))</f>
        <v>0</v>
      </c>
      <c r="AF40" s="144">
        <f>IF($E40="",0,((W$16-(W$25*1000))*Q40)/1000)</f>
        <v>0</v>
      </c>
      <c r="AG40" s="144">
        <f t="shared" si="33"/>
        <v>0</v>
      </c>
      <c r="AH40" s="216">
        <f t="shared" si="34"/>
        <v>0</v>
      </c>
      <c r="AI40" s="210" t="str">
        <f t="shared" si="35"/>
        <v/>
      </c>
      <c r="AJ40" s="71" t="str">
        <f t="shared" si="35"/>
        <v/>
      </c>
      <c r="AK40" s="71" t="str">
        <f t="shared" si="35"/>
        <v/>
      </c>
      <c r="AL40" s="71" t="str">
        <f t="shared" si="35"/>
        <v/>
      </c>
      <c r="AM40" s="187" t="str">
        <f t="shared" si="36"/>
        <v/>
      </c>
      <c r="AN40" s="112" t="str">
        <f t="shared" si="37"/>
        <v/>
      </c>
      <c r="BR40" s="329">
        <f t="shared" si="38"/>
        <v>4.2071817193228202E-2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4.2071817193228202E-2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X42" s="102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4.2071817193228202E-2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375</v>
      </c>
      <c r="B43" s="35"/>
      <c r="C43" s="8" t="s">
        <v>13</v>
      </c>
      <c r="F43" s="64">
        <f>SUM(R28,F31:F42)</f>
        <v>0.99489012183783698</v>
      </c>
      <c r="L43" s="27">
        <f t="shared" ref="L43:Q43" si="45">SUM(L28,L31:L42)</f>
        <v>1</v>
      </c>
      <c r="M43" s="27">
        <f t="shared" si="45"/>
        <v>1</v>
      </c>
      <c r="N43" s="27">
        <f t="shared" si="45"/>
        <v>1</v>
      </c>
      <c r="O43" s="27">
        <f t="shared" si="45"/>
        <v>1</v>
      </c>
      <c r="P43" s="27">
        <f t="shared" si="45"/>
        <v>1</v>
      </c>
      <c r="Q43" s="64">
        <f t="shared" si="45"/>
        <v>1</v>
      </c>
      <c r="S43" s="28"/>
      <c r="Y43" s="225" t="s">
        <v>40</v>
      </c>
      <c r="Z43" s="141">
        <f>SUM(Z31:Z42)</f>
        <v>0.99489012183783698</v>
      </c>
      <c r="AA43" s="141">
        <f t="shared" ref="AA43:AG43" si="46">SUM(AA31:AA42)</f>
        <v>0.52402977548167295</v>
      </c>
      <c r="AB43" s="141">
        <f t="shared" si="46"/>
        <v>5.2332608825314091E-2</v>
      </c>
      <c r="AC43" s="141">
        <f t="shared" si="46"/>
        <v>1.05822123843384E-2</v>
      </c>
      <c r="AD43" s="141">
        <f>SUM(AD31:AD42)</f>
        <v>5.2007385095980505E-2</v>
      </c>
      <c r="AE43" s="141">
        <f t="shared" si="46"/>
        <v>15.390474133109155</v>
      </c>
      <c r="AF43" s="141">
        <f t="shared" si="46"/>
        <v>0.78653298291048501</v>
      </c>
      <c r="AG43" s="141">
        <f t="shared" si="46"/>
        <v>0.25606624764567487</v>
      </c>
      <c r="AH43" s="226">
        <f>SUM(AH31:AH42)</f>
        <v>0.53029801502767882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374</v>
      </c>
      <c r="B44" s="12"/>
      <c r="C44" s="8" t="s">
        <v>13</v>
      </c>
      <c r="F44" s="27">
        <f>(E17-Q26)-F43</f>
        <v>0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</v>
      </c>
      <c r="AA44" s="198">
        <f t="shared" ref="AA44:AG44" si="47">AA26-AA43</f>
        <v>0</v>
      </c>
      <c r="AB44" s="198">
        <f t="shared" si="47"/>
        <v>0</v>
      </c>
      <c r="AC44" s="198">
        <f t="shared" si="47"/>
        <v>0</v>
      </c>
      <c r="AD44" s="198">
        <f t="shared" si="47"/>
        <v>0</v>
      </c>
      <c r="AE44" s="198">
        <f t="shared" si="47"/>
        <v>0</v>
      </c>
      <c r="AF44" s="198">
        <f t="shared" si="47"/>
        <v>0</v>
      </c>
      <c r="AG44" s="198">
        <f t="shared" si="47"/>
        <v>0</v>
      </c>
      <c r="AH44" s="199">
        <f>AH26-AH43</f>
        <v>0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405</v>
      </c>
      <c r="Q46" s="91" t="s">
        <v>413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58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>Separ_solid_fraction_catt_slurry_conv</v>
      </c>
      <c r="C48" s="27">
        <f>IF(B48="",0,IF(VLOOKUP(G48,Other_tables!$E$3:$H$225,3,FALSE)="Nej",VLOOKUP(B48,$B$31:$AH$42,31,FALSE),((VLOOKUP(G48,Other_tables!$E$3:$H$225,4,FALSE))/100)*VLOOKUP(B48,$B$31:$F$42,5,FALSE)))</f>
        <v>0.46405445991718619</v>
      </c>
      <c r="D48" s="162"/>
      <c r="E48" s="16">
        <f>IF(B48="","",IF($G$5=Other_tables!$I$2,VLOOKUP(G48,Other_tables!$E$3:$K$225,5,FALSE),IF($G$5=Other_tables!$J$2,VLOOKUP(G48,Other_tables!$E$3:$K$225,6,FALSE),IF($G$5=Other_tables!$K$2,VLOOKUP(G48,Other_tables!$E$3:$K$225,7,FALSE),"?"))))</f>
        <v>230</v>
      </c>
      <c r="F48" s="27">
        <f t="shared" ref="F48:F50" si="49">IF(OR(E48="",E48="?"),0,((((0.981*E48*C48)/(0.0831*(273.15+$G$4)))*16)/1000)*((100-$G$7)/100))</f>
        <v>6.9795889581701603E-2</v>
      </c>
      <c r="G48" s="16" t="str">
        <f>B13</f>
        <v>Cattle_slurry_conv</v>
      </c>
      <c r="Q48" s="159">
        <f t="shared" ref="Q48:Q50" si="50">IF(OR(E48="",E48="?"),0,(F48/((100-$G$7)/100))*2.48)</f>
        <v>0.17484222844709091</v>
      </c>
      <c r="R48" s="159">
        <f>IF(OR(E48="",E48="?"),0,(F48*(12/16)+AR48+AQ48+AP48))</f>
        <v>8.1322786497467492E-2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4.4962741196452516</v>
      </c>
      <c r="W48" s="159">
        <f t="shared" ref="W48:W50" si="52">IF(OR(E48="",E48="?"),0,(F48/((100-$G$7)/100))*2.48)</f>
        <v>0.17484222844709091</v>
      </c>
      <c r="X48" s="159">
        <f>W48</f>
        <v>0.17484222844709091</v>
      </c>
      <c r="Y48" s="165"/>
      <c r="AP48" s="188">
        <f>IF(F48="","",(F48/((100-$G$7)/100))*(12/16)*0.538)</f>
        <v>2.844711257193596E-2</v>
      </c>
      <c r="AQ48" s="26">
        <v>0</v>
      </c>
      <c r="AR48" s="188">
        <f>IF(F48="","",((F48/((100-$G$7)/100))-F48)*(12/16))</f>
        <v>5.2875673925531844E-4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/>
      </c>
      <c r="C50" s="27">
        <f>IF(B50="",0,IF(VLOOKUP(G50,Other_tables!$E$3:$H$225,3,FALSE)="Nej",VLOOKUP(B50,$B$31:$AH$42,31,FALSE),((VLOOKUP(G50,Other_tables!$E$3:$H$225,4,FALSE))/100)*VLOOKUP(B50,$B$31:$F$42,5,FALSE)))</f>
        <v>0</v>
      </c>
      <c r="D50" s="162"/>
      <c r="E50" s="16" t="str">
        <f>IF(B50="","",IF($G$5=Other_tables!$I$2,VLOOKUP(G50,Other_tables!$E$3:$K$225,5,FALSE),IF($G$5=Other_tables!$J$2,VLOOKUP(G50,Other_tables!$E$3:$K$225,6,FALSE),IF($G$5=Other_tables!$K$2,VLOOKUP(G50,Other_tables!$E$3:$K$225,7,FALSE),"?"))))</f>
        <v/>
      </c>
      <c r="F50" s="27">
        <f t="shared" si="49"/>
        <v>0</v>
      </c>
      <c r="G50" s="16">
        <f>B15</f>
        <v>0</v>
      </c>
      <c r="Q50" s="159">
        <f t="shared" si="50"/>
        <v>0</v>
      </c>
      <c r="R50" s="159">
        <f t="shared" si="53"/>
        <v>0</v>
      </c>
      <c r="S50" s="159">
        <v>0</v>
      </c>
      <c r="T50" s="159">
        <v>0</v>
      </c>
      <c r="U50" s="159">
        <v>0</v>
      </c>
      <c r="V50" s="159">
        <f t="shared" si="51"/>
        <v>0</v>
      </c>
      <c r="W50" s="159">
        <f t="shared" si="52"/>
        <v>0</v>
      </c>
      <c r="X50" s="159">
        <f t="shared" si="54"/>
        <v>0</v>
      </c>
      <c r="Y50" s="165"/>
      <c r="AP50" s="188">
        <f>IF(F50="","",(F50/((100-$G$7)/100))*(12/16)*0.538)</f>
        <v>0</v>
      </c>
      <c r="AQ50" s="26">
        <v>0</v>
      </c>
      <c r="AR50" s="188">
        <f>IF(F50="","",((F50/((100-$G$7)/100))-F50)*(12/16))</f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/>
      </c>
      <c r="C51" s="27">
        <f>IF(B51="",0,IF(VLOOKUP(G51,Other_tables!$E$3:$H$129,3,FALSE)="Nej",VLOOKUP(B51,$B$31:$AH$42,31,FALSE),((VLOOKUP(G51,Other_tables!$E$3:$H$129,4,FALSE))/100)*VLOOKUP(B51,$B$31:$F$42,5,FALSE)))</f>
        <v>0</v>
      </c>
      <c r="D51" s="162"/>
      <c r="E51" s="16" t="str">
        <f>IF(B51="","",IF($G$5=Other_tables!$I$2,VLOOKUP(G51,Other_tables!$E$3:$K$225,5,FALSE),IF($G$5=Other_tables!$J$2,VLOOKUP(G51,Other_tables!$E$3:$K$225,6,FALSE),IF($G$5=Other_tables!$K$2,VLOOKUP(G51,Other_tables!$E$3:$K$225,7,FALSE),"?"))))</f>
        <v/>
      </c>
      <c r="F51" s="27">
        <f>IF(OR(E51="",E51="?"),0,((((0.981*E51*C51)/(0.0831*(273.15+$G$4)))*16)/1000)*((100-$G$7)/100))</f>
        <v>0</v>
      </c>
      <c r="G51" s="16">
        <f>B16</f>
        <v>0</v>
      </c>
      <c r="Q51" s="159">
        <f>IF(OR(E51="",E51="?"),0,(F51/((100-$G$7)/100))*2.48)</f>
        <v>0</v>
      </c>
      <c r="R51" s="159">
        <f t="shared" si="53"/>
        <v>0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0</v>
      </c>
      <c r="W51" s="159">
        <f>IF(OR(E51="",E51="?"),0,(F51/((100-$G$7)/100))*2.48)</f>
        <v>0</v>
      </c>
      <c r="X51" s="159">
        <f t="shared" si="54"/>
        <v>0</v>
      </c>
      <c r="Y51" s="165"/>
      <c r="AP51" s="188">
        <f>IF(F51="","",(F51/((100-$G$7)/100))*(12/16)*0.538)</f>
        <v>0</v>
      </c>
      <c r="AQ51" s="26">
        <v>0</v>
      </c>
      <c r="AR51" s="188">
        <f>IF(F51="","",((F51/((100-$G$7)/100))-F51)*(12/16))</f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6.9795889581701603E-2</v>
      </c>
      <c r="Q52" s="27">
        <f t="shared" ref="Q52:X52" si="55">SUM(I36,Q48:Q51)</f>
        <v>0.17484222844709091</v>
      </c>
      <c r="R52" s="27">
        <f t="shared" si="55"/>
        <v>8.1322786497467492E-2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4.4962741196452516</v>
      </c>
      <c r="W52" s="27">
        <f t="shared" si="55"/>
        <v>0.17484222844709091</v>
      </c>
      <c r="X52" s="164">
        <f t="shared" si="55"/>
        <v>0.17484222844709091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77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77"/>
      <c r="H55" s="133" t="s">
        <v>406</v>
      </c>
      <c r="I55" s="133"/>
      <c r="J55" s="133"/>
      <c r="K55" s="133"/>
      <c r="O55" s="14" t="s">
        <v>407</v>
      </c>
      <c r="Q55" s="133" t="s">
        <v>414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368</v>
      </c>
      <c r="C56" s="23" t="s">
        <v>369</v>
      </c>
      <c r="D56" s="5" t="s">
        <v>199</v>
      </c>
      <c r="E56" s="23" t="s">
        <v>370</v>
      </c>
      <c r="F56" s="23" t="s">
        <v>93</v>
      </c>
      <c r="G56" s="23" t="s">
        <v>399</v>
      </c>
      <c r="H56" s="23" t="s">
        <v>400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 t="s">
        <v>55</v>
      </c>
      <c r="C57" s="8" t="s">
        <v>13</v>
      </c>
      <c r="D57" s="116" t="s">
        <v>127</v>
      </c>
      <c r="E57" s="169">
        <f>Z31+Z34+Z37+Z40-Q52</f>
        <v>0.41214294343723296</v>
      </c>
      <c r="F57" s="93">
        <v>1</v>
      </c>
      <c r="G57" s="128" t="s">
        <v>101</v>
      </c>
      <c r="H57" s="93">
        <v>9.3000000000000007</v>
      </c>
      <c r="I57" s="23"/>
      <c r="J57" s="23"/>
      <c r="K57" s="93">
        <v>27.9</v>
      </c>
      <c r="L57" s="139">
        <f>C48+C49+C50+C51-W52</f>
        <v>0.28921223147009528</v>
      </c>
      <c r="M57" s="139">
        <v>0</v>
      </c>
      <c r="O57" s="278">
        <f>((($B$69*$Z$57)/1000)/$B$72)*1000</f>
        <v>77.200140924182122</v>
      </c>
      <c r="Q57" s="159">
        <f>AR57*(16/12)*19.5</f>
        <v>1.8532534745962619E-4</v>
      </c>
      <c r="R57" s="159">
        <f>AR57*11</f>
        <v>7.8406877771380315E-5</v>
      </c>
      <c r="S57" s="159">
        <v>0</v>
      </c>
      <c r="T57" s="159">
        <v>0</v>
      </c>
      <c r="U57" s="159">
        <v>0</v>
      </c>
      <c r="V57" s="159">
        <f>(AR57*(16/12)*55)+(AR57*10*21.75)</f>
        <v>2.0730303289554341E-3</v>
      </c>
      <c r="W57" s="159">
        <f>AR57*(16/12)*19.5</f>
        <v>1.8532534745962619E-4</v>
      </c>
      <c r="X57" s="159">
        <f>IF(L57&gt;0,(L57-(L57*BH57^(F57/10))),0)</f>
        <v>1.8592185893950841E-4</v>
      </c>
      <c r="Y57" s="190"/>
      <c r="Z57" s="197">
        <f>(Z31+Z34+Z37+Z40)-Q52-Q57</f>
        <v>0.41195761808977333</v>
      </c>
      <c r="AA57" s="198">
        <f>(AA31+AA34+AA37+AA40)-R52-R57</f>
        <v>0.22777637415894814</v>
      </c>
      <c r="AB57" s="198">
        <f t="shared" ref="AB57:AD57" si="56">(AB31+AB34+AB37+AB40)-S52-S57</f>
        <v>1.6568503954094441E-2</v>
      </c>
      <c r="AC57" s="198">
        <f t="shared" si="56"/>
        <v>8.232961235015275E-3</v>
      </c>
      <c r="AD57" s="198">
        <f t="shared" si="56"/>
        <v>1.646553812138743E-2</v>
      </c>
      <c r="AE57" s="198">
        <f>(AE31+AE34+AE37+AE40)-V52-V57</f>
        <v>4.5820325885601951</v>
      </c>
      <c r="AF57" s="198">
        <f>(AF31+AF34+AF37+AF40)-W52-W57</f>
        <v>0.28902690612263565</v>
      </c>
      <c r="AG57" s="198">
        <f>IF(OR(G22="IPCC_MCF_B0",G22=""),L57-X57,(AG31+AG34+AG37+AG40+AH31+AH34+AH37+AH40)-X52-X57)</f>
        <v>0.28892676467124828</v>
      </c>
      <c r="AH57" s="199"/>
      <c r="AI57" s="156">
        <f>IF($E57="","",(AA57/$Z$57)*1000)</f>
        <v>552.91215444718728</v>
      </c>
      <c r="AJ57" s="157">
        <f t="shared" ref="AJ57:AN57" si="57">IF($E57="","",(AB57/$Z$57)*1000)</f>
        <v>40.218952694507159</v>
      </c>
      <c r="AK57" s="157">
        <f t="shared" si="57"/>
        <v>19.984971447284067</v>
      </c>
      <c r="AL57" s="157">
        <f t="shared" si="57"/>
        <v>39.969009913537462</v>
      </c>
      <c r="AM57" s="157">
        <f>IF($E57="","",(AE57/$Z$57))</f>
        <v>11.122582487506479</v>
      </c>
      <c r="AN57" s="158">
        <f t="shared" si="57"/>
        <v>701.59378885342335</v>
      </c>
      <c r="AP57" s="188">
        <f>IF(B57="",0,(AR57*10))</f>
        <v>7.1278979792163924E-5</v>
      </c>
      <c r="AQ57" s="26">
        <v>0</v>
      </c>
      <c r="AR57" s="188">
        <f>IF(B57="",0,IF(G57="Arrhenius",(BL57+BM57)*(12/16),"?"))</f>
        <v>7.1278979792163927E-6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9.5069197631625323E-6</v>
      </c>
      <c r="BE57" s="159"/>
      <c r="BF57" s="159">
        <f>10*19.5*BD57</f>
        <v>1.8538493538166937E-3</v>
      </c>
      <c r="BG57" s="159"/>
      <c r="BH57" s="159">
        <f>1-(BF57/L57)</f>
        <v>0.99359000363022898</v>
      </c>
      <c r="BI57" s="159"/>
      <c r="BJ57" s="159">
        <f>(L57+L57*BH57^(F57/10))/2</f>
        <v>0.28911927054062553</v>
      </c>
      <c r="BK57" s="159">
        <f>(M57+M57*BI57^(F57/10))/2</f>
        <v>0</v>
      </c>
      <c r="BL57" s="315">
        <f>(((BJ57*EXP($K$57-81000*(1/(8.314*(H57+273.15)))))*24)*F57)/1000</f>
        <v>9.5038639722885231E-6</v>
      </c>
      <c r="BM57" s="159"/>
      <c r="BR57" s="329">
        <f t="shared" ref="BR57" si="58">$X$17</f>
        <v>4.2071817193228202E-2</v>
      </c>
      <c r="BT57" s="228">
        <f t="shared" si="43"/>
        <v>0</v>
      </c>
      <c r="BU57" s="228">
        <f t="shared" si="43"/>
        <v>0</v>
      </c>
      <c r="BV57" s="228">
        <f t="shared" si="43"/>
        <v>0</v>
      </c>
      <c r="BW57" s="228">
        <f t="shared" si="42"/>
        <v>0</v>
      </c>
      <c r="BX57" s="228">
        <f t="shared" si="42"/>
        <v>0</v>
      </c>
      <c r="BY57" s="228">
        <f t="shared" si="42"/>
        <v>0</v>
      </c>
      <c r="BZ57" s="228">
        <f t="shared" si="42"/>
        <v>0</v>
      </c>
      <c r="CA57" s="228">
        <f t="shared" si="42"/>
        <v>0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411</v>
      </c>
      <c r="M60" s="132"/>
      <c r="N60" s="132"/>
      <c r="O60" s="132"/>
      <c r="P60" s="132"/>
      <c r="Q60" s="92"/>
      <c r="T60" s="14" t="s">
        <v>407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368</v>
      </c>
      <c r="C61" s="23" t="s">
        <v>369</v>
      </c>
      <c r="D61" s="5" t="s">
        <v>199</v>
      </c>
      <c r="E61" s="23" t="s">
        <v>376</v>
      </c>
      <c r="F61" s="23" t="s">
        <v>377</v>
      </c>
      <c r="G61" s="15" t="s">
        <v>402</v>
      </c>
      <c r="H61" s="15" t="s">
        <v>403</v>
      </c>
      <c r="I61" s="15" t="s">
        <v>404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 t="s">
        <v>185</v>
      </c>
      <c r="C62" s="8" t="s">
        <v>13</v>
      </c>
      <c r="D62" s="116" t="s">
        <v>127</v>
      </c>
      <c r="E62" s="25">
        <v>0.53500000000000003</v>
      </c>
      <c r="F62" s="27">
        <f>(E57-Q57)*E62</f>
        <v>0.22039732567802875</v>
      </c>
      <c r="G62" s="8" t="str">
        <f>IF(B62="","",VLOOKUP(B62,'Processed products'!$AJ$5:$AM$104,2,FALSE))</f>
        <v>Separ_degas_solid_fraction_catt_slurry_conv</v>
      </c>
      <c r="H62" s="8" t="str">
        <f>IF(B62="","",VLOOKUP(B62,'Processed products'!$AJ$5:$AM$104,3,FALSE))</f>
        <v>Degas_livestock_manure_conv</v>
      </c>
      <c r="I62" s="8" t="str">
        <f>IF(B62="","",VLOOKUP(B62,'Processed products'!$AJ$5:$AM$104,4,FALSE))</f>
        <v>Field_application</v>
      </c>
      <c r="L62" s="26">
        <v>0.53500000000000003</v>
      </c>
      <c r="M62" s="26">
        <v>0.2369</v>
      </c>
      <c r="N62" s="26">
        <v>0.52349999999999997</v>
      </c>
      <c r="O62" s="26">
        <v>0.2369</v>
      </c>
      <c r="P62" s="26">
        <v>0.53500000000000003</v>
      </c>
      <c r="Q62" s="26">
        <v>0.53500000000000003</v>
      </c>
      <c r="T62" s="16">
        <f>(IF($B62="","",VLOOKUP($B62,'Processed products'!$AJ$5:$AN$104,5,FALSE)))</f>
        <v>300</v>
      </c>
      <c r="V62" s="28"/>
      <c r="Z62" s="195">
        <f>F62</f>
        <v>0.22039732567802875</v>
      </c>
      <c r="AA62" s="27">
        <f>(($AA$31+$AA$34+$AA$37+$AA$40)-$R$52-$R$57)*L62</f>
        <v>0.12186036017503726</v>
      </c>
      <c r="AB62" s="27">
        <f>(($AB$31+$AB$34+$AB$37+$AB$40)-$S$52-$S$57)*M62</f>
        <v>3.9250785867249727E-3</v>
      </c>
      <c r="AC62" s="27">
        <f>(($AC$31+$AC$34+$AC$37+$AC$40)-$T$52-$T$57)*N62</f>
        <v>4.3099552065304966E-3</v>
      </c>
      <c r="AD62" s="27">
        <f>(($AD$31+$AD$34+$AD$37+$AD$40)-$U$52-$U$57)*O62</f>
        <v>3.9006859809566823E-3</v>
      </c>
      <c r="AE62" s="27">
        <f>(($AE$31+$AE$34+$AE$37+$AE$40)-$V$52-$V$57)*P62</f>
        <v>2.4513874348797047</v>
      </c>
      <c r="AF62" s="27">
        <f>(($AF$31+$AF$34+$AF$37+$AF$40)-$W$52-$W$57)*Q62</f>
        <v>0.15462939477561008</v>
      </c>
      <c r="AG62" s="27">
        <f>($AG$57*Q62)</f>
        <v>0.15457581909911783</v>
      </c>
      <c r="AH62" s="196"/>
      <c r="AI62" s="200">
        <f t="shared" ref="AI62:AL64" si="59">IF($E62="","",(AA62/$F62)*1000)</f>
        <v>552.91215444718728</v>
      </c>
      <c r="AJ62" s="18">
        <f t="shared" si="59"/>
        <v>17.809102604352795</v>
      </c>
      <c r="AK62" s="18">
        <f t="shared" si="59"/>
        <v>19.555387948884501</v>
      </c>
      <c r="AL62" s="18">
        <f t="shared" si="59"/>
        <v>17.698427006573876</v>
      </c>
      <c r="AM62" s="18">
        <f t="shared" ref="AM62:AN64" si="60">IF($E62="","",(AE62/$F62))</f>
        <v>11.122582487506479</v>
      </c>
      <c r="AN62" s="201">
        <f t="shared" si="60"/>
        <v>0.70159378885342338</v>
      </c>
      <c r="BR62" s="329">
        <f t="shared" ref="BR62:BR64" si="61">$X$17</f>
        <v>4.2071817193228202E-2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 t="s">
        <v>186</v>
      </c>
      <c r="C63" s="8" t="s">
        <v>13</v>
      </c>
      <c r="D63" s="116" t="s">
        <v>127</v>
      </c>
      <c r="E63" s="25">
        <v>0.46500000000000002</v>
      </c>
      <c r="F63" s="27">
        <f>(E57-Q57)*E63</f>
        <v>0.1915602924117446</v>
      </c>
      <c r="G63" s="8" t="str">
        <f>IF(B63="","",VLOOKUP(B63,'Processed products'!$AJ$5:$AM$104,2,FALSE))</f>
        <v>Separ_degas_thin_fraction_catt_slurry_conv</v>
      </c>
      <c r="H63" s="8" t="str">
        <f>IF(B63="","",VLOOKUP(B63,'Processed products'!$AJ$5:$AM$104,3,FALSE))</f>
        <v>Degas_livestock_manure_conv</v>
      </c>
      <c r="I63" s="8" t="str">
        <f>IF(B63="","",VLOOKUP(B63,'Processed products'!$AJ$5:$AM$104,4,FALSE))</f>
        <v>Field_application</v>
      </c>
      <c r="L63" s="26">
        <v>0.46500000000000002</v>
      </c>
      <c r="M63" s="26">
        <v>0.7631</v>
      </c>
      <c r="N63" s="26">
        <v>0.47649999999999998</v>
      </c>
      <c r="O63" s="26">
        <v>0.7631</v>
      </c>
      <c r="P63" s="26">
        <v>0.46500000000000002</v>
      </c>
      <c r="Q63" s="26">
        <v>0.46500000000000002</v>
      </c>
      <c r="T63" s="16">
        <f>(IF($B63="","",VLOOKUP($B63,'Processed products'!$AJ$5:$AN$104,5,FALSE)))</f>
        <v>39</v>
      </c>
      <c r="V63" s="28"/>
      <c r="Z63" s="195">
        <f t="shared" ref="Z63:Z64" si="62">F63</f>
        <v>0.1915602924117446</v>
      </c>
      <c r="AA63" s="27">
        <f>(($AA$31+$AA$34+$AA$37+$AA$40)-$R$52-$R$57)*L63</f>
        <v>0.10591601398391089</v>
      </c>
      <c r="AB63" s="27">
        <f>(($AB$31+$AB$34+$AB$37+$AB$40)-$S$52-$S$57)*M63</f>
        <v>1.2643425367369468E-2</v>
      </c>
      <c r="AC63" s="27">
        <f>(($AC$31+$AC$34+$AC$37+$AC$40)-$T$52-$T$57)*N63</f>
        <v>3.9230060284847785E-3</v>
      </c>
      <c r="AD63" s="27">
        <f>(($AD$31+$AD$34+$AD$37+$AD$40)-$U$52-$U$57)*O63</f>
        <v>1.2564852140430748E-2</v>
      </c>
      <c r="AE63" s="27">
        <f>(($AE$31+$AE$34+$AE$37+$AE$40)-$V$52-$V$57)*P63</f>
        <v>2.1306451536804909</v>
      </c>
      <c r="AF63" s="27">
        <f>(($AF$31+$AF$34+$AF$37+$AF$40)-$W$52-$W$57)*Q63</f>
        <v>0.13439751134702557</v>
      </c>
      <c r="AG63" s="27">
        <f t="shared" ref="AG63:AG64" si="63">($AG$57*Q63)</f>
        <v>0.13435094557213045</v>
      </c>
      <c r="AH63" s="196"/>
      <c r="AI63" s="200">
        <f t="shared" si="59"/>
        <v>552.91215444718728</v>
      </c>
      <c r="AJ63" s="18">
        <f t="shared" si="59"/>
        <v>66.002328604684763</v>
      </c>
      <c r="AK63" s="18">
        <f t="shared" si="59"/>
        <v>20.479223429313674</v>
      </c>
      <c r="AL63" s="18">
        <f t="shared" si="59"/>
        <v>65.592153688216001</v>
      </c>
      <c r="AM63" s="18">
        <f t="shared" si="60"/>
        <v>11.122582487506479</v>
      </c>
      <c r="AN63" s="201">
        <f t="shared" si="60"/>
        <v>0.70159378885342327</v>
      </c>
      <c r="BR63" s="329">
        <f t="shared" si="61"/>
        <v>4.2071817193228202E-2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4.2071817193228202E-2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378</v>
      </c>
      <c r="B65" s="35"/>
      <c r="C65" s="8" t="s">
        <v>13</v>
      </c>
      <c r="E65" s="36">
        <f>SUM(E62:E64)</f>
        <v>1</v>
      </c>
      <c r="L65" s="27">
        <f>SUM(L62:L64)</f>
        <v>1</v>
      </c>
      <c r="M65" s="27">
        <f t="shared" ref="M65:Q65" si="64">SUM(M62:M64)</f>
        <v>1</v>
      </c>
      <c r="N65" s="27">
        <f t="shared" si="64"/>
        <v>1</v>
      </c>
      <c r="O65" s="27">
        <f t="shared" si="64"/>
        <v>1</v>
      </c>
      <c r="P65" s="27">
        <f t="shared" si="64"/>
        <v>1</v>
      </c>
      <c r="Q65" s="27">
        <f t="shared" si="64"/>
        <v>1</v>
      </c>
      <c r="Y65" s="225" t="s">
        <v>76</v>
      </c>
      <c r="Z65" s="141">
        <f t="shared" ref="Z65:AG65" si="65">SUM(Z62:Z64)</f>
        <v>0.41195761808977338</v>
      </c>
      <c r="AA65" s="141">
        <f t="shared" si="65"/>
        <v>0.22777637415894814</v>
      </c>
      <c r="AB65" s="141">
        <f t="shared" si="65"/>
        <v>1.6568503954094441E-2</v>
      </c>
      <c r="AC65" s="141">
        <f t="shared" si="65"/>
        <v>8.232961235015275E-3</v>
      </c>
      <c r="AD65" s="141">
        <f t="shared" si="65"/>
        <v>1.646553812138743E-2</v>
      </c>
      <c r="AE65" s="141">
        <f t="shared" si="65"/>
        <v>4.582032588560196</v>
      </c>
      <c r="AF65" s="141">
        <f t="shared" si="65"/>
        <v>0.28902690612263565</v>
      </c>
      <c r="AG65" s="141">
        <f t="shared" si="65"/>
        <v>0.28892676467124828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F66" s="313"/>
      <c r="Y66" s="221" t="s">
        <v>74</v>
      </c>
      <c r="Z66" s="198">
        <f t="shared" ref="Z66:AF66" si="66">(Z31+Z34+Z37+Z40)-Q52-Q57-Z65</f>
        <v>0</v>
      </c>
      <c r="AA66" s="198">
        <f t="shared" si="66"/>
        <v>0</v>
      </c>
      <c r="AB66" s="198">
        <f t="shared" si="66"/>
        <v>0</v>
      </c>
      <c r="AC66" s="198">
        <f t="shared" si="66"/>
        <v>0</v>
      </c>
      <c r="AD66" s="198">
        <f t="shared" si="66"/>
        <v>0</v>
      </c>
      <c r="AE66" s="198">
        <f t="shared" si="66"/>
        <v>0</v>
      </c>
      <c r="AF66" s="198">
        <f t="shared" si="66"/>
        <v>0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379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380</v>
      </c>
      <c r="B69" s="104">
        <f>(F31*T31+F34*T34+F37*T37+F40*T40)/(F31+F34+F37+F40)</f>
        <v>494.73358320438984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381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382</v>
      </c>
      <c r="B71" s="105">
        <f>(B69/B70)</f>
        <v>4.4975780291308167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383</v>
      </c>
      <c r="B72" s="105">
        <f>B71*(Z31+Z34+Z37+Z40)</f>
        <v>2.6400116124925108</v>
      </c>
      <c r="Q72" s="313"/>
      <c r="R72" s="313"/>
      <c r="S72" s="313"/>
      <c r="T72" s="313"/>
      <c r="U72" s="313"/>
      <c r="V72" s="313"/>
      <c r="W72" s="313"/>
      <c r="X72" s="313"/>
      <c r="Y72" s="313"/>
      <c r="Z72" s="313"/>
      <c r="AA72" s="313"/>
      <c r="AB72" s="313"/>
      <c r="AC72" s="313"/>
      <c r="AD72" s="313"/>
      <c r="AE72" s="313"/>
      <c r="AF72" s="313"/>
      <c r="AG72" s="313"/>
      <c r="AH72" s="313"/>
      <c r="AI72" s="313"/>
      <c r="AJ72" s="313"/>
      <c r="AK72" s="313"/>
      <c r="AL72" s="313"/>
      <c r="AM72" s="313"/>
      <c r="AN72" s="313"/>
      <c r="AO72" s="313"/>
      <c r="AP72" s="313"/>
      <c r="AQ72" s="313"/>
      <c r="AR72" s="313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384</v>
      </c>
      <c r="B73" s="106">
        <f>B72-(1-(B69/1000))*(F31+F34+F37+F40)</f>
        <v>2.343427717982363</v>
      </c>
      <c r="AL73" s="72"/>
      <c r="AM73" s="82"/>
      <c r="AN73" s="82"/>
      <c r="AO73" s="82"/>
      <c r="AP73" s="82"/>
      <c r="AQ73" s="82"/>
      <c r="BT73" s="228">
        <f t="shared" ref="BT73:CB73" si="68">IF($B72="Yes",Z73,0)</f>
        <v>0</v>
      </c>
      <c r="BU73" s="228">
        <f t="shared" si="68"/>
        <v>0</v>
      </c>
      <c r="BV73" s="228">
        <f t="shared" si="68"/>
        <v>0</v>
      </c>
      <c r="BW73" s="228">
        <f t="shared" si="68"/>
        <v>0</v>
      </c>
      <c r="BX73" s="228">
        <f t="shared" si="68"/>
        <v>0</v>
      </c>
      <c r="BY73" s="228">
        <f t="shared" si="68"/>
        <v>0</v>
      </c>
      <c r="BZ73" s="228">
        <f t="shared" si="68"/>
        <v>0</v>
      </c>
      <c r="CA73" s="228">
        <f t="shared" si="68"/>
        <v>0</v>
      </c>
      <c r="CB73" s="228">
        <f t="shared" si="68"/>
        <v>0</v>
      </c>
    </row>
    <row r="74" spans="1:80" ht="15" thickBot="1" x14ac:dyDescent="0.35">
      <c r="D74" s="102"/>
      <c r="Q74" s="313"/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7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407</v>
      </c>
      <c r="Q76" s="133" t="s">
        <v>414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385</v>
      </c>
      <c r="B77" s="23" t="s">
        <v>368</v>
      </c>
      <c r="C77" s="23" t="s">
        <v>369</v>
      </c>
      <c r="D77" s="5" t="s">
        <v>199</v>
      </c>
      <c r="E77" s="23" t="s">
        <v>370</v>
      </c>
      <c r="F77" s="23" t="s">
        <v>129</v>
      </c>
      <c r="G77" s="23" t="s">
        <v>399</v>
      </c>
      <c r="H77" s="23" t="s">
        <v>400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 t="s">
        <v>53</v>
      </c>
      <c r="C78" s="8" t="s">
        <v>13</v>
      </c>
      <c r="D78" s="116" t="s">
        <v>128</v>
      </c>
      <c r="E78" s="169">
        <f>IF(B78="","",VLOOKUP(B78,$B$31:$F$42,5,FALSE))</f>
        <v>0.40790494995351317</v>
      </c>
      <c r="F78" s="93">
        <v>66</v>
      </c>
      <c r="G78" s="128" t="s">
        <v>101</v>
      </c>
      <c r="H78" s="93">
        <v>7.2</v>
      </c>
      <c r="I78" s="115">
        <f>F22</f>
        <v>3</v>
      </c>
      <c r="J78" s="115">
        <f>F78-I78</f>
        <v>63</v>
      </c>
      <c r="K78" s="93">
        <v>31.2</v>
      </c>
      <c r="L78" s="139">
        <f>IF(B78="","",VLOOKUP(B78,$B$31:$AH$42,32,FALSE))</f>
        <v>0.10498716153472669</v>
      </c>
      <c r="M78" s="139">
        <f>IF(B78="","",VLOOKUP(B78,$B$31:$AH$42,33,FALSE))</f>
        <v>0.21742218616134834</v>
      </c>
      <c r="O78" s="278">
        <f>(IF($B78="","",VLOOKUP($B78,'Processed products'!$AJ$5:$AN$250,5,FALSE)))</f>
        <v>39</v>
      </c>
      <c r="Q78" s="159">
        <f>AR78*(16/12)*9.375</f>
        <v>3.6008309936270716E-2</v>
      </c>
      <c r="R78" s="159">
        <f>AR78*5</f>
        <v>1.4403323974508286E-2</v>
      </c>
      <c r="S78" s="159">
        <v>0</v>
      </c>
      <c r="T78" s="159">
        <v>0</v>
      </c>
      <c r="U78" s="159">
        <v>0</v>
      </c>
      <c r="V78" s="159">
        <f>(AR78*(16/12)*55)+(AR78*4*21.75)</f>
        <v>0.4618665887825657</v>
      </c>
      <c r="W78" s="159">
        <f>AR78*(16/12)*9.735</f>
        <v>3.7391029037823507E-2</v>
      </c>
      <c r="X78" s="159">
        <f>IF(L78="",0,IF(L78&gt;0,(L78-(L78*BH78^(J78/10))),0))</f>
        <v>3.7165213697943553E-2</v>
      </c>
      <c r="Y78" s="190">
        <f>IF(M78="",0,IF(M78&gt;0,(M78-(M78*BI78^(J78/10))),0))</f>
        <v>9.1620560822031072E-4</v>
      </c>
      <c r="Z78" s="195">
        <f>IF($B78="",0,(VLOOKUP($B78,$B$31:$AH$42,25,FALSE))-Q78)</f>
        <v>0.37189664001724243</v>
      </c>
      <c r="AA78" s="27">
        <f>IF($B78="",0,(VLOOKUP($B78,$B$31:$AH$42,26,FALSE))-R78)</f>
        <v>0.20044888397297761</v>
      </c>
      <c r="AB78" s="27">
        <f>IF($B78="",0,(VLOOKUP($B78,$B$31:$AH$42,27,FALSE))-S78)</f>
        <v>3.576410487121965E-2</v>
      </c>
      <c r="AC78" s="27">
        <f>IF($B78="",0,(VLOOKUP($B78,$B$31:$AH$42,28,FALSE))-T78)</f>
        <v>2.3492511493231247E-3</v>
      </c>
      <c r="AD78" s="27">
        <f>IF($B78="",0,(VLOOKUP($B78,$B$31:$AH$42,29,FALSE))-U78)</f>
        <v>3.5541846974593075E-2</v>
      </c>
      <c r="AE78" s="27">
        <f>IF($B78="",0,(VLOOKUP($B78,$B$31:$AH$42,30,FALSE))-V78)</f>
        <v>5.8482278057921881</v>
      </c>
      <c r="AF78" s="27">
        <f>IF($B78="",0,(VLOOKUP($B78,$B$31:$AH$42,31,FALSE))-W78)</f>
        <v>0.28508749395547539</v>
      </c>
      <c r="AG78" s="27">
        <f>IF($B78="",0,(VLOOKUP($B78,$B$31:$AH$42,32,FALSE))-X78)</f>
        <v>6.7821947836783136E-2</v>
      </c>
      <c r="AH78" s="196">
        <f>IF($B78="",0,(VLOOKUP($B78,$B$31:$AH$42,33,FALSE))-Y78)</f>
        <v>0.21650598055312803</v>
      </c>
      <c r="AI78" s="192">
        <f t="shared" ref="AI78:AL83" si="70">IF($E78="","",(AA78/$Z78)*1000)</f>
        <v>538.99084424017406</v>
      </c>
      <c r="AJ78" s="18">
        <f t="shared" si="70"/>
        <v>96.1667867436541</v>
      </c>
      <c r="AK78" s="18">
        <f t="shared" si="70"/>
        <v>6.3169464214955138</v>
      </c>
      <c r="AL78" s="18">
        <f t="shared" si="70"/>
        <v>95.569153227480712</v>
      </c>
      <c r="AM78" s="18">
        <f t="shared" ref="AM78:AM81" si="71">IF($E78="","",(AE78/$Z78))</f>
        <v>15.725411785169783</v>
      </c>
      <c r="AN78" s="201">
        <f t="shared" ref="AN78:AN81" si="72">IF($E78="","",(AF78/$Z78)*1000)</f>
        <v>766.57722409715166</v>
      </c>
      <c r="AP78" s="188">
        <f>IF(B78="","",(AR78*4))</f>
        <v>1.1522659179606629E-2</v>
      </c>
      <c r="AQ78" s="26">
        <v>0</v>
      </c>
      <c r="AR78" s="188">
        <f>IF(B78="",0,IF(G78="Arrhenius",(BL78+BM78)*(12/16),(((L78+M78)*BO78*(BP78/100)*0.67)*(12/16))*(F78/$G$8)))</f>
        <v>2.8806647949016573E-3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>
        <f t="shared" ref="BD78:BD81" si="73">((L78*EXP(K78-81000*(1/(8.314*(H78+273.15)))))*24)/1000</f>
        <v>7.2263649348608015E-5</v>
      </c>
      <c r="BE78" s="159">
        <f>((M78*0.01*EXP(K78-81000*(1/(8.314*(H78+273.15)))))*24)/1000</f>
        <v>1.4965373281545927E-6</v>
      </c>
      <c r="BF78" s="159">
        <f>10*9.735*BD78</f>
        <v>7.03486626408699E-3</v>
      </c>
      <c r="BG78" s="159">
        <f>10*9.735*BE78</f>
        <v>1.4568790889584959E-4</v>
      </c>
      <c r="BH78" s="159">
        <f t="shared" ref="BH78:BI81" si="74">1-(BF78/L78)</f>
        <v>0.93299308066577202</v>
      </c>
      <c r="BI78" s="159">
        <f t="shared" si="74"/>
        <v>0.99932993080665777</v>
      </c>
      <c r="BJ78" s="159">
        <f>(L78+L78*BH78^(J78/10))/2</f>
        <v>8.640455468575492E-2</v>
      </c>
      <c r="BK78" s="159">
        <f>(M78+M78*BI78^(J78/10))/2</f>
        <v>0.21696408335723819</v>
      </c>
      <c r="BL78" s="159">
        <f>(((BJ78*EXP($K78-81000*(1/(8.314*(H78+273.15)))))*24)*J78)/1000</f>
        <v>3.7468031908999577E-3</v>
      </c>
      <c r="BM78" s="159">
        <f>(((BK78*0.01*EXP(K78-81000*(1/(8.314*(H78+273.15)))))*24)*J78)/1000</f>
        <v>9.4083202302251611E-5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4.2071817193228202E-2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4.2071817193228202E-2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6"/>
        <v>0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4.2071817193228202E-2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4.2071817193228202E-2</v>
      </c>
      <c r="BT81" s="228"/>
    </row>
    <row r="82" spans="1:80" x14ac:dyDescent="0.3">
      <c r="A82" s="85" t="s">
        <v>132</v>
      </c>
      <c r="B82" s="116" t="s">
        <v>186</v>
      </c>
      <c r="C82" s="8" t="s">
        <v>13</v>
      </c>
      <c r="D82" s="116" t="s">
        <v>128</v>
      </c>
      <c r="E82" s="169">
        <f>IF(B82="","",VLOOKUP(B82,$B$62:$F$64,5,FALSE))</f>
        <v>0.1915602924117446</v>
      </c>
      <c r="F82" s="93">
        <v>66</v>
      </c>
      <c r="G82" s="128" t="s">
        <v>101</v>
      </c>
      <c r="H82" s="93">
        <v>9.3000000000000007</v>
      </c>
      <c r="I82" s="115">
        <f>IF(B82="",0,(($E$22*$F$22+$E$23*$F$23+$E$24*$F$24+$E$25*$F$25)/$E$26)+$F$57)</f>
        <v>4</v>
      </c>
      <c r="J82" s="115">
        <f>F82-I82</f>
        <v>62</v>
      </c>
      <c r="K82" s="93">
        <v>27.9</v>
      </c>
      <c r="L82" s="139">
        <f>IF(B82="","",VLOOKUP(B82,$B$62:$AH$64,32,FALSE)+M82)</f>
        <v>0.13435094557213045</v>
      </c>
      <c r="M82" s="139">
        <f>IF(B82="","",VLOOKUP(B82,$B$62:$AH$64,33,FALSE))</f>
        <v>0</v>
      </c>
      <c r="O82" s="278">
        <f>(IF($B82="","",VLOOKUP($B82,'Processed products'!$AJ$5:$AN$250,5,FALSE)))</f>
        <v>39</v>
      </c>
      <c r="Q82" s="159">
        <f>AR82*(16/12)*19.5</f>
        <v>5.2350261003890819E-3</v>
      </c>
      <c r="R82" s="159">
        <f>AR82*11</f>
        <v>2.2148187347799959E-3</v>
      </c>
      <c r="S82" s="159">
        <v>0</v>
      </c>
      <c r="T82" s="159">
        <v>0</v>
      </c>
      <c r="U82" s="159">
        <v>0</v>
      </c>
      <c r="V82" s="159">
        <f>(AR82*(16/12)*55)+(AR82*10*21.75)</f>
        <v>5.8558465033198379E-2</v>
      </c>
      <c r="W82" s="159">
        <f>AR82*(16/12)*19.5</f>
        <v>5.2350261003890819E-3</v>
      </c>
      <c r="X82" s="159">
        <f>AR82*(16/12)*19.5</f>
        <v>5.2350261003890819E-3</v>
      </c>
      <c r="Y82" s="190"/>
      <c r="Z82" s="195">
        <f>IF($B82="",0,(VLOOKUP($B82,$B$62:$AH$64,25,FALSE))-Q82)</f>
        <v>0.18632526631135551</v>
      </c>
      <c r="AA82" s="27">
        <f>IF($B82="",0,(VLOOKUP($B82,$B$62:$AH$64,26,FALSE))-R82)</f>
        <v>0.10370119524913089</v>
      </c>
      <c r="AB82" s="27">
        <f>IF($B82="",0,(VLOOKUP($B82,$B$62:$AH$64,27,FALSE))-S82)</f>
        <v>1.2643425367369468E-2</v>
      </c>
      <c r="AC82" s="27">
        <f>IF($B82="",0,(VLOOKUP($B82,$B$62:$AH$64,28,FALSE))-T82)</f>
        <v>3.9230060284847785E-3</v>
      </c>
      <c r="AD82" s="27">
        <f>IF($B82="",0,(VLOOKUP($B82,$B$62:$AH$64,29,FALSE))-U82)</f>
        <v>1.2564852140430748E-2</v>
      </c>
      <c r="AE82" s="27">
        <f>IF($B82="",0,(VLOOKUP($B82,$B$62:$AH$64,30,FALSE))-V82)</f>
        <v>2.0720866886472926</v>
      </c>
      <c r="AF82" s="27">
        <f>IF($B82="",0,(VLOOKUP($B82,$B$62:$AH$64,31,FALSE))-W82)</f>
        <v>0.12916248524663648</v>
      </c>
      <c r="AG82" s="27">
        <f>IF($B82="",0,(L82-X82))</f>
        <v>0.12911591947174136</v>
      </c>
      <c r="AH82" s="196"/>
      <c r="AI82" s="192">
        <f t="shared" si="70"/>
        <v>556.56002700054034</v>
      </c>
      <c r="AJ82" s="18">
        <f t="shared" si="70"/>
        <v>67.856741158452976</v>
      </c>
      <c r="AK82" s="18">
        <f t="shared" si="70"/>
        <v>21.054611143983603</v>
      </c>
      <c r="AL82" s="18">
        <f t="shared" si="70"/>
        <v>67.43504189836753</v>
      </c>
      <c r="AM82" s="18">
        <f>IF($E82="","",(AE82/$Z82))</f>
        <v>11.120803580040343</v>
      </c>
      <c r="AN82" s="201">
        <f>IF($E82="","",(AF82/$Z82)*1000)</f>
        <v>693.20971762789179</v>
      </c>
      <c r="AP82" s="188">
        <f>IF(B82="","",(AR82*10))</f>
        <v>2.0134715770727236E-3</v>
      </c>
      <c r="AQ82" s="26">
        <v>0</v>
      </c>
      <c r="AR82" s="188">
        <f t="shared" si="95"/>
        <v>2.0134715770727237E-4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>
        <f>((L82*EXP(K82-81000*(1/(8.314*(H82+273.15)))))*24)/1000</f>
        <v>4.4163542225264792E-6</v>
      </c>
      <c r="BE82" s="159"/>
      <c r="BF82" s="159">
        <f>10*19.5*BD82</f>
        <v>8.6118907339266342E-4</v>
      </c>
      <c r="BG82" s="159"/>
      <c r="BH82" s="159">
        <f>1-(BF82/L82)</f>
        <v>0.99359000363022898</v>
      </c>
      <c r="BI82" s="159"/>
      <c r="BJ82" s="159">
        <f>(L82+L82*BH82^(J82/10))/2</f>
        <v>0.1317253551705227</v>
      </c>
      <c r="BK82" s="159"/>
      <c r="BL82" s="159">
        <f>(((BJ82*EXP($K82-81000*(1/(8.314*(H82+273.15)))))*24)*J82)/1000</f>
        <v>2.6846287694302982E-4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4.2071817193228202E-2</v>
      </c>
      <c r="BT82" s="228"/>
    </row>
    <row r="83" spans="1:80" ht="15" thickBot="1" x14ac:dyDescent="0.35">
      <c r="A83" s="85" t="s">
        <v>132</v>
      </c>
      <c r="B83" s="116" t="s">
        <v>185</v>
      </c>
      <c r="C83" s="8" t="s">
        <v>13</v>
      </c>
      <c r="D83" s="116" t="s">
        <v>128</v>
      </c>
      <c r="E83" s="169">
        <f>IF(B83="","",VLOOKUP(B83,$B$62:$F$64,5,FALSE))</f>
        <v>0.22039732567802875</v>
      </c>
      <c r="F83" s="93">
        <v>97</v>
      </c>
      <c r="G83" s="128" t="s">
        <v>247</v>
      </c>
      <c r="H83" s="93"/>
      <c r="I83" s="115">
        <f>IF(B83="",0,(($E$22*$F$22+$E$23*$F$23+$E$24*$F$24+$E$25*$F$25)/$E$26)+$F$57)</f>
        <v>4</v>
      </c>
      <c r="J83" s="115">
        <f t="shared" si="76"/>
        <v>93</v>
      </c>
      <c r="K83" s="93"/>
      <c r="L83" s="139">
        <f>IF(B83="","",VLOOKUP(B83,$B$62:$AH$64,32,FALSE)+M83)</f>
        <v>0.15457581909911783</v>
      </c>
      <c r="M83" s="139">
        <f>IF(B83="","",VLOOKUP(B83,$B$62:$AH$64,33,FALSE))</f>
        <v>0</v>
      </c>
      <c r="O83" s="278">
        <f>(IF($B83="","",VLOOKUP($B83,'Processed products'!$AJ$5:$AN$250,5,FALSE)))</f>
        <v>300</v>
      </c>
      <c r="Q83" s="159">
        <f>AR83*(16/12)*19.5</f>
        <v>2.9081276302031626E-3</v>
      </c>
      <c r="R83" s="159">
        <f>AR83*11</f>
        <v>1.2303616897013381E-3</v>
      </c>
      <c r="S83" s="159">
        <v>0</v>
      </c>
      <c r="T83" s="159">
        <v>0</v>
      </c>
      <c r="U83" s="159">
        <v>0</v>
      </c>
      <c r="V83" s="159">
        <f>(AR83*(16/12)*55)+(AR83*10*21.75)</f>
        <v>3.2530017401952042E-2</v>
      </c>
      <c r="W83" s="159">
        <f>AR83*(16/12)*19.5</f>
        <v>2.9081276302031626E-3</v>
      </c>
      <c r="X83" s="159">
        <f>AR83*(16/12)*19.5</f>
        <v>2.9081276302031626E-3</v>
      </c>
      <c r="Y83" s="190"/>
      <c r="Z83" s="197">
        <f>IF($B83="",0,(VLOOKUP($B83,$B$62:$AH$64,25,FALSE))-Q83)</f>
        <v>0.2174891980478256</v>
      </c>
      <c r="AA83" s="198">
        <f>IF($B83="",0,(VLOOKUP($B83,$B$62:$AH$64,26,FALSE))-R83)</f>
        <v>0.12062999848533593</v>
      </c>
      <c r="AB83" s="198">
        <f>IF($B83="",0,(VLOOKUP($B83,$B$62:$AH$64,27,FALSE))-S83)</f>
        <v>3.9250785867249727E-3</v>
      </c>
      <c r="AC83" s="198">
        <f>IF($B83="",0,(VLOOKUP($B83,$B$62:$AH$64,28,FALSE))-T83)</f>
        <v>4.3099552065304966E-3</v>
      </c>
      <c r="AD83" s="198">
        <f>IF($B83="",0,(VLOOKUP($B83,$B$62:$AH$64,29,FALSE))-U83)</f>
        <v>3.9006859809566823E-3</v>
      </c>
      <c r="AE83" s="198">
        <f>IF($B83="",0,(VLOOKUP($B83,$B$62:$AH$64,30,FALSE))-V83)</f>
        <v>2.4188574174777528</v>
      </c>
      <c r="AF83" s="198">
        <f>IF($B83="",0,(VLOOKUP($B83,$B$62:$AH$64,31,FALSE))-W83)</f>
        <v>0.15172126714540693</v>
      </c>
      <c r="AG83" s="198">
        <f>IF($B83="",0,(L83-X83))</f>
        <v>0.15166769146891468</v>
      </c>
      <c r="AH83" s="199"/>
      <c r="AI83" s="192">
        <f t="shared" si="70"/>
        <v>554.64822882288411</v>
      </c>
      <c r="AJ83" s="18">
        <f t="shared" si="70"/>
        <v>18.047234630300366</v>
      </c>
      <c r="AK83" s="18">
        <f t="shared" si="70"/>
        <v>19.816870195009606</v>
      </c>
      <c r="AL83" s="18">
        <f t="shared" si="70"/>
        <v>17.935079148615586</v>
      </c>
      <c r="AM83" s="18">
        <f>IF($E83="","",(AE83/$Z83))</f>
        <v>11.121735880169318</v>
      </c>
      <c r="AN83" s="201">
        <f>IF($E83="","",(AF83/$Z83)*1000)</f>
        <v>697.60369023956594</v>
      </c>
      <c r="AP83" s="188">
        <f>IF(B83="","",(AR83*10))</f>
        <v>1.1185106270012164E-3</v>
      </c>
      <c r="AQ83" s="26">
        <v>0</v>
      </c>
      <c r="AR83" s="188">
        <f t="shared" si="95"/>
        <v>1.1185106270012165E-4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>
        <f>((L83*EXP(K83-81000*(1/(8.314*(H83+273.15)))))*24)/1000</f>
        <v>1.1998149709244455E-18</v>
      </c>
      <c r="BE83" s="159"/>
      <c r="BF83" s="159">
        <f>10*19.5*BD83</f>
        <v>2.339639193302669E-16</v>
      </c>
      <c r="BG83" s="159"/>
      <c r="BH83" s="159">
        <f>1-(BF83/L83)</f>
        <v>0.99999999999999845</v>
      </c>
      <c r="BI83" s="159"/>
      <c r="BJ83" s="159">
        <f>(L83+L83*BH83^(J83/10))/2</f>
        <v>0.15457581909911672</v>
      </c>
      <c r="BK83" s="159"/>
      <c r="BL83" s="159">
        <f>(((BJ83*EXP($K83-81000*(1/(8.314*(H83+273.15)))))*24)*J83)/1000</f>
        <v>1.1158279229597264E-16</v>
      </c>
      <c r="BM83" s="159"/>
      <c r="BO83" s="318">
        <f>VLOOKUP(B83,'Processed products'!$AJ$5:$AV$250,13,FALSE)</f>
        <v>0.18</v>
      </c>
      <c r="BP83" s="319">
        <f>VLOOKUP(B83,'Processed products'!$AJ$5:$AV$250,12,FALSE)</f>
        <v>0.8</v>
      </c>
      <c r="BR83" s="329">
        <f t="shared" si="75"/>
        <v>4.2071817193228202E-2</v>
      </c>
      <c r="BT83" s="228"/>
    </row>
    <row r="84" spans="1:80" ht="15" thickBot="1" x14ac:dyDescent="0.35">
      <c r="BT84" s="228">
        <f>SUM(BT10:BT83)</f>
        <v>0</v>
      </c>
      <c r="BU84" s="228">
        <f t="shared" ref="BU84:CB84" si="102">SUM(BU10:BU83)</f>
        <v>0</v>
      </c>
      <c r="BV84" s="228">
        <f t="shared" si="102"/>
        <v>0</v>
      </c>
      <c r="BW84" s="228">
        <f t="shared" si="102"/>
        <v>0</v>
      </c>
      <c r="BX84" s="228">
        <f t="shared" si="102"/>
        <v>0</v>
      </c>
      <c r="BY84" s="228">
        <f t="shared" si="102"/>
        <v>0</v>
      </c>
      <c r="BZ84" s="228">
        <f t="shared" si="102"/>
        <v>0</v>
      </c>
      <c r="CA84" s="228">
        <f t="shared" si="102"/>
        <v>0</v>
      </c>
      <c r="CB84" s="228">
        <f t="shared" si="102"/>
        <v>0</v>
      </c>
    </row>
    <row r="85" spans="1:80" x14ac:dyDescent="0.3">
      <c r="Q85" s="320"/>
      <c r="R85" s="320"/>
      <c r="S85" s="320"/>
      <c r="T85" s="320"/>
      <c r="U85" s="320"/>
      <c r="V85" s="320"/>
      <c r="W85" s="320"/>
      <c r="Y85" s="225" t="s">
        <v>76</v>
      </c>
      <c r="Z85" s="141">
        <f>SUM(Z78:Z83)</f>
        <v>0.77571110437642354</v>
      </c>
      <c r="AA85" s="141">
        <f t="shared" ref="AA85:AF85" si="103">SUM(AA78:AA83)</f>
        <v>0.42478007770744441</v>
      </c>
      <c r="AB85" s="141">
        <f t="shared" si="103"/>
        <v>5.2332608825314091E-2</v>
      </c>
      <c r="AC85" s="141">
        <f t="shared" si="103"/>
        <v>1.05822123843384E-2</v>
      </c>
      <c r="AD85" s="141">
        <f t="shared" si="103"/>
        <v>5.2007385095980511E-2</v>
      </c>
      <c r="AE85" s="141">
        <f t="shared" si="103"/>
        <v>10.339171911917234</v>
      </c>
      <c r="AF85" s="226">
        <f t="shared" si="103"/>
        <v>0.56597124634751883</v>
      </c>
      <c r="AG85" s="82"/>
      <c r="AH85" s="82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415</v>
      </c>
      <c r="P86" s="229"/>
      <c r="Q86" s="130"/>
      <c r="R86" s="130"/>
      <c r="S86" s="130"/>
      <c r="W86" s="12"/>
      <c r="Y86" s="221" t="s">
        <v>74</v>
      </c>
      <c r="Z86" s="198">
        <f>E17-Q26-Q52-Q57-SUM(Q78:Q83)-BT84-Z85</f>
        <v>0</v>
      </c>
      <c r="AA86" s="198">
        <f>($E$17*(R17/1000))-R26-R52-R57-SUM(R78:R83)-BU84-AA85</f>
        <v>0</v>
      </c>
      <c r="AB86" s="198">
        <f>($E$17*(S17/1000))-S26-S52-S57-SUM(S78:S83)-BV84-AB85</f>
        <v>0</v>
      </c>
      <c r="AC86" s="198">
        <f>($E$17*(T17/1000))-T26-T52-T57-SUM(T78:T83)-BW84-AC85</f>
        <v>0</v>
      </c>
      <c r="AD86" s="198">
        <f>($E$17*(U17/1000))-U26-U52-U57-SUM(U78:U83)-BX84-AD85</f>
        <v>0</v>
      </c>
      <c r="AE86" s="198">
        <f>($E$17*V17)-V26-V52-V57-SUM(V78:V83)-BY84-AE85</f>
        <v>0</v>
      </c>
      <c r="AF86" s="199">
        <f>($E$17*(W17/1000))-W26-W52-W57-SUM(W78:W83)-BZ84-AF85</f>
        <v>0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386</v>
      </c>
      <c r="D87" s="23" t="s">
        <v>387</v>
      </c>
      <c r="E87" s="23" t="s">
        <v>388</v>
      </c>
      <c r="F87" s="23" t="s">
        <v>389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">
        <v>416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 t="s">
        <v>12</v>
      </c>
      <c r="C88" s="232">
        <v>25</v>
      </c>
      <c r="D88" s="232" t="s">
        <v>146</v>
      </c>
      <c r="E88" s="232" t="s">
        <v>150</v>
      </c>
      <c r="F88" s="326">
        <f>J88</f>
        <v>100</v>
      </c>
      <c r="G88" s="130"/>
      <c r="H88" s="130">
        <f>E13/(P13/1000)</f>
        <v>11.650678364426089</v>
      </c>
      <c r="I88" s="130">
        <f>Z22/(P22/1000)</f>
        <v>11.650678364426089</v>
      </c>
      <c r="J88" s="28">
        <f>I88/H88*100</f>
        <v>100</v>
      </c>
      <c r="K88" s="234">
        <f>IF(B88="",0,(((VLOOKUP(B88,$B$13:$E$16,4,FALSE)*1000)/(VLOOKUP(B88,$B$13:$P$16,15,FALSE))*(F88/100))/1000)*C88)</f>
        <v>0.2912669591106522</v>
      </c>
      <c r="L88" s="234">
        <f>IF(E88="Diesel",VLOOKUP(D88,Other_tables!$O$5:$P$13,2,FALSE)*K88*1.007,0)</f>
        <v>0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0</v>
      </c>
      <c r="R88" s="234">
        <f>IF(O88="","0",SUMPRODUCT(($D$88:$D$101=O88)*$K$88:$K$101))</f>
        <v>0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0.41406201834895007</v>
      </c>
      <c r="S89" s="234">
        <f>IF(O89="Traktor",0,(R89*VLOOKUP(O89,Other_tables!$O$5:$P$13,2,FALSE))/1000)</f>
        <v>4.1406201834895011E-2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/>
      <c r="C97" s="232"/>
      <c r="D97" s="232"/>
      <c r="E97" s="232"/>
      <c r="F97" s="233">
        <v>100</v>
      </c>
      <c r="G97" s="130"/>
      <c r="K97" s="234">
        <f t="shared" si="104"/>
        <v>0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0</v>
      </c>
      <c r="R97" s="240"/>
      <c r="S97" s="239">
        <f t="shared" ref="S97" si="107">SUM(S88:S96)</f>
        <v>4.1406201834895011E-2</v>
      </c>
    </row>
    <row r="98" spans="1:19" x14ac:dyDescent="0.3">
      <c r="A98" s="230" t="s">
        <v>205</v>
      </c>
      <c r="B98" s="231" t="s">
        <v>12</v>
      </c>
      <c r="C98" s="232">
        <v>25</v>
      </c>
      <c r="D98" s="232" t="s">
        <v>146</v>
      </c>
      <c r="E98" s="232" t="s">
        <v>150</v>
      </c>
      <c r="F98" s="326">
        <f>J98</f>
        <v>42.158938869426663</v>
      </c>
      <c r="G98" s="130"/>
      <c r="H98" s="130">
        <f>E13/(P13/1000)</f>
        <v>11.650678364426089</v>
      </c>
      <c r="I98" s="130">
        <f>Z63/(T63/1000)</f>
        <v>4.9118023695319133</v>
      </c>
      <c r="J98" s="250">
        <f>I98/H98*100</f>
        <v>42.158938869426663</v>
      </c>
      <c r="K98" s="234">
        <f t="shared" si="104"/>
        <v>0.12279505923829784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417</v>
      </c>
      <c r="P104" s="229"/>
      <c r="Q104" s="251" t="s">
        <v>152</v>
      </c>
      <c r="R104" s="130"/>
      <c r="S104" s="130"/>
    </row>
    <row r="105" spans="1:19" x14ac:dyDescent="0.3">
      <c r="A105" s="101" t="s">
        <v>390</v>
      </c>
      <c r="B105" s="23" t="s">
        <v>136</v>
      </c>
      <c r="C105" s="23" t="s">
        <v>157</v>
      </c>
      <c r="D105" s="23" t="s">
        <v>391</v>
      </c>
      <c r="E105" s="23" t="s">
        <v>155</v>
      </c>
      <c r="F105" s="23" t="s">
        <v>392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418</v>
      </c>
      <c r="P105" s="23"/>
      <c r="Q105" s="23" t="s">
        <v>157</v>
      </c>
      <c r="R105" s="23" t="s">
        <v>391</v>
      </c>
      <c r="S105" s="23" t="s">
        <v>143</v>
      </c>
    </row>
    <row r="106" spans="1:19" x14ac:dyDescent="0.3">
      <c r="A106" s="230" t="s">
        <v>170</v>
      </c>
      <c r="B106" s="231" t="s">
        <v>12</v>
      </c>
      <c r="C106" s="232"/>
      <c r="D106" s="232">
        <v>4.3E-3</v>
      </c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 t="str">
        <f t="shared" ref="O106:O114" si="108">B106</f>
        <v>Cattle_slurry_conv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5.0097916967032183E-2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 t="s">
        <v>12</v>
      </c>
      <c r="C110" s="232"/>
      <c r="D110" s="232">
        <v>6.4999999999999997E-3</v>
      </c>
      <c r="E110" s="232"/>
      <c r="F110" s="233">
        <v>45</v>
      </c>
      <c r="G110" s="130">
        <f>Z22/(P22/1000)</f>
        <v>11.650678364426089</v>
      </c>
      <c r="H110" s="130">
        <f>E31/(110/1000)</f>
        <v>5.3636363636363633</v>
      </c>
      <c r="I110" s="322">
        <f>H110/G110*100</f>
        <v>46.037116431036033</v>
      </c>
      <c r="J110" s="130"/>
      <c r="K110" s="130"/>
      <c r="L110" s="130"/>
      <c r="M110" s="130"/>
      <c r="N110" s="130"/>
      <c r="O110" s="235" t="str">
        <f t="shared" si="108"/>
        <v>Cattle_slurry_conv</v>
      </c>
      <c r="P110" s="236"/>
      <c r="Q110" s="234">
        <f t="shared" si="109"/>
        <v>0</v>
      </c>
      <c r="R110" s="234">
        <f t="shared" si="110"/>
        <v>3.4078234215946308E-2</v>
      </c>
      <c r="S110" s="234">
        <f t="shared" si="111"/>
        <v>0</v>
      </c>
    </row>
    <row r="111" spans="1:19" x14ac:dyDescent="0.3">
      <c r="A111" s="230" t="s">
        <v>171</v>
      </c>
      <c r="B111" s="231" t="s">
        <v>12</v>
      </c>
      <c r="C111" s="232"/>
      <c r="D111" s="232">
        <v>3.1699999999999999E-2</v>
      </c>
      <c r="E111" s="232"/>
      <c r="F111" s="233">
        <v>45</v>
      </c>
      <c r="G111" s="130"/>
      <c r="H111" s="130"/>
      <c r="I111" s="130"/>
      <c r="J111" s="130"/>
      <c r="K111" s="130"/>
      <c r="L111" s="130"/>
      <c r="M111" s="130"/>
      <c r="N111" s="130"/>
      <c r="O111" s="235" t="str">
        <f t="shared" si="108"/>
        <v>Cattle_slurry_conv</v>
      </c>
      <c r="P111" s="236"/>
      <c r="Q111" s="234">
        <f t="shared" si="109"/>
        <v>0</v>
      </c>
      <c r="R111" s="234">
        <f t="shared" si="110"/>
        <v>0.16619692686853815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 t="s">
        <v>12</v>
      </c>
      <c r="C114" s="232"/>
      <c r="D114" s="232">
        <v>3.0999999999999999E-3</v>
      </c>
      <c r="E114" s="232"/>
      <c r="F114" s="233">
        <v>30</v>
      </c>
      <c r="G114" s="130"/>
      <c r="H114" s="130">
        <f>Z57/(110/1000)</f>
        <v>3.7450692553615759</v>
      </c>
      <c r="I114" s="322">
        <f>H114/G110*100</f>
        <v>32.144645472290122</v>
      </c>
      <c r="J114" s="130"/>
      <c r="K114" s="130"/>
      <c r="L114" s="130"/>
      <c r="M114" s="130"/>
      <c r="N114" s="130"/>
      <c r="O114" s="235" t="str">
        <f t="shared" si="108"/>
        <v>Cattle_slurry_conv</v>
      </c>
      <c r="P114" s="236"/>
      <c r="Q114" s="234">
        <f t="shared" si="109"/>
        <v>0</v>
      </c>
      <c r="R114" s="234">
        <f t="shared" si="110"/>
        <v>1.0835130878916263E-2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0.26120820893043289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393</v>
      </c>
      <c r="B117" s="23" t="s">
        <v>136</v>
      </c>
      <c r="C117" s="23" t="s">
        <v>169</v>
      </c>
      <c r="D117" s="23" t="s">
        <v>391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/>
      <c r="C118" s="232"/>
      <c r="D118" s="232"/>
      <c r="E118" s="254" t="str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/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0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157</v>
      </c>
      <c r="D131" s="5" t="s">
        <v>391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0.26120820893043289</v>
      </c>
      <c r="E132" s="262">
        <f>Q97+S115+E127</f>
        <v>0</v>
      </c>
      <c r="F132" s="262">
        <f>S97</f>
        <v>4.1406201834895011E-2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4.9446667176485444E-2</v>
      </c>
      <c r="AN134" s="272">
        <f>V26+SUM(V78:V83)+V57</f>
        <v>0.62057080544001375</v>
      </c>
      <c r="AO134" s="269" t="s">
        <v>176</v>
      </c>
      <c r="AP134" s="188">
        <f>SUM(AP22:AP25,AP57,AP78:AP83)</f>
        <v>1.6361081375364846E-2</v>
      </c>
      <c r="AQ134" s="188">
        <f t="shared" ref="AQ134:BA134" si="112">SUM(AQ22:AQ25,AQ57,AQ78:AQ83)</f>
        <v>0</v>
      </c>
      <c r="AR134" s="188">
        <f t="shared" si="112"/>
        <v>3.6097811662612962E-3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0.1050463388653893</v>
      </c>
      <c r="AN135" s="273">
        <f>V52-F52*55</f>
        <v>0.65750019265166326</v>
      </c>
      <c r="AO135" s="269" t="s">
        <v>177</v>
      </c>
      <c r="AP135" s="188">
        <f>SUM(AP48:AP51)</f>
        <v>2.844711257193596E-2</v>
      </c>
      <c r="AQ135" s="188">
        <f t="shared" ref="AQ135:BA135" si="113">SUM(AQ48:AQ51)</f>
        <v>0</v>
      </c>
      <c r="AR135" s="188">
        <f t="shared" si="113"/>
        <v>5.2875673925531844E-4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C119:C126" xr:uid="{A4D02F6A-5E92-472B-822C-40F182829507}"/>
    <dataValidation type="list" allowBlank="1" showInputMessage="1" showErrorMessage="1" sqref="B22:B26 B118:B126 B106:B114 B88:B101" xr:uid="{5BEC091F-2053-4690-87B2-760095FD102A}">
      <formula1>$B$13:$B$16</formula1>
    </dataValidation>
    <dataValidation type="list" allowBlank="1" showInputMessage="1" showErrorMessage="1" sqref="G78:G83 G57" xr:uid="{CB3C20C0-04A1-42D8-8683-14B5C69E8AFB}">
      <formula1>"Arrhenius, IPCC"</formula1>
    </dataValidation>
    <dataValidation type="list" allowBlank="1" showInputMessage="1" showErrorMessage="1" sqref="B81" xr:uid="{88E8C48A-33A0-4C46-ADC3-4A7BC65E7C2B}">
      <formula1>$B$40:$B$42</formula1>
    </dataValidation>
    <dataValidation type="list" allowBlank="1" showInputMessage="1" showErrorMessage="1" sqref="B82:B83" xr:uid="{E4E40A5F-6B7A-4A40-96A1-B6007186A789}">
      <formula1>$B$62:$B$64</formula1>
    </dataValidation>
    <dataValidation type="list" allowBlank="1" showInputMessage="1" showErrorMessage="1" sqref="B78" xr:uid="{5842430A-173B-429A-BC3D-CA5B9C22179E}">
      <formula1>$B$31:$B$33</formula1>
    </dataValidation>
    <dataValidation type="list" allowBlank="1" showInputMessage="1" showErrorMessage="1" sqref="B79" xr:uid="{9642A39D-D9E8-4079-9571-F43D9569E327}">
      <formula1>$B$34:$B$36</formula1>
    </dataValidation>
    <dataValidation type="list" allowBlank="1" showInputMessage="1" showErrorMessage="1" sqref="B80" xr:uid="{ACAEDAE3-8D89-400D-8D64-4559766BF213}">
      <formula1>$B$37:$B$39</formula1>
    </dataValidation>
    <dataValidation type="list" allowBlank="1" showInputMessage="1" showErrorMessage="1" sqref="D22:D25 D31:D42 D57 D62:D64 D78:D83" xr:uid="{D7E2B530-40BA-416E-8551-E60CF4F8B7FA}">
      <formula1>"Yes,No"</formula1>
    </dataValidation>
    <dataValidation type="list" allowBlank="1" showInputMessage="1" showErrorMessage="1" sqref="G22:G25" xr:uid="{949419E8-6675-4A00-8FE8-A291D61A433F}">
      <formula1>"Arrhenius, IPCC_MCF_B0"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646799B5-4F00-4E49-B74C-5605C577EF6B}">
          <x14:formula1>
            <xm:f>'Processed products'!$AK$5:$AK$250</xm:f>
          </x14:formula1>
          <xm:sqref>B13:B15</xm:sqref>
        </x14:dataValidation>
        <x14:dataValidation type="list" allowBlank="1" showInputMessage="1" showErrorMessage="1" xr:uid="{63E32E4B-7D1B-4755-9A93-6CF0DCDF6B42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6643B82C-016F-46E7-97CC-32E238E60933}">
          <x14:formula1>
            <xm:f>'Processed products'!$AJ$5:$AJ$104</xm:f>
          </x14:formula1>
          <xm:sqref>B62:B64 B31:B42 B57</xm:sqref>
        </x14:dataValidation>
        <x14:dataValidation type="list" allowBlank="1" showInputMessage="1" showErrorMessage="1" xr:uid="{C348016E-1BDD-4FCF-A031-C63F9EC161CE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C5924B46-4934-4708-99F8-6754122271FE}">
          <x14:formula1>
            <xm:f>Other_tables!$B$4:$B$11</xm:f>
          </x14:formula1>
          <xm:sqref>G5</xm:sqref>
        </x14:dataValidation>
        <x14:dataValidation type="list" allowBlank="1" showInputMessage="1" showErrorMessage="1" xr:uid="{5D0F882F-C0CE-408C-86F7-B775206E0841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98F7E5FC-41C1-4505-A361-D99761D3D777}">
          <x14:formula1>
            <xm:f>Other_tables!$T$5:$T$6</xm:f>
          </x14:formula1>
          <xm:sqref>E88:E101</xm:sqref>
        </x14:dataValidation>
        <x14:dataValidation type="list" allowBlank="1" showInputMessage="1" showErrorMessage="1" xr:uid="{EC639400-37EF-402F-934D-CB5906483D00}">
          <x14:formula1>
            <xm:f>Other_tables!$O$5:$O$13</xm:f>
          </x14:formula1>
          <xm:sqref>D88:D101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59999389629810485"/>
  </sheetPr>
  <dimension ref="A1:CB137"/>
  <sheetViews>
    <sheetView zoomScaleNormal="100" workbookViewId="0">
      <selection activeCell="F4" sqref="F4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201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286</v>
      </c>
      <c r="C5" s="333"/>
      <c r="F5" s="99" t="s">
        <v>201</v>
      </c>
      <c r="G5" s="96" t="s">
        <v>61</v>
      </c>
    </row>
    <row r="6" spans="1:80" x14ac:dyDescent="0.3">
      <c r="A6" s="3" t="s">
        <v>5</v>
      </c>
      <c r="B6" s="333" t="s">
        <v>82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73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 t="s">
        <v>12</v>
      </c>
      <c r="C13" s="8" t="s">
        <v>13</v>
      </c>
      <c r="D13" s="35"/>
      <c r="E13" s="9">
        <v>1</v>
      </c>
      <c r="P13" s="247">
        <f>(IF($B13="","0",VLOOKUP($B13,Biomass_pool_output_Livesto_mod!$A$3:$H$250,8,FALSE)))</f>
        <v>85.831911990067198</v>
      </c>
      <c r="Q13" s="17"/>
      <c r="R13" s="18">
        <f>(IF($B13="","0",VLOOKUP($B13,Biomass_pool_output_Livesto_mod!$A$3:$I$250,3,FALSE)))*$E13</f>
        <v>526.073726746538</v>
      </c>
      <c r="S13" s="18">
        <f>(IF($B13="","0",VLOOKUP($B13,Biomass_pool_output_Livesto_mod!$A$3:$I$250,4,FALSE)))*$E13</f>
        <v>52.332608825314097</v>
      </c>
      <c r="T13" s="18">
        <f>(IF($B13="","0",VLOOKUP($B13,Biomass_pool_output_Livesto_mod!$A$3:$I$250,5,FALSE)))*$E13</f>
        <v>10.5822123843384</v>
      </c>
      <c r="U13" s="18">
        <f>(IF($B13="","0",VLOOKUP($B13,Biomass_pool_output_Livesto_mod!$A$3:$I$250,6,FALSE)))*$E13</f>
        <v>52.007385095980503</v>
      </c>
      <c r="V13" s="18">
        <f>(IF($B13="","0",VLOOKUP($B13,Biomass_pool_output_Livesto_mod!$A$3:$I$250,7,FALSE)))*$E13</f>
        <v>15.456016837002499</v>
      </c>
      <c r="W13" s="301">
        <f>IF(B13="",0,IF(VLOOKUP(B13,Other_tables!$E$3:$H$225,3,FALSE)="Nej",VLOOKUP($B13,Biomass_pool_output_Livesto_mod!$A$3:$I$250,9,FALSE)*$E13,((VLOOKUP(B13,Other_tables!$E$3:$H$225,4,FALSE))/100)*E13*1000))</f>
        <v>791.64286107264797</v>
      </c>
      <c r="X13" s="301">
        <f>(IF($B13="","0",VLOOKUP($B13,Biomass_pool_output_Livesto_mod!$A$3:$J$250,10,FALSE)))*$E13</f>
        <v>4.2071817193228202E-2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/>
      <c r="C15" s="8" t="s">
        <v>13</v>
      </c>
      <c r="D15" s="35"/>
      <c r="E15" s="9"/>
      <c r="P15" s="247" t="str">
        <f>(IF($B15="","0",VLOOKUP($B15,Biomass_pool_output_Livesto_mod!$A$3:$H$250,8,FALSE)))</f>
        <v>0</v>
      </c>
      <c r="Q15" s="17"/>
      <c r="R15" s="18">
        <f>(IF($B15="","0",VLOOKUP($B15,Biomass_pool_output_Livesto_mod!$A$3:$I$250,3,FALSE)))*$E15</f>
        <v>0</v>
      </c>
      <c r="S15" s="18">
        <f>(IF($B15="","0",VLOOKUP($B15,Biomass_pool_output_Livesto_mod!$A$3:$I$250,4,FALSE)))*$E15</f>
        <v>0</v>
      </c>
      <c r="T15" s="18">
        <f>(IF($B15="","0",VLOOKUP($B15,Biomass_pool_output_Livesto_mod!$A$3:$I$250,5,FALSE)))*$E15</f>
        <v>0</v>
      </c>
      <c r="U15" s="18">
        <f>(IF($B15="","0",VLOOKUP($B15,Biomass_pool_output_Livesto_mod!$A$3:$I$250,6,FALSE)))*$E15</f>
        <v>0</v>
      </c>
      <c r="V15" s="18">
        <f>(IF($B15="","0",VLOOKUP($B15,Biomass_pool_output_Livesto_mod!$A$3:$I$250,7,FALSE)))*$E15</f>
        <v>0</v>
      </c>
      <c r="W15" s="301">
        <f>IF(B15="",0,IF(VLOOKUP(B15,Other_tables!$E$3:$H$225,3,FALSE)="Nej",VLOOKUP($B15,Biomass_pool_output_Livesto_mod!$A$3:$I$250,9,FALSE)*$E15,((VLOOKUP(B15,Other_tables!$E$3:$H$225,4,FALSE))/100)*E15*1000))</f>
        <v>0</v>
      </c>
      <c r="X15" s="301">
        <f>(IF($B15="","0",VLOOKUP($B15,Biomass_pool_output_Livesto_mod!$A$3:$J$250,10,FALSE)))*$E15</f>
        <v>0</v>
      </c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/>
      <c r="C16" s="8" t="s">
        <v>13</v>
      </c>
      <c r="D16" s="35"/>
      <c r="E16" s="9"/>
      <c r="P16" s="247" t="str">
        <f>(IF($B16="","0",VLOOKUP($B16,Biomass_pool_output_Livesto_mod!$A$3:$H$250,8,FALSE)))</f>
        <v>0</v>
      </c>
      <c r="Q16" s="17"/>
      <c r="R16" s="18">
        <f>(IF($B16="","0",VLOOKUP($B16,Biomass_pool_output_Livesto_mod!$A$3:$I$250,3,FALSE)))*$E16</f>
        <v>0</v>
      </c>
      <c r="S16" s="18">
        <f>(IF($B16="","0",VLOOKUP($B16,Biomass_pool_output_Livesto_mod!$A$3:$I$250,4,FALSE)))*$E16</f>
        <v>0</v>
      </c>
      <c r="T16" s="18">
        <f>(IF($B16="","0",VLOOKUP($B16,Biomass_pool_output_Livesto_mod!$A$3:$I$250,5,FALSE)))*$E16</f>
        <v>0</v>
      </c>
      <c r="U16" s="18">
        <f>(IF($B16="","0",VLOOKUP($B16,Biomass_pool_output_Livesto_mod!$A$3:$I$250,6,FALSE)))*$E16</f>
        <v>0</v>
      </c>
      <c r="V16" s="18">
        <f>(IF($B16="","0",VLOOKUP($B16,Biomass_pool_output_Livesto_mod!$A$3:$I$250,7,FALSE)))*$E16</f>
        <v>0</v>
      </c>
      <c r="W16" s="301">
        <f>IF(B16="",0,IF(VLOOKUP(B16,Other_tables!$E$3:$H$225,3,FALSE)="Nej",VLOOKUP($B16,Biomass_pool_output_Livesto_mod!$A$3:$I$250,9,FALSE)*$E16,((VLOOKUP(B16,Other_tables!$E$3:$H$225,4,FALSE))/100)*E16*1000))</f>
        <v>0</v>
      </c>
      <c r="X16" s="301">
        <f>(IF($B16="","0",VLOOKUP($B16,Biomass_pool_output_Livesto_mod!$A$3:$J$250,10,FALSE)))*$E16</f>
        <v>0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85.831911990067198</v>
      </c>
      <c r="Q17" s="131"/>
      <c r="R17" s="18">
        <f t="shared" ref="R17:V17" si="1">SUM(R13:R16)</f>
        <v>526.073726746538</v>
      </c>
      <c r="S17" s="18">
        <f t="shared" si="1"/>
        <v>52.332608825314097</v>
      </c>
      <c r="T17" s="18">
        <f t="shared" si="1"/>
        <v>10.5822123843384</v>
      </c>
      <c r="U17" s="18">
        <f t="shared" si="1"/>
        <v>52.007385095980503</v>
      </c>
      <c r="V17" s="18">
        <f t="shared" si="1"/>
        <v>15.456016837002499</v>
      </c>
      <c r="W17" s="18">
        <f>SUM(W13:W16)</f>
        <v>791.64286107264797</v>
      </c>
      <c r="X17" s="301">
        <f>IF((X13+X14+X15+X16)=0,0,(E13*X13+E14*X14+E15*X15+E16*X16)/E17)</f>
        <v>4.2071817193228202E-2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 t="s">
        <v>12</v>
      </c>
      <c r="C22" s="8" t="s">
        <v>13</v>
      </c>
      <c r="D22" s="116" t="s">
        <v>127</v>
      </c>
      <c r="E22" s="115">
        <f>IF(B22="",0,VLOOKUP(B22,$B$13:$E$16,4,FALSE))</f>
        <v>1</v>
      </c>
      <c r="F22" s="93">
        <v>3</v>
      </c>
      <c r="G22" s="128" t="s">
        <v>101</v>
      </c>
      <c r="H22" s="93">
        <v>7.2</v>
      </c>
      <c r="I22" s="93">
        <v>33</v>
      </c>
      <c r="J22" s="93">
        <v>67</v>
      </c>
      <c r="K22" s="93">
        <v>31.2</v>
      </c>
      <c r="L22" s="163">
        <f>IF(G22="IPCC_MCF_B0",0,((W13/1000)*(I22/100)))</f>
        <v>0.26124214415397384</v>
      </c>
      <c r="M22" s="163">
        <f>IF(G22="IPCC_MCF_B0",0,((W13/1000)*(J22/100)))</f>
        <v>0.53040071691867419</v>
      </c>
      <c r="O22" s="177"/>
      <c r="P22" s="247">
        <f>IF($B22="","0",(((E22-Q22)*1000)/((E22*1000)/P13)))</f>
        <v>85.393321377372459</v>
      </c>
      <c r="Q22" s="243">
        <f>AR22*(16/12)*9.375</f>
        <v>5.1098781621628543E-3</v>
      </c>
      <c r="R22" s="159">
        <f>AR22*5</f>
        <v>2.043951264865142E-3</v>
      </c>
      <c r="S22" s="159">
        <v>0</v>
      </c>
      <c r="T22" s="159">
        <v>0</v>
      </c>
      <c r="U22" s="159">
        <v>0</v>
      </c>
      <c r="V22" s="159">
        <f>(AR22*(16/12)*55)+(AR22*4*21.75)</f>
        <v>6.5542703893342213E-2</v>
      </c>
      <c r="W22" s="159">
        <f>AR22*(16/12)*9.375</f>
        <v>5.1098781621628543E-3</v>
      </c>
      <c r="X22" s="159">
        <f>IF(L22&gt;0,(L22-(L22*BH22^(F22/10))),0)</f>
        <v>5.1758965082989716E-3</v>
      </c>
      <c r="Y22" s="207">
        <f>IF(M22&gt;0,(M22-(M22*BI22^(F22/10))),0)</f>
        <v>1.0270189099526039E-4</v>
      </c>
      <c r="Z22" s="202">
        <f>E22-Q22</f>
        <v>0.99489012183783709</v>
      </c>
      <c r="AA22" s="27">
        <f>IF($E22="",0,(R13-(R22*1000))/1000)</f>
        <v>0.52402977548167295</v>
      </c>
      <c r="AB22" s="27">
        <f>IF($E22="",0,(S13-(S22*1000))/1000)</f>
        <v>5.2332608825314098E-2</v>
      </c>
      <c r="AC22" s="27">
        <f>IF($E22="",0,(T13-(T22*1000))/1000)</f>
        <v>1.05822123843384E-2</v>
      </c>
      <c r="AD22" s="27">
        <f>IF($E22="",0,(U13-(U22*1000))/1000)</f>
        <v>5.2007385095980505E-2</v>
      </c>
      <c r="AE22" s="27">
        <f>IF($E22="",0,(V13-V22))</f>
        <v>15.390474133109157</v>
      </c>
      <c r="AF22" s="27">
        <f>IF($E22="",0,(W13-(W22*1000))/1000)</f>
        <v>0.78653298291048512</v>
      </c>
      <c r="AG22" s="27">
        <f>IF($E22="",0,(L22-X22))</f>
        <v>0.25606624764567487</v>
      </c>
      <c r="AH22" s="196">
        <f>IF($E22="",0,(M22-Y22))</f>
        <v>0.53029801502767893</v>
      </c>
      <c r="AI22" s="200">
        <f>IF($E22=0,"",(AA22/$Z22)*1000)</f>
        <v>526.72125693000658</v>
      </c>
      <c r="AJ22" s="18">
        <f t="shared" ref="AJ22:AL25" si="2">IF($E22=0,"",(AB22/$Z22)*1000)</f>
        <v>52.601395547722696</v>
      </c>
      <c r="AK22" s="18">
        <f t="shared" si="2"/>
        <v>10.636563930085194</v>
      </c>
      <c r="AL22" s="18">
        <f t="shared" si="2"/>
        <v>52.274501429271893</v>
      </c>
      <c r="AM22" s="18">
        <f>IF($E22=0,"",(AE22/$Z22))</f>
        <v>15.469521503217557</v>
      </c>
      <c r="AN22" s="201">
        <f>IF($E22=0,"",(AF22/$Z22)*1000)</f>
        <v>790.57271315302773</v>
      </c>
      <c r="AP22" s="264">
        <f>IF(B22="","",(AR22*4))</f>
        <v>1.6351610118921136E-3</v>
      </c>
      <c r="AQ22" s="26">
        <v>0</v>
      </c>
      <c r="AR22" s="272">
        <f>IF(F22="",0,IF(G22="Arrhenius",(BL22+BM22)*(12/16),(((W13/1000)*BO22*(BP22/100)*0.67)*(12/16))*(F22/$G$8)))</f>
        <v>4.087902529730284E-4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1.798154214691944E-4</v>
      </c>
      <c r="BE22" s="138">
        <f>((M22*0.01*EXP(K22-81000*(1/(8.314*(H22+273.15)))))*24)/1000</f>
        <v>3.6507979510412206E-6</v>
      </c>
      <c r="BF22" s="138">
        <f>10*9.375*BD22</f>
        <v>1.6857695762736973E-2</v>
      </c>
      <c r="BG22" s="138">
        <f>10*9.375*BE22</f>
        <v>3.4226230791011442E-4</v>
      </c>
      <c r="BH22" s="139">
        <f>IF(B22="",0,1-(BF22/L22))</f>
        <v>0.93547099447782367</v>
      </c>
      <c r="BI22" s="139">
        <f>IF(B22="",0,1-(BG22/M22))</f>
        <v>0.99935470994477826</v>
      </c>
      <c r="BJ22" s="54">
        <f>IF(B22="",0,(L22+L22*BH22^(F22/10))/2)</f>
        <v>0.25865419589982436</v>
      </c>
      <c r="BK22" s="54">
        <f>IF(B22="",0,(M22+M22*BI22^(F22/10))/2)</f>
        <v>0.53034936597317661</v>
      </c>
      <c r="BL22" s="140">
        <f>(((BJ22*EXP($K22-81000*(1/(8.314*(H22+273.15)))))*24)*F22)/1000</f>
        <v>5.341023371377234E-4</v>
      </c>
      <c r="BM22" s="290">
        <f>(((BK22*0.01*EXP(K22-81000*(1/(8.314*(H22+273.15)))))*24)*F22)/1000</f>
        <v>1.0951333492981075E-5</v>
      </c>
      <c r="BO22" s="285">
        <f>VLOOKUP(B22,'Processed products'!$AK$5:$AV$250,12,FALSE)</f>
        <v>0.24</v>
      </c>
      <c r="BP22" s="316">
        <f>VLOOKUP(B22,'Processed products'!$AK$5:$AV$250,11,FALSE)</f>
        <v>6.61</v>
      </c>
      <c r="BR22" s="329">
        <f>$X$17</f>
        <v>4.2071817193228202E-2</v>
      </c>
      <c r="BT22" s="228">
        <f t="shared" si="0"/>
        <v>0</v>
      </c>
      <c r="BU22" s="228">
        <f t="shared" si="0"/>
        <v>0</v>
      </c>
      <c r="BV22" s="228">
        <f t="shared" si="0"/>
        <v>0</v>
      </c>
      <c r="BW22" s="228">
        <f t="shared" si="0"/>
        <v>0</v>
      </c>
      <c r="BX22" s="228">
        <f t="shared" si="0"/>
        <v>0</v>
      </c>
      <c r="BY22" s="228">
        <f t="shared" si="0"/>
        <v>0</v>
      </c>
      <c r="BZ22" s="228">
        <f t="shared" si="0"/>
        <v>0</v>
      </c>
      <c r="CA22" s="228">
        <f t="shared" si="0"/>
        <v>0</v>
      </c>
      <c r="CB22" s="228">
        <f t="shared" si="0"/>
        <v>0</v>
      </c>
    </row>
    <row r="23" spans="1:80" x14ac:dyDescent="0.3">
      <c r="A23" s="85" t="s">
        <v>89</v>
      </c>
      <c r="B23" s="116" t="str">
        <f t="shared" ref="B23:B25" si="3">IF(B14="","",B14)</f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2"/>
        <v/>
      </c>
      <c r="AK23" s="18" t="str">
        <f t="shared" si="2"/>
        <v/>
      </c>
      <c r="AL23" s="18" t="str">
        <f t="shared" si="2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F25" si="20">10*9.375*BD23</f>
        <v>0</v>
      </c>
      <c r="BG23" s="138">
        <f t="shared" ref="BG23:BG25" si="21">10*9.375*BE23</f>
        <v>0</v>
      </c>
      <c r="BH23" s="139">
        <f t="shared" ref="BH23:BH25" si="22">IF(B23="",0,1-(BF23/L23))</f>
        <v>0</v>
      </c>
      <c r="BI23" s="139">
        <f t="shared" ref="BI23:BI25" si="23">IF(B23="",0,1-(BG23/M23))</f>
        <v>0</v>
      </c>
      <c r="BJ23" s="54">
        <f t="shared" ref="BJ23:BJ25" si="24">IF(B23="",0,(L23+L23*BH23^(F23/10))/2)</f>
        <v>0</v>
      </c>
      <c r="BK23" s="54">
        <f t="shared" ref="BK23:BK25" si="25">IF(B23="",0,(M23+M23*BI23^(F23/10))/2)</f>
        <v>0</v>
      </c>
      <c r="BL23" s="140">
        <f t="shared" ref="BL23:BL25" si="26">(((BJ23*EXP($K23-81000*(1/(8.314*(H23+273.15)))))*24)*F23)/1000</f>
        <v>0</v>
      </c>
      <c r="BM23" s="290">
        <f t="shared" ref="BM23:BM25" si="27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8">$X$17</f>
        <v>4.2071817193228202E-2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3"/>
        <v/>
      </c>
      <c r="C24" s="8" t="s">
        <v>13</v>
      </c>
      <c r="D24" s="116"/>
      <c r="E24" s="115">
        <f>IF(B24="",0,VLOOKUP(B24,$B$13:$E$16,4,FALSE))</f>
        <v>0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9">IF(G24="IPCC_MCF_B0",0,((W15/1000)*(J24/100)))</f>
        <v>0</v>
      </c>
      <c r="O24" s="177"/>
      <c r="P24" s="247" t="str">
        <f>IF($B24="","0",(((E24-Q24)*1000)/((E24*1000)/P15)))</f>
        <v>0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0</v>
      </c>
      <c r="AA24" s="27">
        <f t="shared" si="9"/>
        <v>0</v>
      </c>
      <c r="AB24" s="27">
        <f t="shared" si="9"/>
        <v>0</v>
      </c>
      <c r="AC24" s="27">
        <f t="shared" si="9"/>
        <v>0</v>
      </c>
      <c r="AD24" s="27">
        <f t="shared" si="9"/>
        <v>0</v>
      </c>
      <c r="AE24" s="27">
        <f t="shared" si="10"/>
        <v>0</v>
      </c>
      <c r="AF24" s="27">
        <f t="shared" si="11"/>
        <v>0</v>
      </c>
      <c r="AG24" s="27">
        <f t="shared" si="12"/>
        <v>0</v>
      </c>
      <c r="AH24" s="196">
        <f t="shared" si="12"/>
        <v>0</v>
      </c>
      <c r="AI24" s="200" t="str">
        <f t="shared" si="13"/>
        <v/>
      </c>
      <c r="AJ24" s="18" t="str">
        <f t="shared" si="2"/>
        <v/>
      </c>
      <c r="AK24" s="18" t="str">
        <f t="shared" si="2"/>
        <v/>
      </c>
      <c r="AL24" s="18" t="str">
        <f t="shared" si="2"/>
        <v/>
      </c>
      <c r="AM24" s="18" t="str">
        <f t="shared" si="14"/>
        <v/>
      </c>
      <c r="AN24" s="201" t="str">
        <f t="shared" si="15"/>
        <v/>
      </c>
      <c r="AP24" s="264" t="str">
        <f t="shared" si="16"/>
        <v/>
      </c>
      <c r="AQ24" s="26">
        <v>0</v>
      </c>
      <c r="AR24" s="272">
        <f t="shared" si="17"/>
        <v>0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1"/>
        <v>0</v>
      </c>
      <c r="BH24" s="139">
        <f t="shared" si="22"/>
        <v>0</v>
      </c>
      <c r="BI24" s="139">
        <f t="shared" si="23"/>
        <v>0</v>
      </c>
      <c r="BJ24" s="54">
        <f t="shared" si="24"/>
        <v>0</v>
      </c>
      <c r="BK24" s="54">
        <f t="shared" si="25"/>
        <v>0</v>
      </c>
      <c r="BL24" s="140">
        <f t="shared" si="26"/>
        <v>0</v>
      </c>
      <c r="BM24" s="290">
        <f t="shared" si="27"/>
        <v>0</v>
      </c>
      <c r="BO24" s="285" t="e">
        <f>VLOOKUP(B24,'Processed products'!$AK$5:$AV$250,12,FALSE)</f>
        <v>#N/A</v>
      </c>
      <c r="BP24" s="316" t="e">
        <f>VLOOKUP(B24,'Processed products'!$AK$5:$AV$250,11,FALSE)</f>
        <v>#N/A</v>
      </c>
      <c r="BR24" s="329">
        <f t="shared" si="28"/>
        <v>4.2071817193228202E-2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3"/>
        <v/>
      </c>
      <c r="C25" s="8" t="s">
        <v>13</v>
      </c>
      <c r="D25" s="116"/>
      <c r="E25" s="115">
        <f>IF(B25="",0,VLOOKUP(B25,$B$13:$E$16,4,FALSE))</f>
        <v>0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9"/>
        <v>0</v>
      </c>
      <c r="O25" s="177"/>
      <c r="P25" s="247" t="str">
        <f t="shared" ref="P25" si="30">IF($B25="","0",(((E25-Q25)*1000)/((E25*1000)/P16)))</f>
        <v>0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0</v>
      </c>
      <c r="AA25" s="223">
        <f t="shared" si="9"/>
        <v>0</v>
      </c>
      <c r="AB25" s="223">
        <f t="shared" si="9"/>
        <v>0</v>
      </c>
      <c r="AC25" s="223">
        <f t="shared" si="9"/>
        <v>0</v>
      </c>
      <c r="AD25" s="223">
        <f t="shared" si="9"/>
        <v>0</v>
      </c>
      <c r="AE25" s="223">
        <f t="shared" si="10"/>
        <v>0</v>
      </c>
      <c r="AF25" s="223">
        <f t="shared" si="11"/>
        <v>0</v>
      </c>
      <c r="AG25" s="223">
        <f t="shared" si="12"/>
        <v>0</v>
      </c>
      <c r="AH25" s="224">
        <f t="shared" si="12"/>
        <v>0</v>
      </c>
      <c r="AI25" s="156" t="str">
        <f t="shared" si="13"/>
        <v/>
      </c>
      <c r="AJ25" s="157" t="str">
        <f t="shared" si="2"/>
        <v/>
      </c>
      <c r="AK25" s="157" t="str">
        <f t="shared" si="2"/>
        <v/>
      </c>
      <c r="AL25" s="157" t="str">
        <f t="shared" si="2"/>
        <v/>
      </c>
      <c r="AM25" s="157" t="str">
        <f t="shared" si="14"/>
        <v/>
      </c>
      <c r="AN25" s="158" t="str">
        <f t="shared" si="15"/>
        <v/>
      </c>
      <c r="AP25" s="264" t="str">
        <f t="shared" si="16"/>
        <v/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1"/>
        <v>0</v>
      </c>
      <c r="BH25" s="314">
        <f t="shared" si="22"/>
        <v>0</v>
      </c>
      <c r="BI25" s="314">
        <f t="shared" si="23"/>
        <v>0</v>
      </c>
      <c r="BJ25" s="291">
        <f t="shared" si="24"/>
        <v>0</v>
      </c>
      <c r="BK25" s="291">
        <f t="shared" si="25"/>
        <v>0</v>
      </c>
      <c r="BL25" s="292">
        <f t="shared" si="26"/>
        <v>0</v>
      </c>
      <c r="BM25" s="293">
        <f t="shared" si="27"/>
        <v>0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8"/>
        <v>4.2071817193228202E-2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0.26124214415397384</v>
      </c>
      <c r="M26" s="163">
        <f>SUM(M22:M25)</f>
        <v>0.53040071691867419</v>
      </c>
      <c r="O26" s="177"/>
      <c r="P26" s="249">
        <f>(E22*P22+E23*P23+E24*P24+E25*P25)/E26</f>
        <v>85.393321377372459</v>
      </c>
      <c r="Q26" s="244">
        <f>SUM(Q22:Q25)</f>
        <v>5.1098781621628543E-3</v>
      </c>
      <c r="R26" s="208">
        <f t="shared" ref="R26:Y26" si="31">SUM(R22:R25)</f>
        <v>2.043951264865142E-3</v>
      </c>
      <c r="S26" s="208">
        <f t="shared" si="31"/>
        <v>0</v>
      </c>
      <c r="T26" s="208">
        <f t="shared" si="31"/>
        <v>0</v>
      </c>
      <c r="U26" s="208">
        <f t="shared" si="31"/>
        <v>0</v>
      </c>
      <c r="V26" s="208">
        <f t="shared" si="31"/>
        <v>6.5542703893342213E-2</v>
      </c>
      <c r="W26" s="208">
        <f t="shared" si="31"/>
        <v>5.1098781621628543E-3</v>
      </c>
      <c r="X26" s="208">
        <f t="shared" si="31"/>
        <v>5.1758965082989716E-3</v>
      </c>
      <c r="Y26" s="222">
        <f t="shared" si="31"/>
        <v>1.0270189099526039E-4</v>
      </c>
      <c r="Z26" s="215">
        <f>SUM(Z22:Z25)</f>
        <v>0.99489012183783709</v>
      </c>
      <c r="AA26" s="70">
        <f t="shared" ref="AA26:AH26" si="32">SUM(AA22:AA25)</f>
        <v>0.52402977548167295</v>
      </c>
      <c r="AB26" s="70">
        <f t="shared" si="32"/>
        <v>5.2332608825314098E-2</v>
      </c>
      <c r="AC26" s="70">
        <f t="shared" si="32"/>
        <v>1.05822123843384E-2</v>
      </c>
      <c r="AD26" s="70">
        <f t="shared" si="32"/>
        <v>5.2007385095980505E-2</v>
      </c>
      <c r="AE26" s="70">
        <f t="shared" si="32"/>
        <v>15.390474133109157</v>
      </c>
      <c r="AF26" s="70">
        <f t="shared" si="32"/>
        <v>0.78653298291048512</v>
      </c>
      <c r="AG26" s="70">
        <f t="shared" si="32"/>
        <v>0.25606624764567487</v>
      </c>
      <c r="AH26" s="216">
        <f t="shared" si="32"/>
        <v>0.53029801502767893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>Solid/total fraction of input1 - Cattle_slurry_conv</v>
      </c>
      <c r="B31" s="66" t="s">
        <v>125</v>
      </c>
      <c r="C31" s="67" t="s">
        <v>13</v>
      </c>
      <c r="D31" s="280" t="s">
        <v>127</v>
      </c>
      <c r="E31" s="68">
        <v>0.59</v>
      </c>
      <c r="F31" s="70">
        <f>IF(E31&gt;0,(E31)*($E$22-$Q$22),0)</f>
        <v>0.58698517188432386</v>
      </c>
      <c r="G31" s="67" t="str">
        <f>IF(B31="","",VLOOKUP(B31,'Processed products'!$AJ$5:$AM$104,2,FALSE))</f>
        <v>Separ_solid_fraction_catt_conv</v>
      </c>
      <c r="H31" s="67" t="str">
        <f>IF(G31="","",VLOOKUP(G31,Other_tables!$Y$3:$AA$214,2,FALSE))</f>
        <v>Livestock_manure_conv</v>
      </c>
      <c r="I31" s="67" t="str">
        <f>IF(G31="","",VLOOKUP(G31,Other_tables!$Y$3:$AA$214,3,FALSE))</f>
        <v>Field_application</v>
      </c>
      <c r="J31" s="111"/>
      <c r="K31" s="111"/>
      <c r="L31" s="69">
        <v>0.59</v>
      </c>
      <c r="M31" s="69">
        <v>0.31659999999999999</v>
      </c>
      <c r="N31" s="69">
        <v>0.77800000000000002</v>
      </c>
      <c r="O31" s="69">
        <v>0.31659999999999999</v>
      </c>
      <c r="P31" s="69">
        <v>0.59</v>
      </c>
      <c r="Q31" s="69">
        <v>0.59</v>
      </c>
      <c r="R31" s="180"/>
      <c r="S31" s="181"/>
      <c r="T31" s="172">
        <f>IF(B32="",P13,IF(B33="",(F31/(((E13/(P13/1000))-Q22)-(F32/(T32/1000))))*1000,(F31/(((E13/(P13/1000))-Q22)-((F33/(T33/1000))+(F32/(T32/1000)))))*1000))</f>
        <v>494.7335832043899</v>
      </c>
      <c r="U31" s="182" t="s">
        <v>126</v>
      </c>
      <c r="V31" s="180"/>
      <c r="W31" s="180"/>
      <c r="X31" s="180"/>
      <c r="Y31" s="180"/>
      <c r="Z31" s="215">
        <f>F31</f>
        <v>0.58698517188432386</v>
      </c>
      <c r="AA31" s="170">
        <f t="shared" ref="AA31:AD33" si="33">IF($E31="",0,((R$13-(R$22*1000))*L31)/1000)</f>
        <v>0.30917756753418701</v>
      </c>
      <c r="AB31" s="70">
        <f t="shared" si="33"/>
        <v>1.6568503954094441E-2</v>
      </c>
      <c r="AC31" s="70">
        <f t="shared" si="33"/>
        <v>8.232961235015275E-3</v>
      </c>
      <c r="AD31" s="70">
        <f t="shared" si="33"/>
        <v>1.646553812138743E-2</v>
      </c>
      <c r="AE31" s="70">
        <f>IF($E31="",0,((V$13-V$22)*P31))</f>
        <v>9.0803797385344023</v>
      </c>
      <c r="AF31" s="144">
        <f>IF($E31="",0,((W$13-(W$22*1000))*Q31)/1000)</f>
        <v>0.46405445991718619</v>
      </c>
      <c r="AG31" s="144">
        <f t="shared" ref="AG31:AG42" si="34">IF($E31="",0,((L$22-X$22)*Q31))</f>
        <v>0.15107908611094817</v>
      </c>
      <c r="AH31" s="216">
        <f t="shared" ref="AH31:AH42" si="35">IF($E31="",0,((M$22-Y$22)*Q31))</f>
        <v>0.31287582886633053</v>
      </c>
      <c r="AI31" s="210">
        <f t="shared" ref="AI31:AL42" si="36">IF($E31="","",(AA31/$F31)*1000)</f>
        <v>526.72125693000658</v>
      </c>
      <c r="AJ31" s="71">
        <f t="shared" si="36"/>
        <v>28.226443780354245</v>
      </c>
      <c r="AK31" s="71">
        <f t="shared" si="36"/>
        <v>14.025841928146235</v>
      </c>
      <c r="AL31" s="71">
        <f t="shared" si="36"/>
        <v>28.051029072046582</v>
      </c>
      <c r="AM31" s="187">
        <f t="shared" ref="AM31:AM42" si="37">IF($E31="","",(AE31/$F31))</f>
        <v>15.469521503217559</v>
      </c>
      <c r="AN31" s="112">
        <f t="shared" ref="AN31:AN42" si="38">IF($E31="","",(AF31/$F31)*1000)</f>
        <v>790.57271315302773</v>
      </c>
      <c r="BR31" s="329">
        <f t="shared" ref="BR31:BR42" si="39">$X$17</f>
        <v>4.2071817193228202E-2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 t="s">
        <v>53</v>
      </c>
      <c r="C32" s="61" t="s">
        <v>13</v>
      </c>
      <c r="D32" s="279" t="s">
        <v>127</v>
      </c>
      <c r="E32" s="62">
        <v>0.41</v>
      </c>
      <c r="F32" s="64">
        <f>IF(E32&gt;0,(E32)*($E$13-$Q$22),0)</f>
        <v>0.40790494995351317</v>
      </c>
      <c r="G32" s="67" t="str">
        <f>IF(B32="","",VLOOKUP(B32,'Processed products'!$AJ$5:$AM$104,2,FALSE))</f>
        <v>Separ_thin_fraction_catt_conv</v>
      </c>
      <c r="H32" s="67" t="str">
        <f>IF(G32="","",VLOOKUP(G32,Other_tables!$Y$3:$AA$214,2,FALSE))</f>
        <v>Livestock_manure_conv</v>
      </c>
      <c r="I32" s="67" t="str">
        <f>IF(G32="","",VLOOKUP(G32,Other_tables!$Y$3:$AA$214,3,FALSE))</f>
        <v>Field_application</v>
      </c>
      <c r="J32" s="12"/>
      <c r="K32" s="12"/>
      <c r="L32" s="63">
        <v>0.41</v>
      </c>
      <c r="M32" s="63">
        <v>0.68340000000000001</v>
      </c>
      <c r="N32" s="63">
        <v>0.222</v>
      </c>
      <c r="O32" s="63">
        <v>0.68340000000000001</v>
      </c>
      <c r="P32" s="63">
        <v>0.41</v>
      </c>
      <c r="Q32" s="295">
        <v>0.41</v>
      </c>
      <c r="S32" s="161"/>
      <c r="T32" s="173">
        <f>(IF($B32="",0,VLOOKUP($B32,'Processed products'!$AJ$5:$AN$104,5,FALSE)))</f>
        <v>39</v>
      </c>
      <c r="U32" s="176"/>
      <c r="Z32" s="217">
        <f t="shared" ref="Z32:Z42" si="40">F32</f>
        <v>0.40790494995351317</v>
      </c>
      <c r="AA32" s="178">
        <f t="shared" si="33"/>
        <v>0.21485220794748588</v>
      </c>
      <c r="AB32" s="64">
        <f t="shared" si="33"/>
        <v>3.576410487121965E-2</v>
      </c>
      <c r="AC32" s="64">
        <f t="shared" si="33"/>
        <v>2.3492511493231247E-3</v>
      </c>
      <c r="AD32" s="64">
        <f t="shared" si="33"/>
        <v>3.5541846974593075E-2</v>
      </c>
      <c r="AE32" s="64">
        <f>IF($E32="",0,((V$13-V$22)*P32))</f>
        <v>6.3100943945747536</v>
      </c>
      <c r="AF32" s="179">
        <f>IF($E32="",0,((W$13-(W$22*1000))*Q32)/1000)</f>
        <v>0.32247852299329888</v>
      </c>
      <c r="AG32" s="145">
        <f t="shared" si="34"/>
        <v>0.10498716153472669</v>
      </c>
      <c r="AH32" s="218">
        <f t="shared" si="35"/>
        <v>0.21742218616134834</v>
      </c>
      <c r="AI32" s="211">
        <f t="shared" si="36"/>
        <v>526.72125693000658</v>
      </c>
      <c r="AJ32" s="110">
        <f t="shared" si="36"/>
        <v>87.677545651984616</v>
      </c>
      <c r="AK32" s="110">
        <f t="shared" si="36"/>
        <v>5.7593102255583242</v>
      </c>
      <c r="AL32" s="110">
        <f t="shared" si="36"/>
        <v>87.132668967718089</v>
      </c>
      <c r="AM32" s="110">
        <f t="shared" si="37"/>
        <v>15.469521503217557</v>
      </c>
      <c r="AN32" s="154">
        <f t="shared" si="38"/>
        <v>790.57271315302773</v>
      </c>
      <c r="BR32" s="329">
        <f t="shared" si="39"/>
        <v>4.2071817193228202E-2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40"/>
        <v>0</v>
      </c>
      <c r="AA33" s="184">
        <f t="shared" si="33"/>
        <v>0</v>
      </c>
      <c r="AB33" s="183">
        <f t="shared" si="33"/>
        <v>0</v>
      </c>
      <c r="AC33" s="183">
        <f t="shared" si="33"/>
        <v>0</v>
      </c>
      <c r="AD33" s="183">
        <f t="shared" si="33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4"/>
        <v>0</v>
      </c>
      <c r="AH33" s="220">
        <f t="shared" si="35"/>
        <v>0</v>
      </c>
      <c r="AI33" s="212" t="str">
        <f t="shared" si="36"/>
        <v/>
      </c>
      <c r="AJ33" s="113" t="str">
        <f t="shared" si="36"/>
        <v/>
      </c>
      <c r="AK33" s="113" t="str">
        <f t="shared" si="36"/>
        <v/>
      </c>
      <c r="AL33" s="113" t="str">
        <f t="shared" si="36"/>
        <v/>
      </c>
      <c r="AM33" s="113" t="str">
        <f t="shared" si="37"/>
        <v/>
      </c>
      <c r="AN33" s="155" t="str">
        <f t="shared" si="38"/>
        <v/>
      </c>
      <c r="BR33" s="329">
        <f t="shared" si="39"/>
        <v>4.2071817193228202E-2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 t="str">
        <f>IF(B14="","",B14)</f>
        <v/>
      </c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products'!$AJ$5:$AM$104,2,FALSE))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40"/>
        <v>0</v>
      </c>
      <c r="AA34" s="170">
        <f t="shared" ref="AA34:AD36" si="41">IF($E34="",0,((R$14-(R$23*1000))*L34)/1000)</f>
        <v>0</v>
      </c>
      <c r="AB34" s="70">
        <f t="shared" si="41"/>
        <v>0</v>
      </c>
      <c r="AC34" s="70">
        <f t="shared" si="41"/>
        <v>0</v>
      </c>
      <c r="AD34" s="70">
        <f t="shared" si="41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4"/>
        <v>0</v>
      </c>
      <c r="AH34" s="216">
        <f t="shared" si="35"/>
        <v>0</v>
      </c>
      <c r="AI34" s="210" t="str">
        <f t="shared" si="36"/>
        <v/>
      </c>
      <c r="AJ34" s="71" t="str">
        <f t="shared" si="36"/>
        <v/>
      </c>
      <c r="AK34" s="71" t="str">
        <f t="shared" si="36"/>
        <v/>
      </c>
      <c r="AL34" s="71" t="str">
        <f t="shared" si="36"/>
        <v/>
      </c>
      <c r="AM34" s="187" t="str">
        <f t="shared" si="37"/>
        <v/>
      </c>
      <c r="AN34" s="112" t="str">
        <f t="shared" si="38"/>
        <v/>
      </c>
      <c r="BR34" s="329">
        <f t="shared" si="39"/>
        <v>4.2071817193228202E-2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40"/>
        <v>0</v>
      </c>
      <c r="AA35" s="178">
        <f t="shared" si="41"/>
        <v>0</v>
      </c>
      <c r="AB35" s="64">
        <f t="shared" si="41"/>
        <v>0</v>
      </c>
      <c r="AC35" s="64">
        <f t="shared" si="41"/>
        <v>0</v>
      </c>
      <c r="AD35" s="64">
        <f t="shared" si="41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4"/>
        <v>0</v>
      </c>
      <c r="AH35" s="218">
        <f t="shared" si="35"/>
        <v>0</v>
      </c>
      <c r="AI35" s="211" t="str">
        <f t="shared" si="36"/>
        <v/>
      </c>
      <c r="AJ35" s="110" t="str">
        <f t="shared" si="36"/>
        <v/>
      </c>
      <c r="AK35" s="110" t="str">
        <f t="shared" si="36"/>
        <v/>
      </c>
      <c r="AL35" s="110" t="str">
        <f t="shared" si="36"/>
        <v/>
      </c>
      <c r="AM35" s="110" t="str">
        <f t="shared" si="37"/>
        <v/>
      </c>
      <c r="AN35" s="154" t="str">
        <f t="shared" si="38"/>
        <v/>
      </c>
      <c r="BR35" s="329">
        <f t="shared" si="39"/>
        <v>4.2071817193228202E-2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40"/>
        <v>0</v>
      </c>
      <c r="AA36" s="184">
        <f t="shared" si="41"/>
        <v>0</v>
      </c>
      <c r="AB36" s="183">
        <f t="shared" si="41"/>
        <v>0</v>
      </c>
      <c r="AC36" s="183">
        <f t="shared" si="41"/>
        <v>0</v>
      </c>
      <c r="AD36" s="183">
        <f t="shared" si="41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4"/>
        <v>0</v>
      </c>
      <c r="AH36" s="220">
        <f t="shared" si="35"/>
        <v>0</v>
      </c>
      <c r="AI36" s="212" t="str">
        <f t="shared" si="36"/>
        <v/>
      </c>
      <c r="AJ36" s="113" t="str">
        <f t="shared" si="36"/>
        <v/>
      </c>
      <c r="AK36" s="113" t="str">
        <f t="shared" si="36"/>
        <v/>
      </c>
      <c r="AL36" s="113" t="str">
        <f t="shared" si="36"/>
        <v/>
      </c>
      <c r="AM36" s="113" t="str">
        <f t="shared" si="37"/>
        <v/>
      </c>
      <c r="AN36" s="155" t="str">
        <f t="shared" si="38"/>
        <v/>
      </c>
      <c r="BR36" s="329">
        <f t="shared" si="39"/>
        <v>4.2071817193228202E-2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 xml:space="preserve">Solid/total fraction of input3 - </v>
      </c>
      <c r="B37" s="66" t="str">
        <f>IF(B15="","",B15)</f>
        <v/>
      </c>
      <c r="C37" s="67" t="s">
        <v>13</v>
      </c>
      <c r="D37" s="280"/>
      <c r="E37" s="68"/>
      <c r="F37" s="70">
        <f>IF(E37&gt;0,(E37)*($E$24-$Q$24),0)</f>
        <v>0</v>
      </c>
      <c r="G37" s="67" t="str">
        <f>B37</f>
        <v/>
      </c>
      <c r="H37" s="67" t="str">
        <f>IF(G37="","",VLOOKUP(G37,Other_tables!$Y$3:$AA$214,2,FALSE))</f>
        <v/>
      </c>
      <c r="I37" s="67" t="str">
        <f>IF(G37="","",VLOOKUP(G37,Other_tables!$Y$3:$AA$214,3,FALSE))</f>
        <v/>
      </c>
      <c r="J37" s="111"/>
      <c r="K37" s="111"/>
      <c r="L37" s="69"/>
      <c r="M37" s="69"/>
      <c r="N37" s="69"/>
      <c r="O37" s="69"/>
      <c r="P37" s="69"/>
      <c r="Q37" s="69"/>
      <c r="R37" s="180"/>
      <c r="S37" s="181"/>
      <c r="T37" s="172" t="str">
        <f>IF(B38="",P15,IF(B39="",(F37/(((E15/(P15/1000))-Q24)-(F38/(T38/1000))))*1000,(F37/(((E15/(P15/1000))-Q24)-((F39/(T39/1000))+(F38/(T38/1000)))))*1000))</f>
        <v>0</v>
      </c>
      <c r="U37" s="182" t="s">
        <v>126</v>
      </c>
      <c r="V37" s="180"/>
      <c r="W37" s="180"/>
      <c r="X37" s="180"/>
      <c r="Y37" s="180"/>
      <c r="Z37" s="215">
        <f t="shared" si="40"/>
        <v>0</v>
      </c>
      <c r="AA37" s="170">
        <f t="shared" ref="AA37:AD39" si="42">IF($E37="",0,((R$15-(R$24*1000))*L37)/1000)</f>
        <v>0</v>
      </c>
      <c r="AB37" s="70">
        <f t="shared" si="42"/>
        <v>0</v>
      </c>
      <c r="AC37" s="70">
        <f t="shared" si="42"/>
        <v>0</v>
      </c>
      <c r="AD37" s="70">
        <f t="shared" si="42"/>
        <v>0</v>
      </c>
      <c r="AE37" s="70">
        <f>IF($E37="",0,((V$15-V$24)*P37))</f>
        <v>0</v>
      </c>
      <c r="AF37" s="144">
        <f>IF($E37="",0,((W$15-(W$24*1000))*Q37)/1000)</f>
        <v>0</v>
      </c>
      <c r="AG37" s="144">
        <f t="shared" si="34"/>
        <v>0</v>
      </c>
      <c r="AH37" s="216">
        <f t="shared" si="35"/>
        <v>0</v>
      </c>
      <c r="AI37" s="210" t="str">
        <f t="shared" si="36"/>
        <v/>
      </c>
      <c r="AJ37" s="71" t="str">
        <f t="shared" si="36"/>
        <v/>
      </c>
      <c r="AK37" s="71" t="str">
        <f t="shared" si="36"/>
        <v/>
      </c>
      <c r="AL37" s="71" t="str">
        <f t="shared" si="36"/>
        <v/>
      </c>
      <c r="AM37" s="187" t="str">
        <f>IF($E37="","",(AE37/$F37))</f>
        <v/>
      </c>
      <c r="AN37" s="112" t="str">
        <f t="shared" si="38"/>
        <v/>
      </c>
      <c r="BR37" s="329">
        <f t="shared" si="39"/>
        <v>4.2071817193228202E-2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40"/>
        <v>0</v>
      </c>
      <c r="AA38" s="178">
        <f t="shared" si="42"/>
        <v>0</v>
      </c>
      <c r="AB38" s="64">
        <f t="shared" si="42"/>
        <v>0</v>
      </c>
      <c r="AC38" s="64">
        <f t="shared" si="42"/>
        <v>0</v>
      </c>
      <c r="AD38" s="64">
        <f t="shared" si="42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4"/>
        <v>0</v>
      </c>
      <c r="AH38" s="218">
        <f t="shared" si="35"/>
        <v>0</v>
      </c>
      <c r="AI38" s="211" t="str">
        <f t="shared" si="36"/>
        <v/>
      </c>
      <c r="AJ38" s="110" t="str">
        <f t="shared" si="36"/>
        <v/>
      </c>
      <c r="AK38" s="110" t="str">
        <f t="shared" si="36"/>
        <v/>
      </c>
      <c r="AL38" s="110" t="str">
        <f t="shared" si="36"/>
        <v/>
      </c>
      <c r="AM38" s="110" t="str">
        <f t="shared" si="37"/>
        <v/>
      </c>
      <c r="AN38" s="154" t="str">
        <f t="shared" si="38"/>
        <v/>
      </c>
      <c r="BR38" s="329">
        <f t="shared" si="39"/>
        <v>4.2071817193228202E-2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3">IF($D38="Yes",AC38,0)</f>
        <v>0</v>
      </c>
      <c r="BX38" s="228">
        <f t="shared" si="43"/>
        <v>0</v>
      </c>
      <c r="BY38" s="228">
        <f t="shared" si="43"/>
        <v>0</v>
      </c>
      <c r="BZ38" s="228">
        <f t="shared" si="43"/>
        <v>0</v>
      </c>
      <c r="CA38" s="228">
        <f t="shared" si="43"/>
        <v>0</v>
      </c>
      <c r="CB38" s="228">
        <f t="shared" si="43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40"/>
        <v>0</v>
      </c>
      <c r="AA39" s="184">
        <f t="shared" si="42"/>
        <v>0</v>
      </c>
      <c r="AB39" s="183">
        <f t="shared" si="42"/>
        <v>0</v>
      </c>
      <c r="AC39" s="183">
        <f t="shared" si="42"/>
        <v>0</v>
      </c>
      <c r="AD39" s="183">
        <f t="shared" si="42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4"/>
        <v>0</v>
      </c>
      <c r="AH39" s="220">
        <f t="shared" si="35"/>
        <v>0</v>
      </c>
      <c r="AI39" s="212" t="str">
        <f t="shared" si="36"/>
        <v/>
      </c>
      <c r="AJ39" s="113" t="str">
        <f t="shared" si="36"/>
        <v/>
      </c>
      <c r="AK39" s="113" t="str">
        <f t="shared" si="36"/>
        <v/>
      </c>
      <c r="AL39" s="113" t="str">
        <f t="shared" si="36"/>
        <v/>
      </c>
      <c r="AM39" s="113" t="str">
        <f t="shared" si="37"/>
        <v/>
      </c>
      <c r="AN39" s="155" t="str">
        <f t="shared" si="38"/>
        <v/>
      </c>
      <c r="BR39" s="329">
        <f t="shared" si="39"/>
        <v>4.2071817193228202E-2</v>
      </c>
      <c r="BT39" s="228">
        <f t="shared" ref="BT39:CB70" si="44">IF($D39="Yes",Z39,0)</f>
        <v>0</v>
      </c>
      <c r="BU39" s="228">
        <f t="shared" si="44"/>
        <v>0</v>
      </c>
      <c r="BV39" s="228">
        <f t="shared" si="44"/>
        <v>0</v>
      </c>
      <c r="BW39" s="228">
        <f t="shared" si="43"/>
        <v>0</v>
      </c>
      <c r="BX39" s="228">
        <f t="shared" si="43"/>
        <v>0</v>
      </c>
      <c r="BY39" s="228">
        <f t="shared" si="43"/>
        <v>0</v>
      </c>
      <c r="BZ39" s="228">
        <f t="shared" si="43"/>
        <v>0</v>
      </c>
      <c r="CA39" s="228">
        <f t="shared" si="43"/>
        <v>0</v>
      </c>
      <c r="CB39" s="228">
        <f t="shared" si="43"/>
        <v>0</v>
      </c>
    </row>
    <row r="40" spans="1:80" ht="15" thickBot="1" x14ac:dyDescent="0.35">
      <c r="A40" s="65" t="str">
        <f>CONCATENATE("Solid/total fraction of input4 - ",B16)</f>
        <v xml:space="preserve">Solid/total fraction of input4 - </v>
      </c>
      <c r="B40" s="66" t="str">
        <f>IF(B16="","",B16)</f>
        <v/>
      </c>
      <c r="C40" s="67" t="s">
        <v>13</v>
      </c>
      <c r="D40" s="280"/>
      <c r="E40" s="68"/>
      <c r="F40" s="70">
        <f>IF(E40&gt;0,(E40)*($E$25-$Q$25),0)</f>
        <v>0</v>
      </c>
      <c r="G40" s="67" t="str">
        <f>B40</f>
        <v/>
      </c>
      <c r="H40" s="67" t="str">
        <f>IF(G40="","",VLOOKUP(G40,Other_tables!$Y$3:$AA$214,2,FALSE))</f>
        <v/>
      </c>
      <c r="I40" s="67" t="str">
        <f>IF(G40="","",VLOOKUP(G40,Other_tables!$Y$3:$AA$214,3,FALSE))</f>
        <v/>
      </c>
      <c r="J40" s="111"/>
      <c r="K40" s="111"/>
      <c r="L40" s="69"/>
      <c r="M40" s="69"/>
      <c r="N40" s="69"/>
      <c r="O40" s="69"/>
      <c r="P40" s="69"/>
      <c r="Q40" s="69"/>
      <c r="R40" s="180"/>
      <c r="S40" s="181"/>
      <c r="T40" s="172" t="str">
        <f>IF(B41="",P16,IF(B42="",(F40/(((E16/(P16/1000))-Q25)-(F41/(T41/1000))))*1000,(F40/(((E16/(P16/1000))-Q25)-((F42/(T42/1000))+(F41/(T41/1000)))))*1000))</f>
        <v>0</v>
      </c>
      <c r="U40" s="182" t="s">
        <v>126</v>
      </c>
      <c r="V40" s="180"/>
      <c r="W40" s="180"/>
      <c r="X40" s="180"/>
      <c r="Y40" s="180"/>
      <c r="Z40" s="215">
        <f t="shared" si="40"/>
        <v>0</v>
      </c>
      <c r="AA40" s="170">
        <f t="shared" ref="AA40:AD42" si="45">IF($E40="",0,((R$16-(R$25*1000))*L40)/1000)</f>
        <v>0</v>
      </c>
      <c r="AB40" s="70">
        <f t="shared" si="45"/>
        <v>0</v>
      </c>
      <c r="AC40" s="70">
        <f t="shared" si="45"/>
        <v>0</v>
      </c>
      <c r="AD40" s="70">
        <f t="shared" si="45"/>
        <v>0</v>
      </c>
      <c r="AE40" s="70">
        <f>IF($E40="",0,((V$16-V$25)*P40))</f>
        <v>0</v>
      </c>
      <c r="AF40" s="144">
        <f>IF($E40="",0,((W$16-(W$25*1000))*Q40)/1000)</f>
        <v>0</v>
      </c>
      <c r="AG40" s="144">
        <f t="shared" si="34"/>
        <v>0</v>
      </c>
      <c r="AH40" s="216">
        <f t="shared" si="35"/>
        <v>0</v>
      </c>
      <c r="AI40" s="210" t="str">
        <f t="shared" si="36"/>
        <v/>
      </c>
      <c r="AJ40" s="71" t="str">
        <f t="shared" si="36"/>
        <v/>
      </c>
      <c r="AK40" s="71" t="str">
        <f t="shared" si="36"/>
        <v/>
      </c>
      <c r="AL40" s="71" t="str">
        <f t="shared" si="36"/>
        <v/>
      </c>
      <c r="AM40" s="187" t="str">
        <f t="shared" si="37"/>
        <v/>
      </c>
      <c r="AN40" s="112" t="str">
        <f t="shared" si="38"/>
        <v/>
      </c>
      <c r="BR40" s="329">
        <f t="shared" si="39"/>
        <v>4.2071817193228202E-2</v>
      </c>
      <c r="BT40" s="228">
        <f t="shared" si="44"/>
        <v>0</v>
      </c>
      <c r="BU40" s="228">
        <f t="shared" si="44"/>
        <v>0</v>
      </c>
      <c r="BV40" s="228">
        <f t="shared" si="44"/>
        <v>0</v>
      </c>
      <c r="BW40" s="228">
        <f t="shared" si="43"/>
        <v>0</v>
      </c>
      <c r="BX40" s="228">
        <f t="shared" si="43"/>
        <v>0</v>
      </c>
      <c r="BY40" s="228">
        <f t="shared" si="43"/>
        <v>0</v>
      </c>
      <c r="BZ40" s="228">
        <f t="shared" si="43"/>
        <v>0</v>
      </c>
      <c r="CA40" s="228">
        <f t="shared" si="43"/>
        <v>0</v>
      </c>
      <c r="CB40" s="228">
        <f t="shared" si="43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40"/>
        <v>0</v>
      </c>
      <c r="AA41" s="178">
        <f t="shared" si="45"/>
        <v>0</v>
      </c>
      <c r="AB41" s="64">
        <f t="shared" si="45"/>
        <v>0</v>
      </c>
      <c r="AC41" s="64">
        <f t="shared" si="45"/>
        <v>0</v>
      </c>
      <c r="AD41" s="64">
        <f t="shared" si="45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4"/>
        <v>0</v>
      </c>
      <c r="AH41" s="218">
        <f t="shared" si="35"/>
        <v>0</v>
      </c>
      <c r="AI41" s="211" t="str">
        <f t="shared" si="36"/>
        <v/>
      </c>
      <c r="AJ41" s="110" t="str">
        <f t="shared" si="36"/>
        <v/>
      </c>
      <c r="AK41" s="110" t="str">
        <f t="shared" si="36"/>
        <v/>
      </c>
      <c r="AL41" s="110" t="str">
        <f t="shared" si="36"/>
        <v/>
      </c>
      <c r="AM41" s="110" t="str">
        <f t="shared" si="37"/>
        <v/>
      </c>
      <c r="AN41" s="154" t="str">
        <f t="shared" si="38"/>
        <v/>
      </c>
      <c r="BR41" s="329">
        <f t="shared" si="39"/>
        <v>4.2071817193228202E-2</v>
      </c>
      <c r="BT41" s="228">
        <f t="shared" si="44"/>
        <v>0</v>
      </c>
      <c r="BU41" s="228">
        <f t="shared" si="44"/>
        <v>0</v>
      </c>
      <c r="BV41" s="228">
        <f t="shared" si="44"/>
        <v>0</v>
      </c>
      <c r="BW41" s="228">
        <f t="shared" si="43"/>
        <v>0</v>
      </c>
      <c r="BX41" s="228">
        <f t="shared" si="43"/>
        <v>0</v>
      </c>
      <c r="BY41" s="228">
        <f t="shared" si="43"/>
        <v>0</v>
      </c>
      <c r="BZ41" s="228">
        <f t="shared" si="43"/>
        <v>0</v>
      </c>
      <c r="CA41" s="228">
        <f t="shared" si="43"/>
        <v>0</v>
      </c>
      <c r="CB41" s="228">
        <f t="shared" si="43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X42" s="102"/>
      <c r="Z42" s="219">
        <f t="shared" si="40"/>
        <v>0</v>
      </c>
      <c r="AA42" s="183">
        <f t="shared" si="45"/>
        <v>0</v>
      </c>
      <c r="AB42" s="183">
        <f t="shared" si="45"/>
        <v>0</v>
      </c>
      <c r="AC42" s="183">
        <f t="shared" si="45"/>
        <v>0</v>
      </c>
      <c r="AD42" s="183">
        <f t="shared" si="45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4"/>
        <v>0</v>
      </c>
      <c r="AH42" s="220">
        <f t="shared" si="35"/>
        <v>0</v>
      </c>
      <c r="AI42" s="213" t="str">
        <f t="shared" si="36"/>
        <v/>
      </c>
      <c r="AJ42" s="157" t="str">
        <f t="shared" si="36"/>
        <v/>
      </c>
      <c r="AK42" s="157" t="str">
        <f t="shared" si="36"/>
        <v/>
      </c>
      <c r="AL42" s="157" t="str">
        <f t="shared" si="36"/>
        <v/>
      </c>
      <c r="AM42" s="157" t="str">
        <f t="shared" si="37"/>
        <v/>
      </c>
      <c r="AN42" s="158" t="str">
        <f t="shared" si="38"/>
        <v/>
      </c>
      <c r="BR42" s="329">
        <f t="shared" si="39"/>
        <v>4.2071817193228202E-2</v>
      </c>
      <c r="BT42" s="228">
        <f t="shared" si="44"/>
        <v>0</v>
      </c>
      <c r="BU42" s="228">
        <f t="shared" si="44"/>
        <v>0</v>
      </c>
      <c r="BV42" s="228">
        <f t="shared" si="44"/>
        <v>0</v>
      </c>
      <c r="BW42" s="228">
        <f t="shared" si="43"/>
        <v>0</v>
      </c>
      <c r="BX42" s="228">
        <f t="shared" si="43"/>
        <v>0</v>
      </c>
      <c r="BY42" s="228">
        <f t="shared" si="43"/>
        <v>0</v>
      </c>
      <c r="BZ42" s="228">
        <f t="shared" si="43"/>
        <v>0</v>
      </c>
      <c r="CA42" s="228">
        <f t="shared" si="43"/>
        <v>0</v>
      </c>
      <c r="CB42" s="228">
        <f t="shared" si="43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0.99489012183783698</v>
      </c>
      <c r="L43" s="27">
        <f t="shared" ref="L43:Q43" si="46">SUM(L28,L31:L42)</f>
        <v>1</v>
      </c>
      <c r="M43" s="27">
        <f t="shared" si="46"/>
        <v>1</v>
      </c>
      <c r="N43" s="27">
        <f t="shared" si="46"/>
        <v>1</v>
      </c>
      <c r="O43" s="27">
        <f t="shared" si="46"/>
        <v>1</v>
      </c>
      <c r="P43" s="27">
        <f t="shared" si="46"/>
        <v>1</v>
      </c>
      <c r="Q43" s="64">
        <f t="shared" si="46"/>
        <v>1</v>
      </c>
      <c r="S43" s="28"/>
      <c r="Y43" s="225" t="s">
        <v>40</v>
      </c>
      <c r="Z43" s="141">
        <f>SUM(Z31:Z42)</f>
        <v>0.99489012183783698</v>
      </c>
      <c r="AA43" s="141">
        <f t="shared" ref="AA43:AG43" si="47">SUM(AA31:AA42)</f>
        <v>0.52402977548167295</v>
      </c>
      <c r="AB43" s="141">
        <f t="shared" si="47"/>
        <v>5.2332608825314091E-2</v>
      </c>
      <c r="AC43" s="141">
        <f t="shared" si="47"/>
        <v>1.05822123843384E-2</v>
      </c>
      <c r="AD43" s="141">
        <f>SUM(AD31:AD42)</f>
        <v>5.2007385095980505E-2</v>
      </c>
      <c r="AE43" s="141">
        <f t="shared" si="47"/>
        <v>15.390474133109155</v>
      </c>
      <c r="AF43" s="141">
        <f t="shared" si="47"/>
        <v>0.78653298291048501</v>
      </c>
      <c r="AG43" s="141">
        <f t="shared" si="47"/>
        <v>0.25606624764567487</v>
      </c>
      <c r="AH43" s="226">
        <f>SUM(AH31:AH42)</f>
        <v>0.53029801502767882</v>
      </c>
      <c r="BT43" s="228">
        <f t="shared" si="44"/>
        <v>0</v>
      </c>
      <c r="BU43" s="228">
        <f t="shared" si="44"/>
        <v>0</v>
      </c>
      <c r="BV43" s="228">
        <f t="shared" si="44"/>
        <v>0</v>
      </c>
      <c r="BW43" s="228">
        <f t="shared" si="43"/>
        <v>0</v>
      </c>
      <c r="BX43" s="228">
        <f t="shared" si="43"/>
        <v>0</v>
      </c>
      <c r="BY43" s="228">
        <f t="shared" si="43"/>
        <v>0</v>
      </c>
      <c r="BZ43" s="228">
        <f t="shared" si="43"/>
        <v>0</v>
      </c>
      <c r="CA43" s="228">
        <f t="shared" si="43"/>
        <v>0</v>
      </c>
      <c r="CB43" s="228">
        <f t="shared" si="43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</v>
      </c>
      <c r="AA44" s="198">
        <f t="shared" ref="AA44:AG44" si="48">AA26-AA43</f>
        <v>0</v>
      </c>
      <c r="AB44" s="198">
        <f t="shared" si="48"/>
        <v>0</v>
      </c>
      <c r="AC44" s="198">
        <f t="shared" si="48"/>
        <v>0</v>
      </c>
      <c r="AD44" s="198">
        <f t="shared" si="48"/>
        <v>0</v>
      </c>
      <c r="AE44" s="198">
        <f t="shared" si="48"/>
        <v>0</v>
      </c>
      <c r="AF44" s="198">
        <f t="shared" si="48"/>
        <v>0</v>
      </c>
      <c r="AG44" s="198">
        <f t="shared" si="48"/>
        <v>0</v>
      </c>
      <c r="AH44" s="199">
        <f>AH26-AH43</f>
        <v>0</v>
      </c>
      <c r="BT44" s="228">
        <f t="shared" si="44"/>
        <v>0</v>
      </c>
      <c r="BU44" s="228">
        <f t="shared" si="44"/>
        <v>0</v>
      </c>
      <c r="BV44" s="228">
        <f t="shared" si="44"/>
        <v>0</v>
      </c>
      <c r="BW44" s="228">
        <f t="shared" si="43"/>
        <v>0</v>
      </c>
      <c r="BX44" s="228">
        <f t="shared" si="43"/>
        <v>0</v>
      </c>
      <c r="BY44" s="228">
        <f t="shared" si="43"/>
        <v>0</v>
      </c>
      <c r="BZ44" s="228">
        <f t="shared" si="43"/>
        <v>0</v>
      </c>
      <c r="CA44" s="228">
        <f t="shared" si="43"/>
        <v>0</v>
      </c>
      <c r="CB44" s="228">
        <f t="shared" si="43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4"/>
        <v>0</v>
      </c>
      <c r="BU45" s="228">
        <f t="shared" si="44"/>
        <v>0</v>
      </c>
      <c r="BV45" s="228">
        <f t="shared" si="44"/>
        <v>0</v>
      </c>
      <c r="BW45" s="228">
        <f t="shared" si="43"/>
        <v>0</v>
      </c>
      <c r="BX45" s="228">
        <f t="shared" si="43"/>
        <v>0</v>
      </c>
      <c r="BY45" s="228">
        <f t="shared" si="43"/>
        <v>0</v>
      </c>
      <c r="BZ45" s="228">
        <f t="shared" si="43"/>
        <v>0</v>
      </c>
      <c r="CA45" s="228">
        <f t="shared" si="43"/>
        <v>0</v>
      </c>
      <c r="CB45" s="228">
        <f t="shared" si="43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9">IF($E46="Yes",Z46,0)</f>
        <v>0</v>
      </c>
      <c r="BU46" s="228">
        <f t="shared" si="49"/>
        <v>0</v>
      </c>
      <c r="BV46" s="228">
        <f t="shared" si="49"/>
        <v>0</v>
      </c>
      <c r="BW46" s="228">
        <f t="shared" si="49"/>
        <v>0</v>
      </c>
      <c r="BX46" s="228">
        <f t="shared" si="49"/>
        <v>0</v>
      </c>
      <c r="BY46" s="228">
        <f t="shared" si="49"/>
        <v>0</v>
      </c>
      <c r="BZ46" s="228">
        <f t="shared" si="49"/>
        <v>0</v>
      </c>
      <c r="CA46" s="228">
        <f t="shared" si="49"/>
        <v>0</v>
      </c>
      <c r="CB46" s="228">
        <f t="shared" si="49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58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9"/>
        <v>0</v>
      </c>
      <c r="BU47" s="228">
        <f t="shared" si="49"/>
        <v>0</v>
      </c>
      <c r="BV47" s="228">
        <f t="shared" si="49"/>
        <v>0</v>
      </c>
      <c r="BW47" s="228">
        <f t="shared" si="49"/>
        <v>0</v>
      </c>
      <c r="BX47" s="228">
        <f t="shared" si="49"/>
        <v>0</v>
      </c>
      <c r="BY47" s="228">
        <f t="shared" si="49"/>
        <v>0</v>
      </c>
      <c r="BZ47" s="228">
        <f t="shared" si="49"/>
        <v>0</v>
      </c>
      <c r="CA47" s="228">
        <f t="shared" si="49"/>
        <v>0</v>
      </c>
      <c r="CB47" s="228">
        <f t="shared" si="49"/>
        <v>0</v>
      </c>
    </row>
    <row r="48" spans="1:80" x14ac:dyDescent="0.3">
      <c r="A48" s="6" t="s">
        <v>58</v>
      </c>
      <c r="B48" s="27" t="str">
        <f>IF(B31="","",B31)</f>
        <v>Separ_solid_fraction_catt_slurry_conv</v>
      </c>
      <c r="C48" s="27">
        <f>IF(B48="",0,IF(VLOOKUP(G48,Other_tables!$E$3:$H$225,3,FALSE)="Nej",VLOOKUP(B48,$B$31:$AH$42,31,FALSE),((VLOOKUP(G48,Other_tables!$E$3:$H$225,4,FALSE))/100)*VLOOKUP(B48,$B$31:$F$42,5,FALSE)))</f>
        <v>0.46405445991718619</v>
      </c>
      <c r="D48" s="162"/>
      <c r="E48" s="16">
        <f>IF(B48="","",IF($G$5=Other_tables!$I$2,VLOOKUP(G48,Other_tables!$E$3:$K$225,5,FALSE),IF($G$5=Other_tables!$J$2,VLOOKUP(G48,Other_tables!$E$3:$K$225,6,FALSE),IF($G$5=Other_tables!$K$2,VLOOKUP(G48,Other_tables!$E$3:$K$225,7,FALSE),"?"))))</f>
        <v>230</v>
      </c>
      <c r="F48" s="27">
        <f t="shared" ref="F48:F50" si="50">IF(OR(E48="",E48="?"),0,((((0.981*E48*C48)/(0.0831*(273.15+$G$4)))*16)/1000)*((100-$G$7)/100))</f>
        <v>6.9795889581701603E-2</v>
      </c>
      <c r="G48" s="16" t="str">
        <f>B13</f>
        <v>Cattle_slurry_conv</v>
      </c>
      <c r="Q48" s="159">
        <f t="shared" ref="Q48:Q50" si="51">IF(OR(E48="",E48="?"),0,(F48/((100-$G$7)/100))*2.48)</f>
        <v>0.17484222844709091</v>
      </c>
      <c r="R48" s="159">
        <f>IF(OR(E48="",E48="?"),0,(F48*(12/16)+AR48+AQ48+AP48))</f>
        <v>8.1322786497467492E-2</v>
      </c>
      <c r="S48" s="159">
        <v>0</v>
      </c>
      <c r="T48" s="159">
        <v>0</v>
      </c>
      <c r="U48" s="159">
        <v>0</v>
      </c>
      <c r="V48" s="159">
        <f t="shared" ref="V48:V50" si="52">IF(OR(E48="",E48="?"),0,((F48/((100-$G$7)/100))*55)+(F48/((100-$G$7)/100))*(12/16)*0.538*21.75)</f>
        <v>4.4962741196452516</v>
      </c>
      <c r="W48" s="159">
        <f t="shared" ref="W48:W50" si="53">IF(OR(E48="",E48="?"),0,(F48/((100-$G$7)/100))*2.48)</f>
        <v>0.17484222844709091</v>
      </c>
      <c r="X48" s="159">
        <f>W48</f>
        <v>0.17484222844709091</v>
      </c>
      <c r="Y48" s="165"/>
      <c r="AP48" s="188">
        <f>IF(F48="","",(F48/((100-$G$7)/100))*(12/16)*0.538)</f>
        <v>2.844711257193596E-2</v>
      </c>
      <c r="AQ48" s="26">
        <v>0</v>
      </c>
      <c r="AR48" s="188">
        <f>IF(F48="","",((F48/((100-$G$7)/100))-F48)*(12/16))</f>
        <v>5.2875673925531844E-4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9"/>
        <v>0</v>
      </c>
      <c r="BU48" s="228">
        <f t="shared" si="49"/>
        <v>0</v>
      </c>
      <c r="BV48" s="228">
        <f t="shared" si="49"/>
        <v>0</v>
      </c>
      <c r="BW48" s="228">
        <f t="shared" si="49"/>
        <v>0</v>
      </c>
      <c r="BX48" s="228">
        <f t="shared" si="49"/>
        <v>0</v>
      </c>
      <c r="BY48" s="228">
        <f t="shared" si="49"/>
        <v>0</v>
      </c>
      <c r="BZ48" s="228">
        <f t="shared" si="49"/>
        <v>0</v>
      </c>
      <c r="CA48" s="228">
        <f t="shared" si="49"/>
        <v>0</v>
      </c>
      <c r="CB48" s="228">
        <f t="shared" si="49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50"/>
        <v>0</v>
      </c>
      <c r="G49" s="16">
        <f>B14</f>
        <v>0</v>
      </c>
      <c r="Q49" s="159">
        <f t="shared" si="51"/>
        <v>0</v>
      </c>
      <c r="R49" s="159">
        <f t="shared" ref="R49:R51" si="54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2"/>
        <v>0</v>
      </c>
      <c r="W49" s="159">
        <f t="shared" si="53"/>
        <v>0</v>
      </c>
      <c r="X49" s="159">
        <f t="shared" ref="X49:X51" si="55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9"/>
        <v>0</v>
      </c>
      <c r="BU49" s="228">
        <f t="shared" si="49"/>
        <v>0</v>
      </c>
      <c r="BV49" s="228">
        <f t="shared" si="49"/>
        <v>0</v>
      </c>
      <c r="BW49" s="228">
        <f t="shared" si="49"/>
        <v>0</v>
      </c>
      <c r="BX49" s="228">
        <f t="shared" si="49"/>
        <v>0</v>
      </c>
      <c r="BY49" s="228">
        <f t="shared" si="49"/>
        <v>0</v>
      </c>
      <c r="BZ49" s="228">
        <f t="shared" si="49"/>
        <v>0</v>
      </c>
      <c r="CA49" s="228">
        <f t="shared" si="49"/>
        <v>0</v>
      </c>
      <c r="CB49" s="228">
        <f t="shared" si="49"/>
        <v>0</v>
      </c>
    </row>
    <row r="50" spans="1:80" x14ac:dyDescent="0.3">
      <c r="A50" s="6" t="s">
        <v>58</v>
      </c>
      <c r="B50" s="27" t="str">
        <f>IF(B37="","",B37)</f>
        <v/>
      </c>
      <c r="C50" s="27">
        <f>IF(B50="",0,IF(VLOOKUP(G50,Other_tables!$E$3:$H$225,3,FALSE)="Nej",VLOOKUP(B50,$B$31:$AH$42,31,FALSE),((VLOOKUP(G50,Other_tables!$E$3:$H$225,4,FALSE))/100)*VLOOKUP(B50,$B$31:$F$42,5,FALSE)))</f>
        <v>0</v>
      </c>
      <c r="D50" s="162"/>
      <c r="E50" s="16" t="str">
        <f>IF(B50="","",IF($G$5=Other_tables!$I$2,VLOOKUP(G50,Other_tables!$E$3:$K$225,5,FALSE),IF($G$5=Other_tables!$J$2,VLOOKUP(G50,Other_tables!$E$3:$K$225,6,FALSE),IF($G$5=Other_tables!$K$2,VLOOKUP(G50,Other_tables!$E$3:$K$225,7,FALSE),"?"))))</f>
        <v/>
      </c>
      <c r="F50" s="27">
        <f t="shared" si="50"/>
        <v>0</v>
      </c>
      <c r="G50" s="16">
        <f>B15</f>
        <v>0</v>
      </c>
      <c r="Q50" s="159">
        <f t="shared" si="51"/>
        <v>0</v>
      </c>
      <c r="R50" s="159">
        <f t="shared" si="54"/>
        <v>0</v>
      </c>
      <c r="S50" s="159">
        <v>0</v>
      </c>
      <c r="T50" s="159">
        <v>0</v>
      </c>
      <c r="U50" s="159">
        <v>0</v>
      </c>
      <c r="V50" s="159">
        <f t="shared" si="52"/>
        <v>0</v>
      </c>
      <c r="W50" s="159">
        <f t="shared" si="53"/>
        <v>0</v>
      </c>
      <c r="X50" s="159">
        <f t="shared" si="55"/>
        <v>0</v>
      </c>
      <c r="Y50" s="165"/>
      <c r="AP50" s="188">
        <f>IF(F50="","",(F50/((100-$G$7)/100))*(12/16)*0.538)</f>
        <v>0</v>
      </c>
      <c r="AQ50" s="26">
        <v>0</v>
      </c>
      <c r="AR50" s="188">
        <f>IF(F50="","",((F50/((100-$G$7)/100))-F50)*(12/16))</f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9"/>
        <v>0</v>
      </c>
      <c r="BU50" s="228">
        <f t="shared" si="49"/>
        <v>0</v>
      </c>
      <c r="BV50" s="228">
        <f t="shared" si="49"/>
        <v>0</v>
      </c>
      <c r="BW50" s="228">
        <f t="shared" si="49"/>
        <v>0</v>
      </c>
      <c r="BX50" s="228">
        <f t="shared" si="49"/>
        <v>0</v>
      </c>
      <c r="BY50" s="228">
        <f t="shared" si="49"/>
        <v>0</v>
      </c>
      <c r="BZ50" s="228">
        <f t="shared" si="49"/>
        <v>0</v>
      </c>
      <c r="CA50" s="228">
        <f t="shared" si="49"/>
        <v>0</v>
      </c>
      <c r="CB50" s="228">
        <f t="shared" si="49"/>
        <v>0</v>
      </c>
    </row>
    <row r="51" spans="1:80" x14ac:dyDescent="0.3">
      <c r="A51" s="6" t="s">
        <v>58</v>
      </c>
      <c r="B51" s="27" t="str">
        <f>IF(B40="","",B40)</f>
        <v/>
      </c>
      <c r="C51" s="27">
        <f>IF(B51="",0,IF(VLOOKUP(G51,Other_tables!$E$3:$H$129,3,FALSE)="Nej",VLOOKUP(B51,$B$31:$AH$42,31,FALSE),((VLOOKUP(G51,Other_tables!$E$3:$H$129,4,FALSE))/100)*VLOOKUP(B51,$B$31:$F$42,5,FALSE)))</f>
        <v>0</v>
      </c>
      <c r="D51" s="162"/>
      <c r="E51" s="16" t="str">
        <f>IF(B51="","",IF($G$5=Other_tables!$I$2,VLOOKUP(G51,Other_tables!$E$3:$K$225,5,FALSE),IF($G$5=Other_tables!$J$2,VLOOKUP(G51,Other_tables!$E$3:$K$225,6,FALSE),IF($G$5=Other_tables!$K$2,VLOOKUP(G51,Other_tables!$E$3:$K$225,7,FALSE),"?"))))</f>
        <v/>
      </c>
      <c r="F51" s="27">
        <f>IF(OR(E51="",E51="?"),0,((((0.981*E51*C51)/(0.0831*(273.15+$G$4)))*16)/1000)*((100-$G$7)/100))</f>
        <v>0</v>
      </c>
      <c r="G51" s="16">
        <f>B16</f>
        <v>0</v>
      </c>
      <c r="Q51" s="159">
        <f>IF(OR(E51="",E51="?"),0,(F51/((100-$G$7)/100))*2.48)</f>
        <v>0</v>
      </c>
      <c r="R51" s="159">
        <f t="shared" si="54"/>
        <v>0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0</v>
      </c>
      <c r="W51" s="159">
        <f>IF(OR(E51="",E51="?"),0,(F51/((100-$G$7)/100))*2.48)</f>
        <v>0</v>
      </c>
      <c r="X51" s="159">
        <f t="shared" si="55"/>
        <v>0</v>
      </c>
      <c r="Y51" s="165"/>
      <c r="AP51" s="188">
        <f>IF(F51="","",(F51/((100-$G$7)/100))*(12/16)*0.538)</f>
        <v>0</v>
      </c>
      <c r="AQ51" s="26">
        <v>0</v>
      </c>
      <c r="AR51" s="188">
        <f>IF(F51="","",((F51/((100-$G$7)/100))-F51)*(12/16))</f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9"/>
        <v>0</v>
      </c>
      <c r="BU51" s="228">
        <f t="shared" si="49"/>
        <v>0</v>
      </c>
      <c r="BV51" s="228">
        <f t="shared" si="49"/>
        <v>0</v>
      </c>
      <c r="BW51" s="228">
        <f t="shared" si="49"/>
        <v>0</v>
      </c>
      <c r="BX51" s="228">
        <f t="shared" si="49"/>
        <v>0</v>
      </c>
      <c r="BY51" s="228">
        <f t="shared" si="49"/>
        <v>0</v>
      </c>
      <c r="BZ51" s="228">
        <f t="shared" si="49"/>
        <v>0</v>
      </c>
      <c r="CA51" s="228">
        <f t="shared" si="49"/>
        <v>0</v>
      </c>
      <c r="CB51" s="228">
        <f t="shared" si="49"/>
        <v>0</v>
      </c>
    </row>
    <row r="52" spans="1:80" x14ac:dyDescent="0.3">
      <c r="A52" s="75" t="s">
        <v>40</v>
      </c>
      <c r="C52" s="11"/>
      <c r="F52" s="259">
        <f>SUM(G36,F48:F51)</f>
        <v>6.9795889581701603E-2</v>
      </c>
      <c r="Q52" s="27">
        <f t="shared" ref="Q52:X52" si="56">SUM(I36,Q48:Q51)</f>
        <v>0.17484222844709091</v>
      </c>
      <c r="R52" s="27">
        <f t="shared" si="56"/>
        <v>8.1322786497467492E-2</v>
      </c>
      <c r="S52" s="27">
        <f t="shared" si="56"/>
        <v>0</v>
      </c>
      <c r="T52" s="27">
        <f t="shared" si="56"/>
        <v>0</v>
      </c>
      <c r="U52" s="27">
        <f t="shared" si="56"/>
        <v>0</v>
      </c>
      <c r="V52" s="27">
        <f t="shared" si="56"/>
        <v>4.4962741196452516</v>
      </c>
      <c r="W52" s="27">
        <f t="shared" si="56"/>
        <v>0.17484222844709091</v>
      </c>
      <c r="X52" s="164">
        <f t="shared" si="56"/>
        <v>0.17484222844709091</v>
      </c>
      <c r="Y52" s="164"/>
      <c r="BB52" s="74"/>
      <c r="BC52" s="74"/>
      <c r="BD52" s="74"/>
      <c r="BE52" s="74"/>
      <c r="BF52" s="74"/>
      <c r="BH52" s="38"/>
      <c r="BT52" s="228">
        <f t="shared" si="49"/>
        <v>0</v>
      </c>
      <c r="BU52" s="228">
        <f t="shared" si="49"/>
        <v>0</v>
      </c>
      <c r="BV52" s="228">
        <f t="shared" si="49"/>
        <v>0</v>
      </c>
      <c r="BW52" s="228">
        <f t="shared" si="49"/>
        <v>0</v>
      </c>
      <c r="BX52" s="228">
        <f t="shared" si="49"/>
        <v>0</v>
      </c>
      <c r="BY52" s="228">
        <f t="shared" si="49"/>
        <v>0</v>
      </c>
      <c r="BZ52" s="228">
        <f t="shared" si="49"/>
        <v>0</v>
      </c>
      <c r="CA52" s="228">
        <f t="shared" si="49"/>
        <v>0</v>
      </c>
      <c r="CB52" s="228">
        <f t="shared" si="49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4"/>
        <v>0</v>
      </c>
      <c r="BU53" s="228">
        <f t="shared" si="44"/>
        <v>0</v>
      </c>
      <c r="BV53" s="228">
        <f t="shared" si="44"/>
        <v>0</v>
      </c>
      <c r="BW53" s="228">
        <f t="shared" si="43"/>
        <v>0</v>
      </c>
      <c r="BX53" s="228">
        <f t="shared" si="43"/>
        <v>0</v>
      </c>
      <c r="BY53" s="228">
        <f t="shared" si="43"/>
        <v>0</v>
      </c>
      <c r="BZ53" s="228">
        <f t="shared" si="43"/>
        <v>0</v>
      </c>
      <c r="CA53" s="228">
        <f t="shared" si="43"/>
        <v>0</v>
      </c>
      <c r="CB53" s="228">
        <f t="shared" si="43"/>
        <v>0</v>
      </c>
    </row>
    <row r="54" spans="1:80" ht="16.2" thickBot="1" x14ac:dyDescent="0.35">
      <c r="A54" s="11"/>
      <c r="B54" s="11"/>
      <c r="C54" s="12"/>
      <c r="E54" s="177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4"/>
        <v>0</v>
      </c>
      <c r="BU54" s="228">
        <f t="shared" si="44"/>
        <v>0</v>
      </c>
      <c r="BV54" s="228">
        <f t="shared" si="44"/>
        <v>0</v>
      </c>
      <c r="BW54" s="228">
        <f t="shared" si="43"/>
        <v>0</v>
      </c>
      <c r="BX54" s="228">
        <f t="shared" si="43"/>
        <v>0</v>
      </c>
      <c r="BY54" s="228">
        <f t="shared" si="43"/>
        <v>0</v>
      </c>
      <c r="BZ54" s="228">
        <f t="shared" si="43"/>
        <v>0</v>
      </c>
      <c r="CA54" s="228">
        <f t="shared" si="43"/>
        <v>0</v>
      </c>
      <c r="CB54" s="228">
        <f t="shared" si="43"/>
        <v>0</v>
      </c>
    </row>
    <row r="55" spans="1:80" ht="15.6" x14ac:dyDescent="0.3">
      <c r="A55" s="11"/>
      <c r="B55" s="11"/>
      <c r="C55" s="12"/>
      <c r="E55" s="177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4"/>
        <v>0</v>
      </c>
      <c r="BU55" s="228">
        <f t="shared" si="44"/>
        <v>0</v>
      </c>
      <c r="BV55" s="228">
        <f t="shared" si="44"/>
        <v>0</v>
      </c>
      <c r="BW55" s="228">
        <f t="shared" si="43"/>
        <v>0</v>
      </c>
      <c r="BX55" s="228">
        <f t="shared" si="43"/>
        <v>0</v>
      </c>
      <c r="BY55" s="228">
        <f t="shared" si="43"/>
        <v>0</v>
      </c>
      <c r="BZ55" s="228">
        <f t="shared" si="43"/>
        <v>0</v>
      </c>
      <c r="CA55" s="228">
        <f t="shared" si="43"/>
        <v>0</v>
      </c>
      <c r="CB55" s="228">
        <f t="shared" si="43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4"/>
        <v>0</v>
      </c>
      <c r="BU56" s="228">
        <f t="shared" si="44"/>
        <v>0</v>
      </c>
      <c r="BV56" s="228">
        <f t="shared" si="44"/>
        <v>0</v>
      </c>
      <c r="BW56" s="228">
        <f t="shared" si="43"/>
        <v>0</v>
      </c>
      <c r="BX56" s="228">
        <f t="shared" si="43"/>
        <v>0</v>
      </c>
      <c r="BY56" s="228">
        <f t="shared" si="43"/>
        <v>0</v>
      </c>
      <c r="BZ56" s="228">
        <f t="shared" si="43"/>
        <v>0</v>
      </c>
      <c r="CA56" s="228">
        <f t="shared" si="43"/>
        <v>0</v>
      </c>
      <c r="CB56" s="228">
        <f t="shared" si="43"/>
        <v>0</v>
      </c>
    </row>
    <row r="57" spans="1:80" ht="15" thickBot="1" x14ac:dyDescent="0.35">
      <c r="A57" s="85" t="s">
        <v>88</v>
      </c>
      <c r="B57" s="116" t="s">
        <v>55</v>
      </c>
      <c r="C57" s="8" t="s">
        <v>13</v>
      </c>
      <c r="D57" s="116" t="s">
        <v>127</v>
      </c>
      <c r="E57" s="169">
        <f>Z31+Z34+Z37+Z40-Q52</f>
        <v>0.41214294343723296</v>
      </c>
      <c r="F57" s="93">
        <v>1</v>
      </c>
      <c r="G57" s="128" t="s">
        <v>101</v>
      </c>
      <c r="H57" s="93">
        <v>9.3000000000000007</v>
      </c>
      <c r="I57" s="23"/>
      <c r="J57" s="23"/>
      <c r="K57" s="93">
        <v>27.9</v>
      </c>
      <c r="L57" s="139">
        <f>C48+C49+C50+C51-W52</f>
        <v>0.28921223147009528</v>
      </c>
      <c r="M57" s="139">
        <v>0</v>
      </c>
      <c r="O57" s="278">
        <f>((($B$69*$Z$57)/1000)/$B$72)*1000</f>
        <v>77.200140924182122</v>
      </c>
      <c r="Q57" s="159">
        <f>AR57*(16/12)*19.5</f>
        <v>1.8532534745962619E-4</v>
      </c>
      <c r="R57" s="159">
        <f>AR57*11</f>
        <v>7.8406877771380315E-5</v>
      </c>
      <c r="S57" s="159">
        <v>0</v>
      </c>
      <c r="T57" s="159">
        <v>0</v>
      </c>
      <c r="U57" s="159">
        <v>0</v>
      </c>
      <c r="V57" s="159">
        <f>(AR57*(16/12)*55)+(AR57*10*21.75)</f>
        <v>2.0730303289554341E-3</v>
      </c>
      <c r="W57" s="159">
        <f>AR57*(16/12)*19.5</f>
        <v>1.8532534745962619E-4</v>
      </c>
      <c r="X57" s="159">
        <f>IF(L57&gt;0,(L57-(L57*BH57^(F57/10))),0)</f>
        <v>1.8592185893950841E-4</v>
      </c>
      <c r="Y57" s="190"/>
      <c r="Z57" s="197">
        <f>(Z31+Z34+Z37+Z40)-Q52-Q57</f>
        <v>0.41195761808977333</v>
      </c>
      <c r="AA57" s="198">
        <f>(AA31+AA34+AA37+AA40)-R52-R57</f>
        <v>0.22777637415894814</v>
      </c>
      <c r="AB57" s="198">
        <f t="shared" ref="AB57:AD57" si="57">(AB31+AB34+AB37+AB40)-S52-S57</f>
        <v>1.6568503954094441E-2</v>
      </c>
      <c r="AC57" s="198">
        <f t="shared" si="57"/>
        <v>8.232961235015275E-3</v>
      </c>
      <c r="AD57" s="198">
        <f t="shared" si="57"/>
        <v>1.646553812138743E-2</v>
      </c>
      <c r="AE57" s="198">
        <f>(AE31+AE34+AE37+AE40)-V52-V57</f>
        <v>4.5820325885601951</v>
      </c>
      <c r="AF57" s="198">
        <f>(AF31+AF34+AF37+AF40)-W52-W57</f>
        <v>0.28902690612263565</v>
      </c>
      <c r="AG57" s="198">
        <f>IF(OR(G22="IPCC_MCF_B0",G22=""),L57-X57,(AG31+AG34+AG37+AG40+AH31+AH34+AH37+AH40)-X52-X57)</f>
        <v>0.28892676467124828</v>
      </c>
      <c r="AH57" s="199"/>
      <c r="AI57" s="156">
        <f>IF($E57="","",(AA57/$Z$57)*1000)</f>
        <v>552.91215444718728</v>
      </c>
      <c r="AJ57" s="157">
        <f t="shared" ref="AJ57:AN57" si="58">IF($E57="","",(AB57/$Z$57)*1000)</f>
        <v>40.218952694507159</v>
      </c>
      <c r="AK57" s="157">
        <f t="shared" si="58"/>
        <v>19.984971447284067</v>
      </c>
      <c r="AL57" s="157">
        <f t="shared" si="58"/>
        <v>39.969009913537462</v>
      </c>
      <c r="AM57" s="157">
        <f>IF($E57="","",(AE57/$Z$57))</f>
        <v>11.122582487506479</v>
      </c>
      <c r="AN57" s="158">
        <f t="shared" si="58"/>
        <v>701.59378885342335</v>
      </c>
      <c r="AP57" s="188">
        <f>IF(B57="",0,(AR57*10))</f>
        <v>7.1278979792163924E-5</v>
      </c>
      <c r="AQ57" s="26">
        <v>0</v>
      </c>
      <c r="AR57" s="188">
        <f>IF(B57="",0,IF(G57="Arrhenius",(BL57+BM57)*(12/16),"?"))</f>
        <v>7.1278979792163927E-6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9.5069197631625323E-6</v>
      </c>
      <c r="BE57" s="159"/>
      <c r="BF57" s="159">
        <f>10*19.5*BD57</f>
        <v>1.8538493538166937E-3</v>
      </c>
      <c r="BG57" s="159"/>
      <c r="BH57" s="159">
        <f>1-(BF57/L57)</f>
        <v>0.99359000363022898</v>
      </c>
      <c r="BI57" s="159"/>
      <c r="BJ57" s="159">
        <f>(L57+L57*BH57^(F57/10))/2</f>
        <v>0.28911927054062553</v>
      </c>
      <c r="BK57" s="159">
        <f>(M57+M57*BI57^(F57/10))/2</f>
        <v>0</v>
      </c>
      <c r="BL57" s="315">
        <f>(((BJ57*EXP($K$57-81000*(1/(8.314*(H57+273.15)))))*24)*F57)/1000</f>
        <v>9.5038639722885231E-6</v>
      </c>
      <c r="BM57" s="159"/>
      <c r="BR57" s="329">
        <f t="shared" ref="BR57" si="59">$X$17</f>
        <v>4.2071817193228202E-2</v>
      </c>
      <c r="BT57" s="228">
        <f t="shared" si="44"/>
        <v>0</v>
      </c>
      <c r="BU57" s="228">
        <f t="shared" si="44"/>
        <v>0</v>
      </c>
      <c r="BV57" s="228">
        <f t="shared" si="44"/>
        <v>0</v>
      </c>
      <c r="BW57" s="228">
        <f t="shared" si="43"/>
        <v>0</v>
      </c>
      <c r="BX57" s="228">
        <f t="shared" si="43"/>
        <v>0</v>
      </c>
      <c r="BY57" s="228">
        <f t="shared" si="43"/>
        <v>0</v>
      </c>
      <c r="BZ57" s="228">
        <f t="shared" si="43"/>
        <v>0</v>
      </c>
      <c r="CA57" s="228">
        <f t="shared" si="43"/>
        <v>0</v>
      </c>
      <c r="CB57" s="228">
        <f t="shared" si="43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4"/>
        <v>0</v>
      </c>
      <c r="BU58" s="228">
        <f t="shared" si="44"/>
        <v>0</v>
      </c>
      <c r="BV58" s="228">
        <f t="shared" si="44"/>
        <v>0</v>
      </c>
      <c r="BW58" s="228">
        <f t="shared" si="43"/>
        <v>0</v>
      </c>
      <c r="BX58" s="228">
        <f t="shared" si="43"/>
        <v>0</v>
      </c>
      <c r="BY58" s="228">
        <f t="shared" si="43"/>
        <v>0</v>
      </c>
      <c r="BZ58" s="228">
        <f t="shared" si="43"/>
        <v>0</v>
      </c>
      <c r="CA58" s="228">
        <f t="shared" si="43"/>
        <v>0</v>
      </c>
      <c r="CB58" s="228">
        <f t="shared" si="43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4"/>
        <v>0</v>
      </c>
      <c r="BU59" s="228">
        <f t="shared" si="44"/>
        <v>0</v>
      </c>
      <c r="BV59" s="228">
        <f t="shared" si="44"/>
        <v>0</v>
      </c>
      <c r="BW59" s="228">
        <f t="shared" si="43"/>
        <v>0</v>
      </c>
      <c r="BX59" s="228">
        <f t="shared" si="43"/>
        <v>0</v>
      </c>
      <c r="BY59" s="228">
        <f t="shared" si="43"/>
        <v>0</v>
      </c>
      <c r="BZ59" s="228">
        <f t="shared" si="43"/>
        <v>0</v>
      </c>
      <c r="CA59" s="228">
        <f t="shared" si="43"/>
        <v>0</v>
      </c>
      <c r="CB59" s="228">
        <f t="shared" si="43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4"/>
        <v>0</v>
      </c>
      <c r="BU60" s="228">
        <f t="shared" si="44"/>
        <v>0</v>
      </c>
      <c r="BV60" s="228">
        <f t="shared" si="44"/>
        <v>0</v>
      </c>
      <c r="BW60" s="228">
        <f t="shared" si="43"/>
        <v>0</v>
      </c>
      <c r="BX60" s="228">
        <f t="shared" si="43"/>
        <v>0</v>
      </c>
      <c r="BY60" s="228">
        <f t="shared" si="43"/>
        <v>0</v>
      </c>
      <c r="BZ60" s="228">
        <f t="shared" si="43"/>
        <v>0</v>
      </c>
      <c r="CA60" s="228">
        <f t="shared" si="43"/>
        <v>0</v>
      </c>
      <c r="CB60" s="228">
        <f t="shared" si="43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4"/>
        <v>0</v>
      </c>
      <c r="BU61" s="228">
        <f t="shared" si="44"/>
        <v>0</v>
      </c>
      <c r="BV61" s="228">
        <f t="shared" si="44"/>
        <v>0</v>
      </c>
      <c r="BW61" s="228">
        <f t="shared" si="43"/>
        <v>0</v>
      </c>
      <c r="BX61" s="228">
        <f t="shared" si="43"/>
        <v>0</v>
      </c>
      <c r="BY61" s="228">
        <f t="shared" si="43"/>
        <v>0</v>
      </c>
      <c r="BZ61" s="228">
        <f t="shared" si="43"/>
        <v>0</v>
      </c>
      <c r="CA61" s="228">
        <f t="shared" si="43"/>
        <v>0</v>
      </c>
      <c r="CB61" s="228">
        <f t="shared" si="43"/>
        <v>0</v>
      </c>
    </row>
    <row r="62" spans="1:80" x14ac:dyDescent="0.3">
      <c r="A62" s="6" t="s">
        <v>72</v>
      </c>
      <c r="B62" s="7" t="s">
        <v>185</v>
      </c>
      <c r="C62" s="8" t="s">
        <v>13</v>
      </c>
      <c r="D62" s="116" t="s">
        <v>127</v>
      </c>
      <c r="E62" s="25">
        <v>0.53500000000000003</v>
      </c>
      <c r="F62" s="27">
        <f>(E57-Q57)*E62</f>
        <v>0.22039732567802875</v>
      </c>
      <c r="G62" s="8" t="str">
        <f>IF(B62="","",VLOOKUP(B62,'Processed products'!$AJ$5:$AM$104,2,FALSE))</f>
        <v>Separ_degas_solid_fraction_catt_slurry_conv</v>
      </c>
      <c r="H62" s="8" t="str">
        <f>IF(B62="","",VLOOKUP(B62,'Processed products'!$AJ$5:$AM$104,3,FALSE))</f>
        <v>Degas_livestock_manure_conv</v>
      </c>
      <c r="I62" s="8" t="str">
        <f>IF(B62="","",VLOOKUP(B62,'Processed products'!$AJ$5:$AM$104,4,FALSE))</f>
        <v>Field_application</v>
      </c>
      <c r="L62" s="26">
        <v>0.53500000000000003</v>
      </c>
      <c r="M62" s="26">
        <v>0.2369</v>
      </c>
      <c r="N62" s="26">
        <v>0.52349999999999997</v>
      </c>
      <c r="O62" s="26">
        <v>0.2369</v>
      </c>
      <c r="P62" s="26">
        <v>0.53500000000000003</v>
      </c>
      <c r="Q62" s="26">
        <v>0.53500000000000003</v>
      </c>
      <c r="T62" s="16">
        <f>(IF($B62="","",VLOOKUP($B62,'Processed products'!$AJ$5:$AN$104,5,FALSE)))</f>
        <v>300</v>
      </c>
      <c r="V62" s="28"/>
      <c r="Z62" s="195">
        <f>F62</f>
        <v>0.22039732567802875</v>
      </c>
      <c r="AA62" s="27">
        <f>(($AA$31+$AA$34+$AA$37+$AA$40)-$R$52-$R$57)*L62</f>
        <v>0.12186036017503726</v>
      </c>
      <c r="AB62" s="27">
        <f>(($AB$31+$AB$34+$AB$37+$AB$40)-$S$52-$S$57)*M62</f>
        <v>3.9250785867249727E-3</v>
      </c>
      <c r="AC62" s="27">
        <f>(($AC$31+$AC$34+$AC$37+$AC$40)-$T$52-$T$57)*N62</f>
        <v>4.3099552065304966E-3</v>
      </c>
      <c r="AD62" s="27">
        <f>(($AD$31+$AD$34+$AD$37+$AD$40)-$U$52-$U$57)*O62</f>
        <v>3.9006859809566823E-3</v>
      </c>
      <c r="AE62" s="27">
        <f>(($AE$31+$AE$34+$AE$37+$AE$40)-$V$52-$V$57)*P62</f>
        <v>2.4513874348797047</v>
      </c>
      <c r="AF62" s="27">
        <f>(($AF$31+$AF$34+$AF$37+$AF$40)-$W$52-$W$57)*Q62</f>
        <v>0.15462939477561008</v>
      </c>
      <c r="AG62" s="27">
        <f>($AG$57*Q62)</f>
        <v>0.15457581909911783</v>
      </c>
      <c r="AH62" s="196"/>
      <c r="AI62" s="200">
        <f t="shared" ref="AI62:AL64" si="60">IF($E62="","",(AA62/$F62)*1000)</f>
        <v>552.91215444718728</v>
      </c>
      <c r="AJ62" s="18">
        <f t="shared" si="60"/>
        <v>17.809102604352795</v>
      </c>
      <c r="AK62" s="18">
        <f t="shared" si="60"/>
        <v>19.555387948884501</v>
      </c>
      <c r="AL62" s="18">
        <f t="shared" si="60"/>
        <v>17.698427006573876</v>
      </c>
      <c r="AM62" s="18">
        <f t="shared" ref="AM62:AN64" si="61">IF($E62="","",(AE62/$F62))</f>
        <v>11.122582487506479</v>
      </c>
      <c r="AN62" s="201">
        <f t="shared" si="61"/>
        <v>0.70159378885342338</v>
      </c>
      <c r="BR62" s="329">
        <f t="shared" ref="BR62:BR64" si="62">$X$17</f>
        <v>4.2071817193228202E-2</v>
      </c>
      <c r="BT62" s="228">
        <f t="shared" si="44"/>
        <v>0</v>
      </c>
      <c r="BU62" s="228">
        <f t="shared" si="44"/>
        <v>0</v>
      </c>
      <c r="BV62" s="228">
        <f t="shared" si="44"/>
        <v>0</v>
      </c>
      <c r="BW62" s="228">
        <f t="shared" si="43"/>
        <v>0</v>
      </c>
      <c r="BX62" s="228">
        <f t="shared" si="43"/>
        <v>0</v>
      </c>
      <c r="BY62" s="228">
        <f t="shared" si="43"/>
        <v>0</v>
      </c>
      <c r="BZ62" s="228">
        <f t="shared" si="43"/>
        <v>0</v>
      </c>
      <c r="CA62" s="228">
        <f t="shared" si="43"/>
        <v>0</v>
      </c>
      <c r="CB62" s="228">
        <f t="shared" si="43"/>
        <v>0</v>
      </c>
    </row>
    <row r="63" spans="1:80" x14ac:dyDescent="0.3">
      <c r="A63" s="6" t="s">
        <v>64</v>
      </c>
      <c r="B63" s="7" t="s">
        <v>186</v>
      </c>
      <c r="C63" s="8" t="s">
        <v>13</v>
      </c>
      <c r="D63" s="116" t="s">
        <v>127</v>
      </c>
      <c r="E63" s="25">
        <v>0.46500000000000002</v>
      </c>
      <c r="F63" s="27">
        <f>(E57-Q57)*E63</f>
        <v>0.1915602924117446</v>
      </c>
      <c r="G63" s="8" t="str">
        <f>IF(B63="","",VLOOKUP(B63,'Processed products'!$AJ$5:$AM$104,2,FALSE))</f>
        <v>Separ_degas_thin_fraction_catt_slurry_conv</v>
      </c>
      <c r="H63" s="8" t="str">
        <f>IF(B63="","",VLOOKUP(B63,'Processed products'!$AJ$5:$AM$104,3,FALSE))</f>
        <v>Degas_livestock_manure_conv</v>
      </c>
      <c r="I63" s="8" t="str">
        <f>IF(B63="","",VLOOKUP(B63,'Processed products'!$AJ$5:$AM$104,4,FALSE))</f>
        <v>Field_application</v>
      </c>
      <c r="L63" s="26">
        <v>0.46500000000000002</v>
      </c>
      <c r="M63" s="26">
        <v>0.7631</v>
      </c>
      <c r="N63" s="26">
        <v>0.47649999999999998</v>
      </c>
      <c r="O63" s="26">
        <v>0.7631</v>
      </c>
      <c r="P63" s="26">
        <v>0.46500000000000002</v>
      </c>
      <c r="Q63" s="26">
        <v>0.46500000000000002</v>
      </c>
      <c r="T63" s="16">
        <f>(IF($B63="","",VLOOKUP($B63,'Processed products'!$AJ$5:$AN$104,5,FALSE)))</f>
        <v>39</v>
      </c>
      <c r="V63" s="28"/>
      <c r="Z63" s="195">
        <f t="shared" ref="Z63:Z64" si="63">F63</f>
        <v>0.1915602924117446</v>
      </c>
      <c r="AA63" s="27">
        <f>(($AA$31+$AA$34+$AA$37+$AA$40)-$R$52-$R$57)*L63</f>
        <v>0.10591601398391089</v>
      </c>
      <c r="AB63" s="27">
        <f>(($AB$31+$AB$34+$AB$37+$AB$40)-$S$52-$S$57)*M63</f>
        <v>1.2643425367369468E-2</v>
      </c>
      <c r="AC63" s="27">
        <f>(($AC$31+$AC$34+$AC$37+$AC$40)-$T$52-$T$57)*N63</f>
        <v>3.9230060284847785E-3</v>
      </c>
      <c r="AD63" s="27">
        <f>(($AD$31+$AD$34+$AD$37+$AD$40)-$U$52-$U$57)*O63</f>
        <v>1.2564852140430748E-2</v>
      </c>
      <c r="AE63" s="27">
        <f>(($AE$31+$AE$34+$AE$37+$AE$40)-$V$52-$V$57)*P63</f>
        <v>2.1306451536804909</v>
      </c>
      <c r="AF63" s="27">
        <f>(($AF$31+$AF$34+$AF$37+$AF$40)-$W$52-$W$57)*Q63</f>
        <v>0.13439751134702557</v>
      </c>
      <c r="AG63" s="27">
        <f t="shared" ref="AG63:AG64" si="64">($AG$57*Q63)</f>
        <v>0.13435094557213045</v>
      </c>
      <c r="AH63" s="196"/>
      <c r="AI63" s="200">
        <f t="shared" si="60"/>
        <v>552.91215444718728</v>
      </c>
      <c r="AJ63" s="18">
        <f t="shared" si="60"/>
        <v>66.002328604684763</v>
      </c>
      <c r="AK63" s="18">
        <f t="shared" si="60"/>
        <v>20.479223429313674</v>
      </c>
      <c r="AL63" s="18">
        <f t="shared" si="60"/>
        <v>65.592153688216001</v>
      </c>
      <c r="AM63" s="18">
        <f t="shared" si="61"/>
        <v>11.122582487506479</v>
      </c>
      <c r="AN63" s="201">
        <f t="shared" si="61"/>
        <v>0.70159378885342327</v>
      </c>
      <c r="BR63" s="329">
        <f t="shared" si="62"/>
        <v>4.2071817193228202E-2</v>
      </c>
      <c r="BT63" s="228">
        <f t="shared" si="44"/>
        <v>0</v>
      </c>
      <c r="BU63" s="228">
        <f t="shared" si="44"/>
        <v>0</v>
      </c>
      <c r="BV63" s="228">
        <f t="shared" si="44"/>
        <v>0</v>
      </c>
      <c r="BW63" s="228">
        <f t="shared" si="43"/>
        <v>0</v>
      </c>
      <c r="BX63" s="228">
        <f t="shared" si="43"/>
        <v>0</v>
      </c>
      <c r="BY63" s="228">
        <f t="shared" si="43"/>
        <v>0</v>
      </c>
      <c r="BZ63" s="228">
        <f t="shared" si="43"/>
        <v>0</v>
      </c>
      <c r="CA63" s="228">
        <f t="shared" si="43"/>
        <v>0</v>
      </c>
      <c r="CB63" s="228">
        <f t="shared" si="43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3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4"/>
        <v>0</v>
      </c>
      <c r="AH64" s="224"/>
      <c r="AI64" s="156" t="str">
        <f t="shared" si="60"/>
        <v/>
      </c>
      <c r="AJ64" s="157" t="str">
        <f t="shared" si="60"/>
        <v/>
      </c>
      <c r="AK64" s="157" t="str">
        <f t="shared" si="60"/>
        <v/>
      </c>
      <c r="AL64" s="157" t="str">
        <f t="shared" si="60"/>
        <v/>
      </c>
      <c r="AM64" s="157" t="str">
        <f t="shared" si="61"/>
        <v/>
      </c>
      <c r="AN64" s="158" t="str">
        <f t="shared" si="61"/>
        <v/>
      </c>
      <c r="BR64" s="329">
        <f t="shared" si="62"/>
        <v>4.2071817193228202E-2</v>
      </c>
      <c r="BT64" s="228">
        <f t="shared" si="44"/>
        <v>0</v>
      </c>
      <c r="BU64" s="228">
        <f t="shared" si="44"/>
        <v>0</v>
      </c>
      <c r="BV64" s="228">
        <f t="shared" si="44"/>
        <v>0</v>
      </c>
      <c r="BW64" s="228">
        <f t="shared" si="43"/>
        <v>0</v>
      </c>
      <c r="BX64" s="228">
        <f t="shared" si="43"/>
        <v>0</v>
      </c>
      <c r="BY64" s="228">
        <f t="shared" si="43"/>
        <v>0</v>
      </c>
      <c r="BZ64" s="228">
        <f t="shared" si="43"/>
        <v>0</v>
      </c>
      <c r="CA64" s="228">
        <f t="shared" si="43"/>
        <v>0</v>
      </c>
      <c r="CB64" s="228">
        <f t="shared" si="43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1</v>
      </c>
      <c r="L65" s="27">
        <f>SUM(L62:L64)</f>
        <v>1</v>
      </c>
      <c r="M65" s="27">
        <f t="shared" ref="M65:Q65" si="65">SUM(M62:M64)</f>
        <v>1</v>
      </c>
      <c r="N65" s="27">
        <f t="shared" si="65"/>
        <v>1</v>
      </c>
      <c r="O65" s="27">
        <f t="shared" si="65"/>
        <v>1</v>
      </c>
      <c r="P65" s="27">
        <f t="shared" si="65"/>
        <v>1</v>
      </c>
      <c r="Q65" s="27">
        <f t="shared" si="65"/>
        <v>1</v>
      </c>
      <c r="Y65" s="225" t="s">
        <v>76</v>
      </c>
      <c r="Z65" s="141">
        <f t="shared" ref="Z65:AG65" si="66">SUM(Z62:Z64)</f>
        <v>0.41195761808977338</v>
      </c>
      <c r="AA65" s="141">
        <f t="shared" si="66"/>
        <v>0.22777637415894814</v>
      </c>
      <c r="AB65" s="141">
        <f t="shared" si="66"/>
        <v>1.6568503954094441E-2</v>
      </c>
      <c r="AC65" s="141">
        <f t="shared" si="66"/>
        <v>8.232961235015275E-3</v>
      </c>
      <c r="AD65" s="141">
        <f t="shared" si="66"/>
        <v>1.646553812138743E-2</v>
      </c>
      <c r="AE65" s="141">
        <f t="shared" si="66"/>
        <v>4.582032588560196</v>
      </c>
      <c r="AF65" s="141">
        <f t="shared" si="66"/>
        <v>0.28902690612263565</v>
      </c>
      <c r="AG65" s="141">
        <f t="shared" si="66"/>
        <v>0.28892676467124828</v>
      </c>
      <c r="AH65" s="226"/>
      <c r="BT65" s="228">
        <f t="shared" si="44"/>
        <v>0</v>
      </c>
      <c r="BU65" s="228">
        <f t="shared" si="44"/>
        <v>0</v>
      </c>
      <c r="BV65" s="228">
        <f t="shared" si="44"/>
        <v>0</v>
      </c>
      <c r="BW65" s="228">
        <f t="shared" si="43"/>
        <v>0</v>
      </c>
      <c r="BX65" s="228">
        <f t="shared" si="43"/>
        <v>0</v>
      </c>
      <c r="BY65" s="228">
        <f t="shared" si="43"/>
        <v>0</v>
      </c>
      <c r="BZ65" s="228">
        <f t="shared" si="43"/>
        <v>0</v>
      </c>
      <c r="CA65" s="228">
        <f t="shared" si="43"/>
        <v>0</v>
      </c>
      <c r="CB65" s="228">
        <f t="shared" si="43"/>
        <v>0</v>
      </c>
    </row>
    <row r="66" spans="1:80" ht="15" thickBot="1" x14ac:dyDescent="0.35">
      <c r="F66" s="313"/>
      <c r="Y66" s="221" t="s">
        <v>74</v>
      </c>
      <c r="Z66" s="198">
        <f t="shared" ref="Z66:AF66" si="67">(Z31+Z34+Z37+Z40)-Q52-Q57-Z65</f>
        <v>0</v>
      </c>
      <c r="AA66" s="198">
        <f t="shared" si="67"/>
        <v>0</v>
      </c>
      <c r="AB66" s="198">
        <f t="shared" si="67"/>
        <v>0</v>
      </c>
      <c r="AC66" s="198">
        <f t="shared" si="67"/>
        <v>0</v>
      </c>
      <c r="AD66" s="198">
        <f t="shared" si="67"/>
        <v>0</v>
      </c>
      <c r="AE66" s="198">
        <f t="shared" si="67"/>
        <v>0</v>
      </c>
      <c r="AF66" s="198">
        <f t="shared" si="67"/>
        <v>0</v>
      </c>
      <c r="AG66" s="198">
        <f>IF(OR(G22="IPCC_MCF_B0",G22=""),0,(AG31+AG34+AG37+AG40+AH31+AH34+AH37+AH40)-X52-Y52-X57-AG65)</f>
        <v>0</v>
      </c>
      <c r="AH66" s="199"/>
      <c r="BT66" s="228">
        <f t="shared" si="44"/>
        <v>0</v>
      </c>
      <c r="BU66" s="228">
        <f t="shared" si="44"/>
        <v>0</v>
      </c>
      <c r="BV66" s="228">
        <f t="shared" si="44"/>
        <v>0</v>
      </c>
      <c r="BW66" s="228">
        <f t="shared" si="43"/>
        <v>0</v>
      </c>
      <c r="BX66" s="228">
        <f t="shared" si="43"/>
        <v>0</v>
      </c>
      <c r="BY66" s="228">
        <f t="shared" si="43"/>
        <v>0</v>
      </c>
      <c r="BZ66" s="228">
        <f t="shared" si="43"/>
        <v>0</v>
      </c>
      <c r="CA66" s="228">
        <f t="shared" si="43"/>
        <v>0</v>
      </c>
      <c r="CB66" s="228">
        <f t="shared" si="43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4"/>
        <v>0</v>
      </c>
      <c r="BU67" s="228">
        <f t="shared" si="44"/>
        <v>0</v>
      </c>
      <c r="BV67" s="228">
        <f t="shared" si="44"/>
        <v>0</v>
      </c>
      <c r="BW67" s="228">
        <f t="shared" si="43"/>
        <v>0</v>
      </c>
      <c r="BX67" s="228">
        <f t="shared" si="43"/>
        <v>0</v>
      </c>
      <c r="BY67" s="228">
        <f t="shared" si="43"/>
        <v>0</v>
      </c>
      <c r="BZ67" s="228">
        <f t="shared" si="43"/>
        <v>0</v>
      </c>
      <c r="CA67" s="228">
        <f t="shared" si="43"/>
        <v>0</v>
      </c>
      <c r="CB67" s="228">
        <f t="shared" si="43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4"/>
        <v>0</v>
      </c>
      <c r="BU68" s="228">
        <f t="shared" si="44"/>
        <v>0</v>
      </c>
      <c r="BV68" s="228">
        <f t="shared" si="44"/>
        <v>0</v>
      </c>
      <c r="BW68" s="228">
        <f t="shared" si="43"/>
        <v>0</v>
      </c>
      <c r="BX68" s="228">
        <f t="shared" si="43"/>
        <v>0</v>
      </c>
      <c r="BY68" s="228">
        <f t="shared" si="43"/>
        <v>0</v>
      </c>
      <c r="BZ68" s="228">
        <f t="shared" si="43"/>
        <v>0</v>
      </c>
      <c r="CA68" s="228">
        <f t="shared" si="43"/>
        <v>0</v>
      </c>
      <c r="CB68" s="228">
        <f t="shared" si="43"/>
        <v>0</v>
      </c>
    </row>
    <row r="69" spans="1:80" x14ac:dyDescent="0.3">
      <c r="A69" s="103" t="s">
        <v>78</v>
      </c>
      <c r="B69" s="104">
        <f>(F31*T31+F34*T34+F37*T37+F40*T40)/(F31+F34+F37+F40)</f>
        <v>494.73358320438984</v>
      </c>
      <c r="F69" s="102"/>
      <c r="AL69" s="72"/>
      <c r="AM69" s="82"/>
      <c r="AN69" s="82"/>
      <c r="AO69" s="82"/>
      <c r="AP69" s="82"/>
      <c r="AQ69" s="82"/>
      <c r="BT69" s="228">
        <f t="shared" si="44"/>
        <v>0</v>
      </c>
      <c r="BU69" s="228">
        <f t="shared" si="44"/>
        <v>0</v>
      </c>
      <c r="BV69" s="228">
        <f t="shared" si="44"/>
        <v>0</v>
      </c>
      <c r="BW69" s="228">
        <f t="shared" si="43"/>
        <v>0</v>
      </c>
      <c r="BX69" s="228">
        <f t="shared" si="43"/>
        <v>0</v>
      </c>
      <c r="BY69" s="228">
        <f t="shared" si="43"/>
        <v>0</v>
      </c>
      <c r="BZ69" s="228">
        <f t="shared" si="43"/>
        <v>0</v>
      </c>
      <c r="CA69" s="228">
        <f t="shared" si="43"/>
        <v>0</v>
      </c>
      <c r="CB69" s="228">
        <f t="shared" si="43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4"/>
        <v>0</v>
      </c>
      <c r="BU70" s="228">
        <f t="shared" si="44"/>
        <v>0</v>
      </c>
      <c r="BV70" s="228">
        <f t="shared" si="44"/>
        <v>0</v>
      </c>
      <c r="BW70" s="228">
        <f t="shared" si="44"/>
        <v>0</v>
      </c>
      <c r="BX70" s="228">
        <f t="shared" si="44"/>
        <v>0</v>
      </c>
      <c r="BY70" s="228">
        <f t="shared" si="44"/>
        <v>0</v>
      </c>
      <c r="BZ70" s="228">
        <f t="shared" si="44"/>
        <v>0</v>
      </c>
      <c r="CA70" s="228">
        <f t="shared" si="44"/>
        <v>0</v>
      </c>
      <c r="CB70" s="228">
        <f t="shared" si="44"/>
        <v>0</v>
      </c>
    </row>
    <row r="71" spans="1:80" x14ac:dyDescent="0.3">
      <c r="A71" s="103" t="s">
        <v>81</v>
      </c>
      <c r="B71" s="105">
        <f>(B69/B70)</f>
        <v>4.4975780291308167</v>
      </c>
      <c r="E71" s="102"/>
      <c r="AL71" s="72"/>
      <c r="AM71" s="82"/>
      <c r="AN71" s="82"/>
      <c r="AO71" s="82"/>
      <c r="AP71" s="82"/>
      <c r="AQ71" s="82"/>
      <c r="BT71" s="228">
        <f t="shared" ref="BT71:CB72" si="68">IF($D71="Yes",Z71,0)</f>
        <v>0</v>
      </c>
      <c r="BU71" s="228">
        <f t="shared" si="68"/>
        <v>0</v>
      </c>
      <c r="BV71" s="228">
        <f t="shared" si="68"/>
        <v>0</v>
      </c>
      <c r="BW71" s="228">
        <f t="shared" si="68"/>
        <v>0</v>
      </c>
      <c r="BX71" s="228">
        <f t="shared" si="68"/>
        <v>0</v>
      </c>
      <c r="BY71" s="228">
        <f t="shared" si="68"/>
        <v>0</v>
      </c>
      <c r="BZ71" s="228">
        <f t="shared" si="68"/>
        <v>0</v>
      </c>
      <c r="CA71" s="228">
        <f t="shared" si="68"/>
        <v>0</v>
      </c>
      <c r="CB71" s="228">
        <f t="shared" si="68"/>
        <v>0</v>
      </c>
    </row>
    <row r="72" spans="1:80" x14ac:dyDescent="0.3">
      <c r="A72" s="103" t="s">
        <v>80</v>
      </c>
      <c r="B72" s="105">
        <f>B71*(Z31+Z34+Z37+Z40)</f>
        <v>2.6400116124925108</v>
      </c>
      <c r="Q72" s="313"/>
      <c r="R72" s="313"/>
      <c r="S72" s="313"/>
      <c r="T72" s="313"/>
      <c r="U72" s="313"/>
      <c r="V72" s="313"/>
      <c r="W72" s="313"/>
      <c r="X72" s="313"/>
      <c r="Y72" s="313"/>
      <c r="Z72" s="313"/>
      <c r="AA72" s="313"/>
      <c r="AB72" s="313"/>
      <c r="AC72" s="313"/>
      <c r="AD72" s="313"/>
      <c r="AE72" s="313"/>
      <c r="AF72" s="313"/>
      <c r="AG72" s="313"/>
      <c r="AH72" s="313"/>
      <c r="AI72" s="313"/>
      <c r="AJ72" s="313"/>
      <c r="AK72" s="313"/>
      <c r="AL72" s="313"/>
      <c r="AM72" s="313"/>
      <c r="AN72" s="313"/>
      <c r="AO72" s="313"/>
      <c r="AP72" s="313"/>
      <c r="AQ72" s="313"/>
      <c r="AR72" s="313"/>
      <c r="BT72" s="228">
        <f t="shared" si="68"/>
        <v>0</v>
      </c>
      <c r="BU72" s="228">
        <f t="shared" si="68"/>
        <v>0</v>
      </c>
      <c r="BV72" s="228">
        <f t="shared" si="68"/>
        <v>0</v>
      </c>
      <c r="BW72" s="228">
        <f t="shared" si="68"/>
        <v>0</v>
      </c>
      <c r="BX72" s="228">
        <f t="shared" si="68"/>
        <v>0</v>
      </c>
      <c r="BY72" s="228">
        <f t="shared" si="68"/>
        <v>0</v>
      </c>
      <c r="BZ72" s="228">
        <f t="shared" si="68"/>
        <v>0</v>
      </c>
      <c r="CA72" s="228">
        <f t="shared" si="68"/>
        <v>0</v>
      </c>
      <c r="CB72" s="228">
        <f t="shared" si="68"/>
        <v>0</v>
      </c>
    </row>
    <row r="73" spans="1:80" x14ac:dyDescent="0.3">
      <c r="A73" s="37" t="s">
        <v>114</v>
      </c>
      <c r="B73" s="106">
        <f>B72-(1-(B69/1000))*(F31+F34+F37+F40)</f>
        <v>2.343427717982363</v>
      </c>
      <c r="AL73" s="72"/>
      <c r="AM73" s="82"/>
      <c r="AN73" s="82"/>
      <c r="AO73" s="82"/>
      <c r="AP73" s="82"/>
      <c r="AQ73" s="82"/>
      <c r="BT73" s="228">
        <f t="shared" ref="BT73:CB73" si="69">IF($B72="Yes",Z73,0)</f>
        <v>0</v>
      </c>
      <c r="BU73" s="228">
        <f t="shared" si="69"/>
        <v>0</v>
      </c>
      <c r="BV73" s="228">
        <f t="shared" si="69"/>
        <v>0</v>
      </c>
      <c r="BW73" s="228">
        <f t="shared" si="69"/>
        <v>0</v>
      </c>
      <c r="BX73" s="228">
        <f t="shared" si="69"/>
        <v>0</v>
      </c>
      <c r="BY73" s="228">
        <f t="shared" si="69"/>
        <v>0</v>
      </c>
      <c r="BZ73" s="228">
        <f t="shared" si="69"/>
        <v>0</v>
      </c>
      <c r="CA73" s="228">
        <f t="shared" si="69"/>
        <v>0</v>
      </c>
      <c r="CB73" s="228">
        <f t="shared" si="69"/>
        <v>0</v>
      </c>
    </row>
    <row r="74" spans="1:80" ht="15" thickBot="1" x14ac:dyDescent="0.35">
      <c r="D74" s="102"/>
      <c r="Q74" s="313">
        <f>Q83+Q82+Q78+Q57+Q26</f>
        <v>4.9446667176485437E-2</v>
      </c>
      <c r="AL74" s="72"/>
      <c r="AM74" s="82"/>
      <c r="AN74" s="82"/>
      <c r="AO74" s="82"/>
      <c r="AP74" s="82"/>
      <c r="AQ74" s="82"/>
      <c r="BT74" s="228">
        <f t="shared" ref="BT74:CB74" si="70">IF($D74="Yes",Z74,0)</f>
        <v>0</v>
      </c>
      <c r="BU74" s="228">
        <f t="shared" si="70"/>
        <v>0</v>
      </c>
      <c r="BV74" s="228">
        <f t="shared" si="70"/>
        <v>0</v>
      </c>
      <c r="BW74" s="228">
        <f t="shared" si="70"/>
        <v>0</v>
      </c>
      <c r="BX74" s="228">
        <f t="shared" si="70"/>
        <v>0</v>
      </c>
      <c r="BY74" s="228">
        <f t="shared" si="70"/>
        <v>0</v>
      </c>
      <c r="BZ74" s="228">
        <f t="shared" si="70"/>
        <v>0</v>
      </c>
      <c r="CA74" s="228">
        <f t="shared" si="70"/>
        <v>0</v>
      </c>
      <c r="CB74" s="228">
        <f t="shared" si="70"/>
        <v>0</v>
      </c>
    </row>
    <row r="75" spans="1:80" ht="16.2" thickBot="1" x14ac:dyDescent="0.35">
      <c r="A75" s="11"/>
      <c r="B75" s="11"/>
      <c r="C75" s="12"/>
      <c r="E75" s="7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 t="s">
        <v>53</v>
      </c>
      <c r="C78" s="8" t="s">
        <v>13</v>
      </c>
      <c r="D78" s="116" t="s">
        <v>128</v>
      </c>
      <c r="E78" s="169">
        <f>IF(B78="","",VLOOKUP(B78,$B$31:$F$42,5,FALSE))</f>
        <v>0.40790494995351317</v>
      </c>
      <c r="F78" s="93">
        <v>66</v>
      </c>
      <c r="G78" s="128" t="s">
        <v>101</v>
      </c>
      <c r="H78" s="93">
        <v>7.2</v>
      </c>
      <c r="I78" s="115">
        <f>F22</f>
        <v>3</v>
      </c>
      <c r="J78" s="115">
        <f>F78-I78</f>
        <v>63</v>
      </c>
      <c r="K78" s="93">
        <v>31.2</v>
      </c>
      <c r="L78" s="139">
        <f>IF(B78="","",VLOOKUP(B78,$B$31:$AH$42,32,FALSE))</f>
        <v>0.10498716153472669</v>
      </c>
      <c r="M78" s="139">
        <f>IF(B78="","",VLOOKUP(B78,$B$31:$AH$42,33,FALSE))</f>
        <v>0.21742218616134834</v>
      </c>
      <c r="O78" s="278">
        <f>(IF($B78="","",VLOOKUP($B78,'Processed products'!$AJ$5:$AN$250,5,FALSE)))</f>
        <v>39</v>
      </c>
      <c r="Q78" s="159">
        <f>AR78*(16/12)*9.375</f>
        <v>3.6008309936270716E-2</v>
      </c>
      <c r="R78" s="159">
        <f>AR78*5</f>
        <v>1.4403323974508286E-2</v>
      </c>
      <c r="S78" s="159">
        <v>0</v>
      </c>
      <c r="T78" s="159">
        <v>0</v>
      </c>
      <c r="U78" s="159">
        <v>0</v>
      </c>
      <c r="V78" s="159">
        <f>(AR78*(16/12)*55)+(AR78*4*21.75)</f>
        <v>0.4618665887825657</v>
      </c>
      <c r="W78" s="159">
        <f>AR78*(16/12)*9.735</f>
        <v>3.7391029037823507E-2</v>
      </c>
      <c r="X78" s="159">
        <f>IF(L78="",0,IF(L78&gt;0,(L78-(L78*BH78^(J78/10))),0))</f>
        <v>3.7165213697943553E-2</v>
      </c>
      <c r="Y78" s="190">
        <f>IF(M78="",0,IF(M78&gt;0,(M78-(M78*BI78^(J78/10))),0))</f>
        <v>9.1620560822031072E-4</v>
      </c>
      <c r="Z78" s="195">
        <f>IF($B78="",0,(VLOOKUP($B78,$B$31:$AH$42,25,FALSE))-Q78)</f>
        <v>0.37189664001724243</v>
      </c>
      <c r="AA78" s="27">
        <f>IF($B78="",0,(VLOOKUP($B78,$B$31:$AH$42,26,FALSE))-R78)</f>
        <v>0.20044888397297761</v>
      </c>
      <c r="AB78" s="27">
        <f>IF($B78="",0,(VLOOKUP($B78,$B$31:$AH$42,27,FALSE))-S78)</f>
        <v>3.576410487121965E-2</v>
      </c>
      <c r="AC78" s="27">
        <f>IF($B78="",0,(VLOOKUP($B78,$B$31:$AH$42,28,FALSE))-T78)</f>
        <v>2.3492511493231247E-3</v>
      </c>
      <c r="AD78" s="27">
        <f>IF($B78="",0,(VLOOKUP($B78,$B$31:$AH$42,29,FALSE))-U78)</f>
        <v>3.5541846974593075E-2</v>
      </c>
      <c r="AE78" s="27">
        <f>IF($B78="",0,(VLOOKUP($B78,$B$31:$AH$42,30,FALSE))-V78)</f>
        <v>5.8482278057921881</v>
      </c>
      <c r="AF78" s="27">
        <f>IF($B78="",0,(VLOOKUP($B78,$B$31:$AH$42,31,FALSE))-W78)</f>
        <v>0.28508749395547539</v>
      </c>
      <c r="AG78" s="27">
        <f>IF($B78="",0,(VLOOKUP($B78,$B$31:$AH$42,32,FALSE))-X78)</f>
        <v>6.7821947836783136E-2</v>
      </c>
      <c r="AH78" s="196">
        <f>IF($B78="",0,(VLOOKUP($B78,$B$31:$AH$42,33,FALSE))-Y78)</f>
        <v>0.21650598055312803</v>
      </c>
      <c r="AI78" s="192">
        <f t="shared" ref="AI78:AL81" si="71">IF($E78="","",(AA78/$Z78)*1000)</f>
        <v>538.99084424017406</v>
      </c>
      <c r="AJ78" s="18">
        <f t="shared" si="71"/>
        <v>96.1667867436541</v>
      </c>
      <c r="AK78" s="18">
        <f t="shared" si="71"/>
        <v>6.3169464214955138</v>
      </c>
      <c r="AL78" s="18">
        <f t="shared" si="71"/>
        <v>95.569153227480712</v>
      </c>
      <c r="AM78" s="18">
        <f t="shared" ref="AM78:AM81" si="72">IF($E78="","",(AE78/$Z78))</f>
        <v>15.725411785169783</v>
      </c>
      <c r="AN78" s="201">
        <f t="shared" ref="AN78:AN81" si="73">IF($E78="","",(AF78/$Z78)*1000)</f>
        <v>766.57722409715166</v>
      </c>
      <c r="AP78" s="188">
        <f>IF(B78="","",(AR78*4))</f>
        <v>1.1522659179606629E-2</v>
      </c>
      <c r="AQ78" s="26">
        <v>0</v>
      </c>
      <c r="AR78" s="188">
        <f>IF(B78="",0,IF(G78="Arrhenius",(BL78+BM78)*(12/16),(((L78+M78)*BO78*(BP78/100)*0.67)*(12/16))*(F78/$G$8)))</f>
        <v>2.8806647949016573E-3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>
        <f t="shared" ref="BD78:BD81" si="74">((L78*EXP(K78-81000*(1/(8.314*(H78+273.15)))))*24)/1000</f>
        <v>7.2263649348608015E-5</v>
      </c>
      <c r="BE78" s="159">
        <f>((M78*0.01*EXP(K78-81000*(1/(8.314*(H78+273.15)))))*24)/1000</f>
        <v>1.4965373281545927E-6</v>
      </c>
      <c r="BF78" s="159">
        <f>10*9.735*BD78</f>
        <v>7.03486626408699E-3</v>
      </c>
      <c r="BG78" s="159">
        <f>10*9.735*BE78</f>
        <v>1.4568790889584959E-4</v>
      </c>
      <c r="BH78" s="159">
        <f t="shared" ref="BH78:BI81" si="75">1-(BF78/L78)</f>
        <v>0.93299308066577202</v>
      </c>
      <c r="BI78" s="159">
        <f t="shared" si="75"/>
        <v>0.99932993080665777</v>
      </c>
      <c r="BJ78" s="159">
        <f>(L78+L78*BH78^(J78/10))/2</f>
        <v>8.640455468575492E-2</v>
      </c>
      <c r="BK78" s="159">
        <f>(M78+M78*BI78^(J78/10))/2</f>
        <v>0.21696408335723819</v>
      </c>
      <c r="BL78" s="159">
        <f>(((BJ78*EXP($K78-81000*(1/(8.314*(H78+273.15)))))*24)*J78)/1000</f>
        <v>3.7468031908999577E-3</v>
      </c>
      <c r="BM78" s="159">
        <f>(((BK78*0.01*EXP(K78-81000*(1/(8.314*(H78+273.15)))))*24)*J78)/1000</f>
        <v>9.4083202302251611E-5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6">$X$17</f>
        <v>4.2071817193228202E-2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7">F79-I79</f>
        <v>0</v>
      </c>
      <c r="K79" s="93"/>
      <c r="L79" s="139" t="str">
        <f t="shared" ref="L79:L81" si="78">IF(B79="","",VLOOKUP(B79,$B$31:$AH$42,32,FALSE))</f>
        <v/>
      </c>
      <c r="M79" s="139" t="str">
        <f t="shared" ref="M79:M81" si="79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80">AR79*(16/12)*9.375</f>
        <v>0</v>
      </c>
      <c r="R79" s="159">
        <f t="shared" ref="R79:R81" si="81">AR79*5</f>
        <v>0</v>
      </c>
      <c r="S79" s="159">
        <v>0</v>
      </c>
      <c r="T79" s="159">
        <v>0</v>
      </c>
      <c r="U79" s="159">
        <v>0</v>
      </c>
      <c r="V79" s="159">
        <f t="shared" ref="V79:V81" si="82">(AR79*(16/12)*55)+(AR79*4*21.75)</f>
        <v>0</v>
      </c>
      <c r="W79" s="159">
        <f t="shared" ref="W79:W81" si="83">AR79*(16/12)*9.735</f>
        <v>0</v>
      </c>
      <c r="X79" s="159">
        <f t="shared" ref="X79:X80" si="84">IF(L79="",0,IF(L79&gt;0,(L79-(L79*BH79^(J79/10))),0))</f>
        <v>0</v>
      </c>
      <c r="Y79" s="190">
        <f t="shared" ref="Y79:Y81" si="85">IF(M79="",0,IF(M79&gt;0,(M79-(M79*BI79^(J79/10))),0))</f>
        <v>0</v>
      </c>
      <c r="Z79" s="195">
        <f t="shared" ref="Z79:Z81" si="86">IF($B79="",0,(VLOOKUP($B79,$B$31:$AH$42,25,FALSE))-Q79)</f>
        <v>0</v>
      </c>
      <c r="AA79" s="27">
        <f t="shared" ref="AA79:AA81" si="87">IF($B79="",0,(VLOOKUP($B79,$B$31:$AH$42,26,FALSE))-R79)</f>
        <v>0</v>
      </c>
      <c r="AB79" s="27">
        <f t="shared" ref="AB79:AB81" si="88">IF($B79="",0,(VLOOKUP($B79,$B$31:$AH$42,27,FALSE))-S79)</f>
        <v>0</v>
      </c>
      <c r="AC79" s="27">
        <f t="shared" ref="AC79:AC81" si="89">IF($B79="",0,(VLOOKUP($B79,$B$31:$AH$42,28,FALSE))-T79)</f>
        <v>0</v>
      </c>
      <c r="AD79" s="27">
        <f t="shared" ref="AD79:AD81" si="90">IF($B79="",0,(VLOOKUP($B79,$B$31:$AH$42,29,FALSE))-U79)</f>
        <v>0</v>
      </c>
      <c r="AE79" s="27">
        <f t="shared" ref="AE79:AE81" si="91">IF($B79="",0,(VLOOKUP($B79,$B$31:$AH$42,30,FALSE))-V79)</f>
        <v>0</v>
      </c>
      <c r="AF79" s="27">
        <f t="shared" ref="AF79:AF81" si="92">IF($B79="",0,(VLOOKUP($B79,$B$31:$AH$42,31,FALSE))-W79)</f>
        <v>0</v>
      </c>
      <c r="AG79" s="27">
        <f t="shared" ref="AG79:AG81" si="93">IF($B79="",0,(VLOOKUP($B79,$B$31:$AH$42,32,FALSE))-X79)</f>
        <v>0</v>
      </c>
      <c r="AH79" s="196">
        <f t="shared" ref="AH79:AH80" si="94">IF($B79="",0,(VLOOKUP($B79,$B$31:$AH$42,33,FALSE))-Y79)</f>
        <v>0</v>
      </c>
      <c r="AI79" s="192" t="str">
        <f t="shared" si="71"/>
        <v/>
      </c>
      <c r="AJ79" s="18" t="str">
        <f t="shared" si="71"/>
        <v/>
      </c>
      <c r="AK79" s="18" t="str">
        <f t="shared" si="71"/>
        <v/>
      </c>
      <c r="AL79" s="18" t="str">
        <f t="shared" si="71"/>
        <v/>
      </c>
      <c r="AM79" s="18" t="str">
        <f t="shared" si="72"/>
        <v/>
      </c>
      <c r="AN79" s="201" t="str">
        <f t="shared" si="73"/>
        <v/>
      </c>
      <c r="AP79" s="188" t="str">
        <f t="shared" ref="AP79:AP81" si="95">IF(B79="","",(AR79*4))</f>
        <v/>
      </c>
      <c r="AQ79" s="26">
        <v>0</v>
      </c>
      <c r="AR79" s="188">
        <f t="shared" ref="AR79:AR83" si="96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4"/>
        <v>#VALUE!</v>
      </c>
      <c r="BE79" s="159" t="e">
        <f t="shared" ref="BE79:BE81" si="97">((M79*0.01*EXP(K79-81000*(1/(8.314*(H79+273.15)))))*24)/1000</f>
        <v>#VALUE!</v>
      </c>
      <c r="BF79" s="159" t="e">
        <f t="shared" ref="BF79:BF81" si="98">10*9.735*BD79</f>
        <v>#VALUE!</v>
      </c>
      <c r="BG79" s="159" t="e">
        <f t="shared" ref="BG79:BG81" si="99">10*9.735*BE79</f>
        <v>#VALUE!</v>
      </c>
      <c r="BH79" s="159" t="e">
        <f t="shared" si="75"/>
        <v>#VALUE!</v>
      </c>
      <c r="BI79" s="159" t="e">
        <f t="shared" si="75"/>
        <v>#VALUE!</v>
      </c>
      <c r="BJ79" s="159" t="e">
        <f t="shared" ref="BJ79:BJ81" si="100">(L79+L79*BH79^(J79/10))/2</f>
        <v>#VALUE!</v>
      </c>
      <c r="BK79" s="159" t="e">
        <f t="shared" ref="BK79:BK81" si="101">(M79+M79*BI79^(J79/10))/2</f>
        <v>#VALUE!</v>
      </c>
      <c r="BL79" s="159" t="e">
        <f t="shared" ref="BL79:BL81" si="102">(((BJ79*EXP($K79-81000*(1/(8.314*(H79+273.15)))))*24)*J79)/1000</f>
        <v>#VALUE!</v>
      </c>
      <c r="BM79" s="159" t="e">
        <f t="shared" ref="BM79:BM81" si="103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6"/>
        <v>4.2071817193228202E-2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7"/>
        <v>0</v>
      </c>
      <c r="K80" s="93"/>
      <c r="L80" s="139" t="str">
        <f t="shared" si="78"/>
        <v/>
      </c>
      <c r="M80" s="139" t="str">
        <f t="shared" si="79"/>
        <v/>
      </c>
      <c r="O80" s="278" t="str">
        <f>(IF($B80="","",VLOOKUP($B80,'Processed products'!$AJ$5:$AN$250,5,FALSE)))</f>
        <v/>
      </c>
      <c r="Q80" s="159">
        <f t="shared" si="80"/>
        <v>0</v>
      </c>
      <c r="R80" s="159">
        <f t="shared" si="81"/>
        <v>0</v>
      </c>
      <c r="S80" s="159">
        <v>0</v>
      </c>
      <c r="T80" s="159">
        <v>0</v>
      </c>
      <c r="U80" s="159">
        <v>0</v>
      </c>
      <c r="V80" s="159">
        <f t="shared" si="82"/>
        <v>0</v>
      </c>
      <c r="W80" s="159">
        <f t="shared" si="83"/>
        <v>0</v>
      </c>
      <c r="X80" s="159">
        <f t="shared" si="84"/>
        <v>0</v>
      </c>
      <c r="Y80" s="190">
        <f t="shared" si="85"/>
        <v>0</v>
      </c>
      <c r="Z80" s="195">
        <f t="shared" si="86"/>
        <v>0</v>
      </c>
      <c r="AA80" s="27">
        <f t="shared" si="87"/>
        <v>0</v>
      </c>
      <c r="AB80" s="27">
        <f t="shared" si="88"/>
        <v>0</v>
      </c>
      <c r="AC80" s="27">
        <f t="shared" si="89"/>
        <v>0</v>
      </c>
      <c r="AD80" s="27">
        <f t="shared" si="90"/>
        <v>0</v>
      </c>
      <c r="AE80" s="27">
        <f t="shared" si="91"/>
        <v>0</v>
      </c>
      <c r="AF80" s="27">
        <f t="shared" si="92"/>
        <v>0</v>
      </c>
      <c r="AG80" s="27">
        <f t="shared" si="93"/>
        <v>0</v>
      </c>
      <c r="AH80" s="196">
        <f t="shared" si="94"/>
        <v>0</v>
      </c>
      <c r="AI80" s="192" t="str">
        <f t="shared" si="71"/>
        <v/>
      </c>
      <c r="AJ80" s="18" t="str">
        <f t="shared" si="71"/>
        <v/>
      </c>
      <c r="AK80" s="18" t="str">
        <f t="shared" si="71"/>
        <v/>
      </c>
      <c r="AL80" s="18" t="str">
        <f t="shared" si="71"/>
        <v/>
      </c>
      <c r="AM80" s="18" t="str">
        <f t="shared" si="72"/>
        <v/>
      </c>
      <c r="AN80" s="201" t="str">
        <f t="shared" si="73"/>
        <v/>
      </c>
      <c r="AP80" s="188" t="str">
        <f t="shared" si="95"/>
        <v/>
      </c>
      <c r="AQ80" s="26">
        <v>0</v>
      </c>
      <c r="AR80" s="188">
        <f t="shared" si="96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4"/>
        <v>#VALUE!</v>
      </c>
      <c r="BE80" s="159" t="e">
        <f t="shared" si="97"/>
        <v>#VALUE!</v>
      </c>
      <c r="BF80" s="159" t="e">
        <f t="shared" si="98"/>
        <v>#VALUE!</v>
      </c>
      <c r="BG80" s="159" t="e">
        <f t="shared" si="99"/>
        <v>#VALUE!</v>
      </c>
      <c r="BH80" s="159" t="e">
        <f t="shared" si="75"/>
        <v>#VALUE!</v>
      </c>
      <c r="BI80" s="159" t="e">
        <f t="shared" si="75"/>
        <v>#VALUE!</v>
      </c>
      <c r="BJ80" s="159" t="e">
        <f t="shared" si="100"/>
        <v>#VALUE!</v>
      </c>
      <c r="BK80" s="159" t="e">
        <f t="shared" si="101"/>
        <v>#VALUE!</v>
      </c>
      <c r="BL80" s="159" t="e">
        <f t="shared" si="102"/>
        <v>#VALUE!</v>
      </c>
      <c r="BM80" s="159" t="e">
        <f t="shared" si="103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6"/>
        <v>4.2071817193228202E-2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7"/>
        <v>0</v>
      </c>
      <c r="K81" s="93"/>
      <c r="L81" s="139" t="str">
        <f t="shared" si="78"/>
        <v/>
      </c>
      <c r="M81" s="139" t="str">
        <f t="shared" si="79"/>
        <v/>
      </c>
      <c r="O81" s="278" t="str">
        <f>(IF($B81="","",VLOOKUP($B81,'Processed products'!$AJ$5:$AN$250,5,FALSE)))</f>
        <v/>
      </c>
      <c r="Q81" s="159">
        <f t="shared" si="80"/>
        <v>0</v>
      </c>
      <c r="R81" s="159">
        <f t="shared" si="81"/>
        <v>0</v>
      </c>
      <c r="S81" s="159">
        <v>0</v>
      </c>
      <c r="T81" s="159">
        <v>0</v>
      </c>
      <c r="U81" s="159">
        <v>0</v>
      </c>
      <c r="V81" s="159">
        <f t="shared" si="82"/>
        <v>0</v>
      </c>
      <c r="W81" s="159">
        <f t="shared" si="83"/>
        <v>0</v>
      </c>
      <c r="X81" s="159">
        <f>IF(L81="",0,IF(L81&gt;0,(L81-(L81*BH81^(J81/10))),0))</f>
        <v>0</v>
      </c>
      <c r="Y81" s="190">
        <f t="shared" si="85"/>
        <v>0</v>
      </c>
      <c r="Z81" s="195">
        <f t="shared" si="86"/>
        <v>0</v>
      </c>
      <c r="AA81" s="27">
        <f t="shared" si="87"/>
        <v>0</v>
      </c>
      <c r="AB81" s="27">
        <f t="shared" si="88"/>
        <v>0</v>
      </c>
      <c r="AC81" s="27">
        <f t="shared" si="89"/>
        <v>0</v>
      </c>
      <c r="AD81" s="27">
        <f t="shared" si="90"/>
        <v>0</v>
      </c>
      <c r="AE81" s="27">
        <f t="shared" si="91"/>
        <v>0</v>
      </c>
      <c r="AF81" s="27">
        <f t="shared" si="92"/>
        <v>0</v>
      </c>
      <c r="AG81" s="27">
        <f t="shared" si="93"/>
        <v>0</v>
      </c>
      <c r="AH81" s="196">
        <f>IF($B81="",0,(VLOOKUP($B81,$B$31:$AH$42,33,FALSE))-Y81)</f>
        <v>0</v>
      </c>
      <c r="AI81" s="192" t="str">
        <f t="shared" si="71"/>
        <v/>
      </c>
      <c r="AJ81" s="18" t="str">
        <f t="shared" si="71"/>
        <v/>
      </c>
      <c r="AK81" s="18" t="str">
        <f t="shared" si="71"/>
        <v/>
      </c>
      <c r="AL81" s="18" t="str">
        <f t="shared" si="71"/>
        <v/>
      </c>
      <c r="AM81" s="18" t="str">
        <f t="shared" si="72"/>
        <v/>
      </c>
      <c r="AN81" s="201" t="str">
        <f t="shared" si="73"/>
        <v/>
      </c>
      <c r="AP81" s="188" t="str">
        <f t="shared" si="95"/>
        <v/>
      </c>
      <c r="AQ81" s="26">
        <v>0</v>
      </c>
      <c r="AR81" s="188">
        <f t="shared" si="96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4"/>
        <v>#VALUE!</v>
      </c>
      <c r="BE81" s="159" t="e">
        <f t="shared" si="97"/>
        <v>#VALUE!</v>
      </c>
      <c r="BF81" s="159" t="e">
        <f t="shared" si="98"/>
        <v>#VALUE!</v>
      </c>
      <c r="BG81" s="159" t="e">
        <f t="shared" si="99"/>
        <v>#VALUE!</v>
      </c>
      <c r="BH81" s="159" t="e">
        <f t="shared" si="75"/>
        <v>#VALUE!</v>
      </c>
      <c r="BI81" s="159" t="e">
        <f t="shared" si="75"/>
        <v>#VALUE!</v>
      </c>
      <c r="BJ81" s="159" t="e">
        <f t="shared" si="100"/>
        <v>#VALUE!</v>
      </c>
      <c r="BK81" s="159" t="e">
        <f t="shared" si="101"/>
        <v>#VALUE!</v>
      </c>
      <c r="BL81" s="159" t="e">
        <f t="shared" si="102"/>
        <v>#VALUE!</v>
      </c>
      <c r="BM81" s="159" t="e">
        <f t="shared" si="103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6"/>
        <v>4.2071817193228202E-2</v>
      </c>
      <c r="BT81" s="228"/>
    </row>
    <row r="82" spans="1:80" x14ac:dyDescent="0.3">
      <c r="A82" s="85" t="s">
        <v>132</v>
      </c>
      <c r="B82" s="116" t="s">
        <v>186</v>
      </c>
      <c r="C82" s="8" t="s">
        <v>13</v>
      </c>
      <c r="D82" s="116" t="s">
        <v>128</v>
      </c>
      <c r="E82" s="169">
        <f>IF(B82="","",VLOOKUP(B82,$B$62:$F$64,5,FALSE))</f>
        <v>0.1915602924117446</v>
      </c>
      <c r="F82" s="93">
        <v>66</v>
      </c>
      <c r="G82" s="128" t="s">
        <v>101</v>
      </c>
      <c r="H82" s="93">
        <v>9.3000000000000007</v>
      </c>
      <c r="I82" s="115">
        <f>IF(B82="",0,(($E$22*$F$22+$E$23*$F$23+$E$24*$F$24+$E$25*$F$25)/$E$26)+$F$57)</f>
        <v>4</v>
      </c>
      <c r="J82" s="115">
        <f>F82-I82</f>
        <v>62</v>
      </c>
      <c r="K82" s="93">
        <v>27.9</v>
      </c>
      <c r="L82" s="139">
        <f>IF(B82="","",VLOOKUP(B82,$B$62:$AH$64,32,FALSE)+M82)</f>
        <v>0.13435094557213045</v>
      </c>
      <c r="M82" s="139">
        <f>IF(B82="","",VLOOKUP(B82,$B$62:$AH$64,33,FALSE))</f>
        <v>0</v>
      </c>
      <c r="O82" s="278">
        <f>(IF($B82="","",VLOOKUP($B82,'Processed products'!$AJ$5:$AN$250,5,FALSE)))</f>
        <v>39</v>
      </c>
      <c r="Q82" s="159">
        <f>AR82*(16/12)*19.5</f>
        <v>5.2350261003890819E-3</v>
      </c>
      <c r="R82" s="159">
        <f>AR82*11</f>
        <v>2.2148187347799959E-3</v>
      </c>
      <c r="S82" s="159">
        <v>0</v>
      </c>
      <c r="T82" s="159">
        <v>0</v>
      </c>
      <c r="U82" s="159">
        <v>0</v>
      </c>
      <c r="V82" s="159">
        <f>(AR82*(16/12)*55)+(AR82*10*21.75)</f>
        <v>5.8558465033198379E-2</v>
      </c>
      <c r="W82" s="159">
        <f>AR82*(16/12)*19.5</f>
        <v>5.2350261003890819E-3</v>
      </c>
      <c r="X82" s="159">
        <f>AR82*(16/12)*19.5</f>
        <v>5.2350261003890819E-3</v>
      </c>
      <c r="Y82" s="190"/>
      <c r="Z82" s="195">
        <f>IF($B82="",0,(VLOOKUP($B82,$B$62:$AH$64,25,FALSE))-Q82)</f>
        <v>0.18632526631135551</v>
      </c>
      <c r="AA82" s="27">
        <f>IF($B82="",0,(VLOOKUP($B82,$B$62:$AH$64,26,FALSE))-R82)</f>
        <v>0.10370119524913089</v>
      </c>
      <c r="AB82" s="27">
        <f>IF($B82="",0,(VLOOKUP($B82,$B$62:$AH$64,27,FALSE))-S82)</f>
        <v>1.2643425367369468E-2</v>
      </c>
      <c r="AC82" s="27">
        <f>IF($B82="",0,(VLOOKUP($B82,$B$62:$AH$64,28,FALSE))-T82)</f>
        <v>3.9230060284847785E-3</v>
      </c>
      <c r="AD82" s="27">
        <f>IF($B82="",0,(VLOOKUP($B82,$B$62:$AH$64,29,FALSE))-U82)</f>
        <v>1.2564852140430748E-2</v>
      </c>
      <c r="AE82" s="27">
        <f>IF($B82="",0,(VLOOKUP($B82,$B$62:$AH$64,30,FALSE))-V82)</f>
        <v>2.0720866886472926</v>
      </c>
      <c r="AF82" s="27">
        <f>IF($B82="",0,(VLOOKUP($B82,$B$62:$AH$64,31,FALSE))-W82)</f>
        <v>0.12916248524663648</v>
      </c>
      <c r="AG82" s="27">
        <f>IF($B82="",0,(L82-X82))</f>
        <v>0.12911591947174136</v>
      </c>
      <c r="AH82" s="196"/>
      <c r="AI82" s="192">
        <f t="shared" ref="AI82:AL83" si="104">IF($E82="","",(AA82/$Z82)*1000)</f>
        <v>556.56002700054034</v>
      </c>
      <c r="AJ82" s="18">
        <f t="shared" si="104"/>
        <v>67.856741158452976</v>
      </c>
      <c r="AK82" s="18">
        <f t="shared" si="104"/>
        <v>21.054611143983603</v>
      </c>
      <c r="AL82" s="18">
        <f t="shared" si="104"/>
        <v>67.43504189836753</v>
      </c>
      <c r="AM82" s="18">
        <f>IF($E82="","",(AE82/$Z82))</f>
        <v>11.120803580040343</v>
      </c>
      <c r="AN82" s="201">
        <f>IF($E82="","",(AF82/$Z82)*1000)</f>
        <v>693.20971762789179</v>
      </c>
      <c r="AP82" s="188">
        <f>IF(B82="","",(AR82*10))</f>
        <v>2.0134715770727236E-3</v>
      </c>
      <c r="AQ82" s="26">
        <v>0</v>
      </c>
      <c r="AR82" s="188">
        <f t="shared" si="96"/>
        <v>2.0134715770727237E-4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>
        <f>((L82*EXP(K82-81000*(1/(8.314*(H82+273.15)))))*24)/1000</f>
        <v>4.4163542225264792E-6</v>
      </c>
      <c r="BE82" s="159"/>
      <c r="BF82" s="159">
        <f>10*19.5*BD82</f>
        <v>8.6118907339266342E-4</v>
      </c>
      <c r="BG82" s="159"/>
      <c r="BH82" s="159">
        <f>1-(BF82/L82)</f>
        <v>0.99359000363022898</v>
      </c>
      <c r="BI82" s="159"/>
      <c r="BJ82" s="159">
        <f>(L82+L82*BH82^(J82/10))/2</f>
        <v>0.1317253551705227</v>
      </c>
      <c r="BK82" s="159"/>
      <c r="BL82" s="159">
        <f>(((BJ82*EXP($K82-81000*(1/(8.314*(H82+273.15)))))*24)*J82)/1000</f>
        <v>2.6846287694302982E-4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6"/>
        <v>4.2071817193228202E-2</v>
      </c>
      <c r="BT82" s="228"/>
    </row>
    <row r="83" spans="1:80" ht="15" thickBot="1" x14ac:dyDescent="0.35">
      <c r="A83" s="85" t="s">
        <v>132</v>
      </c>
      <c r="B83" s="116" t="s">
        <v>185</v>
      </c>
      <c r="C83" s="8" t="s">
        <v>13</v>
      </c>
      <c r="D83" s="116" t="s">
        <v>128</v>
      </c>
      <c r="E83" s="169">
        <f>IF(B83="","",VLOOKUP(B83,$B$62:$F$64,5,FALSE))</f>
        <v>0.22039732567802875</v>
      </c>
      <c r="F83" s="93">
        <v>97</v>
      </c>
      <c r="G83" s="128" t="s">
        <v>247</v>
      </c>
      <c r="H83" s="93"/>
      <c r="I83" s="115">
        <f>IF(B83="",0,(($E$22*$F$22+$E$23*$F$23+$E$24*$F$24+$E$25*$F$25)/$E$26)+$F$57)</f>
        <v>4</v>
      </c>
      <c r="J83" s="115">
        <f t="shared" si="77"/>
        <v>93</v>
      </c>
      <c r="K83" s="93"/>
      <c r="L83" s="139">
        <f>IF(B83="","",VLOOKUP(B83,$B$62:$AH$64,32,FALSE)+M83)</f>
        <v>0.15457581909911783</v>
      </c>
      <c r="M83" s="139">
        <f>IF(B83="","",VLOOKUP(B83,$B$62:$AH$64,33,FALSE))</f>
        <v>0</v>
      </c>
      <c r="O83" s="278">
        <f>(IF($B83="","",VLOOKUP($B83,'Processed products'!$AJ$5:$AN$250,5,FALSE)))</f>
        <v>300</v>
      </c>
      <c r="Q83" s="159">
        <f>AR83*(16/12)*19.5</f>
        <v>2.9081276302031626E-3</v>
      </c>
      <c r="R83" s="159">
        <f>AR83*11</f>
        <v>1.2303616897013381E-3</v>
      </c>
      <c r="S83" s="159">
        <v>0</v>
      </c>
      <c r="T83" s="159">
        <v>0</v>
      </c>
      <c r="U83" s="159">
        <v>0</v>
      </c>
      <c r="V83" s="159">
        <f>(AR83*(16/12)*55)+(AR83*10*21.75)</f>
        <v>3.2530017401952042E-2</v>
      </c>
      <c r="W83" s="159">
        <f>AR83*(16/12)*19.5</f>
        <v>2.9081276302031626E-3</v>
      </c>
      <c r="X83" s="159">
        <f>AR83*(16/12)*19.5</f>
        <v>2.9081276302031626E-3</v>
      </c>
      <c r="Y83" s="190"/>
      <c r="Z83" s="197">
        <f>IF($B83="",0,(VLOOKUP($B83,$B$62:$AH$64,25,FALSE))-Q83)</f>
        <v>0.2174891980478256</v>
      </c>
      <c r="AA83" s="198">
        <f>IF($B83="",0,(VLOOKUP($B83,$B$62:$AH$64,26,FALSE))-R83)</f>
        <v>0.12062999848533593</v>
      </c>
      <c r="AB83" s="198">
        <f>IF($B83="",0,(VLOOKUP($B83,$B$62:$AH$64,27,FALSE))-S83)</f>
        <v>3.9250785867249727E-3</v>
      </c>
      <c r="AC83" s="198">
        <f>IF($B83="",0,(VLOOKUP($B83,$B$62:$AH$64,28,FALSE))-T83)</f>
        <v>4.3099552065304966E-3</v>
      </c>
      <c r="AD83" s="198">
        <f>IF($B83="",0,(VLOOKUP($B83,$B$62:$AH$64,29,FALSE))-U83)</f>
        <v>3.9006859809566823E-3</v>
      </c>
      <c r="AE83" s="198">
        <f>IF($B83="",0,(VLOOKUP($B83,$B$62:$AH$64,30,FALSE))-V83)</f>
        <v>2.4188574174777528</v>
      </c>
      <c r="AF83" s="198">
        <f>IF($B83="",0,(VLOOKUP($B83,$B$62:$AH$64,31,FALSE))-W83)</f>
        <v>0.15172126714540693</v>
      </c>
      <c r="AG83" s="198">
        <f>IF($B83="",0,(L83-X83))</f>
        <v>0.15166769146891468</v>
      </c>
      <c r="AH83" s="199"/>
      <c r="AI83" s="192">
        <f t="shared" si="104"/>
        <v>554.64822882288411</v>
      </c>
      <c r="AJ83" s="18">
        <f t="shared" si="104"/>
        <v>18.047234630300366</v>
      </c>
      <c r="AK83" s="18">
        <f t="shared" si="104"/>
        <v>19.816870195009606</v>
      </c>
      <c r="AL83" s="18">
        <f t="shared" si="104"/>
        <v>17.935079148615586</v>
      </c>
      <c r="AM83" s="18">
        <f>IF($E83="","",(AE83/$Z83))</f>
        <v>11.121735880169318</v>
      </c>
      <c r="AN83" s="201">
        <f>IF($E83="","",(AF83/$Z83)*1000)</f>
        <v>697.60369023956594</v>
      </c>
      <c r="AP83" s="188">
        <f>IF(B83="","",(AR83*10))</f>
        <v>1.1185106270012164E-3</v>
      </c>
      <c r="AQ83" s="26">
        <v>0</v>
      </c>
      <c r="AR83" s="188">
        <f t="shared" si="96"/>
        <v>1.1185106270012165E-4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>
        <f>((L83*EXP(K83-81000*(1/(8.314*(H83+273.15)))))*24)/1000</f>
        <v>1.1998149709244455E-18</v>
      </c>
      <c r="BE83" s="159"/>
      <c r="BF83" s="159">
        <f>10*19.5*BD83</f>
        <v>2.339639193302669E-16</v>
      </c>
      <c r="BG83" s="159"/>
      <c r="BH83" s="159">
        <f>1-(BF83/L83)</f>
        <v>0.99999999999999845</v>
      </c>
      <c r="BI83" s="159"/>
      <c r="BJ83" s="159">
        <f>(L83+L83*BH83^(J83/10))/2</f>
        <v>0.15457581909911672</v>
      </c>
      <c r="BK83" s="159"/>
      <c r="BL83" s="159">
        <f>(((BJ83*EXP($K83-81000*(1/(8.314*(H83+273.15)))))*24)*J83)/1000</f>
        <v>1.1158279229597264E-16</v>
      </c>
      <c r="BM83" s="159"/>
      <c r="BO83" s="318">
        <f>VLOOKUP(B83,'Processed products'!$AJ$5:$AV$250,13,FALSE)</f>
        <v>0.18</v>
      </c>
      <c r="BP83" s="319">
        <f>VLOOKUP(B83,'Processed products'!$AJ$5:$AV$250,12,FALSE)</f>
        <v>0.8</v>
      </c>
      <c r="BR83" s="329">
        <f t="shared" si="76"/>
        <v>4.2071817193228202E-2</v>
      </c>
      <c r="BT83" s="228"/>
    </row>
    <row r="84" spans="1:80" ht="15" thickBot="1" x14ac:dyDescent="0.35">
      <c r="BT84" s="228">
        <f>SUM(BT10:BT83)</f>
        <v>0</v>
      </c>
      <c r="BU84" s="228">
        <f t="shared" ref="BU84:CB84" si="105">SUM(BU10:BU83)</f>
        <v>0</v>
      </c>
      <c r="BV84" s="228">
        <f t="shared" si="105"/>
        <v>0</v>
      </c>
      <c r="BW84" s="228">
        <f t="shared" si="105"/>
        <v>0</v>
      </c>
      <c r="BX84" s="228">
        <f t="shared" si="105"/>
        <v>0</v>
      </c>
      <c r="BY84" s="228">
        <f t="shared" si="105"/>
        <v>0</v>
      </c>
      <c r="BZ84" s="228">
        <f t="shared" si="105"/>
        <v>0</v>
      </c>
      <c r="CA84" s="228">
        <f t="shared" si="105"/>
        <v>0</v>
      </c>
      <c r="CB84" s="228">
        <f t="shared" si="105"/>
        <v>0</v>
      </c>
    </row>
    <row r="85" spans="1:80" x14ac:dyDescent="0.3">
      <c r="Q85" s="320"/>
      <c r="R85" s="320"/>
      <c r="S85" s="320"/>
      <c r="T85" s="320"/>
      <c r="U85" s="320"/>
      <c r="V85" s="320"/>
      <c r="W85" s="320"/>
      <c r="Y85" s="225" t="s">
        <v>76</v>
      </c>
      <c r="Z85" s="141">
        <f>SUM(Z78:Z83)</f>
        <v>0.77571110437642354</v>
      </c>
      <c r="AA85" s="141">
        <f t="shared" ref="AA85:AF85" si="106">SUM(AA78:AA83)</f>
        <v>0.42478007770744441</v>
      </c>
      <c r="AB85" s="141">
        <f t="shared" si="106"/>
        <v>5.2332608825314091E-2</v>
      </c>
      <c r="AC85" s="141">
        <f t="shared" si="106"/>
        <v>1.05822123843384E-2</v>
      </c>
      <c r="AD85" s="141">
        <f t="shared" si="106"/>
        <v>5.2007385095980511E-2</v>
      </c>
      <c r="AE85" s="141">
        <f t="shared" si="106"/>
        <v>10.339171911917234</v>
      </c>
      <c r="AF85" s="226">
        <f t="shared" si="106"/>
        <v>0.56597124634751883</v>
      </c>
      <c r="AG85" s="82"/>
      <c r="AH85" s="82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>
        <f>E17-Q26-Q52-Q57-SUM(Q78:Q83)-BT84-Z85</f>
        <v>0</v>
      </c>
      <c r="AA86" s="198">
        <f>($E$17*(R17/1000))-R26-R52-R57-SUM(R78:R83)-BU84-AA85</f>
        <v>0</v>
      </c>
      <c r="AB86" s="198">
        <f>($E$17*(S17/1000))-S26-S52-S57-SUM(S78:S83)-BV84-AB85</f>
        <v>0</v>
      </c>
      <c r="AC86" s="198">
        <f>($E$17*(T17/1000))-T26-T52-T57-SUM(T78:T83)-BW84-AC85</f>
        <v>0</v>
      </c>
      <c r="AD86" s="198">
        <f>($E$17*(U17/1000))-U26-U52-U57-SUM(U78:U83)-BX84-AD85</f>
        <v>0</v>
      </c>
      <c r="AE86" s="198">
        <f>($E$17*V17)-V26-V52-V57-SUM(V78:V83)-BY84-AE85</f>
        <v>0</v>
      </c>
      <c r="AF86" s="199">
        <f>($E$17*(W17/1000))-W26-W52-W57-SUM(W78:W83)-BZ84-AF85</f>
        <v>0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 t="s">
        <v>12</v>
      </c>
      <c r="C88" s="232">
        <v>25</v>
      </c>
      <c r="D88" s="232" t="s">
        <v>146</v>
      </c>
      <c r="E88" s="232" t="s">
        <v>150</v>
      </c>
      <c r="F88" s="326">
        <f>J88</f>
        <v>100</v>
      </c>
      <c r="G88" s="130"/>
      <c r="H88" s="130">
        <f>E13/(P13/1000)</f>
        <v>11.650678364426089</v>
      </c>
      <c r="I88" s="130">
        <f>Z22/(P22/1000)</f>
        <v>11.650678364426089</v>
      </c>
      <c r="J88" s="28">
        <f>I88/H88*100</f>
        <v>100</v>
      </c>
      <c r="K88" s="234">
        <f>IF(B88="",0,(((VLOOKUP(B88,$B$13:$E$16,4,FALSE)*1000)/(VLOOKUP(B88,$B$13:$P$16,15,FALSE))*(F88/100))/1000)*C88)</f>
        <v>0.2912669591106522</v>
      </c>
      <c r="L88" s="234">
        <f>IF(E88="Diesel",VLOOKUP(D88,Other_tables!$O$5:$P$13,2,FALSE)*K88*1.007,0)</f>
        <v>0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0</v>
      </c>
      <c r="R88" s="234">
        <f>IF(O88="","0",SUMPRODUCT(($D$88:$D$101=O88)*$K$88:$K$101))</f>
        <v>0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7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8">SUMPRODUCT(($D$88:$D$101=O89)*$L$88:$L$101)</f>
        <v>0</v>
      </c>
      <c r="R89" s="234">
        <f>IF(O89="","0",SUMPRODUCT(($D$88:$D$101=O89)*$K$88:$K$101))</f>
        <v>0.41406201834895007</v>
      </c>
      <c r="S89" s="234">
        <f>IF(O89="Traktor",0,(R89*VLOOKUP(O89,Other_tables!$O$5:$P$13,2,FALSE))/1000)</f>
        <v>4.1406201834895011E-2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7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8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7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8"/>
        <v>0</v>
      </c>
      <c r="R91" s="234">
        <f t="shared" ref="R91:R96" si="109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7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8"/>
        <v>0</v>
      </c>
      <c r="R92" s="234">
        <f t="shared" si="109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7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8"/>
        <v>0</v>
      </c>
      <c r="R93" s="234">
        <f t="shared" si="109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7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8"/>
        <v>0</v>
      </c>
      <c r="R94" s="234">
        <f t="shared" si="109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7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8"/>
        <v>0</v>
      </c>
      <c r="R95" s="234">
        <f t="shared" si="109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7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8"/>
        <v>0</v>
      </c>
      <c r="R96" s="234">
        <f t="shared" si="109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/>
      <c r="C97" s="232"/>
      <c r="D97" s="232"/>
      <c r="E97" s="232"/>
      <c r="F97" s="233">
        <v>100</v>
      </c>
      <c r="G97" s="130"/>
      <c r="K97" s="234">
        <f t="shared" si="107"/>
        <v>0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0</v>
      </c>
      <c r="R97" s="240"/>
      <c r="S97" s="239">
        <f t="shared" ref="S97" si="110">SUM(S88:S96)</f>
        <v>4.1406201834895011E-2</v>
      </c>
    </row>
    <row r="98" spans="1:19" x14ac:dyDescent="0.3">
      <c r="A98" s="230" t="s">
        <v>205</v>
      </c>
      <c r="B98" s="231" t="s">
        <v>12</v>
      </c>
      <c r="C98" s="232">
        <v>25</v>
      </c>
      <c r="D98" s="232" t="s">
        <v>146</v>
      </c>
      <c r="E98" s="232" t="s">
        <v>150</v>
      </c>
      <c r="F98" s="326">
        <f>J98</f>
        <v>42.158938869426663</v>
      </c>
      <c r="G98" s="130"/>
      <c r="H98" s="130">
        <f>E13/(P13/1000)</f>
        <v>11.650678364426089</v>
      </c>
      <c r="I98" s="130">
        <f>Z63/(T63/1000)</f>
        <v>4.9118023695319133</v>
      </c>
      <c r="J98" s="250">
        <f>I98/H98*100</f>
        <v>42.158938869426663</v>
      </c>
      <c r="K98" s="234">
        <f t="shared" si="107"/>
        <v>0.12279505923829784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7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7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7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 t="s">
        <v>12</v>
      </c>
      <c r="C106" s="232"/>
      <c r="D106" s="232">
        <v>4.3E-3</v>
      </c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 t="str">
        <f t="shared" ref="O106:O114" si="111">B106</f>
        <v>Cattle_slurry_conv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5.0097916967032183E-2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11"/>
        <v>0</v>
      </c>
      <c r="P107" s="236"/>
      <c r="Q107" s="234">
        <f t="shared" ref="Q107:Q114" si="112">IF(C107="",0,((VLOOKUP($O107,$B$13:$E$16,4,FALSE)/(VLOOKUP($O107,$B$13:$P$16,15,FALSE)/1000))*C107)*(F107/100))</f>
        <v>0</v>
      </c>
      <c r="R107" s="234">
        <f t="shared" ref="R107:R114" si="113">IF(D107="",0,((VLOOKUP($O107,$B$13:$E$16,4,FALSE)/(VLOOKUP($O107,$B$13:$P$16,15,FALSE)/1000))*D107)*(F107/100))</f>
        <v>0</v>
      </c>
      <c r="S107" s="234">
        <f t="shared" ref="S107:S114" si="114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11"/>
        <v>0</v>
      </c>
      <c r="P108" s="236"/>
      <c r="Q108" s="234">
        <f t="shared" si="112"/>
        <v>0</v>
      </c>
      <c r="R108" s="234">
        <f t="shared" si="113"/>
        <v>0</v>
      </c>
      <c r="S108" s="234">
        <f t="shared" si="114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11"/>
        <v>0</v>
      </c>
      <c r="P109" s="236"/>
      <c r="Q109" s="234">
        <f t="shared" si="112"/>
        <v>0</v>
      </c>
      <c r="R109" s="234">
        <f t="shared" si="113"/>
        <v>0</v>
      </c>
      <c r="S109" s="234">
        <f t="shared" si="114"/>
        <v>0</v>
      </c>
    </row>
    <row r="110" spans="1:19" x14ac:dyDescent="0.3">
      <c r="A110" s="230" t="s">
        <v>171</v>
      </c>
      <c r="B110" s="231" t="s">
        <v>12</v>
      </c>
      <c r="C110" s="232"/>
      <c r="D110" s="232">
        <v>6.4999999999999997E-3</v>
      </c>
      <c r="E110" s="232"/>
      <c r="F110" s="233">
        <v>45</v>
      </c>
      <c r="G110" s="130">
        <f>Z22/(P22/1000)</f>
        <v>11.650678364426089</v>
      </c>
      <c r="H110" s="130">
        <f>E31/(110/1000)</f>
        <v>5.3636363636363633</v>
      </c>
      <c r="I110" s="322">
        <f>H110/G110*100</f>
        <v>46.037116431036033</v>
      </c>
      <c r="J110" s="130"/>
      <c r="K110" s="130"/>
      <c r="L110" s="130"/>
      <c r="M110" s="130"/>
      <c r="N110" s="130"/>
      <c r="O110" s="235" t="str">
        <f t="shared" si="111"/>
        <v>Cattle_slurry_conv</v>
      </c>
      <c r="P110" s="236"/>
      <c r="Q110" s="234">
        <f t="shared" si="112"/>
        <v>0</v>
      </c>
      <c r="R110" s="234">
        <f t="shared" si="113"/>
        <v>3.4078234215946308E-2</v>
      </c>
      <c r="S110" s="234">
        <f t="shared" si="114"/>
        <v>0</v>
      </c>
    </row>
    <row r="111" spans="1:19" x14ac:dyDescent="0.3">
      <c r="A111" s="230" t="s">
        <v>171</v>
      </c>
      <c r="B111" s="231" t="s">
        <v>12</v>
      </c>
      <c r="C111" s="232"/>
      <c r="D111" s="232">
        <v>3.1699999999999999E-2</v>
      </c>
      <c r="E111" s="232"/>
      <c r="F111" s="233">
        <v>45</v>
      </c>
      <c r="G111" s="130"/>
      <c r="H111" s="130"/>
      <c r="I111" s="130"/>
      <c r="J111" s="130"/>
      <c r="K111" s="130"/>
      <c r="L111" s="130"/>
      <c r="M111" s="130"/>
      <c r="N111" s="130"/>
      <c r="O111" s="235" t="str">
        <f t="shared" si="111"/>
        <v>Cattle_slurry_conv</v>
      </c>
      <c r="P111" s="236"/>
      <c r="Q111" s="234">
        <f t="shared" si="112"/>
        <v>0</v>
      </c>
      <c r="R111" s="234">
        <f t="shared" si="113"/>
        <v>0.16619692686853815</v>
      </c>
      <c r="S111" s="234">
        <f t="shared" si="114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11"/>
        <v>0</v>
      </c>
      <c r="P112" s="236"/>
      <c r="Q112" s="234">
        <f t="shared" si="112"/>
        <v>0</v>
      </c>
      <c r="R112" s="234">
        <f t="shared" si="113"/>
        <v>0</v>
      </c>
      <c r="S112" s="234">
        <f t="shared" si="114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11"/>
        <v>0</v>
      </c>
      <c r="P113" s="236"/>
      <c r="Q113" s="234">
        <f t="shared" si="112"/>
        <v>0</v>
      </c>
      <c r="R113" s="234">
        <f t="shared" si="113"/>
        <v>0</v>
      </c>
      <c r="S113" s="234">
        <f t="shared" si="114"/>
        <v>0</v>
      </c>
    </row>
    <row r="114" spans="1:19" x14ac:dyDescent="0.3">
      <c r="A114" s="230" t="s">
        <v>172</v>
      </c>
      <c r="B114" s="231" t="s">
        <v>12</v>
      </c>
      <c r="C114" s="232"/>
      <c r="D114" s="232">
        <v>3.0999999999999999E-3</v>
      </c>
      <c r="E114" s="232"/>
      <c r="F114" s="233">
        <v>30</v>
      </c>
      <c r="G114" s="130"/>
      <c r="H114" s="130">
        <f>Z57/(110/1000)</f>
        <v>3.7450692553615759</v>
      </c>
      <c r="I114" s="322">
        <f>H114/G110*100</f>
        <v>32.144645472290122</v>
      </c>
      <c r="J114" s="130"/>
      <c r="K114" s="130"/>
      <c r="L114" s="130"/>
      <c r="M114" s="130"/>
      <c r="N114" s="130"/>
      <c r="O114" s="235" t="str">
        <f t="shared" si="111"/>
        <v>Cattle_slurry_conv</v>
      </c>
      <c r="P114" s="236"/>
      <c r="Q114" s="234">
        <f t="shared" si="112"/>
        <v>0</v>
      </c>
      <c r="R114" s="234">
        <f t="shared" si="113"/>
        <v>1.0835130878916263E-2</v>
      </c>
      <c r="S114" s="234">
        <f t="shared" si="114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0.26120820893043289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/>
      <c r="C118" s="232"/>
      <c r="D118" s="232"/>
      <c r="E118" s="254" t="str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/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0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0.26120820893043289</v>
      </c>
      <c r="E132" s="262">
        <f>Q97+S115+E127</f>
        <v>0</v>
      </c>
      <c r="F132" s="262">
        <f>S97</f>
        <v>4.1406201834895011E-2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4.9446667176485444E-2</v>
      </c>
      <c r="AN134" s="272">
        <f>V26+SUM(V78:V83)+V57</f>
        <v>0.62057080544001375</v>
      </c>
      <c r="AO134" s="269" t="s">
        <v>176</v>
      </c>
      <c r="AP134" s="188">
        <f>SUM(AP22:AP25,AP57,AP78:AP83)</f>
        <v>1.6361081375364846E-2</v>
      </c>
      <c r="AQ134" s="188">
        <f t="shared" ref="AQ134:BA134" si="115">SUM(AQ22:AQ25,AQ57,AQ78:AQ83)</f>
        <v>0</v>
      </c>
      <c r="AR134" s="188">
        <f t="shared" si="115"/>
        <v>3.6097811662612962E-3</v>
      </c>
      <c r="AS134" s="188">
        <f t="shared" si="115"/>
        <v>0</v>
      </c>
      <c r="AT134" s="188">
        <f t="shared" si="115"/>
        <v>0</v>
      </c>
      <c r="AU134" s="188">
        <f t="shared" si="115"/>
        <v>0</v>
      </c>
      <c r="AV134" s="188">
        <f t="shared" si="115"/>
        <v>0</v>
      </c>
      <c r="AW134" s="188">
        <f t="shared" si="115"/>
        <v>0</v>
      </c>
      <c r="AX134" s="188">
        <f t="shared" si="115"/>
        <v>0</v>
      </c>
      <c r="AY134" s="188">
        <f t="shared" si="115"/>
        <v>0</v>
      </c>
      <c r="AZ134" s="188">
        <f t="shared" si="115"/>
        <v>0</v>
      </c>
      <c r="BA134" s="188">
        <f t="shared" si="115"/>
        <v>0</v>
      </c>
    </row>
    <row r="135" spans="2:53" ht="15" thickBot="1" x14ac:dyDescent="0.35">
      <c r="AM135" s="266">
        <f>Q52-F52</f>
        <v>0.1050463388653893</v>
      </c>
      <c r="AN135" s="273">
        <f>V52-F52*55</f>
        <v>0.65750019265166326</v>
      </c>
      <c r="AO135" s="269" t="s">
        <v>177</v>
      </c>
      <c r="AP135" s="188">
        <f>SUM(AP48:AP51)</f>
        <v>2.844711257193596E-2</v>
      </c>
      <c r="AQ135" s="188">
        <f t="shared" ref="AQ135:BA135" si="116">SUM(AQ48:AQ51)</f>
        <v>0</v>
      </c>
      <c r="AR135" s="188">
        <f t="shared" si="116"/>
        <v>5.2875673925531844E-4</v>
      </c>
      <c r="AS135" s="188">
        <f t="shared" si="116"/>
        <v>0</v>
      </c>
      <c r="AT135" s="188">
        <f t="shared" si="116"/>
        <v>0</v>
      </c>
      <c r="AU135" s="188">
        <f t="shared" si="116"/>
        <v>0</v>
      </c>
      <c r="AV135" s="188">
        <f t="shared" si="116"/>
        <v>0</v>
      </c>
      <c r="AW135" s="188">
        <f t="shared" si="116"/>
        <v>0</v>
      </c>
      <c r="AX135" s="188">
        <f t="shared" si="116"/>
        <v>0</v>
      </c>
      <c r="AY135" s="188">
        <f t="shared" si="116"/>
        <v>0</v>
      </c>
      <c r="AZ135" s="188">
        <f t="shared" si="116"/>
        <v>0</v>
      </c>
      <c r="BA135" s="188">
        <f t="shared" si="116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phoneticPr fontId="17" type="noConversion"/>
  <dataValidations count="10">
    <dataValidation type="list" allowBlank="1" showInputMessage="1" showErrorMessage="1" sqref="G22:G25" xr:uid="{00000000-0002-0000-0000-000000000000}">
      <formula1>"Arrhenius, IPCC_MCF_B0"</formula1>
    </dataValidation>
    <dataValidation type="list" allowBlank="1" showInputMessage="1" showErrorMessage="1" sqref="D22:D25 D31:D42 D57 D62:D64 D78:D83" xr:uid="{00000000-0002-0000-0000-000004000000}">
      <formula1>"Yes,No"</formula1>
    </dataValidation>
    <dataValidation type="list" allowBlank="1" showInputMessage="1" showErrorMessage="1" sqref="B80" xr:uid="{00000000-0002-0000-0000-000005000000}">
      <formula1>$B$37:$B$39</formula1>
    </dataValidation>
    <dataValidation type="list" allowBlank="1" showInputMessage="1" showErrorMessage="1" sqref="B79" xr:uid="{00000000-0002-0000-0000-000006000000}">
      <formula1>$B$34:$B$36</formula1>
    </dataValidation>
    <dataValidation type="list" allowBlank="1" showInputMessage="1" showErrorMessage="1" sqref="B78" xr:uid="{00000000-0002-0000-0000-000007000000}">
      <formula1>$B$31:$B$33</formula1>
    </dataValidation>
    <dataValidation type="list" allowBlank="1" showInputMessage="1" showErrorMessage="1" sqref="B82:B83" xr:uid="{00000000-0002-0000-0000-000008000000}">
      <formula1>$B$62:$B$64</formula1>
    </dataValidation>
    <dataValidation type="list" allowBlank="1" showInputMessage="1" showErrorMessage="1" sqref="B81" xr:uid="{00000000-0002-0000-0000-000009000000}">
      <formula1>$B$40:$B$42</formula1>
    </dataValidation>
    <dataValidation type="list" allowBlank="1" showInputMessage="1" showErrorMessage="1" sqref="G78:G83 G57" xr:uid="{00000000-0002-0000-0000-00000A000000}">
      <formula1>"Arrhenius, IPCC"</formula1>
    </dataValidation>
    <dataValidation type="list" allowBlank="1" showInputMessage="1" showErrorMessage="1" sqref="B22:B26 B118:B126 B106:B114 B88:B101" xr:uid="{00000000-0002-0000-0000-00000B000000}">
      <formula1>$B$13:$B$16</formula1>
    </dataValidation>
    <dataValidation type="list" allowBlank="1" showInputMessage="1" showErrorMessage="1" sqref="C119:C126" xr:uid="{00000000-0002-0000-0000-000011000000}"/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0000-00000E000000}">
          <x14:formula1>
            <xm:f>Other_tables!$O$5:$O$13</xm:f>
          </x14:formula1>
          <xm:sqref>D88:D101</xm:sqref>
        </x14:dataValidation>
        <x14:dataValidation type="list" allowBlank="1" showInputMessage="1" showErrorMessage="1" xr:uid="{00000000-0002-0000-0000-00000F000000}">
          <x14:formula1>
            <xm:f>Other_tables!$T$5:$T$6</xm:f>
          </x14:formula1>
          <xm:sqref>E88:E101</xm:sqref>
        </x14:dataValidation>
        <x14:dataValidation type="list" allowBlank="1" showInputMessage="1" showErrorMessage="1" xr:uid="{00000000-0002-0000-0000-000010000000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00000000-0002-0000-0000-000012000000}">
          <x14:formula1>
            <xm:f>Other_tables!$B$4:$B$11</xm:f>
          </x14:formula1>
          <xm:sqref>G5</xm:sqref>
        </x14:dataValidation>
        <x14:dataValidation type="list" allowBlank="1" showInputMessage="1" showErrorMessage="1" xr:uid="{00000000-0002-0000-0000-000013000000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00000000-0002-0000-0000-000014000000}">
          <x14:formula1>
            <xm:f>'Processed products'!$AJ$5:$AJ$104</xm:f>
          </x14:formula1>
          <xm:sqref>B62:B64 B31:B42 B57</xm:sqref>
        </x14:dataValidation>
        <x14:dataValidation type="list" allowBlank="1" showInputMessage="1" showErrorMessage="1" xr:uid="{00000000-0002-0000-0000-000016000000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EA6F5835-F4D2-41D4-B91C-B227739D2DE4}">
          <x14:formula1>
            <xm:f>'Processed products'!$AK$5:$AK$250</xm:f>
          </x14:formula1>
          <xm:sqref>B13:B15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92260-1B59-47F5-9986-4C648D1D075E}">
  <sheetPr>
    <tabColor theme="5" tint="0.59999389629810485"/>
  </sheetPr>
  <dimension ref="A1:CB137"/>
  <sheetViews>
    <sheetView topLeftCell="C1" zoomScaleNormal="100" workbookViewId="0">
      <selection activeCell="G5" sqref="G5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211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287</v>
      </c>
      <c r="C5" s="333"/>
      <c r="F5" s="99" t="s">
        <v>201</v>
      </c>
      <c r="G5" s="96" t="s">
        <v>61</v>
      </c>
    </row>
    <row r="6" spans="1:80" x14ac:dyDescent="0.3">
      <c r="A6" s="3" t="s">
        <v>5</v>
      </c>
      <c r="B6" s="333" t="s">
        <v>281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282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/>
      <c r="C13" s="8" t="s">
        <v>13</v>
      </c>
      <c r="D13" s="35"/>
      <c r="E13" s="9"/>
      <c r="P13" s="247" t="str">
        <f>(IF($B13="","0",VLOOKUP($B13,Biomass_pool_output_Livesto_mod!$A$3:$H$250,8,FALSE)))</f>
        <v>0</v>
      </c>
      <c r="Q13" s="17"/>
      <c r="R13" s="18">
        <f>(IF($B13="","0",VLOOKUP($B13,Biomass_pool_output_Livesto_mod!$A$3:$I$250,3,FALSE)))*$E13</f>
        <v>0</v>
      </c>
      <c r="S13" s="18">
        <f>(IF($B13="","0",VLOOKUP($B13,Biomass_pool_output_Livesto_mod!$A$3:$I$250,4,FALSE)))*$E13</f>
        <v>0</v>
      </c>
      <c r="T13" s="18">
        <f>(IF($B13="","0",VLOOKUP($B13,Biomass_pool_output_Livesto_mod!$A$3:$I$250,5,FALSE)))*$E13</f>
        <v>0</v>
      </c>
      <c r="U13" s="18">
        <f>(IF($B13="","0",VLOOKUP($B13,Biomass_pool_output_Livesto_mod!$A$3:$I$250,6,FALSE)))*$E13</f>
        <v>0</v>
      </c>
      <c r="V13" s="18">
        <f>(IF($B13="","0",VLOOKUP($B13,Biomass_pool_output_Livesto_mod!$A$3:$I$250,7,FALSE)))*$E13</f>
        <v>0</v>
      </c>
      <c r="W13" s="301">
        <f>IF(B13="",0,IF(VLOOKUP(B13,Other_tables!$E$3:$H$225,3,FALSE)="Nej",VLOOKUP($B13,Biomass_pool_output_Livesto_mod!$A$3:$I$250,9,FALSE)*$E13,((VLOOKUP(B13,Other_tables!$E$3:$H$225,4,FALSE))/100)*E13*1000))</f>
        <v>0</v>
      </c>
      <c r="X13" s="301">
        <f>(IF($B13="","0",VLOOKUP($B13,Biomass_pool_output_Livesto_mod!$A$3:$J$250,10,FALSE)))*$E13</f>
        <v>0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 t="s">
        <v>12</v>
      </c>
      <c r="C15" s="8" t="s">
        <v>13</v>
      </c>
      <c r="D15" s="35"/>
      <c r="E15" s="9">
        <v>1</v>
      </c>
      <c r="P15" s="247">
        <f>(IF($B15="","0",VLOOKUP($B15,Biomass_pool_output_Livesto_mod!$A$3:$H$250,8,FALSE)))</f>
        <v>85.831911990067198</v>
      </c>
      <c r="Q15" s="17"/>
      <c r="R15" s="18">
        <f>(IF($B15="","0",VLOOKUP($B15,Biomass_pool_output_Livesto_mod!$A$3:$I$250,3,FALSE)))*$E15</f>
        <v>526.073726746538</v>
      </c>
      <c r="S15" s="18">
        <f>(IF($B15="","0",VLOOKUP($B15,Biomass_pool_output_Livesto_mod!$A$3:$I$250,4,FALSE)))*$E15</f>
        <v>52.332608825314097</v>
      </c>
      <c r="T15" s="18">
        <f>(IF($B15="","0",VLOOKUP($B15,Biomass_pool_output_Livesto_mod!$A$3:$I$250,5,FALSE)))*$E15</f>
        <v>10.5822123843384</v>
      </c>
      <c r="U15" s="18">
        <f>(IF($B15="","0",VLOOKUP($B15,Biomass_pool_output_Livesto_mod!$A$3:$I$250,6,FALSE)))*$E15</f>
        <v>52.007385095980503</v>
      </c>
      <c r="V15" s="18">
        <f>(IF($B15="","0",VLOOKUP($B15,Biomass_pool_output_Livesto_mod!$A$3:$I$250,7,FALSE)))*$E15</f>
        <v>15.456016837002499</v>
      </c>
      <c r="W15" s="301">
        <f>IF(B15="",0,IF(VLOOKUP(B15,Other_tables!$E$3:$H$225,3,FALSE)="Nej",VLOOKUP($B15,Biomass_pool_output_Livesto_mod!$A$3:$I$250,9,FALSE)*$E15,((VLOOKUP(B15,Other_tables!$E$3:$H$225,4,FALSE))/100)*E15*1000))</f>
        <v>791.64286107264797</v>
      </c>
      <c r="X15" s="301">
        <f>(IF($B15="","0",VLOOKUP($B15,Biomass_pool_output_Livesto_mod!$A$3:$J$250,10,FALSE)))*$E15</f>
        <v>4.2071817193228202E-2</v>
      </c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/>
      <c r="C16" s="8" t="s">
        <v>13</v>
      </c>
      <c r="D16" s="35"/>
      <c r="E16" s="9"/>
      <c r="P16" s="247" t="str">
        <f>(IF($B16="","0",VLOOKUP($B16,Biomass_pool_output_Livesto_mod!$A$3:$H$250,8,FALSE)))</f>
        <v>0</v>
      </c>
      <c r="Q16" s="17"/>
      <c r="R16" s="18">
        <f>(IF($B16="","0",VLOOKUP($B16,Biomass_pool_output_Livesto_mod!$A$3:$I$250,3,FALSE)))*$E16</f>
        <v>0</v>
      </c>
      <c r="S16" s="18">
        <f>(IF($B16="","0",VLOOKUP($B16,Biomass_pool_output_Livesto_mod!$A$3:$I$250,4,FALSE)))*$E16</f>
        <v>0</v>
      </c>
      <c r="T16" s="18">
        <f>(IF($B16="","0",VLOOKUP($B16,Biomass_pool_output_Livesto_mod!$A$3:$I$250,5,FALSE)))*$E16</f>
        <v>0</v>
      </c>
      <c r="U16" s="18">
        <f>(IF($B16="","0",VLOOKUP($B16,Biomass_pool_output_Livesto_mod!$A$3:$I$250,6,FALSE)))*$E16</f>
        <v>0</v>
      </c>
      <c r="V16" s="18">
        <f>(IF($B16="","0",VLOOKUP($B16,Biomass_pool_output_Livesto_mod!$A$3:$I$250,7,FALSE)))*$E16</f>
        <v>0</v>
      </c>
      <c r="W16" s="301">
        <f>IF(B16="",0,IF(VLOOKUP(B16,Other_tables!$E$3:$H$225,3,FALSE)="Nej",VLOOKUP($B16,Biomass_pool_output_Livesto_mod!$A$3:$I$250,9,FALSE)*$E16,((VLOOKUP(B16,Other_tables!$E$3:$H$225,4,FALSE))/100)*E16*1000))</f>
        <v>0</v>
      </c>
      <c r="X16" s="301">
        <f>(IF($B16="","0",VLOOKUP($B16,Biomass_pool_output_Livesto_mod!$A$3:$J$250,10,FALSE)))*$E16</f>
        <v>0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85.831911990067198</v>
      </c>
      <c r="Q17" s="131"/>
      <c r="R17" s="18">
        <f t="shared" ref="R17:V17" si="1">SUM(R13:R16)</f>
        <v>526.073726746538</v>
      </c>
      <c r="S17" s="18">
        <f t="shared" si="1"/>
        <v>52.332608825314097</v>
      </c>
      <c r="T17" s="18">
        <f t="shared" si="1"/>
        <v>10.5822123843384</v>
      </c>
      <c r="U17" s="18">
        <f t="shared" si="1"/>
        <v>52.007385095980503</v>
      </c>
      <c r="V17" s="18">
        <f t="shared" si="1"/>
        <v>15.456016837002499</v>
      </c>
      <c r="W17" s="18">
        <f>SUM(W13:W16)</f>
        <v>791.64286107264797</v>
      </c>
      <c r="X17" s="301">
        <f>IF((X13+X14+X15+X16)=0,0,(E13*X13+E14*X14+E15*X15+E16*X16)/E17)</f>
        <v>4.2071817193228202E-2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/>
      <c r="C22" s="8" t="s">
        <v>13</v>
      </c>
      <c r="D22" s="116"/>
      <c r="E22" s="115">
        <f>IF(B22="",0,VLOOKUP(B22,$B$13:$E$16,4,FALSE))</f>
        <v>0</v>
      </c>
      <c r="F22" s="93"/>
      <c r="G22" s="128"/>
      <c r="H22" s="93"/>
      <c r="I22" s="93"/>
      <c r="J22" s="93"/>
      <c r="K22" s="93"/>
      <c r="L22" s="163">
        <f>IF(G22="IPCC_MCF_B0",0,((W13/1000)*(I22/100)))</f>
        <v>0</v>
      </c>
      <c r="M22" s="163">
        <f>IF(G22="IPCC_MCF_B0",0,((W13/1000)*(J22/100)))</f>
        <v>0</v>
      </c>
      <c r="O22" s="177"/>
      <c r="P22" s="247" t="str">
        <f>IF($B22="","0",(((E22-Q22)*1000)/((E22*1000)/P13)))</f>
        <v>0</v>
      </c>
      <c r="Q22" s="243">
        <f>AR22*(16/12)*9.375</f>
        <v>0</v>
      </c>
      <c r="R22" s="159">
        <f>AR22*5</f>
        <v>0</v>
      </c>
      <c r="S22" s="159">
        <v>0</v>
      </c>
      <c r="T22" s="159">
        <v>0</v>
      </c>
      <c r="U22" s="159">
        <v>0</v>
      </c>
      <c r="V22" s="159">
        <f>(AR22*(16/12)*55)+(AR22*4*21.75)</f>
        <v>0</v>
      </c>
      <c r="W22" s="159">
        <f>AR22*(16/12)*9.375</f>
        <v>0</v>
      </c>
      <c r="X22" s="159">
        <f>IF(L22&gt;0,(L22-(L22*BH22^(F22/10))),0)</f>
        <v>0</v>
      </c>
      <c r="Y22" s="207">
        <f>IF(M22&gt;0,(M22-(M22*BI22^(F22/10))),0)</f>
        <v>0</v>
      </c>
      <c r="Z22" s="202">
        <f>E22-Q22</f>
        <v>0</v>
      </c>
      <c r="AA22" s="27">
        <f>IF($E22="",0,(R13-(R22*1000))/1000)</f>
        <v>0</v>
      </c>
      <c r="AB22" s="27">
        <f>IF($E22="",0,(S13-(S22*1000))/1000)</f>
        <v>0</v>
      </c>
      <c r="AC22" s="27">
        <f>IF($E22="",0,(T13-(T22*1000))/1000)</f>
        <v>0</v>
      </c>
      <c r="AD22" s="27">
        <f>IF($E22="",0,(U13-(U22*1000))/1000)</f>
        <v>0</v>
      </c>
      <c r="AE22" s="27">
        <f>IF($E22="",0,(V13-V22))</f>
        <v>0</v>
      </c>
      <c r="AF22" s="27">
        <f>IF($E22="",0,(W13-(W22*1000))/1000)</f>
        <v>0</v>
      </c>
      <c r="AG22" s="27">
        <f>IF($E22="",0,(L22-X22))</f>
        <v>0</v>
      </c>
      <c r="AH22" s="196">
        <f>IF($E22="",0,(M22-Y22))</f>
        <v>0</v>
      </c>
      <c r="AI22" s="200" t="str">
        <f>IF($E22=0,"",(AA22/$Z22)*1000)</f>
        <v/>
      </c>
      <c r="AJ22" s="18" t="str">
        <f t="shared" ref="AJ22:AL25" si="2">IF($E22=0,"",(AB22/$Z22)*1000)</f>
        <v/>
      </c>
      <c r="AK22" s="18" t="str">
        <f t="shared" si="2"/>
        <v/>
      </c>
      <c r="AL22" s="18" t="str">
        <f t="shared" si="2"/>
        <v/>
      </c>
      <c r="AM22" s="18" t="str">
        <f>IF($E22=0,"",(AE22/$Z22))</f>
        <v/>
      </c>
      <c r="AN22" s="201" t="str">
        <f>IF($E22=0,"",(AF22/$Z22)*1000)</f>
        <v/>
      </c>
      <c r="AP22" s="264" t="str">
        <f>IF(B22="","",(AR22*4))</f>
        <v/>
      </c>
      <c r="AQ22" s="26">
        <v>0</v>
      </c>
      <c r="AR22" s="272">
        <f>IF(F22="",0,IF(G22="Arrhenius",(BL22+BM22)*(12/16),(((W13/1000)*BO22*(BP22/100)*0.67)*(12/16))*(F22/$G$8)))</f>
        <v>0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0</v>
      </c>
      <c r="BE22" s="138">
        <f>((M22*0.01*EXP(K22-81000*(1/(8.314*(H22+273.15)))))*24)/1000</f>
        <v>0</v>
      </c>
      <c r="BF22" s="138">
        <f>10*9.375*BD22</f>
        <v>0</v>
      </c>
      <c r="BG22" s="138">
        <f>10*9.375*BE22</f>
        <v>0</v>
      </c>
      <c r="BH22" s="139">
        <f>IF(B22="",0,1-(BF22/L22))</f>
        <v>0</v>
      </c>
      <c r="BI22" s="139">
        <f>IF(B22="",0,1-(BG22/M22))</f>
        <v>0</v>
      </c>
      <c r="BJ22" s="54">
        <f>IF(B22="",0,(L22+L22*BH22^(F22/10))/2)</f>
        <v>0</v>
      </c>
      <c r="BK22" s="54">
        <f>IF(B22="",0,(M22+M22*BI22^(F22/10))/2)</f>
        <v>0</v>
      </c>
      <c r="BL22" s="140">
        <f>(((BJ22*EXP($K22-81000*(1/(8.314*(H22+273.15)))))*24)*F22)/1000</f>
        <v>0</v>
      </c>
      <c r="BM22" s="290">
        <f>(((BK22*0.01*EXP(K22-81000*(1/(8.314*(H22+273.15)))))*24)*F22)/1000</f>
        <v>0</v>
      </c>
      <c r="BO22" s="285">
        <f>VLOOKUP(B22,'Processed products'!$AK$5:$AV$250,12,FALSE)</f>
        <v>0</v>
      </c>
      <c r="BP22" s="316">
        <f>VLOOKUP(B22,'Processed products'!$AK$5:$AV$250,11,FALSE)</f>
        <v>0</v>
      </c>
      <c r="BR22" s="329">
        <f>$X$17</f>
        <v>4.2071817193228202E-2</v>
      </c>
      <c r="BT22" s="228">
        <f t="shared" si="0"/>
        <v>0</v>
      </c>
      <c r="BU22" s="228">
        <f t="shared" si="0"/>
        <v>0</v>
      </c>
      <c r="BV22" s="228">
        <f t="shared" si="0"/>
        <v>0</v>
      </c>
      <c r="BW22" s="228">
        <f t="shared" si="0"/>
        <v>0</v>
      </c>
      <c r="BX22" s="228">
        <f t="shared" si="0"/>
        <v>0</v>
      </c>
      <c r="BY22" s="228">
        <f t="shared" si="0"/>
        <v>0</v>
      </c>
      <c r="BZ22" s="228">
        <f t="shared" si="0"/>
        <v>0</v>
      </c>
      <c r="CA22" s="228">
        <f t="shared" si="0"/>
        <v>0</v>
      </c>
      <c r="CB22" s="228">
        <f t="shared" si="0"/>
        <v>0</v>
      </c>
    </row>
    <row r="23" spans="1:80" x14ac:dyDescent="0.3">
      <c r="A23" s="85" t="s">
        <v>89</v>
      </c>
      <c r="B23" s="116" t="str">
        <f t="shared" ref="B23:B25" si="3">IF(B14="","",B14)</f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2"/>
        <v/>
      </c>
      <c r="AK23" s="18" t="str">
        <f t="shared" si="2"/>
        <v/>
      </c>
      <c r="AL23" s="18" t="str">
        <f t="shared" si="2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4.2071817193228202E-2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3"/>
        <v>Cattle_slurry_conv</v>
      </c>
      <c r="C24" s="8" t="s">
        <v>13</v>
      </c>
      <c r="D24" s="116" t="s">
        <v>127</v>
      </c>
      <c r="E24" s="115">
        <f>IF(B24="",0,VLOOKUP(B24,$B$13:$E$16,4,FALSE))</f>
        <v>1</v>
      </c>
      <c r="F24" s="93">
        <v>3</v>
      </c>
      <c r="G24" s="128" t="s">
        <v>101</v>
      </c>
      <c r="H24" s="93">
        <v>7.2</v>
      </c>
      <c r="I24" s="93">
        <v>33</v>
      </c>
      <c r="J24" s="93">
        <v>67</v>
      </c>
      <c r="K24" s="93">
        <v>31.2</v>
      </c>
      <c r="L24" s="163">
        <f t="shared" si="5"/>
        <v>0.26124214415397384</v>
      </c>
      <c r="M24" s="163">
        <f t="shared" ref="M24:M25" si="28">IF(G24="IPCC_MCF_B0",0,((W15/1000)*(J24/100)))</f>
        <v>0.53040071691867419</v>
      </c>
      <c r="O24" s="177"/>
      <c r="P24" s="247">
        <f>IF($B24="","0",(((E24-Q24)*1000)/((E24*1000)/P15)))</f>
        <v>85.393321377372459</v>
      </c>
      <c r="Q24" s="243">
        <f>AR24*(16/12)*9.375</f>
        <v>5.1098781621628543E-3</v>
      </c>
      <c r="R24" s="159">
        <f>AR24*5</f>
        <v>2.043951264865142E-3</v>
      </c>
      <c r="S24" s="159">
        <v>0</v>
      </c>
      <c r="T24" s="159">
        <v>0</v>
      </c>
      <c r="U24" s="159">
        <v>0</v>
      </c>
      <c r="V24" s="159">
        <f t="shared" si="6"/>
        <v>6.5542703893342213E-2</v>
      </c>
      <c r="W24" s="159">
        <f t="shared" si="7"/>
        <v>5.1098781621628543E-3</v>
      </c>
      <c r="X24" s="159">
        <f>IF(L24&gt;0,(L24-(L24*BH24^(F24/10))),0)</f>
        <v>5.1758965082989716E-3</v>
      </c>
      <c r="Y24" s="207">
        <f>IF(M24&gt;0,(M24-(M24*BI24^(F24/10))),0)</f>
        <v>1.0270189099526039E-4</v>
      </c>
      <c r="Z24" s="202">
        <f t="shared" si="8"/>
        <v>0.99489012183783709</v>
      </c>
      <c r="AA24" s="27">
        <f t="shared" si="9"/>
        <v>0.52402977548167295</v>
      </c>
      <c r="AB24" s="27">
        <f t="shared" si="9"/>
        <v>5.2332608825314098E-2</v>
      </c>
      <c r="AC24" s="27">
        <f t="shared" si="9"/>
        <v>1.05822123843384E-2</v>
      </c>
      <c r="AD24" s="27">
        <f t="shared" si="9"/>
        <v>5.2007385095980505E-2</v>
      </c>
      <c r="AE24" s="27">
        <f t="shared" si="10"/>
        <v>15.390474133109157</v>
      </c>
      <c r="AF24" s="27">
        <f t="shared" si="11"/>
        <v>0.78653298291048512</v>
      </c>
      <c r="AG24" s="27">
        <f t="shared" si="12"/>
        <v>0.25606624764567487</v>
      </c>
      <c r="AH24" s="196">
        <f t="shared" si="12"/>
        <v>0.53029801502767893</v>
      </c>
      <c r="AI24" s="200">
        <f t="shared" si="13"/>
        <v>526.72125693000658</v>
      </c>
      <c r="AJ24" s="18">
        <f t="shared" si="2"/>
        <v>52.601395547722696</v>
      </c>
      <c r="AK24" s="18">
        <f t="shared" si="2"/>
        <v>10.636563930085194</v>
      </c>
      <c r="AL24" s="18">
        <f t="shared" si="2"/>
        <v>52.274501429271893</v>
      </c>
      <c r="AM24" s="18">
        <f t="shared" si="14"/>
        <v>15.469521503217557</v>
      </c>
      <c r="AN24" s="201">
        <f t="shared" si="15"/>
        <v>790.57271315302773</v>
      </c>
      <c r="AP24" s="264">
        <f t="shared" si="16"/>
        <v>1.6351610118921136E-3</v>
      </c>
      <c r="AQ24" s="26">
        <v>0</v>
      </c>
      <c r="AR24" s="272">
        <f t="shared" si="17"/>
        <v>4.087902529730284E-4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1.798154214691944E-4</v>
      </c>
      <c r="BE24" s="138">
        <f t="shared" si="19"/>
        <v>3.6507979510412206E-6</v>
      </c>
      <c r="BF24" s="138">
        <f t="shared" si="20"/>
        <v>1.6857695762736973E-2</v>
      </c>
      <c r="BG24" s="138">
        <f t="shared" si="20"/>
        <v>3.4226230791011442E-4</v>
      </c>
      <c r="BH24" s="139">
        <f t="shared" si="21"/>
        <v>0.93547099447782367</v>
      </c>
      <c r="BI24" s="139">
        <f t="shared" si="22"/>
        <v>0.99935470994477826</v>
      </c>
      <c r="BJ24" s="54">
        <f t="shared" si="23"/>
        <v>0.25865419589982436</v>
      </c>
      <c r="BK24" s="54">
        <f t="shared" si="24"/>
        <v>0.53034936597317661</v>
      </c>
      <c r="BL24" s="140">
        <f t="shared" si="25"/>
        <v>5.341023371377234E-4</v>
      </c>
      <c r="BM24" s="290">
        <f t="shared" si="26"/>
        <v>1.0951333492981075E-5</v>
      </c>
      <c r="BO24" s="285">
        <f>VLOOKUP(B24,'Processed products'!$AK$5:$AV$250,12,FALSE)</f>
        <v>0.24</v>
      </c>
      <c r="BP24" s="316">
        <f>VLOOKUP(B24,'Processed products'!$AK$5:$AV$250,11,FALSE)</f>
        <v>6.61</v>
      </c>
      <c r="BR24" s="329">
        <f t="shared" si="27"/>
        <v>4.2071817193228202E-2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3"/>
        <v/>
      </c>
      <c r="C25" s="8" t="s">
        <v>13</v>
      </c>
      <c r="D25" s="116"/>
      <c r="E25" s="115">
        <f>IF(B25="",0,VLOOKUP(B25,$B$13:$E$16,4,FALSE))</f>
        <v>0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 t="str">
        <f t="shared" ref="P25" si="29">IF($B25="","0",(((E25-Q25)*1000)/((E25*1000)/P16)))</f>
        <v>0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0</v>
      </c>
      <c r="AA25" s="223">
        <f t="shared" si="9"/>
        <v>0</v>
      </c>
      <c r="AB25" s="223">
        <f t="shared" si="9"/>
        <v>0</v>
      </c>
      <c r="AC25" s="223">
        <f t="shared" si="9"/>
        <v>0</v>
      </c>
      <c r="AD25" s="223">
        <f t="shared" si="9"/>
        <v>0</v>
      </c>
      <c r="AE25" s="223">
        <f t="shared" si="10"/>
        <v>0</v>
      </c>
      <c r="AF25" s="223">
        <f t="shared" si="11"/>
        <v>0</v>
      </c>
      <c r="AG25" s="223">
        <f t="shared" si="12"/>
        <v>0</v>
      </c>
      <c r="AH25" s="224">
        <f t="shared" si="12"/>
        <v>0</v>
      </c>
      <c r="AI25" s="156" t="str">
        <f t="shared" si="13"/>
        <v/>
      </c>
      <c r="AJ25" s="157" t="str">
        <f t="shared" si="2"/>
        <v/>
      </c>
      <c r="AK25" s="157" t="str">
        <f t="shared" si="2"/>
        <v/>
      </c>
      <c r="AL25" s="157" t="str">
        <f t="shared" si="2"/>
        <v/>
      </c>
      <c r="AM25" s="157" t="str">
        <f t="shared" si="14"/>
        <v/>
      </c>
      <c r="AN25" s="158" t="str">
        <f t="shared" si="15"/>
        <v/>
      </c>
      <c r="AP25" s="264" t="str">
        <f t="shared" si="16"/>
        <v/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>
        <f t="shared" si="21"/>
        <v>0</v>
      </c>
      <c r="BI25" s="314">
        <f t="shared" si="22"/>
        <v>0</v>
      </c>
      <c r="BJ25" s="291">
        <f t="shared" si="23"/>
        <v>0</v>
      </c>
      <c r="BK25" s="291">
        <f t="shared" si="24"/>
        <v>0</v>
      </c>
      <c r="BL25" s="292">
        <f t="shared" si="25"/>
        <v>0</v>
      </c>
      <c r="BM25" s="293">
        <f t="shared" si="26"/>
        <v>0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4.2071817193228202E-2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0.26124214415397384</v>
      </c>
      <c r="M26" s="163">
        <f>SUM(M22:M25)</f>
        <v>0.53040071691867419</v>
      </c>
      <c r="O26" s="177"/>
      <c r="P26" s="249">
        <f>(E22*P22+E23*P23+E24*P24+E25*P25)/E26</f>
        <v>85.393321377372459</v>
      </c>
      <c r="Q26" s="244">
        <f>SUM(Q22:Q25)</f>
        <v>5.1098781621628543E-3</v>
      </c>
      <c r="R26" s="208">
        <f t="shared" ref="R26:Y26" si="30">SUM(R22:R25)</f>
        <v>2.043951264865142E-3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6.5542703893342213E-2</v>
      </c>
      <c r="W26" s="208">
        <f t="shared" si="30"/>
        <v>5.1098781621628543E-3</v>
      </c>
      <c r="X26" s="208">
        <f t="shared" si="30"/>
        <v>5.1758965082989716E-3</v>
      </c>
      <c r="Y26" s="222">
        <f t="shared" si="30"/>
        <v>1.0270189099526039E-4</v>
      </c>
      <c r="Z26" s="215">
        <f>SUM(Z22:Z25)</f>
        <v>0.99489012183783709</v>
      </c>
      <c r="AA26" s="70">
        <f t="shared" ref="AA26:AH26" si="31">SUM(AA22:AA25)</f>
        <v>0.52402977548167295</v>
      </c>
      <c r="AB26" s="70">
        <f t="shared" si="31"/>
        <v>5.2332608825314098E-2</v>
      </c>
      <c r="AC26" s="70">
        <f t="shared" si="31"/>
        <v>1.05822123843384E-2</v>
      </c>
      <c r="AD26" s="70">
        <f t="shared" si="31"/>
        <v>5.2007385095980505E-2</v>
      </c>
      <c r="AE26" s="70">
        <f t="shared" si="31"/>
        <v>15.390474133109157</v>
      </c>
      <c r="AF26" s="70">
        <f t="shared" si="31"/>
        <v>0.78653298291048512</v>
      </c>
      <c r="AG26" s="70">
        <f t="shared" si="31"/>
        <v>0.25606624764567487</v>
      </c>
      <c r="AH26" s="216">
        <f t="shared" si="31"/>
        <v>0.53029801502767893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 xml:space="preserve">Solid/total fraction of input1 - </v>
      </c>
      <c r="B31" s="66"/>
      <c r="C31" s="67" t="s">
        <v>13</v>
      </c>
      <c r="D31" s="280"/>
      <c r="E31" s="68"/>
      <c r="F31" s="70">
        <f>IF(E31&gt;0,(E31)*($E$22-$Q$22),0)</f>
        <v>0</v>
      </c>
      <c r="G31" s="67" t="str">
        <f>IF(B31="","",VLOOKUP(B31,'Processed products'!$AJ$5:$AM$104,2,FALSE))</f>
        <v/>
      </c>
      <c r="H31" s="67" t="str">
        <f>IF(G31="","",VLOOKUP(G31,Other_tables!$Y$3:$AA$214,2,FALSE))</f>
        <v/>
      </c>
      <c r="I31" s="67" t="str">
        <f>IF(G31="","",VLOOKUP(G31,Other_tables!$Y$3:$AA$214,3,FALSE))</f>
        <v/>
      </c>
      <c r="J31" s="111"/>
      <c r="K31" s="111"/>
      <c r="L31" s="69"/>
      <c r="M31" s="69"/>
      <c r="N31" s="69"/>
      <c r="O31" s="69"/>
      <c r="P31" s="69"/>
      <c r="Q31" s="69"/>
      <c r="R31" s="180"/>
      <c r="S31" s="181"/>
      <c r="T31" s="172" t="str">
        <f>IF(B32="",P13,IF(B33="",(F31/(((E13/(P13/1000))-Q22)-(F32/(T32/1000))))*1000,(F31/(((E13/(P13/1000))-Q22)-((F33/(T33/1000))+(F32/(T32/1000)))))*1000))</f>
        <v>0</v>
      </c>
      <c r="U31" s="182" t="s">
        <v>126</v>
      </c>
      <c r="V31" s="180"/>
      <c r="W31" s="180"/>
      <c r="X31" s="180"/>
      <c r="Y31" s="180"/>
      <c r="Z31" s="215">
        <f>F31</f>
        <v>0</v>
      </c>
      <c r="AA31" s="170">
        <f t="shared" ref="AA31:AD33" si="32">IF($E31="",0,((R$13-(R$22*1000))*L31)/1000)</f>
        <v>0</v>
      </c>
      <c r="AB31" s="70">
        <f t="shared" si="32"/>
        <v>0</v>
      </c>
      <c r="AC31" s="70">
        <f t="shared" si="32"/>
        <v>0</v>
      </c>
      <c r="AD31" s="70">
        <f t="shared" si="32"/>
        <v>0</v>
      </c>
      <c r="AE31" s="70">
        <f>IF($E31="",0,((V$13-V$22)*P31))</f>
        <v>0</v>
      </c>
      <c r="AF31" s="144">
        <f>IF($E31="",0,((W$13-(W$22*1000))*Q31)/1000)</f>
        <v>0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 t="str">
        <f t="shared" ref="AI31:AL42" si="35">IF($E31="","",(AA31/$F31)*1000)</f>
        <v/>
      </c>
      <c r="AJ31" s="71" t="str">
        <f t="shared" si="35"/>
        <v/>
      </c>
      <c r="AK31" s="71" t="str">
        <f t="shared" si="35"/>
        <v/>
      </c>
      <c r="AL31" s="71" t="str">
        <f t="shared" si="35"/>
        <v/>
      </c>
      <c r="AM31" s="187" t="str">
        <f t="shared" ref="AM31:AM42" si="36">IF($E31="","",(AE31/$F31))</f>
        <v/>
      </c>
      <c r="AN31" s="112" t="str">
        <f t="shared" ref="AN31:AN42" si="37">IF($E31="","",(AF31/$F31)*1000)</f>
        <v/>
      </c>
      <c r="BR31" s="329">
        <f t="shared" ref="BR31:BR42" si="38">$X$17</f>
        <v>4.2071817193228202E-2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179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154" t="str">
        <f t="shared" si="37"/>
        <v/>
      </c>
      <c r="BR32" s="329">
        <f t="shared" si="38"/>
        <v>4.2071817193228202E-2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4.2071817193228202E-2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 t="str">
        <f>IF(B14="","",B14)</f>
        <v/>
      </c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products'!$AJ$5:$AM$104,2,FALSE))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4.2071817193228202E-2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4.2071817193228202E-2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4.2071817193228202E-2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>Solid/total fraction of input3 - Cattle_slurry_conv</v>
      </c>
      <c r="B37" s="66" t="str">
        <f>IF(B15="","",B15)</f>
        <v>Cattle_slurry_conv</v>
      </c>
      <c r="C37" s="67" t="s">
        <v>13</v>
      </c>
      <c r="D37" s="280" t="s">
        <v>127</v>
      </c>
      <c r="E37" s="68">
        <v>1</v>
      </c>
      <c r="F37" s="70">
        <f>IF(E37&gt;0,(E37)*($E$24-$Q$24),0)</f>
        <v>0.99489012183783709</v>
      </c>
      <c r="G37" s="67" t="str">
        <f>B37</f>
        <v>Cattle_slurry_conv</v>
      </c>
      <c r="H37" s="67" t="str">
        <f>IF(G37="","",VLOOKUP(G37,Other_tables!$Y$3:$AA$214,2,FALSE))</f>
        <v>Livestock_manure_conv</v>
      </c>
      <c r="I37" s="67" t="str">
        <f>IF(G37="","",VLOOKUP(G37,Other_tables!$Y$3:$AA$214,3,FALSE))</f>
        <v>Field_application</v>
      </c>
      <c r="J37" s="111"/>
      <c r="K37" s="111"/>
      <c r="L37" s="69">
        <v>1</v>
      </c>
      <c r="M37" s="69">
        <v>1</v>
      </c>
      <c r="N37" s="69">
        <v>1</v>
      </c>
      <c r="O37" s="69">
        <v>1</v>
      </c>
      <c r="P37" s="69">
        <v>1</v>
      </c>
      <c r="Q37" s="69">
        <v>1</v>
      </c>
      <c r="R37" s="180"/>
      <c r="S37" s="181"/>
      <c r="T37" s="172">
        <f>IF(B38="",P15,IF(B39="",(F37/(((E15/(P15/1000))-Q24)-(F38/(T38/1000))))*1000,(F37/(((E15/(P15/1000))-Q24)-((F39/(T39/1000))+(F38/(T38/1000)))))*1000))</f>
        <v>85.831911990067198</v>
      </c>
      <c r="U37" s="182" t="s">
        <v>126</v>
      </c>
      <c r="V37" s="180"/>
      <c r="W37" s="180"/>
      <c r="X37" s="180"/>
      <c r="Y37" s="180"/>
      <c r="Z37" s="215">
        <f t="shared" si="39"/>
        <v>0.99489012183783709</v>
      </c>
      <c r="AA37" s="170">
        <f t="shared" ref="AA37:AD39" si="41">IF($E37="",0,((R$15-(R$24*1000))*L37)/1000)</f>
        <v>0.52402977548167295</v>
      </c>
      <c r="AB37" s="70">
        <f t="shared" si="41"/>
        <v>5.2332608825314098E-2</v>
      </c>
      <c r="AC37" s="70">
        <f t="shared" si="41"/>
        <v>1.05822123843384E-2</v>
      </c>
      <c r="AD37" s="70">
        <f t="shared" si="41"/>
        <v>5.2007385095980505E-2</v>
      </c>
      <c r="AE37" s="70">
        <f>IF($E37="",0,((V$15-V$24)*P37))</f>
        <v>15.390474133109157</v>
      </c>
      <c r="AF37" s="144">
        <f>IF($E37="",0,((W$15-(W$24*1000))*Q37)/1000)</f>
        <v>0.78653298291048512</v>
      </c>
      <c r="AG37" s="144">
        <f t="shared" si="33"/>
        <v>0</v>
      </c>
      <c r="AH37" s="216">
        <f t="shared" si="34"/>
        <v>0</v>
      </c>
      <c r="AI37" s="210">
        <f t="shared" si="35"/>
        <v>526.72125693000658</v>
      </c>
      <c r="AJ37" s="71">
        <f t="shared" si="35"/>
        <v>52.601395547722696</v>
      </c>
      <c r="AK37" s="71">
        <f t="shared" si="35"/>
        <v>10.636563930085194</v>
      </c>
      <c r="AL37" s="71">
        <f t="shared" si="35"/>
        <v>52.274501429271893</v>
      </c>
      <c r="AM37" s="187">
        <f>IF($E37="","",(AE37/$F37))</f>
        <v>15.469521503217557</v>
      </c>
      <c r="AN37" s="112">
        <f t="shared" si="37"/>
        <v>790.57271315302773</v>
      </c>
      <c r="BR37" s="329">
        <f t="shared" si="38"/>
        <v>4.2071817193228202E-2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4.2071817193228202E-2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4.2071817193228202E-2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 xml:space="preserve">Solid/total fraction of input4 - </v>
      </c>
      <c r="B40" s="66" t="str">
        <f>IF(B16="","",B16)</f>
        <v/>
      </c>
      <c r="C40" s="67" t="s">
        <v>13</v>
      </c>
      <c r="D40" s="280"/>
      <c r="E40" s="68"/>
      <c r="F40" s="70">
        <f>IF(E40&gt;0,(E40)*($E$25-$Q$25),0)</f>
        <v>0</v>
      </c>
      <c r="G40" s="67" t="str">
        <f>B40</f>
        <v/>
      </c>
      <c r="H40" s="67" t="str">
        <f>IF(G40="","",VLOOKUP(G40,Other_tables!$Y$3:$AA$214,2,FALSE))</f>
        <v/>
      </c>
      <c r="I40" s="67" t="str">
        <f>IF(G40="","",VLOOKUP(G40,Other_tables!$Y$3:$AA$214,3,FALSE))</f>
        <v/>
      </c>
      <c r="J40" s="111"/>
      <c r="K40" s="111"/>
      <c r="L40" s="69"/>
      <c r="M40" s="69"/>
      <c r="N40" s="69"/>
      <c r="O40" s="69"/>
      <c r="P40" s="69"/>
      <c r="Q40" s="69"/>
      <c r="R40" s="180"/>
      <c r="S40" s="181"/>
      <c r="T40" s="172" t="str">
        <f>IF(B41="",P16,IF(B42="",(F40/(((E16/(P16/1000))-Q25)-(F41/(T41/1000))))*1000,(F40/(((E16/(P16/1000))-Q25)-((F42/(T42/1000))+(F41/(T41/1000)))))*1000))</f>
        <v>0</v>
      </c>
      <c r="U40" s="182" t="s">
        <v>126</v>
      </c>
      <c r="V40" s="180"/>
      <c r="W40" s="180"/>
      <c r="X40" s="180"/>
      <c r="Y40" s="180"/>
      <c r="Z40" s="215">
        <f t="shared" si="39"/>
        <v>0</v>
      </c>
      <c r="AA40" s="170">
        <f t="shared" ref="AA40:AD42" si="44">IF($E40="",0,((R$16-(R$25*1000))*L40)/1000)</f>
        <v>0</v>
      </c>
      <c r="AB40" s="70">
        <f t="shared" si="44"/>
        <v>0</v>
      </c>
      <c r="AC40" s="70">
        <f t="shared" si="44"/>
        <v>0</v>
      </c>
      <c r="AD40" s="70">
        <f t="shared" si="44"/>
        <v>0</v>
      </c>
      <c r="AE40" s="70">
        <f>IF($E40="",0,((V$16-V$25)*P40))</f>
        <v>0</v>
      </c>
      <c r="AF40" s="144">
        <f>IF($E40="",0,((W$16-(W$25*1000))*Q40)/1000)</f>
        <v>0</v>
      </c>
      <c r="AG40" s="144">
        <f t="shared" si="33"/>
        <v>0</v>
      </c>
      <c r="AH40" s="216">
        <f t="shared" si="34"/>
        <v>0</v>
      </c>
      <c r="AI40" s="210" t="str">
        <f t="shared" si="35"/>
        <v/>
      </c>
      <c r="AJ40" s="71" t="str">
        <f t="shared" si="35"/>
        <v/>
      </c>
      <c r="AK40" s="71" t="str">
        <f t="shared" si="35"/>
        <v/>
      </c>
      <c r="AL40" s="71" t="str">
        <f t="shared" si="35"/>
        <v/>
      </c>
      <c r="AM40" s="187" t="str">
        <f t="shared" si="36"/>
        <v/>
      </c>
      <c r="AN40" s="112" t="str">
        <f t="shared" si="37"/>
        <v/>
      </c>
      <c r="BR40" s="329">
        <f t="shared" si="38"/>
        <v>4.2071817193228202E-2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4.2071817193228202E-2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4.2071817193228202E-2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0.99489012183783709</v>
      </c>
      <c r="L43" s="27">
        <f t="shared" ref="L43:Q43" si="45">SUM(L28,L31:L42)</f>
        <v>1</v>
      </c>
      <c r="M43" s="27">
        <f t="shared" si="45"/>
        <v>1</v>
      </c>
      <c r="N43" s="27">
        <f t="shared" si="45"/>
        <v>1</v>
      </c>
      <c r="O43" s="27">
        <f t="shared" si="45"/>
        <v>1</v>
      </c>
      <c r="P43" s="27">
        <f t="shared" si="45"/>
        <v>1</v>
      </c>
      <c r="Q43" s="64">
        <f t="shared" si="45"/>
        <v>1</v>
      </c>
      <c r="S43" s="28"/>
      <c r="Y43" s="225" t="s">
        <v>40</v>
      </c>
      <c r="Z43" s="141">
        <f>SUM(Z31:Z42)</f>
        <v>0.99489012183783709</v>
      </c>
      <c r="AA43" s="141">
        <f t="shared" ref="AA43:AG43" si="46">SUM(AA31:AA42)</f>
        <v>0.52402977548167295</v>
      </c>
      <c r="AB43" s="141">
        <f t="shared" si="46"/>
        <v>5.2332608825314098E-2</v>
      </c>
      <c r="AC43" s="141">
        <f t="shared" si="46"/>
        <v>1.05822123843384E-2</v>
      </c>
      <c r="AD43" s="141">
        <f>SUM(AD31:AD42)</f>
        <v>5.2007385095980505E-2</v>
      </c>
      <c r="AE43" s="141">
        <f t="shared" si="46"/>
        <v>15.390474133109157</v>
      </c>
      <c r="AF43" s="141">
        <f t="shared" si="46"/>
        <v>0.78653298291048512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</v>
      </c>
      <c r="AA44" s="198">
        <f t="shared" ref="AA44:AG44" si="47">AA26-AA43</f>
        <v>0</v>
      </c>
      <c r="AB44" s="198">
        <f t="shared" si="47"/>
        <v>0</v>
      </c>
      <c r="AC44" s="198">
        <f t="shared" si="47"/>
        <v>0</v>
      </c>
      <c r="AD44" s="198">
        <f t="shared" si="47"/>
        <v>0</v>
      </c>
      <c r="AE44" s="198">
        <f t="shared" si="47"/>
        <v>0</v>
      </c>
      <c r="AF44" s="198">
        <f t="shared" si="47"/>
        <v>0</v>
      </c>
      <c r="AG44" s="198">
        <f t="shared" si="47"/>
        <v>0.25606624764567487</v>
      </c>
      <c r="AH44" s="199">
        <f>AH26-AH43</f>
        <v>0.53029801502767893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58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/>
      </c>
      <c r="C48" s="27">
        <f>IF(B48="",0,IF(VLOOKUP(G48,Other_tables!$E$3:$H$225,3,FALSE)="Nej",VLOOKUP(B48,$B$31:$AH$42,31,FALSE),((VLOOKUP(G48,Other_tables!$E$3:$H$225,4,FALSE))/100)*VLOOKUP(B48,$B$31:$F$42,5,FALSE)))</f>
        <v>0</v>
      </c>
      <c r="D48" s="162"/>
      <c r="E48" s="16" t="str">
        <f>IF(B48="","",IF($G$5=Other_tables!$I$2,VLOOKUP(G48,Other_tables!$E$3:$K$225,5,FALSE),IF($G$5=Other_tables!$J$2,VLOOKUP(G48,Other_tables!$E$3:$K$225,6,FALSE),IF($G$5=Other_tables!$K$2,VLOOKUP(G48,Other_tables!$E$3:$K$225,7,FALSE),"?"))))</f>
        <v/>
      </c>
      <c r="F48" s="27">
        <f t="shared" ref="F48:F50" si="49">IF(OR(E48="",E48="?"),0,((((0.981*E48*C48)/(0.0831*(273.15+$G$4)))*16)/1000)*((100-$G$7)/100))</f>
        <v>0</v>
      </c>
      <c r="G48" s="16">
        <f>B13</f>
        <v>0</v>
      </c>
      <c r="Q48" s="159">
        <f t="shared" ref="Q48:Q50" si="50">IF(OR(E48="",E48="?"),0,(F48/((100-$G$7)/100))*2.48)</f>
        <v>0</v>
      </c>
      <c r="R48" s="159">
        <f>IF(OR(E48="",E48="?"),0,(F48*(12/16)+AR48+AQ48+AP48))</f>
        <v>0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0</v>
      </c>
      <c r="W48" s="159">
        <f t="shared" ref="W48:W50" si="52">IF(OR(E48="",E48="?"),0,(F48/((100-$G$7)/100))*2.48)</f>
        <v>0</v>
      </c>
      <c r="X48" s="159">
        <f>W48</f>
        <v>0</v>
      </c>
      <c r="Y48" s="165"/>
      <c r="AP48" s="188">
        <f>IF(F48="","",(F48/((100-$G$7)/100))*(12/16)*0.538)</f>
        <v>0</v>
      </c>
      <c r="AQ48" s="26">
        <v>0</v>
      </c>
      <c r="AR48" s="188">
        <f>IF(F48="","",((F48/((100-$G$7)/100))-F48)*(12/16))</f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>Cattle_slurry_conv</v>
      </c>
      <c r="C50" s="27">
        <f>IF(B50="",0,IF(VLOOKUP(G50,Other_tables!$E$3:$H$225,3,FALSE)="Nej",VLOOKUP(B50,$B$31:$AH$42,31,FALSE),((VLOOKUP(G50,Other_tables!$E$3:$H$225,4,FALSE))/100)*VLOOKUP(B50,$B$31:$F$42,5,FALSE)))</f>
        <v>0.78653298291048512</v>
      </c>
      <c r="D50" s="162"/>
      <c r="E50" s="16">
        <f>IF(B50="","",IF($G$5=Other_tables!$I$2,VLOOKUP(G50,Other_tables!$E$3:$K$225,5,FALSE),IF($G$5=Other_tables!$J$2,VLOOKUP(G50,Other_tables!$E$3:$K$225,6,FALSE),IF($G$5=Other_tables!$K$2,VLOOKUP(G50,Other_tables!$E$3:$K$225,7,FALSE),"?"))))</f>
        <v>230</v>
      </c>
      <c r="F50" s="27">
        <f t="shared" si="49"/>
        <v>0.11829811793508747</v>
      </c>
      <c r="G50" s="16" t="str">
        <f>B15</f>
        <v>Cattle_slurry_conv</v>
      </c>
      <c r="Q50" s="159">
        <f t="shared" si="50"/>
        <v>0.29634276007981508</v>
      </c>
      <c r="R50" s="159">
        <f t="shared" si="53"/>
        <v>0.1378352313516398</v>
      </c>
      <c r="S50" s="159">
        <v>0</v>
      </c>
      <c r="T50" s="159">
        <v>0</v>
      </c>
      <c r="U50" s="159">
        <v>0</v>
      </c>
      <c r="V50" s="159">
        <f t="shared" si="51"/>
        <v>7.6208035926190725</v>
      </c>
      <c r="W50" s="159">
        <f t="shared" si="52"/>
        <v>0.29634276007981508</v>
      </c>
      <c r="X50" s="159">
        <f t="shared" si="54"/>
        <v>0.29634276007981508</v>
      </c>
      <c r="Y50" s="165"/>
      <c r="AP50" s="188">
        <f>IF(F50="","",(F50/((100-$G$7)/100))*(12/16)*0.538)</f>
        <v>4.8215445037179595E-2</v>
      </c>
      <c r="AQ50" s="26">
        <v>0</v>
      </c>
      <c r="AR50" s="188">
        <f>IF(F50="","",((F50/((100-$G$7)/100))-F50)*(12/16))</f>
        <v>8.9619786314460576E-4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/>
      </c>
      <c r="C51" s="27">
        <f>IF(B51="",0,IF(VLOOKUP(G51,Other_tables!$E$3:$H$129,3,FALSE)="Nej",VLOOKUP(B51,$B$31:$AH$42,31,FALSE),((VLOOKUP(G51,Other_tables!$E$3:$H$129,4,FALSE))/100)*VLOOKUP(B51,$B$31:$F$42,5,FALSE)))</f>
        <v>0</v>
      </c>
      <c r="D51" s="162"/>
      <c r="E51" s="16" t="str">
        <f>IF(B51="","",IF($G$5=Other_tables!$I$2,VLOOKUP(G51,Other_tables!$E$3:$K$225,5,FALSE),IF($G$5=Other_tables!$J$2,VLOOKUP(G51,Other_tables!$E$3:$K$225,6,FALSE),IF($G$5=Other_tables!$K$2,VLOOKUP(G51,Other_tables!$E$3:$K$225,7,FALSE),"?"))))</f>
        <v/>
      </c>
      <c r="F51" s="27">
        <f>IF(OR(E51="",E51="?"),0,((((0.981*E51*C51)/(0.0831*(273.15+$G$4)))*16)/1000)*((100-$G$7)/100))</f>
        <v>0</v>
      </c>
      <c r="G51" s="16">
        <f>B16</f>
        <v>0</v>
      </c>
      <c r="Q51" s="159">
        <f>IF(OR(E51="",E51="?"),0,(F51/((100-$G$7)/100))*2.48)</f>
        <v>0</v>
      </c>
      <c r="R51" s="159">
        <f t="shared" si="53"/>
        <v>0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0</v>
      </c>
      <c r="W51" s="159">
        <f>IF(OR(E51="",E51="?"),0,(F51/((100-$G$7)/100))*2.48)</f>
        <v>0</v>
      </c>
      <c r="X51" s="159">
        <f t="shared" si="54"/>
        <v>0</v>
      </c>
      <c r="Y51" s="165"/>
      <c r="AP51" s="188">
        <f>IF(F51="","",(F51/((100-$G$7)/100))*(12/16)*0.538)</f>
        <v>0</v>
      </c>
      <c r="AQ51" s="26">
        <v>0</v>
      </c>
      <c r="AR51" s="188">
        <f>IF(F51="","",((F51/((100-$G$7)/100))-F51)*(12/16))</f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0.11829811793508747</v>
      </c>
      <c r="Q52" s="27">
        <f t="shared" ref="Q52:X52" si="55">SUM(I36,Q48:Q51)</f>
        <v>0.29634276007981508</v>
      </c>
      <c r="R52" s="27">
        <f t="shared" si="55"/>
        <v>0.1378352313516398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7.6208035926190725</v>
      </c>
      <c r="W52" s="27">
        <f t="shared" si="55"/>
        <v>0.29634276007981508</v>
      </c>
      <c r="X52" s="164">
        <f t="shared" si="55"/>
        <v>0.29634276007981508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77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77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 t="s">
        <v>55</v>
      </c>
      <c r="C57" s="8" t="s">
        <v>13</v>
      </c>
      <c r="D57" s="116" t="s">
        <v>128</v>
      </c>
      <c r="E57" s="169">
        <f>Z31+Z34+Z37+Z40-Q52</f>
        <v>0.69854736175802201</v>
      </c>
      <c r="F57" s="93">
        <v>63</v>
      </c>
      <c r="G57" s="128" t="s">
        <v>101</v>
      </c>
      <c r="H57" s="93">
        <v>9.3000000000000007</v>
      </c>
      <c r="I57" s="23"/>
      <c r="J57" s="23"/>
      <c r="K57" s="93">
        <v>27.9</v>
      </c>
      <c r="L57" s="139">
        <f>C48+C49+C50+C51-W52</f>
        <v>0.49019022283067004</v>
      </c>
      <c r="M57" s="139">
        <v>0</v>
      </c>
      <c r="O57" s="278">
        <f>((($B$69*$Z$57)/1000)/$B$72)*1000</f>
        <v>75.089647983028229</v>
      </c>
      <c r="Q57" s="159">
        <f>AR57*(16/12)*19.5</f>
        <v>1.9402370570792558E-2</v>
      </c>
      <c r="R57" s="159">
        <f>AR57*11</f>
        <v>8.2086952414891588E-3</v>
      </c>
      <c r="S57" s="159">
        <v>0</v>
      </c>
      <c r="T57" s="159">
        <v>0</v>
      </c>
      <c r="U57" s="159">
        <v>0</v>
      </c>
      <c r="V57" s="159">
        <f>(AR57*(16/12)*55)+(AR57*10*21.75)</f>
        <v>0.21703292721816037</v>
      </c>
      <c r="W57" s="159">
        <f>AR57*(16/12)*19.5</f>
        <v>1.9402370570792558E-2</v>
      </c>
      <c r="X57" s="159">
        <f>IF(L57&gt;0,(L57-(L57*BH57^(F57/10))),0)</f>
        <v>1.946216028849912E-2</v>
      </c>
      <c r="Y57" s="190"/>
      <c r="Z57" s="197">
        <f>(Z31+Z34+Z37+Z40)-Q52-Q57</f>
        <v>0.67914499118722949</v>
      </c>
      <c r="AA57" s="198">
        <f>(AA31+AA34+AA37+AA40)-R52-R57</f>
        <v>0.37798584888854403</v>
      </c>
      <c r="AB57" s="198">
        <f t="shared" ref="AB57:AD57" si="56">(AB31+AB34+AB37+AB40)-S52-S57</f>
        <v>5.2332608825314098E-2</v>
      </c>
      <c r="AC57" s="198">
        <f t="shared" si="56"/>
        <v>1.05822123843384E-2</v>
      </c>
      <c r="AD57" s="198">
        <f t="shared" si="56"/>
        <v>5.2007385095980505E-2</v>
      </c>
      <c r="AE57" s="198">
        <f>(AE31+AE34+AE37+AE40)-V52-V57</f>
        <v>7.5526376132719237</v>
      </c>
      <c r="AF57" s="198">
        <f>(AF31+AF34+AF37+AF40)-W52-W57</f>
        <v>0.47078785225987746</v>
      </c>
      <c r="AG57" s="198">
        <f>IF(OR(G22="IPCC_MCF_B0",G22=""),L57-X57,(AG31+AG34+AG37+AG40+AH31+AH34+AH37+AH40)-X52-X57)</f>
        <v>0.47072806254217092</v>
      </c>
      <c r="AH57" s="199"/>
      <c r="AI57" s="156">
        <f>IF($E57="","",(AA57/$Z$57)*1000)</f>
        <v>556.56134373865882</v>
      </c>
      <c r="AJ57" s="157">
        <f t="shared" ref="AJ57:AN57" si="57">IF($E57="","",(AB57/$Z$57)*1000)</f>
        <v>77.056607211120294</v>
      </c>
      <c r="AK57" s="157">
        <f t="shared" si="57"/>
        <v>15.581668894943013</v>
      </c>
      <c r="AL57" s="157">
        <f t="shared" si="57"/>
        <v>76.577734903212871</v>
      </c>
      <c r="AM57" s="157">
        <f>IF($E57="","",(AE57/$Z$57))</f>
        <v>11.120802937924903</v>
      </c>
      <c r="AN57" s="158">
        <f t="shared" si="57"/>
        <v>693.20669130885005</v>
      </c>
      <c r="AP57" s="188">
        <f>IF(B57="",0,(AR57*10))</f>
        <v>7.4624502195355996E-3</v>
      </c>
      <c r="AQ57" s="26">
        <v>0</v>
      </c>
      <c r="AR57" s="188">
        <f>IF(B57="",0,IF(G57="Arrhenius",(BL57+BM57)*(12/16),"?"))</f>
        <v>7.4624502195355994E-4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1.6113423327394128E-5</v>
      </c>
      <c r="BE57" s="159"/>
      <c r="BF57" s="159">
        <f>10*19.5*BD57</f>
        <v>3.142117548841855E-3</v>
      </c>
      <c r="BG57" s="159"/>
      <c r="BH57" s="159">
        <f>1-(BF57/L57)</f>
        <v>0.99359000363022898</v>
      </c>
      <c r="BI57" s="159"/>
      <c r="BJ57" s="159">
        <f>(L57+L57*BH57^(F57/10))/2</f>
        <v>0.48045914268642048</v>
      </c>
      <c r="BK57" s="159">
        <f>(M57+M57*BI57^(F57/10))/2</f>
        <v>0</v>
      </c>
      <c r="BL57" s="315">
        <f>(((BJ57*EXP($K$57-81000*(1/(8.314*(H57+273.15)))))*24)*F57)/1000</f>
        <v>9.9499336260474658E-4</v>
      </c>
      <c r="BM57" s="159"/>
      <c r="BR57" s="329">
        <f t="shared" ref="BR57" si="58">$X$17</f>
        <v>4.2071817193228202E-2</v>
      </c>
      <c r="BT57" s="228">
        <f t="shared" si="43"/>
        <v>0.67914499118722949</v>
      </c>
      <c r="BU57" s="228">
        <f t="shared" si="43"/>
        <v>0.37798584888854403</v>
      </c>
      <c r="BV57" s="228">
        <f t="shared" si="43"/>
        <v>5.2332608825314098E-2</v>
      </c>
      <c r="BW57" s="228">
        <f t="shared" si="42"/>
        <v>1.05822123843384E-2</v>
      </c>
      <c r="BX57" s="228">
        <f t="shared" si="42"/>
        <v>5.2007385095980505E-2</v>
      </c>
      <c r="BY57" s="228">
        <f t="shared" si="42"/>
        <v>7.5526376132719237</v>
      </c>
      <c r="BZ57" s="228">
        <f t="shared" si="42"/>
        <v>0.47078785225987746</v>
      </c>
      <c r="CA57" s="228">
        <f t="shared" si="42"/>
        <v>0.47072806254217092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/>
      <c r="C62" s="8" t="s">
        <v>13</v>
      </c>
      <c r="D62" s="116"/>
      <c r="E62" s="25"/>
      <c r="F62" s="27">
        <f>(E57-Q57)*E62</f>
        <v>0</v>
      </c>
      <c r="G62" s="8" t="str">
        <f>IF(B62="","",VLOOKUP(B62,'Processed products'!$AJ$5:$AM$104,2,FALSE))</f>
        <v/>
      </c>
      <c r="H62" s="8" t="str">
        <f>IF(B62="","",VLOOKUP(B62,'Processed products'!$AJ$5:$AM$104,3,FALSE))</f>
        <v/>
      </c>
      <c r="I62" s="8" t="str">
        <f>IF(B62="","",VLOOKUP(B62,'Processed products'!$AJ$5:$AM$104,4,FALSE))</f>
        <v/>
      </c>
      <c r="L62" s="26"/>
      <c r="M62" s="26"/>
      <c r="N62" s="26"/>
      <c r="O62" s="26"/>
      <c r="P62" s="26"/>
      <c r="Q62" s="26"/>
      <c r="T62" s="16" t="str">
        <f>(IF($B62="","",VLOOKUP($B62,'Processed products'!$AJ$5:$AN$104,5,FALSE)))</f>
        <v/>
      </c>
      <c r="Z62" s="195">
        <f>F62</f>
        <v>0</v>
      </c>
      <c r="AA62" s="27">
        <f>(($AA$31+$AA$34+$AA$37+$AA$40)-$R$52-$R$57)*L62</f>
        <v>0</v>
      </c>
      <c r="AB62" s="27">
        <f>(($AB$31+$AB$34+$AB$37+$AB$40)-$S$52-$S$57)*M62</f>
        <v>0</v>
      </c>
      <c r="AC62" s="27">
        <f>(($AC$31+$AC$34+$AC$37+$AC$40)-$T$52-$T$57)*N62</f>
        <v>0</v>
      </c>
      <c r="AD62" s="27">
        <f>(($AD$31+$AD$34+$AD$37+$AD$40)-$U$52-$U$57)*O62</f>
        <v>0</v>
      </c>
      <c r="AE62" s="27">
        <f>(($AE$31+$AE$34+$AE$37+$AE$40)-$V$52-$V$57)*P62</f>
        <v>0</v>
      </c>
      <c r="AF62" s="27">
        <f>(($AF$31+$AF$34+$AF$37+$AF$40)-$W$52-$W$57)*Q62</f>
        <v>0</v>
      </c>
      <c r="AG62" s="27">
        <f>($AG$57*Q62)</f>
        <v>0</v>
      </c>
      <c r="AH62" s="196"/>
      <c r="AI62" s="200" t="str">
        <f t="shared" ref="AI62:AL64" si="59">IF($E62="","",(AA62/$F62)*1000)</f>
        <v/>
      </c>
      <c r="AJ62" s="18" t="str">
        <f t="shared" si="59"/>
        <v/>
      </c>
      <c r="AK62" s="18" t="str">
        <f t="shared" si="59"/>
        <v/>
      </c>
      <c r="AL62" s="18" t="str">
        <f t="shared" si="59"/>
        <v/>
      </c>
      <c r="AM62" s="18" t="str">
        <f t="shared" ref="AM62:AN64" si="60">IF($E62="","",(AE62/$F62))</f>
        <v/>
      </c>
      <c r="AN62" s="201" t="str">
        <f t="shared" si="60"/>
        <v/>
      </c>
      <c r="BR62" s="329">
        <f t="shared" ref="BR62:BR64" si="61">$X$17</f>
        <v>4.2071817193228202E-2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/>
      <c r="C63" s="8" t="s">
        <v>13</v>
      </c>
      <c r="D63" s="116"/>
      <c r="E63" s="25"/>
      <c r="F63" s="27">
        <f>(E57-Q57)*E63</f>
        <v>0</v>
      </c>
      <c r="G63" s="8" t="str">
        <f>IF(B63="","",VLOOKUP(B63,'Processed products'!$AJ$5:$AM$104,2,FALSE))</f>
        <v/>
      </c>
      <c r="H63" s="8" t="str">
        <f>IF(B63="","",VLOOKUP(B63,'Processed products'!$AJ$5:$AM$104,3,FALSE))</f>
        <v/>
      </c>
      <c r="I63" s="8" t="str">
        <f>IF(B63="","",VLOOKUP(B63,'Processed products'!$AJ$5:$AM$104,4,FALSE))</f>
        <v/>
      </c>
      <c r="L63" s="26"/>
      <c r="M63" s="26"/>
      <c r="N63" s="26"/>
      <c r="O63" s="26"/>
      <c r="P63" s="26"/>
      <c r="Q63" s="26"/>
      <c r="T63" s="16" t="str">
        <f>(IF($B63="","",VLOOKUP($B63,'Processed products'!$AJ$5:$AN$104,5,FALSE)))</f>
        <v/>
      </c>
      <c r="Z63" s="195">
        <f t="shared" ref="Z63:Z64" si="62">F63</f>
        <v>0</v>
      </c>
      <c r="AA63" s="27">
        <f>(($AA$31+$AA$34+$AA$37+$AA$40)-$R$52-$R$57)*L63</f>
        <v>0</v>
      </c>
      <c r="AB63" s="27">
        <f>(($AB$31+$AB$34+$AB$37+$AB$40)-$S$52-$S$57)*M63</f>
        <v>0</v>
      </c>
      <c r="AC63" s="27">
        <f>(($AC$31+$AC$34+$AC$37+$AC$40)-$T$52-$T$57)*N63</f>
        <v>0</v>
      </c>
      <c r="AD63" s="27">
        <f>(($AD$31+$AD$34+$AD$37+$AD$40)-$U$52-$U$57)*O63</f>
        <v>0</v>
      </c>
      <c r="AE63" s="27">
        <f>(($AE$31+$AE$34+$AE$37+$AE$40)-$V$52-$V$57)*P63</f>
        <v>0</v>
      </c>
      <c r="AF63" s="27">
        <f>(($AF$31+$AF$34+$AF$37+$AF$40)-$W$52-$W$57)*Q63</f>
        <v>0</v>
      </c>
      <c r="AG63" s="27">
        <f t="shared" ref="AG63:AG64" si="63">($AG$57*Q63)</f>
        <v>0</v>
      </c>
      <c r="AH63" s="196"/>
      <c r="AI63" s="200" t="str">
        <f t="shared" si="59"/>
        <v/>
      </c>
      <c r="AJ63" s="18" t="str">
        <f t="shared" si="59"/>
        <v/>
      </c>
      <c r="AK63" s="18" t="str">
        <f t="shared" si="59"/>
        <v/>
      </c>
      <c r="AL63" s="18" t="str">
        <f t="shared" si="59"/>
        <v/>
      </c>
      <c r="AM63" s="18" t="str">
        <f t="shared" si="60"/>
        <v/>
      </c>
      <c r="AN63" s="201" t="str">
        <f t="shared" si="60"/>
        <v/>
      </c>
      <c r="BR63" s="329">
        <f t="shared" si="61"/>
        <v>4.2071817193228202E-2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4.2071817193228202E-2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0</v>
      </c>
      <c r="L65" s="27">
        <f>SUM(L62:L64)</f>
        <v>0</v>
      </c>
      <c r="M65" s="27">
        <f t="shared" ref="M65:Q65" si="64">SUM(M62:M64)</f>
        <v>0</v>
      </c>
      <c r="N65" s="27">
        <f t="shared" si="64"/>
        <v>0</v>
      </c>
      <c r="O65" s="27">
        <f t="shared" si="64"/>
        <v>0</v>
      </c>
      <c r="P65" s="27">
        <f t="shared" si="64"/>
        <v>0</v>
      </c>
      <c r="Q65" s="27">
        <f t="shared" si="64"/>
        <v>0</v>
      </c>
      <c r="Y65" s="225" t="s">
        <v>76</v>
      </c>
      <c r="Z65" s="141">
        <f t="shared" ref="Z65:AG65" si="65">SUM(Z62:Z64)</f>
        <v>0</v>
      </c>
      <c r="AA65" s="141">
        <f t="shared" si="65"/>
        <v>0</v>
      </c>
      <c r="AB65" s="141">
        <f t="shared" si="65"/>
        <v>0</v>
      </c>
      <c r="AC65" s="141">
        <f t="shared" si="65"/>
        <v>0</v>
      </c>
      <c r="AD65" s="141">
        <f t="shared" si="65"/>
        <v>0</v>
      </c>
      <c r="AE65" s="141">
        <f t="shared" si="65"/>
        <v>0</v>
      </c>
      <c r="AF65" s="141">
        <f t="shared" si="65"/>
        <v>0</v>
      </c>
      <c r="AG65" s="141">
        <f t="shared" si="65"/>
        <v>0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F66" s="313"/>
      <c r="Y66" s="221" t="s">
        <v>74</v>
      </c>
      <c r="Z66" s="198">
        <f t="shared" ref="Z66:AF66" si="66">(Z31+Z34+Z37+Z40)-Q52-Q57-Z65</f>
        <v>0.67914499118722949</v>
      </c>
      <c r="AA66" s="198">
        <f t="shared" si="66"/>
        <v>0.37798584888854403</v>
      </c>
      <c r="AB66" s="198">
        <f t="shared" si="66"/>
        <v>5.2332608825314098E-2</v>
      </c>
      <c r="AC66" s="198">
        <f t="shared" si="66"/>
        <v>1.05822123843384E-2</v>
      </c>
      <c r="AD66" s="198">
        <f t="shared" si="66"/>
        <v>5.2007385095980505E-2</v>
      </c>
      <c r="AE66" s="198">
        <f t="shared" si="66"/>
        <v>7.5526376132719237</v>
      </c>
      <c r="AF66" s="198">
        <f t="shared" si="66"/>
        <v>0.47078785225987746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>
        <f>(F31*T31+F34*T34+F37*T37+F40*T40)/(F31+F34+F37+F40)</f>
        <v>85.831911990067198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>
        <f>(B69/B70)</f>
        <v>0.78029010900061091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>
        <f>B71*(Z31+Z34+Z37+Z40)</f>
        <v>0.77630292161247694</v>
      </c>
      <c r="Q72" s="313"/>
      <c r="R72" s="313"/>
      <c r="S72" s="313"/>
      <c r="T72" s="313"/>
      <c r="U72" s="313"/>
      <c r="V72" s="313"/>
      <c r="W72" s="313"/>
      <c r="X72" s="313"/>
      <c r="Y72" s="313"/>
      <c r="Z72" s="313"/>
      <c r="AA72" s="313"/>
      <c r="AB72" s="313"/>
      <c r="AC72" s="313"/>
      <c r="AD72" s="313"/>
      <c r="AE72" s="313"/>
      <c r="AF72" s="313"/>
      <c r="AG72" s="313"/>
      <c r="AH72" s="313"/>
      <c r="AI72" s="313"/>
      <c r="AJ72" s="313"/>
      <c r="AK72" s="313"/>
      <c r="AL72" s="313"/>
      <c r="AM72" s="313"/>
      <c r="AN72" s="313"/>
      <c r="AO72" s="313"/>
      <c r="AP72" s="313"/>
      <c r="AQ72" s="313"/>
      <c r="AR72" s="313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B72-(1-(B69/1000))*(F31+F34+F37+F40)</f>
        <v>-0.13319387884798761</v>
      </c>
      <c r="AL73" s="72"/>
      <c r="AM73" s="82"/>
      <c r="AN73" s="82"/>
      <c r="AO73" s="82"/>
      <c r="AP73" s="82"/>
      <c r="AQ73" s="82"/>
      <c r="BT73" s="228">
        <f t="shared" ref="BT73:CB73" si="68">IF($B72="Yes",Z73,0)</f>
        <v>0</v>
      </c>
      <c r="BU73" s="228">
        <f t="shared" si="68"/>
        <v>0</v>
      </c>
      <c r="BV73" s="228">
        <f t="shared" si="68"/>
        <v>0</v>
      </c>
      <c r="BW73" s="228">
        <f t="shared" si="68"/>
        <v>0</v>
      </c>
      <c r="BX73" s="228">
        <f t="shared" si="68"/>
        <v>0</v>
      </c>
      <c r="BY73" s="228">
        <f t="shared" si="68"/>
        <v>0</v>
      </c>
      <c r="BZ73" s="228">
        <f t="shared" si="68"/>
        <v>0</v>
      </c>
      <c r="CA73" s="228">
        <f t="shared" si="68"/>
        <v>0</v>
      </c>
      <c r="CB73" s="228">
        <f t="shared" si="68"/>
        <v>0</v>
      </c>
    </row>
    <row r="74" spans="1:80" ht="15" thickBot="1" x14ac:dyDescent="0.35">
      <c r="D74" s="102"/>
      <c r="Q74" s="313">
        <f>Q83+Q82+Q78+Q57+Q26</f>
        <v>2.4512248732955412E-2</v>
      </c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7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0</v>
      </c>
      <c r="J78" s="115">
        <f>F78-I78</f>
        <v>0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4.2071817193228202E-2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4.2071817193228202E-2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3</v>
      </c>
      <c r="J80" s="115">
        <f t="shared" si="76"/>
        <v>-3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4.2071817193228202E-2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4.2071817193228202E-2</v>
      </c>
      <c r="BT81" s="228"/>
    </row>
    <row r="82" spans="1:80" x14ac:dyDescent="0.3">
      <c r="A82" s="85" t="s">
        <v>132</v>
      </c>
      <c r="B82" s="116"/>
      <c r="C82" s="8" t="s">
        <v>13</v>
      </c>
      <c r="D82" s="116"/>
      <c r="E82" s="169" t="str">
        <f>IF(B82="","",VLOOKUP(B82,$B$62:$F$64,5,FALSE))</f>
        <v/>
      </c>
      <c r="F82" s="93"/>
      <c r="G82" s="128"/>
      <c r="H82" s="93"/>
      <c r="I82" s="115">
        <f>IF(B82="",0,(($E$22*$F$22+$E$23*$F$23+$E$24*$F$24+$E$25*$F$25)/$E$26)+$F$57)</f>
        <v>0</v>
      </c>
      <c r="J82" s="115">
        <f>F82-I82</f>
        <v>0</v>
      </c>
      <c r="K82" s="93"/>
      <c r="L82" s="139" t="str">
        <f>IF(B82="","",VLOOKUP(B82,$B$62:$AH$64,32,FALSE)+M82)</f>
        <v/>
      </c>
      <c r="M82" s="139" t="str">
        <f>IF(B82="","",VLOOKUP(B82,$B$62:$AH$64,33,FALSE))</f>
        <v/>
      </c>
      <c r="O82" s="278" t="str">
        <f>(IF($B82="","",VLOOKUP($B82,'Processed products'!$AJ$5:$AN$250,5,FALSE)))</f>
        <v/>
      </c>
      <c r="Q82" s="159">
        <f>AR82*(16/12)*19.5</f>
        <v>0</v>
      </c>
      <c r="R82" s="159">
        <f>AR82*11</f>
        <v>0</v>
      </c>
      <c r="S82" s="159">
        <v>0</v>
      </c>
      <c r="T82" s="159">
        <v>0</v>
      </c>
      <c r="U82" s="159">
        <v>0</v>
      </c>
      <c r="V82" s="159">
        <f>(AR82*(16/12)*55)+(AR82*10*21.75)</f>
        <v>0</v>
      </c>
      <c r="W82" s="159">
        <f>AR82*(16/12)*19.5</f>
        <v>0</v>
      </c>
      <c r="X82" s="159">
        <f>AR82*(16/12)*19.5</f>
        <v>0</v>
      </c>
      <c r="Y82" s="190"/>
      <c r="Z82" s="195">
        <f>IF($B82="",0,(VLOOKUP($B82,$B$62:$AH$64,25,FALSE))-Q82)</f>
        <v>0</v>
      </c>
      <c r="AA82" s="27">
        <f>IF($B82="",0,(VLOOKUP($B82,$B$62:$AH$64,26,FALSE))-R82)</f>
        <v>0</v>
      </c>
      <c r="AB82" s="27">
        <f>IF($B82="",0,(VLOOKUP($B82,$B$62:$AH$64,27,FALSE))-S82)</f>
        <v>0</v>
      </c>
      <c r="AC82" s="27">
        <f>IF($B82="",0,(VLOOKUP($B82,$B$62:$AH$64,28,FALSE))-T82)</f>
        <v>0</v>
      </c>
      <c r="AD82" s="27">
        <f>IF($B82="",0,(VLOOKUP($B82,$B$62:$AH$64,29,FALSE))-U82)</f>
        <v>0</v>
      </c>
      <c r="AE82" s="27">
        <f>IF($B82="",0,(VLOOKUP($B82,$B$62:$AH$64,30,FALSE))-V82)</f>
        <v>0</v>
      </c>
      <c r="AF82" s="27">
        <f>IF($B82="",0,(VLOOKUP($B82,$B$62:$AH$64,31,FALSE))-W82)</f>
        <v>0</v>
      </c>
      <c r="AG82" s="27">
        <f>IF($B82="",0,(L82-X82))</f>
        <v>0</v>
      </c>
      <c r="AH82" s="196"/>
      <c r="AI82" s="192" t="str">
        <f t="shared" si="70"/>
        <v/>
      </c>
      <c r="AJ82" s="18" t="str">
        <f t="shared" si="70"/>
        <v/>
      </c>
      <c r="AK82" s="18" t="str">
        <f t="shared" si="70"/>
        <v/>
      </c>
      <c r="AL82" s="18" t="str">
        <f t="shared" si="70"/>
        <v/>
      </c>
      <c r="AM82" s="18" t="str">
        <f>IF($E82="","",(AE82/$Z82))</f>
        <v/>
      </c>
      <c r="AN82" s="201" t="str">
        <f>IF($E82="","",(AF82/$Z82)*1000)</f>
        <v/>
      </c>
      <c r="AP82" s="188" t="str">
        <f>IF(B82="","",(AR82*10))</f>
        <v/>
      </c>
      <c r="AQ82" s="26">
        <v>0</v>
      </c>
      <c r="AR82" s="188">
        <f t="shared" si="95"/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 t="e">
        <f>((L82*EXP(K82-81000*(1/(8.314*(H82+273.15)))))*24)/1000</f>
        <v>#VALUE!</v>
      </c>
      <c r="BE82" s="159"/>
      <c r="BF82" s="159" t="e">
        <f>10*19.5*BD82</f>
        <v>#VALUE!</v>
      </c>
      <c r="BG82" s="159"/>
      <c r="BH82" s="159" t="e">
        <f>1-(BF82/L82)</f>
        <v>#VALUE!</v>
      </c>
      <c r="BI82" s="159"/>
      <c r="BJ82" s="159" t="e">
        <f>(L82+L82*BH82^(J82/10))/2</f>
        <v>#VALUE!</v>
      </c>
      <c r="BK82" s="159"/>
      <c r="BL82" s="159" t="e">
        <f>(((BJ82*EXP($K82-81000*(1/(8.314*(H82+273.15)))))*24)*J82)/1000</f>
        <v>#VALUE!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4.2071817193228202E-2</v>
      </c>
      <c r="BT82" s="228"/>
    </row>
    <row r="83" spans="1:80" ht="15" thickBot="1" x14ac:dyDescent="0.35">
      <c r="A83" s="85" t="s">
        <v>132</v>
      </c>
      <c r="B83" s="116"/>
      <c r="C83" s="8" t="s">
        <v>13</v>
      </c>
      <c r="D83" s="116"/>
      <c r="E83" s="169" t="str">
        <f>IF(B83="","",VLOOKUP(B83,$B$62:$F$64,5,FALSE))</f>
        <v/>
      </c>
      <c r="F83" s="93"/>
      <c r="G83" s="128"/>
      <c r="H83" s="93"/>
      <c r="I83" s="115">
        <f>IF(B83="",0,(($E$22*$F$22+$E$23*$F$23+$E$24*$F$24+$E$25*$F$25)/$E$26)+$F$57)</f>
        <v>0</v>
      </c>
      <c r="J83" s="115">
        <f t="shared" si="76"/>
        <v>0</v>
      </c>
      <c r="K83" s="93"/>
      <c r="L83" s="139" t="str">
        <f>IF(B83="","",VLOOKUP(B83,$B$62:$AH$64,32,FALSE)+M83)</f>
        <v/>
      </c>
      <c r="M83" s="139" t="str">
        <f>IF(B83="","",VLOOKUP(B83,$B$62:$AH$64,33,FALSE))</f>
        <v/>
      </c>
      <c r="O83" s="278" t="str">
        <f>(IF($B83="","",VLOOKUP($B83,'Processed products'!$AJ$5:$AN$250,5,FALSE)))</f>
        <v/>
      </c>
      <c r="Q83" s="159">
        <f>AR83*(16/12)*19.5</f>
        <v>0</v>
      </c>
      <c r="R83" s="159">
        <f>AR83*11</f>
        <v>0</v>
      </c>
      <c r="S83" s="159">
        <v>0</v>
      </c>
      <c r="T83" s="159">
        <v>0</v>
      </c>
      <c r="U83" s="159">
        <v>0</v>
      </c>
      <c r="V83" s="159">
        <f>(AR83*(16/12)*55)+(AR83*10*21.75)</f>
        <v>0</v>
      </c>
      <c r="W83" s="159">
        <f>AR83*(16/12)*19.5</f>
        <v>0</v>
      </c>
      <c r="X83" s="159">
        <f>AR83*(16/12)*19.5</f>
        <v>0</v>
      </c>
      <c r="Y83" s="190"/>
      <c r="Z83" s="197">
        <f>IF($B83="",0,(VLOOKUP($B83,$B$62:$AH$64,25,FALSE))-Q83)</f>
        <v>0</v>
      </c>
      <c r="AA83" s="198">
        <f>IF($B83="",0,(VLOOKUP($B83,$B$62:$AH$64,26,FALSE))-R83)</f>
        <v>0</v>
      </c>
      <c r="AB83" s="198">
        <f>IF($B83="",0,(VLOOKUP($B83,$B$62:$AH$64,27,FALSE))-S83)</f>
        <v>0</v>
      </c>
      <c r="AC83" s="198">
        <f>IF($B83="",0,(VLOOKUP($B83,$B$62:$AH$64,28,FALSE))-T83)</f>
        <v>0</v>
      </c>
      <c r="AD83" s="198">
        <f>IF($B83="",0,(VLOOKUP($B83,$B$62:$AH$64,29,FALSE))-U83)</f>
        <v>0</v>
      </c>
      <c r="AE83" s="198">
        <f>IF($B83="",0,(VLOOKUP($B83,$B$62:$AH$64,30,FALSE))-V83)</f>
        <v>0</v>
      </c>
      <c r="AF83" s="198">
        <f>IF($B83="",0,(VLOOKUP($B83,$B$62:$AH$64,31,FALSE))-W83)</f>
        <v>0</v>
      </c>
      <c r="AG83" s="198">
        <f>IF($B83="",0,(L83-X83))</f>
        <v>0</v>
      </c>
      <c r="AH83" s="199"/>
      <c r="AI83" s="192" t="str">
        <f t="shared" si="70"/>
        <v/>
      </c>
      <c r="AJ83" s="18" t="str">
        <f t="shared" si="70"/>
        <v/>
      </c>
      <c r="AK83" s="18" t="str">
        <f t="shared" si="70"/>
        <v/>
      </c>
      <c r="AL83" s="18" t="str">
        <f t="shared" si="70"/>
        <v/>
      </c>
      <c r="AM83" s="18" t="str">
        <f>IF($E83="","",(AE83/$Z83))</f>
        <v/>
      </c>
      <c r="AN83" s="201" t="str">
        <f>IF($E83="","",(AF83/$Z83)*1000)</f>
        <v/>
      </c>
      <c r="AP83" s="188" t="str">
        <f>IF(B83="","",(AR83*10))</f>
        <v/>
      </c>
      <c r="AQ83" s="26">
        <v>0</v>
      </c>
      <c r="AR83" s="188">
        <f t="shared" si="95"/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 t="e">
        <f>((L83*EXP(K83-81000*(1/(8.314*(H83+273.15)))))*24)/1000</f>
        <v>#VALUE!</v>
      </c>
      <c r="BE83" s="159"/>
      <c r="BF83" s="159" t="e">
        <f>10*19.5*BD83</f>
        <v>#VALUE!</v>
      </c>
      <c r="BG83" s="159"/>
      <c r="BH83" s="159" t="e">
        <f>1-(BF83/L83)</f>
        <v>#VALUE!</v>
      </c>
      <c r="BI83" s="159"/>
      <c r="BJ83" s="159" t="e">
        <f>(L83+L83*BH83^(J83/10))/2</f>
        <v>#VALUE!</v>
      </c>
      <c r="BK83" s="159"/>
      <c r="BL83" s="159" t="e">
        <f>(((BJ83*EXP($K83-81000*(1/(8.314*(H83+273.15)))))*24)*J83)/1000</f>
        <v>#VALUE!</v>
      </c>
      <c r="BM83" s="159"/>
      <c r="BO83" s="318">
        <f>VLOOKUP(B83,'Processed products'!$AJ$5:$AV$250,13,FALSE)</f>
        <v>0</v>
      </c>
      <c r="BP83" s="319">
        <f>VLOOKUP(B83,'Processed products'!$AJ$5:$AV$250,12,FALSE)</f>
        <v>0</v>
      </c>
      <c r="BR83" s="329">
        <f t="shared" si="75"/>
        <v>4.2071817193228202E-2</v>
      </c>
      <c r="BT83" s="228"/>
    </row>
    <row r="84" spans="1:80" ht="15" thickBot="1" x14ac:dyDescent="0.35">
      <c r="BT84" s="228">
        <f>SUM(BT10:BT83)</f>
        <v>0.67914499118722949</v>
      </c>
      <c r="BU84" s="228">
        <f t="shared" ref="BU84:CB84" si="102">SUM(BU10:BU83)</f>
        <v>0.37798584888854403</v>
      </c>
      <c r="BV84" s="228">
        <f t="shared" si="102"/>
        <v>5.2332608825314098E-2</v>
      </c>
      <c r="BW84" s="228">
        <f t="shared" si="102"/>
        <v>1.05822123843384E-2</v>
      </c>
      <c r="BX84" s="228">
        <f t="shared" si="102"/>
        <v>5.2007385095980505E-2</v>
      </c>
      <c r="BY84" s="228">
        <f t="shared" si="102"/>
        <v>7.5526376132719237</v>
      </c>
      <c r="BZ84" s="228">
        <f t="shared" si="102"/>
        <v>0.47078785225987746</v>
      </c>
      <c r="CA84" s="228">
        <f t="shared" si="102"/>
        <v>0.47072806254217092</v>
      </c>
      <c r="CB84" s="228">
        <f t="shared" si="102"/>
        <v>0</v>
      </c>
    </row>
    <row r="85" spans="1:80" x14ac:dyDescent="0.3">
      <c r="Q85" s="320"/>
      <c r="R85" s="320"/>
      <c r="S85" s="320"/>
      <c r="T85" s="320"/>
      <c r="U85" s="320"/>
      <c r="V85" s="320"/>
      <c r="W85" s="320"/>
      <c r="Y85" s="225" t="s">
        <v>76</v>
      </c>
      <c r="Z85" s="141">
        <f>SUM(Z78:Z83)</f>
        <v>0</v>
      </c>
      <c r="AA85" s="141">
        <f t="shared" ref="AA85:AF85" si="103">SUM(AA78:AA83)</f>
        <v>0</v>
      </c>
      <c r="AB85" s="141">
        <f t="shared" si="103"/>
        <v>0</v>
      </c>
      <c r="AC85" s="141">
        <f t="shared" si="103"/>
        <v>0</v>
      </c>
      <c r="AD85" s="141">
        <f t="shared" si="103"/>
        <v>0</v>
      </c>
      <c r="AE85" s="141">
        <f t="shared" si="103"/>
        <v>0</v>
      </c>
      <c r="AF85" s="226">
        <f t="shared" si="103"/>
        <v>0</v>
      </c>
      <c r="AG85" s="82"/>
      <c r="AH85" s="82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>
        <f>E17-Q26-Q52-Q57-SUM(Q78:Q83)-BT84-Z85</f>
        <v>0</v>
      </c>
      <c r="AA86" s="198">
        <f>($E$17*(R17/1000))-R26-R52-R57-SUM(R78:R83)-BU84-AA85</f>
        <v>-1.1102230246251565E-16</v>
      </c>
      <c r="AB86" s="198">
        <f>($E$17*(S17/1000))-S26-S52-S57-SUM(S78:S83)-BV84-AB85</f>
        <v>0</v>
      </c>
      <c r="AC86" s="198">
        <f>($E$17*(T17/1000))-T26-T52-T57-SUM(T78:T83)-BW84-AC85</f>
        <v>0</v>
      </c>
      <c r="AD86" s="198">
        <f>($E$17*(U17/1000))-U26-U52-U57-SUM(U78:U83)-BX84-AD85</f>
        <v>0</v>
      </c>
      <c r="AE86" s="198">
        <f>($E$17*V17)-V26-V52-V57-SUM(V78:V83)-BY84-AE85</f>
        <v>0</v>
      </c>
      <c r="AF86" s="199">
        <f>($E$17*(W17/1000))-W26-W52-W57-SUM(W78:W83)-BZ84-AF85</f>
        <v>0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 t="s">
        <v>12</v>
      </c>
      <c r="C88" s="232">
        <v>25</v>
      </c>
      <c r="D88" s="232" t="s">
        <v>146</v>
      </c>
      <c r="E88" s="232" t="s">
        <v>150</v>
      </c>
      <c r="F88" s="326">
        <f>J88</f>
        <v>100</v>
      </c>
      <c r="G88" s="130"/>
      <c r="H88" s="130">
        <f>E15/(P15/1000)</f>
        <v>11.650678364426089</v>
      </c>
      <c r="I88" s="130">
        <f>Z24/(P24/1000)</f>
        <v>11.650678364426089</v>
      </c>
      <c r="J88" s="28">
        <f>I88/H88*100</f>
        <v>100</v>
      </c>
      <c r="K88" s="234">
        <f>IF(B88="",0,(((VLOOKUP(B88,$B$13:$E$16,4,FALSE)*1000)/(VLOOKUP(B88,$B$13:$P$16,15,FALSE))*(F88/100))/1000)*C88)</f>
        <v>0.2912669591106522</v>
      </c>
      <c r="L88" s="234">
        <f>IF(E88="Diesel",VLOOKUP(D88,Other_tables!$O$5:$P$13,2,FALSE)*K88*1.007,0)</f>
        <v>0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0</v>
      </c>
      <c r="R88" s="234">
        <f>IF(O88="","0",SUMPRODUCT(($D$88:$D$101=O88)*$K$88:$K$101))</f>
        <v>0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0.52383808593092562</v>
      </c>
      <c r="S89" s="234">
        <f>IF(O89="Traktor",0,(R89*VLOOKUP(O89,Other_tables!$O$5:$P$13,2,FALSE))/1000)</f>
        <v>5.2383808593092558E-2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 t="s">
        <v>12</v>
      </c>
      <c r="C97" s="232">
        <v>25</v>
      </c>
      <c r="D97" s="232" t="s">
        <v>146</v>
      </c>
      <c r="E97" s="232" t="s">
        <v>150</v>
      </c>
      <c r="F97" s="326">
        <f>J97</f>
        <v>79.848097954673875</v>
      </c>
      <c r="G97" s="130"/>
      <c r="H97" s="130">
        <f>E15/(P15/1000)</f>
        <v>11.650678364426089</v>
      </c>
      <c r="I97" s="130">
        <f>E57/(O57/1000)</f>
        <v>9.3028450728109391</v>
      </c>
      <c r="J97" s="250">
        <f>I97/H97*100</f>
        <v>79.848097954673875</v>
      </c>
      <c r="K97" s="234">
        <f t="shared" si="104"/>
        <v>0.23257112682027345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0</v>
      </c>
      <c r="R97" s="240"/>
      <c r="S97" s="239">
        <f t="shared" ref="S97" si="107">SUM(S88:S96)</f>
        <v>5.2383808593092558E-2</v>
      </c>
    </row>
    <row r="98" spans="1:19" x14ac:dyDescent="0.3">
      <c r="A98" s="230" t="s">
        <v>205</v>
      </c>
      <c r="B98" s="231"/>
      <c r="C98" s="232"/>
      <c r="D98" s="232"/>
      <c r="E98" s="232"/>
      <c r="F98" s="233">
        <v>100</v>
      </c>
      <c r="G98" s="130"/>
      <c r="K98" s="234">
        <f t="shared" si="104"/>
        <v>0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 t="s">
        <v>12</v>
      </c>
      <c r="C110" s="232"/>
      <c r="D110" s="232">
        <v>6.4999999999999997E-3</v>
      </c>
      <c r="E110" s="232"/>
      <c r="F110" s="323">
        <f>Z24*100</f>
        <v>99.489012183783714</v>
      </c>
      <c r="G110" s="130"/>
      <c r="H110" s="130"/>
      <c r="I110" s="130"/>
      <c r="J110" s="130"/>
      <c r="K110" s="130"/>
      <c r="L110" s="130"/>
      <c r="M110" s="130"/>
      <c r="N110" s="130"/>
      <c r="O110" s="235" t="str">
        <f t="shared" si="108"/>
        <v>Cattle_slurry_conv</v>
      </c>
      <c r="P110" s="236"/>
      <c r="Q110" s="234">
        <f t="shared" si="109"/>
        <v>0</v>
      </c>
      <c r="R110" s="234">
        <f t="shared" si="110"/>
        <v>7.5342441313602598E-2</v>
      </c>
      <c r="S110" s="234">
        <f t="shared" si="111"/>
        <v>0</v>
      </c>
    </row>
    <row r="111" spans="1:19" x14ac:dyDescent="0.3">
      <c r="A111" s="230" t="s">
        <v>171</v>
      </c>
      <c r="B111" s="231" t="s">
        <v>12</v>
      </c>
      <c r="C111" s="232"/>
      <c r="D111" s="232">
        <v>3.1699999999999999E-2</v>
      </c>
      <c r="E111" s="232"/>
      <c r="F111" s="323">
        <f>Z24*100</f>
        <v>99.489012183783714</v>
      </c>
      <c r="G111" s="130"/>
      <c r="H111" s="130"/>
      <c r="I111" s="130"/>
      <c r="J111" s="130"/>
      <c r="K111" s="130"/>
      <c r="L111" s="130"/>
      <c r="M111" s="130"/>
      <c r="N111" s="130"/>
      <c r="O111" s="235" t="str">
        <f t="shared" si="108"/>
        <v>Cattle_slurry_conv</v>
      </c>
      <c r="P111" s="236"/>
      <c r="Q111" s="234">
        <f t="shared" si="109"/>
        <v>0</v>
      </c>
      <c r="R111" s="234">
        <f t="shared" si="110"/>
        <v>0.36743929071403114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/>
      <c r="C114" s="232"/>
      <c r="D114" s="232"/>
      <c r="E114" s="232"/>
      <c r="F114" s="233">
        <v>100</v>
      </c>
      <c r="G114" s="130"/>
      <c r="H114" s="130"/>
      <c r="I114" s="130"/>
      <c r="J114" s="130"/>
      <c r="K114" s="130"/>
      <c r="L114" s="130"/>
      <c r="M114" s="130"/>
      <c r="N114" s="130"/>
      <c r="O114" s="235">
        <f t="shared" si="108"/>
        <v>0</v>
      </c>
      <c r="P114" s="236"/>
      <c r="Q114" s="234">
        <f t="shared" si="109"/>
        <v>0</v>
      </c>
      <c r="R114" s="234">
        <f t="shared" si="110"/>
        <v>0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0.44278173202763371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/>
      <c r="C118" s="232"/>
      <c r="D118" s="232"/>
      <c r="E118" s="254" t="str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/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0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0.44278173202763371</v>
      </c>
      <c r="E132" s="262">
        <f>Q97+S115+E127</f>
        <v>0</v>
      </c>
      <c r="F132" s="262">
        <f>S97</f>
        <v>5.2383808593092558E-2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2.4512248732955412E-2</v>
      </c>
      <c r="AN134" s="272">
        <f>V26+SUM(V78:V83)+V57</f>
        <v>0.28257563111150258</v>
      </c>
      <c r="AO134" s="269" t="s">
        <v>176</v>
      </c>
      <c r="AP134" s="188">
        <f>SUM(AP22:AP25,AP57,AP78:AP83)</f>
        <v>9.0976112314277123E-3</v>
      </c>
      <c r="AQ134" s="188">
        <f t="shared" ref="AQ134:BA134" si="112">SUM(AQ22:AQ25,AQ57,AQ78:AQ83)</f>
        <v>0</v>
      </c>
      <c r="AR134" s="188">
        <f t="shared" si="112"/>
        <v>1.1550352749265884E-3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0.17804464214472759</v>
      </c>
      <c r="AN135" s="273">
        <f>V52-F52*55</f>
        <v>1.1144071061892618</v>
      </c>
      <c r="AO135" s="269" t="s">
        <v>177</v>
      </c>
      <c r="AP135" s="188">
        <f>SUM(AP48:AP51)</f>
        <v>4.8215445037179595E-2</v>
      </c>
      <c r="AQ135" s="188">
        <f t="shared" ref="AQ135:BA135" si="113">SUM(AQ48:AQ51)</f>
        <v>0</v>
      </c>
      <c r="AR135" s="188">
        <f t="shared" si="113"/>
        <v>8.9619786314460576E-4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3">
    <dataValidation type="list" allowBlank="1" showInputMessage="1" showErrorMessage="1" sqref="B22:B26 B118:B126 B88:B101" xr:uid="{2DC254E1-AD05-4AA2-AC6C-04859E233759}">
      <formula1>$B$13:$B$16</formula1>
    </dataValidation>
    <dataValidation type="list" allowBlank="1" showInputMessage="1" showErrorMessage="1" sqref="G78:G83 G57" xr:uid="{6086C174-147E-428E-946C-2F329CB5E29A}">
      <formula1>"Arrhenius, IPCC"</formula1>
    </dataValidation>
    <dataValidation type="list" allowBlank="1" showInputMessage="1" showErrorMessage="1" sqref="B81" xr:uid="{71BE15E8-BAA5-4665-B24A-6749DEA7D729}">
      <formula1>$B$40:$B$42</formula1>
    </dataValidation>
    <dataValidation type="list" allowBlank="1" showInputMessage="1" showErrorMessage="1" sqref="B82:B83" xr:uid="{39C86037-9343-466F-AD35-78C44B2F16AC}">
      <formula1>$B$62:$B$64</formula1>
    </dataValidation>
    <dataValidation type="list" allowBlank="1" showInputMessage="1" showErrorMessage="1" sqref="B78" xr:uid="{2FB68C78-C66A-40B1-808C-C8FF6CDB650B}">
      <formula1>$B$31:$B$33</formula1>
    </dataValidation>
    <dataValidation type="list" allowBlank="1" showInputMessage="1" showErrorMessage="1" sqref="B79" xr:uid="{6EF41F59-F71C-4CDB-A295-B205D6891A39}">
      <formula1>$B$34:$B$36</formula1>
    </dataValidation>
    <dataValidation type="list" allowBlank="1" showInputMessage="1" showErrorMessage="1" sqref="B80" xr:uid="{3367B7BC-3713-46F7-AEBE-67A3344BB56C}">
      <formula1>$B$37:$B$39</formula1>
    </dataValidation>
    <dataValidation type="list" allowBlank="1" showInputMessage="1" showErrorMessage="1" sqref="D22:D25 D31:D42 D57 D62:D64 D78:D83" xr:uid="{089484D3-011C-4F5E-B373-16F8549444F8}">
      <formula1>"Yes,No"</formula1>
    </dataValidation>
    <dataValidation type="list" allowBlank="1" showInputMessage="1" showErrorMessage="1" sqref="B110:B113" xr:uid="{EED80E34-AA44-49C9-A95C-922FFCBB2446}">
      <formula1>$B$31:$B$42</formula1>
    </dataValidation>
    <dataValidation type="list" allowBlank="1" showInputMessage="1" showErrorMessage="1" sqref="B106:B109" xr:uid="{D05679D7-B3DC-4A80-B604-AAA1F6A3CD42}">
      <formula1>$B$22:$B$25</formula1>
    </dataValidation>
    <dataValidation type="list" allowBlank="1" showInputMessage="1" showErrorMessage="1" sqref="B114" xr:uid="{A3E95E3B-340F-470A-A1BE-275D0CC6A161}">
      <formula1>$B$57</formula1>
    </dataValidation>
    <dataValidation type="list" allowBlank="1" showInputMessage="1" showErrorMessage="1" sqref="G22:G25" xr:uid="{1F41335C-879A-4A27-8A42-0BA5795D6D99}">
      <formula1>"Arrhenius, IPCC_MCF_B0"</formula1>
    </dataValidation>
    <dataValidation type="list" allowBlank="1" showInputMessage="1" showErrorMessage="1" sqref="C119:C126" xr:uid="{DA6492FD-A53C-477D-874A-0CBA021AB66F}"/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C45330E2-3A47-4F26-AE19-23822EBCE851}">
          <x14:formula1>
            <xm:f>'Processed products'!$AK$5:$AK$250</xm:f>
          </x14:formula1>
          <xm:sqref>B13:B15</xm:sqref>
        </x14:dataValidation>
        <x14:dataValidation type="list" allowBlank="1" showInputMessage="1" showErrorMessage="1" xr:uid="{70169407-3C98-4060-8A22-04C28C02F584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EDE2B3DC-27C9-488C-835B-EFDF2ED2E829}">
          <x14:formula1>
            <xm:f>'Processed products'!$AJ$5:$AJ$104</xm:f>
          </x14:formula1>
          <xm:sqref>B62:B64 B57 B32:B42</xm:sqref>
        </x14:dataValidation>
        <x14:dataValidation type="list" allowBlank="1" showInputMessage="1" showErrorMessage="1" xr:uid="{06025441-9518-429F-B8FF-D7091924272F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5688BD41-6C4D-4E1C-982E-A457ADBFCB51}">
          <x14:formula1>
            <xm:f>Other_tables!$B$4:$B$11</xm:f>
          </x14:formula1>
          <xm:sqref>G5</xm:sqref>
        </x14:dataValidation>
        <x14:dataValidation type="list" allowBlank="1" showInputMessage="1" showErrorMessage="1" xr:uid="{CE8B8F35-7DD9-4B2B-B258-81F899CC2737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2579BEFA-0F89-4C82-A6F1-3D3F9366566D}">
          <x14:formula1>
            <xm:f>Other_tables!$T$5:$T$6</xm:f>
          </x14:formula1>
          <xm:sqref>E88:E101</xm:sqref>
        </x14:dataValidation>
        <x14:dataValidation type="list" allowBlank="1" showInputMessage="1" showErrorMessage="1" xr:uid="{31356F0B-5779-451A-B20C-5071F648A5CB}">
          <x14:formula1>
            <xm:f>Other_tables!$O$5:$O$13</xm:f>
          </x14:formula1>
          <xm:sqref>D88:D101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0D322-392B-40C2-AE37-1F09710AA783}">
  <sheetPr>
    <tabColor theme="5" tint="0.59999389629810485"/>
  </sheetPr>
  <dimension ref="A1:CB137"/>
  <sheetViews>
    <sheetView topLeftCell="B1" zoomScaleNormal="100" workbookViewId="0">
      <selection activeCell="G5" sqref="G5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212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288</v>
      </c>
      <c r="C5" s="333"/>
      <c r="F5" s="99" t="s">
        <v>201</v>
      </c>
      <c r="G5" s="96" t="s">
        <v>61</v>
      </c>
    </row>
    <row r="6" spans="1:80" x14ac:dyDescent="0.3">
      <c r="A6" s="3" t="s">
        <v>5</v>
      </c>
      <c r="B6" s="333" t="s">
        <v>283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284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/>
      <c r="C13" s="8" t="s">
        <v>13</v>
      </c>
      <c r="D13" s="35"/>
      <c r="E13" s="9"/>
      <c r="P13" s="247" t="str">
        <f>(IF($B13="","0",VLOOKUP($B13,Biomass_pool_output_Livesto_mod!$A$3:$H$250,8,FALSE)))</f>
        <v>0</v>
      </c>
      <c r="Q13" s="17"/>
      <c r="R13" s="18">
        <f>(IF($B13="","0",VLOOKUP($B13,Biomass_pool_output_Livesto_mod!$A$3:$I$250,3,FALSE)))*$E13</f>
        <v>0</v>
      </c>
      <c r="S13" s="18">
        <f>(IF($B13="","0",VLOOKUP($B13,Biomass_pool_output_Livesto_mod!$A$3:$I$250,4,FALSE)))*$E13</f>
        <v>0</v>
      </c>
      <c r="T13" s="18">
        <f>(IF($B13="","0",VLOOKUP($B13,Biomass_pool_output_Livesto_mod!$A$3:$I$250,5,FALSE)))*$E13</f>
        <v>0</v>
      </c>
      <c r="U13" s="18">
        <f>(IF($B13="","0",VLOOKUP($B13,Biomass_pool_output_Livesto_mod!$A$3:$I$250,6,FALSE)))*$E13</f>
        <v>0</v>
      </c>
      <c r="V13" s="18">
        <f>(IF($B13="","0",VLOOKUP($B13,Biomass_pool_output_Livesto_mod!$A$3:$I$250,7,FALSE)))*$E13</f>
        <v>0</v>
      </c>
      <c r="W13" s="301">
        <f>IF(B13="",0,IF(VLOOKUP(B13,Other_tables!$E$3:$H$225,3,FALSE)="Nej",VLOOKUP($B13,Biomass_pool_output_Livesto_mod!$A$3:$I$250,9,FALSE)*$E13,((VLOOKUP(B13,Other_tables!$E$3:$H$225,4,FALSE))/100)*E13*1000))</f>
        <v>0</v>
      </c>
      <c r="X13" s="301">
        <f>(IF($B13="","0",VLOOKUP($B13,Biomass_pool_output_Livesto_mod!$A$3:$J$250,10,FALSE)))*$E13</f>
        <v>0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 t="s">
        <v>229</v>
      </c>
      <c r="C15" s="8" t="s">
        <v>13</v>
      </c>
      <c r="D15" s="35"/>
      <c r="E15" s="9">
        <v>1</v>
      </c>
      <c r="P15" s="247">
        <f>(IF($B15="","0",VLOOKUP($B15,Biomass_pool_output_Livesto_mod!$A$3:$H$250,8,FALSE)))</f>
        <v>84.763164066966993</v>
      </c>
      <c r="Q15" s="17"/>
      <c r="R15" s="18">
        <f>(IF($B15="","0",VLOOKUP($B15,Biomass_pool_output_Livesto_mod!$A$3:$I$250,3,FALSE)))*$E15</f>
        <v>522.69471976424597</v>
      </c>
      <c r="S15" s="18">
        <f>(IF($B15="","0",VLOOKUP($B15,Biomass_pool_output_Livesto_mod!$A$3:$I$250,4,FALSE)))*$E15</f>
        <v>52.854860286853999</v>
      </c>
      <c r="T15" s="18">
        <f>(IF($B15="","0",VLOOKUP($B15,Biomass_pool_output_Livesto_mod!$A$3:$I$250,5,FALSE)))*$E15</f>
        <v>8.8010146789702208</v>
      </c>
      <c r="U15" s="18">
        <f>(IF($B15="","0",VLOOKUP($B15,Biomass_pool_output_Livesto_mod!$A$3:$I$250,6,FALSE)))*$E15</f>
        <v>57.654083046561297</v>
      </c>
      <c r="V15" s="18">
        <f>(IF($B15="","0",VLOOKUP($B15,Biomass_pool_output_Livesto_mod!$A$3:$I$250,7,FALSE)))*$E15</f>
        <v>14.432963191899701</v>
      </c>
      <c r="W15" s="301">
        <f>IF(B15="",0,IF(VLOOKUP(B15,Other_tables!$E$3:$H$225,3,FALSE)="Nej",VLOOKUP($B15,Biomass_pool_output_Livesto_mod!$A$3:$I$250,9,FALSE)*$E15,((VLOOKUP(B15,Other_tables!$E$3:$H$225,4,FALSE))/100)*E15*1000))</f>
        <v>791.80323174139903</v>
      </c>
      <c r="X15" s="301">
        <f>(IF($B15="","0",VLOOKUP($B15,Biomass_pool_output_Livesto_mod!$A$3:$J$250,10,FALSE)))*$E15</f>
        <v>4.42346599112994E-2</v>
      </c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/>
      <c r="C16" s="8" t="s">
        <v>13</v>
      </c>
      <c r="D16" s="35"/>
      <c r="E16" s="9"/>
      <c r="P16" s="247" t="str">
        <f>(IF($B16="","0",VLOOKUP($B16,Biomass_pool_output_Livesto_mod!$A$3:$H$250,8,FALSE)))</f>
        <v>0</v>
      </c>
      <c r="Q16" s="17"/>
      <c r="R16" s="18">
        <f>(IF($B16="","0",VLOOKUP($B16,Biomass_pool_output_Livesto_mod!$A$3:$I$250,3,FALSE)))*$E16</f>
        <v>0</v>
      </c>
      <c r="S16" s="18">
        <f>(IF($B16="","0",VLOOKUP($B16,Biomass_pool_output_Livesto_mod!$A$3:$I$250,4,FALSE)))*$E16</f>
        <v>0</v>
      </c>
      <c r="T16" s="18">
        <f>(IF($B16="","0",VLOOKUP($B16,Biomass_pool_output_Livesto_mod!$A$3:$I$250,5,FALSE)))*$E16</f>
        <v>0</v>
      </c>
      <c r="U16" s="18">
        <f>(IF($B16="","0",VLOOKUP($B16,Biomass_pool_output_Livesto_mod!$A$3:$I$250,6,FALSE)))*$E16</f>
        <v>0</v>
      </c>
      <c r="V16" s="18">
        <f>(IF($B16="","0",VLOOKUP($B16,Biomass_pool_output_Livesto_mod!$A$3:$I$250,7,FALSE)))*$E16</f>
        <v>0</v>
      </c>
      <c r="W16" s="301">
        <f>IF(B16="",0,IF(VLOOKUP(B16,Other_tables!$E$3:$H$225,3,FALSE)="Nej",VLOOKUP($B16,Biomass_pool_output_Livesto_mod!$A$3:$I$250,9,FALSE)*$E16,((VLOOKUP(B16,Other_tables!$E$3:$H$225,4,FALSE))/100)*E16*1000))</f>
        <v>0</v>
      </c>
      <c r="X16" s="301">
        <f>(IF($B16="","0",VLOOKUP($B16,Biomass_pool_output_Livesto_mod!$A$3:$J$250,10,FALSE)))*$E16</f>
        <v>0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84.763164066966993</v>
      </c>
      <c r="Q17" s="131"/>
      <c r="R17" s="18">
        <f t="shared" ref="R17:V17" si="1">SUM(R13:R16)</f>
        <v>522.69471976424597</v>
      </c>
      <c r="S17" s="18">
        <f t="shared" si="1"/>
        <v>52.854860286853999</v>
      </c>
      <c r="T17" s="18">
        <f t="shared" si="1"/>
        <v>8.8010146789702208</v>
      </c>
      <c r="U17" s="18">
        <f t="shared" si="1"/>
        <v>57.654083046561297</v>
      </c>
      <c r="V17" s="18">
        <f t="shared" si="1"/>
        <v>14.432963191899701</v>
      </c>
      <c r="W17" s="18">
        <f>SUM(W13:W16)</f>
        <v>791.80323174139903</v>
      </c>
      <c r="X17" s="301">
        <f>IF((X13+X14+X15+X16)=0,0,(E13*X13+E14*X14+E15*X15+E16*X16)/E17)</f>
        <v>4.42346599112994E-2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/>
      <c r="C22" s="8" t="s">
        <v>13</v>
      </c>
      <c r="D22" s="116"/>
      <c r="E22" s="115">
        <f>IF(B22="",0,VLOOKUP(B22,$B$13:$E$16,4,FALSE))</f>
        <v>0</v>
      </c>
      <c r="F22" s="93"/>
      <c r="G22" s="128"/>
      <c r="H22" s="93"/>
      <c r="I22" s="93"/>
      <c r="J22" s="93"/>
      <c r="K22" s="93"/>
      <c r="L22" s="163">
        <f>IF(G22="IPCC_MCF_B0",0,((W13/1000)*(I22/100)))</f>
        <v>0</v>
      </c>
      <c r="M22" s="163">
        <f>IF(G22="IPCC_MCF_B0",0,((W13/1000)*(J22/100)))</f>
        <v>0</v>
      </c>
      <c r="O22" s="177"/>
      <c r="P22" s="247" t="str">
        <f>IF($B22="","0",(((E22-Q22)*1000)/((E22*1000)/P13)))</f>
        <v>0</v>
      </c>
      <c r="Q22" s="243">
        <f>AR22*(16/12)*9.375</f>
        <v>0</v>
      </c>
      <c r="R22" s="159">
        <f>AR22*5</f>
        <v>0</v>
      </c>
      <c r="S22" s="159">
        <v>0</v>
      </c>
      <c r="T22" s="159">
        <v>0</v>
      </c>
      <c r="U22" s="159">
        <v>0</v>
      </c>
      <c r="V22" s="159">
        <f>(AR22*(16/12)*55)+(AR22*4*21.75)</f>
        <v>0</v>
      </c>
      <c r="W22" s="159">
        <f>AR22*(16/12)*9.375</f>
        <v>0</v>
      </c>
      <c r="X22" s="159">
        <f>IF(L22&gt;0,(L22-(L22*BH22^(F22/10))),0)</f>
        <v>0</v>
      </c>
      <c r="Y22" s="207">
        <f>IF(M22&gt;0,(M22-(M22*BI22^(F22/10))),0)</f>
        <v>0</v>
      </c>
      <c r="Z22" s="202">
        <f>E22-Q22</f>
        <v>0</v>
      </c>
      <c r="AA22" s="27">
        <f>IF($E22="",0,(R13-(R22*1000))/1000)</f>
        <v>0</v>
      </c>
      <c r="AB22" s="27">
        <f>IF($E22="",0,(S13-(S22*1000))/1000)</f>
        <v>0</v>
      </c>
      <c r="AC22" s="27">
        <f>IF($E22="",0,(T13-(T22*1000))/1000)</f>
        <v>0</v>
      </c>
      <c r="AD22" s="27">
        <f>IF($E22="",0,(U13-(U22*1000))/1000)</f>
        <v>0</v>
      </c>
      <c r="AE22" s="27">
        <f>IF($E22="",0,(V13-V22))</f>
        <v>0</v>
      </c>
      <c r="AF22" s="27">
        <f>IF($E22="",0,(W13-(W22*1000))/1000)</f>
        <v>0</v>
      </c>
      <c r="AG22" s="27">
        <f>IF($E22="",0,(L22-X22))</f>
        <v>0</v>
      </c>
      <c r="AH22" s="196">
        <f>IF($E22="",0,(M22-Y22))</f>
        <v>0</v>
      </c>
      <c r="AI22" s="200" t="str">
        <f>IF($E22=0,"",(AA22/$Z22)*1000)</f>
        <v/>
      </c>
      <c r="AJ22" s="18" t="str">
        <f t="shared" ref="AJ22:AL25" si="2">IF($E22=0,"",(AB22/$Z22)*1000)</f>
        <v/>
      </c>
      <c r="AK22" s="18" t="str">
        <f t="shared" si="2"/>
        <v/>
      </c>
      <c r="AL22" s="18" t="str">
        <f t="shared" si="2"/>
        <v/>
      </c>
      <c r="AM22" s="18" t="str">
        <f>IF($E22=0,"",(AE22/$Z22))</f>
        <v/>
      </c>
      <c r="AN22" s="201" t="str">
        <f>IF($E22=0,"",(AF22/$Z22)*1000)</f>
        <v/>
      </c>
      <c r="AP22" s="264" t="str">
        <f>IF(B22="","",(AR22*4))</f>
        <v/>
      </c>
      <c r="AQ22" s="26">
        <v>0</v>
      </c>
      <c r="AR22" s="272">
        <f>IF(F22="",0,IF(G22="Arrhenius",(BL22+BM22)*(12/16),(((W13/1000)*BO22*(BP22/100)*0.67)*(12/16))*(F22/$G$8)))</f>
        <v>0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0</v>
      </c>
      <c r="BE22" s="138">
        <f>((M22*0.01*EXP(K22-81000*(1/(8.314*(H22+273.15)))))*24)/1000</f>
        <v>0</v>
      </c>
      <c r="BF22" s="138">
        <f>10*9.375*BD22</f>
        <v>0</v>
      </c>
      <c r="BG22" s="138">
        <f>10*9.375*BE22</f>
        <v>0</v>
      </c>
      <c r="BH22" s="139">
        <f>IF(B22="",0,1-(BF22/L22))</f>
        <v>0</v>
      </c>
      <c r="BI22" s="139">
        <f>IF(B22="",0,1-(BG22/M22))</f>
        <v>0</v>
      </c>
      <c r="BJ22" s="54">
        <f>IF(B22="",0,(L22+L22*BH22^(F22/10))/2)</f>
        <v>0</v>
      </c>
      <c r="BK22" s="54">
        <f>IF(B22="",0,(M22+M22*BI22^(F22/10))/2)</f>
        <v>0</v>
      </c>
      <c r="BL22" s="140">
        <f>(((BJ22*EXP($K22-81000*(1/(8.314*(H22+273.15)))))*24)*F22)/1000</f>
        <v>0</v>
      </c>
      <c r="BM22" s="290">
        <f>(((BK22*0.01*EXP(K22-81000*(1/(8.314*(H22+273.15)))))*24)*F22)/1000</f>
        <v>0</v>
      </c>
      <c r="BO22" s="285">
        <f>VLOOKUP(B22,'Processed products'!$AK$5:$AV$250,12,FALSE)</f>
        <v>0</v>
      </c>
      <c r="BP22" s="316">
        <f>VLOOKUP(B22,'Processed products'!$AK$5:$AV$250,11,FALSE)</f>
        <v>0</v>
      </c>
      <c r="BR22" s="329">
        <f>$X$17</f>
        <v>4.42346599112994E-2</v>
      </c>
      <c r="BT22" s="228">
        <f t="shared" si="0"/>
        <v>0</v>
      </c>
      <c r="BU22" s="228">
        <f t="shared" si="0"/>
        <v>0</v>
      </c>
      <c r="BV22" s="228">
        <f t="shared" si="0"/>
        <v>0</v>
      </c>
      <c r="BW22" s="228">
        <f t="shared" si="0"/>
        <v>0</v>
      </c>
      <c r="BX22" s="228">
        <f t="shared" si="0"/>
        <v>0</v>
      </c>
      <c r="BY22" s="228">
        <f t="shared" si="0"/>
        <v>0</v>
      </c>
      <c r="BZ22" s="228">
        <f t="shared" si="0"/>
        <v>0</v>
      </c>
      <c r="CA22" s="228">
        <f t="shared" si="0"/>
        <v>0</v>
      </c>
      <c r="CB22" s="228">
        <f t="shared" si="0"/>
        <v>0</v>
      </c>
    </row>
    <row r="23" spans="1:80" x14ac:dyDescent="0.3">
      <c r="A23" s="85" t="s">
        <v>89</v>
      </c>
      <c r="B23" s="116" t="str">
        <f t="shared" ref="B23:B25" si="3">IF(B14="","",B14)</f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2"/>
        <v/>
      </c>
      <c r="AK23" s="18" t="str">
        <f t="shared" si="2"/>
        <v/>
      </c>
      <c r="AL23" s="18" t="str">
        <f t="shared" si="2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4.42346599112994E-2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3"/>
        <v>Cattle_slurry_org</v>
      </c>
      <c r="C24" s="8" t="s">
        <v>13</v>
      </c>
      <c r="D24" s="116" t="s">
        <v>127</v>
      </c>
      <c r="E24" s="115">
        <f>IF(B24="",0,VLOOKUP(B24,$B$13:$E$16,4,FALSE))</f>
        <v>1</v>
      </c>
      <c r="F24" s="93">
        <v>3</v>
      </c>
      <c r="G24" s="128" t="s">
        <v>101</v>
      </c>
      <c r="H24" s="93">
        <v>7.2</v>
      </c>
      <c r="I24" s="93">
        <v>33</v>
      </c>
      <c r="J24" s="93">
        <v>67</v>
      </c>
      <c r="K24" s="93">
        <v>31.2</v>
      </c>
      <c r="L24" s="163">
        <f t="shared" si="5"/>
        <v>0.26129506647466166</v>
      </c>
      <c r="M24" s="163">
        <f t="shared" ref="M24:M25" si="28">IF(G24="IPCC_MCF_B0",0,((W15/1000)*(J24/100)))</f>
        <v>0.53050816526673739</v>
      </c>
      <c r="O24" s="177"/>
      <c r="P24" s="247">
        <f>IF($B24="","0",(((E24-Q24)*1000)/((E24*1000)/P15)))</f>
        <v>84.329946882770344</v>
      </c>
      <c r="Q24" s="243">
        <f>AR24*(16/12)*9.375</f>
        <v>5.1109133190731203E-3</v>
      </c>
      <c r="R24" s="159">
        <f>AR24*5</f>
        <v>2.0443653276292482E-3</v>
      </c>
      <c r="S24" s="159">
        <v>0</v>
      </c>
      <c r="T24" s="159">
        <v>0</v>
      </c>
      <c r="U24" s="159">
        <v>0</v>
      </c>
      <c r="V24" s="159">
        <f t="shared" si="6"/>
        <v>6.5555981505977884E-2</v>
      </c>
      <c r="W24" s="159">
        <f t="shared" si="7"/>
        <v>5.1109133190731203E-3</v>
      </c>
      <c r="X24" s="159">
        <f>IF(L24&gt;0,(L24-(L24*BH24^(F24/10))),0)</f>
        <v>5.1769450391772609E-3</v>
      </c>
      <c r="Y24" s="207">
        <f>IF(M24&gt;0,(M24-(M24*BI24^(F24/10))),0)</f>
        <v>1.0272269629996167E-4</v>
      </c>
      <c r="Z24" s="202">
        <f t="shared" si="8"/>
        <v>0.9948890866809269</v>
      </c>
      <c r="AA24" s="27">
        <f t="shared" si="9"/>
        <v>0.52065035443661667</v>
      </c>
      <c r="AB24" s="27">
        <f t="shared" si="9"/>
        <v>5.2854860286853995E-2</v>
      </c>
      <c r="AC24" s="27">
        <f t="shared" si="9"/>
        <v>8.8010146789702214E-3</v>
      </c>
      <c r="AD24" s="27">
        <f t="shared" si="9"/>
        <v>5.7654083046561298E-2</v>
      </c>
      <c r="AE24" s="27">
        <f t="shared" si="10"/>
        <v>14.367407210393722</v>
      </c>
      <c r="AF24" s="27">
        <f t="shared" si="11"/>
        <v>0.7866923184223259</v>
      </c>
      <c r="AG24" s="27">
        <f t="shared" si="12"/>
        <v>0.2561181214354844</v>
      </c>
      <c r="AH24" s="196">
        <f t="shared" si="12"/>
        <v>0.53040544257043742</v>
      </c>
      <c r="AI24" s="200">
        <f t="shared" si="13"/>
        <v>523.3250232682426</v>
      </c>
      <c r="AJ24" s="18">
        <f t="shared" si="2"/>
        <v>53.12638463367243</v>
      </c>
      <c r="AK24" s="18">
        <f t="shared" si="2"/>
        <v>8.8462269782569383</v>
      </c>
      <c r="AL24" s="18">
        <f t="shared" si="2"/>
        <v>57.950261811497455</v>
      </c>
      <c r="AM24" s="18">
        <f t="shared" si="14"/>
        <v>14.441215008524388</v>
      </c>
      <c r="AN24" s="201">
        <f t="shared" si="15"/>
        <v>790.7336897692071</v>
      </c>
      <c r="AP24" s="264">
        <f t="shared" si="16"/>
        <v>1.6354922621033986E-3</v>
      </c>
      <c r="AQ24" s="26">
        <v>0</v>
      </c>
      <c r="AR24" s="272">
        <f t="shared" si="17"/>
        <v>4.0887306552584964E-4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1.7985184839958279E-4</v>
      </c>
      <c r="BE24" s="138">
        <f t="shared" si="19"/>
        <v>3.6515375281127416E-6</v>
      </c>
      <c r="BF24" s="138">
        <f t="shared" si="20"/>
        <v>1.6861110787460887E-2</v>
      </c>
      <c r="BG24" s="138">
        <f t="shared" si="20"/>
        <v>3.4233164326056951E-4</v>
      </c>
      <c r="BH24" s="139">
        <f t="shared" si="21"/>
        <v>0.93547099447782367</v>
      </c>
      <c r="BI24" s="139">
        <f t="shared" si="22"/>
        <v>0.99935470994477826</v>
      </c>
      <c r="BJ24" s="54">
        <f t="shared" si="23"/>
        <v>0.25870659395507301</v>
      </c>
      <c r="BK24" s="54">
        <f t="shared" si="24"/>
        <v>0.53045680391858741</v>
      </c>
      <c r="BL24" s="140">
        <f t="shared" si="25"/>
        <v>5.3421053535841116E-4</v>
      </c>
      <c r="BM24" s="290">
        <f t="shared" si="26"/>
        <v>1.0953552009388339E-5</v>
      </c>
      <c r="BO24" s="285">
        <f>VLOOKUP(B24,'Processed products'!$AK$5:$AV$250,12,FALSE)</f>
        <v>0.24</v>
      </c>
      <c r="BP24" s="316">
        <f>VLOOKUP(B24,'Processed products'!$AK$5:$AV$250,11,FALSE)</f>
        <v>6.61</v>
      </c>
      <c r="BR24" s="329">
        <f t="shared" si="27"/>
        <v>4.42346599112994E-2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3"/>
        <v/>
      </c>
      <c r="C25" s="8" t="s">
        <v>13</v>
      </c>
      <c r="D25" s="116"/>
      <c r="E25" s="115">
        <f>IF(B25="",0,VLOOKUP(B25,$B$13:$E$16,4,FALSE))</f>
        <v>0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 t="str">
        <f t="shared" ref="P25" si="29">IF($B25="","0",(((E25-Q25)*1000)/((E25*1000)/P16)))</f>
        <v>0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0</v>
      </c>
      <c r="AA25" s="223">
        <f t="shared" si="9"/>
        <v>0</v>
      </c>
      <c r="AB25" s="223">
        <f t="shared" si="9"/>
        <v>0</v>
      </c>
      <c r="AC25" s="223">
        <f t="shared" si="9"/>
        <v>0</v>
      </c>
      <c r="AD25" s="223">
        <f t="shared" si="9"/>
        <v>0</v>
      </c>
      <c r="AE25" s="223">
        <f t="shared" si="10"/>
        <v>0</v>
      </c>
      <c r="AF25" s="223">
        <f t="shared" si="11"/>
        <v>0</v>
      </c>
      <c r="AG25" s="223">
        <f t="shared" si="12"/>
        <v>0</v>
      </c>
      <c r="AH25" s="224">
        <f t="shared" si="12"/>
        <v>0</v>
      </c>
      <c r="AI25" s="156" t="str">
        <f t="shared" si="13"/>
        <v/>
      </c>
      <c r="AJ25" s="157" t="str">
        <f t="shared" si="2"/>
        <v/>
      </c>
      <c r="AK25" s="157" t="str">
        <f t="shared" si="2"/>
        <v/>
      </c>
      <c r="AL25" s="157" t="str">
        <f t="shared" si="2"/>
        <v/>
      </c>
      <c r="AM25" s="157" t="str">
        <f t="shared" si="14"/>
        <v/>
      </c>
      <c r="AN25" s="158" t="str">
        <f t="shared" si="15"/>
        <v/>
      </c>
      <c r="AP25" s="264" t="str">
        <f t="shared" si="16"/>
        <v/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>
        <f t="shared" si="21"/>
        <v>0</v>
      </c>
      <c r="BI25" s="314">
        <f t="shared" si="22"/>
        <v>0</v>
      </c>
      <c r="BJ25" s="291">
        <f t="shared" si="23"/>
        <v>0</v>
      </c>
      <c r="BK25" s="291">
        <f t="shared" si="24"/>
        <v>0</v>
      </c>
      <c r="BL25" s="292">
        <f t="shared" si="25"/>
        <v>0</v>
      </c>
      <c r="BM25" s="293">
        <f t="shared" si="26"/>
        <v>0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4.42346599112994E-2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0.26129506647466166</v>
      </c>
      <c r="M26" s="163">
        <f>SUM(M22:M25)</f>
        <v>0.53050816526673739</v>
      </c>
      <c r="O26" s="177"/>
      <c r="P26" s="249">
        <f>(E22*P22+E23*P23+E24*P24+E25*P25)/E26</f>
        <v>84.329946882770344</v>
      </c>
      <c r="Q26" s="244">
        <f>SUM(Q22:Q25)</f>
        <v>5.1109133190731203E-3</v>
      </c>
      <c r="R26" s="208">
        <f t="shared" ref="R26:Y26" si="30">SUM(R22:R25)</f>
        <v>2.0443653276292482E-3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6.5555981505977884E-2</v>
      </c>
      <c r="W26" s="208">
        <f t="shared" si="30"/>
        <v>5.1109133190731203E-3</v>
      </c>
      <c r="X26" s="208">
        <f t="shared" si="30"/>
        <v>5.1769450391772609E-3</v>
      </c>
      <c r="Y26" s="222">
        <f t="shared" si="30"/>
        <v>1.0272269629996167E-4</v>
      </c>
      <c r="Z26" s="215">
        <f>SUM(Z22:Z25)</f>
        <v>0.9948890866809269</v>
      </c>
      <c r="AA26" s="70">
        <f t="shared" ref="AA26:AH26" si="31">SUM(AA22:AA25)</f>
        <v>0.52065035443661667</v>
      </c>
      <c r="AB26" s="70">
        <f t="shared" si="31"/>
        <v>5.2854860286853995E-2</v>
      </c>
      <c r="AC26" s="70">
        <f t="shared" si="31"/>
        <v>8.8010146789702214E-3</v>
      </c>
      <c r="AD26" s="70">
        <f t="shared" si="31"/>
        <v>5.7654083046561298E-2</v>
      </c>
      <c r="AE26" s="70">
        <f t="shared" si="31"/>
        <v>14.367407210393722</v>
      </c>
      <c r="AF26" s="70">
        <f t="shared" si="31"/>
        <v>0.7866923184223259</v>
      </c>
      <c r="AG26" s="70">
        <f t="shared" si="31"/>
        <v>0.2561181214354844</v>
      </c>
      <c r="AH26" s="216">
        <f t="shared" si="31"/>
        <v>0.53040544257043742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 xml:space="preserve">Solid/total fraction of input1 - </v>
      </c>
      <c r="B31" s="66"/>
      <c r="C31" s="67" t="s">
        <v>13</v>
      </c>
      <c r="D31" s="280"/>
      <c r="E31" s="68"/>
      <c r="F31" s="70">
        <f>IF(E31&gt;0,(E31)*($E$22-$Q$22),0)</f>
        <v>0</v>
      </c>
      <c r="G31" s="67" t="str">
        <f>IF(B31="","",VLOOKUP(B31,'Processed products'!$AJ$5:$AM$104,2,FALSE))</f>
        <v/>
      </c>
      <c r="H31" s="67" t="str">
        <f>IF(G31="","",VLOOKUP(G31,Other_tables!$Y$3:$AA$214,2,FALSE))</f>
        <v/>
      </c>
      <c r="I31" s="67" t="str">
        <f>IF(G31="","",VLOOKUP(G31,Other_tables!$Y$3:$AA$214,3,FALSE))</f>
        <v/>
      </c>
      <c r="J31" s="111"/>
      <c r="K31" s="111"/>
      <c r="L31" s="69"/>
      <c r="M31" s="69"/>
      <c r="N31" s="69"/>
      <c r="O31" s="69"/>
      <c r="P31" s="69"/>
      <c r="Q31" s="69"/>
      <c r="R31" s="180"/>
      <c r="S31" s="181"/>
      <c r="T31" s="172" t="str">
        <f>IF(B32="",P13,IF(B33="",(F31/(((E13/(P13/1000))-Q22)-(F32/(T32/1000))))*1000,(F31/(((E13/(P13/1000))-Q22)-((F33/(T33/1000))+(F32/(T32/1000)))))*1000))</f>
        <v>0</v>
      </c>
      <c r="U31" s="182" t="s">
        <v>126</v>
      </c>
      <c r="V31" s="180"/>
      <c r="W31" s="180"/>
      <c r="X31" s="180"/>
      <c r="Y31" s="180"/>
      <c r="Z31" s="215">
        <f>F31</f>
        <v>0</v>
      </c>
      <c r="AA31" s="170">
        <f t="shared" ref="AA31:AD33" si="32">IF($E31="",0,((R$13-(R$22*1000))*L31)/1000)</f>
        <v>0</v>
      </c>
      <c r="AB31" s="70">
        <f t="shared" si="32"/>
        <v>0</v>
      </c>
      <c r="AC31" s="70">
        <f t="shared" si="32"/>
        <v>0</v>
      </c>
      <c r="AD31" s="70">
        <f t="shared" si="32"/>
        <v>0</v>
      </c>
      <c r="AE31" s="70">
        <f>IF($E31="",0,((V$13-V$22)*P31))</f>
        <v>0</v>
      </c>
      <c r="AF31" s="144">
        <f>IF($E31="",0,((W$13-(W$22*1000))*Q31)/1000)</f>
        <v>0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 t="str">
        <f t="shared" ref="AI31:AL42" si="35">IF($E31="","",(AA31/$F31)*1000)</f>
        <v/>
      </c>
      <c r="AJ31" s="71" t="str">
        <f t="shared" si="35"/>
        <v/>
      </c>
      <c r="AK31" s="71" t="str">
        <f t="shared" si="35"/>
        <v/>
      </c>
      <c r="AL31" s="71" t="str">
        <f t="shared" si="35"/>
        <v/>
      </c>
      <c r="AM31" s="187" t="str">
        <f t="shared" ref="AM31:AM42" si="36">IF($E31="","",(AE31/$F31))</f>
        <v/>
      </c>
      <c r="AN31" s="112" t="str">
        <f t="shared" ref="AN31:AN42" si="37">IF($E31="","",(AF31/$F31)*1000)</f>
        <v/>
      </c>
      <c r="BR31" s="329">
        <f t="shared" ref="BR31:BR42" si="38">$X$17</f>
        <v>4.42346599112994E-2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179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154" t="str">
        <f t="shared" si="37"/>
        <v/>
      </c>
      <c r="BR32" s="329">
        <f t="shared" si="38"/>
        <v>4.42346599112994E-2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4.42346599112994E-2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 t="str">
        <f>IF(B14="","",B14)</f>
        <v/>
      </c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products'!$AJ$5:$AM$104,2,FALSE))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4.42346599112994E-2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4.42346599112994E-2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4.42346599112994E-2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>Solid/total fraction of input3 - Cattle_slurry_org</v>
      </c>
      <c r="B37" s="66" t="str">
        <f>IF(B15="","",B15)</f>
        <v>Cattle_slurry_org</v>
      </c>
      <c r="C37" s="67" t="s">
        <v>13</v>
      </c>
      <c r="D37" s="280" t="s">
        <v>127</v>
      </c>
      <c r="E37" s="68">
        <v>1</v>
      </c>
      <c r="F37" s="70">
        <f>IF(E37&gt;0,(E37)*($E$24-$Q$24),0)</f>
        <v>0.9948890866809269</v>
      </c>
      <c r="G37" s="67" t="str">
        <f>B37</f>
        <v>Cattle_slurry_org</v>
      </c>
      <c r="H37" s="67" t="str">
        <f>IF(G37="","",VLOOKUP(G37,Other_tables!$Y$3:$AA$214,2,FALSE))</f>
        <v>Livestock_manure_org</v>
      </c>
      <c r="I37" s="67" t="str">
        <f>IF(G37="","",VLOOKUP(G37,Other_tables!$Y$3:$AA$214,3,FALSE))</f>
        <v>Field_application</v>
      </c>
      <c r="J37" s="111"/>
      <c r="K37" s="111"/>
      <c r="L37" s="69">
        <v>1</v>
      </c>
      <c r="M37" s="69">
        <v>1</v>
      </c>
      <c r="N37" s="69">
        <v>1</v>
      </c>
      <c r="O37" s="69">
        <v>1</v>
      </c>
      <c r="P37" s="69">
        <v>1</v>
      </c>
      <c r="Q37" s="69">
        <v>1</v>
      </c>
      <c r="R37" s="180"/>
      <c r="S37" s="181"/>
      <c r="T37" s="172">
        <f>IF(B38="",P15,IF(B39="",(F37/(((E15/(P15/1000))-Q24)-(F38/(T38/1000))))*1000,(F37/(((E15/(P15/1000))-Q24)-((F39/(T39/1000))+(F38/(T38/1000)))))*1000))</f>
        <v>84.763164066966993</v>
      </c>
      <c r="U37" s="182" t="s">
        <v>126</v>
      </c>
      <c r="V37" s="180"/>
      <c r="W37" s="180"/>
      <c r="X37" s="180"/>
      <c r="Y37" s="180"/>
      <c r="Z37" s="215">
        <f t="shared" si="39"/>
        <v>0.9948890866809269</v>
      </c>
      <c r="AA37" s="170">
        <f t="shared" ref="AA37:AD39" si="41">IF($E37="",0,((R$15-(R$24*1000))*L37)/1000)</f>
        <v>0.52065035443661667</v>
      </c>
      <c r="AB37" s="70">
        <f t="shared" si="41"/>
        <v>5.2854860286853995E-2</v>
      </c>
      <c r="AC37" s="70">
        <f t="shared" si="41"/>
        <v>8.8010146789702214E-3</v>
      </c>
      <c r="AD37" s="70">
        <f t="shared" si="41"/>
        <v>5.7654083046561298E-2</v>
      </c>
      <c r="AE37" s="70">
        <f>IF($E37="",0,((V$15-V$24)*P37))</f>
        <v>14.367407210393722</v>
      </c>
      <c r="AF37" s="144">
        <f>IF($E37="",0,((W$15-(W$24*1000))*Q37)/1000)</f>
        <v>0.7866923184223259</v>
      </c>
      <c r="AG37" s="144">
        <f t="shared" si="33"/>
        <v>0</v>
      </c>
      <c r="AH37" s="216">
        <f t="shared" si="34"/>
        <v>0</v>
      </c>
      <c r="AI37" s="210">
        <f t="shared" si="35"/>
        <v>523.3250232682426</v>
      </c>
      <c r="AJ37" s="71">
        <f t="shared" si="35"/>
        <v>53.12638463367243</v>
      </c>
      <c r="AK37" s="71">
        <f t="shared" si="35"/>
        <v>8.8462269782569383</v>
      </c>
      <c r="AL37" s="71">
        <f t="shared" si="35"/>
        <v>57.950261811497455</v>
      </c>
      <c r="AM37" s="187">
        <f>IF($E37="","",(AE37/$F37))</f>
        <v>14.441215008524388</v>
      </c>
      <c r="AN37" s="112">
        <f t="shared" si="37"/>
        <v>790.7336897692071</v>
      </c>
      <c r="BR37" s="329">
        <f t="shared" si="38"/>
        <v>4.42346599112994E-2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4.42346599112994E-2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4.42346599112994E-2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 xml:space="preserve">Solid/total fraction of input4 - </v>
      </c>
      <c r="B40" s="66" t="str">
        <f>IF(B16="","",B16)</f>
        <v/>
      </c>
      <c r="C40" s="67" t="s">
        <v>13</v>
      </c>
      <c r="D40" s="280"/>
      <c r="E40" s="68"/>
      <c r="F40" s="70">
        <f>IF(E40&gt;0,(E40)*($E$25-$Q$25),0)</f>
        <v>0</v>
      </c>
      <c r="G40" s="67" t="str">
        <f>B40</f>
        <v/>
      </c>
      <c r="H40" s="67" t="str">
        <f>IF(G40="","",VLOOKUP(G40,Other_tables!$Y$3:$AA$214,2,FALSE))</f>
        <v/>
      </c>
      <c r="I40" s="67" t="str">
        <f>IF(G40="","",VLOOKUP(G40,Other_tables!$Y$3:$AA$214,3,FALSE))</f>
        <v/>
      </c>
      <c r="J40" s="111"/>
      <c r="K40" s="111"/>
      <c r="L40" s="69"/>
      <c r="M40" s="69"/>
      <c r="N40" s="69"/>
      <c r="O40" s="69"/>
      <c r="P40" s="69"/>
      <c r="Q40" s="69"/>
      <c r="R40" s="180"/>
      <c r="S40" s="181"/>
      <c r="T40" s="172" t="str">
        <f>IF(B41="",P16,IF(B42="",(F40/(((E16/(P16/1000))-Q25)-(F41/(T41/1000))))*1000,(F40/(((E16/(P16/1000))-Q25)-((F42/(T42/1000))+(F41/(T41/1000)))))*1000))</f>
        <v>0</v>
      </c>
      <c r="U40" s="182" t="s">
        <v>126</v>
      </c>
      <c r="V40" s="180"/>
      <c r="W40" s="180"/>
      <c r="X40" s="180"/>
      <c r="Y40" s="180"/>
      <c r="Z40" s="215">
        <f t="shared" si="39"/>
        <v>0</v>
      </c>
      <c r="AA40" s="170">
        <f t="shared" ref="AA40:AD42" si="44">IF($E40="",0,((R$16-(R$25*1000))*L40)/1000)</f>
        <v>0</v>
      </c>
      <c r="AB40" s="70">
        <f t="shared" si="44"/>
        <v>0</v>
      </c>
      <c r="AC40" s="70">
        <f t="shared" si="44"/>
        <v>0</v>
      </c>
      <c r="AD40" s="70">
        <f t="shared" si="44"/>
        <v>0</v>
      </c>
      <c r="AE40" s="70">
        <f>IF($E40="",0,((V$16-V$25)*P40))</f>
        <v>0</v>
      </c>
      <c r="AF40" s="144">
        <f>IF($E40="",0,((W$16-(W$25*1000))*Q40)/1000)</f>
        <v>0</v>
      </c>
      <c r="AG40" s="144">
        <f t="shared" si="33"/>
        <v>0</v>
      </c>
      <c r="AH40" s="216">
        <f t="shared" si="34"/>
        <v>0</v>
      </c>
      <c r="AI40" s="210" t="str">
        <f t="shared" si="35"/>
        <v/>
      </c>
      <c r="AJ40" s="71" t="str">
        <f t="shared" si="35"/>
        <v/>
      </c>
      <c r="AK40" s="71" t="str">
        <f t="shared" si="35"/>
        <v/>
      </c>
      <c r="AL40" s="71" t="str">
        <f t="shared" si="35"/>
        <v/>
      </c>
      <c r="AM40" s="187" t="str">
        <f t="shared" si="36"/>
        <v/>
      </c>
      <c r="AN40" s="112" t="str">
        <f t="shared" si="37"/>
        <v/>
      </c>
      <c r="BR40" s="329">
        <f t="shared" si="38"/>
        <v>4.42346599112994E-2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4.42346599112994E-2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4.42346599112994E-2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0.9948890866809269</v>
      </c>
      <c r="L43" s="27">
        <f t="shared" ref="L43:Q43" si="45">SUM(L28,L31:L42)</f>
        <v>1</v>
      </c>
      <c r="M43" s="27">
        <f t="shared" si="45"/>
        <v>1</v>
      </c>
      <c r="N43" s="27">
        <f t="shared" si="45"/>
        <v>1</v>
      </c>
      <c r="O43" s="27">
        <f t="shared" si="45"/>
        <v>1</v>
      </c>
      <c r="P43" s="27">
        <f t="shared" si="45"/>
        <v>1</v>
      </c>
      <c r="Q43" s="64">
        <f t="shared" si="45"/>
        <v>1</v>
      </c>
      <c r="S43" s="28"/>
      <c r="Y43" s="225" t="s">
        <v>40</v>
      </c>
      <c r="Z43" s="141">
        <f>SUM(Z31:Z42)</f>
        <v>0.9948890866809269</v>
      </c>
      <c r="AA43" s="141">
        <f t="shared" ref="AA43:AG43" si="46">SUM(AA31:AA42)</f>
        <v>0.52065035443661667</v>
      </c>
      <c r="AB43" s="141">
        <f t="shared" si="46"/>
        <v>5.2854860286853995E-2</v>
      </c>
      <c r="AC43" s="141">
        <f t="shared" si="46"/>
        <v>8.8010146789702214E-3</v>
      </c>
      <c r="AD43" s="141">
        <f>SUM(AD31:AD42)</f>
        <v>5.7654083046561298E-2</v>
      </c>
      <c r="AE43" s="141">
        <f t="shared" si="46"/>
        <v>14.367407210393722</v>
      </c>
      <c r="AF43" s="141">
        <f t="shared" si="46"/>
        <v>0.7866923184223259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</v>
      </c>
      <c r="AA44" s="198">
        <f t="shared" ref="AA44:AG44" si="47">AA26-AA43</f>
        <v>0</v>
      </c>
      <c r="AB44" s="198">
        <f t="shared" si="47"/>
        <v>0</v>
      </c>
      <c r="AC44" s="198">
        <f t="shared" si="47"/>
        <v>0</v>
      </c>
      <c r="AD44" s="198">
        <f t="shared" si="47"/>
        <v>0</v>
      </c>
      <c r="AE44" s="198">
        <f t="shared" si="47"/>
        <v>0</v>
      </c>
      <c r="AF44" s="198">
        <f t="shared" si="47"/>
        <v>0</v>
      </c>
      <c r="AG44" s="198">
        <f t="shared" si="47"/>
        <v>0.2561181214354844</v>
      </c>
      <c r="AH44" s="199">
        <f>AH26-AH43</f>
        <v>0.53040544257043742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58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/>
      </c>
      <c r="C48" s="27">
        <f>IF(B48="",0,IF(VLOOKUP(G48,Other_tables!$E$3:$H$225,3,FALSE)="Nej",VLOOKUP(B48,$B$31:$AH$42,31,FALSE),((VLOOKUP(G48,Other_tables!$E$3:$H$225,4,FALSE))/100)*VLOOKUP(B48,$B$31:$F$42,5,FALSE)))</f>
        <v>0</v>
      </c>
      <c r="D48" s="162"/>
      <c r="E48" s="16" t="str">
        <f>IF(B48="","",IF($G$5=Other_tables!$I$2,VLOOKUP(G48,Other_tables!$E$3:$K$225,5,FALSE),IF($G$5=Other_tables!$J$2,VLOOKUP(G48,Other_tables!$E$3:$K$225,6,FALSE),IF($G$5=Other_tables!$K$2,VLOOKUP(G48,Other_tables!$E$3:$K$225,7,FALSE),"?"))))</f>
        <v/>
      </c>
      <c r="F48" s="27">
        <f t="shared" ref="F48:F50" si="49">IF(OR(E48="",E48="?"),0,((((0.981*E48*C48)/(0.0831*(273.15+$G$4)))*16)/1000)*((100-$G$7)/100))</f>
        <v>0</v>
      </c>
      <c r="G48" s="16">
        <f>B13</f>
        <v>0</v>
      </c>
      <c r="Q48" s="159">
        <f t="shared" ref="Q48:Q50" si="50">IF(OR(E48="",E48="?"),0,(F48/((100-$G$7)/100))*2.48)</f>
        <v>0</v>
      </c>
      <c r="R48" s="159">
        <f>IF(OR(E48="",E48="?"),0,(F48*(12/16)+AR48+AQ48+AP48))</f>
        <v>0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0</v>
      </c>
      <c r="W48" s="159">
        <f t="shared" ref="W48:W50" si="52">IF(OR(E48="",E48="?"),0,(F48/((100-$G$7)/100))*2.48)</f>
        <v>0</v>
      </c>
      <c r="X48" s="159">
        <f>W48</f>
        <v>0</v>
      </c>
      <c r="Y48" s="165"/>
      <c r="AP48" s="188">
        <f>IF(F48="","",(F48/((100-$G$7)/100))*(12/16)*0.538)</f>
        <v>0</v>
      </c>
      <c r="AQ48" s="26">
        <v>0</v>
      </c>
      <c r="AR48" s="188">
        <f>IF(F48="","",((F48/((100-$G$7)/100))-F48)*(12/16))</f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>Cattle_slurry_org</v>
      </c>
      <c r="C50" s="27">
        <f>IF(B50="",0,IF(VLOOKUP(G50,Other_tables!$E$3:$H$225,3,FALSE)="Nej",VLOOKUP(B50,$B$31:$AH$42,31,FALSE),((VLOOKUP(G50,Other_tables!$E$3:$H$225,4,FALSE))/100)*VLOOKUP(B50,$B$31:$F$42,5,FALSE)))</f>
        <v>0.7866923184223259</v>
      </c>
      <c r="D50" s="162"/>
      <c r="E50" s="16">
        <f>IF(B50="","",IF($G$5=Other_tables!$I$2,VLOOKUP(G50,Other_tables!$E$3:$K$225,5,FALSE),IF($G$5=Other_tables!$J$2,VLOOKUP(G50,Other_tables!$E$3:$K$225,6,FALSE),IF($G$5=Other_tables!$K$2,VLOOKUP(G50,Other_tables!$E$3:$K$225,7,FALSE),"?"))))</f>
        <v>230</v>
      </c>
      <c r="F50" s="27">
        <f t="shared" si="49"/>
        <v>0.1183220827167057</v>
      </c>
      <c r="G50" s="16" t="str">
        <f>B15</f>
        <v>Cattle_slurry_org</v>
      </c>
      <c r="Q50" s="159">
        <f t="shared" si="50"/>
        <v>0.29640279306811124</v>
      </c>
      <c r="R50" s="159">
        <f t="shared" si="53"/>
        <v>0.13786315395325255</v>
      </c>
      <c r="S50" s="159">
        <v>0</v>
      </c>
      <c r="T50" s="159">
        <v>0</v>
      </c>
      <c r="U50" s="159">
        <v>0</v>
      </c>
      <c r="V50" s="159">
        <f t="shared" si="51"/>
        <v>7.6223474117181436</v>
      </c>
      <c r="W50" s="159">
        <f t="shared" si="52"/>
        <v>0.29640279306811124</v>
      </c>
      <c r="X50" s="159">
        <f t="shared" si="54"/>
        <v>0.29640279306811124</v>
      </c>
      <c r="Y50" s="165"/>
      <c r="AP50" s="188">
        <f>IF(F50="","",(F50/((100-$G$7)/100))*(12/16)*0.538)</f>
        <v>4.8225212501202777E-2</v>
      </c>
      <c r="AQ50" s="26">
        <v>0</v>
      </c>
      <c r="AR50" s="188">
        <f>IF(F50="","",((F50/((100-$G$7)/100))-F50)*(12/16))</f>
        <v>8.9637941452049702E-4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/>
      </c>
      <c r="C51" s="27">
        <f>IF(B51="",0,IF(VLOOKUP(G51,Other_tables!$E$3:$H$129,3,FALSE)="Nej",VLOOKUP(B51,$B$31:$AH$42,31,FALSE),((VLOOKUP(G51,Other_tables!$E$3:$H$129,4,FALSE))/100)*VLOOKUP(B51,$B$31:$F$42,5,FALSE)))</f>
        <v>0</v>
      </c>
      <c r="D51" s="162"/>
      <c r="E51" s="16" t="str">
        <f>IF(B51="","",IF($G$5=Other_tables!$I$2,VLOOKUP(G51,Other_tables!$E$3:$K$225,5,FALSE),IF($G$5=Other_tables!$J$2,VLOOKUP(G51,Other_tables!$E$3:$K$225,6,FALSE),IF($G$5=Other_tables!$K$2,VLOOKUP(G51,Other_tables!$E$3:$K$225,7,FALSE),"?"))))</f>
        <v/>
      </c>
      <c r="F51" s="27">
        <f>IF(OR(E51="",E51="?"),0,((((0.981*E51*C51)/(0.0831*(273.15+$G$4)))*16)/1000)*((100-$G$7)/100))</f>
        <v>0</v>
      </c>
      <c r="G51" s="16">
        <f>B16</f>
        <v>0</v>
      </c>
      <c r="Q51" s="159">
        <f>IF(OR(E51="",E51="?"),0,(F51/((100-$G$7)/100))*2.48)</f>
        <v>0</v>
      </c>
      <c r="R51" s="159">
        <f t="shared" si="53"/>
        <v>0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0</v>
      </c>
      <c r="W51" s="159">
        <f>IF(OR(E51="",E51="?"),0,(F51/((100-$G$7)/100))*2.48)</f>
        <v>0</v>
      </c>
      <c r="X51" s="159">
        <f t="shared" si="54"/>
        <v>0</v>
      </c>
      <c r="Y51" s="165"/>
      <c r="AP51" s="188">
        <f>IF(F51="","",(F51/((100-$G$7)/100))*(12/16)*0.538)</f>
        <v>0</v>
      </c>
      <c r="AQ51" s="26">
        <v>0</v>
      </c>
      <c r="AR51" s="188">
        <f>IF(F51="","",((F51/((100-$G$7)/100))-F51)*(12/16))</f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0.1183220827167057</v>
      </c>
      <c r="Q52" s="27">
        <f t="shared" ref="Q52:X52" si="55">SUM(I36,Q48:Q51)</f>
        <v>0.29640279306811124</v>
      </c>
      <c r="R52" s="27">
        <f t="shared" si="55"/>
        <v>0.13786315395325255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7.6223474117181436</v>
      </c>
      <c r="W52" s="27">
        <f t="shared" si="55"/>
        <v>0.29640279306811124</v>
      </c>
      <c r="X52" s="164">
        <f t="shared" si="55"/>
        <v>0.29640279306811124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77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77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 t="s">
        <v>285</v>
      </c>
      <c r="C57" s="8" t="s">
        <v>13</v>
      </c>
      <c r="D57" s="116" t="s">
        <v>128</v>
      </c>
      <c r="E57" s="169">
        <f>Z31+Z34+Z37+Z40-Q52</f>
        <v>0.69848629361281567</v>
      </c>
      <c r="F57" s="93">
        <v>63</v>
      </c>
      <c r="G57" s="128" t="s">
        <v>101</v>
      </c>
      <c r="H57" s="93">
        <v>9.3000000000000007</v>
      </c>
      <c r="I57" s="23"/>
      <c r="J57" s="23"/>
      <c r="K57" s="93">
        <v>27.9</v>
      </c>
      <c r="L57" s="139">
        <f>C48+C49+C50+C51-W52</f>
        <v>0.49028952535421466</v>
      </c>
      <c r="M57" s="139">
        <v>0</v>
      </c>
      <c r="O57" s="278">
        <f>((($B$69*$Z$57)/1000)/$B$72)*1000</f>
        <v>75.082539528304409</v>
      </c>
      <c r="Q57" s="159">
        <f>AR57*(16/12)*19.5</f>
        <v>1.9406301094639613E-2</v>
      </c>
      <c r="R57" s="159">
        <f>AR57*11</f>
        <v>8.210358155424452E-3</v>
      </c>
      <c r="S57" s="159">
        <v>0</v>
      </c>
      <c r="T57" s="159">
        <v>0</v>
      </c>
      <c r="U57" s="159">
        <v>0</v>
      </c>
      <c r="V57" s="159">
        <f>(AR57*(16/12)*55)+(AR57*10*21.75)</f>
        <v>0.21707689365478283</v>
      </c>
      <c r="W57" s="159">
        <f>AR57*(16/12)*19.5</f>
        <v>1.9406301094639613E-2</v>
      </c>
      <c r="X57" s="159">
        <f>IF(L57&gt;0,(L57-(L57*BH57^(F57/10))),0)</f>
        <v>1.9466102924521389E-2</v>
      </c>
      <c r="Y57" s="190"/>
      <c r="Z57" s="197">
        <f>(Z31+Z34+Z37+Z40)-Q52-Q57</f>
        <v>0.67907999251817608</v>
      </c>
      <c r="AA57" s="198">
        <f>(AA31+AA34+AA37+AA40)-R52-R57</f>
        <v>0.37457684232793964</v>
      </c>
      <c r="AB57" s="198">
        <f t="shared" ref="AB57:AD57" si="56">(AB31+AB34+AB37+AB40)-S52-S57</f>
        <v>5.2854860286853995E-2</v>
      </c>
      <c r="AC57" s="198">
        <f t="shared" si="56"/>
        <v>8.8010146789702214E-3</v>
      </c>
      <c r="AD57" s="198">
        <f t="shared" si="56"/>
        <v>5.7654083046561298E-2</v>
      </c>
      <c r="AE57" s="198">
        <f>(AE31+AE34+AE37+AE40)-V52-V57</f>
        <v>6.5279829050207958</v>
      </c>
      <c r="AF57" s="198">
        <f>(AF31+AF34+AF37+AF40)-W52-W57</f>
        <v>0.47088322425957507</v>
      </c>
      <c r="AG57" s="198">
        <f>IF(OR(G22="IPCC_MCF_B0",G22=""),L57-X57,(AG31+AG34+AG37+AG40+AH31+AH34+AH37+AH40)-X52-X57)</f>
        <v>0.47082342242969327</v>
      </c>
      <c r="AH57" s="199"/>
      <c r="AI57" s="156">
        <f>IF($E57="","",(AA57/$Z$57)*1000)</f>
        <v>551.59457862825172</v>
      </c>
      <c r="AJ57" s="157">
        <f t="shared" ref="AJ57:AN57" si="57">IF($E57="","",(AB57/$Z$57)*1000)</f>
        <v>77.83304009717132</v>
      </c>
      <c r="AK57" s="157">
        <f t="shared" si="57"/>
        <v>12.960203180680008</v>
      </c>
      <c r="AL57" s="157">
        <f t="shared" si="57"/>
        <v>84.900282266846702</v>
      </c>
      <c r="AM57" s="157">
        <f>IF($E57="","",(AE57/$Z$57))</f>
        <v>9.612980763596962</v>
      </c>
      <c r="AN57" s="158">
        <f t="shared" si="57"/>
        <v>693.41348507918451</v>
      </c>
      <c r="AP57" s="188">
        <f>IF(B57="",0,(AR57*10))</f>
        <v>7.4639619594767739E-3</v>
      </c>
      <c r="AQ57" s="26">
        <v>0</v>
      </c>
      <c r="AR57" s="188">
        <f>IF(B57="",0,IF(G57="Arrhenius",(BL57+BM57)*(12/16),"?"))</f>
        <v>7.4639619594767744E-4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1.6116687577729662E-5</v>
      </c>
      <c r="BE57" s="159"/>
      <c r="BF57" s="159">
        <f>10*19.5*BD57</f>
        <v>3.142754077657284E-3</v>
      </c>
      <c r="BG57" s="159"/>
      <c r="BH57" s="159">
        <f>1-(BF57/L57)</f>
        <v>0.99359000363022898</v>
      </c>
      <c r="BI57" s="159"/>
      <c r="BJ57" s="159">
        <f>(L57+L57*BH57^(F57/10))/2</f>
        <v>0.48055647389195399</v>
      </c>
      <c r="BK57" s="159">
        <f>(M57+M57*BI57^(F57/10))/2</f>
        <v>0</v>
      </c>
      <c r="BL57" s="315">
        <f>(((BJ57*EXP($K$57-81000*(1/(8.314*(H57+273.15)))))*24)*F57)/1000</f>
        <v>9.9519492793023658E-4</v>
      </c>
      <c r="BM57" s="159"/>
      <c r="BR57" s="329">
        <f t="shared" ref="BR57" si="58">$X$17</f>
        <v>4.42346599112994E-2</v>
      </c>
      <c r="BT57" s="228">
        <f t="shared" si="43"/>
        <v>0.67907999251817608</v>
      </c>
      <c r="BU57" s="228">
        <f t="shared" si="43"/>
        <v>0.37457684232793964</v>
      </c>
      <c r="BV57" s="228">
        <f t="shared" si="43"/>
        <v>5.2854860286853995E-2</v>
      </c>
      <c r="BW57" s="228">
        <f t="shared" si="42"/>
        <v>8.8010146789702214E-3</v>
      </c>
      <c r="BX57" s="228">
        <f t="shared" si="42"/>
        <v>5.7654083046561298E-2</v>
      </c>
      <c r="BY57" s="228">
        <f t="shared" si="42"/>
        <v>6.5279829050207958</v>
      </c>
      <c r="BZ57" s="228">
        <f t="shared" si="42"/>
        <v>0.47088322425957507</v>
      </c>
      <c r="CA57" s="228">
        <f t="shared" si="42"/>
        <v>0.47082342242969327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/>
      <c r="C62" s="8" t="s">
        <v>13</v>
      </c>
      <c r="D62" s="116"/>
      <c r="E62" s="25"/>
      <c r="F62" s="27">
        <f>(E57-Q57)*E62</f>
        <v>0</v>
      </c>
      <c r="G62" s="8" t="str">
        <f>IF(B62="","",VLOOKUP(B62,'Processed products'!$AJ$5:$AM$104,2,FALSE))</f>
        <v/>
      </c>
      <c r="H62" s="8" t="str">
        <f>IF(B62="","",VLOOKUP(B62,'Processed products'!$AJ$5:$AM$104,3,FALSE))</f>
        <v/>
      </c>
      <c r="I62" s="8" t="str">
        <f>IF(B62="","",VLOOKUP(B62,'Processed products'!$AJ$5:$AM$104,4,FALSE))</f>
        <v/>
      </c>
      <c r="L62" s="26"/>
      <c r="M62" s="26"/>
      <c r="N62" s="26"/>
      <c r="O62" s="26"/>
      <c r="P62" s="26"/>
      <c r="Q62" s="26"/>
      <c r="T62" s="16" t="str">
        <f>(IF($B62="","",VLOOKUP($B62,'Processed products'!$AJ$5:$AN$104,5,FALSE)))</f>
        <v/>
      </c>
      <c r="Z62" s="195">
        <f>F62</f>
        <v>0</v>
      </c>
      <c r="AA62" s="27">
        <f>(($AA$31+$AA$34+$AA$37+$AA$40)-$R$52-$R$57)*L62</f>
        <v>0</v>
      </c>
      <c r="AB62" s="27">
        <f>(($AB$31+$AB$34+$AB$37+$AB$40)-$S$52-$S$57)*M62</f>
        <v>0</v>
      </c>
      <c r="AC62" s="27">
        <f>(($AC$31+$AC$34+$AC$37+$AC$40)-$T$52-$T$57)*N62</f>
        <v>0</v>
      </c>
      <c r="AD62" s="27">
        <f>(($AD$31+$AD$34+$AD$37+$AD$40)-$U$52-$U$57)*O62</f>
        <v>0</v>
      </c>
      <c r="AE62" s="27">
        <f>(($AE$31+$AE$34+$AE$37+$AE$40)-$V$52-$V$57)*P62</f>
        <v>0</v>
      </c>
      <c r="AF62" s="27">
        <f>(($AF$31+$AF$34+$AF$37+$AF$40)-$W$52-$W$57)*Q62</f>
        <v>0</v>
      </c>
      <c r="AG62" s="27">
        <f>($AG$57*Q62)</f>
        <v>0</v>
      </c>
      <c r="AH62" s="196"/>
      <c r="AI62" s="200" t="str">
        <f t="shared" ref="AI62:AL64" si="59">IF($E62="","",(AA62/$F62)*1000)</f>
        <v/>
      </c>
      <c r="AJ62" s="18" t="str">
        <f t="shared" si="59"/>
        <v/>
      </c>
      <c r="AK62" s="18" t="str">
        <f t="shared" si="59"/>
        <v/>
      </c>
      <c r="AL62" s="18" t="str">
        <f t="shared" si="59"/>
        <v/>
      </c>
      <c r="AM62" s="18" t="str">
        <f t="shared" ref="AM62:AN64" si="60">IF($E62="","",(AE62/$F62))</f>
        <v/>
      </c>
      <c r="AN62" s="201" t="str">
        <f t="shared" si="60"/>
        <v/>
      </c>
      <c r="BR62" s="329">
        <f t="shared" ref="BR62:BR64" si="61">$X$17</f>
        <v>4.42346599112994E-2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/>
      <c r="C63" s="8" t="s">
        <v>13</v>
      </c>
      <c r="D63" s="116"/>
      <c r="E63" s="25"/>
      <c r="F63" s="27">
        <f>(E57-Q57)*E63</f>
        <v>0</v>
      </c>
      <c r="G63" s="8" t="str">
        <f>IF(B63="","",VLOOKUP(B63,'Processed products'!$AJ$5:$AM$104,2,FALSE))</f>
        <v/>
      </c>
      <c r="H63" s="8" t="str">
        <f>IF(B63="","",VLOOKUP(B63,'Processed products'!$AJ$5:$AM$104,3,FALSE))</f>
        <v/>
      </c>
      <c r="I63" s="8" t="str">
        <f>IF(B63="","",VLOOKUP(B63,'Processed products'!$AJ$5:$AM$104,4,FALSE))</f>
        <v/>
      </c>
      <c r="L63" s="26"/>
      <c r="M63" s="26"/>
      <c r="N63" s="26"/>
      <c r="O63" s="26"/>
      <c r="P63" s="26"/>
      <c r="Q63" s="26"/>
      <c r="T63" s="16" t="str">
        <f>(IF($B63="","",VLOOKUP($B63,'Processed products'!$AJ$5:$AN$104,5,FALSE)))</f>
        <v/>
      </c>
      <c r="Z63" s="195">
        <f t="shared" ref="Z63:Z64" si="62">F63</f>
        <v>0</v>
      </c>
      <c r="AA63" s="27">
        <f>(($AA$31+$AA$34+$AA$37+$AA$40)-$R$52-$R$57)*L63</f>
        <v>0</v>
      </c>
      <c r="AB63" s="27">
        <f>(($AB$31+$AB$34+$AB$37+$AB$40)-$S$52-$S$57)*M63</f>
        <v>0</v>
      </c>
      <c r="AC63" s="27">
        <f>(($AC$31+$AC$34+$AC$37+$AC$40)-$T$52-$T$57)*N63</f>
        <v>0</v>
      </c>
      <c r="AD63" s="27">
        <f>(($AD$31+$AD$34+$AD$37+$AD$40)-$U$52-$U$57)*O63</f>
        <v>0</v>
      </c>
      <c r="AE63" s="27">
        <f>(($AE$31+$AE$34+$AE$37+$AE$40)-$V$52-$V$57)*P63</f>
        <v>0</v>
      </c>
      <c r="AF63" s="27">
        <f>(($AF$31+$AF$34+$AF$37+$AF$40)-$W$52-$W$57)*Q63</f>
        <v>0</v>
      </c>
      <c r="AG63" s="27">
        <f t="shared" ref="AG63:AG64" si="63">($AG$57*Q63)</f>
        <v>0</v>
      </c>
      <c r="AH63" s="196"/>
      <c r="AI63" s="200" t="str">
        <f t="shared" si="59"/>
        <v/>
      </c>
      <c r="AJ63" s="18" t="str">
        <f t="shared" si="59"/>
        <v/>
      </c>
      <c r="AK63" s="18" t="str">
        <f t="shared" si="59"/>
        <v/>
      </c>
      <c r="AL63" s="18" t="str">
        <f t="shared" si="59"/>
        <v/>
      </c>
      <c r="AM63" s="18" t="str">
        <f t="shared" si="60"/>
        <v/>
      </c>
      <c r="AN63" s="201" t="str">
        <f t="shared" si="60"/>
        <v/>
      </c>
      <c r="BR63" s="329">
        <f t="shared" si="61"/>
        <v>4.42346599112994E-2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4.42346599112994E-2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0</v>
      </c>
      <c r="L65" s="27">
        <f>SUM(L62:L64)</f>
        <v>0</v>
      </c>
      <c r="M65" s="27">
        <f t="shared" ref="M65:Q65" si="64">SUM(M62:M64)</f>
        <v>0</v>
      </c>
      <c r="N65" s="27">
        <f t="shared" si="64"/>
        <v>0</v>
      </c>
      <c r="O65" s="27">
        <f t="shared" si="64"/>
        <v>0</v>
      </c>
      <c r="P65" s="27">
        <f t="shared" si="64"/>
        <v>0</v>
      </c>
      <c r="Q65" s="27">
        <f t="shared" si="64"/>
        <v>0</v>
      </c>
      <c r="Y65" s="225" t="s">
        <v>76</v>
      </c>
      <c r="Z65" s="141">
        <f t="shared" ref="Z65:AG65" si="65">SUM(Z62:Z64)</f>
        <v>0</v>
      </c>
      <c r="AA65" s="141">
        <f t="shared" si="65"/>
        <v>0</v>
      </c>
      <c r="AB65" s="141">
        <f t="shared" si="65"/>
        <v>0</v>
      </c>
      <c r="AC65" s="141">
        <f t="shared" si="65"/>
        <v>0</v>
      </c>
      <c r="AD65" s="141">
        <f t="shared" si="65"/>
        <v>0</v>
      </c>
      <c r="AE65" s="141">
        <f t="shared" si="65"/>
        <v>0</v>
      </c>
      <c r="AF65" s="141">
        <f t="shared" si="65"/>
        <v>0</v>
      </c>
      <c r="AG65" s="141">
        <f t="shared" si="65"/>
        <v>0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F66" s="313"/>
      <c r="Y66" s="221" t="s">
        <v>74</v>
      </c>
      <c r="Z66" s="198">
        <f t="shared" ref="Z66:AF66" si="66">(Z31+Z34+Z37+Z40)-Q52-Q57-Z65</f>
        <v>0.67907999251817608</v>
      </c>
      <c r="AA66" s="198">
        <f t="shared" si="66"/>
        <v>0.37457684232793964</v>
      </c>
      <c r="AB66" s="198">
        <f t="shared" si="66"/>
        <v>5.2854860286853995E-2</v>
      </c>
      <c r="AC66" s="198">
        <f t="shared" si="66"/>
        <v>8.8010146789702214E-3</v>
      </c>
      <c r="AD66" s="198">
        <f t="shared" si="66"/>
        <v>5.7654083046561298E-2</v>
      </c>
      <c r="AE66" s="198">
        <f t="shared" si="66"/>
        <v>6.5279829050207958</v>
      </c>
      <c r="AF66" s="198">
        <f t="shared" si="66"/>
        <v>0.47088322425957507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>
        <f>(F31*T31+F34*T34+F37*T37+F40*T40)/(F31+F34+F37+F40)</f>
        <v>84.763164066966993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>
        <f>(B69/B70)</f>
        <v>0.77057421879060906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>
        <f>B71*(Z31+Z34+Z37+Z40)</f>
        <v>0.76663588075245781</v>
      </c>
      <c r="Q72" s="313"/>
      <c r="R72" s="313"/>
      <c r="S72" s="313"/>
      <c r="T72" s="313"/>
      <c r="U72" s="313"/>
      <c r="V72" s="313"/>
      <c r="W72" s="313"/>
      <c r="X72" s="313"/>
      <c r="Y72" s="313"/>
      <c r="Z72" s="313"/>
      <c r="AA72" s="313"/>
      <c r="AB72" s="313"/>
      <c r="AC72" s="313"/>
      <c r="AD72" s="313"/>
      <c r="AE72" s="313"/>
      <c r="AF72" s="313"/>
      <c r="AG72" s="313"/>
      <c r="AH72" s="313"/>
      <c r="AI72" s="313"/>
      <c r="AJ72" s="313"/>
      <c r="AK72" s="313"/>
      <c r="AL72" s="313"/>
      <c r="AM72" s="313"/>
      <c r="AN72" s="313"/>
      <c r="AO72" s="313"/>
      <c r="AP72" s="313"/>
      <c r="AQ72" s="313"/>
      <c r="AR72" s="313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B72-(1-(B69/1000))*(F31+F34+F37+F40)</f>
        <v>-0.14392325904569869</v>
      </c>
      <c r="AL73" s="72"/>
      <c r="AM73" s="82"/>
      <c r="AN73" s="82"/>
      <c r="AO73" s="82"/>
      <c r="AP73" s="82"/>
      <c r="AQ73" s="82"/>
      <c r="BT73" s="228">
        <f t="shared" ref="BT73:CB73" si="68">IF($B72="Yes",Z73,0)</f>
        <v>0</v>
      </c>
      <c r="BU73" s="228">
        <f t="shared" si="68"/>
        <v>0</v>
      </c>
      <c r="BV73" s="228">
        <f t="shared" si="68"/>
        <v>0</v>
      </c>
      <c r="BW73" s="228">
        <f t="shared" si="68"/>
        <v>0</v>
      </c>
      <c r="BX73" s="228">
        <f t="shared" si="68"/>
        <v>0</v>
      </c>
      <c r="BY73" s="228">
        <f t="shared" si="68"/>
        <v>0</v>
      </c>
      <c r="BZ73" s="228">
        <f t="shared" si="68"/>
        <v>0</v>
      </c>
      <c r="CA73" s="228">
        <f t="shared" si="68"/>
        <v>0</v>
      </c>
      <c r="CB73" s="228">
        <f t="shared" si="68"/>
        <v>0</v>
      </c>
    </row>
    <row r="74" spans="1:80" ht="15" thickBot="1" x14ac:dyDescent="0.35">
      <c r="D74" s="102"/>
      <c r="Q74" s="313">
        <f>Q83+Q82+Q78+Q57+Q26</f>
        <v>2.4517214413712733E-2</v>
      </c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7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0</v>
      </c>
      <c r="J78" s="115">
        <f>F78-I78</f>
        <v>0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4.42346599112994E-2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4.42346599112994E-2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3</v>
      </c>
      <c r="J80" s="115">
        <f t="shared" si="76"/>
        <v>-3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4.42346599112994E-2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4.42346599112994E-2</v>
      </c>
      <c r="BT81" s="228"/>
    </row>
    <row r="82" spans="1:80" x14ac:dyDescent="0.3">
      <c r="A82" s="85" t="s">
        <v>132</v>
      </c>
      <c r="B82" s="116"/>
      <c r="C82" s="8" t="s">
        <v>13</v>
      </c>
      <c r="D82" s="116"/>
      <c r="E82" s="169" t="str">
        <f>IF(B82="","",VLOOKUP(B82,$B$62:$F$64,5,FALSE))</f>
        <v/>
      </c>
      <c r="F82" s="93"/>
      <c r="G82" s="128"/>
      <c r="H82" s="93"/>
      <c r="I82" s="115">
        <f>IF(B82="",0,(($E$22*$F$22+$E$23*$F$23+$E$24*$F$24+$E$25*$F$25)/$E$26)+$F$57)</f>
        <v>0</v>
      </c>
      <c r="J82" s="115">
        <f>F82-I82</f>
        <v>0</v>
      </c>
      <c r="K82" s="93"/>
      <c r="L82" s="139" t="str">
        <f>IF(B82="","",VLOOKUP(B82,$B$62:$AH$64,32,FALSE)+M82)</f>
        <v/>
      </c>
      <c r="M82" s="139" t="str">
        <f>IF(B82="","",VLOOKUP(B82,$B$62:$AH$64,33,FALSE))</f>
        <v/>
      </c>
      <c r="O82" s="278" t="str">
        <f>(IF($B82="","",VLOOKUP($B82,'Processed products'!$AJ$5:$AN$250,5,FALSE)))</f>
        <v/>
      </c>
      <c r="Q82" s="159">
        <f>AR82*(16/12)*19.5</f>
        <v>0</v>
      </c>
      <c r="R82" s="159">
        <f>AR82*11</f>
        <v>0</v>
      </c>
      <c r="S82" s="159">
        <v>0</v>
      </c>
      <c r="T82" s="159">
        <v>0</v>
      </c>
      <c r="U82" s="159">
        <v>0</v>
      </c>
      <c r="V82" s="159">
        <f>(AR82*(16/12)*55)+(AR82*10*21.75)</f>
        <v>0</v>
      </c>
      <c r="W82" s="159">
        <f>AR82*(16/12)*19.5</f>
        <v>0</v>
      </c>
      <c r="X82" s="159">
        <f>AR82*(16/12)*19.5</f>
        <v>0</v>
      </c>
      <c r="Y82" s="190"/>
      <c r="Z82" s="195">
        <f>IF($B82="",0,(VLOOKUP($B82,$B$62:$AH$64,25,FALSE))-Q82)</f>
        <v>0</v>
      </c>
      <c r="AA82" s="27">
        <f>IF($B82="",0,(VLOOKUP($B82,$B$62:$AH$64,26,FALSE))-R82)</f>
        <v>0</v>
      </c>
      <c r="AB82" s="27">
        <f>IF($B82="",0,(VLOOKUP($B82,$B$62:$AH$64,27,FALSE))-S82)</f>
        <v>0</v>
      </c>
      <c r="AC82" s="27">
        <f>IF($B82="",0,(VLOOKUP($B82,$B$62:$AH$64,28,FALSE))-T82)</f>
        <v>0</v>
      </c>
      <c r="AD82" s="27">
        <f>IF($B82="",0,(VLOOKUP($B82,$B$62:$AH$64,29,FALSE))-U82)</f>
        <v>0</v>
      </c>
      <c r="AE82" s="27">
        <f>IF($B82="",0,(VLOOKUP($B82,$B$62:$AH$64,30,FALSE))-V82)</f>
        <v>0</v>
      </c>
      <c r="AF82" s="27">
        <f>IF($B82="",0,(VLOOKUP($B82,$B$62:$AH$64,31,FALSE))-W82)</f>
        <v>0</v>
      </c>
      <c r="AG82" s="27">
        <f>IF($B82="",0,(L82-X82))</f>
        <v>0</v>
      </c>
      <c r="AH82" s="196"/>
      <c r="AI82" s="192" t="str">
        <f t="shared" si="70"/>
        <v/>
      </c>
      <c r="AJ82" s="18" t="str">
        <f t="shared" si="70"/>
        <v/>
      </c>
      <c r="AK82" s="18" t="str">
        <f t="shared" si="70"/>
        <v/>
      </c>
      <c r="AL82" s="18" t="str">
        <f t="shared" si="70"/>
        <v/>
      </c>
      <c r="AM82" s="18" t="str">
        <f>IF($E82="","",(AE82/$Z82))</f>
        <v/>
      </c>
      <c r="AN82" s="201" t="str">
        <f>IF($E82="","",(AF82/$Z82)*1000)</f>
        <v/>
      </c>
      <c r="AP82" s="188" t="str">
        <f>IF(B82="","",(AR82*10))</f>
        <v/>
      </c>
      <c r="AQ82" s="26">
        <v>0</v>
      </c>
      <c r="AR82" s="188">
        <f t="shared" si="95"/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 t="e">
        <f>((L82*EXP(K82-81000*(1/(8.314*(H82+273.15)))))*24)/1000</f>
        <v>#VALUE!</v>
      </c>
      <c r="BE82" s="159"/>
      <c r="BF82" s="159" t="e">
        <f>10*19.5*BD82</f>
        <v>#VALUE!</v>
      </c>
      <c r="BG82" s="159"/>
      <c r="BH82" s="159" t="e">
        <f>1-(BF82/L82)</f>
        <v>#VALUE!</v>
      </c>
      <c r="BI82" s="159"/>
      <c r="BJ82" s="159" t="e">
        <f>(L82+L82*BH82^(J82/10))/2</f>
        <v>#VALUE!</v>
      </c>
      <c r="BK82" s="159"/>
      <c r="BL82" s="159" t="e">
        <f>(((BJ82*EXP($K82-81000*(1/(8.314*(H82+273.15)))))*24)*J82)/1000</f>
        <v>#VALUE!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4.42346599112994E-2</v>
      </c>
      <c r="BT82" s="228"/>
    </row>
    <row r="83" spans="1:80" ht="15" thickBot="1" x14ac:dyDescent="0.35">
      <c r="A83" s="85" t="s">
        <v>132</v>
      </c>
      <c r="B83" s="116"/>
      <c r="C83" s="8" t="s">
        <v>13</v>
      </c>
      <c r="D83" s="116"/>
      <c r="E83" s="169" t="str">
        <f>IF(B83="","",VLOOKUP(B83,$B$62:$F$64,5,FALSE))</f>
        <v/>
      </c>
      <c r="F83" s="93"/>
      <c r="G83" s="128"/>
      <c r="H83" s="93"/>
      <c r="I83" s="115">
        <f>IF(B83="",0,(($E$22*$F$22+$E$23*$F$23+$E$24*$F$24+$E$25*$F$25)/$E$26)+$F$57)</f>
        <v>0</v>
      </c>
      <c r="J83" s="115">
        <f t="shared" si="76"/>
        <v>0</v>
      </c>
      <c r="K83" s="93"/>
      <c r="L83" s="139" t="str">
        <f>IF(B83="","",VLOOKUP(B83,$B$62:$AH$64,32,FALSE)+M83)</f>
        <v/>
      </c>
      <c r="M83" s="139" t="str">
        <f>IF(B83="","",VLOOKUP(B83,$B$62:$AH$64,33,FALSE))</f>
        <v/>
      </c>
      <c r="O83" s="278" t="str">
        <f>(IF($B83="","",VLOOKUP($B83,'Processed products'!$AJ$5:$AN$250,5,FALSE)))</f>
        <v/>
      </c>
      <c r="Q83" s="159">
        <f>AR83*(16/12)*19.5</f>
        <v>0</v>
      </c>
      <c r="R83" s="159">
        <f>AR83*11</f>
        <v>0</v>
      </c>
      <c r="S83" s="159">
        <v>0</v>
      </c>
      <c r="T83" s="159">
        <v>0</v>
      </c>
      <c r="U83" s="159">
        <v>0</v>
      </c>
      <c r="V83" s="159">
        <f>(AR83*(16/12)*55)+(AR83*10*21.75)</f>
        <v>0</v>
      </c>
      <c r="W83" s="159">
        <f>AR83*(16/12)*19.5</f>
        <v>0</v>
      </c>
      <c r="X83" s="159">
        <f>AR83*(16/12)*19.5</f>
        <v>0</v>
      </c>
      <c r="Y83" s="190"/>
      <c r="Z83" s="197">
        <f>IF($B83="",0,(VLOOKUP($B83,$B$62:$AH$64,25,FALSE))-Q83)</f>
        <v>0</v>
      </c>
      <c r="AA83" s="198">
        <f>IF($B83="",0,(VLOOKUP($B83,$B$62:$AH$64,26,FALSE))-R83)</f>
        <v>0</v>
      </c>
      <c r="AB83" s="198">
        <f>IF($B83="",0,(VLOOKUP($B83,$B$62:$AH$64,27,FALSE))-S83)</f>
        <v>0</v>
      </c>
      <c r="AC83" s="198">
        <f>IF($B83="",0,(VLOOKUP($B83,$B$62:$AH$64,28,FALSE))-T83)</f>
        <v>0</v>
      </c>
      <c r="AD83" s="198">
        <f>IF($B83="",0,(VLOOKUP($B83,$B$62:$AH$64,29,FALSE))-U83)</f>
        <v>0</v>
      </c>
      <c r="AE83" s="198">
        <f>IF($B83="",0,(VLOOKUP($B83,$B$62:$AH$64,30,FALSE))-V83)</f>
        <v>0</v>
      </c>
      <c r="AF83" s="198">
        <f>IF($B83="",0,(VLOOKUP($B83,$B$62:$AH$64,31,FALSE))-W83)</f>
        <v>0</v>
      </c>
      <c r="AG83" s="198">
        <f>IF($B83="",0,(L83-X83))</f>
        <v>0</v>
      </c>
      <c r="AH83" s="199"/>
      <c r="AI83" s="192" t="str">
        <f t="shared" si="70"/>
        <v/>
      </c>
      <c r="AJ83" s="18" t="str">
        <f t="shared" si="70"/>
        <v/>
      </c>
      <c r="AK83" s="18" t="str">
        <f t="shared" si="70"/>
        <v/>
      </c>
      <c r="AL83" s="18" t="str">
        <f t="shared" si="70"/>
        <v/>
      </c>
      <c r="AM83" s="18" t="str">
        <f>IF($E83="","",(AE83/$Z83))</f>
        <v/>
      </c>
      <c r="AN83" s="201" t="str">
        <f>IF($E83="","",(AF83/$Z83)*1000)</f>
        <v/>
      </c>
      <c r="AP83" s="188" t="str">
        <f>IF(B83="","",(AR83*10))</f>
        <v/>
      </c>
      <c r="AQ83" s="26">
        <v>0</v>
      </c>
      <c r="AR83" s="188">
        <f t="shared" si="95"/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 t="e">
        <f>((L83*EXP(K83-81000*(1/(8.314*(H83+273.15)))))*24)/1000</f>
        <v>#VALUE!</v>
      </c>
      <c r="BE83" s="159"/>
      <c r="BF83" s="159" t="e">
        <f>10*19.5*BD83</f>
        <v>#VALUE!</v>
      </c>
      <c r="BG83" s="159"/>
      <c r="BH83" s="159" t="e">
        <f>1-(BF83/L83)</f>
        <v>#VALUE!</v>
      </c>
      <c r="BI83" s="159"/>
      <c r="BJ83" s="159" t="e">
        <f>(L83+L83*BH83^(J83/10))/2</f>
        <v>#VALUE!</v>
      </c>
      <c r="BK83" s="159"/>
      <c r="BL83" s="159" t="e">
        <f>(((BJ83*EXP($K83-81000*(1/(8.314*(H83+273.15)))))*24)*J83)/1000</f>
        <v>#VALUE!</v>
      </c>
      <c r="BM83" s="159"/>
      <c r="BO83" s="318">
        <f>VLOOKUP(B83,'Processed products'!$AJ$5:$AV$250,13,FALSE)</f>
        <v>0</v>
      </c>
      <c r="BP83" s="319">
        <f>VLOOKUP(B83,'Processed products'!$AJ$5:$AV$250,12,FALSE)</f>
        <v>0</v>
      </c>
      <c r="BR83" s="329">
        <f t="shared" si="75"/>
        <v>4.42346599112994E-2</v>
      </c>
      <c r="BT83" s="228"/>
    </row>
    <row r="84" spans="1:80" ht="15" thickBot="1" x14ac:dyDescent="0.35">
      <c r="BT84" s="228">
        <f>SUM(BT10:BT83)</f>
        <v>0.67907999251817608</v>
      </c>
      <c r="BU84" s="228">
        <f t="shared" ref="BU84:CB84" si="102">SUM(BU10:BU83)</f>
        <v>0.37457684232793964</v>
      </c>
      <c r="BV84" s="228">
        <f t="shared" si="102"/>
        <v>5.2854860286853995E-2</v>
      </c>
      <c r="BW84" s="228">
        <f t="shared" si="102"/>
        <v>8.8010146789702214E-3</v>
      </c>
      <c r="BX84" s="228">
        <f t="shared" si="102"/>
        <v>5.7654083046561298E-2</v>
      </c>
      <c r="BY84" s="228">
        <f t="shared" si="102"/>
        <v>6.5279829050207958</v>
      </c>
      <c r="BZ84" s="228">
        <f t="shared" si="102"/>
        <v>0.47088322425957507</v>
      </c>
      <c r="CA84" s="228">
        <f t="shared" si="102"/>
        <v>0.47082342242969327</v>
      </c>
      <c r="CB84" s="228">
        <f t="shared" si="102"/>
        <v>0</v>
      </c>
    </row>
    <row r="85" spans="1:80" x14ac:dyDescent="0.3">
      <c r="Q85" s="320"/>
      <c r="R85" s="320"/>
      <c r="S85" s="320"/>
      <c r="T85" s="320"/>
      <c r="U85" s="320"/>
      <c r="V85" s="320"/>
      <c r="W85" s="320"/>
      <c r="Y85" s="225" t="s">
        <v>76</v>
      </c>
      <c r="Z85" s="141">
        <f>SUM(Z78:Z83)</f>
        <v>0</v>
      </c>
      <c r="AA85" s="141">
        <f t="shared" ref="AA85:AF85" si="103">SUM(AA78:AA83)</f>
        <v>0</v>
      </c>
      <c r="AB85" s="141">
        <f t="shared" si="103"/>
        <v>0</v>
      </c>
      <c r="AC85" s="141">
        <f t="shared" si="103"/>
        <v>0</v>
      </c>
      <c r="AD85" s="141">
        <f t="shared" si="103"/>
        <v>0</v>
      </c>
      <c r="AE85" s="141">
        <f t="shared" si="103"/>
        <v>0</v>
      </c>
      <c r="AF85" s="226">
        <f t="shared" si="103"/>
        <v>0</v>
      </c>
      <c r="AG85" s="82"/>
      <c r="AH85" s="82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>
        <f>E17-Q26-Q52-Q57-SUM(Q78:Q83)-BT84-Z85</f>
        <v>0</v>
      </c>
      <c r="AA86" s="198">
        <f>($E$17*(R17/1000))-R26-R52-R57-SUM(R78:R83)-BU84-AA85</f>
        <v>1.1102230246251565E-16</v>
      </c>
      <c r="AB86" s="198">
        <f>($E$17*(S17/1000))-S26-S52-S57-SUM(S78:S83)-BV84-AB85</f>
        <v>0</v>
      </c>
      <c r="AC86" s="198">
        <f>($E$17*(T17/1000))-T26-T52-T57-SUM(T78:T83)-BW84-AC85</f>
        <v>0</v>
      </c>
      <c r="AD86" s="198">
        <f>($E$17*(U17/1000))-U26-U52-U57-SUM(U78:U83)-BX84-AD85</f>
        <v>0</v>
      </c>
      <c r="AE86" s="198">
        <f>($E$17*V17)-V26-V52-V57-SUM(V78:V83)-BY84-AE85</f>
        <v>0</v>
      </c>
      <c r="AF86" s="199">
        <f>($E$17*(W17/1000))-W26-W52-W57-SUM(W78:W83)-BZ84-AF85</f>
        <v>0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 t="s">
        <v>229</v>
      </c>
      <c r="C88" s="232">
        <v>25</v>
      </c>
      <c r="D88" s="232" t="s">
        <v>146</v>
      </c>
      <c r="E88" s="232" t="s">
        <v>150</v>
      </c>
      <c r="F88" s="326">
        <f>J88</f>
        <v>100.00000000000003</v>
      </c>
      <c r="G88" s="130"/>
      <c r="H88" s="130">
        <f>E15/(P15/1000)</f>
        <v>11.797577532735231</v>
      </c>
      <c r="I88" s="130">
        <f>Z24/(P24/1000)</f>
        <v>11.797577532735232</v>
      </c>
      <c r="J88" s="28">
        <f>I88/H88*100</f>
        <v>100.00000000000003</v>
      </c>
      <c r="K88" s="234">
        <f>IF(B88="",0,(((VLOOKUP(B88,$B$13:$E$16,4,FALSE)*1000)/(VLOOKUP(B88,$B$13:$P$16,15,FALSE))*(F88/100))/1000)*C88)</f>
        <v>0.29493943831838082</v>
      </c>
      <c r="L88" s="234">
        <f>IF(E88="Diesel",VLOOKUP(D88,Other_tables!$O$5:$P$13,2,FALSE)*K88*1.007,0)</f>
        <v>0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0</v>
      </c>
      <c r="R88" s="234">
        <f>IF(O88="","0",SUMPRODUCT(($D$88:$D$101=O88)*$K$88:$K$101))</f>
        <v>0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0.52751225018681203</v>
      </c>
      <c r="S89" s="234">
        <f>IF(O89="Traktor",0,(R89*VLOOKUP(O89,Other_tables!$O$5:$P$13,2,FALSE))/1000)</f>
        <v>5.2751225018681201E-2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 t="s">
        <v>229</v>
      </c>
      <c r="C97" s="232">
        <v>25</v>
      </c>
      <c r="D97" s="232" t="s">
        <v>146</v>
      </c>
      <c r="E97" s="232" t="s">
        <v>150</v>
      </c>
      <c r="F97" s="326">
        <f>J97</f>
        <v>78.854429639678742</v>
      </c>
      <c r="G97" s="130"/>
      <c r="H97" s="130">
        <f>E15/(P15/1000)</f>
        <v>11.797577532735231</v>
      </c>
      <c r="I97" s="130">
        <f>E57/(O57/1000)</f>
        <v>9.3029124747372496</v>
      </c>
      <c r="J97" s="250">
        <f>I97/H97*100</f>
        <v>78.854429639678742</v>
      </c>
      <c r="K97" s="234">
        <f t="shared" si="104"/>
        <v>0.23257281186843123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0</v>
      </c>
      <c r="R97" s="240"/>
      <c r="S97" s="239">
        <f t="shared" ref="S97" si="107">SUM(S88:S96)</f>
        <v>5.2751225018681201E-2</v>
      </c>
    </row>
    <row r="98" spans="1:19" x14ac:dyDescent="0.3">
      <c r="A98" s="230" t="s">
        <v>205</v>
      </c>
      <c r="B98" s="231"/>
      <c r="C98" s="232"/>
      <c r="D98" s="232"/>
      <c r="E98" s="232"/>
      <c r="F98" s="233">
        <v>100</v>
      </c>
      <c r="G98" s="130"/>
      <c r="K98" s="234">
        <f t="shared" si="104"/>
        <v>0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3" spans="1:19" x14ac:dyDescent="0.3">
      <c r="I103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 t="s">
        <v>229</v>
      </c>
      <c r="C110" s="232"/>
      <c r="D110" s="232">
        <v>6.4999999999999997E-3</v>
      </c>
      <c r="E110" s="232"/>
      <c r="F110" s="323">
        <f>Z24*100</f>
        <v>99.488908668092691</v>
      </c>
      <c r="G110" s="130"/>
      <c r="H110" s="130"/>
      <c r="I110" s="130"/>
      <c r="J110" s="130"/>
      <c r="K110" s="130"/>
      <c r="L110" s="130"/>
      <c r="M110" s="130"/>
      <c r="N110" s="130"/>
      <c r="O110" s="235" t="str">
        <f t="shared" si="108"/>
        <v>Cattle_slurry_org</v>
      </c>
      <c r="P110" s="236"/>
      <c r="Q110" s="234">
        <f t="shared" si="109"/>
        <v>0</v>
      </c>
      <c r="R110" s="234">
        <f t="shared" si="110"/>
        <v>7.6292327387837436E-2</v>
      </c>
      <c r="S110" s="234">
        <f t="shared" si="111"/>
        <v>0</v>
      </c>
    </row>
    <row r="111" spans="1:19" x14ac:dyDescent="0.3">
      <c r="A111" s="230" t="s">
        <v>171</v>
      </c>
      <c r="B111" s="231" t="s">
        <v>229</v>
      </c>
      <c r="C111" s="232"/>
      <c r="D111" s="232">
        <v>3.1699999999999999E-2</v>
      </c>
      <c r="E111" s="232"/>
      <c r="F111" s="323">
        <f>Z24*100</f>
        <v>99.488908668092691</v>
      </c>
      <c r="G111" s="130"/>
      <c r="H111" s="130"/>
      <c r="I111" s="130"/>
      <c r="J111" s="130"/>
      <c r="K111" s="130"/>
      <c r="L111" s="130"/>
      <c r="M111" s="130"/>
      <c r="N111" s="130"/>
      <c r="O111" s="235" t="str">
        <f t="shared" si="108"/>
        <v>Cattle_slurry_org</v>
      </c>
      <c r="P111" s="236"/>
      <c r="Q111" s="234">
        <f t="shared" si="109"/>
        <v>0</v>
      </c>
      <c r="R111" s="234">
        <f t="shared" si="110"/>
        <v>0.37207181202991491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/>
      <c r="C114" s="232"/>
      <c r="D114" s="232"/>
      <c r="E114" s="232"/>
      <c r="F114" s="233">
        <v>100</v>
      </c>
      <c r="G114" s="130"/>
      <c r="H114" s="130"/>
      <c r="I114" s="130"/>
      <c r="J114" s="130"/>
      <c r="K114" s="130"/>
      <c r="L114" s="130"/>
      <c r="M114" s="130"/>
      <c r="N114" s="130"/>
      <c r="O114" s="235">
        <f t="shared" si="108"/>
        <v>0</v>
      </c>
      <c r="P114" s="236"/>
      <c r="Q114" s="234">
        <f t="shared" si="109"/>
        <v>0</v>
      </c>
      <c r="R114" s="234">
        <f t="shared" si="110"/>
        <v>0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0.44836413941775233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/>
      <c r="C118" s="232"/>
      <c r="D118" s="232"/>
      <c r="E118" s="254" t="str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/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0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0.44836413941775233</v>
      </c>
      <c r="E132" s="262">
        <f>Q97+S115+E127</f>
        <v>0</v>
      </c>
      <c r="F132" s="262">
        <f>S97</f>
        <v>5.2751225018681201E-2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2.4517214413712733E-2</v>
      </c>
      <c r="AN134" s="272">
        <f>V26+SUM(V78:V83)+V57</f>
        <v>0.28263287516076074</v>
      </c>
      <c r="AO134" s="269" t="s">
        <v>176</v>
      </c>
      <c r="AP134" s="188">
        <f>SUM(AP22:AP25,AP57,AP78:AP83)</f>
        <v>9.0994542215801725E-3</v>
      </c>
      <c r="AQ134" s="188">
        <f t="shared" ref="AQ134:BA134" si="112">SUM(AQ22:AQ25,AQ57,AQ78:AQ83)</f>
        <v>0</v>
      </c>
      <c r="AR134" s="188">
        <f t="shared" si="112"/>
        <v>1.1552692614735271E-3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0.17808071035140555</v>
      </c>
      <c r="AN135" s="273">
        <f>V52-F52*55</f>
        <v>1.11463286229933</v>
      </c>
      <c r="AO135" s="269" t="s">
        <v>177</v>
      </c>
      <c r="AP135" s="188">
        <f>SUM(AP48:AP51)</f>
        <v>4.8225212501202777E-2</v>
      </c>
      <c r="AQ135" s="188">
        <f t="shared" ref="AQ135:BA135" si="113">SUM(AQ48:AQ51)</f>
        <v>0</v>
      </c>
      <c r="AR135" s="188">
        <f t="shared" si="113"/>
        <v>8.9637941452049702E-4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G22:G25" xr:uid="{277CA769-AC89-4C0B-8502-DBA14B634104}">
      <formula1>"Arrhenius, IPCC_MCF_B0"</formula1>
    </dataValidation>
    <dataValidation type="list" allowBlank="1" showInputMessage="1" showErrorMessage="1" sqref="D22:D25 D31:D42 D57 D62:D64 D78:D83" xr:uid="{07C1014F-D8C9-4E06-8856-4311466E8271}">
      <formula1>"Yes,No"</formula1>
    </dataValidation>
    <dataValidation type="list" allowBlank="1" showInputMessage="1" showErrorMessage="1" sqref="B80" xr:uid="{236F26C3-1403-407E-B22C-1EC927D11A73}">
      <formula1>$B$37:$B$39</formula1>
    </dataValidation>
    <dataValidation type="list" allowBlank="1" showInputMessage="1" showErrorMessage="1" sqref="B79" xr:uid="{0D2FB09D-6348-4A12-9D72-219FDB4950EE}">
      <formula1>$B$34:$B$36</formula1>
    </dataValidation>
    <dataValidation type="list" allowBlank="1" showInputMessage="1" showErrorMessage="1" sqref="B78" xr:uid="{9F6EE357-4304-4A52-B26B-42D0D5F9AC7B}">
      <formula1>$B$31:$B$33</formula1>
    </dataValidation>
    <dataValidation type="list" allowBlank="1" showInputMessage="1" showErrorMessage="1" sqref="B82:B83" xr:uid="{C075138D-9DFC-4B48-A9E2-D7ED8F6C60E4}">
      <formula1>$B$62:$B$64</formula1>
    </dataValidation>
    <dataValidation type="list" allowBlank="1" showInputMessage="1" showErrorMessage="1" sqref="B81" xr:uid="{45FEB105-5FB5-41B2-8453-D275C4458AE0}">
      <formula1>$B$40:$B$42</formula1>
    </dataValidation>
    <dataValidation type="list" allowBlank="1" showInputMessage="1" showErrorMessage="1" sqref="G78:G83 G57" xr:uid="{3935E2F7-7FD5-4DA0-B575-A33E39C3230E}">
      <formula1>"Arrhenius, IPCC"</formula1>
    </dataValidation>
    <dataValidation type="list" allowBlank="1" showInputMessage="1" showErrorMessage="1" sqref="B22:B26 B118:B126 B106:B114 B88:B101" xr:uid="{497913C8-4A8A-48F4-91F4-94D2A030790D}">
      <formula1>$B$13:$B$16</formula1>
    </dataValidation>
    <dataValidation type="list" allowBlank="1" showInputMessage="1" showErrorMessage="1" sqref="C119:C126" xr:uid="{F8798DFD-38B9-4AF2-A6DB-625086E53DEF}"/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709AB56E-F88C-44B0-92D8-149C78769CD2}">
          <x14:formula1>
            <xm:f>Other_tables!$O$5:$O$13</xm:f>
          </x14:formula1>
          <xm:sqref>D88:D101</xm:sqref>
        </x14:dataValidation>
        <x14:dataValidation type="list" allowBlank="1" showInputMessage="1" showErrorMessage="1" xr:uid="{E2A01010-6726-41CB-A8B2-35295B62398C}">
          <x14:formula1>
            <xm:f>Other_tables!$T$5:$T$6</xm:f>
          </x14:formula1>
          <xm:sqref>E88:E101</xm:sqref>
        </x14:dataValidation>
        <x14:dataValidation type="list" allowBlank="1" showInputMessage="1" showErrorMessage="1" xr:uid="{CF6E64F0-AD3A-4E5E-BC08-1AB01D65E6B4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B38DE8B6-1C2E-4679-ADD6-76213A4F6FBC}">
          <x14:formula1>
            <xm:f>Other_tables!$B$4:$B$11</xm:f>
          </x14:formula1>
          <xm:sqref>G5</xm:sqref>
        </x14:dataValidation>
        <x14:dataValidation type="list" allowBlank="1" showInputMessage="1" showErrorMessage="1" xr:uid="{419285A5-C75A-40E1-B737-4A18873C3119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AC987961-A836-48D9-B684-26DFAFEDB458}">
          <x14:formula1>
            <xm:f>'Processed products'!$AJ$5:$AJ$104</xm:f>
          </x14:formula1>
          <xm:sqref>B62:B64 B32:B42</xm:sqref>
        </x14:dataValidation>
        <x14:dataValidation type="list" allowBlank="1" showInputMessage="1" showErrorMessage="1" xr:uid="{BBB7F549-ABC9-4AAE-BC6F-192CDDA8603A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6A3818FC-4B1F-484A-AA19-B1C911D7EC1D}">
          <x14:formula1>
            <xm:f>'Processed products'!$AK$5:$AK$250</xm:f>
          </x14:formula1>
          <xm:sqref>B13:B15</xm:sqref>
        </x14:dataValidation>
        <x14:dataValidation type="list" allowBlank="1" showInputMessage="1" showErrorMessage="1" xr:uid="{4CDCE093-7384-47B6-B07B-66696CF39397}">
          <x14:formula1>
            <xm:f>'Processed products'!$AJ$5:$AJ$250</xm:f>
          </x14:formula1>
          <xm:sqref>B57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99309-DDE7-4F9B-96C7-587C2F012553}">
  <sheetPr>
    <tabColor theme="5" tint="0.59999389629810485"/>
  </sheetPr>
  <dimension ref="A1:CB137"/>
  <sheetViews>
    <sheetView zoomScaleNormal="100" workbookViewId="0">
      <selection activeCell="G5" sqref="G5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211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293</v>
      </c>
      <c r="C5" s="333"/>
      <c r="F5" s="99" t="s">
        <v>201</v>
      </c>
      <c r="G5" s="96" t="s">
        <v>86</v>
      </c>
    </row>
    <row r="6" spans="1:80" x14ac:dyDescent="0.3">
      <c r="A6" s="3" t="s">
        <v>5</v>
      </c>
      <c r="B6" s="333" t="s">
        <v>294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295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/>
      <c r="C13" s="8" t="s">
        <v>13</v>
      </c>
      <c r="D13" s="35"/>
      <c r="E13" s="9"/>
      <c r="P13" s="247" t="str">
        <f>(IF($B13="","0",VLOOKUP($B13,Biomass_pool_output_Livesto_mod!$A$3:$H$250,8,FALSE)))</f>
        <v>0</v>
      </c>
      <c r="Q13" s="17"/>
      <c r="R13" s="18">
        <f>(IF($B13="","0",VLOOKUP($B13,Biomass_pool_output_Livesto_mod!$A$3:$I$250,3,FALSE)))*$E13</f>
        <v>0</v>
      </c>
      <c r="S13" s="18">
        <f>(IF($B13="","0",VLOOKUP($B13,Biomass_pool_output_Livesto_mod!$A$3:$I$250,4,FALSE)))*$E13</f>
        <v>0</v>
      </c>
      <c r="T13" s="18">
        <f>(IF($B13="","0",VLOOKUP($B13,Biomass_pool_output_Livesto_mod!$A$3:$I$250,5,FALSE)))*$E13</f>
        <v>0</v>
      </c>
      <c r="U13" s="18">
        <f>(IF($B13="","0",VLOOKUP($B13,Biomass_pool_output_Livesto_mod!$A$3:$I$250,6,FALSE)))*$E13</f>
        <v>0</v>
      </c>
      <c r="V13" s="18">
        <f>(IF($B13="","0",VLOOKUP($B13,Biomass_pool_output_Livesto_mod!$A$3:$I$250,7,FALSE)))*$E13</f>
        <v>0</v>
      </c>
      <c r="W13" s="301">
        <f>IF(B13="",0,IF(VLOOKUP(B13,Other_tables!$E$3:$H$225,3,FALSE)="Nej",VLOOKUP($B13,Biomass_pool_output_Livesto_mod!$A$3:$I$250,9,FALSE)*$E13,((VLOOKUP(B13,Other_tables!$E$3:$H$225,4,FALSE))/100)*E13*1000))</f>
        <v>0</v>
      </c>
      <c r="X13" s="301">
        <f>(IF($B13="","0",VLOOKUP($B13,Biomass_pool_output_Livesto_mod!$A$3:$J$250,10,FALSE)))*$E13</f>
        <v>0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 t="s">
        <v>296</v>
      </c>
      <c r="C15" s="8" t="s">
        <v>13</v>
      </c>
      <c r="D15" s="35"/>
      <c r="E15" s="9">
        <v>1</v>
      </c>
      <c r="P15" s="247">
        <f>(IF($B15="","0",VLOOKUP($B15,Biomass_pool_output_Livesto_mod!$A$3:$H$250,8,FALSE)))</f>
        <v>299.40580243442298</v>
      </c>
      <c r="Q15" s="17"/>
      <c r="R15" s="18">
        <f>(IF($B15="","0",VLOOKUP($B15,Biomass_pool_output_Livesto_mod!$A$3:$I$250,3,FALSE)))*$E15</f>
        <v>485.07298527489002</v>
      </c>
      <c r="S15" s="18">
        <f>(IF($B15="","0",VLOOKUP($B15,Biomass_pool_output_Livesto_mod!$A$3:$I$250,4,FALSE)))*$E15</f>
        <v>49.051206476518303</v>
      </c>
      <c r="T15" s="18">
        <f>(IF($B15="","0",VLOOKUP($B15,Biomass_pool_output_Livesto_mod!$A$3:$I$250,5,FALSE)))*$E15</f>
        <v>9.2275886049339597</v>
      </c>
      <c r="U15" s="18">
        <f>(IF($B15="","0",VLOOKUP($B15,Biomass_pool_output_Livesto_mod!$A$3:$I$250,6,FALSE)))*$E15</f>
        <v>60.552198259856198</v>
      </c>
      <c r="V15" s="18">
        <f>(IF($B15="","0",VLOOKUP($B15,Biomass_pool_output_Livesto_mod!$A$3:$I$250,7,FALSE)))*$E15</f>
        <v>17.125932389716201</v>
      </c>
      <c r="W15" s="301">
        <f>IF(B15="",0,IF(VLOOKUP(B15,Other_tables!$E$3:$H$225,3,FALSE)="Nej",VLOOKUP($B15,Biomass_pool_output_Livesto_mod!$A$3:$I$250,9,FALSE)*$E15,((VLOOKUP(B15,Other_tables!$E$3:$H$225,4,FALSE))/100)*E15*1000))</f>
        <v>838.30127336924704</v>
      </c>
      <c r="X15" s="301">
        <f>(IF($B15="","0",VLOOKUP($B15,Biomass_pool_output_Livesto_mod!$A$3:$J$250,10,FALSE)))*$E15</f>
        <v>0.52141582544476195</v>
      </c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/>
      <c r="C16" s="8" t="s">
        <v>13</v>
      </c>
      <c r="D16" s="35"/>
      <c r="E16" s="9"/>
      <c r="P16" s="247" t="str">
        <f>(IF($B16="","0",VLOOKUP($B16,Biomass_pool_output_Livesto_mod!$A$3:$H$250,8,FALSE)))</f>
        <v>0</v>
      </c>
      <c r="Q16" s="17"/>
      <c r="R16" s="18">
        <f>(IF($B16="","0",VLOOKUP($B16,Biomass_pool_output_Livesto_mod!$A$3:$I$250,3,FALSE)))*$E16</f>
        <v>0</v>
      </c>
      <c r="S16" s="18">
        <f>(IF($B16="","0",VLOOKUP($B16,Biomass_pool_output_Livesto_mod!$A$3:$I$250,4,FALSE)))*$E16</f>
        <v>0</v>
      </c>
      <c r="T16" s="18">
        <f>(IF($B16="","0",VLOOKUP($B16,Biomass_pool_output_Livesto_mod!$A$3:$I$250,5,FALSE)))*$E16</f>
        <v>0</v>
      </c>
      <c r="U16" s="18">
        <f>(IF($B16="","0",VLOOKUP($B16,Biomass_pool_output_Livesto_mod!$A$3:$I$250,6,FALSE)))*$E16</f>
        <v>0</v>
      </c>
      <c r="V16" s="18">
        <f>(IF($B16="","0",VLOOKUP($B16,Biomass_pool_output_Livesto_mod!$A$3:$I$250,7,FALSE)))*$E16</f>
        <v>0</v>
      </c>
      <c r="W16" s="301">
        <f>IF(B16="",0,IF(VLOOKUP(B16,Other_tables!$E$3:$H$225,3,FALSE)="Nej",VLOOKUP($B16,Biomass_pool_output_Livesto_mod!$A$3:$I$250,9,FALSE)*$E16,((VLOOKUP(B16,Other_tables!$E$3:$H$225,4,FALSE))/100)*E16*1000))</f>
        <v>0</v>
      </c>
      <c r="X16" s="301">
        <f>(IF($B16="","0",VLOOKUP($B16,Biomass_pool_output_Livesto_mod!$A$3:$J$250,10,FALSE)))*$E16</f>
        <v>0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299.40580243442298</v>
      </c>
      <c r="Q17" s="131"/>
      <c r="R17" s="18">
        <f t="shared" ref="R17:V17" si="1">SUM(R13:R16)</f>
        <v>485.07298527489002</v>
      </c>
      <c r="S17" s="18">
        <f t="shared" si="1"/>
        <v>49.051206476518303</v>
      </c>
      <c r="T17" s="18">
        <f t="shared" si="1"/>
        <v>9.2275886049339597</v>
      </c>
      <c r="U17" s="18">
        <f t="shared" si="1"/>
        <v>60.552198259856198</v>
      </c>
      <c r="V17" s="18">
        <f t="shared" si="1"/>
        <v>17.125932389716201</v>
      </c>
      <c r="W17" s="18">
        <f>SUM(W13:W16)</f>
        <v>838.30127336924704</v>
      </c>
      <c r="X17" s="301">
        <f>IF((X13+X14+X15+X16)=0,0,(E13*X13+E14*X14+E15*X15+E16*X16)/E17)</f>
        <v>0.52141582544476195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/>
      <c r="C22" s="8" t="s">
        <v>13</v>
      </c>
      <c r="D22" s="116"/>
      <c r="E22" s="115">
        <f>IF(B22="",0,VLOOKUP(B22,$B$13:$E$16,4,FALSE))</f>
        <v>0</v>
      </c>
      <c r="F22" s="93"/>
      <c r="G22" s="128"/>
      <c r="H22" s="93"/>
      <c r="I22" s="93"/>
      <c r="J22" s="93"/>
      <c r="K22" s="93"/>
      <c r="L22" s="163">
        <f>IF(G22="IPCC_MCF_B0",0,((W13/1000)*(I22/100)))</f>
        <v>0</v>
      </c>
      <c r="M22" s="163">
        <f>IF(G22="IPCC_MCF_B0",0,((W13/1000)*(J22/100)))</f>
        <v>0</v>
      </c>
      <c r="O22" s="177"/>
      <c r="P22" s="247" t="str">
        <f>IF($B22="","0",(((E22-Q22)*1000)/((E22*1000)/P13)))</f>
        <v>0</v>
      </c>
      <c r="Q22" s="243">
        <f>AR22*(16/12)*9.375</f>
        <v>0</v>
      </c>
      <c r="R22" s="159">
        <f>AR22*5</f>
        <v>0</v>
      </c>
      <c r="S22" s="159">
        <v>0</v>
      </c>
      <c r="T22" s="159">
        <v>0</v>
      </c>
      <c r="U22" s="159">
        <v>0</v>
      </c>
      <c r="V22" s="159">
        <f>(AR22*(16/12)*55)+(AR22*4*21.75)</f>
        <v>0</v>
      </c>
      <c r="W22" s="159">
        <f>AR22*(16/12)*9.375</f>
        <v>0</v>
      </c>
      <c r="X22" s="159">
        <f>IF(L22&gt;0,(L22-(L22*BH22^(F22/10))),0)</f>
        <v>0</v>
      </c>
      <c r="Y22" s="207">
        <f>IF(M22&gt;0,(M22-(M22*BI22^(F22/10))),0)</f>
        <v>0</v>
      </c>
      <c r="Z22" s="202">
        <f>E22-Q22</f>
        <v>0</v>
      </c>
      <c r="AA22" s="27">
        <f>IF($E22="",0,(R13-(R22*1000))/1000)</f>
        <v>0</v>
      </c>
      <c r="AB22" s="27">
        <f>IF($E22="",0,(S13-(S22*1000))/1000)</f>
        <v>0</v>
      </c>
      <c r="AC22" s="27">
        <f>IF($E22="",0,(T13-(T22*1000))/1000)</f>
        <v>0</v>
      </c>
      <c r="AD22" s="27">
        <f>IF($E22="",0,(U13-(U22*1000))/1000)</f>
        <v>0</v>
      </c>
      <c r="AE22" s="27">
        <f>IF($E22="",0,(V13-V22))</f>
        <v>0</v>
      </c>
      <c r="AF22" s="27">
        <f>IF($E22="",0,(W13-(W22*1000))/1000)</f>
        <v>0</v>
      </c>
      <c r="AG22" s="27">
        <f>IF($E22="",0,(L22-X22))</f>
        <v>0</v>
      </c>
      <c r="AH22" s="196">
        <f>IF($E22="",0,(M22-Y22))</f>
        <v>0</v>
      </c>
      <c r="AI22" s="200" t="str">
        <f>IF($E22=0,"",(AA22/$Z22)*1000)</f>
        <v/>
      </c>
      <c r="AJ22" s="18" t="str">
        <f t="shared" ref="AJ22:AL25" si="2">IF($E22=0,"",(AB22/$Z22)*1000)</f>
        <v/>
      </c>
      <c r="AK22" s="18" t="str">
        <f t="shared" si="2"/>
        <v/>
      </c>
      <c r="AL22" s="18" t="str">
        <f t="shared" si="2"/>
        <v/>
      </c>
      <c r="AM22" s="18" t="str">
        <f>IF($E22=0,"",(AE22/$Z22))</f>
        <v/>
      </c>
      <c r="AN22" s="201" t="str">
        <f>IF($E22=0,"",(AF22/$Z22)*1000)</f>
        <v/>
      </c>
      <c r="AP22" s="264" t="str">
        <f>IF(B22="","",(AR22*4))</f>
        <v/>
      </c>
      <c r="AQ22" s="26">
        <v>0</v>
      </c>
      <c r="AR22" s="272">
        <f>IF(F22="",0,IF(G22="Arrhenius",(BL22+BM22)*(12/16),(((W13/1000)*BO22*(BP22/100)*0.67)*(12/16))*(F22/$G$8)))</f>
        <v>0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0</v>
      </c>
      <c r="BE22" s="138">
        <f>((M22*0.01*EXP(K22-81000*(1/(8.314*(H22+273.15)))))*24)/1000</f>
        <v>0</v>
      </c>
      <c r="BF22" s="138">
        <f>10*9.375*BD22</f>
        <v>0</v>
      </c>
      <c r="BG22" s="138">
        <f>10*9.375*BE22</f>
        <v>0</v>
      </c>
      <c r="BH22" s="139">
        <f>IF(B22="",0,1-(BF22/L22))</f>
        <v>0</v>
      </c>
      <c r="BI22" s="139">
        <f>IF(B22="",0,1-(BG22/M22))</f>
        <v>0</v>
      </c>
      <c r="BJ22" s="54">
        <f>IF(B22="",0,(L22+L22*BH22^(F22/10))/2)</f>
        <v>0</v>
      </c>
      <c r="BK22" s="54">
        <f>IF(B22="",0,(M22+M22*BI22^(F22/10))/2)</f>
        <v>0</v>
      </c>
      <c r="BL22" s="140">
        <f>(((BJ22*EXP($K22-81000*(1/(8.314*(H22+273.15)))))*24)*F22)/1000</f>
        <v>0</v>
      </c>
      <c r="BM22" s="290">
        <f>(((BK22*0.01*EXP(K22-81000*(1/(8.314*(H22+273.15)))))*24)*F22)/1000</f>
        <v>0</v>
      </c>
      <c r="BO22" s="285">
        <f>VLOOKUP(B22,'Processed products'!$AK$5:$AV$250,12,FALSE)</f>
        <v>0</v>
      </c>
      <c r="BP22" s="316">
        <f>VLOOKUP(B22,'Processed products'!$AK$5:$AV$250,11,FALSE)</f>
        <v>0</v>
      </c>
      <c r="BR22" s="329">
        <f>$X$17</f>
        <v>0.52141582544476195</v>
      </c>
      <c r="BT22" s="228">
        <f t="shared" si="0"/>
        <v>0</v>
      </c>
      <c r="BU22" s="228">
        <f t="shared" si="0"/>
        <v>0</v>
      </c>
      <c r="BV22" s="228">
        <f t="shared" si="0"/>
        <v>0</v>
      </c>
      <c r="BW22" s="228">
        <f t="shared" si="0"/>
        <v>0</v>
      </c>
      <c r="BX22" s="228">
        <f t="shared" si="0"/>
        <v>0</v>
      </c>
      <c r="BY22" s="228">
        <f t="shared" si="0"/>
        <v>0</v>
      </c>
      <c r="BZ22" s="228">
        <f t="shared" si="0"/>
        <v>0</v>
      </c>
      <c r="CA22" s="228">
        <f t="shared" si="0"/>
        <v>0</v>
      </c>
      <c r="CB22" s="228">
        <f t="shared" si="0"/>
        <v>0</v>
      </c>
    </row>
    <row r="23" spans="1:80" x14ac:dyDescent="0.3">
      <c r="A23" s="85" t="s">
        <v>89</v>
      </c>
      <c r="B23" s="116" t="str">
        <f t="shared" ref="B23:B25" si="3">IF(B14="","",B14)</f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2"/>
        <v/>
      </c>
      <c r="AK23" s="18" t="str">
        <f t="shared" si="2"/>
        <v/>
      </c>
      <c r="AL23" s="18" t="str">
        <f t="shared" si="2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0.52141582544476195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3"/>
        <v>Cattle_deep_litter_conv</v>
      </c>
      <c r="C24" s="8" t="s">
        <v>13</v>
      </c>
      <c r="D24" s="116" t="s">
        <v>127</v>
      </c>
      <c r="E24" s="115">
        <f>IF(B24="",0,VLOOKUP(B24,$B$13:$E$16,4,FALSE))</f>
        <v>1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8">IF(G24="IPCC_MCF_B0",0,((W15/1000)*(J24/100)))</f>
        <v>0</v>
      </c>
      <c r="O24" s="177"/>
      <c r="P24" s="247">
        <f>IF($B24="","0",(((E24-Q24)*1000)/((E24*1000)/P15)))</f>
        <v>299.40580243442298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1</v>
      </c>
      <c r="AA24" s="27">
        <f t="shared" si="9"/>
        <v>0.48507298527489001</v>
      </c>
      <c r="AB24" s="27">
        <f t="shared" si="9"/>
        <v>4.9051206476518304E-2</v>
      </c>
      <c r="AC24" s="27">
        <f t="shared" si="9"/>
        <v>9.2275886049339589E-3</v>
      </c>
      <c r="AD24" s="27">
        <f t="shared" si="9"/>
        <v>6.0552198259856201E-2</v>
      </c>
      <c r="AE24" s="27">
        <f t="shared" si="10"/>
        <v>17.125932389716201</v>
      </c>
      <c r="AF24" s="27">
        <f t="shared" si="11"/>
        <v>0.83830127336924709</v>
      </c>
      <c r="AG24" s="27">
        <f t="shared" si="12"/>
        <v>0</v>
      </c>
      <c r="AH24" s="196">
        <f t="shared" si="12"/>
        <v>0</v>
      </c>
      <c r="AI24" s="200">
        <f t="shared" si="13"/>
        <v>485.07298527489002</v>
      </c>
      <c r="AJ24" s="18">
        <f t="shared" si="2"/>
        <v>49.051206476518303</v>
      </c>
      <c r="AK24" s="18">
        <f t="shared" si="2"/>
        <v>9.2275886049339597</v>
      </c>
      <c r="AL24" s="18">
        <f t="shared" si="2"/>
        <v>60.552198259856198</v>
      </c>
      <c r="AM24" s="18">
        <f t="shared" si="14"/>
        <v>17.125932389716201</v>
      </c>
      <c r="AN24" s="201">
        <f t="shared" si="15"/>
        <v>838.30127336924704</v>
      </c>
      <c r="AP24" s="264">
        <f t="shared" si="16"/>
        <v>0</v>
      </c>
      <c r="AQ24" s="26">
        <v>0</v>
      </c>
      <c r="AR24" s="272">
        <f t="shared" si="17"/>
        <v>0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0"/>
        <v>0</v>
      </c>
      <c r="BH24" s="139" t="e">
        <f t="shared" si="21"/>
        <v>#DIV/0!</v>
      </c>
      <c r="BI24" s="139" t="e">
        <f t="shared" si="22"/>
        <v>#DIV/0!</v>
      </c>
      <c r="BJ24" s="54" t="e">
        <f t="shared" si="23"/>
        <v>#DIV/0!</v>
      </c>
      <c r="BK24" s="54" t="e">
        <f t="shared" si="24"/>
        <v>#DIV/0!</v>
      </c>
      <c r="BL24" s="140" t="e">
        <f t="shared" si="25"/>
        <v>#DIV/0!</v>
      </c>
      <c r="BM24" s="290" t="e">
        <f t="shared" si="26"/>
        <v>#DIV/0!</v>
      </c>
      <c r="BO24" s="285">
        <f>VLOOKUP(B24,'Processed products'!$AK$5:$AV$250,12,FALSE)</f>
        <v>0.24</v>
      </c>
      <c r="BP24" s="316">
        <f>VLOOKUP(B24,'Processed products'!$AK$5:$AV$250,11,FALSE)</f>
        <v>17</v>
      </c>
      <c r="BR24" s="329">
        <f t="shared" si="27"/>
        <v>0.52141582544476195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3"/>
        <v/>
      </c>
      <c r="C25" s="8" t="s">
        <v>13</v>
      </c>
      <c r="D25" s="116"/>
      <c r="E25" s="115">
        <f>IF(B25="",0,VLOOKUP(B25,$B$13:$E$16,4,FALSE))</f>
        <v>0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 t="str">
        <f t="shared" ref="P25" si="29">IF($B25="","0",(((E25-Q25)*1000)/((E25*1000)/P16)))</f>
        <v>0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0</v>
      </c>
      <c r="AA25" s="223">
        <f t="shared" si="9"/>
        <v>0</v>
      </c>
      <c r="AB25" s="223">
        <f t="shared" si="9"/>
        <v>0</v>
      </c>
      <c r="AC25" s="223">
        <f t="shared" si="9"/>
        <v>0</v>
      </c>
      <c r="AD25" s="223">
        <f t="shared" si="9"/>
        <v>0</v>
      </c>
      <c r="AE25" s="223">
        <f t="shared" si="10"/>
        <v>0</v>
      </c>
      <c r="AF25" s="223">
        <f t="shared" si="11"/>
        <v>0</v>
      </c>
      <c r="AG25" s="223">
        <f t="shared" si="12"/>
        <v>0</v>
      </c>
      <c r="AH25" s="224">
        <f t="shared" si="12"/>
        <v>0</v>
      </c>
      <c r="AI25" s="156" t="str">
        <f t="shared" si="13"/>
        <v/>
      </c>
      <c r="AJ25" s="157" t="str">
        <f t="shared" si="2"/>
        <v/>
      </c>
      <c r="AK25" s="157" t="str">
        <f t="shared" si="2"/>
        <v/>
      </c>
      <c r="AL25" s="157" t="str">
        <f t="shared" si="2"/>
        <v/>
      </c>
      <c r="AM25" s="157" t="str">
        <f t="shared" si="14"/>
        <v/>
      </c>
      <c r="AN25" s="158" t="str">
        <f t="shared" si="15"/>
        <v/>
      </c>
      <c r="AP25" s="264" t="str">
        <f t="shared" si="16"/>
        <v/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>
        <f t="shared" si="21"/>
        <v>0</v>
      </c>
      <c r="BI25" s="314">
        <f t="shared" si="22"/>
        <v>0</v>
      </c>
      <c r="BJ25" s="291">
        <f t="shared" si="23"/>
        <v>0</v>
      </c>
      <c r="BK25" s="291">
        <f t="shared" si="24"/>
        <v>0</v>
      </c>
      <c r="BL25" s="292">
        <f t="shared" si="25"/>
        <v>0</v>
      </c>
      <c r="BM25" s="293">
        <f t="shared" si="26"/>
        <v>0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0.52141582544476195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</v>
      </c>
      <c r="M26" s="163">
        <f>SUM(M22:M25)</f>
        <v>0</v>
      </c>
      <c r="O26" s="177"/>
      <c r="P26" s="249">
        <f>(E22*P22+E23*P23+E24*P24+E25*P25)/E26</f>
        <v>299.40580243442298</v>
      </c>
      <c r="Q26" s="244">
        <f>SUM(Q22:Q25)</f>
        <v>0</v>
      </c>
      <c r="R26" s="208">
        <f t="shared" ref="R26:Y26" si="30">SUM(R22:R25)</f>
        <v>0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0</v>
      </c>
      <c r="W26" s="208">
        <f t="shared" si="30"/>
        <v>0</v>
      </c>
      <c r="X26" s="208">
        <f t="shared" si="30"/>
        <v>0</v>
      </c>
      <c r="Y26" s="222">
        <f t="shared" si="30"/>
        <v>0</v>
      </c>
      <c r="Z26" s="215">
        <f>SUM(Z22:Z25)</f>
        <v>1</v>
      </c>
      <c r="AA26" s="70">
        <f t="shared" ref="AA26:AH26" si="31">SUM(AA22:AA25)</f>
        <v>0.48507298527489001</v>
      </c>
      <c r="AB26" s="70">
        <f t="shared" si="31"/>
        <v>4.9051206476518304E-2</v>
      </c>
      <c r="AC26" s="70">
        <f t="shared" si="31"/>
        <v>9.2275886049339589E-3</v>
      </c>
      <c r="AD26" s="70">
        <f t="shared" si="31"/>
        <v>6.0552198259856201E-2</v>
      </c>
      <c r="AE26" s="70">
        <f t="shared" si="31"/>
        <v>17.125932389716201</v>
      </c>
      <c r="AF26" s="70">
        <f t="shared" si="31"/>
        <v>0.83830127336924709</v>
      </c>
      <c r="AG26" s="70">
        <f t="shared" si="31"/>
        <v>0</v>
      </c>
      <c r="AH26" s="216">
        <f t="shared" si="31"/>
        <v>0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 xml:space="preserve">Solid/total fraction of input1 - </v>
      </c>
      <c r="B31" s="66"/>
      <c r="C31" s="67" t="s">
        <v>13</v>
      </c>
      <c r="D31" s="280"/>
      <c r="E31" s="68"/>
      <c r="F31" s="70">
        <f>IF(E31&gt;0,(E31)*($E$22-$Q$22),0)</f>
        <v>0</v>
      </c>
      <c r="G31" s="67" t="str">
        <f>IF(B31="","",VLOOKUP(B31,'Processed products'!$AJ$5:$AM$104,2,FALSE))</f>
        <v/>
      </c>
      <c r="H31" s="67" t="str">
        <f>IF(G31="","",VLOOKUP(G31,Other_tables!$Y$3:$AA$214,2,FALSE))</f>
        <v/>
      </c>
      <c r="I31" s="67" t="str">
        <f>IF(G31="","",VLOOKUP(G31,Other_tables!$Y$3:$AA$214,3,FALSE))</f>
        <v/>
      </c>
      <c r="J31" s="111"/>
      <c r="K31" s="111"/>
      <c r="L31" s="69"/>
      <c r="M31" s="69"/>
      <c r="N31" s="69"/>
      <c r="O31" s="69"/>
      <c r="P31" s="69"/>
      <c r="Q31" s="69"/>
      <c r="R31" s="180"/>
      <c r="S31" s="181"/>
      <c r="T31" s="172" t="str">
        <f>IF(B32="",P13,IF(B33="",(F31/(((E13/(P13/1000))-Q22)-(F32/(T32/1000))))*1000,(F31/(((E13/(P13/1000))-Q22)-((F33/(T33/1000))+(F32/(T32/1000)))))*1000))</f>
        <v>0</v>
      </c>
      <c r="U31" s="182" t="s">
        <v>126</v>
      </c>
      <c r="V31" s="180"/>
      <c r="W31" s="180"/>
      <c r="X31" s="180"/>
      <c r="Y31" s="180"/>
      <c r="Z31" s="215">
        <f>F31</f>
        <v>0</v>
      </c>
      <c r="AA31" s="170">
        <f t="shared" ref="AA31:AD33" si="32">IF($E31="",0,((R$13-(R$22*1000))*L31)/1000)</f>
        <v>0</v>
      </c>
      <c r="AB31" s="70">
        <f t="shared" si="32"/>
        <v>0</v>
      </c>
      <c r="AC31" s="70">
        <f t="shared" si="32"/>
        <v>0</v>
      </c>
      <c r="AD31" s="70">
        <f t="shared" si="32"/>
        <v>0</v>
      </c>
      <c r="AE31" s="70">
        <f>IF($E31="",0,((V$13-V$22)*P31))</f>
        <v>0</v>
      </c>
      <c r="AF31" s="144">
        <f>IF($E31="",0,((W$13-(W$22*1000))*Q31)/1000)</f>
        <v>0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 t="str">
        <f t="shared" ref="AI31:AL42" si="35">IF($E31="","",(AA31/$F31)*1000)</f>
        <v/>
      </c>
      <c r="AJ31" s="71" t="str">
        <f t="shared" si="35"/>
        <v/>
      </c>
      <c r="AK31" s="71" t="str">
        <f t="shared" si="35"/>
        <v/>
      </c>
      <c r="AL31" s="71" t="str">
        <f t="shared" si="35"/>
        <v/>
      </c>
      <c r="AM31" s="187" t="str">
        <f t="shared" ref="AM31:AM42" si="36">IF($E31="","",(AE31/$F31))</f>
        <v/>
      </c>
      <c r="AN31" s="112" t="str">
        <f t="shared" ref="AN31:AN42" si="37">IF($E31="","",(AF31/$F31)*1000)</f>
        <v/>
      </c>
      <c r="BR31" s="329">
        <f t="shared" ref="BR31:BR42" si="38">$X$17</f>
        <v>0.52141582544476195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179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154" t="str">
        <f t="shared" si="37"/>
        <v/>
      </c>
      <c r="BR32" s="329">
        <f t="shared" si="38"/>
        <v>0.52141582544476195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0.52141582544476195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 t="str">
        <f>IF(B14="","",B14)</f>
        <v/>
      </c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products'!$AJ$5:$AM$104,2,FALSE))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0.52141582544476195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0.52141582544476195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0.52141582544476195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>Solid/total fraction of input3 - Cattle_deep_litter_conv</v>
      </c>
      <c r="B37" s="66" t="str">
        <f>IF(B15="","",B15)</f>
        <v>Cattle_deep_litter_conv</v>
      </c>
      <c r="C37" s="67" t="s">
        <v>13</v>
      </c>
      <c r="D37" s="280" t="s">
        <v>127</v>
      </c>
      <c r="E37" s="68">
        <v>1</v>
      </c>
      <c r="F37" s="70">
        <f>IF(E37&gt;0,(E37)*($E$24-$Q$24),0)</f>
        <v>1</v>
      </c>
      <c r="G37" s="67" t="str">
        <f>B37</f>
        <v>Cattle_deep_litter_conv</v>
      </c>
      <c r="H37" s="67" t="str">
        <f>IF(G37="","",VLOOKUP(G37,Other_tables!$Y$3:$AA$214,2,FALSE))</f>
        <v>Livestock_manure_conv</v>
      </c>
      <c r="I37" s="67" t="str">
        <f>IF(G37="","",VLOOKUP(G37,Other_tables!$Y$3:$AA$214,3,FALSE))</f>
        <v>Field_application</v>
      </c>
      <c r="J37" s="111"/>
      <c r="K37" s="111"/>
      <c r="L37" s="69">
        <v>1</v>
      </c>
      <c r="M37" s="69">
        <v>1</v>
      </c>
      <c r="N37" s="69">
        <v>1</v>
      </c>
      <c r="O37" s="69">
        <v>1</v>
      </c>
      <c r="P37" s="69">
        <v>1</v>
      </c>
      <c r="Q37" s="69">
        <v>1</v>
      </c>
      <c r="R37" s="180"/>
      <c r="S37" s="181"/>
      <c r="T37" s="172">
        <f>IF(B38="",P15,IF(B39="",(F37/(((E15/(P15/1000))-Q24)-(F38/(T38/1000))))*1000,(F37/(((E15/(P15/1000))-Q24)-((F39/(T39/1000))+(F38/(T38/1000)))))*1000))</f>
        <v>299.40580243442298</v>
      </c>
      <c r="U37" s="182" t="s">
        <v>126</v>
      </c>
      <c r="V37" s="180"/>
      <c r="W37" s="180"/>
      <c r="X37" s="180"/>
      <c r="Y37" s="180"/>
      <c r="Z37" s="215">
        <f t="shared" si="39"/>
        <v>1</v>
      </c>
      <c r="AA37" s="170">
        <f t="shared" ref="AA37:AD39" si="41">IF($E37="",0,((R$15-(R$24*1000))*L37)/1000)</f>
        <v>0.48507298527489001</v>
      </c>
      <c r="AB37" s="70">
        <f t="shared" si="41"/>
        <v>4.9051206476518304E-2</v>
      </c>
      <c r="AC37" s="70">
        <f t="shared" si="41"/>
        <v>9.2275886049339589E-3</v>
      </c>
      <c r="AD37" s="70">
        <f t="shared" si="41"/>
        <v>6.0552198259856201E-2</v>
      </c>
      <c r="AE37" s="70">
        <f>IF($E37="",0,((V$15-V$24)*P37))</f>
        <v>17.125932389716201</v>
      </c>
      <c r="AF37" s="144">
        <f>IF($E37="",0,((W$15-(W$24*1000))*Q37)/1000)</f>
        <v>0.83830127336924709</v>
      </c>
      <c r="AG37" s="144">
        <f t="shared" si="33"/>
        <v>0</v>
      </c>
      <c r="AH37" s="216">
        <f t="shared" si="34"/>
        <v>0</v>
      </c>
      <c r="AI37" s="210">
        <f t="shared" si="35"/>
        <v>485.07298527489002</v>
      </c>
      <c r="AJ37" s="71">
        <f t="shared" si="35"/>
        <v>49.051206476518303</v>
      </c>
      <c r="AK37" s="71">
        <f t="shared" si="35"/>
        <v>9.2275886049339597</v>
      </c>
      <c r="AL37" s="71">
        <f t="shared" si="35"/>
        <v>60.552198259856198</v>
      </c>
      <c r="AM37" s="187">
        <f>IF($E37="","",(AE37/$F37))</f>
        <v>17.125932389716201</v>
      </c>
      <c r="AN37" s="112">
        <f t="shared" si="37"/>
        <v>838.30127336924704</v>
      </c>
      <c r="BR37" s="329">
        <f t="shared" si="38"/>
        <v>0.52141582544476195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0.52141582544476195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0.52141582544476195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 xml:space="preserve">Solid/total fraction of input4 - </v>
      </c>
      <c r="B40" s="66" t="str">
        <f>IF(B16="","",B16)</f>
        <v/>
      </c>
      <c r="C40" s="67" t="s">
        <v>13</v>
      </c>
      <c r="D40" s="280"/>
      <c r="E40" s="68"/>
      <c r="F40" s="70">
        <f>IF(E40&gt;0,(E40)*($E$25-$Q$25),0)</f>
        <v>0</v>
      </c>
      <c r="G40" s="67" t="str">
        <f>B40</f>
        <v/>
      </c>
      <c r="H40" s="67" t="str">
        <f>IF(G40="","",VLOOKUP(G40,Other_tables!$Y$3:$AA$214,2,FALSE))</f>
        <v/>
      </c>
      <c r="I40" s="67" t="str">
        <f>IF(G40="","",VLOOKUP(G40,Other_tables!$Y$3:$AA$214,3,FALSE))</f>
        <v/>
      </c>
      <c r="J40" s="111"/>
      <c r="K40" s="111"/>
      <c r="L40" s="69"/>
      <c r="M40" s="69"/>
      <c r="N40" s="69"/>
      <c r="O40" s="69"/>
      <c r="P40" s="69"/>
      <c r="Q40" s="69"/>
      <c r="R40" s="180"/>
      <c r="S40" s="181"/>
      <c r="T40" s="172" t="str">
        <f>IF(B41="",P16,IF(B42="",(F40/(((E16/(P16/1000))-Q25)-(F41/(T41/1000))))*1000,(F40/(((E16/(P16/1000))-Q25)-((F42/(T42/1000))+(F41/(T41/1000)))))*1000))</f>
        <v>0</v>
      </c>
      <c r="U40" s="182" t="s">
        <v>126</v>
      </c>
      <c r="V40" s="180"/>
      <c r="W40" s="180"/>
      <c r="X40" s="180"/>
      <c r="Y40" s="180"/>
      <c r="Z40" s="215">
        <f t="shared" si="39"/>
        <v>0</v>
      </c>
      <c r="AA40" s="170">
        <f t="shared" ref="AA40:AD42" si="44">IF($E40="",0,((R$16-(R$25*1000))*L40)/1000)</f>
        <v>0</v>
      </c>
      <c r="AB40" s="70">
        <f t="shared" si="44"/>
        <v>0</v>
      </c>
      <c r="AC40" s="70">
        <f t="shared" si="44"/>
        <v>0</v>
      </c>
      <c r="AD40" s="70">
        <f t="shared" si="44"/>
        <v>0</v>
      </c>
      <c r="AE40" s="70">
        <f>IF($E40="",0,((V$16-V$25)*P40))</f>
        <v>0</v>
      </c>
      <c r="AF40" s="144">
        <f>IF($E40="",0,((W$16-(W$25*1000))*Q40)/1000)</f>
        <v>0</v>
      </c>
      <c r="AG40" s="144">
        <f t="shared" si="33"/>
        <v>0</v>
      </c>
      <c r="AH40" s="216">
        <f t="shared" si="34"/>
        <v>0</v>
      </c>
      <c r="AI40" s="210" t="str">
        <f t="shared" si="35"/>
        <v/>
      </c>
      <c r="AJ40" s="71" t="str">
        <f t="shared" si="35"/>
        <v/>
      </c>
      <c r="AK40" s="71" t="str">
        <f t="shared" si="35"/>
        <v/>
      </c>
      <c r="AL40" s="71" t="str">
        <f t="shared" si="35"/>
        <v/>
      </c>
      <c r="AM40" s="187" t="str">
        <f t="shared" si="36"/>
        <v/>
      </c>
      <c r="AN40" s="112" t="str">
        <f t="shared" si="37"/>
        <v/>
      </c>
      <c r="BR40" s="329">
        <f t="shared" si="38"/>
        <v>0.52141582544476195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0.52141582544476195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0.52141582544476195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1</v>
      </c>
      <c r="L43" s="27">
        <f t="shared" ref="L43:Q43" si="45">SUM(L28,L31:L42)</f>
        <v>1</v>
      </c>
      <c r="M43" s="27">
        <f t="shared" si="45"/>
        <v>1</v>
      </c>
      <c r="N43" s="27">
        <f t="shared" si="45"/>
        <v>1</v>
      </c>
      <c r="O43" s="27">
        <f t="shared" si="45"/>
        <v>1</v>
      </c>
      <c r="P43" s="27">
        <f t="shared" si="45"/>
        <v>1</v>
      </c>
      <c r="Q43" s="64">
        <f t="shared" si="45"/>
        <v>1</v>
      </c>
      <c r="S43" s="28"/>
      <c r="Y43" s="225" t="s">
        <v>40</v>
      </c>
      <c r="Z43" s="141">
        <f>SUM(Z31:Z42)</f>
        <v>1</v>
      </c>
      <c r="AA43" s="141">
        <f t="shared" ref="AA43:AG43" si="46">SUM(AA31:AA42)</f>
        <v>0.48507298527489001</v>
      </c>
      <c r="AB43" s="141">
        <f t="shared" si="46"/>
        <v>4.9051206476518304E-2</v>
      </c>
      <c r="AC43" s="141">
        <f t="shared" si="46"/>
        <v>9.2275886049339589E-3</v>
      </c>
      <c r="AD43" s="141">
        <f>SUM(AD31:AD42)</f>
        <v>6.0552198259856201E-2</v>
      </c>
      <c r="AE43" s="141">
        <f t="shared" si="46"/>
        <v>17.125932389716201</v>
      </c>
      <c r="AF43" s="141">
        <f t="shared" si="46"/>
        <v>0.83830127336924709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</v>
      </c>
      <c r="AA44" s="198">
        <f t="shared" ref="AA44:AG44" si="47">AA26-AA43</f>
        <v>0</v>
      </c>
      <c r="AB44" s="198">
        <f t="shared" si="47"/>
        <v>0</v>
      </c>
      <c r="AC44" s="198">
        <f t="shared" si="47"/>
        <v>0</v>
      </c>
      <c r="AD44" s="198">
        <f t="shared" si="47"/>
        <v>0</v>
      </c>
      <c r="AE44" s="198">
        <f t="shared" si="47"/>
        <v>0</v>
      </c>
      <c r="AF44" s="198">
        <f t="shared" si="47"/>
        <v>0</v>
      </c>
      <c r="AG44" s="198">
        <f t="shared" si="47"/>
        <v>0</v>
      </c>
      <c r="AH44" s="199">
        <f>AH26-AH43</f>
        <v>0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58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/>
      </c>
      <c r="C48" s="27">
        <f>IF(B48="",0,IF(VLOOKUP(G48,Other_tables!$E$3:$H$225,3,FALSE)="Nej",VLOOKUP(B48,$B$31:$AH$42,31,FALSE),((VLOOKUP(G48,Other_tables!$E$3:$H$225,4,FALSE))/100)*VLOOKUP(B48,$B$31:$F$42,5,FALSE)))</f>
        <v>0</v>
      </c>
      <c r="D48" s="162"/>
      <c r="E48" s="16" t="str">
        <f>IF(B48="","",IF($G$5=Other_tables!$I$2,VLOOKUP(G48,Other_tables!$E$3:$K$225,5,FALSE),IF($G$5=Other_tables!$J$2,VLOOKUP(G48,Other_tables!$E$3:$K$225,6,FALSE),IF($G$5=Other_tables!$K$2,VLOOKUP(G48,Other_tables!$E$3:$K$225,7,FALSE),"?"))))</f>
        <v/>
      </c>
      <c r="F48" s="27">
        <f t="shared" ref="F48:F50" si="49">IF(OR(E48="",E48="?"),0,((((0.981*E48*C48)/(0.0831*(273.15+$G$4)))*16)/1000)*((100-$G$7)/100))</f>
        <v>0</v>
      </c>
      <c r="G48" s="16">
        <f>B13</f>
        <v>0</v>
      </c>
      <c r="Q48" s="159">
        <f t="shared" ref="Q48:Q50" si="50">IF(OR(E48="",E48="?"),0,(F48/((100-$G$7)/100))*2.48)</f>
        <v>0</v>
      </c>
      <c r="R48" s="159">
        <f>IF(OR(E48="",E48="?"),0,(F48*(12/16)+AR48+AQ48+AP48))</f>
        <v>0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0</v>
      </c>
      <c r="W48" s="159">
        <f t="shared" ref="W48:W50" si="52">IF(OR(E48="",E48="?"),0,(F48/((100-$G$7)/100))*2.48)</f>
        <v>0</v>
      </c>
      <c r="X48" s="159">
        <f>W48</f>
        <v>0</v>
      </c>
      <c r="Y48" s="165"/>
      <c r="AP48" s="188">
        <f>IF(F48="","",(F48/((100-$G$7)/100))*(12/16)*0.538)</f>
        <v>0</v>
      </c>
      <c r="AQ48" s="26">
        <v>0</v>
      </c>
      <c r="AR48" s="188">
        <f>IF(F48="","",((F48/((100-$G$7)/100))-F48)*(12/16))</f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>Cattle_deep_litter_conv</v>
      </c>
      <c r="C50" s="27">
        <f>IF(B50="",0,IF(VLOOKUP(G50,Other_tables!$E$3:$H$225,3,FALSE)="Nej",VLOOKUP(B50,$B$31:$AH$42,31,FALSE),((VLOOKUP(G50,Other_tables!$E$3:$H$225,4,FALSE))/100)*VLOOKUP(B50,$B$31:$F$42,5,FALSE)))</f>
        <v>0.83830127336924709</v>
      </c>
      <c r="D50" s="162"/>
      <c r="E50" s="16">
        <f>IF(B50="","",IF($G$5=Other_tables!$I$2,VLOOKUP(G50,Other_tables!$E$3:$K$225,5,FALSE),IF($G$5=Other_tables!$J$2,VLOOKUP(G50,Other_tables!$E$3:$K$225,6,FALSE),IF($G$5=Other_tables!$K$2,VLOOKUP(G50,Other_tables!$E$3:$K$225,7,FALSE),"?"))))</f>
        <v>275</v>
      </c>
      <c r="F50" s="27">
        <f t="shared" si="49"/>
        <v>0.15075297092564793</v>
      </c>
      <c r="G50" s="16" t="str">
        <f>B15</f>
        <v>Cattle_deep_litter_conv</v>
      </c>
      <c r="Q50" s="159">
        <f t="shared" si="50"/>
        <v>0.37764380595515851</v>
      </c>
      <c r="R50" s="159">
        <f t="shared" si="53"/>
        <v>0.17565005248761104</v>
      </c>
      <c r="S50" s="159">
        <v>0</v>
      </c>
      <c r="T50" s="159">
        <v>0</v>
      </c>
      <c r="U50" s="159">
        <v>0</v>
      </c>
      <c r="V50" s="159">
        <f t="shared" si="51"/>
        <v>9.7115558766419099</v>
      </c>
      <c r="W50" s="159">
        <f t="shared" si="52"/>
        <v>0.37764380595515851</v>
      </c>
      <c r="X50" s="159">
        <f t="shared" si="54"/>
        <v>0.37764380595515851</v>
      </c>
      <c r="Y50" s="165"/>
      <c r="AP50" s="188">
        <f>IF(F50="","",(F50/((100-$G$7)/100))*(12/16)*0.538)</f>
        <v>6.1443256331817124E-2</v>
      </c>
      <c r="AQ50" s="26">
        <v>0</v>
      </c>
      <c r="AR50" s="188">
        <f>IF(F50="","",((F50/((100-$G$7)/100))-F50)*(12/16))</f>
        <v>1.1420679615579479E-3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/>
      </c>
      <c r="C51" s="27">
        <f>IF(B51="",0,IF(VLOOKUP(G51,Other_tables!$E$3:$H$129,3,FALSE)="Nej",VLOOKUP(B51,$B$31:$AH$42,31,FALSE),((VLOOKUP(G51,Other_tables!$E$3:$H$129,4,FALSE))/100)*VLOOKUP(B51,$B$31:$F$42,5,FALSE)))</f>
        <v>0</v>
      </c>
      <c r="D51" s="162"/>
      <c r="E51" s="16" t="str">
        <f>IF(B51="","",IF($G$5=Other_tables!$I$2,VLOOKUP(G51,Other_tables!$E$3:$K$225,5,FALSE),IF($G$5=Other_tables!$J$2,VLOOKUP(G51,Other_tables!$E$3:$K$225,6,FALSE),IF($G$5=Other_tables!$K$2,VLOOKUP(G51,Other_tables!$E$3:$K$225,7,FALSE),"?"))))</f>
        <v/>
      </c>
      <c r="F51" s="27">
        <f>IF(OR(E51="",E51="?"),0,((((0.981*E51*C51)/(0.0831*(273.15+$G$4)))*16)/1000)*((100-$G$7)/100))</f>
        <v>0</v>
      </c>
      <c r="G51" s="16">
        <f>B16</f>
        <v>0</v>
      </c>
      <c r="Q51" s="159">
        <f>IF(OR(E51="",E51="?"),0,(F51/((100-$G$7)/100))*2.48)</f>
        <v>0</v>
      </c>
      <c r="R51" s="159">
        <f t="shared" si="53"/>
        <v>0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0</v>
      </c>
      <c r="W51" s="159">
        <f>IF(OR(E51="",E51="?"),0,(F51/((100-$G$7)/100))*2.48)</f>
        <v>0</v>
      </c>
      <c r="X51" s="159">
        <f t="shared" si="54"/>
        <v>0</v>
      </c>
      <c r="Y51" s="165"/>
      <c r="AP51" s="188">
        <f>IF(F51="","",(F51/((100-$G$7)/100))*(12/16)*0.538)</f>
        <v>0</v>
      </c>
      <c r="AQ51" s="26">
        <v>0</v>
      </c>
      <c r="AR51" s="188">
        <f>IF(F51="","",((F51/((100-$G$7)/100))-F51)*(12/16))</f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0.15075297092564793</v>
      </c>
      <c r="H52" s="330"/>
      <c r="Q52" s="27">
        <f t="shared" ref="Q52:X52" si="55">SUM(I36,Q48:Q51)</f>
        <v>0.37764380595515851</v>
      </c>
      <c r="R52" s="27">
        <f>SUM(J36,R48:R51)</f>
        <v>0.17565005248761104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9.7115558766419099</v>
      </c>
      <c r="W52" s="27">
        <f t="shared" si="55"/>
        <v>0.37764380595515851</v>
      </c>
      <c r="X52" s="164">
        <f t="shared" si="55"/>
        <v>0.37764380595515851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77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77"/>
      <c r="H55" s="133" t="s">
        <v>183</v>
      </c>
      <c r="I55" s="133"/>
      <c r="J55" s="133"/>
      <c r="K55" s="133"/>
      <c r="O55" s="14" t="s">
        <v>304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 t="s">
        <v>303</v>
      </c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 t="s">
        <v>297</v>
      </c>
      <c r="C57" s="8" t="s">
        <v>13</v>
      </c>
      <c r="D57" s="116" t="s">
        <v>128</v>
      </c>
      <c r="E57" s="169">
        <f>Z31+Z34+Z37+Z40-Q52</f>
        <v>0.62235619404484144</v>
      </c>
      <c r="F57" s="93">
        <v>63</v>
      </c>
      <c r="G57" s="128" t="s">
        <v>101</v>
      </c>
      <c r="H57" s="93">
        <v>9.3000000000000007</v>
      </c>
      <c r="I57" s="23"/>
      <c r="J57" s="23"/>
      <c r="K57" s="93">
        <v>27.9</v>
      </c>
      <c r="L57" s="139">
        <f>C48+C49+C50+C51-W52</f>
        <v>0.46065746741408858</v>
      </c>
      <c r="M57" s="139">
        <v>0</v>
      </c>
      <c r="O57" s="278">
        <f>((($B$69*$Z$57)/1000)/$B$72)*1000</f>
        <v>66.453504544384813</v>
      </c>
      <c r="Q57" s="159">
        <f>AR57*(16/12)*19.5</f>
        <v>1.8233425459524943E-2</v>
      </c>
      <c r="R57" s="159">
        <f>AR57*11</f>
        <v>7.7141415405682454E-3</v>
      </c>
      <c r="S57" s="159">
        <v>0</v>
      </c>
      <c r="T57" s="159">
        <v>0</v>
      </c>
      <c r="U57" s="159">
        <v>0</v>
      </c>
      <c r="V57" s="159">
        <f>(AR57*(16/12)*55)+(AR57*10*21.75)</f>
        <v>0.2039572270953271</v>
      </c>
      <c r="W57" s="159">
        <f>AR57*(16/12)*19.5</f>
        <v>1.8233425459524943E-2</v>
      </c>
      <c r="X57" s="159">
        <f>IF(L57&gt;0,(L57-(L57*BH57^(F57/10))),0)</f>
        <v>1.8289612993778626E-2</v>
      </c>
      <c r="Y57" s="190"/>
      <c r="Z57" s="197">
        <f>(Z31+Z34+Z37+Z40)-Q52-Q57</f>
        <v>0.60412276858531655</v>
      </c>
      <c r="AA57" s="198">
        <f>(AA31+AA34+AA37+AA40)-R52-R57</f>
        <v>0.30170879124671068</v>
      </c>
      <c r="AB57" s="198">
        <f t="shared" ref="AB57:AD57" si="56">(AB31+AB34+AB37+AB40)-S52-S57</f>
        <v>4.9051206476518304E-2</v>
      </c>
      <c r="AC57" s="198">
        <f t="shared" si="56"/>
        <v>9.2275886049339589E-3</v>
      </c>
      <c r="AD57" s="198">
        <f t="shared" si="56"/>
        <v>6.0552198259856201E-2</v>
      </c>
      <c r="AE57" s="198">
        <f>(AE31+AE34+AE37+AE40)-V52-V57</f>
        <v>7.210419285978964</v>
      </c>
      <c r="AF57" s="198">
        <f>(AF31+AF34+AF37+AF40)-W52-W57</f>
        <v>0.44242404195456364</v>
      </c>
      <c r="AG57" s="198">
        <f>IF(OR(G22="IPCC_MCF_B0",G22=""),L57-X57,(AG31+AG34+AG37+AG40+AH31+AH34+AH37+AH40)-X52-X57)</f>
        <v>0.44236785442030996</v>
      </c>
      <c r="AH57" s="199"/>
      <c r="AI57" s="156">
        <f>IF($E57="","",(AA57/$Z$57)*1000)</f>
        <v>499.41635531007506</v>
      </c>
      <c r="AJ57" s="157">
        <f t="shared" ref="AJ57:AN57" si="57">IF($E57="","",(AB57/$Z$57)*1000)</f>
        <v>81.194103296888244</v>
      </c>
      <c r="AK57" s="157">
        <f t="shared" si="57"/>
        <v>15.274359922805663</v>
      </c>
      <c r="AL57" s="157">
        <f t="shared" si="57"/>
        <v>100.2316108721613</v>
      </c>
      <c r="AM57" s="157">
        <f>IF($E57="","",(AE57/$Z$57))</f>
        <v>11.935354303668626</v>
      </c>
      <c r="AN57" s="158">
        <f t="shared" si="57"/>
        <v>732.34128054897644</v>
      </c>
      <c r="AP57" s="188">
        <f>IF(B57="",0,(AR57*10))</f>
        <v>7.0128559459711323E-3</v>
      </c>
      <c r="AQ57" s="26">
        <v>0</v>
      </c>
      <c r="AR57" s="188">
        <f>IF(B57="",0,IF(G57="Arrhenius",(BL57+BM57)*(12/16),"?"))</f>
        <v>7.0128559459711325E-4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1.5142629199139647E-5</v>
      </c>
      <c r="BE57" s="159"/>
      <c r="BF57" s="159">
        <f>10*19.5*BD57</f>
        <v>2.9528126938322312E-3</v>
      </c>
      <c r="BG57" s="159"/>
      <c r="BH57" s="159">
        <f>1-(BF57/L57)</f>
        <v>0.99359000363022898</v>
      </c>
      <c r="BI57" s="159"/>
      <c r="BJ57" s="159">
        <f>(L57+L57*BH57^(F57/10))/2</f>
        <v>0.45151266091719927</v>
      </c>
      <c r="BK57" s="159">
        <f>(M57+M57*BI57^(F57/10))/2</f>
        <v>0</v>
      </c>
      <c r="BL57" s="315">
        <f>(((BJ57*EXP($K$57-81000*(1/(8.314*(H57+273.15)))))*24)*F57)/1000</f>
        <v>9.3504745946281767E-4</v>
      </c>
      <c r="BM57" s="159"/>
      <c r="BR57" s="329">
        <f t="shared" ref="BR57" si="58">$X$17</f>
        <v>0.52141582544476195</v>
      </c>
      <c r="BT57" s="228">
        <f t="shared" si="43"/>
        <v>0.60412276858531655</v>
      </c>
      <c r="BU57" s="228">
        <f t="shared" si="43"/>
        <v>0.30170879124671068</v>
      </c>
      <c r="BV57" s="228">
        <f t="shared" si="43"/>
        <v>4.9051206476518304E-2</v>
      </c>
      <c r="BW57" s="228">
        <f t="shared" si="42"/>
        <v>9.2275886049339589E-3</v>
      </c>
      <c r="BX57" s="228">
        <f t="shared" si="42"/>
        <v>6.0552198259856201E-2</v>
      </c>
      <c r="BY57" s="228">
        <f t="shared" si="42"/>
        <v>7.210419285978964</v>
      </c>
      <c r="BZ57" s="228">
        <f t="shared" si="42"/>
        <v>0.44242404195456364</v>
      </c>
      <c r="CA57" s="228">
        <f t="shared" si="42"/>
        <v>0.44236785442030996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/>
      <c r="C62" s="8" t="s">
        <v>13</v>
      </c>
      <c r="D62" s="116"/>
      <c r="E62" s="25"/>
      <c r="F62" s="27">
        <f>(E57-Q57)*E62</f>
        <v>0</v>
      </c>
      <c r="G62" s="8" t="str">
        <f>IF(B62="","",VLOOKUP(B62,'Processed products'!$AJ$5:$AM$104,2,FALSE))</f>
        <v/>
      </c>
      <c r="H62" s="8" t="str">
        <f>IF(B62="","",VLOOKUP(B62,'Processed products'!$AJ$5:$AM$104,3,FALSE))</f>
        <v/>
      </c>
      <c r="I62" s="8" t="str">
        <f>IF(B62="","",VLOOKUP(B62,'Processed products'!$AJ$5:$AM$104,4,FALSE))</f>
        <v/>
      </c>
      <c r="L62" s="26"/>
      <c r="M62" s="26"/>
      <c r="N62" s="26"/>
      <c r="O62" s="26"/>
      <c r="P62" s="26"/>
      <c r="Q62" s="26"/>
      <c r="T62" s="16" t="str">
        <f>(IF($B62="","",VLOOKUP($B62,'Processed products'!$AJ$5:$AN$104,5,FALSE)))</f>
        <v/>
      </c>
      <c r="Z62" s="195">
        <f>F62</f>
        <v>0</v>
      </c>
      <c r="AA62" s="27">
        <f>(($AA$31+$AA$34+$AA$37+$AA$40)-$R$52-$R$57)*L62</f>
        <v>0</v>
      </c>
      <c r="AB62" s="27">
        <f>(($AB$31+$AB$34+$AB$37+$AB$40)-$S$52-$S$57)*M62</f>
        <v>0</v>
      </c>
      <c r="AC62" s="27">
        <f>(($AC$31+$AC$34+$AC$37+$AC$40)-$T$52-$T$57)*N62</f>
        <v>0</v>
      </c>
      <c r="AD62" s="27">
        <f>(($AD$31+$AD$34+$AD$37+$AD$40)-$U$52-$U$57)*O62</f>
        <v>0</v>
      </c>
      <c r="AE62" s="27">
        <f>(($AE$31+$AE$34+$AE$37+$AE$40)-$V$52-$V$57)*P62</f>
        <v>0</v>
      </c>
      <c r="AF62" s="27">
        <f>(($AF$31+$AF$34+$AF$37+$AF$40)-$W$52-$W$57)*Q62</f>
        <v>0</v>
      </c>
      <c r="AG62" s="27">
        <f>($AG$57*Q62)</f>
        <v>0</v>
      </c>
      <c r="AH62" s="196"/>
      <c r="AI62" s="200" t="str">
        <f t="shared" ref="AI62:AL64" si="59">IF($E62="","",(AA62/$F62)*1000)</f>
        <v/>
      </c>
      <c r="AJ62" s="18" t="str">
        <f t="shared" si="59"/>
        <v/>
      </c>
      <c r="AK62" s="18" t="str">
        <f t="shared" si="59"/>
        <v/>
      </c>
      <c r="AL62" s="18" t="str">
        <f t="shared" si="59"/>
        <v/>
      </c>
      <c r="AM62" s="18" t="str">
        <f t="shared" ref="AM62:AN64" si="60">IF($E62="","",(AE62/$F62))</f>
        <v/>
      </c>
      <c r="AN62" s="201" t="str">
        <f t="shared" si="60"/>
        <v/>
      </c>
      <c r="BR62" s="329">
        <f t="shared" ref="BR62:BR64" si="61">$X$17</f>
        <v>0.52141582544476195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/>
      <c r="C63" s="8" t="s">
        <v>13</v>
      </c>
      <c r="D63" s="116"/>
      <c r="E63" s="25"/>
      <c r="F63" s="27">
        <f>(E57-Q57)*E63</f>
        <v>0</v>
      </c>
      <c r="G63" s="8" t="str">
        <f>IF(B63="","",VLOOKUP(B63,'Processed products'!$AJ$5:$AM$104,2,FALSE))</f>
        <v/>
      </c>
      <c r="H63" s="8" t="str">
        <f>IF(B63="","",VLOOKUP(B63,'Processed products'!$AJ$5:$AM$104,3,FALSE))</f>
        <v/>
      </c>
      <c r="I63" s="8" t="str">
        <f>IF(B63="","",VLOOKUP(B63,'Processed products'!$AJ$5:$AM$104,4,FALSE))</f>
        <v/>
      </c>
      <c r="L63" s="26"/>
      <c r="M63" s="26"/>
      <c r="N63" s="26"/>
      <c r="O63" s="26"/>
      <c r="P63" s="26"/>
      <c r="Q63" s="26"/>
      <c r="T63" s="16" t="str">
        <f>(IF($B63="","",VLOOKUP($B63,'Processed products'!$AJ$5:$AN$104,5,FALSE)))</f>
        <v/>
      </c>
      <c r="Z63" s="195">
        <f t="shared" ref="Z63:Z64" si="62">F63</f>
        <v>0</v>
      </c>
      <c r="AA63" s="27">
        <f>(($AA$31+$AA$34+$AA$37+$AA$40)-$R$52-$R$57)*L63</f>
        <v>0</v>
      </c>
      <c r="AB63" s="27">
        <f>(($AB$31+$AB$34+$AB$37+$AB$40)-$S$52-$S$57)*M63</f>
        <v>0</v>
      </c>
      <c r="AC63" s="27">
        <f>(($AC$31+$AC$34+$AC$37+$AC$40)-$T$52-$T$57)*N63</f>
        <v>0</v>
      </c>
      <c r="AD63" s="27">
        <f>(($AD$31+$AD$34+$AD$37+$AD$40)-$U$52-$U$57)*O63</f>
        <v>0</v>
      </c>
      <c r="AE63" s="27">
        <f>(($AE$31+$AE$34+$AE$37+$AE$40)-$V$52-$V$57)*P63</f>
        <v>0</v>
      </c>
      <c r="AF63" s="27">
        <f>(($AF$31+$AF$34+$AF$37+$AF$40)-$W$52-$W$57)*Q63</f>
        <v>0</v>
      </c>
      <c r="AG63" s="27">
        <f t="shared" ref="AG63:AG64" si="63">($AG$57*Q63)</f>
        <v>0</v>
      </c>
      <c r="AH63" s="196"/>
      <c r="AI63" s="200" t="str">
        <f t="shared" si="59"/>
        <v/>
      </c>
      <c r="AJ63" s="18" t="str">
        <f t="shared" si="59"/>
        <v/>
      </c>
      <c r="AK63" s="18" t="str">
        <f t="shared" si="59"/>
        <v/>
      </c>
      <c r="AL63" s="18" t="str">
        <f t="shared" si="59"/>
        <v/>
      </c>
      <c r="AM63" s="18" t="str">
        <f t="shared" si="60"/>
        <v/>
      </c>
      <c r="AN63" s="201" t="str">
        <f t="shared" si="60"/>
        <v/>
      </c>
      <c r="BR63" s="329">
        <f t="shared" si="61"/>
        <v>0.52141582544476195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0.52141582544476195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0</v>
      </c>
      <c r="L65" s="27">
        <f>SUM(L62:L64)</f>
        <v>0</v>
      </c>
      <c r="M65" s="27">
        <f t="shared" ref="M65:Q65" si="64">SUM(M62:M64)</f>
        <v>0</v>
      </c>
      <c r="N65" s="27">
        <f t="shared" si="64"/>
        <v>0</v>
      </c>
      <c r="O65" s="27">
        <f t="shared" si="64"/>
        <v>0</v>
      </c>
      <c r="P65" s="27">
        <f t="shared" si="64"/>
        <v>0</v>
      </c>
      <c r="Q65" s="27">
        <f t="shared" si="64"/>
        <v>0</v>
      </c>
      <c r="Y65" s="225" t="s">
        <v>76</v>
      </c>
      <c r="Z65" s="141">
        <f t="shared" ref="Z65:AG65" si="65">SUM(Z62:Z64)</f>
        <v>0</v>
      </c>
      <c r="AA65" s="141">
        <f t="shared" si="65"/>
        <v>0</v>
      </c>
      <c r="AB65" s="141">
        <f t="shared" si="65"/>
        <v>0</v>
      </c>
      <c r="AC65" s="141">
        <f t="shared" si="65"/>
        <v>0</v>
      </c>
      <c r="AD65" s="141">
        <f t="shared" si="65"/>
        <v>0</v>
      </c>
      <c r="AE65" s="141">
        <f t="shared" si="65"/>
        <v>0</v>
      </c>
      <c r="AF65" s="141">
        <f t="shared" si="65"/>
        <v>0</v>
      </c>
      <c r="AG65" s="141">
        <f t="shared" si="65"/>
        <v>0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F66" s="313"/>
      <c r="Y66" s="221" t="s">
        <v>74</v>
      </c>
      <c r="Z66" s="198">
        <f t="shared" ref="Z66:AF66" si="66">(Z31+Z34+Z37+Z40)-Q52-Q57-Z65</f>
        <v>0.60412276858531655</v>
      </c>
      <c r="AA66" s="198">
        <f t="shared" si="66"/>
        <v>0.30170879124671068</v>
      </c>
      <c r="AB66" s="198">
        <f t="shared" si="66"/>
        <v>4.9051206476518304E-2</v>
      </c>
      <c r="AC66" s="198">
        <f t="shared" si="66"/>
        <v>9.2275886049339589E-3</v>
      </c>
      <c r="AD66" s="198">
        <f t="shared" si="66"/>
        <v>6.0552198259856201E-2</v>
      </c>
      <c r="AE66" s="198">
        <f t="shared" si="66"/>
        <v>7.210419285978964</v>
      </c>
      <c r="AF66" s="198">
        <f t="shared" si="66"/>
        <v>0.44242404195456364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>
        <f>(F31*T31+F34*T34+F37*T37+F40*T40)/(F31+F34+F37+F40)</f>
        <v>299.40580243442298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>
        <f>(B69/B70)</f>
        <v>2.7218709312220271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>
        <f>B71*(Z31+Z34+Z37+Z40)</f>
        <v>2.7218709312220271</v>
      </c>
      <c r="Q72" s="313"/>
      <c r="R72" s="313"/>
      <c r="S72" s="313"/>
      <c r="T72" s="313"/>
      <c r="U72" s="313"/>
      <c r="V72" s="313"/>
      <c r="W72" s="313"/>
      <c r="X72" s="313"/>
      <c r="Y72" s="313"/>
      <c r="Z72" s="313"/>
      <c r="AA72" s="313"/>
      <c r="AB72" s="313"/>
      <c r="AC72" s="313"/>
      <c r="AD72" s="313"/>
      <c r="AE72" s="313"/>
      <c r="AF72" s="313"/>
      <c r="AG72" s="313"/>
      <c r="AH72" s="313"/>
      <c r="AI72" s="313"/>
      <c r="AJ72" s="313"/>
      <c r="AK72" s="313"/>
      <c r="AL72" s="313"/>
      <c r="AM72" s="313"/>
      <c r="AN72" s="313"/>
      <c r="AO72" s="313"/>
      <c r="AP72" s="313"/>
      <c r="AQ72" s="313"/>
      <c r="AR72" s="313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B72-(1-(B69/1000))*(F31+F34+F37+F40)</f>
        <v>2.0212767336564501</v>
      </c>
      <c r="AL73" s="72"/>
      <c r="AM73" s="82"/>
      <c r="AN73" s="82"/>
      <c r="AO73" s="82"/>
      <c r="AP73" s="82"/>
      <c r="AQ73" s="82"/>
      <c r="BT73" s="228">
        <f t="shared" ref="BT73:CB73" si="68">IF($B72="Yes",Z73,0)</f>
        <v>0</v>
      </c>
      <c r="BU73" s="228">
        <f t="shared" si="68"/>
        <v>0</v>
      </c>
      <c r="BV73" s="228">
        <f t="shared" si="68"/>
        <v>0</v>
      </c>
      <c r="BW73" s="228">
        <f t="shared" si="68"/>
        <v>0</v>
      </c>
      <c r="BX73" s="228">
        <f t="shared" si="68"/>
        <v>0</v>
      </c>
      <c r="BY73" s="228">
        <f t="shared" si="68"/>
        <v>0</v>
      </c>
      <c r="BZ73" s="228">
        <f t="shared" si="68"/>
        <v>0</v>
      </c>
      <c r="CA73" s="228">
        <f t="shared" si="68"/>
        <v>0</v>
      </c>
      <c r="CB73" s="228">
        <f t="shared" si="68"/>
        <v>0</v>
      </c>
    </row>
    <row r="74" spans="1:80" ht="15" thickBot="1" x14ac:dyDescent="0.35">
      <c r="D74" s="102"/>
      <c r="Q74" s="313">
        <f>Q83+Q82+Q78+Q57+Q26</f>
        <v>1.8233425459524943E-2</v>
      </c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7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0</v>
      </c>
      <c r="J78" s="115">
        <f>F78-I78</f>
        <v>0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0.52141582544476195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0.52141582544476195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6"/>
        <v>0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0.52141582544476195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0.52141582544476195</v>
      </c>
      <c r="BT81" s="228"/>
    </row>
    <row r="82" spans="1:80" x14ac:dyDescent="0.3">
      <c r="A82" s="85" t="s">
        <v>132</v>
      </c>
      <c r="B82" s="116"/>
      <c r="C82" s="8" t="s">
        <v>13</v>
      </c>
      <c r="D82" s="116"/>
      <c r="E82" s="169" t="str">
        <f>IF(B82="","",VLOOKUP(B82,$B$62:$F$64,5,FALSE))</f>
        <v/>
      </c>
      <c r="F82" s="93"/>
      <c r="G82" s="128"/>
      <c r="H82" s="93"/>
      <c r="I82" s="115">
        <f>IF(B82="",0,(($E$22*$F$22+$E$23*$F$23+$E$24*$F$24+$E$25*$F$25)/$E$26)+$F$57)</f>
        <v>0</v>
      </c>
      <c r="J82" s="115">
        <f>F82-I82</f>
        <v>0</v>
      </c>
      <c r="K82" s="93"/>
      <c r="L82" s="139" t="str">
        <f>IF(B82="","",VLOOKUP(B82,$B$62:$AH$64,32,FALSE)+M82)</f>
        <v/>
      </c>
      <c r="M82" s="139" t="str">
        <f>IF(B82="","",VLOOKUP(B82,$B$62:$AH$64,33,FALSE))</f>
        <v/>
      </c>
      <c r="O82" s="278" t="str">
        <f>(IF($B82="","",VLOOKUP($B82,'Processed products'!$AJ$5:$AN$250,5,FALSE)))</f>
        <v/>
      </c>
      <c r="Q82" s="159">
        <f>AR82*(16/12)*19.5</f>
        <v>0</v>
      </c>
      <c r="R82" s="159">
        <f>AR82*11</f>
        <v>0</v>
      </c>
      <c r="S82" s="159">
        <v>0</v>
      </c>
      <c r="T82" s="159">
        <v>0</v>
      </c>
      <c r="U82" s="159">
        <v>0</v>
      </c>
      <c r="V82" s="159">
        <f>(AR82*(16/12)*55)+(AR82*10*21.75)</f>
        <v>0</v>
      </c>
      <c r="W82" s="159">
        <f>AR82*(16/12)*19.5</f>
        <v>0</v>
      </c>
      <c r="X82" s="159">
        <f>AR82*(16/12)*19.5</f>
        <v>0</v>
      </c>
      <c r="Y82" s="190"/>
      <c r="Z82" s="195">
        <f>IF($B82="",0,(VLOOKUP($B82,$B$62:$AH$64,25,FALSE))-Q82)</f>
        <v>0</v>
      </c>
      <c r="AA82" s="27">
        <f>IF($B82="",0,(VLOOKUP($B82,$B$62:$AH$64,26,FALSE))-R82)</f>
        <v>0</v>
      </c>
      <c r="AB82" s="27">
        <f>IF($B82="",0,(VLOOKUP($B82,$B$62:$AH$64,27,FALSE))-S82)</f>
        <v>0</v>
      </c>
      <c r="AC82" s="27">
        <f>IF($B82="",0,(VLOOKUP($B82,$B$62:$AH$64,28,FALSE))-T82)</f>
        <v>0</v>
      </c>
      <c r="AD82" s="27">
        <f>IF($B82="",0,(VLOOKUP($B82,$B$62:$AH$64,29,FALSE))-U82)</f>
        <v>0</v>
      </c>
      <c r="AE82" s="27">
        <f>IF($B82="",0,(VLOOKUP($B82,$B$62:$AH$64,30,FALSE))-V82)</f>
        <v>0</v>
      </c>
      <c r="AF82" s="27">
        <f>IF($B82="",0,(VLOOKUP($B82,$B$62:$AH$64,31,FALSE))-W82)</f>
        <v>0</v>
      </c>
      <c r="AG82" s="27">
        <f>IF($B82="",0,(L82-X82))</f>
        <v>0</v>
      </c>
      <c r="AH82" s="196"/>
      <c r="AI82" s="192" t="str">
        <f t="shared" si="70"/>
        <v/>
      </c>
      <c r="AJ82" s="18" t="str">
        <f t="shared" si="70"/>
        <v/>
      </c>
      <c r="AK82" s="18" t="str">
        <f t="shared" si="70"/>
        <v/>
      </c>
      <c r="AL82" s="18" t="str">
        <f t="shared" si="70"/>
        <v/>
      </c>
      <c r="AM82" s="18" t="str">
        <f>IF($E82="","",(AE82/$Z82))</f>
        <v/>
      </c>
      <c r="AN82" s="201" t="str">
        <f>IF($E82="","",(AF82/$Z82)*1000)</f>
        <v/>
      </c>
      <c r="AP82" s="188" t="str">
        <f>IF(B82="","",(AR82*10))</f>
        <v/>
      </c>
      <c r="AQ82" s="26">
        <v>0</v>
      </c>
      <c r="AR82" s="188">
        <f t="shared" si="95"/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 t="e">
        <f>((L82*EXP(K82-81000*(1/(8.314*(H82+273.15)))))*24)/1000</f>
        <v>#VALUE!</v>
      </c>
      <c r="BE82" s="159"/>
      <c r="BF82" s="159" t="e">
        <f>10*19.5*BD82</f>
        <v>#VALUE!</v>
      </c>
      <c r="BG82" s="159"/>
      <c r="BH82" s="159" t="e">
        <f>1-(BF82/L82)</f>
        <v>#VALUE!</v>
      </c>
      <c r="BI82" s="159"/>
      <c r="BJ82" s="159" t="e">
        <f>(L82+L82*BH82^(J82/10))/2</f>
        <v>#VALUE!</v>
      </c>
      <c r="BK82" s="159"/>
      <c r="BL82" s="159" t="e">
        <f>(((BJ82*EXP($K82-81000*(1/(8.314*(H82+273.15)))))*24)*J82)/1000</f>
        <v>#VALUE!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0.52141582544476195</v>
      </c>
      <c r="BT82" s="228"/>
    </row>
    <row r="83" spans="1:80" ht="15" thickBot="1" x14ac:dyDescent="0.35">
      <c r="A83" s="85" t="s">
        <v>132</v>
      </c>
      <c r="B83" s="116"/>
      <c r="C83" s="8" t="s">
        <v>13</v>
      </c>
      <c r="D83" s="116"/>
      <c r="E83" s="169" t="str">
        <f>IF(B83="","",VLOOKUP(B83,$B$62:$F$64,5,FALSE))</f>
        <v/>
      </c>
      <c r="F83" s="93"/>
      <c r="G83" s="128"/>
      <c r="H83" s="93"/>
      <c r="I83" s="115">
        <f>IF(B83="",0,(($E$22*$F$22+$E$23*$F$23+$E$24*$F$24+$E$25*$F$25)/$E$26)+$F$57)</f>
        <v>0</v>
      </c>
      <c r="J83" s="115">
        <f t="shared" si="76"/>
        <v>0</v>
      </c>
      <c r="K83" s="93"/>
      <c r="L83" s="139" t="str">
        <f>IF(B83="","",VLOOKUP(B83,$B$62:$AH$64,32,FALSE)+M83)</f>
        <v/>
      </c>
      <c r="M83" s="139" t="str">
        <f>IF(B83="","",VLOOKUP(B83,$B$62:$AH$64,33,FALSE))</f>
        <v/>
      </c>
      <c r="O83" s="278" t="str">
        <f>(IF($B83="","",VLOOKUP($B83,'Processed products'!$AJ$5:$AN$250,5,FALSE)))</f>
        <v/>
      </c>
      <c r="Q83" s="159">
        <f>AR83*(16/12)*19.5</f>
        <v>0</v>
      </c>
      <c r="R83" s="159">
        <f>AR83*11</f>
        <v>0</v>
      </c>
      <c r="S83" s="159">
        <v>0</v>
      </c>
      <c r="T83" s="159">
        <v>0</v>
      </c>
      <c r="U83" s="159">
        <v>0</v>
      </c>
      <c r="V83" s="159">
        <f>(AR83*(16/12)*55)+(AR83*10*21.75)</f>
        <v>0</v>
      </c>
      <c r="W83" s="159">
        <f>AR83*(16/12)*19.5</f>
        <v>0</v>
      </c>
      <c r="X83" s="159">
        <f>AR83*(16/12)*19.5</f>
        <v>0</v>
      </c>
      <c r="Y83" s="190"/>
      <c r="Z83" s="197">
        <f>IF($B83="",0,(VLOOKUP($B83,$B$62:$AH$64,25,FALSE))-Q83)</f>
        <v>0</v>
      </c>
      <c r="AA83" s="198">
        <f>IF($B83="",0,(VLOOKUP($B83,$B$62:$AH$64,26,FALSE))-R83)</f>
        <v>0</v>
      </c>
      <c r="AB83" s="198">
        <f>IF($B83="",0,(VLOOKUP($B83,$B$62:$AH$64,27,FALSE))-S83)</f>
        <v>0</v>
      </c>
      <c r="AC83" s="198">
        <f>IF($B83="",0,(VLOOKUP($B83,$B$62:$AH$64,28,FALSE))-T83)</f>
        <v>0</v>
      </c>
      <c r="AD83" s="198">
        <f>IF($B83="",0,(VLOOKUP($B83,$B$62:$AH$64,29,FALSE))-U83)</f>
        <v>0</v>
      </c>
      <c r="AE83" s="198">
        <f>IF($B83="",0,(VLOOKUP($B83,$B$62:$AH$64,30,FALSE))-V83)</f>
        <v>0</v>
      </c>
      <c r="AF83" s="198">
        <f>IF($B83="",0,(VLOOKUP($B83,$B$62:$AH$64,31,FALSE))-W83)</f>
        <v>0</v>
      </c>
      <c r="AG83" s="198">
        <f>IF($B83="",0,(L83-X83))</f>
        <v>0</v>
      </c>
      <c r="AH83" s="199"/>
      <c r="AI83" s="192" t="str">
        <f t="shared" si="70"/>
        <v/>
      </c>
      <c r="AJ83" s="18" t="str">
        <f t="shared" si="70"/>
        <v/>
      </c>
      <c r="AK83" s="18" t="str">
        <f t="shared" si="70"/>
        <v/>
      </c>
      <c r="AL83" s="18" t="str">
        <f t="shared" si="70"/>
        <v/>
      </c>
      <c r="AM83" s="18" t="str">
        <f>IF($E83="","",(AE83/$Z83))</f>
        <v/>
      </c>
      <c r="AN83" s="201" t="str">
        <f>IF($E83="","",(AF83/$Z83)*1000)</f>
        <v/>
      </c>
      <c r="AP83" s="188" t="str">
        <f>IF(B83="","",(AR83*10))</f>
        <v/>
      </c>
      <c r="AQ83" s="26">
        <v>0</v>
      </c>
      <c r="AR83" s="188">
        <f t="shared" si="95"/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 t="e">
        <f>((L83*EXP(K83-81000*(1/(8.314*(H83+273.15)))))*24)/1000</f>
        <v>#VALUE!</v>
      </c>
      <c r="BE83" s="159"/>
      <c r="BF83" s="159" t="e">
        <f>10*19.5*BD83</f>
        <v>#VALUE!</v>
      </c>
      <c r="BG83" s="159"/>
      <c r="BH83" s="159" t="e">
        <f>1-(BF83/L83)</f>
        <v>#VALUE!</v>
      </c>
      <c r="BI83" s="159"/>
      <c r="BJ83" s="159" t="e">
        <f>(L83+L83*BH83^(J83/10))/2</f>
        <v>#VALUE!</v>
      </c>
      <c r="BK83" s="159"/>
      <c r="BL83" s="159" t="e">
        <f>(((BJ83*EXP($K83-81000*(1/(8.314*(H83+273.15)))))*24)*J83)/1000</f>
        <v>#VALUE!</v>
      </c>
      <c r="BM83" s="159"/>
      <c r="BO83" s="318">
        <f>VLOOKUP(B83,'Processed products'!$AJ$5:$AV$250,13,FALSE)</f>
        <v>0</v>
      </c>
      <c r="BP83" s="319">
        <f>VLOOKUP(B83,'Processed products'!$AJ$5:$AV$250,12,FALSE)</f>
        <v>0</v>
      </c>
      <c r="BR83" s="329">
        <f t="shared" si="75"/>
        <v>0.52141582544476195</v>
      </c>
      <c r="BT83" s="228"/>
    </row>
    <row r="84" spans="1:80" ht="15" thickBot="1" x14ac:dyDescent="0.35">
      <c r="BT84" s="228">
        <f>SUM(BT10:BT83)</f>
        <v>0.60412276858531655</v>
      </c>
      <c r="BU84" s="228">
        <f t="shared" ref="BU84:CB84" si="102">SUM(BU10:BU83)</f>
        <v>0.30170879124671068</v>
      </c>
      <c r="BV84" s="228">
        <f t="shared" si="102"/>
        <v>4.9051206476518304E-2</v>
      </c>
      <c r="BW84" s="228">
        <f t="shared" si="102"/>
        <v>9.2275886049339589E-3</v>
      </c>
      <c r="BX84" s="228">
        <f t="shared" si="102"/>
        <v>6.0552198259856201E-2</v>
      </c>
      <c r="BY84" s="228">
        <f t="shared" si="102"/>
        <v>7.210419285978964</v>
      </c>
      <c r="BZ84" s="228">
        <f t="shared" si="102"/>
        <v>0.44242404195456364</v>
      </c>
      <c r="CA84" s="228">
        <f t="shared" si="102"/>
        <v>0.44236785442030996</v>
      </c>
      <c r="CB84" s="228">
        <f t="shared" si="102"/>
        <v>0</v>
      </c>
    </row>
    <row r="85" spans="1:80" x14ac:dyDescent="0.3">
      <c r="Q85" s="320"/>
      <c r="R85" s="320"/>
      <c r="S85" s="320"/>
      <c r="T85" s="320"/>
      <c r="U85" s="320"/>
      <c r="V85" s="320"/>
      <c r="W85" s="320"/>
      <c r="Y85" s="225" t="s">
        <v>76</v>
      </c>
      <c r="Z85" s="141">
        <f>SUM(Z78:Z83)</f>
        <v>0</v>
      </c>
      <c r="AA85" s="141">
        <f t="shared" ref="AA85:AF85" si="103">SUM(AA78:AA83)</f>
        <v>0</v>
      </c>
      <c r="AB85" s="141">
        <f t="shared" si="103"/>
        <v>0</v>
      </c>
      <c r="AC85" s="141">
        <f t="shared" si="103"/>
        <v>0</v>
      </c>
      <c r="AD85" s="141">
        <f t="shared" si="103"/>
        <v>0</v>
      </c>
      <c r="AE85" s="141">
        <f t="shared" si="103"/>
        <v>0</v>
      </c>
      <c r="AF85" s="226">
        <f t="shared" si="103"/>
        <v>0</v>
      </c>
      <c r="AG85" s="82"/>
      <c r="AH85" s="82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>
        <f>E17-Q26-Q52-Q57-SUM(Q78:Q83)-BT84-Z85</f>
        <v>0</v>
      </c>
      <c r="AA86" s="198">
        <f>($E$17*(R17/1000))-R26-R52-R57-SUM(R78:R83)-BU84-AA85</f>
        <v>0</v>
      </c>
      <c r="AB86" s="198">
        <f>($E$17*(S17/1000))-S26-S52-S57-SUM(S78:S83)-BV84-AB85</f>
        <v>0</v>
      </c>
      <c r="AC86" s="198">
        <f>($E$17*(T17/1000))-T26-T52-T57-SUM(T78:T83)-BW84-AC85</f>
        <v>0</v>
      </c>
      <c r="AD86" s="198">
        <f>($E$17*(U17/1000))-U26-U52-U57-SUM(U78:U83)-BX84-AD85</f>
        <v>0</v>
      </c>
      <c r="AE86" s="198">
        <f>($E$17*V17)-V26-V52-V57-SUM(V78:V83)-BY84-AE85</f>
        <v>0</v>
      </c>
      <c r="AF86" s="199">
        <f>($E$17*(W17/1000))-W26-W52-W57-SUM(W78:W83)-BZ84-AF85</f>
        <v>0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 t="s">
        <v>296</v>
      </c>
      <c r="C88" s="232">
        <v>25</v>
      </c>
      <c r="D88" s="232" t="s">
        <v>146</v>
      </c>
      <c r="E88" s="232" t="s">
        <v>150</v>
      </c>
      <c r="F88" s="326">
        <f>J88</f>
        <v>100</v>
      </c>
      <c r="G88" s="130"/>
      <c r="H88" s="130">
        <f>E15/(P15/1000)</f>
        <v>3.3399486311526103</v>
      </c>
      <c r="I88" s="130">
        <f>E15/(P15/1000)</f>
        <v>3.3399486311526103</v>
      </c>
      <c r="J88" s="28">
        <f>I88/H88*100</f>
        <v>100</v>
      </c>
      <c r="K88" s="234">
        <f>IF(B88="",0,(((VLOOKUP(B88,$B$13:$E$16,4,FALSE)*1000)/(VLOOKUP(B88,$B$13:$P$16,15,FALSE))*(F88/100))/1000)*C88)</f>
        <v>8.3498715778815263E-2</v>
      </c>
      <c r="L88" s="234">
        <f>IF(E88="Diesel",VLOOKUP(D88,Other_tables!$O$5:$P$13,2,FALSE)*K88*1.007,0)</f>
        <v>0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0</v>
      </c>
      <c r="R88" s="234">
        <f>IF(O88="","0",SUMPRODUCT(($D$88:$D$101=O88)*$K$88:$K$101))</f>
        <v>0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0.31763091027773938</v>
      </c>
      <c r="S89" s="234">
        <f>IF(O89="Traktor",0,(R89*VLOOKUP(O89,Other_tables!$O$5:$P$13,2,FALSE))/1000)</f>
        <v>3.1763091027773936E-2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 t="s">
        <v>296</v>
      </c>
      <c r="C97" s="232">
        <v>25</v>
      </c>
      <c r="D97" s="232" t="s">
        <v>146</v>
      </c>
      <c r="E97" s="232" t="s">
        <v>150</v>
      </c>
      <c r="F97" s="326">
        <f>J97</f>
        <v>280.40215027873103</v>
      </c>
      <c r="G97" s="130"/>
      <c r="H97" s="130">
        <f>E15/(P15/1000)</f>
        <v>3.3399486311526103</v>
      </c>
      <c r="I97" s="130">
        <f>E57/(O57/1000)</f>
        <v>9.3652877799569616</v>
      </c>
      <c r="J97" s="250">
        <f>I97/H97*100</f>
        <v>280.40215027873103</v>
      </c>
      <c r="K97" s="234">
        <f t="shared" si="104"/>
        <v>0.23413219449892408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0</v>
      </c>
      <c r="R97" s="240"/>
      <c r="S97" s="239">
        <f t="shared" ref="S97" si="107">SUM(S88:S96)</f>
        <v>3.1763091027773936E-2</v>
      </c>
    </row>
    <row r="98" spans="1:19" x14ac:dyDescent="0.3">
      <c r="A98" s="230" t="s">
        <v>205</v>
      </c>
      <c r="B98" s="231"/>
      <c r="C98" s="232"/>
      <c r="D98" s="232"/>
      <c r="E98" s="232"/>
      <c r="F98" s="233">
        <v>100</v>
      </c>
      <c r="G98" s="130"/>
      <c r="K98" s="234">
        <f t="shared" si="104"/>
        <v>0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 t="s">
        <v>296</v>
      </c>
      <c r="C110" s="232"/>
      <c r="D110" s="232">
        <v>6.4999999999999997E-3</v>
      </c>
      <c r="E110" s="232"/>
      <c r="F110" s="325">
        <f>Z24*100</f>
        <v>100</v>
      </c>
      <c r="G110" s="130"/>
      <c r="H110" s="130"/>
      <c r="I110" s="130"/>
      <c r="J110" s="130"/>
      <c r="K110" s="130"/>
      <c r="L110" s="130"/>
      <c r="M110" s="130"/>
      <c r="N110" s="130"/>
      <c r="O110" s="235" t="str">
        <f t="shared" si="108"/>
        <v>Cattle_deep_litter_conv</v>
      </c>
      <c r="P110" s="236"/>
      <c r="Q110" s="234">
        <f t="shared" si="109"/>
        <v>0</v>
      </c>
      <c r="R110" s="234">
        <f t="shared" si="110"/>
        <v>2.1709666102491965E-2</v>
      </c>
      <c r="S110" s="234">
        <f t="shared" si="111"/>
        <v>0</v>
      </c>
    </row>
    <row r="111" spans="1:19" x14ac:dyDescent="0.3">
      <c r="A111" s="230" t="s">
        <v>171</v>
      </c>
      <c r="B111" s="231" t="s">
        <v>296</v>
      </c>
      <c r="C111" s="232"/>
      <c r="D111" s="232">
        <v>3.1699999999999999E-2</v>
      </c>
      <c r="E111" s="232"/>
      <c r="F111" s="233">
        <f>Z24*100</f>
        <v>100</v>
      </c>
      <c r="G111" s="130"/>
      <c r="H111" s="130"/>
      <c r="I111" s="130"/>
      <c r="J111" s="130"/>
      <c r="K111" s="130"/>
      <c r="L111" s="130"/>
      <c r="M111" s="130"/>
      <c r="N111" s="130"/>
      <c r="O111" s="235" t="str">
        <f t="shared" si="108"/>
        <v>Cattle_deep_litter_conv</v>
      </c>
      <c r="P111" s="236"/>
      <c r="Q111" s="234">
        <f t="shared" si="109"/>
        <v>0</v>
      </c>
      <c r="R111" s="234">
        <f t="shared" si="110"/>
        <v>0.10587637160753774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/>
      <c r="C114" s="232"/>
      <c r="D114" s="232"/>
      <c r="E114" s="232"/>
      <c r="F114" s="233">
        <v>100</v>
      </c>
      <c r="G114" s="130"/>
      <c r="H114" s="130"/>
      <c r="I114" s="130"/>
      <c r="J114" s="130"/>
      <c r="K114" s="130"/>
      <c r="L114" s="130"/>
      <c r="M114" s="130"/>
      <c r="N114" s="130"/>
      <c r="O114" s="235">
        <f t="shared" si="108"/>
        <v>0</v>
      </c>
      <c r="P114" s="236"/>
      <c r="Q114" s="234">
        <f t="shared" si="109"/>
        <v>0</v>
      </c>
      <c r="R114" s="234">
        <f t="shared" si="110"/>
        <v>0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0.12758603771002971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 t="s">
        <v>296</v>
      </c>
      <c r="C118" s="232" t="s">
        <v>255</v>
      </c>
      <c r="D118" s="232"/>
      <c r="E118" s="254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>1.6816641357853392E-3</v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1.6816641357853392E-3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0.12758603771002971</v>
      </c>
      <c r="E132" s="262">
        <f>Q97+S115+E127</f>
        <v>1.6816641357853392E-3</v>
      </c>
      <c r="F132" s="262">
        <f>S97</f>
        <v>3.1763091027773936E-2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1.8233425459524943E-2</v>
      </c>
      <c r="AN134" s="272">
        <f>V26+SUM(V78:V83)+V57</f>
        <v>0.2039572270953271</v>
      </c>
      <c r="AO134" s="269" t="s">
        <v>176</v>
      </c>
      <c r="AP134" s="188">
        <f>SUM(AP22:AP25,AP57,AP78:AP83)</f>
        <v>7.0128559459711323E-3</v>
      </c>
      <c r="AQ134" s="188">
        <f t="shared" ref="AQ134:BA134" si="112">SUM(AQ22:AQ25,AQ57,AQ78:AQ83)</f>
        <v>0</v>
      </c>
      <c r="AR134" s="188">
        <f t="shared" si="112"/>
        <v>7.0128559459711325E-4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0.22689083502951057</v>
      </c>
      <c r="AN135" s="273">
        <f>V52-F52*55</f>
        <v>1.4201424757312733</v>
      </c>
      <c r="AO135" s="269" t="s">
        <v>177</v>
      </c>
      <c r="AP135" s="188">
        <f>SUM(AP48:AP51)</f>
        <v>6.1443256331817124E-2</v>
      </c>
      <c r="AQ135" s="188">
        <f t="shared" ref="AQ135:BA135" si="113">SUM(AQ48:AQ51)</f>
        <v>0</v>
      </c>
      <c r="AR135" s="188">
        <f t="shared" si="113"/>
        <v>1.1420679615579479E-3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G22:G25" xr:uid="{7BD84AB9-5D77-4C25-96B5-E5D5EC0A187F}">
      <formula1>"Arrhenius, IPCC_MCF_B0"</formula1>
    </dataValidation>
    <dataValidation type="list" allowBlank="1" showInputMessage="1" showErrorMessage="1" sqref="D22:D25 D31:D42 D57 D62:D64 D78:D83" xr:uid="{391A3017-C08E-48EC-A2D3-408C81C5C824}">
      <formula1>"Yes,No"</formula1>
    </dataValidation>
    <dataValidation type="list" allowBlank="1" showInputMessage="1" showErrorMessage="1" sqref="B80" xr:uid="{8344B4C2-805A-4643-AE22-CC73B7999059}">
      <formula1>$B$37:$B$39</formula1>
    </dataValidation>
    <dataValidation type="list" allowBlank="1" showInputMessage="1" showErrorMessage="1" sqref="B79" xr:uid="{7B6119CE-1382-418B-9AFA-EAEDB474E297}">
      <formula1>$B$34:$B$36</formula1>
    </dataValidation>
    <dataValidation type="list" allowBlank="1" showInputMessage="1" showErrorMessage="1" sqref="B78" xr:uid="{AB2936B2-F787-45CE-8356-79C398785EA1}">
      <formula1>$B$31:$B$33</formula1>
    </dataValidation>
    <dataValidation type="list" allowBlank="1" showInputMessage="1" showErrorMessage="1" sqref="B82:B83" xr:uid="{DE9B9C36-0F2D-4226-B0ED-D2044846C622}">
      <formula1>$B$62:$B$64</formula1>
    </dataValidation>
    <dataValidation type="list" allowBlank="1" showInputMessage="1" showErrorMessage="1" sqref="B81" xr:uid="{FBD21C1D-52A6-4558-A06B-6FCECC55F20E}">
      <formula1>$B$40:$B$42</formula1>
    </dataValidation>
    <dataValidation type="list" allowBlank="1" showInputMessage="1" showErrorMessage="1" sqref="G78:G83 G57" xr:uid="{8731CCA6-105B-496C-AF0B-3C6089B35ACE}">
      <formula1>"Arrhenius, IPCC"</formula1>
    </dataValidation>
    <dataValidation type="list" allowBlank="1" showInputMessage="1" showErrorMessage="1" sqref="B22:B26 B118:B126 B106:B114 B88:B101" xr:uid="{9093AFFD-15CB-4A89-BCE6-33BE2D599EE1}">
      <formula1>$B$13:$B$16</formula1>
    </dataValidation>
    <dataValidation type="list" allowBlank="1" showInputMessage="1" showErrorMessage="1" sqref="C119:C126" xr:uid="{AAC8EEF5-B26B-4168-8D7E-F2B5F291F64B}"/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DC53DFF3-831B-418E-85F4-306189DD9B86}">
          <x14:formula1>
            <xm:f>Other_tables!$O$5:$O$13</xm:f>
          </x14:formula1>
          <xm:sqref>D88:D101</xm:sqref>
        </x14:dataValidation>
        <x14:dataValidation type="list" allowBlank="1" showInputMessage="1" showErrorMessage="1" xr:uid="{BEC1683C-EF17-4819-B360-BE64AC8C7BBA}">
          <x14:formula1>
            <xm:f>Other_tables!$T$5:$T$6</xm:f>
          </x14:formula1>
          <xm:sqref>E88:E101</xm:sqref>
        </x14:dataValidation>
        <x14:dataValidation type="list" allowBlank="1" showInputMessage="1" showErrorMessage="1" xr:uid="{1A01B1B9-5832-4279-842A-B20034A5E436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46B6E0E0-93E3-41E8-851E-9C9120C3C8F7}">
          <x14:formula1>
            <xm:f>Other_tables!$B$4:$B$11</xm:f>
          </x14:formula1>
          <xm:sqref>G5</xm:sqref>
        </x14:dataValidation>
        <x14:dataValidation type="list" allowBlank="1" showInputMessage="1" showErrorMessage="1" xr:uid="{D8DB68FC-24F7-4BE8-A519-24A807810EA7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0449C889-5879-41F6-A07C-03B1FC73B7B8}">
          <x14:formula1>
            <xm:f>'Processed products'!$AJ$5:$AJ$104</xm:f>
          </x14:formula1>
          <xm:sqref>B62:B64 B32:B42</xm:sqref>
        </x14:dataValidation>
        <x14:dataValidation type="list" allowBlank="1" showInputMessage="1" showErrorMessage="1" xr:uid="{539C2F05-0267-42EB-A27A-E679744B6BCF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4B1DB0FE-06AC-4BAC-8D73-1B6EFF1B7688}">
          <x14:formula1>
            <xm:f>'Processed products'!$AK$5:$AK$250</xm:f>
          </x14:formula1>
          <xm:sqref>B13:B15</xm:sqref>
        </x14:dataValidation>
        <x14:dataValidation type="list" allowBlank="1" showInputMessage="1" showErrorMessage="1" xr:uid="{5402496D-27A4-4628-BFB8-3C40B8827AB8}">
          <x14:formula1>
            <xm:f>'Processed products'!$AJ$5:$AJ$250</xm:f>
          </x14:formula1>
          <xm:sqref>B57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A4BBD-DF16-4227-81B1-03F943828B62}">
  <sheetPr>
    <tabColor theme="5" tint="0.59999389629810485"/>
  </sheetPr>
  <dimension ref="A1:CB137"/>
  <sheetViews>
    <sheetView topLeftCell="B1" zoomScaleNormal="100" workbookViewId="0">
      <selection activeCell="G5" sqref="G5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213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298</v>
      </c>
      <c r="C5" s="333"/>
      <c r="F5" s="99" t="s">
        <v>201</v>
      </c>
      <c r="G5" s="96" t="s">
        <v>86</v>
      </c>
    </row>
    <row r="6" spans="1:80" x14ac:dyDescent="0.3">
      <c r="A6" s="3" t="s">
        <v>5</v>
      </c>
      <c r="B6" s="333" t="s">
        <v>299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300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/>
      <c r="C13" s="8" t="s">
        <v>13</v>
      </c>
      <c r="D13" s="35"/>
      <c r="E13" s="9"/>
      <c r="P13" s="247" t="str">
        <f>(IF($B13="","0",VLOOKUP($B13,Biomass_pool_output_Livesto_mod!$A$3:$H$250,8,FALSE)))</f>
        <v>0</v>
      </c>
      <c r="Q13" s="17"/>
      <c r="R13" s="18">
        <f>(IF($B13="","0",VLOOKUP($B13,Biomass_pool_output_Livesto_mod!$A$3:$I$250,3,FALSE)))*$E13</f>
        <v>0</v>
      </c>
      <c r="S13" s="18">
        <f>(IF($B13="","0",VLOOKUP($B13,Biomass_pool_output_Livesto_mod!$A$3:$I$250,4,FALSE)))*$E13</f>
        <v>0</v>
      </c>
      <c r="T13" s="18">
        <f>(IF($B13="","0",VLOOKUP($B13,Biomass_pool_output_Livesto_mod!$A$3:$I$250,5,FALSE)))*$E13</f>
        <v>0</v>
      </c>
      <c r="U13" s="18">
        <f>(IF($B13="","0",VLOOKUP($B13,Biomass_pool_output_Livesto_mod!$A$3:$I$250,6,FALSE)))*$E13</f>
        <v>0</v>
      </c>
      <c r="V13" s="18">
        <f>(IF($B13="","0",VLOOKUP($B13,Biomass_pool_output_Livesto_mod!$A$3:$I$250,7,FALSE)))*$E13</f>
        <v>0</v>
      </c>
      <c r="W13" s="301">
        <f>IF(B13="",0,IF(VLOOKUP(B13,Other_tables!$E$3:$H$225,3,FALSE)="Nej",VLOOKUP($B13,Biomass_pool_output_Livesto_mod!$A$3:$I$250,9,FALSE)*$E13,((VLOOKUP(B13,Other_tables!$E$3:$H$225,4,FALSE))/100)*E13*1000))</f>
        <v>0</v>
      </c>
      <c r="X13" s="301">
        <f>(IF($B13="","0",VLOOKUP($B13,Biomass_pool_output_Livesto_mod!$A$3:$J$250,10,FALSE)))*$E13</f>
        <v>0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 t="s">
        <v>301</v>
      </c>
      <c r="C15" s="8" t="s">
        <v>13</v>
      </c>
      <c r="D15" s="35"/>
      <c r="E15" s="9">
        <v>1</v>
      </c>
      <c r="P15" s="247">
        <f>(IF($B15="","0",VLOOKUP($B15,Biomass_pool_output_Livesto_mod!$A$3:$H$250,8,FALSE)))</f>
        <v>298.38741657314802</v>
      </c>
      <c r="Q15" s="17"/>
      <c r="R15" s="18">
        <f>(IF($B15="","0",VLOOKUP($B15,Biomass_pool_output_Livesto_mod!$A$3:$I$250,3,FALSE)))*$E15</f>
        <v>492.77557129488298</v>
      </c>
      <c r="S15" s="18">
        <f>(IF($B15="","0",VLOOKUP($B15,Biomass_pool_output_Livesto_mod!$A$3:$I$250,4,FALSE)))*$E15</f>
        <v>55.927178857898298</v>
      </c>
      <c r="T15" s="18">
        <f>(IF($B15="","0",VLOOKUP($B15,Biomass_pool_output_Livesto_mod!$A$3:$I$250,5,FALSE)))*$E15</f>
        <v>8.7332388909770202</v>
      </c>
      <c r="U15" s="18">
        <f>(IF($B15="","0",VLOOKUP($B15,Biomass_pool_output_Livesto_mod!$A$3:$I$250,6,FALSE)))*$E15</f>
        <v>79.375454926836198</v>
      </c>
      <c r="V15" s="18">
        <f>(IF($B15="","0",VLOOKUP($B15,Biomass_pool_output_Livesto_mod!$A$3:$I$250,7,FALSE)))*$E15</f>
        <v>15.6181116939383</v>
      </c>
      <c r="W15" s="301">
        <f>IF(B15="",0,IF(VLOOKUP(B15,Other_tables!$E$3:$H$225,3,FALSE)="Nej",VLOOKUP($B15,Biomass_pool_output_Livesto_mod!$A$3:$I$250,9,FALSE)*$E15,((VLOOKUP(B15,Other_tables!$E$3:$H$225,4,FALSE))/100)*E15*1000))</f>
        <v>840.713673636056</v>
      </c>
      <c r="X15" s="301">
        <f>(IF($B15="","0",VLOOKUP($B15,Biomass_pool_output_Livesto_mod!$A$3:$J$250,10,FALSE)))*$E15</f>
        <v>0.54233989391565196</v>
      </c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/>
      <c r="C16" s="8" t="s">
        <v>13</v>
      </c>
      <c r="D16" s="35"/>
      <c r="E16" s="9"/>
      <c r="P16" s="247" t="str">
        <f>(IF($B16="","0",VLOOKUP($B16,Biomass_pool_output_Livesto_mod!$A$3:$H$250,8,FALSE)))</f>
        <v>0</v>
      </c>
      <c r="Q16" s="17"/>
      <c r="R16" s="18">
        <f>(IF($B16="","0",VLOOKUP($B16,Biomass_pool_output_Livesto_mod!$A$3:$I$250,3,FALSE)))*$E16</f>
        <v>0</v>
      </c>
      <c r="S16" s="18">
        <f>(IF($B16="","0",VLOOKUP($B16,Biomass_pool_output_Livesto_mod!$A$3:$I$250,4,FALSE)))*$E16</f>
        <v>0</v>
      </c>
      <c r="T16" s="18">
        <f>(IF($B16="","0",VLOOKUP($B16,Biomass_pool_output_Livesto_mod!$A$3:$I$250,5,FALSE)))*$E16</f>
        <v>0</v>
      </c>
      <c r="U16" s="18">
        <f>(IF($B16="","0",VLOOKUP($B16,Biomass_pool_output_Livesto_mod!$A$3:$I$250,6,FALSE)))*$E16</f>
        <v>0</v>
      </c>
      <c r="V16" s="18">
        <f>(IF($B16="","0",VLOOKUP($B16,Biomass_pool_output_Livesto_mod!$A$3:$I$250,7,FALSE)))*$E16</f>
        <v>0</v>
      </c>
      <c r="W16" s="301">
        <f>IF(B16="",0,IF(VLOOKUP(B16,Other_tables!$E$3:$H$225,3,FALSE)="Nej",VLOOKUP($B16,Biomass_pool_output_Livesto_mod!$A$3:$I$250,9,FALSE)*$E16,((VLOOKUP(B16,Other_tables!$E$3:$H$225,4,FALSE))/100)*E16*1000))</f>
        <v>0</v>
      </c>
      <c r="X16" s="301">
        <f>(IF($B16="","0",VLOOKUP($B16,Biomass_pool_output_Livesto_mod!$A$3:$J$250,10,FALSE)))*$E16</f>
        <v>0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298.38741657314802</v>
      </c>
      <c r="Q17" s="131"/>
      <c r="R17" s="18">
        <f t="shared" ref="R17:V17" si="1">SUM(R13:R16)</f>
        <v>492.77557129488298</v>
      </c>
      <c r="S17" s="18">
        <f t="shared" si="1"/>
        <v>55.927178857898298</v>
      </c>
      <c r="T17" s="18">
        <f t="shared" si="1"/>
        <v>8.7332388909770202</v>
      </c>
      <c r="U17" s="18">
        <f t="shared" si="1"/>
        <v>79.375454926836198</v>
      </c>
      <c r="V17" s="18">
        <f t="shared" si="1"/>
        <v>15.6181116939383</v>
      </c>
      <c r="W17" s="18">
        <f>SUM(W13:W16)</f>
        <v>840.713673636056</v>
      </c>
      <c r="X17" s="301">
        <f>IF((X13+X14+X15+X16)=0,0,(E13*X13+E14*X14+E15*X15+E16*X16)/E17)</f>
        <v>0.54233989391565196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/>
      <c r="C22" s="8" t="s">
        <v>13</v>
      </c>
      <c r="D22" s="116"/>
      <c r="E22" s="115">
        <f>IF(B22="",0,VLOOKUP(B22,$B$13:$E$16,4,FALSE))</f>
        <v>0</v>
      </c>
      <c r="F22" s="93"/>
      <c r="G22" s="128"/>
      <c r="H22" s="93"/>
      <c r="I22" s="93"/>
      <c r="J22" s="93"/>
      <c r="K22" s="93"/>
      <c r="L22" s="163">
        <f>IF(G22="IPCC_MCF_B0",0,((W13/1000)*(I22/100)))</f>
        <v>0</v>
      </c>
      <c r="M22" s="163">
        <f>IF(G22="IPCC_MCF_B0",0,((W13/1000)*(J22/100)))</f>
        <v>0</v>
      </c>
      <c r="O22" s="177"/>
      <c r="P22" s="247" t="str">
        <f>IF($B22="","0",(((E22-Q22)*1000)/((E22*1000)/P13)))</f>
        <v>0</v>
      </c>
      <c r="Q22" s="243">
        <f>AR22*(16/12)*9.375</f>
        <v>0</v>
      </c>
      <c r="R22" s="159">
        <f>AR22*5</f>
        <v>0</v>
      </c>
      <c r="S22" s="159">
        <v>0</v>
      </c>
      <c r="T22" s="159">
        <v>0</v>
      </c>
      <c r="U22" s="159">
        <v>0</v>
      </c>
      <c r="V22" s="159">
        <f>(AR22*(16/12)*55)+(AR22*4*21.75)</f>
        <v>0</v>
      </c>
      <c r="W22" s="159">
        <f>AR22*(16/12)*9.375</f>
        <v>0</v>
      </c>
      <c r="X22" s="159">
        <f>IF(L22&gt;0,(L22-(L22*BH22^(F22/10))),0)</f>
        <v>0</v>
      </c>
      <c r="Y22" s="207">
        <f>IF(M22&gt;0,(M22-(M22*BI22^(F22/10))),0)</f>
        <v>0</v>
      </c>
      <c r="Z22" s="202">
        <f>E22-Q22</f>
        <v>0</v>
      </c>
      <c r="AA22" s="27">
        <f>IF($E22="",0,(R13-(R22*1000))/1000)</f>
        <v>0</v>
      </c>
      <c r="AB22" s="27">
        <f>IF($E22="",0,(S13-(S22*1000))/1000)</f>
        <v>0</v>
      </c>
      <c r="AC22" s="27">
        <f>IF($E22="",0,(T13-(T22*1000))/1000)</f>
        <v>0</v>
      </c>
      <c r="AD22" s="27">
        <f>IF($E22="",0,(U13-(U22*1000))/1000)</f>
        <v>0</v>
      </c>
      <c r="AE22" s="27">
        <f>IF($E22="",0,(V13-V22))</f>
        <v>0</v>
      </c>
      <c r="AF22" s="27">
        <f>IF($E22="",0,(W13-(W22*1000))/1000)</f>
        <v>0</v>
      </c>
      <c r="AG22" s="27">
        <f>IF($E22="",0,(L22-X22))</f>
        <v>0</v>
      </c>
      <c r="AH22" s="196">
        <f>IF($E22="",0,(M22-Y22))</f>
        <v>0</v>
      </c>
      <c r="AI22" s="200" t="str">
        <f>IF($E22=0,"",(AA22/$Z22)*1000)</f>
        <v/>
      </c>
      <c r="AJ22" s="18" t="str">
        <f t="shared" ref="AJ22:AL25" si="2">IF($E22=0,"",(AB22/$Z22)*1000)</f>
        <v/>
      </c>
      <c r="AK22" s="18" t="str">
        <f t="shared" si="2"/>
        <v/>
      </c>
      <c r="AL22" s="18" t="str">
        <f t="shared" si="2"/>
        <v/>
      </c>
      <c r="AM22" s="18" t="str">
        <f>IF($E22=0,"",(AE22/$Z22))</f>
        <v/>
      </c>
      <c r="AN22" s="201" t="str">
        <f>IF($E22=0,"",(AF22/$Z22)*1000)</f>
        <v/>
      </c>
      <c r="AP22" s="264" t="str">
        <f>IF(B22="","",(AR22*4))</f>
        <v/>
      </c>
      <c r="AQ22" s="26">
        <v>0</v>
      </c>
      <c r="AR22" s="272">
        <f>IF(F22="",0,IF(G22="Arrhenius",(BL22+BM22)*(12/16),(((W13/1000)*BO22*(BP22/100)*0.67)*(12/16))*(F22/$G$8)))</f>
        <v>0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0</v>
      </c>
      <c r="BE22" s="138">
        <f>((M22*0.01*EXP(K22-81000*(1/(8.314*(H22+273.15)))))*24)/1000</f>
        <v>0</v>
      </c>
      <c r="BF22" s="138">
        <f>10*9.375*BD22</f>
        <v>0</v>
      </c>
      <c r="BG22" s="138">
        <f>10*9.375*BE22</f>
        <v>0</v>
      </c>
      <c r="BH22" s="139">
        <f>IF(B22="",0,1-(BF22/L22))</f>
        <v>0</v>
      </c>
      <c r="BI22" s="139">
        <f>IF(B22="",0,1-(BG22/M22))</f>
        <v>0</v>
      </c>
      <c r="BJ22" s="54">
        <f>IF(B22="",0,(L22+L22*BH22^(F22/10))/2)</f>
        <v>0</v>
      </c>
      <c r="BK22" s="54">
        <f>IF(B22="",0,(M22+M22*BI22^(F22/10))/2)</f>
        <v>0</v>
      </c>
      <c r="BL22" s="140">
        <f>(((BJ22*EXP($K22-81000*(1/(8.314*(H22+273.15)))))*24)*F22)/1000</f>
        <v>0</v>
      </c>
      <c r="BM22" s="290">
        <f>(((BK22*0.01*EXP(K22-81000*(1/(8.314*(H22+273.15)))))*24)*F22)/1000</f>
        <v>0</v>
      </c>
      <c r="BO22" s="285">
        <f>VLOOKUP(B22,'Processed products'!$AK$5:$AV$250,12,FALSE)</f>
        <v>0</v>
      </c>
      <c r="BP22" s="316">
        <f>VLOOKUP(B22,'Processed products'!$AK$5:$AV$250,11,FALSE)</f>
        <v>0</v>
      </c>
      <c r="BR22" s="329">
        <f>$X$17</f>
        <v>0.54233989391565196</v>
      </c>
      <c r="BT22" s="228">
        <f t="shared" si="0"/>
        <v>0</v>
      </c>
      <c r="BU22" s="228">
        <f t="shared" si="0"/>
        <v>0</v>
      </c>
      <c r="BV22" s="228">
        <f t="shared" si="0"/>
        <v>0</v>
      </c>
      <c r="BW22" s="228">
        <f t="shared" si="0"/>
        <v>0</v>
      </c>
      <c r="BX22" s="228">
        <f t="shared" si="0"/>
        <v>0</v>
      </c>
      <c r="BY22" s="228">
        <f t="shared" si="0"/>
        <v>0</v>
      </c>
      <c r="BZ22" s="228">
        <f t="shared" si="0"/>
        <v>0</v>
      </c>
      <c r="CA22" s="228">
        <f t="shared" si="0"/>
        <v>0</v>
      </c>
      <c r="CB22" s="228">
        <f t="shared" si="0"/>
        <v>0</v>
      </c>
    </row>
    <row r="23" spans="1:80" x14ac:dyDescent="0.3">
      <c r="A23" s="85" t="s">
        <v>89</v>
      </c>
      <c r="B23" s="116" t="str">
        <f t="shared" ref="B23:B25" si="3">IF(B14="","",B14)</f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2"/>
        <v/>
      </c>
      <c r="AK23" s="18" t="str">
        <f t="shared" si="2"/>
        <v/>
      </c>
      <c r="AL23" s="18" t="str">
        <f t="shared" si="2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0.54233989391565196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3"/>
        <v>Cattle_deep_litter_org</v>
      </c>
      <c r="C24" s="8" t="s">
        <v>13</v>
      </c>
      <c r="D24" s="116" t="s">
        <v>127</v>
      </c>
      <c r="E24" s="115">
        <f>IF(B24="",0,VLOOKUP(B24,$B$13:$E$16,4,FALSE))</f>
        <v>1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8">IF(G24="IPCC_MCF_B0",0,((W15/1000)*(J24/100)))</f>
        <v>0</v>
      </c>
      <c r="O24" s="177"/>
      <c r="P24" s="247">
        <f>IF($B24="","0",(((E24-Q24)*1000)/((E24*1000)/P15)))</f>
        <v>298.38741657314802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1</v>
      </c>
      <c r="AA24" s="27">
        <f t="shared" si="9"/>
        <v>0.49277557129488297</v>
      </c>
      <c r="AB24" s="27">
        <f t="shared" si="9"/>
        <v>5.5927178857898295E-2</v>
      </c>
      <c r="AC24" s="27">
        <f t="shared" si="9"/>
        <v>8.7332388909770204E-3</v>
      </c>
      <c r="AD24" s="27">
        <f t="shared" si="9"/>
        <v>7.9375454926836203E-2</v>
      </c>
      <c r="AE24" s="27">
        <f t="shared" si="10"/>
        <v>15.6181116939383</v>
      </c>
      <c r="AF24" s="27">
        <f t="shared" si="11"/>
        <v>0.84071367363605598</v>
      </c>
      <c r="AG24" s="27">
        <f t="shared" si="12"/>
        <v>0</v>
      </c>
      <c r="AH24" s="196">
        <f t="shared" si="12"/>
        <v>0</v>
      </c>
      <c r="AI24" s="200">
        <f t="shared" si="13"/>
        <v>492.77557129488298</v>
      </c>
      <c r="AJ24" s="18">
        <f t="shared" si="2"/>
        <v>55.927178857898298</v>
      </c>
      <c r="AK24" s="18">
        <f t="shared" si="2"/>
        <v>8.7332388909770202</v>
      </c>
      <c r="AL24" s="18">
        <f t="shared" si="2"/>
        <v>79.375454926836198</v>
      </c>
      <c r="AM24" s="18">
        <f t="shared" si="14"/>
        <v>15.6181116939383</v>
      </c>
      <c r="AN24" s="201">
        <f t="shared" si="15"/>
        <v>840.713673636056</v>
      </c>
      <c r="AP24" s="264">
        <f t="shared" si="16"/>
        <v>0</v>
      </c>
      <c r="AQ24" s="26">
        <v>0</v>
      </c>
      <c r="AR24" s="272">
        <f t="shared" si="17"/>
        <v>0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0"/>
        <v>0</v>
      </c>
      <c r="BH24" s="139" t="e">
        <f t="shared" si="21"/>
        <v>#DIV/0!</v>
      </c>
      <c r="BI24" s="139" t="e">
        <f t="shared" si="22"/>
        <v>#DIV/0!</v>
      </c>
      <c r="BJ24" s="54" t="e">
        <f t="shared" si="23"/>
        <v>#DIV/0!</v>
      </c>
      <c r="BK24" s="54" t="e">
        <f t="shared" si="24"/>
        <v>#DIV/0!</v>
      </c>
      <c r="BL24" s="140" t="e">
        <f t="shared" si="25"/>
        <v>#DIV/0!</v>
      </c>
      <c r="BM24" s="290" t="e">
        <f t="shared" si="26"/>
        <v>#DIV/0!</v>
      </c>
      <c r="BO24" s="285">
        <f>VLOOKUP(B24,'Processed products'!$AK$5:$AV$250,12,FALSE)</f>
        <v>0.24</v>
      </c>
      <c r="BP24" s="316">
        <f>VLOOKUP(B24,'Processed products'!$AK$5:$AV$250,11,FALSE)</f>
        <v>17</v>
      </c>
      <c r="BR24" s="329">
        <f t="shared" si="27"/>
        <v>0.54233989391565196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3"/>
        <v/>
      </c>
      <c r="C25" s="8" t="s">
        <v>13</v>
      </c>
      <c r="D25" s="116"/>
      <c r="E25" s="115">
        <f>IF(B25="",0,VLOOKUP(B25,$B$13:$E$16,4,FALSE))</f>
        <v>0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 t="str">
        <f t="shared" ref="P25" si="29">IF($B25="","0",(((E25-Q25)*1000)/((E25*1000)/P16)))</f>
        <v>0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0</v>
      </c>
      <c r="AA25" s="223">
        <f t="shared" si="9"/>
        <v>0</v>
      </c>
      <c r="AB25" s="223">
        <f t="shared" si="9"/>
        <v>0</v>
      </c>
      <c r="AC25" s="223">
        <f t="shared" si="9"/>
        <v>0</v>
      </c>
      <c r="AD25" s="223">
        <f t="shared" si="9"/>
        <v>0</v>
      </c>
      <c r="AE25" s="223">
        <f t="shared" si="10"/>
        <v>0</v>
      </c>
      <c r="AF25" s="223">
        <f t="shared" si="11"/>
        <v>0</v>
      </c>
      <c r="AG25" s="223">
        <f t="shared" si="12"/>
        <v>0</v>
      </c>
      <c r="AH25" s="224">
        <f t="shared" si="12"/>
        <v>0</v>
      </c>
      <c r="AI25" s="156" t="str">
        <f t="shared" si="13"/>
        <v/>
      </c>
      <c r="AJ25" s="157" t="str">
        <f t="shared" si="2"/>
        <v/>
      </c>
      <c r="AK25" s="157" t="str">
        <f t="shared" si="2"/>
        <v/>
      </c>
      <c r="AL25" s="157" t="str">
        <f t="shared" si="2"/>
        <v/>
      </c>
      <c r="AM25" s="157" t="str">
        <f t="shared" si="14"/>
        <v/>
      </c>
      <c r="AN25" s="158" t="str">
        <f t="shared" si="15"/>
        <v/>
      </c>
      <c r="AP25" s="264" t="str">
        <f t="shared" si="16"/>
        <v/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>
        <f t="shared" si="21"/>
        <v>0</v>
      </c>
      <c r="BI25" s="314">
        <f t="shared" si="22"/>
        <v>0</v>
      </c>
      <c r="BJ25" s="291">
        <f t="shared" si="23"/>
        <v>0</v>
      </c>
      <c r="BK25" s="291">
        <f t="shared" si="24"/>
        <v>0</v>
      </c>
      <c r="BL25" s="292">
        <f t="shared" si="25"/>
        <v>0</v>
      </c>
      <c r="BM25" s="293">
        <f t="shared" si="26"/>
        <v>0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0.54233989391565196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</v>
      </c>
      <c r="M26" s="163">
        <f>SUM(M22:M25)</f>
        <v>0</v>
      </c>
      <c r="O26" s="177"/>
      <c r="P26" s="249">
        <f>(E22*P22+E23*P23+E24*P24+E25*P25)/E26</f>
        <v>298.38741657314802</v>
      </c>
      <c r="Q26" s="244">
        <f>SUM(Q22:Q25)</f>
        <v>0</v>
      </c>
      <c r="R26" s="208">
        <f t="shared" ref="R26:Y26" si="30">SUM(R22:R25)</f>
        <v>0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0</v>
      </c>
      <c r="W26" s="208">
        <f t="shared" si="30"/>
        <v>0</v>
      </c>
      <c r="X26" s="208">
        <f t="shared" si="30"/>
        <v>0</v>
      </c>
      <c r="Y26" s="222">
        <f t="shared" si="30"/>
        <v>0</v>
      </c>
      <c r="Z26" s="215">
        <f>SUM(Z22:Z25)</f>
        <v>1</v>
      </c>
      <c r="AA26" s="70">
        <f t="shared" ref="AA26:AH26" si="31">SUM(AA22:AA25)</f>
        <v>0.49277557129488297</v>
      </c>
      <c r="AB26" s="70">
        <f t="shared" si="31"/>
        <v>5.5927178857898295E-2</v>
      </c>
      <c r="AC26" s="70">
        <f t="shared" si="31"/>
        <v>8.7332388909770204E-3</v>
      </c>
      <c r="AD26" s="70">
        <f t="shared" si="31"/>
        <v>7.9375454926836203E-2</v>
      </c>
      <c r="AE26" s="70">
        <f t="shared" si="31"/>
        <v>15.6181116939383</v>
      </c>
      <c r="AF26" s="70">
        <f t="shared" si="31"/>
        <v>0.84071367363605598</v>
      </c>
      <c r="AG26" s="70">
        <f t="shared" si="31"/>
        <v>0</v>
      </c>
      <c r="AH26" s="216">
        <f t="shared" si="31"/>
        <v>0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 xml:space="preserve">Solid/total fraction of input1 - </v>
      </c>
      <c r="B31" s="66"/>
      <c r="C31" s="67" t="s">
        <v>13</v>
      </c>
      <c r="D31" s="280"/>
      <c r="E31" s="68"/>
      <c r="F31" s="70">
        <f>IF(E31&gt;0,(E31)*($E$22-$Q$22),0)</f>
        <v>0</v>
      </c>
      <c r="G31" s="67" t="str">
        <f>IF(B31="","",VLOOKUP(B31,'Processed products'!$AJ$5:$AM$104,2,FALSE))</f>
        <v/>
      </c>
      <c r="H31" s="67" t="str">
        <f>IF(G31="","",VLOOKUP(G31,Other_tables!$Y$3:$AA$214,2,FALSE))</f>
        <v/>
      </c>
      <c r="I31" s="67" t="str">
        <f>IF(G31="","",VLOOKUP(G31,Other_tables!$Y$3:$AA$214,3,FALSE))</f>
        <v/>
      </c>
      <c r="J31" s="111"/>
      <c r="K31" s="111"/>
      <c r="L31" s="69"/>
      <c r="M31" s="69"/>
      <c r="N31" s="69"/>
      <c r="O31" s="69"/>
      <c r="P31" s="69"/>
      <c r="Q31" s="69"/>
      <c r="R31" s="180"/>
      <c r="S31" s="181"/>
      <c r="T31" s="172" t="str">
        <f>IF(B32="",P13,IF(B33="",(F31/(((E13/(P13/1000))-Q22)-(F32/(T32/1000))))*1000,(F31/(((E13/(P13/1000))-Q22)-((F33/(T33/1000))+(F32/(T32/1000)))))*1000))</f>
        <v>0</v>
      </c>
      <c r="U31" s="182" t="s">
        <v>126</v>
      </c>
      <c r="V31" s="180"/>
      <c r="W31" s="180"/>
      <c r="X31" s="180"/>
      <c r="Y31" s="180"/>
      <c r="Z31" s="215">
        <f>F31</f>
        <v>0</v>
      </c>
      <c r="AA31" s="170">
        <f t="shared" ref="AA31:AD33" si="32">IF($E31="",0,((R$13-(R$22*1000))*L31)/1000)</f>
        <v>0</v>
      </c>
      <c r="AB31" s="70">
        <f t="shared" si="32"/>
        <v>0</v>
      </c>
      <c r="AC31" s="70">
        <f t="shared" si="32"/>
        <v>0</v>
      </c>
      <c r="AD31" s="70">
        <f t="shared" si="32"/>
        <v>0</v>
      </c>
      <c r="AE31" s="70">
        <f>IF($E31="",0,((V$13-V$22)*P31))</f>
        <v>0</v>
      </c>
      <c r="AF31" s="144">
        <f>IF($E31="",0,((W$13-(W$22*1000))*Q31)/1000)</f>
        <v>0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 t="str">
        <f t="shared" ref="AI31:AL42" si="35">IF($E31="","",(AA31/$F31)*1000)</f>
        <v/>
      </c>
      <c r="AJ31" s="71" t="str">
        <f t="shared" si="35"/>
        <v/>
      </c>
      <c r="AK31" s="71" t="str">
        <f t="shared" si="35"/>
        <v/>
      </c>
      <c r="AL31" s="71" t="str">
        <f t="shared" si="35"/>
        <v/>
      </c>
      <c r="AM31" s="187" t="str">
        <f t="shared" ref="AM31:AM42" si="36">IF($E31="","",(AE31/$F31))</f>
        <v/>
      </c>
      <c r="AN31" s="112" t="str">
        <f t="shared" ref="AN31:AN42" si="37">IF($E31="","",(AF31/$F31)*1000)</f>
        <v/>
      </c>
      <c r="BR31" s="329">
        <f t="shared" ref="BR31:BR42" si="38">$X$17</f>
        <v>0.54233989391565196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179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154" t="str">
        <f t="shared" si="37"/>
        <v/>
      </c>
      <c r="BR32" s="329">
        <f t="shared" si="38"/>
        <v>0.54233989391565196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0.54233989391565196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 t="str">
        <f>IF(B14="","",B14)</f>
        <v/>
      </c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products'!$AJ$5:$AM$104,2,FALSE))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0.54233989391565196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0.54233989391565196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0.54233989391565196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>Solid/total fraction of input3 - Cattle_deep_litter_org</v>
      </c>
      <c r="B37" s="66" t="str">
        <f>IF(B15="","",B15)</f>
        <v>Cattle_deep_litter_org</v>
      </c>
      <c r="C37" s="67" t="s">
        <v>13</v>
      </c>
      <c r="D37" s="280" t="s">
        <v>127</v>
      </c>
      <c r="E37" s="68">
        <v>1</v>
      </c>
      <c r="F37" s="70">
        <f>IF(E37&gt;0,(E37)*($E$24-$Q$24),0)</f>
        <v>1</v>
      </c>
      <c r="G37" s="67" t="str">
        <f>B37</f>
        <v>Cattle_deep_litter_org</v>
      </c>
      <c r="H37" s="67" t="str">
        <f>IF(G37="","",VLOOKUP(G37,Other_tables!$Y$3:$AA$214,2,FALSE))</f>
        <v>Livestock_manure_org</v>
      </c>
      <c r="I37" s="67" t="str">
        <f>IF(G37="","",VLOOKUP(G37,Other_tables!$Y$3:$AA$214,3,FALSE))</f>
        <v>Field_application</v>
      </c>
      <c r="J37" s="111"/>
      <c r="K37" s="111"/>
      <c r="L37" s="69">
        <v>1</v>
      </c>
      <c r="M37" s="69">
        <v>1</v>
      </c>
      <c r="N37" s="69">
        <v>1</v>
      </c>
      <c r="O37" s="69">
        <v>1</v>
      </c>
      <c r="P37" s="69">
        <v>1</v>
      </c>
      <c r="Q37" s="69">
        <v>1</v>
      </c>
      <c r="R37" s="180"/>
      <c r="S37" s="181"/>
      <c r="T37" s="172">
        <f>IF(B38="",P15,IF(B39="",(F37/(((E15/(P15/1000))-Q24)-(F38/(T38/1000))))*1000,(F37/(((E15/(P15/1000))-Q24)-((F39/(T39/1000))+(F38/(T38/1000)))))*1000))</f>
        <v>298.38741657314802</v>
      </c>
      <c r="U37" s="182" t="s">
        <v>126</v>
      </c>
      <c r="V37" s="180"/>
      <c r="W37" s="180"/>
      <c r="X37" s="180"/>
      <c r="Y37" s="180"/>
      <c r="Z37" s="215">
        <f t="shared" si="39"/>
        <v>1</v>
      </c>
      <c r="AA37" s="170">
        <f t="shared" ref="AA37:AD39" si="41">IF($E37="",0,((R$15-(R$24*1000))*L37)/1000)</f>
        <v>0.49277557129488297</v>
      </c>
      <c r="AB37" s="70">
        <f t="shared" si="41"/>
        <v>5.5927178857898295E-2</v>
      </c>
      <c r="AC37" s="70">
        <f t="shared" si="41"/>
        <v>8.7332388909770204E-3</v>
      </c>
      <c r="AD37" s="70">
        <f t="shared" si="41"/>
        <v>7.9375454926836203E-2</v>
      </c>
      <c r="AE37" s="70">
        <f>IF($E37="",0,((V$15-V$24)*P37))</f>
        <v>15.6181116939383</v>
      </c>
      <c r="AF37" s="144">
        <f>IF($E37="",0,((W$15-(W$24*1000))*Q37)/1000)</f>
        <v>0.84071367363605598</v>
      </c>
      <c r="AG37" s="144">
        <f t="shared" si="33"/>
        <v>0</v>
      </c>
      <c r="AH37" s="216">
        <f t="shared" si="34"/>
        <v>0</v>
      </c>
      <c r="AI37" s="210">
        <f t="shared" si="35"/>
        <v>492.77557129488298</v>
      </c>
      <c r="AJ37" s="71">
        <f t="shared" si="35"/>
        <v>55.927178857898298</v>
      </c>
      <c r="AK37" s="71">
        <f t="shared" si="35"/>
        <v>8.7332388909770202</v>
      </c>
      <c r="AL37" s="71">
        <f t="shared" si="35"/>
        <v>79.375454926836198</v>
      </c>
      <c r="AM37" s="187">
        <f>IF($E37="","",(AE37/$F37))</f>
        <v>15.6181116939383</v>
      </c>
      <c r="AN37" s="112">
        <f t="shared" si="37"/>
        <v>840.713673636056</v>
      </c>
      <c r="BR37" s="329">
        <f t="shared" si="38"/>
        <v>0.54233989391565196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0.54233989391565196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0.54233989391565196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 xml:space="preserve">Solid/total fraction of input4 - </v>
      </c>
      <c r="B40" s="66" t="str">
        <f>IF(B16="","",B16)</f>
        <v/>
      </c>
      <c r="C40" s="67" t="s">
        <v>13</v>
      </c>
      <c r="D40" s="280"/>
      <c r="E40" s="68"/>
      <c r="F40" s="70">
        <f>IF(E40&gt;0,(E40)*($E$25-$Q$25),0)</f>
        <v>0</v>
      </c>
      <c r="G40" s="67" t="str">
        <f>B40</f>
        <v/>
      </c>
      <c r="H40" s="67" t="str">
        <f>IF(G40="","",VLOOKUP(G40,Other_tables!$Y$3:$AA$214,2,FALSE))</f>
        <v/>
      </c>
      <c r="I40" s="67" t="str">
        <f>IF(G40="","",VLOOKUP(G40,Other_tables!$Y$3:$AA$214,3,FALSE))</f>
        <v/>
      </c>
      <c r="J40" s="111"/>
      <c r="K40" s="111"/>
      <c r="L40" s="69"/>
      <c r="M40" s="69"/>
      <c r="N40" s="69"/>
      <c r="O40" s="69"/>
      <c r="P40" s="69"/>
      <c r="Q40" s="69"/>
      <c r="R40" s="180"/>
      <c r="S40" s="181"/>
      <c r="T40" s="172" t="str">
        <f>IF(B41="",P16,IF(B42="",(F40/(((E16/(P16/1000))-Q25)-(F41/(T41/1000))))*1000,(F40/(((E16/(P16/1000))-Q25)-((F42/(T42/1000))+(F41/(T41/1000)))))*1000))</f>
        <v>0</v>
      </c>
      <c r="U40" s="182" t="s">
        <v>126</v>
      </c>
      <c r="V40" s="180"/>
      <c r="W40" s="180"/>
      <c r="X40" s="180"/>
      <c r="Y40" s="180"/>
      <c r="Z40" s="215">
        <f t="shared" si="39"/>
        <v>0</v>
      </c>
      <c r="AA40" s="170">
        <f t="shared" ref="AA40:AD42" si="44">IF($E40="",0,((R$16-(R$25*1000))*L40)/1000)</f>
        <v>0</v>
      </c>
      <c r="AB40" s="70">
        <f t="shared" si="44"/>
        <v>0</v>
      </c>
      <c r="AC40" s="70">
        <f t="shared" si="44"/>
        <v>0</v>
      </c>
      <c r="AD40" s="70">
        <f t="shared" si="44"/>
        <v>0</v>
      </c>
      <c r="AE40" s="70">
        <f>IF($E40="",0,((V$16-V$25)*P40))</f>
        <v>0</v>
      </c>
      <c r="AF40" s="144">
        <f>IF($E40="",0,((W$16-(W$25*1000))*Q40)/1000)</f>
        <v>0</v>
      </c>
      <c r="AG40" s="144">
        <f t="shared" si="33"/>
        <v>0</v>
      </c>
      <c r="AH40" s="216">
        <f t="shared" si="34"/>
        <v>0</v>
      </c>
      <c r="AI40" s="210" t="str">
        <f t="shared" si="35"/>
        <v/>
      </c>
      <c r="AJ40" s="71" t="str">
        <f t="shared" si="35"/>
        <v/>
      </c>
      <c r="AK40" s="71" t="str">
        <f t="shared" si="35"/>
        <v/>
      </c>
      <c r="AL40" s="71" t="str">
        <f t="shared" si="35"/>
        <v/>
      </c>
      <c r="AM40" s="187" t="str">
        <f t="shared" si="36"/>
        <v/>
      </c>
      <c r="AN40" s="112" t="str">
        <f t="shared" si="37"/>
        <v/>
      </c>
      <c r="BR40" s="329">
        <f t="shared" si="38"/>
        <v>0.54233989391565196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0.54233989391565196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0.54233989391565196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1</v>
      </c>
      <c r="L43" s="27">
        <f t="shared" ref="L43:Q43" si="45">SUM(L28,L31:L42)</f>
        <v>1</v>
      </c>
      <c r="M43" s="27">
        <f t="shared" si="45"/>
        <v>1</v>
      </c>
      <c r="N43" s="27">
        <f t="shared" si="45"/>
        <v>1</v>
      </c>
      <c r="O43" s="27">
        <f t="shared" si="45"/>
        <v>1</v>
      </c>
      <c r="P43" s="27">
        <f t="shared" si="45"/>
        <v>1</v>
      </c>
      <c r="Q43" s="64">
        <f t="shared" si="45"/>
        <v>1</v>
      </c>
      <c r="S43" s="28"/>
      <c r="Y43" s="225" t="s">
        <v>40</v>
      </c>
      <c r="Z43" s="141">
        <f>SUM(Z31:Z42)</f>
        <v>1</v>
      </c>
      <c r="AA43" s="141">
        <f t="shared" ref="AA43:AG43" si="46">SUM(AA31:AA42)</f>
        <v>0.49277557129488297</v>
      </c>
      <c r="AB43" s="141">
        <f t="shared" si="46"/>
        <v>5.5927178857898295E-2</v>
      </c>
      <c r="AC43" s="141">
        <f t="shared" si="46"/>
        <v>8.7332388909770204E-3</v>
      </c>
      <c r="AD43" s="141">
        <f>SUM(AD31:AD42)</f>
        <v>7.9375454926836203E-2</v>
      </c>
      <c r="AE43" s="141">
        <f t="shared" si="46"/>
        <v>15.6181116939383</v>
      </c>
      <c r="AF43" s="141">
        <f t="shared" si="46"/>
        <v>0.84071367363605598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</v>
      </c>
      <c r="AA44" s="198">
        <f t="shared" ref="AA44:AG44" si="47">AA26-AA43</f>
        <v>0</v>
      </c>
      <c r="AB44" s="198">
        <f t="shared" si="47"/>
        <v>0</v>
      </c>
      <c r="AC44" s="198">
        <f t="shared" si="47"/>
        <v>0</v>
      </c>
      <c r="AD44" s="198">
        <f t="shared" si="47"/>
        <v>0</v>
      </c>
      <c r="AE44" s="198">
        <f t="shared" si="47"/>
        <v>0</v>
      </c>
      <c r="AF44" s="198">
        <f t="shared" si="47"/>
        <v>0</v>
      </c>
      <c r="AG44" s="198">
        <f t="shared" si="47"/>
        <v>0</v>
      </c>
      <c r="AH44" s="199">
        <f>AH26-AH43</f>
        <v>0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58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/>
      </c>
      <c r="C48" s="27">
        <f>IF(B48="",0,IF(VLOOKUP(G48,Other_tables!$E$3:$H$225,3,FALSE)="Nej",VLOOKUP(B48,$B$31:$AH$42,31,FALSE),((VLOOKUP(G48,Other_tables!$E$3:$H$225,4,FALSE))/100)*VLOOKUP(B48,$B$31:$F$42,5,FALSE)))</f>
        <v>0</v>
      </c>
      <c r="D48" s="162"/>
      <c r="E48" s="16" t="str">
        <f>IF(B48="","",IF($G$5=Other_tables!$I$2,VLOOKUP(G48,Other_tables!$E$3:$K$225,5,FALSE),IF($G$5=Other_tables!$J$2,VLOOKUP(G48,Other_tables!$E$3:$K$225,6,FALSE),IF($G$5=Other_tables!$K$2,VLOOKUP(G48,Other_tables!$E$3:$K$225,7,FALSE),"?"))))</f>
        <v/>
      </c>
      <c r="F48" s="27">
        <f t="shared" ref="F48:F50" si="49">IF(OR(E48="",E48="?"),0,((((0.981*E48*C48)/(0.0831*(273.15+$G$4)))*16)/1000)*((100-$G$7)/100))</f>
        <v>0</v>
      </c>
      <c r="G48" s="16">
        <f>B13</f>
        <v>0</v>
      </c>
      <c r="Q48" s="159">
        <f t="shared" ref="Q48:Q50" si="50">IF(OR(E48="",E48="?"),0,(F48/((100-$G$7)/100))*2.48)</f>
        <v>0</v>
      </c>
      <c r="R48" s="159">
        <f>IF(OR(E48="",E48="?"),0,(F48*(12/16)+AR48+AQ48+AP48))</f>
        <v>0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0</v>
      </c>
      <c r="W48" s="159">
        <f t="shared" ref="W48:W50" si="52">IF(OR(E48="",E48="?"),0,(F48/((100-$G$7)/100))*2.48)</f>
        <v>0</v>
      </c>
      <c r="X48" s="159">
        <f>W48</f>
        <v>0</v>
      </c>
      <c r="Y48" s="165"/>
      <c r="AP48" s="188">
        <f>IF(F48="","",(F48/((100-$G$7)/100))*(12/16)*0.538)</f>
        <v>0</v>
      </c>
      <c r="AQ48" s="26">
        <v>0</v>
      </c>
      <c r="AR48" s="188">
        <f>IF(F48="","",((F48/((100-$G$7)/100))-F48)*(12/16))</f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>Cattle_deep_litter_org</v>
      </c>
      <c r="C50" s="27">
        <f>IF(B50="",0,IF(VLOOKUP(G50,Other_tables!$E$3:$H$225,3,FALSE)="Nej",VLOOKUP(B50,$B$31:$AH$42,31,FALSE),((VLOOKUP(G50,Other_tables!$E$3:$H$225,4,FALSE))/100)*VLOOKUP(B50,$B$31:$F$42,5,FALSE)))</f>
        <v>0.84071367363605598</v>
      </c>
      <c r="D50" s="162"/>
      <c r="E50" s="16">
        <f>IF(B50="","",IF($G$5=Other_tables!$I$2,VLOOKUP(G50,Other_tables!$E$3:$K$225,5,FALSE),IF($G$5=Other_tables!$J$2,VLOOKUP(G50,Other_tables!$E$3:$K$225,6,FALSE),IF($G$5=Other_tables!$K$2,VLOOKUP(G50,Other_tables!$E$3:$K$225,7,FALSE),"?"))))</f>
        <v>275</v>
      </c>
      <c r="F50" s="27">
        <f t="shared" si="49"/>
        <v>0.15118679647123204</v>
      </c>
      <c r="G50" s="16" t="str">
        <f>B15</f>
        <v>Cattle_deep_litter_org</v>
      </c>
      <c r="Q50" s="159">
        <f t="shared" si="50"/>
        <v>0.37873056085722773</v>
      </c>
      <c r="R50" s="159">
        <f t="shared" si="53"/>
        <v>0.17615552497935974</v>
      </c>
      <c r="S50" s="159">
        <v>0</v>
      </c>
      <c r="T50" s="159">
        <v>0</v>
      </c>
      <c r="U50" s="159">
        <v>0</v>
      </c>
      <c r="V50" s="159">
        <f t="shared" si="51"/>
        <v>9.7395030607059105</v>
      </c>
      <c r="W50" s="159">
        <f t="shared" si="52"/>
        <v>0.37873056085722773</v>
      </c>
      <c r="X50" s="159">
        <f t="shared" si="54"/>
        <v>0.37873056085722773</v>
      </c>
      <c r="Y50" s="165"/>
      <c r="AP50" s="188">
        <f>IF(F50="","",(F50/((100-$G$7)/100))*(12/16)*0.538)</f>
        <v>6.162007310721427E-2</v>
      </c>
      <c r="AQ50" s="26">
        <v>0</v>
      </c>
      <c r="AR50" s="188">
        <f>IF(F50="","",((F50/((100-$G$7)/100))-F50)*(12/16))</f>
        <v>1.1453545187214489E-3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/>
      </c>
      <c r="C51" s="27">
        <f>IF(B51="",0,IF(VLOOKUP(G51,Other_tables!$E$3:$H$129,3,FALSE)="Nej",VLOOKUP(B51,$B$31:$AH$42,31,FALSE),((VLOOKUP(G51,Other_tables!$E$3:$H$129,4,FALSE))/100)*VLOOKUP(B51,$B$31:$F$42,5,FALSE)))</f>
        <v>0</v>
      </c>
      <c r="D51" s="162"/>
      <c r="E51" s="16" t="str">
        <f>IF(B51="","",IF($G$5=Other_tables!$I$2,VLOOKUP(G51,Other_tables!$E$3:$K$225,5,FALSE),IF($G$5=Other_tables!$J$2,VLOOKUP(G51,Other_tables!$E$3:$K$225,6,FALSE),IF($G$5=Other_tables!$K$2,VLOOKUP(G51,Other_tables!$E$3:$K$225,7,FALSE),"?"))))</f>
        <v/>
      </c>
      <c r="F51" s="27">
        <f>IF(OR(E51="",E51="?"),0,((((0.981*E51*C51)/(0.0831*(273.15+$G$4)))*16)/1000)*((100-$G$7)/100))</f>
        <v>0</v>
      </c>
      <c r="G51" s="16">
        <f>B16</f>
        <v>0</v>
      </c>
      <c r="Q51" s="159">
        <f>IF(OR(E51="",E51="?"),0,(F51/((100-$G$7)/100))*2.48)</f>
        <v>0</v>
      </c>
      <c r="R51" s="159">
        <f t="shared" si="53"/>
        <v>0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0</v>
      </c>
      <c r="W51" s="159">
        <f>IF(OR(E51="",E51="?"),0,(F51/((100-$G$7)/100))*2.48)</f>
        <v>0</v>
      </c>
      <c r="X51" s="159">
        <f t="shared" si="54"/>
        <v>0</v>
      </c>
      <c r="Y51" s="165"/>
      <c r="AP51" s="188">
        <f>IF(F51="","",(F51/((100-$G$7)/100))*(12/16)*0.538)</f>
        <v>0</v>
      </c>
      <c r="AQ51" s="26">
        <v>0</v>
      </c>
      <c r="AR51" s="188">
        <f>IF(F51="","",((F51/((100-$G$7)/100))-F51)*(12/16))</f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0.15118679647123204</v>
      </c>
      <c r="Q52" s="27">
        <f t="shared" ref="Q52:X52" si="55">SUM(I36,Q48:Q51)</f>
        <v>0.37873056085722773</v>
      </c>
      <c r="R52" s="27">
        <f t="shared" si="55"/>
        <v>0.17615552497935974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9.7395030607059105</v>
      </c>
      <c r="W52" s="27">
        <f t="shared" si="55"/>
        <v>0.37873056085722773</v>
      </c>
      <c r="X52" s="164">
        <f t="shared" si="55"/>
        <v>0.37873056085722773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77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77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 t="s">
        <v>302</v>
      </c>
      <c r="C57" s="8" t="s">
        <v>13</v>
      </c>
      <c r="D57" s="116" t="s">
        <v>128</v>
      </c>
      <c r="E57" s="169">
        <f>Z31+Z34+Z37+Z40-Q52</f>
        <v>0.62126943914277222</v>
      </c>
      <c r="F57" s="93">
        <v>63</v>
      </c>
      <c r="G57" s="128" t="s">
        <v>101</v>
      </c>
      <c r="H57" s="93">
        <v>9.3000000000000007</v>
      </c>
      <c r="I57" s="23"/>
      <c r="J57" s="23"/>
      <c r="K57" s="93">
        <v>27.9</v>
      </c>
      <c r="L57" s="139">
        <f>C48+C49+C50+C51-W52</f>
        <v>0.46198311277882825</v>
      </c>
      <c r="M57" s="139">
        <v>0</v>
      </c>
      <c r="O57" s="278">
        <f>((($B$69*$Z$57)/1000)/$B$72)*1000</f>
        <v>66.328189719520608</v>
      </c>
      <c r="Q57" s="159">
        <f>AR57*(16/12)*19.5</f>
        <v>1.8285896238039466E-2</v>
      </c>
      <c r="R57" s="159">
        <f>AR57*11</f>
        <v>7.7363407160936206E-3</v>
      </c>
      <c r="S57" s="159">
        <v>0</v>
      </c>
      <c r="T57" s="159">
        <v>0</v>
      </c>
      <c r="U57" s="159">
        <v>0</v>
      </c>
      <c r="V57" s="159">
        <f>(AR57*(16/12)*55)+(AR57*10*21.75)</f>
        <v>0.20454415984217222</v>
      </c>
      <c r="W57" s="159">
        <f>AR57*(16/12)*19.5</f>
        <v>1.8285896238039466E-2</v>
      </c>
      <c r="X57" s="159">
        <f>IF(L57&gt;0,(L57-(L57*BH57^(F57/10))),0)</f>
        <v>1.834224546454738E-2</v>
      </c>
      <c r="Y57" s="190"/>
      <c r="Z57" s="197">
        <f>(Z31+Z34+Z37+Z40)-Q52-Q57</f>
        <v>0.60298354290473277</v>
      </c>
      <c r="AA57" s="198">
        <f>(AA31+AA34+AA37+AA40)-R52-R57</f>
        <v>0.30888370559942957</v>
      </c>
      <c r="AB57" s="198">
        <f t="shared" ref="AB57:AD57" si="56">(AB31+AB34+AB37+AB40)-S52-S57</f>
        <v>5.5927178857898295E-2</v>
      </c>
      <c r="AC57" s="198">
        <f t="shared" si="56"/>
        <v>8.7332388909770204E-3</v>
      </c>
      <c r="AD57" s="198">
        <f t="shared" si="56"/>
        <v>7.9375454926836203E-2</v>
      </c>
      <c r="AE57" s="198">
        <f>(AE31+AE34+AE37+AE40)-V52-V57</f>
        <v>5.6740644733902172</v>
      </c>
      <c r="AF57" s="198">
        <f>(AF31+AF34+AF37+AF40)-W52-W57</f>
        <v>0.44369721654078881</v>
      </c>
      <c r="AG57" s="198">
        <f>IF(OR(G22="IPCC_MCF_B0",G22=""),L57-X57,(AG31+AG34+AG37+AG40+AH31+AH34+AH37+AH40)-X52-X57)</f>
        <v>0.44364086731428087</v>
      </c>
      <c r="AH57" s="199"/>
      <c r="AI57" s="156">
        <f>IF($E57="","",(AA57/$Z$57)*1000)</f>
        <v>512.25893182997049</v>
      </c>
      <c r="AJ57" s="157">
        <f t="shared" ref="AJ57:AN57" si="57">IF($E57="","",(AB57/$Z$57)*1000)</f>
        <v>92.750755001508224</v>
      </c>
      <c r="AK57" s="157">
        <f t="shared" si="57"/>
        <v>14.483378516280355</v>
      </c>
      <c r="AL57" s="157">
        <f t="shared" si="57"/>
        <v>131.63784627431693</v>
      </c>
      <c r="AM57" s="157">
        <f>IF($E57="","",(AE57/$Z$57))</f>
        <v>9.4099823123807553</v>
      </c>
      <c r="AN57" s="158">
        <f t="shared" si="57"/>
        <v>735.83636197329838</v>
      </c>
      <c r="AP57" s="188">
        <f>IF(B57="",0,(AR57*10))</f>
        <v>7.0330370146305648E-3</v>
      </c>
      <c r="AQ57" s="26">
        <v>0</v>
      </c>
      <c r="AR57" s="188">
        <f>IF(B57="",0,IF(G57="Arrhenius",(BL57+BM57)*(12/16),"?"))</f>
        <v>7.0330370146305644E-4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1.5186205516963162E-5</v>
      </c>
      <c r="BE57" s="159"/>
      <c r="BF57" s="159">
        <f>10*19.5*BD57</f>
        <v>2.9613100758078166E-3</v>
      </c>
      <c r="BG57" s="159"/>
      <c r="BH57" s="159">
        <f>1-(BF57/L57)</f>
        <v>0.99359000363022898</v>
      </c>
      <c r="BI57" s="159"/>
      <c r="BJ57" s="159">
        <f>(L57+L57*BH57^(F57/10))/2</f>
        <v>0.45281199004655459</v>
      </c>
      <c r="BK57" s="159">
        <f>(M57+M57*BI57^(F57/10))/2</f>
        <v>0</v>
      </c>
      <c r="BL57" s="315">
        <f>(((BJ57*EXP($K$57-81000*(1/(8.314*(H57+273.15)))))*24)*F57)/1000</f>
        <v>9.3773826861740862E-4</v>
      </c>
      <c r="BM57" s="159"/>
      <c r="BR57" s="329">
        <f t="shared" ref="BR57" si="58">$X$17</f>
        <v>0.54233989391565196</v>
      </c>
      <c r="BT57" s="228">
        <f t="shared" si="43"/>
        <v>0.60298354290473277</v>
      </c>
      <c r="BU57" s="228">
        <f t="shared" si="43"/>
        <v>0.30888370559942957</v>
      </c>
      <c r="BV57" s="228">
        <f t="shared" si="43"/>
        <v>5.5927178857898295E-2</v>
      </c>
      <c r="BW57" s="228">
        <f t="shared" si="42"/>
        <v>8.7332388909770204E-3</v>
      </c>
      <c r="BX57" s="228">
        <f t="shared" si="42"/>
        <v>7.9375454926836203E-2</v>
      </c>
      <c r="BY57" s="228">
        <f t="shared" si="42"/>
        <v>5.6740644733902172</v>
      </c>
      <c r="BZ57" s="228">
        <f t="shared" si="42"/>
        <v>0.44369721654078881</v>
      </c>
      <c r="CA57" s="228">
        <f t="shared" si="42"/>
        <v>0.44364086731428087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/>
      <c r="C62" s="8" t="s">
        <v>13</v>
      </c>
      <c r="D62" s="116"/>
      <c r="E62" s="25"/>
      <c r="F62" s="27">
        <f>(E57-Q57)*E62</f>
        <v>0</v>
      </c>
      <c r="G62" s="8" t="str">
        <f>IF(B62="","",VLOOKUP(B62,'Processed products'!$AJ$5:$AM$104,2,FALSE))</f>
        <v/>
      </c>
      <c r="H62" s="8" t="str">
        <f>IF(B62="","",VLOOKUP(B62,'Processed products'!$AJ$5:$AM$104,3,FALSE))</f>
        <v/>
      </c>
      <c r="I62" s="8" t="str">
        <f>IF(B62="","",VLOOKUP(B62,'Processed products'!$AJ$5:$AM$104,4,FALSE))</f>
        <v/>
      </c>
      <c r="L62" s="26"/>
      <c r="M62" s="26"/>
      <c r="N62" s="26"/>
      <c r="O62" s="26"/>
      <c r="P62" s="26"/>
      <c r="Q62" s="26"/>
      <c r="T62" s="16" t="str">
        <f>(IF($B62="","",VLOOKUP($B62,'Processed products'!$AJ$5:$AN$104,5,FALSE)))</f>
        <v/>
      </c>
      <c r="Z62" s="195">
        <f>F62</f>
        <v>0</v>
      </c>
      <c r="AA62" s="27">
        <f>(($AA$31+$AA$34+$AA$37+$AA$40)-$R$52-$R$57)*L62</f>
        <v>0</v>
      </c>
      <c r="AB62" s="27">
        <f>(($AB$31+$AB$34+$AB$37+$AB$40)-$S$52-$S$57)*M62</f>
        <v>0</v>
      </c>
      <c r="AC62" s="27">
        <f>(($AC$31+$AC$34+$AC$37+$AC$40)-$T$52-$T$57)*N62</f>
        <v>0</v>
      </c>
      <c r="AD62" s="27">
        <f>(($AD$31+$AD$34+$AD$37+$AD$40)-$U$52-$U$57)*O62</f>
        <v>0</v>
      </c>
      <c r="AE62" s="27">
        <f>(($AE$31+$AE$34+$AE$37+$AE$40)-$V$52-$V$57)*P62</f>
        <v>0</v>
      </c>
      <c r="AF62" s="27">
        <f>(($AF$31+$AF$34+$AF$37+$AF$40)-$W$52-$W$57)*Q62</f>
        <v>0</v>
      </c>
      <c r="AG62" s="27">
        <f>($AG$57*Q62)</f>
        <v>0</v>
      </c>
      <c r="AH62" s="196"/>
      <c r="AI62" s="200" t="str">
        <f t="shared" ref="AI62:AL64" si="59">IF($E62="","",(AA62/$F62)*1000)</f>
        <v/>
      </c>
      <c r="AJ62" s="18" t="str">
        <f t="shared" si="59"/>
        <v/>
      </c>
      <c r="AK62" s="18" t="str">
        <f t="shared" si="59"/>
        <v/>
      </c>
      <c r="AL62" s="18" t="str">
        <f t="shared" si="59"/>
        <v/>
      </c>
      <c r="AM62" s="18" t="str">
        <f t="shared" ref="AM62:AN64" si="60">IF($E62="","",(AE62/$F62))</f>
        <v/>
      </c>
      <c r="AN62" s="201" t="str">
        <f t="shared" si="60"/>
        <v/>
      </c>
      <c r="BR62" s="329">
        <f t="shared" ref="BR62:BR64" si="61">$X$17</f>
        <v>0.54233989391565196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/>
      <c r="C63" s="8" t="s">
        <v>13</v>
      </c>
      <c r="D63" s="116"/>
      <c r="E63" s="25"/>
      <c r="F63" s="27">
        <f>(E57-Q57)*E63</f>
        <v>0</v>
      </c>
      <c r="G63" s="8" t="str">
        <f>IF(B63="","",VLOOKUP(B63,'Processed products'!$AJ$5:$AM$104,2,FALSE))</f>
        <v/>
      </c>
      <c r="H63" s="8" t="str">
        <f>IF(B63="","",VLOOKUP(B63,'Processed products'!$AJ$5:$AM$104,3,FALSE))</f>
        <v/>
      </c>
      <c r="I63" s="8" t="str">
        <f>IF(B63="","",VLOOKUP(B63,'Processed products'!$AJ$5:$AM$104,4,FALSE))</f>
        <v/>
      </c>
      <c r="L63" s="26"/>
      <c r="M63" s="26"/>
      <c r="N63" s="26"/>
      <c r="O63" s="26"/>
      <c r="P63" s="26"/>
      <c r="Q63" s="26"/>
      <c r="T63" s="16" t="str">
        <f>(IF($B63="","",VLOOKUP($B63,'Processed products'!$AJ$5:$AN$104,5,FALSE)))</f>
        <v/>
      </c>
      <c r="Z63" s="195">
        <f t="shared" ref="Z63:Z64" si="62">F63</f>
        <v>0</v>
      </c>
      <c r="AA63" s="27">
        <f>(($AA$31+$AA$34+$AA$37+$AA$40)-$R$52-$R$57)*L63</f>
        <v>0</v>
      </c>
      <c r="AB63" s="27">
        <f>(($AB$31+$AB$34+$AB$37+$AB$40)-$S$52-$S$57)*M63</f>
        <v>0</v>
      </c>
      <c r="AC63" s="27">
        <f>(($AC$31+$AC$34+$AC$37+$AC$40)-$T$52-$T$57)*N63</f>
        <v>0</v>
      </c>
      <c r="AD63" s="27">
        <f>(($AD$31+$AD$34+$AD$37+$AD$40)-$U$52-$U$57)*O63</f>
        <v>0</v>
      </c>
      <c r="AE63" s="27">
        <f>(($AE$31+$AE$34+$AE$37+$AE$40)-$V$52-$V$57)*P63</f>
        <v>0</v>
      </c>
      <c r="AF63" s="27">
        <f>(($AF$31+$AF$34+$AF$37+$AF$40)-$W$52-$W$57)*Q63</f>
        <v>0</v>
      </c>
      <c r="AG63" s="27">
        <f t="shared" ref="AG63:AG64" si="63">($AG$57*Q63)</f>
        <v>0</v>
      </c>
      <c r="AH63" s="196"/>
      <c r="AI63" s="200" t="str">
        <f t="shared" si="59"/>
        <v/>
      </c>
      <c r="AJ63" s="18" t="str">
        <f t="shared" si="59"/>
        <v/>
      </c>
      <c r="AK63" s="18" t="str">
        <f t="shared" si="59"/>
        <v/>
      </c>
      <c r="AL63" s="18" t="str">
        <f t="shared" si="59"/>
        <v/>
      </c>
      <c r="AM63" s="18" t="str">
        <f t="shared" si="60"/>
        <v/>
      </c>
      <c r="AN63" s="201" t="str">
        <f t="shared" si="60"/>
        <v/>
      </c>
      <c r="BR63" s="329">
        <f t="shared" si="61"/>
        <v>0.54233989391565196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0.54233989391565196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0</v>
      </c>
      <c r="L65" s="27">
        <f>SUM(L62:L64)</f>
        <v>0</v>
      </c>
      <c r="M65" s="27">
        <f t="shared" ref="M65:Q65" si="64">SUM(M62:M64)</f>
        <v>0</v>
      </c>
      <c r="N65" s="27">
        <f t="shared" si="64"/>
        <v>0</v>
      </c>
      <c r="O65" s="27">
        <f t="shared" si="64"/>
        <v>0</v>
      </c>
      <c r="P65" s="27">
        <f t="shared" si="64"/>
        <v>0</v>
      </c>
      <c r="Q65" s="27">
        <f t="shared" si="64"/>
        <v>0</v>
      </c>
      <c r="Y65" s="225" t="s">
        <v>76</v>
      </c>
      <c r="Z65" s="141">
        <f t="shared" ref="Z65:AG65" si="65">SUM(Z62:Z64)</f>
        <v>0</v>
      </c>
      <c r="AA65" s="141">
        <f t="shared" si="65"/>
        <v>0</v>
      </c>
      <c r="AB65" s="141">
        <f t="shared" si="65"/>
        <v>0</v>
      </c>
      <c r="AC65" s="141">
        <f t="shared" si="65"/>
        <v>0</v>
      </c>
      <c r="AD65" s="141">
        <f t="shared" si="65"/>
        <v>0</v>
      </c>
      <c r="AE65" s="141">
        <f t="shared" si="65"/>
        <v>0</v>
      </c>
      <c r="AF65" s="141">
        <f t="shared" si="65"/>
        <v>0</v>
      </c>
      <c r="AG65" s="141">
        <f t="shared" si="65"/>
        <v>0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F66" s="313"/>
      <c r="Y66" s="221" t="s">
        <v>74</v>
      </c>
      <c r="Z66" s="198">
        <f t="shared" ref="Z66:AF66" si="66">(Z31+Z34+Z37+Z40)-Q52-Q57-Z65</f>
        <v>0.60298354290473277</v>
      </c>
      <c r="AA66" s="198">
        <f t="shared" si="66"/>
        <v>0.30888370559942957</v>
      </c>
      <c r="AB66" s="198">
        <f t="shared" si="66"/>
        <v>5.5927178857898295E-2</v>
      </c>
      <c r="AC66" s="198">
        <f t="shared" si="66"/>
        <v>8.7332388909770204E-3</v>
      </c>
      <c r="AD66" s="198">
        <f t="shared" si="66"/>
        <v>7.9375454926836203E-2</v>
      </c>
      <c r="AE66" s="198">
        <f t="shared" si="66"/>
        <v>5.6740644733902172</v>
      </c>
      <c r="AF66" s="198">
        <f t="shared" si="66"/>
        <v>0.44369721654078881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>
        <f>(F31*T31+F34*T34+F37*T37+F40*T40)/(F31+F34+F37+F40)</f>
        <v>298.38741657314802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>
        <f>(B69/B70)</f>
        <v>2.7126128779377092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>
        <f>B71*(Z31+Z34+Z37+Z40)</f>
        <v>2.7126128779377092</v>
      </c>
      <c r="Q72" s="313"/>
      <c r="R72" s="313"/>
      <c r="S72" s="313"/>
      <c r="T72" s="313"/>
      <c r="U72" s="313"/>
      <c r="V72" s="313"/>
      <c r="W72" s="313"/>
      <c r="X72" s="313"/>
      <c r="Y72" s="313"/>
      <c r="Z72" s="313"/>
      <c r="AA72" s="313"/>
      <c r="AB72" s="313"/>
      <c r="AC72" s="313"/>
      <c r="AD72" s="313"/>
      <c r="AE72" s="313"/>
      <c r="AF72" s="313"/>
      <c r="AG72" s="313"/>
      <c r="AH72" s="313"/>
      <c r="AI72" s="313"/>
      <c r="AJ72" s="313"/>
      <c r="AK72" s="313"/>
      <c r="AL72" s="313"/>
      <c r="AM72" s="313"/>
      <c r="AN72" s="313"/>
      <c r="AO72" s="313"/>
      <c r="AP72" s="313"/>
      <c r="AQ72" s="313"/>
      <c r="AR72" s="313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B72-(1-(B69/1000))*(F31+F34+F37+F40)</f>
        <v>2.0110002945108572</v>
      </c>
      <c r="AL73" s="72"/>
      <c r="AM73" s="82"/>
      <c r="AN73" s="82"/>
      <c r="AO73" s="82"/>
      <c r="AP73" s="82"/>
      <c r="AQ73" s="82"/>
      <c r="BT73" s="228">
        <f t="shared" ref="BT73:CB73" si="68">IF($B72="Yes",Z73,0)</f>
        <v>0</v>
      </c>
      <c r="BU73" s="228">
        <f t="shared" si="68"/>
        <v>0</v>
      </c>
      <c r="BV73" s="228">
        <f t="shared" si="68"/>
        <v>0</v>
      </c>
      <c r="BW73" s="228">
        <f t="shared" si="68"/>
        <v>0</v>
      </c>
      <c r="BX73" s="228">
        <f t="shared" si="68"/>
        <v>0</v>
      </c>
      <c r="BY73" s="228">
        <f t="shared" si="68"/>
        <v>0</v>
      </c>
      <c r="BZ73" s="228">
        <f t="shared" si="68"/>
        <v>0</v>
      </c>
      <c r="CA73" s="228">
        <f t="shared" si="68"/>
        <v>0</v>
      </c>
      <c r="CB73" s="228">
        <f t="shared" si="68"/>
        <v>0</v>
      </c>
    </row>
    <row r="74" spans="1:80" ht="15" thickBot="1" x14ac:dyDescent="0.35">
      <c r="D74" s="102"/>
      <c r="Q74" s="313">
        <f>Q83+Q82+Q78+Q57+Q26</f>
        <v>1.8285896238039466E-2</v>
      </c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7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0</v>
      </c>
      <c r="J78" s="115">
        <f>F78-I78</f>
        <v>0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0.54233989391565196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0.54233989391565196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6"/>
        <v>0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0.54233989391565196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0.54233989391565196</v>
      </c>
      <c r="BT81" s="228"/>
    </row>
    <row r="82" spans="1:80" x14ac:dyDescent="0.3">
      <c r="A82" s="85" t="s">
        <v>132</v>
      </c>
      <c r="B82" s="116"/>
      <c r="C82" s="8" t="s">
        <v>13</v>
      </c>
      <c r="D82" s="116"/>
      <c r="E82" s="169" t="str">
        <f>IF(B82="","",VLOOKUP(B82,$B$62:$F$64,5,FALSE))</f>
        <v/>
      </c>
      <c r="F82" s="93"/>
      <c r="G82" s="128"/>
      <c r="H82" s="93"/>
      <c r="I82" s="115">
        <f>IF(B82="",0,(($E$22*$F$22+$E$23*$F$23+$E$24*$F$24+$E$25*$F$25)/$E$26)+$F$57)</f>
        <v>0</v>
      </c>
      <c r="J82" s="115">
        <f>F82-I82</f>
        <v>0</v>
      </c>
      <c r="K82" s="93"/>
      <c r="L82" s="139" t="str">
        <f>IF(B82="","",VLOOKUP(B82,$B$62:$AH$64,32,FALSE)+M82)</f>
        <v/>
      </c>
      <c r="M82" s="139" t="str">
        <f>IF(B82="","",VLOOKUP(B82,$B$62:$AH$64,33,FALSE))</f>
        <v/>
      </c>
      <c r="O82" s="278" t="str">
        <f>(IF($B82="","",VLOOKUP($B82,'Processed products'!$AJ$5:$AN$250,5,FALSE)))</f>
        <v/>
      </c>
      <c r="Q82" s="159">
        <f>AR82*(16/12)*19.5</f>
        <v>0</v>
      </c>
      <c r="R82" s="159">
        <f>AR82*11</f>
        <v>0</v>
      </c>
      <c r="S82" s="159">
        <v>0</v>
      </c>
      <c r="T82" s="159">
        <v>0</v>
      </c>
      <c r="U82" s="159">
        <v>0</v>
      </c>
      <c r="V82" s="159">
        <f>(AR82*(16/12)*55)+(AR82*10*21.75)</f>
        <v>0</v>
      </c>
      <c r="W82" s="159">
        <f>AR82*(16/12)*19.5</f>
        <v>0</v>
      </c>
      <c r="X82" s="159">
        <f>AR82*(16/12)*19.5</f>
        <v>0</v>
      </c>
      <c r="Y82" s="190"/>
      <c r="Z82" s="195">
        <f>IF($B82="",0,(VLOOKUP($B82,$B$62:$AH$64,25,FALSE))-Q82)</f>
        <v>0</v>
      </c>
      <c r="AA82" s="27">
        <f>IF($B82="",0,(VLOOKUP($B82,$B$62:$AH$64,26,FALSE))-R82)</f>
        <v>0</v>
      </c>
      <c r="AB82" s="27">
        <f>IF($B82="",0,(VLOOKUP($B82,$B$62:$AH$64,27,FALSE))-S82)</f>
        <v>0</v>
      </c>
      <c r="AC82" s="27">
        <f>IF($B82="",0,(VLOOKUP($B82,$B$62:$AH$64,28,FALSE))-T82)</f>
        <v>0</v>
      </c>
      <c r="AD82" s="27">
        <f>IF($B82="",0,(VLOOKUP($B82,$B$62:$AH$64,29,FALSE))-U82)</f>
        <v>0</v>
      </c>
      <c r="AE82" s="27">
        <f>IF($B82="",0,(VLOOKUP($B82,$B$62:$AH$64,30,FALSE))-V82)</f>
        <v>0</v>
      </c>
      <c r="AF82" s="27">
        <f>IF($B82="",0,(VLOOKUP($B82,$B$62:$AH$64,31,FALSE))-W82)</f>
        <v>0</v>
      </c>
      <c r="AG82" s="27">
        <f>IF($B82="",0,(L82-X82))</f>
        <v>0</v>
      </c>
      <c r="AH82" s="196"/>
      <c r="AI82" s="192" t="str">
        <f t="shared" si="70"/>
        <v/>
      </c>
      <c r="AJ82" s="18" t="str">
        <f t="shared" si="70"/>
        <v/>
      </c>
      <c r="AK82" s="18" t="str">
        <f t="shared" si="70"/>
        <v/>
      </c>
      <c r="AL82" s="18" t="str">
        <f t="shared" si="70"/>
        <v/>
      </c>
      <c r="AM82" s="18" t="str">
        <f>IF($E82="","",(AE82/$Z82))</f>
        <v/>
      </c>
      <c r="AN82" s="201" t="str">
        <f>IF($E82="","",(AF82/$Z82)*1000)</f>
        <v/>
      </c>
      <c r="AP82" s="188" t="str">
        <f>IF(B82="","",(AR82*10))</f>
        <v/>
      </c>
      <c r="AQ82" s="26">
        <v>0</v>
      </c>
      <c r="AR82" s="188">
        <f t="shared" si="95"/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 t="e">
        <f>((L82*EXP(K82-81000*(1/(8.314*(H82+273.15)))))*24)/1000</f>
        <v>#VALUE!</v>
      </c>
      <c r="BE82" s="159"/>
      <c r="BF82" s="159" t="e">
        <f>10*19.5*BD82</f>
        <v>#VALUE!</v>
      </c>
      <c r="BG82" s="159"/>
      <c r="BH82" s="159" t="e">
        <f>1-(BF82/L82)</f>
        <v>#VALUE!</v>
      </c>
      <c r="BI82" s="159"/>
      <c r="BJ82" s="159" t="e">
        <f>(L82+L82*BH82^(J82/10))/2</f>
        <v>#VALUE!</v>
      </c>
      <c r="BK82" s="159"/>
      <c r="BL82" s="159" t="e">
        <f>(((BJ82*EXP($K82-81000*(1/(8.314*(H82+273.15)))))*24)*J82)/1000</f>
        <v>#VALUE!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0.54233989391565196</v>
      </c>
      <c r="BT82" s="228"/>
    </row>
    <row r="83" spans="1:80" ht="15" thickBot="1" x14ac:dyDescent="0.35">
      <c r="A83" s="85" t="s">
        <v>132</v>
      </c>
      <c r="B83" s="116"/>
      <c r="C83" s="8" t="s">
        <v>13</v>
      </c>
      <c r="D83" s="116"/>
      <c r="E83" s="169" t="str">
        <f>IF(B83="","",VLOOKUP(B83,$B$62:$F$64,5,FALSE))</f>
        <v/>
      </c>
      <c r="F83" s="93"/>
      <c r="G83" s="128"/>
      <c r="H83" s="93"/>
      <c r="I83" s="115">
        <f>IF(B83="",0,(($E$22*$F$22+$E$23*$F$23+$E$24*$F$24+$E$25*$F$25)/$E$26)+$F$57)</f>
        <v>0</v>
      </c>
      <c r="J83" s="115">
        <f t="shared" si="76"/>
        <v>0</v>
      </c>
      <c r="K83" s="93"/>
      <c r="L83" s="139" t="str">
        <f>IF(B83="","",VLOOKUP(B83,$B$62:$AH$64,32,FALSE)+M83)</f>
        <v/>
      </c>
      <c r="M83" s="139" t="str">
        <f>IF(B83="","",VLOOKUP(B83,$B$62:$AH$64,33,FALSE))</f>
        <v/>
      </c>
      <c r="O83" s="278" t="str">
        <f>(IF($B83="","",VLOOKUP($B83,'Processed products'!$AJ$5:$AN$250,5,FALSE)))</f>
        <v/>
      </c>
      <c r="Q83" s="159">
        <f>AR83*(16/12)*19.5</f>
        <v>0</v>
      </c>
      <c r="R83" s="159">
        <f>AR83*11</f>
        <v>0</v>
      </c>
      <c r="S83" s="159">
        <v>0</v>
      </c>
      <c r="T83" s="159">
        <v>0</v>
      </c>
      <c r="U83" s="159">
        <v>0</v>
      </c>
      <c r="V83" s="159">
        <f>(AR83*(16/12)*55)+(AR83*10*21.75)</f>
        <v>0</v>
      </c>
      <c r="W83" s="159">
        <f>AR83*(16/12)*19.5</f>
        <v>0</v>
      </c>
      <c r="X83" s="159">
        <f>AR83*(16/12)*19.5</f>
        <v>0</v>
      </c>
      <c r="Y83" s="190"/>
      <c r="Z83" s="197">
        <f>IF($B83="",0,(VLOOKUP($B83,$B$62:$AH$64,25,FALSE))-Q83)</f>
        <v>0</v>
      </c>
      <c r="AA83" s="198">
        <f>IF($B83="",0,(VLOOKUP($B83,$B$62:$AH$64,26,FALSE))-R83)</f>
        <v>0</v>
      </c>
      <c r="AB83" s="198">
        <f>IF($B83="",0,(VLOOKUP($B83,$B$62:$AH$64,27,FALSE))-S83)</f>
        <v>0</v>
      </c>
      <c r="AC83" s="198">
        <f>IF($B83="",0,(VLOOKUP($B83,$B$62:$AH$64,28,FALSE))-T83)</f>
        <v>0</v>
      </c>
      <c r="AD83" s="198">
        <f>IF($B83="",0,(VLOOKUP($B83,$B$62:$AH$64,29,FALSE))-U83)</f>
        <v>0</v>
      </c>
      <c r="AE83" s="198">
        <f>IF($B83="",0,(VLOOKUP($B83,$B$62:$AH$64,30,FALSE))-V83)</f>
        <v>0</v>
      </c>
      <c r="AF83" s="198">
        <f>IF($B83="",0,(VLOOKUP($B83,$B$62:$AH$64,31,FALSE))-W83)</f>
        <v>0</v>
      </c>
      <c r="AG83" s="198">
        <f>IF($B83="",0,(L83-X83))</f>
        <v>0</v>
      </c>
      <c r="AH83" s="199"/>
      <c r="AI83" s="192" t="str">
        <f t="shared" si="70"/>
        <v/>
      </c>
      <c r="AJ83" s="18" t="str">
        <f t="shared" si="70"/>
        <v/>
      </c>
      <c r="AK83" s="18" t="str">
        <f t="shared" si="70"/>
        <v/>
      </c>
      <c r="AL83" s="18" t="str">
        <f t="shared" si="70"/>
        <v/>
      </c>
      <c r="AM83" s="18" t="str">
        <f>IF($E83="","",(AE83/$Z83))</f>
        <v/>
      </c>
      <c r="AN83" s="201" t="str">
        <f>IF($E83="","",(AF83/$Z83)*1000)</f>
        <v/>
      </c>
      <c r="AP83" s="188" t="str">
        <f>IF(B83="","",(AR83*10))</f>
        <v/>
      </c>
      <c r="AQ83" s="26">
        <v>0</v>
      </c>
      <c r="AR83" s="188">
        <f t="shared" si="95"/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 t="e">
        <f>((L83*EXP(K83-81000*(1/(8.314*(H83+273.15)))))*24)/1000</f>
        <v>#VALUE!</v>
      </c>
      <c r="BE83" s="159"/>
      <c r="BF83" s="159" t="e">
        <f>10*19.5*BD83</f>
        <v>#VALUE!</v>
      </c>
      <c r="BG83" s="159"/>
      <c r="BH83" s="159" t="e">
        <f>1-(BF83/L83)</f>
        <v>#VALUE!</v>
      </c>
      <c r="BI83" s="159"/>
      <c r="BJ83" s="159" t="e">
        <f>(L83+L83*BH83^(J83/10))/2</f>
        <v>#VALUE!</v>
      </c>
      <c r="BK83" s="159"/>
      <c r="BL83" s="159" t="e">
        <f>(((BJ83*EXP($K83-81000*(1/(8.314*(H83+273.15)))))*24)*J83)/1000</f>
        <v>#VALUE!</v>
      </c>
      <c r="BM83" s="159"/>
      <c r="BO83" s="318">
        <f>VLOOKUP(B83,'Processed products'!$AJ$5:$AV$250,13,FALSE)</f>
        <v>0</v>
      </c>
      <c r="BP83" s="319">
        <f>VLOOKUP(B83,'Processed products'!$AJ$5:$AV$250,12,FALSE)</f>
        <v>0</v>
      </c>
      <c r="BR83" s="329">
        <f t="shared" si="75"/>
        <v>0.54233989391565196</v>
      </c>
      <c r="BT83" s="228"/>
    </row>
    <row r="84" spans="1:80" ht="15" thickBot="1" x14ac:dyDescent="0.35">
      <c r="BT84" s="228">
        <f>SUM(BT10:BT83)</f>
        <v>0.60298354290473277</v>
      </c>
      <c r="BU84" s="228">
        <f t="shared" ref="BU84:CB84" si="102">SUM(BU10:BU83)</f>
        <v>0.30888370559942957</v>
      </c>
      <c r="BV84" s="228">
        <f t="shared" si="102"/>
        <v>5.5927178857898295E-2</v>
      </c>
      <c r="BW84" s="228">
        <f t="shared" si="102"/>
        <v>8.7332388909770204E-3</v>
      </c>
      <c r="BX84" s="228">
        <f t="shared" si="102"/>
        <v>7.9375454926836203E-2</v>
      </c>
      <c r="BY84" s="228">
        <f t="shared" si="102"/>
        <v>5.6740644733902172</v>
      </c>
      <c r="BZ84" s="228">
        <f t="shared" si="102"/>
        <v>0.44369721654078881</v>
      </c>
      <c r="CA84" s="228">
        <f t="shared" si="102"/>
        <v>0.44364086731428087</v>
      </c>
      <c r="CB84" s="228">
        <f t="shared" si="102"/>
        <v>0</v>
      </c>
    </row>
    <row r="85" spans="1:80" x14ac:dyDescent="0.3">
      <c r="Q85" s="320"/>
      <c r="R85" s="320"/>
      <c r="S85" s="320"/>
      <c r="T85" s="320"/>
      <c r="U85" s="320"/>
      <c r="V85" s="320"/>
      <c r="W85" s="320"/>
      <c r="Y85" s="225" t="s">
        <v>76</v>
      </c>
      <c r="Z85" s="141">
        <f>SUM(Z78:Z83)</f>
        <v>0</v>
      </c>
      <c r="AA85" s="141">
        <f t="shared" ref="AA85:AF85" si="103">SUM(AA78:AA83)</f>
        <v>0</v>
      </c>
      <c r="AB85" s="141">
        <f t="shared" si="103"/>
        <v>0</v>
      </c>
      <c r="AC85" s="141">
        <f t="shared" si="103"/>
        <v>0</v>
      </c>
      <c r="AD85" s="141">
        <f t="shared" si="103"/>
        <v>0</v>
      </c>
      <c r="AE85" s="141">
        <f t="shared" si="103"/>
        <v>0</v>
      </c>
      <c r="AF85" s="226">
        <f t="shared" si="103"/>
        <v>0</v>
      </c>
      <c r="AG85" s="82"/>
      <c r="AH85" s="82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>
        <f>E17-Q26-Q52-Q57-SUM(Q78:Q83)-BT84-Z85</f>
        <v>0</v>
      </c>
      <c r="AA86" s="198">
        <f>($E$17*(R17/1000))-R26-R52-R57-SUM(R78:R83)-BU84-AA85</f>
        <v>0</v>
      </c>
      <c r="AB86" s="198">
        <f>($E$17*(S17/1000))-S26-S52-S57-SUM(S78:S83)-BV84-AB85</f>
        <v>0</v>
      </c>
      <c r="AC86" s="198">
        <f>($E$17*(T17/1000))-T26-T52-T57-SUM(T78:T83)-BW84-AC85</f>
        <v>0</v>
      </c>
      <c r="AD86" s="198">
        <f>($E$17*(U17/1000))-U26-U52-U57-SUM(U78:U83)-BX84-AD85</f>
        <v>0</v>
      </c>
      <c r="AE86" s="198">
        <f>($E$17*V17)-V26-V52-V57-SUM(V78:V83)-BY84-AE85</f>
        <v>0</v>
      </c>
      <c r="AF86" s="199">
        <f>($E$17*(W17/1000))-W26-W52-W57-SUM(W78:W83)-BZ84-AF85</f>
        <v>0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 t="s">
        <v>301</v>
      </c>
      <c r="C88" s="232">
        <v>25</v>
      </c>
      <c r="D88" s="232" t="s">
        <v>146</v>
      </c>
      <c r="E88" s="232" t="s">
        <v>150</v>
      </c>
      <c r="F88" s="326">
        <f>J88</f>
        <v>100</v>
      </c>
      <c r="G88" s="130"/>
      <c r="H88" s="130">
        <f>E15/(P15/1000)</f>
        <v>3.3513477595153738</v>
      </c>
      <c r="I88" s="130">
        <f>E15/(P15/1000)</f>
        <v>3.3513477595153738</v>
      </c>
      <c r="J88" s="28">
        <f>I88/H88*100</f>
        <v>100</v>
      </c>
      <c r="K88" s="234">
        <f>IF(B88="",0,(((VLOOKUP(B88,$B$13:$E$16,4,FALSE)*1000)/(VLOOKUP(B88,$B$13:$P$16,15,FALSE))*(F88/100))/1000)*C88)</f>
        <v>8.3783693987884336E-2</v>
      </c>
      <c r="L88" s="234">
        <f>IF(E88="Diesel",VLOOKUP(D88,Other_tables!$O$5:$P$13,2,FALSE)*K88*1.007,0)</f>
        <v>0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0</v>
      </c>
      <c r="R88" s="234">
        <f>IF(O88="","0",SUMPRODUCT(($D$88:$D$101=O88)*$K$88:$K$101))</f>
        <v>0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0.31794862513175759</v>
      </c>
      <c r="S89" s="234">
        <f>IF(O89="Traktor",0,(R89*VLOOKUP(O89,Other_tables!$O$5:$P$13,2,FALSE))/1000)</f>
        <v>3.1794862513175759E-2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 t="s">
        <v>301</v>
      </c>
      <c r="C97" s="232">
        <v>25</v>
      </c>
      <c r="D97" s="232" t="s">
        <v>146</v>
      </c>
      <c r="E97" s="232" t="s">
        <v>150</v>
      </c>
      <c r="F97" s="326">
        <f>J97</f>
        <v>279.48747542419773</v>
      </c>
      <c r="G97" s="130"/>
      <c r="H97" s="130">
        <f>E15/(P15/1000)</f>
        <v>3.3513477595153738</v>
      </c>
      <c r="I97" s="130">
        <f>E57/(O57/1000)</f>
        <v>9.3665972457549316</v>
      </c>
      <c r="J97" s="250">
        <f>I97/H97*100</f>
        <v>279.48747542419773</v>
      </c>
      <c r="K97" s="234">
        <f t="shared" si="104"/>
        <v>0.23416493114387324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0</v>
      </c>
      <c r="R97" s="240"/>
      <c r="S97" s="239">
        <f t="shared" ref="S97" si="107">SUM(S88:S96)</f>
        <v>3.1794862513175759E-2</v>
      </c>
    </row>
    <row r="98" spans="1:19" x14ac:dyDescent="0.3">
      <c r="A98" s="230" t="s">
        <v>205</v>
      </c>
      <c r="B98" s="231"/>
      <c r="C98" s="232"/>
      <c r="D98" s="232"/>
      <c r="E98" s="232"/>
      <c r="F98" s="233">
        <v>100</v>
      </c>
      <c r="G98" s="130"/>
      <c r="K98" s="234">
        <f t="shared" si="104"/>
        <v>0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 t="s">
        <v>301</v>
      </c>
      <c r="C110" s="232"/>
      <c r="D110" s="232">
        <v>6.4999999999999997E-3</v>
      </c>
      <c r="E110" s="232"/>
      <c r="F110" s="233">
        <f>Z24*100</f>
        <v>100</v>
      </c>
      <c r="G110" s="130"/>
      <c r="H110" s="130"/>
      <c r="I110" s="130"/>
      <c r="J110" s="130"/>
      <c r="K110" s="130"/>
      <c r="L110" s="130"/>
      <c r="M110" s="130"/>
      <c r="N110" s="130"/>
      <c r="O110" s="235" t="str">
        <f t="shared" si="108"/>
        <v>Cattle_deep_litter_org</v>
      </c>
      <c r="P110" s="236"/>
      <c r="Q110" s="234">
        <f t="shared" si="109"/>
        <v>0</v>
      </c>
      <c r="R110" s="234">
        <f t="shared" si="110"/>
        <v>2.1783760436849927E-2</v>
      </c>
      <c r="S110" s="234">
        <f t="shared" si="111"/>
        <v>0</v>
      </c>
    </row>
    <row r="111" spans="1:19" x14ac:dyDescent="0.3">
      <c r="A111" s="230" t="s">
        <v>171</v>
      </c>
      <c r="B111" s="231" t="s">
        <v>301</v>
      </c>
      <c r="C111" s="232"/>
      <c r="D111" s="232">
        <v>3.1699999999999999E-2</v>
      </c>
      <c r="E111" s="232"/>
      <c r="F111" s="233">
        <f>Z24*100</f>
        <v>100</v>
      </c>
      <c r="G111" s="130"/>
      <c r="H111" s="130"/>
      <c r="I111" s="130"/>
      <c r="J111" s="130"/>
      <c r="K111" s="130"/>
      <c r="L111" s="130"/>
      <c r="M111" s="130"/>
      <c r="N111" s="130"/>
      <c r="O111" s="235" t="str">
        <f t="shared" si="108"/>
        <v>Cattle_deep_litter_org</v>
      </c>
      <c r="P111" s="236"/>
      <c r="Q111" s="234">
        <f t="shared" si="109"/>
        <v>0</v>
      </c>
      <c r="R111" s="234">
        <f t="shared" si="110"/>
        <v>0.10623772397663735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/>
      <c r="C114" s="232"/>
      <c r="D114" s="232"/>
      <c r="E114" s="232"/>
      <c r="F114" s="233">
        <v>100</v>
      </c>
      <c r="G114" s="130"/>
      <c r="H114" s="130"/>
      <c r="I114" s="130"/>
      <c r="J114" s="130"/>
      <c r="K114" s="130"/>
      <c r="L114" s="130"/>
      <c r="M114" s="130"/>
      <c r="N114" s="130"/>
      <c r="O114" s="235">
        <f t="shared" si="108"/>
        <v>0</v>
      </c>
      <c r="P114" s="236"/>
      <c r="Q114" s="234">
        <f t="shared" si="109"/>
        <v>0</v>
      </c>
      <c r="R114" s="234">
        <f t="shared" si="110"/>
        <v>0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0.12802148441348726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 t="s">
        <v>301</v>
      </c>
      <c r="C118" s="232" t="s">
        <v>255</v>
      </c>
      <c r="D118" s="232"/>
      <c r="E118" s="254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>1.6874035969159905E-3</v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1.6874035969159905E-3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0.12802148441348726</v>
      </c>
      <c r="E132" s="262">
        <f>Q97+S115+E127</f>
        <v>1.6874035969159905E-3</v>
      </c>
      <c r="F132" s="262">
        <f>S97</f>
        <v>3.1794862513175759E-2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1.8285896238039466E-2</v>
      </c>
      <c r="AN134" s="272">
        <f>V26+SUM(V78:V83)+V57</f>
        <v>0.20454415984217222</v>
      </c>
      <c r="AO134" s="269" t="s">
        <v>176</v>
      </c>
      <c r="AP134" s="188">
        <f>SUM(AP22:AP25,AP57,AP78:AP83)</f>
        <v>7.0330370146305648E-3</v>
      </c>
      <c r="AQ134" s="188">
        <f t="shared" ref="AQ134:BA134" si="112">SUM(AQ22:AQ25,AQ57,AQ78:AQ83)</f>
        <v>0</v>
      </c>
      <c r="AR134" s="188">
        <f t="shared" si="112"/>
        <v>7.0330370146305644E-4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0.22754376438599569</v>
      </c>
      <c r="AN135" s="273">
        <f>V52-F52*55</f>
        <v>1.4242292547881483</v>
      </c>
      <c r="AO135" s="269" t="s">
        <v>177</v>
      </c>
      <c r="AP135" s="188">
        <f>SUM(AP48:AP51)</f>
        <v>6.162007310721427E-2</v>
      </c>
      <c r="AQ135" s="188">
        <f t="shared" ref="AQ135:BA135" si="113">SUM(AQ48:AQ51)</f>
        <v>0</v>
      </c>
      <c r="AR135" s="188">
        <f t="shared" si="113"/>
        <v>1.1453545187214489E-3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B22:B26 B118:B126 B106:B114 B88:B101" xr:uid="{D9830E8D-74D8-4050-AF5F-2DDEAD232F1A}">
      <formula1>$B$13:$B$16</formula1>
    </dataValidation>
    <dataValidation type="list" allowBlank="1" showInputMessage="1" showErrorMessage="1" sqref="G78:G83 G57" xr:uid="{AFF27A4B-CC30-4722-8B12-BC4808857907}">
      <formula1>"Arrhenius, IPCC"</formula1>
    </dataValidation>
    <dataValidation type="list" allowBlank="1" showInputMessage="1" showErrorMessage="1" sqref="B81" xr:uid="{DB4BBAB1-87CD-426E-BAC6-D49F68445386}">
      <formula1>$B$40:$B$42</formula1>
    </dataValidation>
    <dataValidation type="list" allowBlank="1" showInputMessage="1" showErrorMessage="1" sqref="B82:B83" xr:uid="{682F69EA-AB1B-4885-AD30-C5851B669F62}">
      <formula1>$B$62:$B$64</formula1>
    </dataValidation>
    <dataValidation type="list" allowBlank="1" showInputMessage="1" showErrorMessage="1" sqref="B78" xr:uid="{BC8B6F0B-D7AC-44EB-9C7B-EA04AE2CB0FA}">
      <formula1>$B$31:$B$33</formula1>
    </dataValidation>
    <dataValidation type="list" allowBlank="1" showInputMessage="1" showErrorMessage="1" sqref="B79" xr:uid="{22FD85E5-9405-45EA-95F3-34D65A6A5B22}">
      <formula1>$B$34:$B$36</formula1>
    </dataValidation>
    <dataValidation type="list" allowBlank="1" showInputMessage="1" showErrorMessage="1" sqref="B80" xr:uid="{280B57C1-90D5-4320-8B55-1A904D5A471C}">
      <formula1>$B$37:$B$39</formula1>
    </dataValidation>
    <dataValidation type="list" allowBlank="1" showInputMessage="1" showErrorMessage="1" sqref="D22:D25 D31:D42 D57 D62:D64 D78:D83" xr:uid="{9F5D529F-66C5-4E76-B909-E69A3FF0CCCF}">
      <formula1>"Yes,No"</formula1>
    </dataValidation>
    <dataValidation type="list" allowBlank="1" showInputMessage="1" showErrorMessage="1" sqref="G22:G25" xr:uid="{EC5C55DD-9E24-4594-92C7-8285757F702F}">
      <formula1>"Arrhenius, IPCC_MCF_B0"</formula1>
    </dataValidation>
    <dataValidation type="list" allowBlank="1" showInputMessage="1" showErrorMessage="1" sqref="C119:C126" xr:uid="{DA26521C-8551-4697-95C8-0A2637D6BCEE}"/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44E8F29E-F60F-49C7-8EDE-1AFA6A1BE002}">
          <x14:formula1>
            <xm:f>'Processed products'!$AJ$5:$AJ$250</xm:f>
          </x14:formula1>
          <xm:sqref>B57</xm:sqref>
        </x14:dataValidation>
        <x14:dataValidation type="list" allowBlank="1" showInputMessage="1" showErrorMessage="1" xr:uid="{FE92F5D3-804B-4C27-84F8-EFB2C377E813}">
          <x14:formula1>
            <xm:f>'Processed products'!$AK$5:$AK$250</xm:f>
          </x14:formula1>
          <xm:sqref>B13:B15</xm:sqref>
        </x14:dataValidation>
        <x14:dataValidation type="list" allowBlank="1" showInputMessage="1" showErrorMessage="1" xr:uid="{95AB9E13-1A65-4AD9-B867-25AA061D7CB7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DBFD6D8A-8767-47FD-BE78-9C2DFE57B2A1}">
          <x14:formula1>
            <xm:f>'Processed products'!$AJ$5:$AJ$104</xm:f>
          </x14:formula1>
          <xm:sqref>B62:B64 B32:B42</xm:sqref>
        </x14:dataValidation>
        <x14:dataValidation type="list" allowBlank="1" showInputMessage="1" showErrorMessage="1" xr:uid="{F28EF16C-5EF1-446D-9673-179EF2202660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46CF1CE1-6460-41E4-967A-DE42E83C48C5}">
          <x14:formula1>
            <xm:f>Other_tables!$B$4:$B$11</xm:f>
          </x14:formula1>
          <xm:sqref>G5</xm:sqref>
        </x14:dataValidation>
        <x14:dataValidation type="list" allowBlank="1" showInputMessage="1" showErrorMessage="1" xr:uid="{3392407E-D4F1-4F03-9225-C90D744A5A9C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0445D955-457A-4585-9B0F-62D00EBA596F}">
          <x14:formula1>
            <xm:f>Other_tables!$T$5:$T$6</xm:f>
          </x14:formula1>
          <xm:sqref>E88:E101</xm:sqref>
        </x14:dataValidation>
        <x14:dataValidation type="list" allowBlank="1" showInputMessage="1" showErrorMessage="1" xr:uid="{0DB5CB1B-D37F-4D94-96CE-A32EC1E7D89A}">
          <x14:formula1>
            <xm:f>Other_tables!$O$5:$O$13</xm:f>
          </x14:formula1>
          <xm:sqref>D88:D101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537E7-D05C-4852-B22C-A7562612EB17}">
  <sheetPr>
    <tabColor theme="5" tint="0.59999389629810485"/>
  </sheetPr>
  <dimension ref="A1:CB137"/>
  <sheetViews>
    <sheetView zoomScaleNormal="100" workbookViewId="0">
      <selection activeCell="G12" sqref="G12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214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305</v>
      </c>
      <c r="C5" s="333"/>
      <c r="F5" s="99" t="s">
        <v>201</v>
      </c>
      <c r="G5" s="96" t="s">
        <v>85</v>
      </c>
    </row>
    <row r="6" spans="1:80" x14ac:dyDescent="0.3">
      <c r="A6" s="3" t="s">
        <v>5</v>
      </c>
      <c r="B6" s="333" t="s">
        <v>306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307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/>
      <c r="C13" s="8" t="s">
        <v>13</v>
      </c>
      <c r="D13" s="35"/>
      <c r="E13" s="9"/>
      <c r="P13" s="247" t="str">
        <f>(IF($B13="","0",VLOOKUP($B13,Biomass_pool_output_Livesto_mod!$A$3:$H$250,8,FALSE)))</f>
        <v>0</v>
      </c>
      <c r="Q13" s="17"/>
      <c r="R13" s="18">
        <f>(IF($B13="","0",VLOOKUP($B13,Biomass_pool_output_Livesto_mod!$A$3:$I$250,3,FALSE)))*$E13</f>
        <v>0</v>
      </c>
      <c r="S13" s="18">
        <f>(IF($B13="","0",VLOOKUP($B13,Biomass_pool_output_Livesto_mod!$A$3:$I$250,4,FALSE)))*$E13</f>
        <v>0</v>
      </c>
      <c r="T13" s="18">
        <f>(IF($B13="","0",VLOOKUP($B13,Biomass_pool_output_Livesto_mod!$A$3:$I$250,5,FALSE)))*$E13</f>
        <v>0</v>
      </c>
      <c r="U13" s="18">
        <f>(IF($B13="","0",VLOOKUP($B13,Biomass_pool_output_Livesto_mod!$A$3:$I$250,6,FALSE)))*$E13</f>
        <v>0</v>
      </c>
      <c r="V13" s="18">
        <f>(IF($B13="","0",VLOOKUP($B13,Biomass_pool_output_Livesto_mod!$A$3:$I$250,7,FALSE)))*$E13</f>
        <v>0</v>
      </c>
      <c r="W13" s="301">
        <f>IF(B13="",0,IF(VLOOKUP(B13,Other_tables!$E$3:$H$225,3,FALSE)="Nej",VLOOKUP($B13,Biomass_pool_output_Livesto_mod!$A$3:$I$250,9,FALSE)*$E13,((VLOOKUP(B13,Other_tables!$E$3:$H$225,4,FALSE))/100)*E13*1000))</f>
        <v>0</v>
      </c>
      <c r="X13" s="301">
        <f>(IF($B13="","0",VLOOKUP($B13,Biomass_pool_output_Livesto_mod!$A$3:$J$250,10,FALSE)))*$E13</f>
        <v>0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 t="s">
        <v>308</v>
      </c>
      <c r="C15" s="8" t="s">
        <v>13</v>
      </c>
      <c r="D15" s="35"/>
      <c r="E15" s="9">
        <v>1</v>
      </c>
      <c r="P15" s="247">
        <f>(IF($B15="","0",VLOOKUP($B15,Biomass_pool_output_Livesto_mod!$A$3:$H$250,8,FALSE)))</f>
        <v>195.890827069831</v>
      </c>
      <c r="Q15" s="17"/>
      <c r="R15" s="18">
        <f>(IF($B15="","0",VLOOKUP($B15,Biomass_pool_output_Livesto_mod!$A$3:$I$250,3,FALSE)))*$E15</f>
        <v>508.608969449043</v>
      </c>
      <c r="S15" s="18">
        <f>(IF($B15="","0",VLOOKUP($B15,Biomass_pool_output_Livesto_mod!$A$3:$I$250,4,FALSE)))*$E15</f>
        <v>31.872013274749001</v>
      </c>
      <c r="T15" s="18">
        <f>(IF($B15="","0",VLOOKUP($B15,Biomass_pool_output_Livesto_mod!$A$3:$I$250,5,FALSE)))*$E15</f>
        <v>10.429800963463901</v>
      </c>
      <c r="U15" s="18">
        <f>(IF($B15="","0",VLOOKUP($B15,Biomass_pool_output_Livesto_mod!$A$3:$I$250,6,FALSE)))*$E15</f>
        <v>14.2409971910556</v>
      </c>
      <c r="V15" s="18">
        <f>(IF($B15="","0",VLOOKUP($B15,Biomass_pool_output_Livesto_mod!$A$3:$I$250,7,FALSE)))*$E15</f>
        <v>16.032791470643701</v>
      </c>
      <c r="W15" s="301">
        <f>IF(B15="",0,IF(VLOOKUP(B15,Other_tables!$E$3:$H$225,3,FALSE)="Nej",VLOOKUP($B15,Biomass_pool_output_Livesto_mod!$A$3:$I$250,9,FALSE)*$E15,((VLOOKUP(B15,Other_tables!$E$3:$H$225,4,FALSE))/100)*E15*1000))</f>
        <v>818.40557729523198</v>
      </c>
      <c r="X15" s="301">
        <f>(IF($B15="","0",VLOOKUP($B15,Biomass_pool_output_Livesto_mod!$A$3:$J$250,10,FALSE)))*$E15</f>
        <v>0.13145537095426099</v>
      </c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/>
      <c r="C16" s="8" t="s">
        <v>13</v>
      </c>
      <c r="D16" s="35"/>
      <c r="E16" s="9"/>
      <c r="P16" s="247" t="str">
        <f>(IF($B16="","0",VLOOKUP($B16,Biomass_pool_output_Livesto_mod!$A$3:$H$250,8,FALSE)))</f>
        <v>0</v>
      </c>
      <c r="Q16" s="17"/>
      <c r="R16" s="18">
        <f>(IF($B16="","0",VLOOKUP($B16,Biomass_pool_output_Livesto_mod!$A$3:$I$250,3,FALSE)))*$E16</f>
        <v>0</v>
      </c>
      <c r="S16" s="18">
        <f>(IF($B16="","0",VLOOKUP($B16,Biomass_pool_output_Livesto_mod!$A$3:$I$250,4,FALSE)))*$E16</f>
        <v>0</v>
      </c>
      <c r="T16" s="18">
        <f>(IF($B16="","0",VLOOKUP($B16,Biomass_pool_output_Livesto_mod!$A$3:$I$250,5,FALSE)))*$E16</f>
        <v>0</v>
      </c>
      <c r="U16" s="18">
        <f>(IF($B16="","0",VLOOKUP($B16,Biomass_pool_output_Livesto_mod!$A$3:$I$250,6,FALSE)))*$E16</f>
        <v>0</v>
      </c>
      <c r="V16" s="18">
        <f>(IF($B16="","0",VLOOKUP($B16,Biomass_pool_output_Livesto_mod!$A$3:$I$250,7,FALSE)))*$E16</f>
        <v>0</v>
      </c>
      <c r="W16" s="301">
        <f>IF(B16="",0,IF(VLOOKUP(B16,Other_tables!$E$3:$H$225,3,FALSE)="Nej",VLOOKUP($B16,Biomass_pool_output_Livesto_mod!$A$3:$I$250,9,FALSE)*$E16,((VLOOKUP(B16,Other_tables!$E$3:$H$225,4,FALSE))/100)*E16*1000))</f>
        <v>0</v>
      </c>
      <c r="X16" s="301">
        <f>(IF($B16="","0",VLOOKUP($B16,Biomass_pool_output_Livesto_mod!$A$3:$J$250,10,FALSE)))*$E16</f>
        <v>0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195.890827069831</v>
      </c>
      <c r="Q17" s="131"/>
      <c r="R17" s="18">
        <f t="shared" ref="R17:V17" si="1">SUM(R13:R16)</f>
        <v>508.608969449043</v>
      </c>
      <c r="S17" s="18">
        <f t="shared" si="1"/>
        <v>31.872013274749001</v>
      </c>
      <c r="T17" s="18">
        <f t="shared" si="1"/>
        <v>10.429800963463901</v>
      </c>
      <c r="U17" s="18">
        <f t="shared" si="1"/>
        <v>14.2409971910556</v>
      </c>
      <c r="V17" s="18">
        <f t="shared" si="1"/>
        <v>16.032791470643701</v>
      </c>
      <c r="W17" s="18">
        <f>SUM(W13:W16)</f>
        <v>818.40557729523198</v>
      </c>
      <c r="X17" s="301">
        <f>IF((X13+X14+X15+X16)=0,0,(E13*X13+E14*X14+E15*X15+E16*X16)/E17)</f>
        <v>0.13145537095426099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/>
      <c r="C22" s="8" t="s">
        <v>13</v>
      </c>
      <c r="D22" s="116"/>
      <c r="E22" s="115">
        <f>IF(B22="",0,VLOOKUP(B22,$B$13:$E$16,4,FALSE))</f>
        <v>0</v>
      </c>
      <c r="F22" s="93"/>
      <c r="G22" s="128"/>
      <c r="H22" s="93"/>
      <c r="I22" s="93"/>
      <c r="J22" s="93"/>
      <c r="K22" s="93"/>
      <c r="L22" s="163">
        <f>IF(G22="IPCC_MCF_B0",0,((W13/1000)*(I22/100)))</f>
        <v>0</v>
      </c>
      <c r="M22" s="163">
        <f>IF(G22="IPCC_MCF_B0",0,((W13/1000)*(J22/100)))</f>
        <v>0</v>
      </c>
      <c r="O22" s="177"/>
      <c r="P22" s="247" t="str">
        <f>IF($B22="","0",(((E22-Q22)*1000)/((E22*1000)/P13)))</f>
        <v>0</v>
      </c>
      <c r="Q22" s="243">
        <f>AR22*(16/12)*9.375</f>
        <v>0</v>
      </c>
      <c r="R22" s="159">
        <f>AR22*5</f>
        <v>0</v>
      </c>
      <c r="S22" s="159">
        <v>0</v>
      </c>
      <c r="T22" s="159">
        <v>0</v>
      </c>
      <c r="U22" s="159">
        <v>0</v>
      </c>
      <c r="V22" s="159">
        <f>(AR22*(16/12)*55)+(AR22*4*21.75)</f>
        <v>0</v>
      </c>
      <c r="W22" s="159">
        <f>AR22*(16/12)*9.375</f>
        <v>0</v>
      </c>
      <c r="X22" s="159">
        <f>IF(L22&gt;0,(L22-(L22*BH22^(F22/10))),0)</f>
        <v>0</v>
      </c>
      <c r="Y22" s="207">
        <f>IF(M22&gt;0,(M22-(M22*BI22^(F22/10))),0)</f>
        <v>0</v>
      </c>
      <c r="Z22" s="202">
        <f>E22-Q22</f>
        <v>0</v>
      </c>
      <c r="AA22" s="27">
        <f>IF($E22="",0,(R13-(R22*1000))/1000)</f>
        <v>0</v>
      </c>
      <c r="AB22" s="27">
        <f>IF($E22="",0,(S13-(S22*1000))/1000)</f>
        <v>0</v>
      </c>
      <c r="AC22" s="27">
        <f>IF($E22="",0,(T13-(T22*1000))/1000)</f>
        <v>0</v>
      </c>
      <c r="AD22" s="27">
        <f>IF($E22="",0,(U13-(U22*1000))/1000)</f>
        <v>0</v>
      </c>
      <c r="AE22" s="27">
        <f>IF($E22="",0,(V13-V22))</f>
        <v>0</v>
      </c>
      <c r="AF22" s="27">
        <f>IF($E22="",0,(W13-(W22*1000))/1000)</f>
        <v>0</v>
      </c>
      <c r="AG22" s="27">
        <f>IF($E22="",0,(L22-X22))</f>
        <v>0</v>
      </c>
      <c r="AH22" s="196">
        <f>IF($E22="",0,(M22-Y22))</f>
        <v>0</v>
      </c>
      <c r="AI22" s="200" t="str">
        <f>IF($E22=0,"",(AA22/$Z22)*1000)</f>
        <v/>
      </c>
      <c r="AJ22" s="18" t="str">
        <f t="shared" ref="AJ22:AL25" si="2">IF($E22=0,"",(AB22/$Z22)*1000)</f>
        <v/>
      </c>
      <c r="AK22" s="18" t="str">
        <f t="shared" si="2"/>
        <v/>
      </c>
      <c r="AL22" s="18" t="str">
        <f t="shared" si="2"/>
        <v/>
      </c>
      <c r="AM22" s="18" t="str">
        <f>IF($E22=0,"",(AE22/$Z22))</f>
        <v/>
      </c>
      <c r="AN22" s="201" t="str">
        <f>IF($E22=0,"",(AF22/$Z22)*1000)</f>
        <v/>
      </c>
      <c r="AP22" s="264" t="str">
        <f>IF(B22="","",(AR22*4))</f>
        <v/>
      </c>
      <c r="AQ22" s="26">
        <v>0</v>
      </c>
      <c r="AR22" s="272">
        <f>IF(F22="",0,IF(G22="Arrhenius",(BL22+BM22)*(12/16),(((W13/1000)*BO22*(BP22/100)*0.67)*(12/16))*(F22/$G$8)))</f>
        <v>0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0</v>
      </c>
      <c r="BE22" s="138">
        <f>((M22*0.01*EXP(K22-81000*(1/(8.314*(H22+273.15)))))*24)/1000</f>
        <v>0</v>
      </c>
      <c r="BF22" s="138">
        <f>10*9.375*BD22</f>
        <v>0</v>
      </c>
      <c r="BG22" s="138">
        <f>10*9.375*BE22</f>
        <v>0</v>
      </c>
      <c r="BH22" s="139">
        <f>IF(B22="",0,1-(BF22/L22))</f>
        <v>0</v>
      </c>
      <c r="BI22" s="139">
        <f>IF(B22="",0,1-(BG22/M22))</f>
        <v>0</v>
      </c>
      <c r="BJ22" s="54">
        <f>IF(B22="",0,(L22+L22*BH22^(F22/10))/2)</f>
        <v>0</v>
      </c>
      <c r="BK22" s="54">
        <f>IF(B22="",0,(M22+M22*BI22^(F22/10))/2)</f>
        <v>0</v>
      </c>
      <c r="BL22" s="140">
        <f>(((BJ22*EXP($K22-81000*(1/(8.314*(H22+273.15)))))*24)*F22)/1000</f>
        <v>0</v>
      </c>
      <c r="BM22" s="290">
        <f>(((BK22*0.01*EXP(K22-81000*(1/(8.314*(H22+273.15)))))*24)*F22)/1000</f>
        <v>0</v>
      </c>
      <c r="BO22" s="285">
        <f>VLOOKUP(B22,'Processed products'!$AK$5:$AV$250,12,FALSE)</f>
        <v>0</v>
      </c>
      <c r="BP22" s="316">
        <f>VLOOKUP(B22,'Processed products'!$AK$5:$AV$250,11,FALSE)</f>
        <v>0</v>
      </c>
      <c r="BR22" s="329">
        <f>$X$17</f>
        <v>0.13145537095426099</v>
      </c>
      <c r="BT22" s="228">
        <f t="shared" si="0"/>
        <v>0</v>
      </c>
      <c r="BU22" s="228">
        <f t="shared" si="0"/>
        <v>0</v>
      </c>
      <c r="BV22" s="228">
        <f t="shared" si="0"/>
        <v>0</v>
      </c>
      <c r="BW22" s="228">
        <f t="shared" si="0"/>
        <v>0</v>
      </c>
      <c r="BX22" s="228">
        <f t="shared" si="0"/>
        <v>0</v>
      </c>
      <c r="BY22" s="228">
        <f t="shared" si="0"/>
        <v>0</v>
      </c>
      <c r="BZ22" s="228">
        <f t="shared" si="0"/>
        <v>0</v>
      </c>
      <c r="CA22" s="228">
        <f t="shared" si="0"/>
        <v>0</v>
      </c>
      <c r="CB22" s="228">
        <f t="shared" si="0"/>
        <v>0</v>
      </c>
    </row>
    <row r="23" spans="1:80" x14ac:dyDescent="0.3">
      <c r="A23" s="85" t="s">
        <v>89</v>
      </c>
      <c r="B23" s="116" t="str">
        <f t="shared" ref="B23:B25" si="3">IF(B14="","",B14)</f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2"/>
        <v/>
      </c>
      <c r="AK23" s="18" t="str">
        <f t="shared" si="2"/>
        <v/>
      </c>
      <c r="AL23" s="18" t="str">
        <f t="shared" si="2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0.13145537095426099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3"/>
        <v>Cattle_solid_manure_conv</v>
      </c>
      <c r="C24" s="8" t="s">
        <v>13</v>
      </c>
      <c r="D24" s="116" t="s">
        <v>127</v>
      </c>
      <c r="E24" s="115">
        <f>IF(B24="",0,VLOOKUP(B24,$B$13:$E$16,4,FALSE))</f>
        <v>1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8">IF(G24="IPCC_MCF_B0",0,((W15/1000)*(J24/100)))</f>
        <v>0</v>
      </c>
      <c r="O24" s="177"/>
      <c r="P24" s="247">
        <f>IF($B24="","0",(((E24-Q24)*1000)/((E24*1000)/P15)))</f>
        <v>195.890827069831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1</v>
      </c>
      <c r="AA24" s="27">
        <f t="shared" si="9"/>
        <v>0.50860896944904299</v>
      </c>
      <c r="AB24" s="27">
        <f t="shared" si="9"/>
        <v>3.1872013274748999E-2</v>
      </c>
      <c r="AC24" s="27">
        <f t="shared" si="9"/>
        <v>1.04298009634639E-2</v>
      </c>
      <c r="AD24" s="27">
        <f t="shared" si="9"/>
        <v>1.42409971910556E-2</v>
      </c>
      <c r="AE24" s="27">
        <f t="shared" si="10"/>
        <v>16.032791470643701</v>
      </c>
      <c r="AF24" s="27">
        <f t="shared" si="11"/>
        <v>0.818405577295232</v>
      </c>
      <c r="AG24" s="27">
        <f t="shared" si="12"/>
        <v>0</v>
      </c>
      <c r="AH24" s="196">
        <f t="shared" si="12"/>
        <v>0</v>
      </c>
      <c r="AI24" s="200">
        <f t="shared" si="13"/>
        <v>508.608969449043</v>
      </c>
      <c r="AJ24" s="18">
        <f t="shared" si="2"/>
        <v>31.872013274748998</v>
      </c>
      <c r="AK24" s="18">
        <f t="shared" si="2"/>
        <v>10.429800963463901</v>
      </c>
      <c r="AL24" s="18">
        <f t="shared" si="2"/>
        <v>14.2409971910556</v>
      </c>
      <c r="AM24" s="18">
        <f t="shared" si="14"/>
        <v>16.032791470643701</v>
      </c>
      <c r="AN24" s="201">
        <f t="shared" si="15"/>
        <v>818.40557729523198</v>
      </c>
      <c r="AP24" s="264">
        <f t="shared" si="16"/>
        <v>0</v>
      </c>
      <c r="AQ24" s="26">
        <v>0</v>
      </c>
      <c r="AR24" s="272">
        <f t="shared" si="17"/>
        <v>0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0"/>
        <v>0</v>
      </c>
      <c r="BH24" s="139" t="e">
        <f t="shared" si="21"/>
        <v>#DIV/0!</v>
      </c>
      <c r="BI24" s="139" t="e">
        <f t="shared" si="22"/>
        <v>#DIV/0!</v>
      </c>
      <c r="BJ24" s="54" t="e">
        <f t="shared" si="23"/>
        <v>#DIV/0!</v>
      </c>
      <c r="BK24" s="54" t="e">
        <f t="shared" si="24"/>
        <v>#DIV/0!</v>
      </c>
      <c r="BL24" s="140" t="e">
        <f t="shared" si="25"/>
        <v>#DIV/0!</v>
      </c>
      <c r="BM24" s="290" t="e">
        <f t="shared" si="26"/>
        <v>#DIV/0!</v>
      </c>
      <c r="BO24" s="285">
        <f>VLOOKUP(B24,'Processed products'!$AK$5:$AV$250,12,FALSE)</f>
        <v>0.24</v>
      </c>
      <c r="BP24" s="316">
        <f>VLOOKUP(B24,'Processed products'!$AK$5:$AV$250,11,FALSE)</f>
        <v>2</v>
      </c>
      <c r="BR24" s="329">
        <f t="shared" si="27"/>
        <v>0.13145537095426099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3"/>
        <v/>
      </c>
      <c r="C25" s="8" t="s">
        <v>13</v>
      </c>
      <c r="D25" s="116"/>
      <c r="E25" s="115">
        <f>IF(B25="",0,VLOOKUP(B25,$B$13:$E$16,4,FALSE))</f>
        <v>0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 t="str">
        <f t="shared" ref="P25" si="29">IF($B25="","0",(((E25-Q25)*1000)/((E25*1000)/P16)))</f>
        <v>0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0</v>
      </c>
      <c r="AA25" s="223">
        <f t="shared" si="9"/>
        <v>0</v>
      </c>
      <c r="AB25" s="223">
        <f t="shared" si="9"/>
        <v>0</v>
      </c>
      <c r="AC25" s="223">
        <f t="shared" si="9"/>
        <v>0</v>
      </c>
      <c r="AD25" s="223">
        <f t="shared" si="9"/>
        <v>0</v>
      </c>
      <c r="AE25" s="223">
        <f t="shared" si="10"/>
        <v>0</v>
      </c>
      <c r="AF25" s="223">
        <f t="shared" si="11"/>
        <v>0</v>
      </c>
      <c r="AG25" s="223">
        <f t="shared" si="12"/>
        <v>0</v>
      </c>
      <c r="AH25" s="224">
        <f t="shared" si="12"/>
        <v>0</v>
      </c>
      <c r="AI25" s="156" t="str">
        <f t="shared" si="13"/>
        <v/>
      </c>
      <c r="AJ25" s="157" t="str">
        <f t="shared" si="2"/>
        <v/>
      </c>
      <c r="AK25" s="157" t="str">
        <f t="shared" si="2"/>
        <v/>
      </c>
      <c r="AL25" s="157" t="str">
        <f t="shared" si="2"/>
        <v/>
      </c>
      <c r="AM25" s="157" t="str">
        <f t="shared" si="14"/>
        <v/>
      </c>
      <c r="AN25" s="158" t="str">
        <f t="shared" si="15"/>
        <v/>
      </c>
      <c r="AP25" s="264" t="str">
        <f t="shared" si="16"/>
        <v/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>
        <f t="shared" si="21"/>
        <v>0</v>
      </c>
      <c r="BI25" s="314">
        <f t="shared" si="22"/>
        <v>0</v>
      </c>
      <c r="BJ25" s="291">
        <f t="shared" si="23"/>
        <v>0</v>
      </c>
      <c r="BK25" s="291">
        <f t="shared" si="24"/>
        <v>0</v>
      </c>
      <c r="BL25" s="292">
        <f t="shared" si="25"/>
        <v>0</v>
      </c>
      <c r="BM25" s="293">
        <f t="shared" si="26"/>
        <v>0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0.13145537095426099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</v>
      </c>
      <c r="M26" s="163">
        <f>SUM(M22:M25)</f>
        <v>0</v>
      </c>
      <c r="O26" s="177"/>
      <c r="P26" s="249">
        <f>(E22*P22+E23*P23+E24*P24+E25*P25)/E26</f>
        <v>195.890827069831</v>
      </c>
      <c r="Q26" s="244">
        <f>SUM(Q22:Q25)</f>
        <v>0</v>
      </c>
      <c r="R26" s="208">
        <f t="shared" ref="R26:Y26" si="30">SUM(R22:R25)</f>
        <v>0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0</v>
      </c>
      <c r="W26" s="208">
        <f t="shared" si="30"/>
        <v>0</v>
      </c>
      <c r="X26" s="208">
        <f t="shared" si="30"/>
        <v>0</v>
      </c>
      <c r="Y26" s="222">
        <f t="shared" si="30"/>
        <v>0</v>
      </c>
      <c r="Z26" s="215">
        <f>SUM(Z22:Z25)</f>
        <v>1</v>
      </c>
      <c r="AA26" s="70">
        <f t="shared" ref="AA26:AH26" si="31">SUM(AA22:AA25)</f>
        <v>0.50860896944904299</v>
      </c>
      <c r="AB26" s="70">
        <f t="shared" si="31"/>
        <v>3.1872013274748999E-2</v>
      </c>
      <c r="AC26" s="70">
        <f t="shared" si="31"/>
        <v>1.04298009634639E-2</v>
      </c>
      <c r="AD26" s="70">
        <f t="shared" si="31"/>
        <v>1.42409971910556E-2</v>
      </c>
      <c r="AE26" s="70">
        <f t="shared" si="31"/>
        <v>16.032791470643701</v>
      </c>
      <c r="AF26" s="70">
        <f t="shared" si="31"/>
        <v>0.818405577295232</v>
      </c>
      <c r="AG26" s="70">
        <f t="shared" si="31"/>
        <v>0</v>
      </c>
      <c r="AH26" s="216">
        <f t="shared" si="31"/>
        <v>0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 xml:space="preserve">Solid/total fraction of input1 - </v>
      </c>
      <c r="B31" s="66"/>
      <c r="C31" s="67" t="s">
        <v>13</v>
      </c>
      <c r="D31" s="280"/>
      <c r="E31" s="68"/>
      <c r="F31" s="70">
        <f>IF(E31&gt;0,(E31)*($E$22-$Q$22),0)</f>
        <v>0</v>
      </c>
      <c r="G31" s="67" t="str">
        <f>IF(B31="","",VLOOKUP(B31,'Processed products'!$AJ$5:$AM$104,2,FALSE))</f>
        <v/>
      </c>
      <c r="H31" s="67" t="str">
        <f>IF(G31="","",VLOOKUP(G31,Other_tables!$Y$3:$AA$214,2,FALSE))</f>
        <v/>
      </c>
      <c r="I31" s="67" t="str">
        <f>IF(G31="","",VLOOKUP(G31,Other_tables!$Y$3:$AA$214,3,FALSE))</f>
        <v/>
      </c>
      <c r="J31" s="111"/>
      <c r="K31" s="111"/>
      <c r="L31" s="69"/>
      <c r="M31" s="69"/>
      <c r="N31" s="69"/>
      <c r="O31" s="69"/>
      <c r="P31" s="69"/>
      <c r="Q31" s="69"/>
      <c r="R31" s="180"/>
      <c r="S31" s="181"/>
      <c r="T31" s="172" t="str">
        <f>IF(B32="",P13,IF(B33="",(F31/(((E13/(P13/1000))-Q22)-(F32/(T32/1000))))*1000,(F31/(((E13/(P13/1000))-Q22)-((F33/(T33/1000))+(F32/(T32/1000)))))*1000))</f>
        <v>0</v>
      </c>
      <c r="U31" s="182" t="s">
        <v>126</v>
      </c>
      <c r="V31" s="180"/>
      <c r="W31" s="180"/>
      <c r="X31" s="180"/>
      <c r="Y31" s="180"/>
      <c r="Z31" s="215">
        <f>F31</f>
        <v>0</v>
      </c>
      <c r="AA31" s="170">
        <f t="shared" ref="AA31:AD33" si="32">IF($E31="",0,((R$13-(R$22*1000))*L31)/1000)</f>
        <v>0</v>
      </c>
      <c r="AB31" s="70">
        <f t="shared" si="32"/>
        <v>0</v>
      </c>
      <c r="AC31" s="70">
        <f t="shared" si="32"/>
        <v>0</v>
      </c>
      <c r="AD31" s="70">
        <f t="shared" si="32"/>
        <v>0</v>
      </c>
      <c r="AE31" s="70">
        <f>IF($E31="",0,((V$13-V$22)*P31))</f>
        <v>0</v>
      </c>
      <c r="AF31" s="144">
        <f>IF($E31="",0,((W$13-(W$22*1000))*Q31)/1000)</f>
        <v>0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 t="str">
        <f t="shared" ref="AI31:AL42" si="35">IF($E31="","",(AA31/$F31)*1000)</f>
        <v/>
      </c>
      <c r="AJ31" s="71" t="str">
        <f t="shared" si="35"/>
        <v/>
      </c>
      <c r="AK31" s="71" t="str">
        <f t="shared" si="35"/>
        <v/>
      </c>
      <c r="AL31" s="71" t="str">
        <f t="shared" si="35"/>
        <v/>
      </c>
      <c r="AM31" s="187" t="str">
        <f t="shared" ref="AM31:AM42" si="36">IF($E31="","",(AE31/$F31))</f>
        <v/>
      </c>
      <c r="AN31" s="112" t="str">
        <f t="shared" ref="AN31:AN42" si="37">IF($E31="","",(AF31/$F31)*1000)</f>
        <v/>
      </c>
      <c r="BR31" s="329">
        <f t="shared" ref="BR31:BR42" si="38">$X$17</f>
        <v>0.13145537095426099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179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154" t="str">
        <f t="shared" si="37"/>
        <v/>
      </c>
      <c r="BR32" s="329">
        <f t="shared" si="38"/>
        <v>0.13145537095426099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0.13145537095426099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 t="str">
        <f>IF(B14="","",B14)</f>
        <v/>
      </c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products'!$AJ$5:$AM$104,2,FALSE))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0.13145537095426099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0.13145537095426099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0.13145537095426099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>Solid/total fraction of input3 - Cattle_solid_manure_conv</v>
      </c>
      <c r="B37" s="66" t="str">
        <f>IF(B15="","",B15)</f>
        <v>Cattle_solid_manure_conv</v>
      </c>
      <c r="C37" s="67" t="s">
        <v>13</v>
      </c>
      <c r="D37" s="280" t="s">
        <v>127</v>
      </c>
      <c r="E37" s="68">
        <v>1</v>
      </c>
      <c r="F37" s="70">
        <f>IF(E37&gt;0,(E37)*($E$24-$Q$24),0)</f>
        <v>1</v>
      </c>
      <c r="G37" s="67" t="str">
        <f>B37</f>
        <v>Cattle_solid_manure_conv</v>
      </c>
      <c r="H37" s="67" t="str">
        <f>IF(G37="","",VLOOKUP(G37,Other_tables!$Y$3:$AA$214,2,FALSE))</f>
        <v>Livestock_manure_conv</v>
      </c>
      <c r="I37" s="67" t="str">
        <f>IF(G37="","",VLOOKUP(G37,Other_tables!$Y$3:$AA$214,3,FALSE))</f>
        <v>Field_application</v>
      </c>
      <c r="J37" s="111"/>
      <c r="K37" s="111"/>
      <c r="L37" s="69">
        <v>1</v>
      </c>
      <c r="M37" s="69">
        <v>1</v>
      </c>
      <c r="N37" s="69">
        <v>1</v>
      </c>
      <c r="O37" s="69">
        <v>1</v>
      </c>
      <c r="P37" s="69">
        <v>1</v>
      </c>
      <c r="Q37" s="69">
        <v>1</v>
      </c>
      <c r="R37" s="180"/>
      <c r="S37" s="181"/>
      <c r="T37" s="172">
        <f>IF(B38="",P15,IF(B39="",(F37/(((E15/(P15/1000))-Q24)-(F38/(T38/1000))))*1000,(F37/(((E15/(P15/1000))-Q24)-((F39/(T39/1000))+(F38/(T38/1000)))))*1000))</f>
        <v>195.890827069831</v>
      </c>
      <c r="U37" s="182" t="s">
        <v>126</v>
      </c>
      <c r="V37" s="180"/>
      <c r="W37" s="180"/>
      <c r="X37" s="180"/>
      <c r="Y37" s="180"/>
      <c r="Z37" s="215">
        <f t="shared" si="39"/>
        <v>1</v>
      </c>
      <c r="AA37" s="170">
        <f t="shared" ref="AA37:AD39" si="41">IF($E37="",0,((R$15-(R$24*1000))*L37)/1000)</f>
        <v>0.50860896944904299</v>
      </c>
      <c r="AB37" s="70">
        <f t="shared" si="41"/>
        <v>3.1872013274748999E-2</v>
      </c>
      <c r="AC37" s="70">
        <f t="shared" si="41"/>
        <v>1.04298009634639E-2</v>
      </c>
      <c r="AD37" s="70">
        <f t="shared" si="41"/>
        <v>1.42409971910556E-2</v>
      </c>
      <c r="AE37" s="70">
        <f>IF($E37="",0,((V$15-V$24)*P37))</f>
        <v>16.032791470643701</v>
      </c>
      <c r="AF37" s="144">
        <f>IF($E37="",0,((W$15-(W$24*1000))*Q37)/1000)</f>
        <v>0.818405577295232</v>
      </c>
      <c r="AG37" s="144">
        <f t="shared" si="33"/>
        <v>0</v>
      </c>
      <c r="AH37" s="216">
        <f t="shared" si="34"/>
        <v>0</v>
      </c>
      <c r="AI37" s="210">
        <f t="shared" si="35"/>
        <v>508.608969449043</v>
      </c>
      <c r="AJ37" s="71">
        <f t="shared" si="35"/>
        <v>31.872013274748998</v>
      </c>
      <c r="AK37" s="71">
        <f t="shared" si="35"/>
        <v>10.429800963463901</v>
      </c>
      <c r="AL37" s="71">
        <f t="shared" si="35"/>
        <v>14.2409971910556</v>
      </c>
      <c r="AM37" s="187">
        <f>IF($E37="","",(AE37/$F37))</f>
        <v>16.032791470643701</v>
      </c>
      <c r="AN37" s="112">
        <f t="shared" si="37"/>
        <v>818.40557729523198</v>
      </c>
      <c r="BR37" s="329">
        <f t="shared" si="38"/>
        <v>0.13145537095426099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0.13145537095426099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0.13145537095426099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 xml:space="preserve">Solid/total fraction of input4 - </v>
      </c>
      <c r="B40" s="66" t="str">
        <f>IF(B16="","",B16)</f>
        <v/>
      </c>
      <c r="C40" s="67" t="s">
        <v>13</v>
      </c>
      <c r="D40" s="280"/>
      <c r="E40" s="68"/>
      <c r="F40" s="70">
        <f>IF(E40&gt;0,(E40)*($E$25-$Q$25),0)</f>
        <v>0</v>
      </c>
      <c r="G40" s="67" t="str">
        <f>B40</f>
        <v/>
      </c>
      <c r="H40" s="67" t="str">
        <f>IF(G40="","",VLOOKUP(G40,Other_tables!$Y$3:$AA$214,2,FALSE))</f>
        <v/>
      </c>
      <c r="I40" s="67" t="str">
        <f>IF(G40="","",VLOOKUP(G40,Other_tables!$Y$3:$AA$214,3,FALSE))</f>
        <v/>
      </c>
      <c r="J40" s="111"/>
      <c r="K40" s="111"/>
      <c r="L40" s="69"/>
      <c r="M40" s="69"/>
      <c r="N40" s="69"/>
      <c r="O40" s="69"/>
      <c r="P40" s="69"/>
      <c r="Q40" s="69"/>
      <c r="R40" s="180"/>
      <c r="S40" s="181"/>
      <c r="T40" s="172" t="str">
        <f>IF(B41="",P16,IF(B42="",(F40/(((E16/(P16/1000))-Q25)-(F41/(T41/1000))))*1000,(F40/(((E16/(P16/1000))-Q25)-((F42/(T42/1000))+(F41/(T41/1000)))))*1000))</f>
        <v>0</v>
      </c>
      <c r="U40" s="182" t="s">
        <v>126</v>
      </c>
      <c r="V40" s="180"/>
      <c r="W40" s="180"/>
      <c r="X40" s="180"/>
      <c r="Y40" s="180"/>
      <c r="Z40" s="215">
        <f t="shared" si="39"/>
        <v>0</v>
      </c>
      <c r="AA40" s="170">
        <f t="shared" ref="AA40:AD42" si="44">IF($E40="",0,((R$16-(R$25*1000))*L40)/1000)</f>
        <v>0</v>
      </c>
      <c r="AB40" s="70">
        <f t="shared" si="44"/>
        <v>0</v>
      </c>
      <c r="AC40" s="70">
        <f t="shared" si="44"/>
        <v>0</v>
      </c>
      <c r="AD40" s="70">
        <f t="shared" si="44"/>
        <v>0</v>
      </c>
      <c r="AE40" s="70">
        <f>IF($E40="",0,((V$16-V$25)*P40))</f>
        <v>0</v>
      </c>
      <c r="AF40" s="144">
        <f>IF($E40="",0,((W$16-(W$25*1000))*Q40)/1000)</f>
        <v>0</v>
      </c>
      <c r="AG40" s="144">
        <f t="shared" si="33"/>
        <v>0</v>
      </c>
      <c r="AH40" s="216">
        <f t="shared" si="34"/>
        <v>0</v>
      </c>
      <c r="AI40" s="210" t="str">
        <f t="shared" si="35"/>
        <v/>
      </c>
      <c r="AJ40" s="71" t="str">
        <f t="shared" si="35"/>
        <v/>
      </c>
      <c r="AK40" s="71" t="str">
        <f t="shared" si="35"/>
        <v/>
      </c>
      <c r="AL40" s="71" t="str">
        <f t="shared" si="35"/>
        <v/>
      </c>
      <c r="AM40" s="187" t="str">
        <f t="shared" si="36"/>
        <v/>
      </c>
      <c r="AN40" s="112" t="str">
        <f t="shared" si="37"/>
        <v/>
      </c>
      <c r="BR40" s="329">
        <f t="shared" si="38"/>
        <v>0.13145537095426099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0.13145537095426099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0.13145537095426099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1</v>
      </c>
      <c r="L43" s="27">
        <f t="shared" ref="L43:Q43" si="45">SUM(L28,L31:L42)</f>
        <v>1</v>
      </c>
      <c r="M43" s="27">
        <f t="shared" si="45"/>
        <v>1</v>
      </c>
      <c r="N43" s="27">
        <f t="shared" si="45"/>
        <v>1</v>
      </c>
      <c r="O43" s="27">
        <f t="shared" si="45"/>
        <v>1</v>
      </c>
      <c r="P43" s="27">
        <f t="shared" si="45"/>
        <v>1</v>
      </c>
      <c r="Q43" s="64">
        <f t="shared" si="45"/>
        <v>1</v>
      </c>
      <c r="S43" s="28"/>
      <c r="Y43" s="225" t="s">
        <v>40</v>
      </c>
      <c r="Z43" s="141">
        <f>SUM(Z31:Z42)</f>
        <v>1</v>
      </c>
      <c r="AA43" s="141">
        <f t="shared" ref="AA43:AG43" si="46">SUM(AA31:AA42)</f>
        <v>0.50860896944904299</v>
      </c>
      <c r="AB43" s="141">
        <f t="shared" si="46"/>
        <v>3.1872013274748999E-2</v>
      </c>
      <c r="AC43" s="141">
        <f t="shared" si="46"/>
        <v>1.04298009634639E-2</v>
      </c>
      <c r="AD43" s="141">
        <f>SUM(AD31:AD42)</f>
        <v>1.42409971910556E-2</v>
      </c>
      <c r="AE43" s="141">
        <f t="shared" si="46"/>
        <v>16.032791470643701</v>
      </c>
      <c r="AF43" s="141">
        <f t="shared" si="46"/>
        <v>0.818405577295232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</v>
      </c>
      <c r="AA44" s="198">
        <f t="shared" ref="AA44:AG44" si="47">AA26-AA43</f>
        <v>0</v>
      </c>
      <c r="AB44" s="198">
        <f t="shared" si="47"/>
        <v>0</v>
      </c>
      <c r="AC44" s="198">
        <f t="shared" si="47"/>
        <v>0</v>
      </c>
      <c r="AD44" s="198">
        <f t="shared" si="47"/>
        <v>0</v>
      </c>
      <c r="AE44" s="198">
        <f t="shared" si="47"/>
        <v>0</v>
      </c>
      <c r="AF44" s="198">
        <f t="shared" si="47"/>
        <v>0</v>
      </c>
      <c r="AG44" s="198">
        <f t="shared" si="47"/>
        <v>0</v>
      </c>
      <c r="AH44" s="199">
        <f>AH26-AH43</f>
        <v>0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58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/>
      </c>
      <c r="C48" s="27">
        <f>IF(B48="",0,IF(VLOOKUP(G48,Other_tables!$E$3:$H$225,3,FALSE)="Nej",VLOOKUP(B48,$B$31:$AH$42,31,FALSE),((VLOOKUP(G48,Other_tables!$E$3:$H$225,4,FALSE))/100)*VLOOKUP(B48,$B$31:$F$42,5,FALSE)))</f>
        <v>0</v>
      </c>
      <c r="D48" s="162"/>
      <c r="E48" s="16" t="str">
        <f>IF(B48="","",IF($G$5=Other_tables!$I$2,VLOOKUP(G48,Other_tables!$E$3:$K$225,5,FALSE),IF($G$5=Other_tables!$J$2,VLOOKUP(G48,Other_tables!$E$3:$K$225,6,FALSE),IF($G$5=Other_tables!$K$2,VLOOKUP(G48,Other_tables!$E$3:$K$225,7,FALSE),"?"))))</f>
        <v/>
      </c>
      <c r="F48" s="27">
        <f t="shared" ref="F48:F50" si="49">IF(OR(E48="",E48="?"),0,((((0.981*E48*C48)/(0.0831*(273.15+$G$4)))*16)/1000)*((100-$G$7)/100))</f>
        <v>0</v>
      </c>
      <c r="G48" s="16">
        <f>B13</f>
        <v>0</v>
      </c>
      <c r="Q48" s="159">
        <f t="shared" ref="Q48:Q50" si="50">IF(OR(E48="",E48="?"),0,(F48/((100-$G$7)/100))*2.48)</f>
        <v>0</v>
      </c>
      <c r="R48" s="159">
        <f>IF(OR(E48="",E48="?"),0,(F48*(12/16)+AR48+AQ48+AP48))</f>
        <v>0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0</v>
      </c>
      <c r="W48" s="159">
        <f t="shared" ref="W48:W50" si="52">IF(OR(E48="",E48="?"),0,(F48/((100-$G$7)/100))*2.48)</f>
        <v>0</v>
      </c>
      <c r="X48" s="159">
        <f>W48</f>
        <v>0</v>
      </c>
      <c r="Y48" s="165"/>
      <c r="AP48" s="188">
        <f>IF(F48="","",(F48/((100-$G$7)/100))*(12/16)*0.538)</f>
        <v>0</v>
      </c>
      <c r="AQ48" s="26">
        <v>0</v>
      </c>
      <c r="AR48" s="188">
        <f>IF(F48="","",((F48/((100-$G$7)/100))-F48)*(12/16))</f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>Cattle_solid_manure_conv</v>
      </c>
      <c r="C50" s="27">
        <f>IF(B50="",0,IF(VLOOKUP(G50,Other_tables!$E$3:$H$225,3,FALSE)="Nej",VLOOKUP(B50,$B$31:$AH$42,31,FALSE),((VLOOKUP(G50,Other_tables!$E$3:$H$225,4,FALSE))/100)*VLOOKUP(B50,$B$31:$F$42,5,FALSE)))</f>
        <v>0.818405577295232</v>
      </c>
      <c r="D50" s="162"/>
      <c r="E50" s="16">
        <f>IF(B50="","",IF($G$5=Other_tables!$I$2,VLOOKUP(G50,Other_tables!$E$3:$K$225,5,FALSE),IF($G$5=Other_tables!$J$2,VLOOKUP(G50,Other_tables!$E$3:$K$225,6,FALSE),IF($G$5=Other_tables!$K$2,VLOOKUP(G50,Other_tables!$E$3:$K$225,7,FALSE),"?"))))</f>
        <v>271</v>
      </c>
      <c r="F50" s="27">
        <f t="shared" si="49"/>
        <v>0.14503436946372789</v>
      </c>
      <c r="G50" s="16" t="str">
        <f>B15</f>
        <v>Cattle_solid_manure_conv</v>
      </c>
      <c r="Q50" s="159">
        <f t="shared" si="50"/>
        <v>0.36331842047479307</v>
      </c>
      <c r="R50" s="159">
        <f t="shared" si="53"/>
        <v>0.1689870153297072</v>
      </c>
      <c r="S50" s="159">
        <v>0</v>
      </c>
      <c r="T50" s="159">
        <v>0</v>
      </c>
      <c r="U50" s="159">
        <v>0</v>
      </c>
      <c r="V50" s="159">
        <f t="shared" si="51"/>
        <v>9.3431616931463548</v>
      </c>
      <c r="W50" s="159">
        <f t="shared" si="52"/>
        <v>0.36331842047479307</v>
      </c>
      <c r="X50" s="159">
        <f t="shared" si="54"/>
        <v>0.36331842047479307</v>
      </c>
      <c r="Y50" s="165"/>
      <c r="AP50" s="188">
        <f>IF(F50="","",(F50/((100-$G$7)/100))*(12/16)*0.538)</f>
        <v>5.9112493008701215E-2</v>
      </c>
      <c r="AQ50" s="26">
        <v>0</v>
      </c>
      <c r="AR50" s="188">
        <f>IF(F50="","",((F50/((100-$G$7)/100))-F50)*(12/16))</f>
        <v>1.0987452232100528E-3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/>
      </c>
      <c r="C51" s="27">
        <f>IF(B51="",0,IF(VLOOKUP(G51,Other_tables!$E$3:$H$129,3,FALSE)="Nej",VLOOKUP(B51,$B$31:$AH$42,31,FALSE),((VLOOKUP(G51,Other_tables!$E$3:$H$129,4,FALSE))/100)*VLOOKUP(B51,$B$31:$F$42,5,FALSE)))</f>
        <v>0</v>
      </c>
      <c r="D51" s="162"/>
      <c r="E51" s="16" t="str">
        <f>IF(B51="","",IF($G$5=Other_tables!$I$2,VLOOKUP(G51,Other_tables!$E$3:$K$225,5,FALSE),IF($G$5=Other_tables!$J$2,VLOOKUP(G51,Other_tables!$E$3:$K$225,6,FALSE),IF($G$5=Other_tables!$K$2,VLOOKUP(G51,Other_tables!$E$3:$K$225,7,FALSE),"?"))))</f>
        <v/>
      </c>
      <c r="F51" s="27">
        <f>IF(OR(E51="",E51="?"),0,((((0.981*E51*C51)/(0.0831*(273.15+$G$4)))*16)/1000)*((100-$G$7)/100))</f>
        <v>0</v>
      </c>
      <c r="G51" s="16">
        <f>B16</f>
        <v>0</v>
      </c>
      <c r="Q51" s="159">
        <f>IF(OR(E51="",E51="?"),0,(F51/((100-$G$7)/100))*2.48)</f>
        <v>0</v>
      </c>
      <c r="R51" s="159">
        <f t="shared" si="53"/>
        <v>0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0</v>
      </c>
      <c r="W51" s="159">
        <f>IF(OR(E51="",E51="?"),0,(F51/((100-$G$7)/100))*2.48)</f>
        <v>0</v>
      </c>
      <c r="X51" s="159">
        <f t="shared" si="54"/>
        <v>0</v>
      </c>
      <c r="Y51" s="165"/>
      <c r="AP51" s="188">
        <f>IF(F51="","",(F51/((100-$G$7)/100))*(12/16)*0.538)</f>
        <v>0</v>
      </c>
      <c r="AQ51" s="26">
        <v>0</v>
      </c>
      <c r="AR51" s="188">
        <f>IF(F51="","",((F51/((100-$G$7)/100))-F51)*(12/16))</f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0.14503436946372789</v>
      </c>
      <c r="Q52" s="27">
        <f t="shared" ref="Q52:X52" si="55">SUM(I36,Q48:Q51)</f>
        <v>0.36331842047479307</v>
      </c>
      <c r="R52" s="27">
        <f t="shared" si="55"/>
        <v>0.1689870153297072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9.3431616931463548</v>
      </c>
      <c r="W52" s="27">
        <f t="shared" si="55"/>
        <v>0.36331842047479307</v>
      </c>
      <c r="X52" s="164">
        <f t="shared" si="55"/>
        <v>0.36331842047479307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77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77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 t="s">
        <v>309</v>
      </c>
      <c r="C57" s="8" t="s">
        <v>13</v>
      </c>
      <c r="D57" s="116" t="s">
        <v>128</v>
      </c>
      <c r="E57" s="169">
        <f>Z31+Z34+Z37+Z40-Q52</f>
        <v>0.63668157952520699</v>
      </c>
      <c r="F57" s="93">
        <v>63</v>
      </c>
      <c r="G57" s="128" t="s">
        <v>101</v>
      </c>
      <c r="H57" s="93">
        <v>9.3000000000000007</v>
      </c>
      <c r="I57" s="23"/>
      <c r="J57" s="23"/>
      <c r="K57" s="93">
        <v>27.9</v>
      </c>
      <c r="L57" s="139">
        <f>C48+C49+C50+C51-W52</f>
        <v>0.45508715682043893</v>
      </c>
      <c r="M57" s="139">
        <v>0</v>
      </c>
      <c r="O57" s="278">
        <f>((($B$69*$Z$57)/1000)/$B$72)*1000</f>
        <v>68.05354976742187</v>
      </c>
      <c r="Q57" s="159">
        <f>AR57*(16/12)*19.5</f>
        <v>1.8012945275917246E-2</v>
      </c>
      <c r="R57" s="159">
        <f>AR57*11</f>
        <v>7.6208614628880669E-3</v>
      </c>
      <c r="S57" s="159">
        <v>0</v>
      </c>
      <c r="T57" s="159">
        <v>0</v>
      </c>
      <c r="U57" s="159">
        <v>0</v>
      </c>
      <c r="V57" s="159">
        <f>(AR57*(16/12)*55)+(AR57*10*21.75)</f>
        <v>0.20149095837484357</v>
      </c>
      <c r="W57" s="159">
        <f>AR57*(16/12)*19.5</f>
        <v>1.8012945275917246E-2</v>
      </c>
      <c r="X57" s="159">
        <f>IF(L57&gt;0,(L57-(L57*BH57^(F57/10))),0)</f>
        <v>1.8068453385567118E-2</v>
      </c>
      <c r="Y57" s="190"/>
      <c r="Z57" s="197">
        <f>(Z31+Z34+Z37+Z40)-Q52-Q57</f>
        <v>0.61866863424928975</v>
      </c>
      <c r="AA57" s="198">
        <f>(AA31+AA34+AA37+AA40)-R52-R57</f>
        <v>0.33200109265644778</v>
      </c>
      <c r="AB57" s="198">
        <f t="shared" ref="AB57:AD57" si="56">(AB31+AB34+AB37+AB40)-S52-S57</f>
        <v>3.1872013274748999E-2</v>
      </c>
      <c r="AC57" s="198">
        <f t="shared" si="56"/>
        <v>1.04298009634639E-2</v>
      </c>
      <c r="AD57" s="198">
        <f t="shared" si="56"/>
        <v>1.42409971910556E-2</v>
      </c>
      <c r="AE57" s="198">
        <f>(AE31+AE34+AE37+AE40)-V52-V57</f>
        <v>6.4881388191225033</v>
      </c>
      <c r="AF57" s="198">
        <f>(AF31+AF34+AF37+AF40)-W52-W57</f>
        <v>0.4370742115445217</v>
      </c>
      <c r="AG57" s="198">
        <f>IF(OR(G22="IPCC_MCF_B0",G22=""),L57-X57,(AG31+AG34+AG37+AG40+AH31+AH34+AH37+AH40)-X52-X57)</f>
        <v>0.43701870343487181</v>
      </c>
      <c r="AH57" s="199"/>
      <c r="AI57" s="156">
        <f>IF($E57="","",(AA57/$Z$57)*1000)</f>
        <v>536.63799047984298</v>
      </c>
      <c r="AJ57" s="157">
        <f t="shared" ref="AJ57:AN57" si="57">IF($E57="","",(AB57/$Z$57)*1000)</f>
        <v>51.517098993427098</v>
      </c>
      <c r="AK57" s="157">
        <f t="shared" si="57"/>
        <v>16.858460872385617</v>
      </c>
      <c r="AL57" s="157">
        <f t="shared" si="57"/>
        <v>23.01878001029749</v>
      </c>
      <c r="AM57" s="157">
        <f>IF($E57="","",(AE57/$Z$57))</f>
        <v>10.487259996614176</v>
      </c>
      <c r="AN57" s="158">
        <f t="shared" si="57"/>
        <v>706.47546577964158</v>
      </c>
      <c r="AP57" s="188">
        <f>IF(B57="",0,(AR57*10))</f>
        <v>6.9280558753527875E-3</v>
      </c>
      <c r="AQ57" s="26">
        <v>0</v>
      </c>
      <c r="AR57" s="188">
        <f>IF(B57="",0,IF(G57="Arrhenius",(BL57+BM57)*(12/16),"?"))</f>
        <v>6.9280558753527879E-4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1.4959523195633023E-5</v>
      </c>
      <c r="BE57" s="159"/>
      <c r="BF57" s="159">
        <f>10*19.5*BD57</f>
        <v>2.9171070231484393E-3</v>
      </c>
      <c r="BG57" s="159"/>
      <c r="BH57" s="159">
        <f>1-(BF57/L57)</f>
        <v>0.99359000363022898</v>
      </c>
      <c r="BI57" s="159"/>
      <c r="BJ57" s="159">
        <f>(L57+L57*BH57^(F57/10))/2</f>
        <v>0.44605293012765534</v>
      </c>
      <c r="BK57" s="159">
        <f>(M57+M57*BI57^(F57/10))/2</f>
        <v>0</v>
      </c>
      <c r="BL57" s="315">
        <f>(((BJ57*EXP($K$57-81000*(1/(8.314*(H57+273.15)))))*24)*F57)/1000</f>
        <v>9.2374078338037179E-4</v>
      </c>
      <c r="BM57" s="159"/>
      <c r="BR57" s="329">
        <f t="shared" ref="BR57" si="58">$X$17</f>
        <v>0.13145537095426099</v>
      </c>
      <c r="BT57" s="228">
        <f t="shared" si="43"/>
        <v>0.61866863424928975</v>
      </c>
      <c r="BU57" s="228">
        <f t="shared" si="43"/>
        <v>0.33200109265644778</v>
      </c>
      <c r="BV57" s="228">
        <f t="shared" si="43"/>
        <v>3.1872013274748999E-2</v>
      </c>
      <c r="BW57" s="228">
        <f t="shared" si="42"/>
        <v>1.04298009634639E-2</v>
      </c>
      <c r="BX57" s="228">
        <f t="shared" si="42"/>
        <v>1.42409971910556E-2</v>
      </c>
      <c r="BY57" s="228">
        <f t="shared" si="42"/>
        <v>6.4881388191225033</v>
      </c>
      <c r="BZ57" s="228">
        <f t="shared" si="42"/>
        <v>0.4370742115445217</v>
      </c>
      <c r="CA57" s="228">
        <f t="shared" si="42"/>
        <v>0.43701870343487181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/>
      <c r="C62" s="8" t="s">
        <v>13</v>
      </c>
      <c r="D62" s="116"/>
      <c r="E62" s="25"/>
      <c r="F62" s="27">
        <f>(E57-Q57)*E62</f>
        <v>0</v>
      </c>
      <c r="G62" s="8" t="str">
        <f>IF(B62="","",VLOOKUP(B62,'Processed products'!$AJ$5:$AM$104,2,FALSE))</f>
        <v/>
      </c>
      <c r="H62" s="8" t="str">
        <f>IF(B62="","",VLOOKUP(B62,'Processed products'!$AJ$5:$AM$104,3,FALSE))</f>
        <v/>
      </c>
      <c r="I62" s="8" t="str">
        <f>IF(B62="","",VLOOKUP(B62,'Processed products'!$AJ$5:$AM$104,4,FALSE))</f>
        <v/>
      </c>
      <c r="L62" s="26"/>
      <c r="M62" s="26"/>
      <c r="N62" s="26"/>
      <c r="O62" s="26"/>
      <c r="P62" s="26"/>
      <c r="Q62" s="26"/>
      <c r="T62" s="16" t="str">
        <f>(IF($B62="","",VLOOKUP($B62,'Processed products'!$AJ$5:$AN$104,5,FALSE)))</f>
        <v/>
      </c>
      <c r="Z62" s="195">
        <f>F62</f>
        <v>0</v>
      </c>
      <c r="AA62" s="27">
        <f>(($AA$31+$AA$34+$AA$37+$AA$40)-$R$52-$R$57)*L62</f>
        <v>0</v>
      </c>
      <c r="AB62" s="27">
        <f>(($AB$31+$AB$34+$AB$37+$AB$40)-$S$52-$S$57)*M62</f>
        <v>0</v>
      </c>
      <c r="AC62" s="27">
        <f>(($AC$31+$AC$34+$AC$37+$AC$40)-$T$52-$T$57)*N62</f>
        <v>0</v>
      </c>
      <c r="AD62" s="27">
        <f>(($AD$31+$AD$34+$AD$37+$AD$40)-$U$52-$U$57)*O62</f>
        <v>0</v>
      </c>
      <c r="AE62" s="27">
        <f>(($AE$31+$AE$34+$AE$37+$AE$40)-$V$52-$V$57)*P62</f>
        <v>0</v>
      </c>
      <c r="AF62" s="27">
        <f>(($AF$31+$AF$34+$AF$37+$AF$40)-$W$52-$W$57)*Q62</f>
        <v>0</v>
      </c>
      <c r="AG62" s="27">
        <f>($AG$57*Q62)</f>
        <v>0</v>
      </c>
      <c r="AH62" s="196"/>
      <c r="AI62" s="200" t="str">
        <f t="shared" ref="AI62:AL64" si="59">IF($E62="","",(AA62/$F62)*1000)</f>
        <v/>
      </c>
      <c r="AJ62" s="18" t="str">
        <f t="shared" si="59"/>
        <v/>
      </c>
      <c r="AK62" s="18" t="str">
        <f t="shared" si="59"/>
        <v/>
      </c>
      <c r="AL62" s="18" t="str">
        <f t="shared" si="59"/>
        <v/>
      </c>
      <c r="AM62" s="18" t="str">
        <f t="shared" ref="AM62:AN64" si="60">IF($E62="","",(AE62/$F62))</f>
        <v/>
      </c>
      <c r="AN62" s="201" t="str">
        <f t="shared" si="60"/>
        <v/>
      </c>
      <c r="BR62" s="329">
        <f t="shared" ref="BR62:BR64" si="61">$X$17</f>
        <v>0.13145537095426099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/>
      <c r="C63" s="8" t="s">
        <v>13</v>
      </c>
      <c r="D63" s="116"/>
      <c r="E63" s="25"/>
      <c r="F63" s="27">
        <f>(E57-Q57)*E63</f>
        <v>0</v>
      </c>
      <c r="G63" s="8" t="str">
        <f>IF(B63="","",VLOOKUP(B63,'Processed products'!$AJ$5:$AM$104,2,FALSE))</f>
        <v/>
      </c>
      <c r="H63" s="8" t="str">
        <f>IF(B63="","",VLOOKUP(B63,'Processed products'!$AJ$5:$AM$104,3,FALSE))</f>
        <v/>
      </c>
      <c r="I63" s="8" t="str">
        <f>IF(B63="","",VLOOKUP(B63,'Processed products'!$AJ$5:$AM$104,4,FALSE))</f>
        <v/>
      </c>
      <c r="L63" s="26"/>
      <c r="M63" s="26"/>
      <c r="N63" s="26"/>
      <c r="O63" s="26"/>
      <c r="P63" s="26"/>
      <c r="Q63" s="26"/>
      <c r="T63" s="16" t="str">
        <f>(IF($B63="","",VLOOKUP($B63,'Processed products'!$AJ$5:$AN$104,5,FALSE)))</f>
        <v/>
      </c>
      <c r="Z63" s="195">
        <f t="shared" ref="Z63:Z64" si="62">F63</f>
        <v>0</v>
      </c>
      <c r="AA63" s="27">
        <f>(($AA$31+$AA$34+$AA$37+$AA$40)-$R$52-$R$57)*L63</f>
        <v>0</v>
      </c>
      <c r="AB63" s="27">
        <f>(($AB$31+$AB$34+$AB$37+$AB$40)-$S$52-$S$57)*M63</f>
        <v>0</v>
      </c>
      <c r="AC63" s="27">
        <f>(($AC$31+$AC$34+$AC$37+$AC$40)-$T$52-$T$57)*N63</f>
        <v>0</v>
      </c>
      <c r="AD63" s="27">
        <f>(($AD$31+$AD$34+$AD$37+$AD$40)-$U$52-$U$57)*O63</f>
        <v>0</v>
      </c>
      <c r="AE63" s="27">
        <f>(($AE$31+$AE$34+$AE$37+$AE$40)-$V$52-$V$57)*P63</f>
        <v>0</v>
      </c>
      <c r="AF63" s="27">
        <f>(($AF$31+$AF$34+$AF$37+$AF$40)-$W$52-$W$57)*Q63</f>
        <v>0</v>
      </c>
      <c r="AG63" s="27">
        <f t="shared" ref="AG63:AG64" si="63">($AG$57*Q63)</f>
        <v>0</v>
      </c>
      <c r="AH63" s="196"/>
      <c r="AI63" s="200" t="str">
        <f t="shared" si="59"/>
        <v/>
      </c>
      <c r="AJ63" s="18" t="str">
        <f t="shared" si="59"/>
        <v/>
      </c>
      <c r="AK63" s="18" t="str">
        <f t="shared" si="59"/>
        <v/>
      </c>
      <c r="AL63" s="18" t="str">
        <f t="shared" si="59"/>
        <v/>
      </c>
      <c r="AM63" s="18" t="str">
        <f t="shared" si="60"/>
        <v/>
      </c>
      <c r="AN63" s="201" t="str">
        <f t="shared" si="60"/>
        <v/>
      </c>
      <c r="BR63" s="329">
        <f t="shared" si="61"/>
        <v>0.13145537095426099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0.13145537095426099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0</v>
      </c>
      <c r="L65" s="27">
        <f>SUM(L62:L64)</f>
        <v>0</v>
      </c>
      <c r="M65" s="27">
        <f t="shared" ref="M65:Q65" si="64">SUM(M62:M64)</f>
        <v>0</v>
      </c>
      <c r="N65" s="27">
        <f t="shared" si="64"/>
        <v>0</v>
      </c>
      <c r="O65" s="27">
        <f t="shared" si="64"/>
        <v>0</v>
      </c>
      <c r="P65" s="27">
        <f t="shared" si="64"/>
        <v>0</v>
      </c>
      <c r="Q65" s="27">
        <f t="shared" si="64"/>
        <v>0</v>
      </c>
      <c r="Y65" s="225" t="s">
        <v>76</v>
      </c>
      <c r="Z65" s="141">
        <f t="shared" ref="Z65:AG65" si="65">SUM(Z62:Z64)</f>
        <v>0</v>
      </c>
      <c r="AA65" s="141">
        <f t="shared" si="65"/>
        <v>0</v>
      </c>
      <c r="AB65" s="141">
        <f t="shared" si="65"/>
        <v>0</v>
      </c>
      <c r="AC65" s="141">
        <f t="shared" si="65"/>
        <v>0</v>
      </c>
      <c r="AD65" s="141">
        <f t="shared" si="65"/>
        <v>0</v>
      </c>
      <c r="AE65" s="141">
        <f t="shared" si="65"/>
        <v>0</v>
      </c>
      <c r="AF65" s="141">
        <f t="shared" si="65"/>
        <v>0</v>
      </c>
      <c r="AG65" s="141">
        <f t="shared" si="65"/>
        <v>0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F66" s="313"/>
      <c r="Y66" s="221" t="s">
        <v>74</v>
      </c>
      <c r="Z66" s="198">
        <f t="shared" ref="Z66:AF66" si="66">(Z31+Z34+Z37+Z40)-Q52-Q57-Z65</f>
        <v>0.61866863424928975</v>
      </c>
      <c r="AA66" s="198">
        <f t="shared" si="66"/>
        <v>0.33200109265644778</v>
      </c>
      <c r="AB66" s="198">
        <f t="shared" si="66"/>
        <v>3.1872013274748999E-2</v>
      </c>
      <c r="AC66" s="198">
        <f t="shared" si="66"/>
        <v>1.04298009634639E-2</v>
      </c>
      <c r="AD66" s="198">
        <f t="shared" si="66"/>
        <v>1.42409971910556E-2</v>
      </c>
      <c r="AE66" s="198">
        <f t="shared" si="66"/>
        <v>6.4881388191225033</v>
      </c>
      <c r="AF66" s="198">
        <f t="shared" si="66"/>
        <v>0.4370742115445217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>
        <f>(F31*T31+F34*T34+F37*T37+F40*T40)/(F31+F34+F37+F40)</f>
        <v>195.890827069831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>
        <f>(B69/B70)</f>
        <v>1.7808257006348274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>
        <f>B71*(Z31+Z34+Z37+Z40)</f>
        <v>1.7808257006348274</v>
      </c>
      <c r="Q72" s="313"/>
      <c r="R72" s="313"/>
      <c r="S72" s="313"/>
      <c r="T72" s="313"/>
      <c r="U72" s="313"/>
      <c r="V72" s="313"/>
      <c r="W72" s="313"/>
      <c r="X72" s="313"/>
      <c r="Y72" s="313"/>
      <c r="Z72" s="313"/>
      <c r="AA72" s="313"/>
      <c r="AB72" s="313"/>
      <c r="AC72" s="313"/>
      <c r="AD72" s="313"/>
      <c r="AE72" s="313"/>
      <c r="AF72" s="313"/>
      <c r="AG72" s="313"/>
      <c r="AH72" s="313"/>
      <c r="AI72" s="313"/>
      <c r="AJ72" s="313"/>
      <c r="AK72" s="313"/>
      <c r="AL72" s="313"/>
      <c r="AM72" s="313"/>
      <c r="AN72" s="313"/>
      <c r="AO72" s="313"/>
      <c r="AP72" s="313"/>
      <c r="AQ72" s="313"/>
      <c r="AR72" s="313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B72-(1-(B69/1000))*(F31+F34+F37+F40)</f>
        <v>0.97671652770465833</v>
      </c>
      <c r="AL73" s="72"/>
      <c r="AM73" s="82"/>
      <c r="AN73" s="82"/>
      <c r="AO73" s="82"/>
      <c r="AP73" s="82"/>
      <c r="AQ73" s="82"/>
      <c r="BT73" s="228">
        <f t="shared" ref="BT73:CB73" si="68">IF($B72="Yes",Z73,0)</f>
        <v>0</v>
      </c>
      <c r="BU73" s="228">
        <f t="shared" si="68"/>
        <v>0</v>
      </c>
      <c r="BV73" s="228">
        <f t="shared" si="68"/>
        <v>0</v>
      </c>
      <c r="BW73" s="228">
        <f t="shared" si="68"/>
        <v>0</v>
      </c>
      <c r="BX73" s="228">
        <f t="shared" si="68"/>
        <v>0</v>
      </c>
      <c r="BY73" s="228">
        <f t="shared" si="68"/>
        <v>0</v>
      </c>
      <c r="BZ73" s="228">
        <f t="shared" si="68"/>
        <v>0</v>
      </c>
      <c r="CA73" s="228">
        <f t="shared" si="68"/>
        <v>0</v>
      </c>
      <c r="CB73" s="228">
        <f t="shared" si="68"/>
        <v>0</v>
      </c>
    </row>
    <row r="74" spans="1:80" ht="15" thickBot="1" x14ac:dyDescent="0.35">
      <c r="D74" s="102"/>
      <c r="Q74" s="313">
        <f>Q83+Q82+Q78+Q57+Q26</f>
        <v>1.8012945275917246E-2</v>
      </c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7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0</v>
      </c>
      <c r="J78" s="115">
        <f>F78-I78</f>
        <v>0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0.13145537095426099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0.13145537095426099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6"/>
        <v>0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0.13145537095426099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0.13145537095426099</v>
      </c>
      <c r="BT81" s="228"/>
    </row>
    <row r="82" spans="1:80" x14ac:dyDescent="0.3">
      <c r="A82" s="85" t="s">
        <v>132</v>
      </c>
      <c r="B82" s="116"/>
      <c r="C82" s="8" t="s">
        <v>13</v>
      </c>
      <c r="D82" s="116"/>
      <c r="E82" s="169" t="str">
        <f>IF(B82="","",VLOOKUP(B82,$B$62:$F$64,5,FALSE))</f>
        <v/>
      </c>
      <c r="F82" s="93"/>
      <c r="G82" s="128"/>
      <c r="H82" s="93"/>
      <c r="I82" s="115">
        <f>IF(B82="",0,(($E$22*$F$22+$E$23*$F$23+$E$24*$F$24+$E$25*$F$25)/$E$26)+$F$57)</f>
        <v>0</v>
      </c>
      <c r="J82" s="115">
        <f>F82-I82</f>
        <v>0</v>
      </c>
      <c r="K82" s="93"/>
      <c r="L82" s="139" t="str">
        <f>IF(B82="","",VLOOKUP(B82,$B$62:$AH$64,32,FALSE)+M82)</f>
        <v/>
      </c>
      <c r="M82" s="139" t="str">
        <f>IF(B82="","",VLOOKUP(B82,$B$62:$AH$64,33,FALSE))</f>
        <v/>
      </c>
      <c r="O82" s="278" t="str">
        <f>(IF($B82="","",VLOOKUP($B82,'Processed products'!$AJ$5:$AN$250,5,FALSE)))</f>
        <v/>
      </c>
      <c r="Q82" s="159">
        <f>AR82*(16/12)*19.5</f>
        <v>0</v>
      </c>
      <c r="R82" s="159">
        <f>AR82*11</f>
        <v>0</v>
      </c>
      <c r="S82" s="159">
        <v>0</v>
      </c>
      <c r="T82" s="159">
        <v>0</v>
      </c>
      <c r="U82" s="159">
        <v>0</v>
      </c>
      <c r="V82" s="159">
        <f>(AR82*(16/12)*55)+(AR82*10*21.75)</f>
        <v>0</v>
      </c>
      <c r="W82" s="159">
        <f>AR82*(16/12)*19.5</f>
        <v>0</v>
      </c>
      <c r="X82" s="159">
        <f>AR82*(16/12)*19.5</f>
        <v>0</v>
      </c>
      <c r="Y82" s="190"/>
      <c r="Z82" s="195">
        <f>IF($B82="",0,(VLOOKUP($B82,$B$62:$AH$64,25,FALSE))-Q82)</f>
        <v>0</v>
      </c>
      <c r="AA82" s="27">
        <f>IF($B82="",0,(VLOOKUP($B82,$B$62:$AH$64,26,FALSE))-R82)</f>
        <v>0</v>
      </c>
      <c r="AB82" s="27">
        <f>IF($B82="",0,(VLOOKUP($B82,$B$62:$AH$64,27,FALSE))-S82)</f>
        <v>0</v>
      </c>
      <c r="AC82" s="27">
        <f>IF($B82="",0,(VLOOKUP($B82,$B$62:$AH$64,28,FALSE))-T82)</f>
        <v>0</v>
      </c>
      <c r="AD82" s="27">
        <f>IF($B82="",0,(VLOOKUP($B82,$B$62:$AH$64,29,FALSE))-U82)</f>
        <v>0</v>
      </c>
      <c r="AE82" s="27">
        <f>IF($B82="",0,(VLOOKUP($B82,$B$62:$AH$64,30,FALSE))-V82)</f>
        <v>0</v>
      </c>
      <c r="AF82" s="27">
        <f>IF($B82="",0,(VLOOKUP($B82,$B$62:$AH$64,31,FALSE))-W82)</f>
        <v>0</v>
      </c>
      <c r="AG82" s="27">
        <f>IF($B82="",0,(L82-X82))</f>
        <v>0</v>
      </c>
      <c r="AH82" s="196"/>
      <c r="AI82" s="192" t="str">
        <f t="shared" si="70"/>
        <v/>
      </c>
      <c r="AJ82" s="18" t="str">
        <f t="shared" si="70"/>
        <v/>
      </c>
      <c r="AK82" s="18" t="str">
        <f t="shared" si="70"/>
        <v/>
      </c>
      <c r="AL82" s="18" t="str">
        <f t="shared" si="70"/>
        <v/>
      </c>
      <c r="AM82" s="18" t="str">
        <f>IF($E82="","",(AE82/$Z82))</f>
        <v/>
      </c>
      <c r="AN82" s="201" t="str">
        <f>IF($E82="","",(AF82/$Z82)*1000)</f>
        <v/>
      </c>
      <c r="AP82" s="188" t="str">
        <f>IF(B82="","",(AR82*10))</f>
        <v/>
      </c>
      <c r="AQ82" s="26">
        <v>0</v>
      </c>
      <c r="AR82" s="188">
        <f t="shared" si="95"/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 t="e">
        <f>((L82*EXP(K82-81000*(1/(8.314*(H82+273.15)))))*24)/1000</f>
        <v>#VALUE!</v>
      </c>
      <c r="BE82" s="159"/>
      <c r="BF82" s="159" t="e">
        <f>10*19.5*BD82</f>
        <v>#VALUE!</v>
      </c>
      <c r="BG82" s="159"/>
      <c r="BH82" s="159" t="e">
        <f>1-(BF82/L82)</f>
        <v>#VALUE!</v>
      </c>
      <c r="BI82" s="159"/>
      <c r="BJ82" s="159" t="e">
        <f>(L82+L82*BH82^(J82/10))/2</f>
        <v>#VALUE!</v>
      </c>
      <c r="BK82" s="159"/>
      <c r="BL82" s="159" t="e">
        <f>(((BJ82*EXP($K82-81000*(1/(8.314*(H82+273.15)))))*24)*J82)/1000</f>
        <v>#VALUE!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0.13145537095426099</v>
      </c>
      <c r="BT82" s="228"/>
    </row>
    <row r="83" spans="1:80" ht="15" thickBot="1" x14ac:dyDescent="0.35">
      <c r="A83" s="85" t="s">
        <v>132</v>
      </c>
      <c r="B83" s="116"/>
      <c r="C83" s="8" t="s">
        <v>13</v>
      </c>
      <c r="D83" s="116"/>
      <c r="E83" s="169" t="str">
        <f>IF(B83="","",VLOOKUP(B83,$B$62:$F$64,5,FALSE))</f>
        <v/>
      </c>
      <c r="F83" s="93"/>
      <c r="G83" s="128"/>
      <c r="H83" s="93"/>
      <c r="I83" s="115">
        <f>IF(B83="",0,(($E$22*$F$22+$E$23*$F$23+$E$24*$F$24+$E$25*$F$25)/$E$26)+$F$57)</f>
        <v>0</v>
      </c>
      <c r="J83" s="115">
        <f t="shared" si="76"/>
        <v>0</v>
      </c>
      <c r="K83" s="93"/>
      <c r="L83" s="139" t="str">
        <f>IF(B83="","",VLOOKUP(B83,$B$62:$AH$64,32,FALSE)+M83)</f>
        <v/>
      </c>
      <c r="M83" s="139" t="str">
        <f>IF(B83="","",VLOOKUP(B83,$B$62:$AH$64,33,FALSE))</f>
        <v/>
      </c>
      <c r="O83" s="278" t="str">
        <f>(IF($B83="","",VLOOKUP($B83,'Processed products'!$AJ$5:$AN$250,5,FALSE)))</f>
        <v/>
      </c>
      <c r="Q83" s="159">
        <f>AR83*(16/12)*19.5</f>
        <v>0</v>
      </c>
      <c r="R83" s="159">
        <f>AR83*11</f>
        <v>0</v>
      </c>
      <c r="S83" s="159">
        <v>0</v>
      </c>
      <c r="T83" s="159">
        <v>0</v>
      </c>
      <c r="U83" s="159">
        <v>0</v>
      </c>
      <c r="V83" s="159">
        <f>(AR83*(16/12)*55)+(AR83*10*21.75)</f>
        <v>0</v>
      </c>
      <c r="W83" s="159">
        <f>AR83*(16/12)*19.5</f>
        <v>0</v>
      </c>
      <c r="X83" s="159">
        <f>AR83*(16/12)*19.5</f>
        <v>0</v>
      </c>
      <c r="Y83" s="190"/>
      <c r="Z83" s="197">
        <f>IF($B83="",0,(VLOOKUP($B83,$B$62:$AH$64,25,FALSE))-Q83)</f>
        <v>0</v>
      </c>
      <c r="AA83" s="198">
        <f>IF($B83="",0,(VLOOKUP($B83,$B$62:$AH$64,26,FALSE))-R83)</f>
        <v>0</v>
      </c>
      <c r="AB83" s="198">
        <f>IF($B83="",0,(VLOOKUP($B83,$B$62:$AH$64,27,FALSE))-S83)</f>
        <v>0</v>
      </c>
      <c r="AC83" s="198">
        <f>IF($B83="",0,(VLOOKUP($B83,$B$62:$AH$64,28,FALSE))-T83)</f>
        <v>0</v>
      </c>
      <c r="AD83" s="198">
        <f>IF($B83="",0,(VLOOKUP($B83,$B$62:$AH$64,29,FALSE))-U83)</f>
        <v>0</v>
      </c>
      <c r="AE83" s="198">
        <f>IF($B83="",0,(VLOOKUP($B83,$B$62:$AH$64,30,FALSE))-V83)</f>
        <v>0</v>
      </c>
      <c r="AF83" s="198">
        <f>IF($B83="",0,(VLOOKUP($B83,$B$62:$AH$64,31,FALSE))-W83)</f>
        <v>0</v>
      </c>
      <c r="AG83" s="198">
        <f>IF($B83="",0,(L83-X83))</f>
        <v>0</v>
      </c>
      <c r="AH83" s="199"/>
      <c r="AI83" s="192" t="str">
        <f t="shared" si="70"/>
        <v/>
      </c>
      <c r="AJ83" s="18" t="str">
        <f t="shared" si="70"/>
        <v/>
      </c>
      <c r="AK83" s="18" t="str">
        <f t="shared" si="70"/>
        <v/>
      </c>
      <c r="AL83" s="18" t="str">
        <f t="shared" si="70"/>
        <v/>
      </c>
      <c r="AM83" s="18" t="str">
        <f>IF($E83="","",(AE83/$Z83))</f>
        <v/>
      </c>
      <c r="AN83" s="201" t="str">
        <f>IF($E83="","",(AF83/$Z83)*1000)</f>
        <v/>
      </c>
      <c r="AP83" s="188" t="str">
        <f>IF(B83="","",(AR83*10))</f>
        <v/>
      </c>
      <c r="AQ83" s="26">
        <v>0</v>
      </c>
      <c r="AR83" s="188">
        <f t="shared" si="95"/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 t="e">
        <f>((L83*EXP(K83-81000*(1/(8.314*(H83+273.15)))))*24)/1000</f>
        <v>#VALUE!</v>
      </c>
      <c r="BE83" s="159"/>
      <c r="BF83" s="159" t="e">
        <f>10*19.5*BD83</f>
        <v>#VALUE!</v>
      </c>
      <c r="BG83" s="159"/>
      <c r="BH83" s="159" t="e">
        <f>1-(BF83/L83)</f>
        <v>#VALUE!</v>
      </c>
      <c r="BI83" s="159"/>
      <c r="BJ83" s="159" t="e">
        <f>(L83+L83*BH83^(J83/10))/2</f>
        <v>#VALUE!</v>
      </c>
      <c r="BK83" s="159"/>
      <c r="BL83" s="159" t="e">
        <f>(((BJ83*EXP($K83-81000*(1/(8.314*(H83+273.15)))))*24)*J83)/1000</f>
        <v>#VALUE!</v>
      </c>
      <c r="BM83" s="159"/>
      <c r="BO83" s="318">
        <f>VLOOKUP(B83,'Processed products'!$AJ$5:$AV$250,13,FALSE)</f>
        <v>0</v>
      </c>
      <c r="BP83" s="319">
        <f>VLOOKUP(B83,'Processed products'!$AJ$5:$AV$250,12,FALSE)</f>
        <v>0</v>
      </c>
      <c r="BR83" s="329">
        <f t="shared" si="75"/>
        <v>0.13145537095426099</v>
      </c>
      <c r="BT83" s="228"/>
    </row>
    <row r="84" spans="1:80" ht="15" thickBot="1" x14ac:dyDescent="0.35">
      <c r="BT84" s="228">
        <f>SUM(BT10:BT83)</f>
        <v>0.61866863424928975</v>
      </c>
      <c r="BU84" s="228">
        <f t="shared" ref="BU84:CB84" si="102">SUM(BU10:BU83)</f>
        <v>0.33200109265644778</v>
      </c>
      <c r="BV84" s="228">
        <f t="shared" si="102"/>
        <v>3.1872013274748999E-2</v>
      </c>
      <c r="BW84" s="228">
        <f t="shared" si="102"/>
        <v>1.04298009634639E-2</v>
      </c>
      <c r="BX84" s="228">
        <f t="shared" si="102"/>
        <v>1.42409971910556E-2</v>
      </c>
      <c r="BY84" s="228">
        <f t="shared" si="102"/>
        <v>6.4881388191225033</v>
      </c>
      <c r="BZ84" s="228">
        <f t="shared" si="102"/>
        <v>0.4370742115445217</v>
      </c>
      <c r="CA84" s="228">
        <f t="shared" si="102"/>
        <v>0.43701870343487181</v>
      </c>
      <c r="CB84" s="228">
        <f t="shared" si="102"/>
        <v>0</v>
      </c>
    </row>
    <row r="85" spans="1:80" x14ac:dyDescent="0.3">
      <c r="Q85" s="320"/>
      <c r="R85" s="320"/>
      <c r="S85" s="320"/>
      <c r="T85" s="320"/>
      <c r="U85" s="320"/>
      <c r="V85" s="320"/>
      <c r="W85" s="320"/>
      <c r="Y85" s="225" t="s">
        <v>76</v>
      </c>
      <c r="Z85" s="141">
        <f>SUM(Z78:Z83)</f>
        <v>0</v>
      </c>
      <c r="AA85" s="141">
        <f t="shared" ref="AA85:AF85" si="103">SUM(AA78:AA83)</f>
        <v>0</v>
      </c>
      <c r="AB85" s="141">
        <f t="shared" si="103"/>
        <v>0</v>
      </c>
      <c r="AC85" s="141">
        <f t="shared" si="103"/>
        <v>0</v>
      </c>
      <c r="AD85" s="141">
        <f t="shared" si="103"/>
        <v>0</v>
      </c>
      <c r="AE85" s="141">
        <f t="shared" si="103"/>
        <v>0</v>
      </c>
      <c r="AF85" s="226">
        <f t="shared" si="103"/>
        <v>0</v>
      </c>
      <c r="AG85" s="82"/>
      <c r="AH85" s="82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>
        <f>E17-Q26-Q52-Q57-SUM(Q78:Q83)-BT84-Z85</f>
        <v>0</v>
      </c>
      <c r="AA86" s="198">
        <f>($E$17*(R17/1000))-R26-R52-R57-SUM(R78:R83)-BU84-AA85</f>
        <v>0</v>
      </c>
      <c r="AB86" s="198">
        <f>($E$17*(S17/1000))-S26-S52-S57-SUM(S78:S83)-BV84-AB85</f>
        <v>0</v>
      </c>
      <c r="AC86" s="198">
        <f>($E$17*(T17/1000))-T26-T52-T57-SUM(T78:T83)-BW84-AC85</f>
        <v>0</v>
      </c>
      <c r="AD86" s="198">
        <f>($E$17*(U17/1000))-U26-U52-U57-SUM(U78:U83)-BX84-AD85</f>
        <v>0</v>
      </c>
      <c r="AE86" s="198">
        <f>($E$17*V17)-V26-V52-V57-SUM(V78:V83)-BY84-AE85</f>
        <v>0</v>
      </c>
      <c r="AF86" s="199">
        <f>($E$17*(W17/1000))-W26-W52-W57-SUM(W78:W83)-BZ84-AF85</f>
        <v>0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 t="s">
        <v>308</v>
      </c>
      <c r="C88" s="232">
        <v>25</v>
      </c>
      <c r="D88" s="232" t="s">
        <v>146</v>
      </c>
      <c r="E88" s="232" t="s">
        <v>150</v>
      </c>
      <c r="F88" s="326">
        <f>J88</f>
        <v>100</v>
      </c>
      <c r="G88" s="130"/>
      <c r="H88" s="130">
        <f>E15/(P15/1000)</f>
        <v>5.1048842610865126</v>
      </c>
      <c r="I88" s="130">
        <f>Z24/(P24/1000)</f>
        <v>5.1048842610865126</v>
      </c>
      <c r="J88" s="28">
        <f>I88/H88*100</f>
        <v>100</v>
      </c>
      <c r="K88" s="234">
        <f>IF(B88="",0,(((VLOOKUP(B88,$B$13:$E$16,4,FALSE)*1000)/(VLOOKUP(B88,$B$13:$P$16,15,FALSE))*(F88/100))/1000)*C88)</f>
        <v>0.1276221065271628</v>
      </c>
      <c r="L88" s="234">
        <f>IF(E88="Diesel",VLOOKUP(D88,Other_tables!$O$5:$P$13,2,FALSE)*K88*1.007,0)</f>
        <v>0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0</v>
      </c>
      <c r="R88" s="234">
        <f>IF(O88="","0",SUMPRODUCT(($D$88:$D$101=O88)*$K$88:$K$101))</f>
        <v>0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0.3615120291326383</v>
      </c>
      <c r="S89" s="234">
        <f>IF(O89="Traktor",0,(R89*VLOOKUP(O89,Other_tables!$O$5:$P$13,2,FALSE))/1000)</f>
        <v>3.6151202913263833E-2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 t="s">
        <v>308</v>
      </c>
      <c r="C97" s="232">
        <v>25</v>
      </c>
      <c r="D97" s="232" t="s">
        <v>146</v>
      </c>
      <c r="E97" s="232" t="s">
        <v>150</v>
      </c>
      <c r="F97" s="326">
        <f>J97</f>
        <v>183.26756152994142</v>
      </c>
      <c r="G97" s="130"/>
      <c r="H97" s="130">
        <f>E15/(P15/1000)</f>
        <v>5.1048842610865126</v>
      </c>
      <c r="I97" s="130">
        <f>E57/(O57/1000)</f>
        <v>9.3555969042190199</v>
      </c>
      <c r="J97" s="250">
        <f>I97/H97*100</f>
        <v>183.26756152994142</v>
      </c>
      <c r="K97" s="234">
        <f t="shared" si="104"/>
        <v>0.2338899226054755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0</v>
      </c>
      <c r="R97" s="240"/>
      <c r="S97" s="239">
        <f t="shared" ref="S97" si="107">SUM(S88:S96)</f>
        <v>3.6151202913263833E-2</v>
      </c>
    </row>
    <row r="98" spans="1:19" x14ac:dyDescent="0.3">
      <c r="A98" s="230" t="s">
        <v>205</v>
      </c>
      <c r="B98" s="231"/>
      <c r="C98" s="232"/>
      <c r="D98" s="232"/>
      <c r="E98" s="232"/>
      <c r="F98" s="233">
        <v>100</v>
      </c>
      <c r="G98" s="130"/>
      <c r="K98" s="234">
        <f t="shared" si="104"/>
        <v>0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 t="s">
        <v>308</v>
      </c>
      <c r="C110" s="232"/>
      <c r="D110" s="232">
        <v>6.4999999999999997E-3</v>
      </c>
      <c r="E110" s="232"/>
      <c r="F110" s="233">
        <f>Z24*100</f>
        <v>100</v>
      </c>
      <c r="G110" s="130"/>
      <c r="H110" s="130"/>
      <c r="I110" s="130"/>
      <c r="J110" s="130"/>
      <c r="K110" s="130"/>
      <c r="L110" s="130"/>
      <c r="M110" s="130"/>
      <c r="N110" s="130"/>
      <c r="O110" s="235" t="str">
        <f t="shared" si="108"/>
        <v>Cattle_solid_manure_conv</v>
      </c>
      <c r="P110" s="236"/>
      <c r="Q110" s="234">
        <f t="shared" si="109"/>
        <v>0</v>
      </c>
      <c r="R110" s="234">
        <f t="shared" si="110"/>
        <v>3.3181747697062329E-2</v>
      </c>
      <c r="S110" s="234">
        <f t="shared" si="111"/>
        <v>0</v>
      </c>
    </row>
    <row r="111" spans="1:19" x14ac:dyDescent="0.3">
      <c r="A111" s="230" t="s">
        <v>171</v>
      </c>
      <c r="B111" s="231" t="s">
        <v>308</v>
      </c>
      <c r="C111" s="232"/>
      <c r="D111" s="232">
        <v>3.1699999999999999E-2</v>
      </c>
      <c r="E111" s="232"/>
      <c r="F111" s="233">
        <f>Z24*100</f>
        <v>100</v>
      </c>
      <c r="G111" s="130"/>
      <c r="H111" s="130"/>
      <c r="I111" s="130"/>
      <c r="J111" s="130"/>
      <c r="K111" s="130"/>
      <c r="L111" s="130"/>
      <c r="M111" s="130"/>
      <c r="N111" s="130"/>
      <c r="O111" s="235" t="str">
        <f t="shared" si="108"/>
        <v>Cattle_solid_manure_conv</v>
      </c>
      <c r="P111" s="236"/>
      <c r="Q111" s="234">
        <f t="shared" si="109"/>
        <v>0</v>
      </c>
      <c r="R111" s="234">
        <f t="shared" si="110"/>
        <v>0.16182483107644244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/>
      <c r="C114" s="232"/>
      <c r="D114" s="232"/>
      <c r="E114" s="232"/>
      <c r="F114" s="233">
        <v>100</v>
      </c>
      <c r="G114" s="130"/>
      <c r="H114" s="130"/>
      <c r="I114" s="130"/>
      <c r="J114" s="130"/>
      <c r="K114" s="130"/>
      <c r="L114" s="130"/>
      <c r="M114" s="130"/>
      <c r="N114" s="130"/>
      <c r="O114" s="235">
        <f t="shared" si="108"/>
        <v>0</v>
      </c>
      <c r="P114" s="236"/>
      <c r="Q114" s="234">
        <f t="shared" si="109"/>
        <v>0</v>
      </c>
      <c r="R114" s="234">
        <f t="shared" si="110"/>
        <v>0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0.19500657877350477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 t="s">
        <v>308</v>
      </c>
      <c r="C118" s="232" t="s">
        <v>255</v>
      </c>
      <c r="D118" s="232"/>
      <c r="E118" s="254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>2.5703092254570586E-3</v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2.5703092254570586E-3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0.19500657877350477</v>
      </c>
      <c r="E132" s="262">
        <f>Q97+S115+E127</f>
        <v>2.5703092254570586E-3</v>
      </c>
      <c r="F132" s="262">
        <f>S97</f>
        <v>3.6151202913263833E-2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1.8012945275917246E-2</v>
      </c>
      <c r="AN134" s="272">
        <f>V26+SUM(V78:V83)+V57</f>
        <v>0.20149095837484357</v>
      </c>
      <c r="AO134" s="269" t="s">
        <v>176</v>
      </c>
      <c r="AP134" s="188">
        <f>SUM(AP22:AP25,AP57,AP78:AP83)</f>
        <v>6.9280558753527875E-3</v>
      </c>
      <c r="AQ134" s="188">
        <f t="shared" ref="AQ134:BA134" si="112">SUM(AQ22:AQ25,AQ57,AQ78:AQ83)</f>
        <v>0</v>
      </c>
      <c r="AR134" s="188">
        <f t="shared" si="112"/>
        <v>6.9280558753527879E-4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0.21828405101106518</v>
      </c>
      <c r="AN135" s="273">
        <f>V52-F52*55</f>
        <v>1.3662713726413207</v>
      </c>
      <c r="AO135" s="269" t="s">
        <v>177</v>
      </c>
      <c r="AP135" s="188">
        <f>SUM(AP48:AP51)</f>
        <v>5.9112493008701215E-2</v>
      </c>
      <c r="AQ135" s="188">
        <f t="shared" ref="AQ135:BA135" si="113">SUM(AQ48:AQ51)</f>
        <v>0</v>
      </c>
      <c r="AR135" s="188">
        <f t="shared" si="113"/>
        <v>1.0987452232100528E-3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G22:G25" xr:uid="{9DE34794-060C-4751-92C5-BD538C5D25E5}">
      <formula1>"Arrhenius, IPCC_MCF_B0"</formula1>
    </dataValidation>
    <dataValidation type="list" allowBlank="1" showInputMessage="1" showErrorMessage="1" sqref="D22:D25 D31:D42 D57 D62:D64 D78:D83" xr:uid="{67C0EF96-B158-404A-AA5A-A24081C053A0}">
      <formula1>"Yes,No"</formula1>
    </dataValidation>
    <dataValidation type="list" allowBlank="1" showInputMessage="1" showErrorMessage="1" sqref="B80" xr:uid="{7FF108DC-E0F3-414F-AFBB-EBE364359022}">
      <formula1>$B$37:$B$39</formula1>
    </dataValidation>
    <dataValidation type="list" allowBlank="1" showInputMessage="1" showErrorMessage="1" sqref="B79" xr:uid="{0D1C8995-E71D-4222-BE87-D1B714D14039}">
      <formula1>$B$34:$B$36</formula1>
    </dataValidation>
    <dataValidation type="list" allowBlank="1" showInputMessage="1" showErrorMessage="1" sqref="B78" xr:uid="{5B3E21EB-37EE-4465-AC77-77937226236D}">
      <formula1>$B$31:$B$33</formula1>
    </dataValidation>
    <dataValidation type="list" allowBlank="1" showInputMessage="1" showErrorMessage="1" sqref="B82:B83" xr:uid="{CD14CB79-8536-4A05-951F-182972328334}">
      <formula1>$B$62:$B$64</formula1>
    </dataValidation>
    <dataValidation type="list" allowBlank="1" showInputMessage="1" showErrorMessage="1" sqref="B81" xr:uid="{30133290-AB78-4F8E-86E8-EADBF1402B61}">
      <formula1>$B$40:$B$42</formula1>
    </dataValidation>
    <dataValidation type="list" allowBlank="1" showInputMessage="1" showErrorMessage="1" sqref="G78:G83 G57" xr:uid="{D1AE2C05-A271-4EC6-B5DA-3087B60D65A1}">
      <formula1>"Arrhenius, IPCC"</formula1>
    </dataValidation>
    <dataValidation type="list" allowBlank="1" showInputMessage="1" showErrorMessage="1" sqref="B22:B26 B118:B126 B106:B114 B88:B101" xr:uid="{7AAB7631-5EEC-4467-B45D-AB99612AB79E}">
      <formula1>$B$13:$B$16</formula1>
    </dataValidation>
    <dataValidation type="list" allowBlank="1" showInputMessage="1" showErrorMessage="1" sqref="C119:C126" xr:uid="{1E144191-FDF1-4E9E-9A0C-40D2CBDD3766}"/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4B09F0C4-BFD3-4B9E-8B10-8991D7150B6F}">
          <x14:formula1>
            <xm:f>Other_tables!$O$5:$O$13</xm:f>
          </x14:formula1>
          <xm:sqref>D88:D101</xm:sqref>
        </x14:dataValidation>
        <x14:dataValidation type="list" allowBlank="1" showInputMessage="1" showErrorMessage="1" xr:uid="{0298ED9C-8C2C-4AFA-A922-B10611005626}">
          <x14:formula1>
            <xm:f>Other_tables!$T$5:$T$6</xm:f>
          </x14:formula1>
          <xm:sqref>E88:E101</xm:sqref>
        </x14:dataValidation>
        <x14:dataValidation type="list" allowBlank="1" showInputMessage="1" showErrorMessage="1" xr:uid="{9D4D4E1A-FA92-4EEB-8FF5-A630802ACD3E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1E9519CC-5BA4-407C-B05E-1F9348C192A7}">
          <x14:formula1>
            <xm:f>Other_tables!$B$4:$B$11</xm:f>
          </x14:formula1>
          <xm:sqref>G5</xm:sqref>
        </x14:dataValidation>
        <x14:dataValidation type="list" allowBlank="1" showInputMessage="1" showErrorMessage="1" xr:uid="{874E6580-8A7C-46D5-A5BE-C57A04596659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969B0396-5113-4AB3-969D-5059507ACEC7}">
          <x14:formula1>
            <xm:f>'Processed products'!$AJ$5:$AJ$104</xm:f>
          </x14:formula1>
          <xm:sqref>B62:B64 B32:B42</xm:sqref>
        </x14:dataValidation>
        <x14:dataValidation type="list" allowBlank="1" showInputMessage="1" showErrorMessage="1" xr:uid="{5029FE47-8606-40FD-B9BE-4E8075D65F0E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B1C20CE1-A089-4AE3-BC8F-E53ED4A6131D}">
          <x14:formula1>
            <xm:f>'Processed products'!$AK$5:$AK$250</xm:f>
          </x14:formula1>
          <xm:sqref>B13:B15</xm:sqref>
        </x14:dataValidation>
        <x14:dataValidation type="list" allowBlank="1" showInputMessage="1" showErrorMessage="1" xr:uid="{9EFBAC37-8C70-4EE0-AB01-5BB9CC5CE900}">
          <x14:formula1>
            <xm:f>'Processed products'!$AJ$5:$AJ$250</xm:f>
          </x14:formula1>
          <xm:sqref>B57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A8970-5E70-458C-9EE0-7360C383EB6B}">
  <sheetPr>
    <tabColor theme="5" tint="0.59999389629810485"/>
  </sheetPr>
  <dimension ref="A1:CB137"/>
  <sheetViews>
    <sheetView topLeftCell="A63" zoomScaleNormal="100" workbookViewId="0">
      <selection activeCell="G5" sqref="G5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212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289</v>
      </c>
      <c r="C5" s="333"/>
      <c r="F5" s="99" t="s">
        <v>201</v>
      </c>
      <c r="G5" s="96" t="s">
        <v>61</v>
      </c>
    </row>
    <row r="6" spans="1:80" x14ac:dyDescent="0.3">
      <c r="A6" s="3" t="s">
        <v>5</v>
      </c>
      <c r="B6" s="333" t="s">
        <v>290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291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/>
      <c r="C13" s="8" t="s">
        <v>13</v>
      </c>
      <c r="D13" s="35"/>
      <c r="E13" s="9"/>
      <c r="P13" s="247" t="str">
        <f>(IF($B13="","0",VLOOKUP($B13,Biomass_pool_output_Livesto_mod!$A$3:$H$250,8,FALSE)))</f>
        <v>0</v>
      </c>
      <c r="Q13" s="17"/>
      <c r="R13" s="18">
        <f>(IF($B13="","0",VLOOKUP($B13,Biomass_pool_output_Livesto_mod!$A$3:$I$250,3,FALSE)))*$E13</f>
        <v>0</v>
      </c>
      <c r="S13" s="18">
        <f>(IF($B13="","0",VLOOKUP($B13,Biomass_pool_output_Livesto_mod!$A$3:$I$250,4,FALSE)))*$E13</f>
        <v>0</v>
      </c>
      <c r="T13" s="18">
        <f>(IF($B13="","0",VLOOKUP($B13,Biomass_pool_output_Livesto_mod!$A$3:$I$250,5,FALSE)))*$E13</f>
        <v>0</v>
      </c>
      <c r="U13" s="18">
        <f>(IF($B13="","0",VLOOKUP($B13,Biomass_pool_output_Livesto_mod!$A$3:$I$250,6,FALSE)))*$E13</f>
        <v>0</v>
      </c>
      <c r="V13" s="18">
        <f>(IF($B13="","0",VLOOKUP($B13,Biomass_pool_output_Livesto_mod!$A$3:$I$250,7,FALSE)))*$E13</f>
        <v>0</v>
      </c>
      <c r="W13" s="301">
        <f>IF(B13="",0,IF(VLOOKUP(B13,Other_tables!$E$3:$H$225,3,FALSE)="Nej",VLOOKUP($B13,Biomass_pool_output_Livesto_mod!$A$3:$I$250,9,FALSE)*$E13,((VLOOKUP(B13,Other_tables!$E$3:$H$225,4,FALSE))/100)*E13*1000))</f>
        <v>0</v>
      </c>
      <c r="X13" s="301">
        <f>(IF($B13="","0",VLOOKUP($B13,Biomass_pool_output_Livesto_mod!$A$3:$J$250,10,FALSE)))*$E13</f>
        <v>0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 t="s">
        <v>217</v>
      </c>
      <c r="C15" s="8" t="s">
        <v>13</v>
      </c>
      <c r="D15" s="35"/>
      <c r="E15" s="9">
        <v>1</v>
      </c>
      <c r="P15" s="247">
        <f>(IF($B15="","0",VLOOKUP($B15,Biomass_pool_output_Livesto_mod!$A$3:$H$250,8,FALSE)))</f>
        <v>56.674177925375801</v>
      </c>
      <c r="Q15" s="17"/>
      <c r="R15" s="18">
        <f>(IF($B15="","0",VLOOKUP($B15,Biomass_pool_output_Livesto_mod!$A$3:$I$250,3,FALSE)))*$E15</f>
        <v>373.71241864682497</v>
      </c>
      <c r="S15" s="18">
        <f>(IF($B15="","0",VLOOKUP($B15,Biomass_pool_output_Livesto_mod!$A$3:$I$250,4,FALSE)))*$E15</f>
        <v>56.643999398376998</v>
      </c>
      <c r="T15" s="18">
        <f>(IF($B15="","0",VLOOKUP($B15,Biomass_pool_output_Livesto_mod!$A$3:$I$250,5,FALSE)))*$E15</f>
        <v>13.709900274361599</v>
      </c>
      <c r="U15" s="18">
        <f>(IF($B15="","0",VLOOKUP($B15,Biomass_pool_output_Livesto_mod!$A$3:$I$250,6,FALSE)))*$E15</f>
        <v>32.003318871506998</v>
      </c>
      <c r="V15" s="18">
        <f>(IF($B15="","0",VLOOKUP($B15,Biomass_pool_output_Livesto_mod!$A$3:$I$250,7,FALSE)))*$E15</f>
        <v>19.137065058859999</v>
      </c>
      <c r="W15" s="301">
        <f>IF(B15="",0,IF(VLOOKUP(B15,Other_tables!$E$3:$H$225,3,FALSE)="Nej",VLOOKUP($B15,Biomass_pool_output_Livesto_mod!$A$3:$I$250,9,FALSE)*$E15,((VLOOKUP(B15,Other_tables!$E$3:$H$225,4,FALSE))/100)*E15*1000))</f>
        <v>752.60487607156597</v>
      </c>
      <c r="X15" s="301">
        <f>(IF($B15="","0",VLOOKUP($B15,Biomass_pool_output_Livesto_mod!$A$3:$J$250,10,FALSE)))*$E15</f>
        <v>3.7713004757992899E-2</v>
      </c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/>
      <c r="C16" s="8" t="s">
        <v>13</v>
      </c>
      <c r="D16" s="35"/>
      <c r="E16" s="9"/>
      <c r="P16" s="247" t="str">
        <f>(IF($B16="","0",VLOOKUP($B16,Biomass_pool_output_Livesto_mod!$A$3:$H$250,8,FALSE)))</f>
        <v>0</v>
      </c>
      <c r="Q16" s="17"/>
      <c r="R16" s="18">
        <f>(IF($B16="","0",VLOOKUP($B16,Biomass_pool_output_Livesto_mod!$A$3:$I$250,3,FALSE)))*$E16</f>
        <v>0</v>
      </c>
      <c r="S16" s="18">
        <f>(IF($B16="","0",VLOOKUP($B16,Biomass_pool_output_Livesto_mod!$A$3:$I$250,4,FALSE)))*$E16</f>
        <v>0</v>
      </c>
      <c r="T16" s="18">
        <f>(IF($B16="","0",VLOOKUP($B16,Biomass_pool_output_Livesto_mod!$A$3:$I$250,5,FALSE)))*$E16</f>
        <v>0</v>
      </c>
      <c r="U16" s="18">
        <f>(IF($B16="","0",VLOOKUP($B16,Biomass_pool_output_Livesto_mod!$A$3:$I$250,6,FALSE)))*$E16</f>
        <v>0</v>
      </c>
      <c r="V16" s="18">
        <f>(IF($B16="","0",VLOOKUP($B16,Biomass_pool_output_Livesto_mod!$A$3:$I$250,7,FALSE)))*$E16</f>
        <v>0</v>
      </c>
      <c r="W16" s="301">
        <f>IF(B16="",0,IF(VLOOKUP(B16,Other_tables!$E$3:$H$225,3,FALSE)="Nej",VLOOKUP($B16,Biomass_pool_output_Livesto_mod!$A$3:$I$250,9,FALSE)*$E16,((VLOOKUP(B16,Other_tables!$E$3:$H$225,4,FALSE))/100)*E16*1000))</f>
        <v>0</v>
      </c>
      <c r="X16" s="301">
        <f>(IF($B16="","0",VLOOKUP($B16,Biomass_pool_output_Livesto_mod!$A$3:$J$250,10,FALSE)))*$E16</f>
        <v>0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56.674177925375801</v>
      </c>
      <c r="Q17" s="131"/>
      <c r="R17" s="18">
        <f t="shared" ref="R17:V17" si="1">SUM(R13:R16)</f>
        <v>373.71241864682497</v>
      </c>
      <c r="S17" s="18">
        <f t="shared" si="1"/>
        <v>56.643999398376998</v>
      </c>
      <c r="T17" s="18">
        <f t="shared" si="1"/>
        <v>13.709900274361599</v>
      </c>
      <c r="U17" s="18">
        <f t="shared" si="1"/>
        <v>32.003318871506998</v>
      </c>
      <c r="V17" s="18">
        <f t="shared" si="1"/>
        <v>19.137065058859999</v>
      </c>
      <c r="W17" s="18">
        <f>SUM(W13:W16)</f>
        <v>752.60487607156597</v>
      </c>
      <c r="X17" s="301">
        <f>IF((X13+X14+X15+X16)=0,0,(E13*X13+E14*X14+E15*X15+E16*X16)/E17)</f>
        <v>3.7713004757992899E-2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/>
      <c r="C22" s="8" t="s">
        <v>13</v>
      </c>
      <c r="D22" s="116"/>
      <c r="E22" s="115">
        <f>IF(B22="",0,VLOOKUP(B22,$B$13:$E$16,4,FALSE))</f>
        <v>0</v>
      </c>
      <c r="F22" s="93"/>
      <c r="G22" s="128"/>
      <c r="H22" s="93"/>
      <c r="I22" s="93"/>
      <c r="J22" s="93"/>
      <c r="K22" s="93"/>
      <c r="L22" s="163">
        <f>IF(G22="IPCC_MCF_B0",0,((W13/1000)*(I22/100)))</f>
        <v>0</v>
      </c>
      <c r="M22" s="163">
        <f>IF(G22="IPCC_MCF_B0",0,((W13/1000)*(J22/100)))</f>
        <v>0</v>
      </c>
      <c r="O22" s="177"/>
      <c r="P22" s="247" t="str">
        <f>IF($B22="","0",(((E22-Q22)*1000)/((E22*1000)/P13)))</f>
        <v>0</v>
      </c>
      <c r="Q22" s="243">
        <f>AR22*(16/12)*9.375</f>
        <v>0</v>
      </c>
      <c r="R22" s="159">
        <f>AR22*5</f>
        <v>0</v>
      </c>
      <c r="S22" s="159">
        <v>0</v>
      </c>
      <c r="T22" s="159">
        <v>0</v>
      </c>
      <c r="U22" s="159">
        <v>0</v>
      </c>
      <c r="V22" s="159">
        <f>(AR22*(16/12)*55)+(AR22*4*21.75)</f>
        <v>0</v>
      </c>
      <c r="W22" s="159">
        <f>AR22*(16/12)*9.375</f>
        <v>0</v>
      </c>
      <c r="X22" s="159">
        <f>IF(L22&gt;0,(L22-(L22*BH22^(F22/10))),0)</f>
        <v>0</v>
      </c>
      <c r="Y22" s="207">
        <f>IF(M22&gt;0,(M22-(M22*BI22^(F22/10))),0)</f>
        <v>0</v>
      </c>
      <c r="Z22" s="202">
        <f>E22-Q22</f>
        <v>0</v>
      </c>
      <c r="AA22" s="27">
        <f>IF($E22="",0,(R13-(R22*1000))/1000)</f>
        <v>0</v>
      </c>
      <c r="AB22" s="27">
        <f>IF($E22="",0,(S13-(S22*1000))/1000)</f>
        <v>0</v>
      </c>
      <c r="AC22" s="27">
        <f>IF($E22="",0,(T13-(T22*1000))/1000)</f>
        <v>0</v>
      </c>
      <c r="AD22" s="27">
        <f>IF($E22="",0,(U13-(U22*1000))/1000)</f>
        <v>0</v>
      </c>
      <c r="AE22" s="27">
        <f>IF($E22="",0,(V13-V22))</f>
        <v>0</v>
      </c>
      <c r="AF22" s="27">
        <f>IF($E22="",0,(W13-(W22*1000))/1000)</f>
        <v>0</v>
      </c>
      <c r="AG22" s="27">
        <f>IF($E22="",0,(L22-X22))</f>
        <v>0</v>
      </c>
      <c r="AH22" s="196">
        <f>IF($E22="",0,(M22-Y22))</f>
        <v>0</v>
      </c>
      <c r="AI22" s="200" t="str">
        <f>IF($E22=0,"",(AA22/$Z22)*1000)</f>
        <v/>
      </c>
      <c r="AJ22" s="18" t="str">
        <f t="shared" ref="AJ22:AL25" si="2">IF($E22=0,"",(AB22/$Z22)*1000)</f>
        <v/>
      </c>
      <c r="AK22" s="18" t="str">
        <f t="shared" si="2"/>
        <v/>
      </c>
      <c r="AL22" s="18" t="str">
        <f t="shared" si="2"/>
        <v/>
      </c>
      <c r="AM22" s="18" t="str">
        <f>IF($E22=0,"",(AE22/$Z22))</f>
        <v/>
      </c>
      <c r="AN22" s="201" t="str">
        <f>IF($E22=0,"",(AF22/$Z22)*1000)</f>
        <v/>
      </c>
      <c r="AP22" s="264" t="str">
        <f>IF(B22="","",(AR22*4))</f>
        <v/>
      </c>
      <c r="AQ22" s="26">
        <v>0</v>
      </c>
      <c r="AR22" s="272">
        <f>IF(F22="",0,IF(G22="Arrhenius",(BL22+BM22)*(12/16),(((W13/1000)*BO22*(BP22/100)*0.67)*(12/16))*(F22/$G$8)))</f>
        <v>0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0</v>
      </c>
      <c r="BE22" s="138">
        <f>((M22*0.01*EXP(K22-81000*(1/(8.314*(H22+273.15)))))*24)/1000</f>
        <v>0</v>
      </c>
      <c r="BF22" s="138">
        <f>10*9.375*BD22</f>
        <v>0</v>
      </c>
      <c r="BG22" s="138">
        <f>10*9.375*BE22</f>
        <v>0</v>
      </c>
      <c r="BH22" s="139">
        <f>IF(B22="",0,1-(BF22/L22))</f>
        <v>0</v>
      </c>
      <c r="BI22" s="139">
        <f>IF(B22="",0,1-(BG22/M22))</f>
        <v>0</v>
      </c>
      <c r="BJ22" s="54">
        <f>IF(B22="",0,(L22+L22*BH22^(F22/10))/2)</f>
        <v>0</v>
      </c>
      <c r="BK22" s="54">
        <f>IF(B22="",0,(M22+M22*BI22^(F22/10))/2)</f>
        <v>0</v>
      </c>
      <c r="BL22" s="140">
        <f>(((BJ22*EXP($K22-81000*(1/(8.314*(H22+273.15)))))*24)*F22)/1000</f>
        <v>0</v>
      </c>
      <c r="BM22" s="290">
        <f>(((BK22*0.01*EXP(K22-81000*(1/(8.314*(H22+273.15)))))*24)*F22)/1000</f>
        <v>0</v>
      </c>
      <c r="BO22" s="285">
        <f>VLOOKUP(B22,'Processed products'!$AK$5:$AV$250,12,FALSE)</f>
        <v>0</v>
      </c>
      <c r="BP22" s="316">
        <f>VLOOKUP(B22,'Processed products'!$AK$5:$AV$250,11,FALSE)</f>
        <v>0</v>
      </c>
      <c r="BR22" s="329">
        <f>$X$17</f>
        <v>3.7713004757992899E-2</v>
      </c>
      <c r="BT22" s="228">
        <f t="shared" si="0"/>
        <v>0</v>
      </c>
      <c r="BU22" s="228">
        <f t="shared" si="0"/>
        <v>0</v>
      </c>
      <c r="BV22" s="228">
        <f t="shared" si="0"/>
        <v>0</v>
      </c>
      <c r="BW22" s="228">
        <f t="shared" si="0"/>
        <v>0</v>
      </c>
      <c r="BX22" s="228">
        <f t="shared" si="0"/>
        <v>0</v>
      </c>
      <c r="BY22" s="228">
        <f t="shared" si="0"/>
        <v>0</v>
      </c>
      <c r="BZ22" s="228">
        <f t="shared" si="0"/>
        <v>0</v>
      </c>
      <c r="CA22" s="228">
        <f t="shared" si="0"/>
        <v>0</v>
      </c>
      <c r="CB22" s="228">
        <f t="shared" si="0"/>
        <v>0</v>
      </c>
    </row>
    <row r="23" spans="1:80" x14ac:dyDescent="0.3">
      <c r="A23" s="85" t="s">
        <v>89</v>
      </c>
      <c r="B23" s="116" t="str">
        <f t="shared" ref="B23:B25" si="3">IF(B14="","",B14)</f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2"/>
        <v/>
      </c>
      <c r="AK23" s="18" t="str">
        <f t="shared" si="2"/>
        <v/>
      </c>
      <c r="AL23" s="18" t="str">
        <f t="shared" si="2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3.7713004757992899E-2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3"/>
        <v>Pig_slurry_conv</v>
      </c>
      <c r="C24" s="8" t="s">
        <v>13</v>
      </c>
      <c r="D24" s="116" t="s">
        <v>127</v>
      </c>
      <c r="E24" s="115">
        <f>IF(B24="",0,VLOOKUP(B24,$B$13:$E$16,4,FALSE))</f>
        <v>1</v>
      </c>
      <c r="F24" s="93">
        <v>3</v>
      </c>
      <c r="G24" s="128" t="s">
        <v>101</v>
      </c>
      <c r="H24" s="93">
        <v>7.2</v>
      </c>
      <c r="I24" s="93">
        <v>33</v>
      </c>
      <c r="J24" s="93">
        <v>67</v>
      </c>
      <c r="K24" s="93">
        <v>31.2</v>
      </c>
      <c r="L24" s="163">
        <f t="shared" si="5"/>
        <v>0.24835960910361679</v>
      </c>
      <c r="M24" s="163">
        <f t="shared" ref="M24:M25" si="28">IF(G24="IPCC_MCF_B0",0,((W15/1000)*(J24/100)))</f>
        <v>0.50424526696794925</v>
      </c>
      <c r="O24" s="177"/>
      <c r="P24" s="247">
        <f>IF($B24="","0",(((E24-Q24)*1000)/((E24*1000)/P15)))</f>
        <v>56.39886062498951</v>
      </c>
      <c r="Q24" s="243">
        <f>AR24*(16/12)*9.375</f>
        <v>4.8578966729575044E-3</v>
      </c>
      <c r="R24" s="159">
        <f>AR24*5</f>
        <v>1.9431586691830019E-3</v>
      </c>
      <c r="S24" s="159">
        <v>0</v>
      </c>
      <c r="T24" s="159">
        <v>0</v>
      </c>
      <c r="U24" s="159">
        <v>0</v>
      </c>
      <c r="V24" s="159">
        <f t="shared" si="6"/>
        <v>6.2310621325134929E-2</v>
      </c>
      <c r="W24" s="159">
        <f t="shared" si="7"/>
        <v>4.8578966729575044E-3</v>
      </c>
      <c r="X24" s="159">
        <f>IF(L24&gt;0,(L24-(L24*BH24^(F24/10))),0)</f>
        <v>4.9206594813593629E-3</v>
      </c>
      <c r="Y24" s="207">
        <f>IF(M24&gt;0,(M24-(M24*BI24^(F24/10))),0)</f>
        <v>9.7637391487381819E-5</v>
      </c>
      <c r="Z24" s="202">
        <f t="shared" si="8"/>
        <v>0.99514210332704245</v>
      </c>
      <c r="AA24" s="27">
        <f t="shared" si="9"/>
        <v>0.37176925997764199</v>
      </c>
      <c r="AB24" s="27">
        <f t="shared" si="9"/>
        <v>5.6643999398376998E-2</v>
      </c>
      <c r="AC24" s="27">
        <f t="shared" si="9"/>
        <v>1.37099002743616E-2</v>
      </c>
      <c r="AD24" s="27">
        <f t="shared" si="9"/>
        <v>3.2003318871507001E-2</v>
      </c>
      <c r="AE24" s="27">
        <f t="shared" si="10"/>
        <v>19.074754437534864</v>
      </c>
      <c r="AF24" s="27">
        <f t="shared" si="11"/>
        <v>0.74774697939860846</v>
      </c>
      <c r="AG24" s="27">
        <f t="shared" si="12"/>
        <v>0.24343894962225743</v>
      </c>
      <c r="AH24" s="196">
        <f t="shared" si="12"/>
        <v>0.50414762957646186</v>
      </c>
      <c r="AI24" s="200">
        <f t="shared" si="13"/>
        <v>373.58409289960889</v>
      </c>
      <c r="AJ24" s="18">
        <f t="shared" si="2"/>
        <v>56.920513370904551</v>
      </c>
      <c r="AK24" s="18">
        <f t="shared" si="2"/>
        <v>13.776826674829165</v>
      </c>
      <c r="AL24" s="18">
        <f t="shared" si="2"/>
        <v>32.159546626065584</v>
      </c>
      <c r="AM24" s="18">
        <f t="shared" si="14"/>
        <v>19.167869969286343</v>
      </c>
      <c r="AN24" s="201">
        <f t="shared" si="15"/>
        <v>751.39718930460094</v>
      </c>
      <c r="AP24" s="264">
        <f t="shared" si="16"/>
        <v>1.5545269353464015E-3</v>
      </c>
      <c r="AQ24" s="26">
        <v>0</v>
      </c>
      <c r="AR24" s="272">
        <f t="shared" si="17"/>
        <v>3.8863173383660039E-4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1.7094825159821712E-4</v>
      </c>
      <c r="BE24" s="138">
        <f t="shared" si="19"/>
        <v>3.4707675324486507E-6</v>
      </c>
      <c r="BF24" s="138">
        <f t="shared" si="20"/>
        <v>1.6026398587332853E-2</v>
      </c>
      <c r="BG24" s="138">
        <f t="shared" si="20"/>
        <v>3.2538445616706101E-4</v>
      </c>
      <c r="BH24" s="139">
        <f t="shared" si="21"/>
        <v>0.93547099447782367</v>
      </c>
      <c r="BI24" s="139">
        <f t="shared" si="22"/>
        <v>0.99935470994477826</v>
      </c>
      <c r="BJ24" s="54">
        <f t="shared" si="23"/>
        <v>0.2458992793629371</v>
      </c>
      <c r="BK24" s="54">
        <f t="shared" si="24"/>
        <v>0.50419644827220556</v>
      </c>
      <c r="BL24" s="140">
        <f t="shared" si="25"/>
        <v>5.0776435058912518E-4</v>
      </c>
      <c r="BM24" s="290">
        <f t="shared" si="26"/>
        <v>1.0411294526342038E-5</v>
      </c>
      <c r="BO24" s="285">
        <f>VLOOKUP(B24,'Processed products'!$AK$5:$AV$250,12,FALSE)</f>
        <v>0.45</v>
      </c>
      <c r="BP24" s="316">
        <f>VLOOKUP(B24,'Processed products'!$AK$5:$AV$250,11,FALSE)</f>
        <v>9.32</v>
      </c>
      <c r="BR24" s="329">
        <f t="shared" si="27"/>
        <v>3.7713004757992899E-2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3"/>
        <v/>
      </c>
      <c r="C25" s="8" t="s">
        <v>13</v>
      </c>
      <c r="D25" s="116"/>
      <c r="E25" s="115">
        <f>IF(B25="",0,VLOOKUP(B25,$B$13:$E$16,4,FALSE))</f>
        <v>0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 t="str">
        <f t="shared" ref="P25" si="29">IF($B25="","0",(((E25-Q25)*1000)/((E25*1000)/P16)))</f>
        <v>0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0</v>
      </c>
      <c r="AA25" s="223">
        <f t="shared" si="9"/>
        <v>0</v>
      </c>
      <c r="AB25" s="223">
        <f t="shared" si="9"/>
        <v>0</v>
      </c>
      <c r="AC25" s="223">
        <f t="shared" si="9"/>
        <v>0</v>
      </c>
      <c r="AD25" s="223">
        <f t="shared" si="9"/>
        <v>0</v>
      </c>
      <c r="AE25" s="223">
        <f t="shared" si="10"/>
        <v>0</v>
      </c>
      <c r="AF25" s="223">
        <f t="shared" si="11"/>
        <v>0</v>
      </c>
      <c r="AG25" s="223">
        <f t="shared" si="12"/>
        <v>0</v>
      </c>
      <c r="AH25" s="224">
        <f t="shared" si="12"/>
        <v>0</v>
      </c>
      <c r="AI25" s="156" t="str">
        <f t="shared" si="13"/>
        <v/>
      </c>
      <c r="AJ25" s="157" t="str">
        <f t="shared" si="2"/>
        <v/>
      </c>
      <c r="AK25" s="157" t="str">
        <f t="shared" si="2"/>
        <v/>
      </c>
      <c r="AL25" s="157" t="str">
        <f t="shared" si="2"/>
        <v/>
      </c>
      <c r="AM25" s="157" t="str">
        <f t="shared" si="14"/>
        <v/>
      </c>
      <c r="AN25" s="158" t="str">
        <f t="shared" si="15"/>
        <v/>
      </c>
      <c r="AP25" s="264" t="str">
        <f t="shared" si="16"/>
        <v/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>
        <f t="shared" si="21"/>
        <v>0</v>
      </c>
      <c r="BI25" s="314">
        <f t="shared" si="22"/>
        <v>0</v>
      </c>
      <c r="BJ25" s="291">
        <f t="shared" si="23"/>
        <v>0</v>
      </c>
      <c r="BK25" s="291">
        <f t="shared" si="24"/>
        <v>0</v>
      </c>
      <c r="BL25" s="292">
        <f t="shared" si="25"/>
        <v>0</v>
      </c>
      <c r="BM25" s="293">
        <f t="shared" si="26"/>
        <v>0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3.7713004757992899E-2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0.24835960910361679</v>
      </c>
      <c r="M26" s="163">
        <f>SUM(M22:M25)</f>
        <v>0.50424526696794925</v>
      </c>
      <c r="O26" s="177"/>
      <c r="P26" s="249">
        <f>(E22*P22+E23*P23+E24*P24+E25*P25)/E26</f>
        <v>56.39886062498951</v>
      </c>
      <c r="Q26" s="244">
        <f>SUM(Q22:Q25)</f>
        <v>4.8578966729575044E-3</v>
      </c>
      <c r="R26" s="208">
        <f t="shared" ref="R26:Y26" si="30">SUM(R22:R25)</f>
        <v>1.9431586691830019E-3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6.2310621325134929E-2</v>
      </c>
      <c r="W26" s="208">
        <f t="shared" si="30"/>
        <v>4.8578966729575044E-3</v>
      </c>
      <c r="X26" s="208">
        <f t="shared" si="30"/>
        <v>4.9206594813593629E-3</v>
      </c>
      <c r="Y26" s="222">
        <f t="shared" si="30"/>
        <v>9.7637391487381819E-5</v>
      </c>
      <c r="Z26" s="215">
        <f>SUM(Z22:Z25)</f>
        <v>0.99514210332704245</v>
      </c>
      <c r="AA26" s="70">
        <f t="shared" ref="AA26:AH26" si="31">SUM(AA22:AA25)</f>
        <v>0.37176925997764199</v>
      </c>
      <c r="AB26" s="70">
        <f t="shared" si="31"/>
        <v>5.6643999398376998E-2</v>
      </c>
      <c r="AC26" s="70">
        <f t="shared" si="31"/>
        <v>1.37099002743616E-2</v>
      </c>
      <c r="AD26" s="70">
        <f t="shared" si="31"/>
        <v>3.2003318871507001E-2</v>
      </c>
      <c r="AE26" s="70">
        <f t="shared" si="31"/>
        <v>19.074754437534864</v>
      </c>
      <c r="AF26" s="70">
        <f t="shared" si="31"/>
        <v>0.74774697939860846</v>
      </c>
      <c r="AG26" s="70">
        <f t="shared" si="31"/>
        <v>0.24343894962225743</v>
      </c>
      <c r="AH26" s="216">
        <f t="shared" si="31"/>
        <v>0.50414762957646186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 xml:space="preserve">Solid/total fraction of input1 - </v>
      </c>
      <c r="B31" s="66"/>
      <c r="C31" s="67" t="s">
        <v>13</v>
      </c>
      <c r="D31" s="280"/>
      <c r="E31" s="68"/>
      <c r="F31" s="70">
        <f>IF(E31&gt;0,(E31)*($E$22-$Q$22),0)</f>
        <v>0</v>
      </c>
      <c r="G31" s="67" t="str">
        <f>IF(B31="","",VLOOKUP(B31,'Processed products'!$AJ$5:$AM$104,2,FALSE))</f>
        <v/>
      </c>
      <c r="H31" s="67" t="str">
        <f>IF(G31="","",VLOOKUP(G31,Other_tables!$Y$3:$AA$214,2,FALSE))</f>
        <v/>
      </c>
      <c r="I31" s="67" t="str">
        <f>IF(G31="","",VLOOKUP(G31,Other_tables!$Y$3:$AA$214,3,FALSE))</f>
        <v/>
      </c>
      <c r="J31" s="111"/>
      <c r="K31" s="111"/>
      <c r="L31" s="69"/>
      <c r="M31" s="69"/>
      <c r="N31" s="69"/>
      <c r="O31" s="69"/>
      <c r="P31" s="69"/>
      <c r="Q31" s="69"/>
      <c r="R31" s="180"/>
      <c r="S31" s="181"/>
      <c r="T31" s="172" t="str">
        <f>IF(B32="",P13,IF(B33="",(F31/(((E13/(P13/1000))-Q22)-(F32/(T32/1000))))*1000,(F31/(((E13/(P13/1000))-Q22)-((F33/(T33/1000))+(F32/(T32/1000)))))*1000))</f>
        <v>0</v>
      </c>
      <c r="U31" s="182" t="s">
        <v>126</v>
      </c>
      <c r="V31" s="180"/>
      <c r="W31" s="180"/>
      <c r="X31" s="180"/>
      <c r="Y31" s="180"/>
      <c r="Z31" s="215">
        <f>F31</f>
        <v>0</v>
      </c>
      <c r="AA31" s="170">
        <f t="shared" ref="AA31:AD33" si="32">IF($E31="",0,((R$13-(R$22*1000))*L31)/1000)</f>
        <v>0</v>
      </c>
      <c r="AB31" s="70">
        <f t="shared" si="32"/>
        <v>0</v>
      </c>
      <c r="AC31" s="70">
        <f t="shared" si="32"/>
        <v>0</v>
      </c>
      <c r="AD31" s="70">
        <f t="shared" si="32"/>
        <v>0</v>
      </c>
      <c r="AE31" s="70">
        <f>IF($E31="",0,((V$13-V$22)*P31))</f>
        <v>0</v>
      </c>
      <c r="AF31" s="144">
        <f>IF($E31="",0,((W$13-(W$22*1000))*Q31)/1000)</f>
        <v>0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 t="str">
        <f t="shared" ref="AI31:AL42" si="35">IF($E31="","",(AA31/$F31)*1000)</f>
        <v/>
      </c>
      <c r="AJ31" s="71" t="str">
        <f t="shared" si="35"/>
        <v/>
      </c>
      <c r="AK31" s="71" t="str">
        <f t="shared" si="35"/>
        <v/>
      </c>
      <c r="AL31" s="71" t="str">
        <f t="shared" si="35"/>
        <v/>
      </c>
      <c r="AM31" s="187" t="str">
        <f t="shared" ref="AM31:AM42" si="36">IF($E31="","",(AE31/$F31))</f>
        <v/>
      </c>
      <c r="AN31" s="112" t="str">
        <f t="shared" ref="AN31:AN42" si="37">IF($E31="","",(AF31/$F31)*1000)</f>
        <v/>
      </c>
      <c r="BR31" s="329">
        <f t="shared" ref="BR31:BR42" si="38">$X$17</f>
        <v>3.7713004757992899E-2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179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154" t="str">
        <f t="shared" si="37"/>
        <v/>
      </c>
      <c r="BR32" s="329">
        <f t="shared" si="38"/>
        <v>3.7713004757992899E-2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3.7713004757992899E-2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 t="str">
        <f>IF(B14="","",B14)</f>
        <v/>
      </c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products'!$AJ$5:$AM$104,2,FALSE))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3.7713004757992899E-2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3.7713004757992899E-2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3.7713004757992899E-2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>Solid/total fraction of input3 - Pig_slurry_conv</v>
      </c>
      <c r="B37" s="66" t="str">
        <f>IF(B15="","",B15)</f>
        <v>Pig_slurry_conv</v>
      </c>
      <c r="C37" s="67" t="s">
        <v>13</v>
      </c>
      <c r="D37" s="280" t="s">
        <v>127</v>
      </c>
      <c r="E37" s="68">
        <v>1</v>
      </c>
      <c r="F37" s="70">
        <f>IF(E37&gt;0,(E37)*($E$24-$Q$24),0)</f>
        <v>0.99514210332704245</v>
      </c>
      <c r="G37" s="67" t="str">
        <f>B37</f>
        <v>Pig_slurry_conv</v>
      </c>
      <c r="H37" s="67" t="str">
        <f>IF(G37="","",VLOOKUP(G37,Other_tables!$Y$3:$AA$214,2,FALSE))</f>
        <v>Livestock_manure_conv</v>
      </c>
      <c r="I37" s="67" t="str">
        <f>IF(G37="","",VLOOKUP(G37,Other_tables!$Y$3:$AA$214,3,FALSE))</f>
        <v>Field_application</v>
      </c>
      <c r="J37" s="111"/>
      <c r="K37" s="111"/>
      <c r="L37" s="69">
        <v>1</v>
      </c>
      <c r="M37" s="69">
        <v>1</v>
      </c>
      <c r="N37" s="69">
        <v>1</v>
      </c>
      <c r="O37" s="69">
        <v>1</v>
      </c>
      <c r="P37" s="69">
        <v>1</v>
      </c>
      <c r="Q37" s="69">
        <v>1</v>
      </c>
      <c r="R37" s="180"/>
      <c r="S37" s="181"/>
      <c r="T37" s="172">
        <f>IF(B38="",P15,IF(B39="",(F37/(((E15/(P15/1000))-Q24)-(F38/(T38/1000))))*1000,(F37/(((E15/(P15/1000))-Q24)-((F39/(T39/1000))+(F38/(T38/1000)))))*1000))</f>
        <v>56.674177925375801</v>
      </c>
      <c r="U37" s="182" t="s">
        <v>126</v>
      </c>
      <c r="V37" s="180"/>
      <c r="W37" s="180"/>
      <c r="X37" s="180"/>
      <c r="Y37" s="180"/>
      <c r="Z37" s="215">
        <f t="shared" si="39"/>
        <v>0.99514210332704245</v>
      </c>
      <c r="AA37" s="170">
        <f t="shared" ref="AA37:AD39" si="41">IF($E37="",0,((R$15-(R$24*1000))*L37)/1000)</f>
        <v>0.37176925997764199</v>
      </c>
      <c r="AB37" s="70">
        <f t="shared" si="41"/>
        <v>5.6643999398376998E-2</v>
      </c>
      <c r="AC37" s="70">
        <f t="shared" si="41"/>
        <v>1.37099002743616E-2</v>
      </c>
      <c r="AD37" s="70">
        <f t="shared" si="41"/>
        <v>3.2003318871507001E-2</v>
      </c>
      <c r="AE37" s="70">
        <f>IF($E37="",0,((V$15-V$24)*P37))</f>
        <v>19.074754437534864</v>
      </c>
      <c r="AF37" s="144">
        <f>IF($E37="",0,((W$15-(W$24*1000))*Q37)/1000)</f>
        <v>0.74774697939860846</v>
      </c>
      <c r="AG37" s="144">
        <f t="shared" si="33"/>
        <v>0</v>
      </c>
      <c r="AH37" s="216">
        <f t="shared" si="34"/>
        <v>0</v>
      </c>
      <c r="AI37" s="210">
        <f t="shared" si="35"/>
        <v>373.58409289960889</v>
      </c>
      <c r="AJ37" s="71">
        <f t="shared" si="35"/>
        <v>56.920513370904551</v>
      </c>
      <c r="AK37" s="71">
        <f t="shared" si="35"/>
        <v>13.776826674829165</v>
      </c>
      <c r="AL37" s="71">
        <f t="shared" si="35"/>
        <v>32.159546626065584</v>
      </c>
      <c r="AM37" s="187">
        <f>IF($E37="","",(AE37/$F37))</f>
        <v>19.167869969286343</v>
      </c>
      <c r="AN37" s="112">
        <f t="shared" si="37"/>
        <v>751.39718930460094</v>
      </c>
      <c r="BR37" s="329">
        <f t="shared" si="38"/>
        <v>3.7713004757992899E-2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3.7713004757992899E-2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3.7713004757992899E-2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 xml:space="preserve">Solid/total fraction of input4 - </v>
      </c>
      <c r="B40" s="66" t="str">
        <f>IF(B16="","",B16)</f>
        <v/>
      </c>
      <c r="C40" s="67" t="s">
        <v>13</v>
      </c>
      <c r="D40" s="280"/>
      <c r="E40" s="68"/>
      <c r="F40" s="70">
        <f>IF(E40&gt;0,(E40)*($E$25-$Q$25),0)</f>
        <v>0</v>
      </c>
      <c r="G40" s="67" t="str">
        <f>B40</f>
        <v/>
      </c>
      <c r="H40" s="67" t="str">
        <f>IF(G40="","",VLOOKUP(G40,Other_tables!$Y$3:$AA$214,2,FALSE))</f>
        <v/>
      </c>
      <c r="I40" s="67" t="str">
        <f>IF(G40="","",VLOOKUP(G40,Other_tables!$Y$3:$AA$214,3,FALSE))</f>
        <v/>
      </c>
      <c r="J40" s="111"/>
      <c r="K40" s="111"/>
      <c r="L40" s="69"/>
      <c r="M40" s="69"/>
      <c r="N40" s="69"/>
      <c r="O40" s="69"/>
      <c r="P40" s="69"/>
      <c r="Q40" s="69"/>
      <c r="R40" s="180"/>
      <c r="S40" s="181"/>
      <c r="T40" s="172" t="str">
        <f>IF(B41="",P16,IF(B42="",(F40/(((E16/(P16/1000))-Q25)-(F41/(T41/1000))))*1000,(F40/(((E16/(P16/1000))-Q25)-((F42/(T42/1000))+(F41/(T41/1000)))))*1000))</f>
        <v>0</v>
      </c>
      <c r="U40" s="182" t="s">
        <v>126</v>
      </c>
      <c r="V40" s="180"/>
      <c r="W40" s="180"/>
      <c r="X40" s="180"/>
      <c r="Y40" s="180"/>
      <c r="Z40" s="215">
        <f t="shared" si="39"/>
        <v>0</v>
      </c>
      <c r="AA40" s="170">
        <f t="shared" ref="AA40:AD42" si="44">IF($E40="",0,((R$16-(R$25*1000))*L40)/1000)</f>
        <v>0</v>
      </c>
      <c r="AB40" s="70">
        <f t="shared" si="44"/>
        <v>0</v>
      </c>
      <c r="AC40" s="70">
        <f t="shared" si="44"/>
        <v>0</v>
      </c>
      <c r="AD40" s="70">
        <f t="shared" si="44"/>
        <v>0</v>
      </c>
      <c r="AE40" s="70">
        <f>IF($E40="",0,((V$16-V$25)*P40))</f>
        <v>0</v>
      </c>
      <c r="AF40" s="144">
        <f>IF($E40="",0,((W$16-(W$25*1000))*Q40)/1000)</f>
        <v>0</v>
      </c>
      <c r="AG40" s="144">
        <f t="shared" si="33"/>
        <v>0</v>
      </c>
      <c r="AH40" s="216">
        <f t="shared" si="34"/>
        <v>0</v>
      </c>
      <c r="AI40" s="210" t="str">
        <f t="shared" si="35"/>
        <v/>
      </c>
      <c r="AJ40" s="71" t="str">
        <f t="shared" si="35"/>
        <v/>
      </c>
      <c r="AK40" s="71" t="str">
        <f t="shared" si="35"/>
        <v/>
      </c>
      <c r="AL40" s="71" t="str">
        <f t="shared" si="35"/>
        <v/>
      </c>
      <c r="AM40" s="187" t="str">
        <f t="shared" si="36"/>
        <v/>
      </c>
      <c r="AN40" s="112" t="str">
        <f t="shared" si="37"/>
        <v/>
      </c>
      <c r="BR40" s="329">
        <f t="shared" si="38"/>
        <v>3.7713004757992899E-2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3.7713004757992899E-2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3.7713004757992899E-2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0.99514210332704245</v>
      </c>
      <c r="L43" s="27">
        <f t="shared" ref="L43:Q43" si="45">SUM(L28,L31:L42)</f>
        <v>1</v>
      </c>
      <c r="M43" s="27">
        <f t="shared" si="45"/>
        <v>1</v>
      </c>
      <c r="N43" s="27">
        <f t="shared" si="45"/>
        <v>1</v>
      </c>
      <c r="O43" s="27">
        <f t="shared" si="45"/>
        <v>1</v>
      </c>
      <c r="P43" s="27">
        <f t="shared" si="45"/>
        <v>1</v>
      </c>
      <c r="Q43" s="64">
        <f t="shared" si="45"/>
        <v>1</v>
      </c>
      <c r="S43" s="28"/>
      <c r="Y43" s="225" t="s">
        <v>40</v>
      </c>
      <c r="Z43" s="141">
        <f>SUM(Z31:Z42)</f>
        <v>0.99514210332704245</v>
      </c>
      <c r="AA43" s="141">
        <f t="shared" ref="AA43:AG43" si="46">SUM(AA31:AA42)</f>
        <v>0.37176925997764199</v>
      </c>
      <c r="AB43" s="141">
        <f t="shared" si="46"/>
        <v>5.6643999398376998E-2</v>
      </c>
      <c r="AC43" s="141">
        <f t="shared" si="46"/>
        <v>1.37099002743616E-2</v>
      </c>
      <c r="AD43" s="141">
        <f>SUM(AD31:AD42)</f>
        <v>3.2003318871507001E-2</v>
      </c>
      <c r="AE43" s="141">
        <f t="shared" si="46"/>
        <v>19.074754437534864</v>
      </c>
      <c r="AF43" s="141">
        <f t="shared" si="46"/>
        <v>0.74774697939860846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</v>
      </c>
      <c r="AA44" s="198">
        <f t="shared" ref="AA44:AG44" si="47">AA26-AA43</f>
        <v>0</v>
      </c>
      <c r="AB44" s="198">
        <f t="shared" si="47"/>
        <v>0</v>
      </c>
      <c r="AC44" s="198">
        <f t="shared" si="47"/>
        <v>0</v>
      </c>
      <c r="AD44" s="198">
        <f t="shared" si="47"/>
        <v>0</v>
      </c>
      <c r="AE44" s="198">
        <f t="shared" si="47"/>
        <v>0</v>
      </c>
      <c r="AF44" s="198">
        <f t="shared" si="47"/>
        <v>0</v>
      </c>
      <c r="AG44" s="198">
        <f t="shared" si="47"/>
        <v>0.24343894962225743</v>
      </c>
      <c r="AH44" s="199">
        <f>AH26-AH43</f>
        <v>0.50414762957646186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58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/>
      </c>
      <c r="C48" s="27">
        <f>IF(B48="",0,IF(VLOOKUP(G48,Other_tables!$E$3:$H$225,3,FALSE)="Nej",VLOOKUP(B48,$B$31:$AH$42,31,FALSE),((VLOOKUP(G48,Other_tables!$E$3:$H$225,4,FALSE))/100)*VLOOKUP(B48,$B$31:$F$42,5,FALSE)))</f>
        <v>0</v>
      </c>
      <c r="D48" s="162"/>
      <c r="E48" s="16" t="str">
        <f>IF(B48="","",IF($G$5=Other_tables!$I$2,VLOOKUP(G48,Other_tables!$E$3:$K$225,5,FALSE),IF($G$5=Other_tables!$J$2,VLOOKUP(G48,Other_tables!$E$3:$K$225,6,FALSE),IF($G$5=Other_tables!$K$2,VLOOKUP(G48,Other_tables!$E$3:$K$225,7,FALSE),"?"))))</f>
        <v/>
      </c>
      <c r="F48" s="27">
        <f t="shared" ref="F48:F50" si="49">IF(OR(E48="",E48="?"),0,((((0.981*E48*C48)/(0.0831*(273.15+$G$4)))*16)/1000)*((100-$G$7)/100))</f>
        <v>0</v>
      </c>
      <c r="G48" s="16">
        <f>B13</f>
        <v>0</v>
      </c>
      <c r="Q48" s="159">
        <f t="shared" ref="Q48:Q50" si="50">IF(OR(E48="",E48="?"),0,(F48/((100-$G$7)/100))*2.48)</f>
        <v>0</v>
      </c>
      <c r="R48" s="159">
        <f>IF(OR(E48="",E48="?"),0,(F48*(12/16)+AR48+AQ48+AP48))</f>
        <v>0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0</v>
      </c>
      <c r="W48" s="159">
        <f t="shared" ref="W48:W50" si="52">IF(OR(E48="",E48="?"),0,(F48/((100-$G$7)/100))*2.48)</f>
        <v>0</v>
      </c>
      <c r="X48" s="159">
        <f>W48</f>
        <v>0</v>
      </c>
      <c r="Y48" s="165"/>
      <c r="AP48" s="188">
        <f>IF(F48="","",(F48/((100-$G$7)/100))*(12/16)*0.538)</f>
        <v>0</v>
      </c>
      <c r="AQ48" s="26">
        <v>0</v>
      </c>
      <c r="AR48" s="188">
        <f>IF(F48="","",((F48/((100-$G$7)/100))-F48)*(12/16))</f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>Pig_slurry_conv</v>
      </c>
      <c r="C50" s="27">
        <f>IF(B50="",0,IF(VLOOKUP(G50,Other_tables!$E$3:$H$225,3,FALSE)="Nej",VLOOKUP(B50,$B$31:$AH$42,31,FALSE),((VLOOKUP(G50,Other_tables!$E$3:$H$225,4,FALSE))/100)*VLOOKUP(B50,$B$31:$F$42,5,FALSE)))</f>
        <v>0.74774697939860846</v>
      </c>
      <c r="D50" s="162"/>
      <c r="E50" s="16">
        <f>IF(B50="","",IF($G$5=Other_tables!$I$2,VLOOKUP(G50,Other_tables!$E$3:$K$225,5,FALSE),IF($G$5=Other_tables!$J$2,VLOOKUP(G50,Other_tables!$E$3:$K$225,6,FALSE),IF($G$5=Other_tables!$K$2,VLOOKUP(G50,Other_tables!$E$3:$K$225,7,FALSE),"?"))))</f>
        <v>335</v>
      </c>
      <c r="F50" s="27">
        <f t="shared" si="49"/>
        <v>0.16380702931127841</v>
      </c>
      <c r="G50" s="16" t="str">
        <f>B15</f>
        <v>Pig_slurry_conv</v>
      </c>
      <c r="Q50" s="159">
        <f t="shared" si="50"/>
        <v>0.4103448815070409</v>
      </c>
      <c r="R50" s="159">
        <f t="shared" si="53"/>
        <v>0.19086000839450468</v>
      </c>
      <c r="S50" s="159">
        <v>0</v>
      </c>
      <c r="T50" s="159">
        <v>0</v>
      </c>
      <c r="U50" s="159">
        <v>0</v>
      </c>
      <c r="V50" s="159">
        <f t="shared" si="51"/>
        <v>10.552502603267431</v>
      </c>
      <c r="W50" s="159">
        <f t="shared" si="52"/>
        <v>0.4103448815070409</v>
      </c>
      <c r="X50" s="159">
        <f t="shared" si="54"/>
        <v>0.4103448815070409</v>
      </c>
      <c r="Y50" s="165"/>
      <c r="AP50" s="188">
        <f>IF(F50="","",(F50/((100-$G$7)/100))*(12/16)*0.538)</f>
        <v>6.6763774067778628E-2</v>
      </c>
      <c r="AQ50" s="26">
        <v>0</v>
      </c>
      <c r="AR50" s="188">
        <f>IF(F50="","",((F50/((100-$G$7)/100))-F50)*(12/16))</f>
        <v>1.240962343267267E-3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/>
      </c>
      <c r="C51" s="27">
        <f>IF(B51="",0,IF(VLOOKUP(G51,Other_tables!$E$3:$H$129,3,FALSE)="Nej",VLOOKUP(B51,$B$31:$AH$42,31,FALSE),((VLOOKUP(G51,Other_tables!$E$3:$H$129,4,FALSE))/100)*VLOOKUP(B51,$B$31:$F$42,5,FALSE)))</f>
        <v>0</v>
      </c>
      <c r="D51" s="162"/>
      <c r="E51" s="16" t="str">
        <f>IF(B51="","",IF($G$5=Other_tables!$I$2,VLOOKUP(G51,Other_tables!$E$3:$K$225,5,FALSE),IF($G$5=Other_tables!$J$2,VLOOKUP(G51,Other_tables!$E$3:$K$225,6,FALSE),IF($G$5=Other_tables!$K$2,VLOOKUP(G51,Other_tables!$E$3:$K$225,7,FALSE),"?"))))</f>
        <v/>
      </c>
      <c r="F51" s="27">
        <f>IF(OR(E51="",E51="?"),0,((((0.981*E51*C51)/(0.0831*(273.15+$G$4)))*16)/1000)*((100-$G$7)/100))</f>
        <v>0</v>
      </c>
      <c r="G51" s="16">
        <f>B16</f>
        <v>0</v>
      </c>
      <c r="Q51" s="159">
        <f>IF(OR(E51="",E51="?"),0,(F51/((100-$G$7)/100))*2.48)</f>
        <v>0</v>
      </c>
      <c r="R51" s="159">
        <f t="shared" si="53"/>
        <v>0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0</v>
      </c>
      <c r="W51" s="159">
        <f>IF(OR(E51="",E51="?"),0,(F51/((100-$G$7)/100))*2.48)</f>
        <v>0</v>
      </c>
      <c r="X51" s="159">
        <f t="shared" si="54"/>
        <v>0</v>
      </c>
      <c r="Y51" s="165"/>
      <c r="AP51" s="188">
        <f>IF(F51="","",(F51/((100-$G$7)/100))*(12/16)*0.538)</f>
        <v>0</v>
      </c>
      <c r="AQ51" s="26">
        <v>0</v>
      </c>
      <c r="AR51" s="188">
        <f>IF(F51="","",((F51/((100-$G$7)/100))-F51)*(12/16))</f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0.16380702931127841</v>
      </c>
      <c r="Q52" s="27">
        <f t="shared" ref="Q52:X52" si="55">SUM(I36,Q48:Q51)</f>
        <v>0.4103448815070409</v>
      </c>
      <c r="R52" s="27">
        <f t="shared" si="55"/>
        <v>0.19086000839450468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10.552502603267431</v>
      </c>
      <c r="W52" s="27">
        <f t="shared" si="55"/>
        <v>0.4103448815070409</v>
      </c>
      <c r="X52" s="164">
        <f t="shared" si="55"/>
        <v>0.4103448815070409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77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77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 t="s">
        <v>292</v>
      </c>
      <c r="C57" s="8" t="s">
        <v>13</v>
      </c>
      <c r="D57" s="116" t="s">
        <v>128</v>
      </c>
      <c r="E57" s="169">
        <f>Z31+Z34+Z37+Z40-Q52</f>
        <v>0.58479722182000149</v>
      </c>
      <c r="F57" s="93">
        <v>63</v>
      </c>
      <c r="G57" s="128" t="s">
        <v>101</v>
      </c>
      <c r="H57" s="93">
        <v>9.3000000000000007</v>
      </c>
      <c r="I57" s="23"/>
      <c r="J57" s="23"/>
      <c r="K57" s="93">
        <v>27.9</v>
      </c>
      <c r="L57" s="139">
        <f>C48+C49+C50+C51-W52</f>
        <v>0.33740209789156755</v>
      </c>
      <c r="M57" s="139">
        <v>0</v>
      </c>
      <c r="O57" s="278">
        <f>((($B$69*$Z$57)/1000)/$B$72)*1000</f>
        <v>63.165516122655212</v>
      </c>
      <c r="Q57" s="159">
        <f>AR57*(16/12)*19.5</f>
        <v>1.3354816619662343E-2</v>
      </c>
      <c r="R57" s="159">
        <f>AR57*11</f>
        <v>5.6501147237032999E-3</v>
      </c>
      <c r="S57" s="159">
        <v>0</v>
      </c>
      <c r="T57" s="159">
        <v>0</v>
      </c>
      <c r="U57" s="159">
        <v>0</v>
      </c>
      <c r="V57" s="159">
        <f>(AR57*(16/12)*55)+(AR57*10*21.75)</f>
        <v>0.14938560898276146</v>
      </c>
      <c r="W57" s="159">
        <f>AR57*(16/12)*19.5</f>
        <v>1.3354816619662343E-2</v>
      </c>
      <c r="X57" s="159">
        <f>IF(L57&gt;0,(L57-(L57*BH57^(F57/10))),0)</f>
        <v>1.3395970390682188E-2</v>
      </c>
      <c r="Y57" s="190"/>
      <c r="Z57" s="197">
        <f>(Z31+Z34+Z37+Z40)-Q52-Q57</f>
        <v>0.57144240520033918</v>
      </c>
      <c r="AA57" s="198">
        <f>(AA31+AA34+AA37+AA40)-R52-R57</f>
        <v>0.17525913685943401</v>
      </c>
      <c r="AB57" s="198">
        <f t="shared" ref="AB57:AD57" si="56">(AB31+AB34+AB37+AB40)-S52-S57</f>
        <v>5.6643999398376998E-2</v>
      </c>
      <c r="AC57" s="198">
        <f t="shared" si="56"/>
        <v>1.37099002743616E-2</v>
      </c>
      <c r="AD57" s="198">
        <f t="shared" si="56"/>
        <v>3.2003318871507001E-2</v>
      </c>
      <c r="AE57" s="198">
        <f>(AE31+AE34+AE37+AE40)-V52-V57</f>
        <v>8.3728662252846711</v>
      </c>
      <c r="AF57" s="198">
        <f>(AF31+AF34+AF37+AF40)-W52-W57</f>
        <v>0.32404728127190519</v>
      </c>
      <c r="AG57" s="198">
        <f>IF(OR(G22="IPCC_MCF_B0",G22=""),L57-X57,(AG31+AG34+AG37+AG40+AH31+AH34+AH37+AH40)-X52-X57)</f>
        <v>0.32400612750088537</v>
      </c>
      <c r="AH57" s="199"/>
      <c r="AI57" s="156">
        <f>IF($E57="","",(AA57/$Z$57)*1000)</f>
        <v>306.69606466812832</v>
      </c>
      <c r="AJ57" s="157">
        <f t="shared" ref="AJ57:AN57" si="57">IF($E57="","",(AB57/$Z$57)*1000)</f>
        <v>99.124599229765707</v>
      </c>
      <c r="AK57" s="157">
        <f t="shared" si="57"/>
        <v>23.99174466157287</v>
      </c>
      <c r="AL57" s="157">
        <f t="shared" si="57"/>
        <v>56.004452207720064</v>
      </c>
      <c r="AM57" s="157">
        <f>IF($E57="","",(AE57/$Z$57))</f>
        <v>14.652161178604288</v>
      </c>
      <c r="AN57" s="158">
        <f t="shared" si="57"/>
        <v>567.06901399503079</v>
      </c>
      <c r="AP57" s="188">
        <f>IF(B57="",0,(AR57*10))</f>
        <v>5.1364679306393629E-3</v>
      </c>
      <c r="AQ57" s="26">
        <v>0</v>
      </c>
      <c r="AR57" s="188">
        <f>IF(B57="",0,IF(G57="Arrhenius",(BL57+BM57)*(12/16),"?"))</f>
        <v>5.1364679306393633E-4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1.1091006269938884E-5</v>
      </c>
      <c r="BE57" s="159"/>
      <c r="BF57" s="159">
        <f>10*19.5*BD57</f>
        <v>2.1627462226380826E-3</v>
      </c>
      <c r="BG57" s="159"/>
      <c r="BH57" s="159">
        <f>1-(BF57/L57)</f>
        <v>0.99359000363022898</v>
      </c>
      <c r="BI57" s="159"/>
      <c r="BJ57" s="159">
        <f>(L57+L57*BH57^(F57/10))/2</f>
        <v>0.33070411269622646</v>
      </c>
      <c r="BK57" s="159">
        <f>(M57+M57*BI57^(F57/10))/2</f>
        <v>0</v>
      </c>
      <c r="BL57" s="315">
        <f>(((BJ57*EXP($K$57-81000*(1/(8.314*(H57+273.15)))))*24)*F57)/1000</f>
        <v>6.8486239075191515E-4</v>
      </c>
      <c r="BM57" s="159"/>
      <c r="BR57" s="329">
        <f t="shared" ref="BR57" si="58">$X$17</f>
        <v>3.7713004757992899E-2</v>
      </c>
      <c r="BT57" s="228">
        <f t="shared" si="43"/>
        <v>0.57144240520033918</v>
      </c>
      <c r="BU57" s="228">
        <f t="shared" si="43"/>
        <v>0.17525913685943401</v>
      </c>
      <c r="BV57" s="228">
        <f t="shared" si="43"/>
        <v>5.6643999398376998E-2</v>
      </c>
      <c r="BW57" s="228">
        <f t="shared" si="42"/>
        <v>1.37099002743616E-2</v>
      </c>
      <c r="BX57" s="228">
        <f t="shared" si="42"/>
        <v>3.2003318871507001E-2</v>
      </c>
      <c r="BY57" s="228">
        <f t="shared" si="42"/>
        <v>8.3728662252846711</v>
      </c>
      <c r="BZ57" s="228">
        <f t="shared" si="42"/>
        <v>0.32404728127190519</v>
      </c>
      <c r="CA57" s="228">
        <f t="shared" si="42"/>
        <v>0.32400612750088537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/>
      <c r="C62" s="8" t="s">
        <v>13</v>
      </c>
      <c r="D62" s="116"/>
      <c r="E62" s="25"/>
      <c r="F62" s="27">
        <f>(E57-Q57)*E62</f>
        <v>0</v>
      </c>
      <c r="G62" s="8" t="str">
        <f>IF(B62="","",VLOOKUP(B62,'Processed products'!$AJ$5:$AM$104,2,FALSE))</f>
        <v/>
      </c>
      <c r="H62" s="8" t="str">
        <f>IF(B62="","",VLOOKUP(B62,'Processed products'!$AJ$5:$AM$104,3,FALSE))</f>
        <v/>
      </c>
      <c r="I62" s="8" t="str">
        <f>IF(B62="","",VLOOKUP(B62,'Processed products'!$AJ$5:$AM$104,4,FALSE))</f>
        <v/>
      </c>
      <c r="L62" s="26"/>
      <c r="M62" s="26"/>
      <c r="N62" s="26"/>
      <c r="O62" s="26"/>
      <c r="P62" s="26"/>
      <c r="Q62" s="26"/>
      <c r="T62" s="16" t="str">
        <f>(IF($B62="","",VLOOKUP($B62,'Processed products'!$AJ$5:$AN$104,5,FALSE)))</f>
        <v/>
      </c>
      <c r="Z62" s="195">
        <f>F62</f>
        <v>0</v>
      </c>
      <c r="AA62" s="27">
        <f>(($AA$31+$AA$34+$AA$37+$AA$40)-$R$52-$R$57)*L62</f>
        <v>0</v>
      </c>
      <c r="AB62" s="27">
        <f>(($AB$31+$AB$34+$AB$37+$AB$40)-$S$52-$S$57)*M62</f>
        <v>0</v>
      </c>
      <c r="AC62" s="27">
        <f>(($AC$31+$AC$34+$AC$37+$AC$40)-$T$52-$T$57)*N62</f>
        <v>0</v>
      </c>
      <c r="AD62" s="27">
        <f>(($AD$31+$AD$34+$AD$37+$AD$40)-$U$52-$U$57)*O62</f>
        <v>0</v>
      </c>
      <c r="AE62" s="27">
        <f>(($AE$31+$AE$34+$AE$37+$AE$40)-$V$52-$V$57)*P62</f>
        <v>0</v>
      </c>
      <c r="AF62" s="27">
        <f>(($AF$31+$AF$34+$AF$37+$AF$40)-$W$52-$W$57)*Q62</f>
        <v>0</v>
      </c>
      <c r="AG62" s="27">
        <f>($AG$57*Q62)</f>
        <v>0</v>
      </c>
      <c r="AH62" s="196"/>
      <c r="AI62" s="200" t="str">
        <f t="shared" ref="AI62:AL64" si="59">IF($E62="","",(AA62/$F62)*1000)</f>
        <v/>
      </c>
      <c r="AJ62" s="18" t="str">
        <f t="shared" si="59"/>
        <v/>
      </c>
      <c r="AK62" s="18" t="str">
        <f t="shared" si="59"/>
        <v/>
      </c>
      <c r="AL62" s="18" t="str">
        <f t="shared" si="59"/>
        <v/>
      </c>
      <c r="AM62" s="18" t="str">
        <f t="shared" ref="AM62:AN64" si="60">IF($E62="","",(AE62/$F62))</f>
        <v/>
      </c>
      <c r="AN62" s="201" t="str">
        <f t="shared" si="60"/>
        <v/>
      </c>
      <c r="BR62" s="329">
        <f t="shared" ref="BR62:BR64" si="61">$X$17</f>
        <v>3.7713004757992899E-2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/>
      <c r="C63" s="8" t="s">
        <v>13</v>
      </c>
      <c r="D63" s="116"/>
      <c r="E63" s="25"/>
      <c r="F63" s="27">
        <f>(E57-Q57)*E63</f>
        <v>0</v>
      </c>
      <c r="G63" s="8" t="str">
        <f>IF(B63="","",VLOOKUP(B63,'Processed products'!$AJ$5:$AM$104,2,FALSE))</f>
        <v/>
      </c>
      <c r="H63" s="8" t="str">
        <f>IF(B63="","",VLOOKUP(B63,'Processed products'!$AJ$5:$AM$104,3,FALSE))</f>
        <v/>
      </c>
      <c r="I63" s="8" t="str">
        <f>IF(B63="","",VLOOKUP(B63,'Processed products'!$AJ$5:$AM$104,4,FALSE))</f>
        <v/>
      </c>
      <c r="L63" s="26"/>
      <c r="M63" s="26"/>
      <c r="N63" s="26"/>
      <c r="O63" s="26"/>
      <c r="P63" s="26"/>
      <c r="Q63" s="26"/>
      <c r="T63" s="16" t="str">
        <f>(IF($B63="","",VLOOKUP($B63,'Processed products'!$AJ$5:$AN$104,5,FALSE)))</f>
        <v/>
      </c>
      <c r="Z63" s="195">
        <f t="shared" ref="Z63:Z64" si="62">F63</f>
        <v>0</v>
      </c>
      <c r="AA63" s="27">
        <f>(($AA$31+$AA$34+$AA$37+$AA$40)-$R$52-$R$57)*L63</f>
        <v>0</v>
      </c>
      <c r="AB63" s="27">
        <f>(($AB$31+$AB$34+$AB$37+$AB$40)-$S$52-$S$57)*M63</f>
        <v>0</v>
      </c>
      <c r="AC63" s="27">
        <f>(($AC$31+$AC$34+$AC$37+$AC$40)-$T$52-$T$57)*N63</f>
        <v>0</v>
      </c>
      <c r="AD63" s="27">
        <f>(($AD$31+$AD$34+$AD$37+$AD$40)-$U$52-$U$57)*O63</f>
        <v>0</v>
      </c>
      <c r="AE63" s="27">
        <f>(($AE$31+$AE$34+$AE$37+$AE$40)-$V$52-$V$57)*P63</f>
        <v>0</v>
      </c>
      <c r="AF63" s="27">
        <f>(($AF$31+$AF$34+$AF$37+$AF$40)-$W$52-$W$57)*Q63</f>
        <v>0</v>
      </c>
      <c r="AG63" s="27">
        <f t="shared" ref="AG63:AG64" si="63">($AG$57*Q63)</f>
        <v>0</v>
      </c>
      <c r="AH63" s="196"/>
      <c r="AI63" s="200" t="str">
        <f t="shared" si="59"/>
        <v/>
      </c>
      <c r="AJ63" s="18" t="str">
        <f t="shared" si="59"/>
        <v/>
      </c>
      <c r="AK63" s="18" t="str">
        <f t="shared" si="59"/>
        <v/>
      </c>
      <c r="AL63" s="18" t="str">
        <f t="shared" si="59"/>
        <v/>
      </c>
      <c r="AM63" s="18" t="str">
        <f t="shared" si="60"/>
        <v/>
      </c>
      <c r="AN63" s="201" t="str">
        <f t="shared" si="60"/>
        <v/>
      </c>
      <c r="BR63" s="329">
        <f t="shared" si="61"/>
        <v>3.7713004757992899E-2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3.7713004757992899E-2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0</v>
      </c>
      <c r="L65" s="27">
        <f>SUM(L62:L64)</f>
        <v>0</v>
      </c>
      <c r="M65" s="27">
        <f t="shared" ref="M65:Q65" si="64">SUM(M62:M64)</f>
        <v>0</v>
      </c>
      <c r="N65" s="27">
        <f t="shared" si="64"/>
        <v>0</v>
      </c>
      <c r="O65" s="27">
        <f t="shared" si="64"/>
        <v>0</v>
      </c>
      <c r="P65" s="27">
        <f t="shared" si="64"/>
        <v>0</v>
      </c>
      <c r="Q65" s="27">
        <f t="shared" si="64"/>
        <v>0</v>
      </c>
      <c r="Y65" s="225" t="s">
        <v>76</v>
      </c>
      <c r="Z65" s="141">
        <f t="shared" ref="Z65:AG65" si="65">SUM(Z62:Z64)</f>
        <v>0</v>
      </c>
      <c r="AA65" s="141">
        <f t="shared" si="65"/>
        <v>0</v>
      </c>
      <c r="AB65" s="141">
        <f t="shared" si="65"/>
        <v>0</v>
      </c>
      <c r="AC65" s="141">
        <f t="shared" si="65"/>
        <v>0</v>
      </c>
      <c r="AD65" s="141">
        <f t="shared" si="65"/>
        <v>0</v>
      </c>
      <c r="AE65" s="141">
        <f t="shared" si="65"/>
        <v>0</v>
      </c>
      <c r="AF65" s="141">
        <f t="shared" si="65"/>
        <v>0</v>
      </c>
      <c r="AG65" s="141">
        <f t="shared" si="65"/>
        <v>0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F66" s="313"/>
      <c r="Y66" s="221" t="s">
        <v>74</v>
      </c>
      <c r="Z66" s="198">
        <f t="shared" ref="Z66:AF66" si="66">(Z31+Z34+Z37+Z40)-Q52-Q57-Z65</f>
        <v>0.57144240520033918</v>
      </c>
      <c r="AA66" s="198">
        <f t="shared" si="66"/>
        <v>0.17525913685943401</v>
      </c>
      <c r="AB66" s="198">
        <f t="shared" si="66"/>
        <v>5.6643999398376998E-2</v>
      </c>
      <c r="AC66" s="198">
        <f t="shared" si="66"/>
        <v>1.37099002743616E-2</v>
      </c>
      <c r="AD66" s="198">
        <f t="shared" si="66"/>
        <v>3.2003318871507001E-2</v>
      </c>
      <c r="AE66" s="198">
        <f t="shared" si="66"/>
        <v>8.3728662252846711</v>
      </c>
      <c r="AF66" s="198">
        <f t="shared" si="66"/>
        <v>0.32404728127190519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>
        <f>(F31*T31+F34*T34+F37*T37+F40*T40)/(F31+F34+F37+F40)</f>
        <v>56.674177925375801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>
        <f>(B69/B70)</f>
        <v>0.51521979932159823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>
        <f>B71*(Z31+Z34+Z37+Z40)</f>
        <v>0.51271691477263193</v>
      </c>
      <c r="Q72" s="313"/>
      <c r="R72" s="313"/>
      <c r="S72" s="313"/>
      <c r="T72" s="313"/>
      <c r="U72" s="313"/>
      <c r="V72" s="313"/>
      <c r="W72" s="313"/>
      <c r="X72" s="313"/>
      <c r="Y72" s="313"/>
      <c r="Z72" s="313"/>
      <c r="AA72" s="313"/>
      <c r="AB72" s="313"/>
      <c r="AC72" s="313"/>
      <c r="AD72" s="313"/>
      <c r="AE72" s="313"/>
      <c r="AF72" s="313"/>
      <c r="AG72" s="313"/>
      <c r="AH72" s="313"/>
      <c r="AI72" s="313"/>
      <c r="AJ72" s="313"/>
      <c r="AK72" s="313"/>
      <c r="AL72" s="313"/>
      <c r="AM72" s="313"/>
      <c r="AN72" s="313"/>
      <c r="AO72" s="313"/>
      <c r="AP72" s="313"/>
      <c r="AQ72" s="313"/>
      <c r="AR72" s="313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B72-(1-(B69/1000))*(F31+F34+F37+F40)</f>
        <v>-0.42602632792942108</v>
      </c>
      <c r="AL73" s="72"/>
      <c r="AM73" s="82"/>
      <c r="AN73" s="82"/>
      <c r="AO73" s="82"/>
      <c r="AP73" s="82"/>
      <c r="AQ73" s="82"/>
      <c r="BT73" s="228">
        <f t="shared" ref="BT73:CB73" si="68">IF($B72="Yes",Z73,0)</f>
        <v>0</v>
      </c>
      <c r="BU73" s="228">
        <f t="shared" si="68"/>
        <v>0</v>
      </c>
      <c r="BV73" s="228">
        <f t="shared" si="68"/>
        <v>0</v>
      </c>
      <c r="BW73" s="228">
        <f t="shared" si="68"/>
        <v>0</v>
      </c>
      <c r="BX73" s="228">
        <f t="shared" si="68"/>
        <v>0</v>
      </c>
      <c r="BY73" s="228">
        <f t="shared" si="68"/>
        <v>0</v>
      </c>
      <c r="BZ73" s="228">
        <f t="shared" si="68"/>
        <v>0</v>
      </c>
      <c r="CA73" s="228">
        <f t="shared" si="68"/>
        <v>0</v>
      </c>
      <c r="CB73" s="228">
        <f t="shared" si="68"/>
        <v>0</v>
      </c>
    </row>
    <row r="74" spans="1:80" ht="15" thickBot="1" x14ac:dyDescent="0.35">
      <c r="D74" s="102"/>
      <c r="Q74" s="313">
        <f>Q83+Q82+Q78+Q57+Q26</f>
        <v>1.8212713292619847E-2</v>
      </c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7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0</v>
      </c>
      <c r="J78" s="115">
        <f>F78-I78</f>
        <v>0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3.7713004757992899E-2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3.7713004757992899E-2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3</v>
      </c>
      <c r="J80" s="115">
        <f t="shared" si="76"/>
        <v>-3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3.7713004757992899E-2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3.7713004757992899E-2</v>
      </c>
      <c r="BT81" s="228"/>
    </row>
    <row r="82" spans="1:80" x14ac:dyDescent="0.3">
      <c r="A82" s="85" t="s">
        <v>132</v>
      </c>
      <c r="B82" s="116"/>
      <c r="C82" s="8" t="s">
        <v>13</v>
      </c>
      <c r="D82" s="116"/>
      <c r="E82" s="169" t="str">
        <f>IF(B82="","",VLOOKUP(B82,$B$62:$F$64,5,FALSE))</f>
        <v/>
      </c>
      <c r="F82" s="93"/>
      <c r="G82" s="128"/>
      <c r="H82" s="93"/>
      <c r="I82" s="115">
        <f>IF(B82="",0,(($E$22*$F$22+$E$23*$F$23+$E$24*$F$24+$E$25*$F$25)/$E$26)+$F$57)</f>
        <v>0</v>
      </c>
      <c r="J82" s="115">
        <f>F82-I82</f>
        <v>0</v>
      </c>
      <c r="K82" s="93"/>
      <c r="L82" s="139" t="str">
        <f>IF(B82="","",VLOOKUP(B82,$B$62:$AH$64,32,FALSE)+M82)</f>
        <v/>
      </c>
      <c r="M82" s="139" t="str">
        <f>IF(B82="","",VLOOKUP(B82,$B$62:$AH$64,33,FALSE))</f>
        <v/>
      </c>
      <c r="O82" s="278" t="str">
        <f>(IF($B82="","",VLOOKUP($B82,'Processed products'!$AJ$5:$AN$250,5,FALSE)))</f>
        <v/>
      </c>
      <c r="Q82" s="159">
        <f>AR82*(16/12)*19.5</f>
        <v>0</v>
      </c>
      <c r="R82" s="159">
        <f>AR82*11</f>
        <v>0</v>
      </c>
      <c r="S82" s="159">
        <v>0</v>
      </c>
      <c r="T82" s="159">
        <v>0</v>
      </c>
      <c r="U82" s="159">
        <v>0</v>
      </c>
      <c r="V82" s="159">
        <f>(AR82*(16/12)*55)+(AR82*10*21.75)</f>
        <v>0</v>
      </c>
      <c r="W82" s="159">
        <f>AR82*(16/12)*19.5</f>
        <v>0</v>
      </c>
      <c r="X82" s="159">
        <f>AR82*(16/12)*19.5</f>
        <v>0</v>
      </c>
      <c r="Y82" s="190"/>
      <c r="Z82" s="195">
        <f>IF($B82="",0,(VLOOKUP($B82,$B$62:$AH$64,25,FALSE))-Q82)</f>
        <v>0</v>
      </c>
      <c r="AA82" s="27">
        <f>IF($B82="",0,(VLOOKUP($B82,$B$62:$AH$64,26,FALSE))-R82)</f>
        <v>0</v>
      </c>
      <c r="AB82" s="27">
        <f>IF($B82="",0,(VLOOKUP($B82,$B$62:$AH$64,27,FALSE))-S82)</f>
        <v>0</v>
      </c>
      <c r="AC82" s="27">
        <f>IF($B82="",0,(VLOOKUP($B82,$B$62:$AH$64,28,FALSE))-T82)</f>
        <v>0</v>
      </c>
      <c r="AD82" s="27">
        <f>IF($B82="",0,(VLOOKUP($B82,$B$62:$AH$64,29,FALSE))-U82)</f>
        <v>0</v>
      </c>
      <c r="AE82" s="27">
        <f>IF($B82="",0,(VLOOKUP($B82,$B$62:$AH$64,30,FALSE))-V82)</f>
        <v>0</v>
      </c>
      <c r="AF82" s="27">
        <f>IF($B82="",0,(VLOOKUP($B82,$B$62:$AH$64,31,FALSE))-W82)</f>
        <v>0</v>
      </c>
      <c r="AG82" s="27">
        <f>IF($B82="",0,(L82-X82))</f>
        <v>0</v>
      </c>
      <c r="AH82" s="196"/>
      <c r="AI82" s="192" t="str">
        <f t="shared" si="70"/>
        <v/>
      </c>
      <c r="AJ82" s="18" t="str">
        <f t="shared" si="70"/>
        <v/>
      </c>
      <c r="AK82" s="18" t="str">
        <f t="shared" si="70"/>
        <v/>
      </c>
      <c r="AL82" s="18" t="str">
        <f t="shared" si="70"/>
        <v/>
      </c>
      <c r="AM82" s="18" t="str">
        <f>IF($E82="","",(AE82/$Z82))</f>
        <v/>
      </c>
      <c r="AN82" s="201" t="str">
        <f>IF($E82="","",(AF82/$Z82)*1000)</f>
        <v/>
      </c>
      <c r="AP82" s="188" t="str">
        <f>IF(B82="","",(AR82*10))</f>
        <v/>
      </c>
      <c r="AQ82" s="26">
        <v>0</v>
      </c>
      <c r="AR82" s="188">
        <f t="shared" si="95"/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 t="e">
        <f>((L82*EXP(K82-81000*(1/(8.314*(H82+273.15)))))*24)/1000</f>
        <v>#VALUE!</v>
      </c>
      <c r="BE82" s="159"/>
      <c r="BF82" s="159" t="e">
        <f>10*19.5*BD82</f>
        <v>#VALUE!</v>
      </c>
      <c r="BG82" s="159"/>
      <c r="BH82" s="159" t="e">
        <f>1-(BF82/L82)</f>
        <v>#VALUE!</v>
      </c>
      <c r="BI82" s="159"/>
      <c r="BJ82" s="159" t="e">
        <f>(L82+L82*BH82^(J82/10))/2</f>
        <v>#VALUE!</v>
      </c>
      <c r="BK82" s="159"/>
      <c r="BL82" s="159" t="e">
        <f>(((BJ82*EXP($K82-81000*(1/(8.314*(H82+273.15)))))*24)*J82)/1000</f>
        <v>#VALUE!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3.7713004757992899E-2</v>
      </c>
      <c r="BT82" s="228"/>
    </row>
    <row r="83" spans="1:80" ht="15" thickBot="1" x14ac:dyDescent="0.35">
      <c r="A83" s="85" t="s">
        <v>132</v>
      </c>
      <c r="B83" s="116"/>
      <c r="C83" s="8" t="s">
        <v>13</v>
      </c>
      <c r="D83" s="116"/>
      <c r="E83" s="169" t="str">
        <f>IF(B83="","",VLOOKUP(B83,$B$62:$F$64,5,FALSE))</f>
        <v/>
      </c>
      <c r="F83" s="93"/>
      <c r="G83" s="128"/>
      <c r="H83" s="93"/>
      <c r="I83" s="115">
        <f>IF(B83="",0,(($E$22*$F$22+$E$23*$F$23+$E$24*$F$24+$E$25*$F$25)/$E$26)+$F$57)</f>
        <v>0</v>
      </c>
      <c r="J83" s="115">
        <f t="shared" si="76"/>
        <v>0</v>
      </c>
      <c r="K83" s="93"/>
      <c r="L83" s="139" t="str">
        <f>IF(B83="","",VLOOKUP(B83,$B$62:$AH$64,32,FALSE)+M83)</f>
        <v/>
      </c>
      <c r="M83" s="139" t="str">
        <f>IF(B83="","",VLOOKUP(B83,$B$62:$AH$64,33,FALSE))</f>
        <v/>
      </c>
      <c r="O83" s="278" t="str">
        <f>(IF($B83="","",VLOOKUP($B83,'Processed products'!$AJ$5:$AN$250,5,FALSE)))</f>
        <v/>
      </c>
      <c r="Q83" s="159">
        <f>AR83*(16/12)*19.5</f>
        <v>0</v>
      </c>
      <c r="R83" s="159">
        <f>AR83*11</f>
        <v>0</v>
      </c>
      <c r="S83" s="159">
        <v>0</v>
      </c>
      <c r="T83" s="159">
        <v>0</v>
      </c>
      <c r="U83" s="159">
        <v>0</v>
      </c>
      <c r="V83" s="159">
        <f>(AR83*(16/12)*55)+(AR83*10*21.75)</f>
        <v>0</v>
      </c>
      <c r="W83" s="159">
        <f>AR83*(16/12)*19.5</f>
        <v>0</v>
      </c>
      <c r="X83" s="159">
        <f>AR83*(16/12)*19.5</f>
        <v>0</v>
      </c>
      <c r="Y83" s="190"/>
      <c r="Z83" s="197">
        <f>IF($B83="",0,(VLOOKUP($B83,$B$62:$AH$64,25,FALSE))-Q83)</f>
        <v>0</v>
      </c>
      <c r="AA83" s="198">
        <f>IF($B83="",0,(VLOOKUP($B83,$B$62:$AH$64,26,FALSE))-R83)</f>
        <v>0</v>
      </c>
      <c r="AB83" s="198">
        <f>IF($B83="",0,(VLOOKUP($B83,$B$62:$AH$64,27,FALSE))-S83)</f>
        <v>0</v>
      </c>
      <c r="AC83" s="198">
        <f>IF($B83="",0,(VLOOKUP($B83,$B$62:$AH$64,28,FALSE))-T83)</f>
        <v>0</v>
      </c>
      <c r="AD83" s="198">
        <f>IF($B83="",0,(VLOOKUP($B83,$B$62:$AH$64,29,FALSE))-U83)</f>
        <v>0</v>
      </c>
      <c r="AE83" s="198">
        <f>IF($B83="",0,(VLOOKUP($B83,$B$62:$AH$64,30,FALSE))-V83)</f>
        <v>0</v>
      </c>
      <c r="AF83" s="198">
        <f>IF($B83="",0,(VLOOKUP($B83,$B$62:$AH$64,31,FALSE))-W83)</f>
        <v>0</v>
      </c>
      <c r="AG83" s="198">
        <f>IF($B83="",0,(L83-X83))</f>
        <v>0</v>
      </c>
      <c r="AH83" s="199"/>
      <c r="AI83" s="192" t="str">
        <f t="shared" si="70"/>
        <v/>
      </c>
      <c r="AJ83" s="18" t="str">
        <f t="shared" si="70"/>
        <v/>
      </c>
      <c r="AK83" s="18" t="str">
        <f t="shared" si="70"/>
        <v/>
      </c>
      <c r="AL83" s="18" t="str">
        <f t="shared" si="70"/>
        <v/>
      </c>
      <c r="AM83" s="18" t="str">
        <f>IF($E83="","",(AE83/$Z83))</f>
        <v/>
      </c>
      <c r="AN83" s="201" t="str">
        <f>IF($E83="","",(AF83/$Z83)*1000)</f>
        <v/>
      </c>
      <c r="AP83" s="188" t="str">
        <f>IF(B83="","",(AR83*10))</f>
        <v/>
      </c>
      <c r="AQ83" s="26">
        <v>0</v>
      </c>
      <c r="AR83" s="188">
        <f t="shared" si="95"/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 t="e">
        <f>((L83*EXP(K83-81000*(1/(8.314*(H83+273.15)))))*24)/1000</f>
        <v>#VALUE!</v>
      </c>
      <c r="BE83" s="159"/>
      <c r="BF83" s="159" t="e">
        <f>10*19.5*BD83</f>
        <v>#VALUE!</v>
      </c>
      <c r="BG83" s="159"/>
      <c r="BH83" s="159" t="e">
        <f>1-(BF83/L83)</f>
        <v>#VALUE!</v>
      </c>
      <c r="BI83" s="159"/>
      <c r="BJ83" s="159" t="e">
        <f>(L83+L83*BH83^(J83/10))/2</f>
        <v>#VALUE!</v>
      </c>
      <c r="BK83" s="159"/>
      <c r="BL83" s="159" t="e">
        <f>(((BJ83*EXP($K83-81000*(1/(8.314*(H83+273.15)))))*24)*J83)/1000</f>
        <v>#VALUE!</v>
      </c>
      <c r="BM83" s="159"/>
      <c r="BO83" s="318">
        <f>VLOOKUP(B83,'Processed products'!$AJ$5:$AV$250,13,FALSE)</f>
        <v>0</v>
      </c>
      <c r="BP83" s="319">
        <f>VLOOKUP(B83,'Processed products'!$AJ$5:$AV$250,12,FALSE)</f>
        <v>0</v>
      </c>
      <c r="BR83" s="329">
        <f t="shared" si="75"/>
        <v>3.7713004757992899E-2</v>
      </c>
      <c r="BT83" s="228"/>
    </row>
    <row r="84" spans="1:80" ht="15" thickBot="1" x14ac:dyDescent="0.35">
      <c r="BT84" s="228">
        <f>SUM(BT10:BT83)</f>
        <v>0.57144240520033918</v>
      </c>
      <c r="BU84" s="228">
        <f t="shared" ref="BU84:CB84" si="102">SUM(BU10:BU83)</f>
        <v>0.17525913685943401</v>
      </c>
      <c r="BV84" s="228">
        <f t="shared" si="102"/>
        <v>5.6643999398376998E-2</v>
      </c>
      <c r="BW84" s="228">
        <f t="shared" si="102"/>
        <v>1.37099002743616E-2</v>
      </c>
      <c r="BX84" s="228">
        <f t="shared" si="102"/>
        <v>3.2003318871507001E-2</v>
      </c>
      <c r="BY84" s="228">
        <f t="shared" si="102"/>
        <v>8.3728662252846711</v>
      </c>
      <c r="BZ84" s="228">
        <f t="shared" si="102"/>
        <v>0.32404728127190519</v>
      </c>
      <c r="CA84" s="228">
        <f t="shared" si="102"/>
        <v>0.32400612750088537</v>
      </c>
      <c r="CB84" s="228">
        <f t="shared" si="102"/>
        <v>0</v>
      </c>
    </row>
    <row r="85" spans="1:80" x14ac:dyDescent="0.3">
      <c r="Q85" s="320"/>
      <c r="R85" s="320"/>
      <c r="S85" s="320"/>
      <c r="T85" s="320"/>
      <c r="U85" s="320"/>
      <c r="V85" s="320"/>
      <c r="W85" s="320"/>
      <c r="Y85" s="225" t="s">
        <v>76</v>
      </c>
      <c r="Z85" s="141">
        <f>SUM(Z78:Z83)</f>
        <v>0</v>
      </c>
      <c r="AA85" s="141">
        <f t="shared" ref="AA85:AF85" si="103">SUM(AA78:AA83)</f>
        <v>0</v>
      </c>
      <c r="AB85" s="141">
        <f t="shared" si="103"/>
        <v>0</v>
      </c>
      <c r="AC85" s="141">
        <f t="shared" si="103"/>
        <v>0</v>
      </c>
      <c r="AD85" s="141">
        <f t="shared" si="103"/>
        <v>0</v>
      </c>
      <c r="AE85" s="141">
        <f t="shared" si="103"/>
        <v>0</v>
      </c>
      <c r="AF85" s="226">
        <f t="shared" si="103"/>
        <v>0</v>
      </c>
      <c r="AG85" s="82"/>
      <c r="AH85" s="82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>
        <f>E17-Q26-Q52-Q57-SUM(Q78:Q83)-BT84-Z85</f>
        <v>0</v>
      </c>
      <c r="AA86" s="198">
        <f>($E$17*(R17/1000))-R26-R52-R57-SUM(R78:R83)-BU84-AA85</f>
        <v>0</v>
      </c>
      <c r="AB86" s="198">
        <f>($E$17*(S17/1000))-S26-S52-S57-SUM(S78:S83)-BV84-AB85</f>
        <v>0</v>
      </c>
      <c r="AC86" s="198">
        <f>($E$17*(T17/1000))-T26-T52-T57-SUM(T78:T83)-BW84-AC85</f>
        <v>0</v>
      </c>
      <c r="AD86" s="198">
        <f>($E$17*(U17/1000))-U26-U52-U57-SUM(U78:U83)-BX84-AD85</f>
        <v>0</v>
      </c>
      <c r="AE86" s="198">
        <f>($E$17*V17)-V26-V52-V57-SUM(V78:V83)-BY84-AE85</f>
        <v>0</v>
      </c>
      <c r="AF86" s="199">
        <f>($E$17*(W17/1000))-W26-W52-W57-SUM(W78:W83)-BZ84-AF85</f>
        <v>0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 t="s">
        <v>217</v>
      </c>
      <c r="C88" s="232">
        <v>25</v>
      </c>
      <c r="D88" s="232" t="s">
        <v>146</v>
      </c>
      <c r="E88" s="232" t="s">
        <v>150</v>
      </c>
      <c r="F88" s="326">
        <f>J88</f>
        <v>100.00000000000003</v>
      </c>
      <c r="G88" s="130"/>
      <c r="H88" s="130">
        <f>E15/(P15/1000)</f>
        <v>17.644719987235156</v>
      </c>
      <c r="I88" s="130">
        <f>Z24/(P24/1000)</f>
        <v>17.64471998723516</v>
      </c>
      <c r="J88" s="28">
        <f>I88/H88*100</f>
        <v>100.00000000000003</v>
      </c>
      <c r="K88" s="234">
        <f>IF(B88="",0,(((VLOOKUP(B88,$B$13:$E$16,4,FALSE)*1000)/(VLOOKUP(B88,$B$13:$P$16,15,FALSE))*(F88/100))/1000)*C88)</f>
        <v>0.44111799968087911</v>
      </c>
      <c r="L88" s="234">
        <f>IF(E88="Diesel",VLOOKUP(D88,Other_tables!$O$5:$P$13,2,FALSE)*K88*1.007,0)</f>
        <v>0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0</v>
      </c>
      <c r="R88" s="234">
        <f>IF(O88="","0",SUMPRODUCT(($D$88:$D$101=O88)*$K$88:$K$101))</f>
        <v>0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0.67257230327765438</v>
      </c>
      <c r="S89" s="234">
        <f>IF(O89="Traktor",0,(R89*VLOOKUP(O89,Other_tables!$O$5:$P$13,2,FALSE))/1000)</f>
        <v>6.7257230327765441E-2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 t="s">
        <v>217</v>
      </c>
      <c r="C97" s="232">
        <v>25</v>
      </c>
      <c r="D97" s="232" t="s">
        <v>146</v>
      </c>
      <c r="E97" s="232" t="s">
        <v>150</v>
      </c>
      <c r="F97" s="326">
        <f>J97</f>
        <v>52.469929534550353</v>
      </c>
      <c r="G97" s="130"/>
      <c r="H97" s="130">
        <f>E15/(P15/1000)</f>
        <v>17.644719987235156</v>
      </c>
      <c r="I97" s="130">
        <f>E57/(O57/1000)</f>
        <v>9.2581721438710076</v>
      </c>
      <c r="J97" s="250">
        <f>I97/H97*100</f>
        <v>52.469929534550353</v>
      </c>
      <c r="K97" s="234">
        <f t="shared" si="104"/>
        <v>0.23145430359677524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0</v>
      </c>
      <c r="R97" s="240"/>
      <c r="S97" s="239">
        <f t="shared" ref="S97" si="107">SUM(S88:S96)</f>
        <v>6.7257230327765441E-2</v>
      </c>
    </row>
    <row r="98" spans="1:19" x14ac:dyDescent="0.3">
      <c r="A98" s="230" t="s">
        <v>205</v>
      </c>
      <c r="B98" s="231"/>
      <c r="C98" s="232"/>
      <c r="D98" s="232"/>
      <c r="E98" s="232"/>
      <c r="F98" s="233">
        <v>100</v>
      </c>
      <c r="G98" s="130"/>
      <c r="K98" s="234">
        <f t="shared" si="104"/>
        <v>0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 t="s">
        <v>217</v>
      </c>
      <c r="C110" s="232"/>
      <c r="D110" s="232">
        <v>6.4999999999999997E-3</v>
      </c>
      <c r="E110" s="232"/>
      <c r="F110" s="324">
        <f>Z24*100</f>
        <v>99.514210332704238</v>
      </c>
      <c r="G110" s="130"/>
      <c r="H110" s="130"/>
      <c r="I110" s="130"/>
      <c r="J110" s="130"/>
      <c r="K110" s="130"/>
      <c r="L110" s="130"/>
      <c r="M110" s="130"/>
      <c r="N110" s="130"/>
      <c r="O110" s="235" t="str">
        <f t="shared" si="108"/>
        <v>Pig_slurry_conv</v>
      </c>
      <c r="P110" s="236"/>
      <c r="Q110" s="234">
        <f t="shared" si="109"/>
        <v>0</v>
      </c>
      <c r="R110" s="234">
        <f t="shared" si="110"/>
        <v>0.11413352444464032</v>
      </c>
      <c r="S110" s="234">
        <f t="shared" si="111"/>
        <v>0</v>
      </c>
    </row>
    <row r="111" spans="1:19" x14ac:dyDescent="0.3">
      <c r="A111" s="230" t="s">
        <v>171</v>
      </c>
      <c r="B111" s="231" t="s">
        <v>217</v>
      </c>
      <c r="C111" s="232"/>
      <c r="D111" s="232">
        <v>3.1699999999999999E-2</v>
      </c>
      <c r="E111" s="232"/>
      <c r="F111" s="324">
        <f>Z24*100</f>
        <v>99.514210332704238</v>
      </c>
      <c r="G111" s="130"/>
      <c r="H111" s="130"/>
      <c r="I111" s="130"/>
      <c r="J111" s="130"/>
      <c r="K111" s="130"/>
      <c r="L111" s="130"/>
      <c r="M111" s="130"/>
      <c r="N111" s="130"/>
      <c r="O111" s="235" t="str">
        <f t="shared" si="108"/>
        <v>Pig_slurry_conv</v>
      </c>
      <c r="P111" s="236"/>
      <c r="Q111" s="234">
        <f t="shared" si="109"/>
        <v>0</v>
      </c>
      <c r="R111" s="234">
        <f t="shared" si="110"/>
        <v>0.55662041921463057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/>
      <c r="C114" s="232"/>
      <c r="D114" s="232"/>
      <c r="E114" s="232"/>
      <c r="F114" s="233">
        <v>100</v>
      </c>
      <c r="G114" s="130"/>
      <c r="H114" s="130"/>
      <c r="I114" s="130"/>
      <c r="J114" s="130"/>
      <c r="K114" s="130"/>
      <c r="L114" s="130"/>
      <c r="M114" s="130"/>
      <c r="N114" s="130"/>
      <c r="O114" s="235">
        <f t="shared" si="108"/>
        <v>0</v>
      </c>
      <c r="P114" s="236"/>
      <c r="Q114" s="234">
        <f t="shared" si="109"/>
        <v>0</v>
      </c>
      <c r="R114" s="234">
        <f t="shared" si="110"/>
        <v>0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0.67075394365927088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/>
      <c r="C118" s="232"/>
      <c r="D118" s="232"/>
      <c r="E118" s="254" t="str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/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0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0.67075394365927088</v>
      </c>
      <c r="E132" s="262">
        <f>Q97+S115+E127</f>
        <v>0</v>
      </c>
      <c r="F132" s="262">
        <f>S97</f>
        <v>6.7257230327765441E-2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1.8212713292619847E-2</v>
      </c>
      <c r="AN134" s="272">
        <f>V26+SUM(V78:V83)+V57</f>
        <v>0.21169623030789639</v>
      </c>
      <c r="AO134" s="269" t="s">
        <v>176</v>
      </c>
      <c r="AP134" s="188">
        <f>SUM(AP22:AP25,AP57,AP78:AP83)</f>
        <v>6.6909948659857645E-3</v>
      </c>
      <c r="AQ134" s="188">
        <f t="shared" ref="AQ134:BA134" si="112">SUM(AQ22:AQ25,AQ57,AQ78:AQ83)</f>
        <v>0</v>
      </c>
      <c r="AR134" s="188">
        <f t="shared" si="112"/>
        <v>9.0227852690053672E-4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0.24653785219576249</v>
      </c>
      <c r="AN135" s="273">
        <f>V52-F52*55</f>
        <v>1.5431159911471184</v>
      </c>
      <c r="AO135" s="269" t="s">
        <v>177</v>
      </c>
      <c r="AP135" s="188">
        <f>SUM(AP48:AP51)</f>
        <v>6.6763774067778628E-2</v>
      </c>
      <c r="AQ135" s="188">
        <f t="shared" ref="AQ135:BA135" si="113">SUM(AQ48:AQ51)</f>
        <v>0</v>
      </c>
      <c r="AR135" s="188">
        <f t="shared" si="113"/>
        <v>1.240962343267267E-3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G22:G25" xr:uid="{8B5B53E0-5D8F-4AC7-BC60-140266C40112}">
      <formula1>"Arrhenius, IPCC_MCF_B0"</formula1>
    </dataValidation>
    <dataValidation type="list" allowBlank="1" showInputMessage="1" showErrorMessage="1" sqref="D22:D25 D31:D42 D57 D62:D64 D78:D83" xr:uid="{1192B907-FCA8-4ADA-8CF4-6B4B01CA378A}">
      <formula1>"Yes,No"</formula1>
    </dataValidation>
    <dataValidation type="list" allowBlank="1" showInputMessage="1" showErrorMessage="1" sqref="B80" xr:uid="{7D9D133B-7565-4581-9752-3CA029F4BF47}">
      <formula1>$B$37:$B$39</formula1>
    </dataValidation>
    <dataValidation type="list" allowBlank="1" showInputMessage="1" showErrorMessage="1" sqref="B79" xr:uid="{A3854F3E-2A2D-4A69-8F5C-7F6AFEC11FE1}">
      <formula1>$B$34:$B$36</formula1>
    </dataValidation>
    <dataValidation type="list" allowBlank="1" showInputMessage="1" showErrorMessage="1" sqref="B78" xr:uid="{E87FF0E3-5F18-4246-863D-D3FA0514389F}">
      <formula1>$B$31:$B$33</formula1>
    </dataValidation>
    <dataValidation type="list" allowBlank="1" showInputMessage="1" showErrorMessage="1" sqref="B82:B83" xr:uid="{FE2408AE-1F93-465C-B68B-247D8C813A8A}">
      <formula1>$B$62:$B$64</formula1>
    </dataValidation>
    <dataValidation type="list" allowBlank="1" showInputMessage="1" showErrorMessage="1" sqref="B81" xr:uid="{36955FE2-BED4-401B-8433-4DB9F9C8C1B6}">
      <formula1>$B$40:$B$42</formula1>
    </dataValidation>
    <dataValidation type="list" allowBlank="1" showInputMessage="1" showErrorMessage="1" sqref="G78:G83 G57" xr:uid="{7A0C4AC9-BC6A-4C48-B744-E24AD34F616E}">
      <formula1>"Arrhenius, IPCC"</formula1>
    </dataValidation>
    <dataValidation type="list" allowBlank="1" showInputMessage="1" showErrorMessage="1" sqref="B22:B26 B118:B126 B106:B114 B88:B101" xr:uid="{569A2D51-D24D-46FD-A729-CADB12BBC4FE}">
      <formula1>$B$13:$B$16</formula1>
    </dataValidation>
    <dataValidation type="list" allowBlank="1" showInputMessage="1" showErrorMessage="1" sqref="C119:C126" xr:uid="{E50280AA-6926-4431-A202-16176118FAE0}"/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31C411FE-B161-4A0B-BDFB-6C2AAB57FD4A}">
          <x14:formula1>
            <xm:f>Other_tables!$O$5:$O$13</xm:f>
          </x14:formula1>
          <xm:sqref>D88:D101</xm:sqref>
        </x14:dataValidation>
        <x14:dataValidation type="list" allowBlank="1" showInputMessage="1" showErrorMessage="1" xr:uid="{498629A1-7DE3-447A-AC3C-07830C11EDD9}">
          <x14:formula1>
            <xm:f>Other_tables!$T$5:$T$6</xm:f>
          </x14:formula1>
          <xm:sqref>E88:E101</xm:sqref>
        </x14:dataValidation>
        <x14:dataValidation type="list" allowBlank="1" showInputMessage="1" showErrorMessage="1" xr:uid="{E3FD16A5-4A72-40A4-9AB1-71305148A04D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8C89E39D-5067-44E7-AE39-B63C9B9C0038}">
          <x14:formula1>
            <xm:f>Other_tables!$B$4:$B$11</xm:f>
          </x14:formula1>
          <xm:sqref>G5</xm:sqref>
        </x14:dataValidation>
        <x14:dataValidation type="list" allowBlank="1" showInputMessage="1" showErrorMessage="1" xr:uid="{9337249C-A995-40C9-927E-C5E249AE7992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2D690166-BAD2-4829-B498-67F6777BAD86}">
          <x14:formula1>
            <xm:f>'Processed products'!$AJ$5:$AJ$104</xm:f>
          </x14:formula1>
          <xm:sqref>B62:B64 B57 B32:B42</xm:sqref>
        </x14:dataValidation>
        <x14:dataValidation type="list" allowBlank="1" showInputMessage="1" showErrorMessage="1" xr:uid="{9AE2A1A6-17BA-48A9-8823-8AD63EEF9F5B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A12C9E74-DABC-410A-9039-735A7C4C7BE5}">
          <x14:formula1>
            <xm:f>'Processed products'!$AK$5:$AK$250</xm:f>
          </x14:formula1>
          <xm:sqref>B13:B15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332B0-D468-4645-AA60-1CE1D931B1EB}">
  <sheetPr>
    <tabColor theme="5" tint="0.59999389629810485"/>
  </sheetPr>
  <dimension ref="A1:CB137"/>
  <sheetViews>
    <sheetView topLeftCell="A63" workbookViewId="0">
      <selection activeCell="B32" sqref="B32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215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310</v>
      </c>
      <c r="C5" s="333"/>
      <c r="F5" s="99" t="s">
        <v>201</v>
      </c>
      <c r="G5" s="96" t="s">
        <v>61</v>
      </c>
    </row>
    <row r="6" spans="1:80" x14ac:dyDescent="0.3">
      <c r="A6" s="3" t="s">
        <v>5</v>
      </c>
      <c r="B6" s="333" t="s">
        <v>311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312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 t="s">
        <v>217</v>
      </c>
      <c r="C13" s="8" t="s">
        <v>13</v>
      </c>
      <c r="D13" s="35"/>
      <c r="E13" s="9">
        <v>1</v>
      </c>
      <c r="P13" s="247">
        <f>(IF($B13="","0",VLOOKUP($B13,Biomass_pool_output_Livesto_mod!$A$3:$H$250,8,FALSE)))</f>
        <v>56.674177925375801</v>
      </c>
      <c r="Q13" s="17"/>
      <c r="R13" s="18">
        <f>(IF($B13="","0",VLOOKUP($B13,Biomass_pool_output_Livesto_mod!$A$3:$I$250,3,FALSE)))*$E13</f>
        <v>373.71241864682497</v>
      </c>
      <c r="S13" s="18">
        <f>(IF($B13="","0",VLOOKUP($B13,Biomass_pool_output_Livesto_mod!$A$3:$I$250,4,FALSE)))*$E13</f>
        <v>56.643999398376998</v>
      </c>
      <c r="T13" s="18">
        <f>(IF($B13="","0",VLOOKUP($B13,Biomass_pool_output_Livesto_mod!$A$3:$I$250,5,FALSE)))*$E13</f>
        <v>13.709900274361599</v>
      </c>
      <c r="U13" s="18">
        <f>(IF($B13="","0",VLOOKUP($B13,Biomass_pool_output_Livesto_mod!$A$3:$I$250,6,FALSE)))*$E13</f>
        <v>32.003318871506998</v>
      </c>
      <c r="V13" s="18">
        <f>(IF($B13="","0",VLOOKUP($B13,Biomass_pool_output_Livesto_mod!$A$3:$I$250,7,FALSE)))*$E13</f>
        <v>19.137065058859999</v>
      </c>
      <c r="W13" s="301">
        <f>IF(B13="",0,IF(VLOOKUP(B13,Other_tables!$E$3:$H$225,3,FALSE)="Nej",VLOOKUP($B13,Biomass_pool_output_Livesto_mod!$A$3:$I$250,9,FALSE)*$E13,((VLOOKUP(B13,Other_tables!$E$3:$H$225,4,FALSE))/100)*E13*1000))</f>
        <v>752.60487607156597</v>
      </c>
      <c r="X13" s="301">
        <f>(IF($B13="","0",VLOOKUP($B13,Biomass_pool_output_Livesto_mod!$A$3:$J$250,10,FALSE)))*$E13</f>
        <v>3.7713004757992899E-2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/>
      <c r="C15" s="8" t="s">
        <v>13</v>
      </c>
      <c r="D15" s="35"/>
      <c r="E15" s="9"/>
      <c r="P15" s="247" t="str">
        <f>(IF($B15="","0",VLOOKUP($B15,Biomass_pool_output_Livesto_mod!$A$3:$H$250,8,FALSE)))</f>
        <v>0</v>
      </c>
      <c r="Q15" s="17"/>
      <c r="R15" s="18">
        <f>(IF($B15="","0",VLOOKUP($B15,Biomass_pool_output_Livesto_mod!$A$3:$I$250,3,FALSE)))*$E15</f>
        <v>0</v>
      </c>
      <c r="S15" s="18">
        <f>(IF($B15="","0",VLOOKUP($B15,Biomass_pool_output_Livesto_mod!$A$3:$I$250,4,FALSE)))*$E15</f>
        <v>0</v>
      </c>
      <c r="T15" s="18">
        <f>(IF($B15="","0",VLOOKUP($B15,Biomass_pool_output_Livesto_mod!$A$3:$I$250,5,FALSE)))*$E15</f>
        <v>0</v>
      </c>
      <c r="U15" s="18">
        <f>(IF($B15="","0",VLOOKUP($B15,Biomass_pool_output_Livesto_mod!$A$3:$I$250,6,FALSE)))*$E15</f>
        <v>0</v>
      </c>
      <c r="V15" s="18">
        <f>(IF($B15="","0",VLOOKUP($B15,Biomass_pool_output_Livesto_mod!$A$3:$I$250,7,FALSE)))*$E15</f>
        <v>0</v>
      </c>
      <c r="W15" s="301">
        <f>IF(B15="",0,IF(VLOOKUP(B15,Other_tables!$E$3:$H$225,3,FALSE)="Nej",VLOOKUP($B15,Biomass_pool_output_Livesto_mod!$A$3:$I$250,9,FALSE)*$E15,((VLOOKUP(B15,Other_tables!$E$3:$H$225,4,FALSE))/100)*E15*1000))</f>
        <v>0</v>
      </c>
      <c r="X15" s="301">
        <f>(IF($B15="","0",VLOOKUP($B15,Biomass_pool_output_Livesto_mod!$A$3:$J$250,10,FALSE)))*$E15</f>
        <v>0</v>
      </c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/>
      <c r="C16" s="8" t="s">
        <v>13</v>
      </c>
      <c r="D16" s="35"/>
      <c r="E16" s="9"/>
      <c r="P16" s="247" t="str">
        <f>(IF($B16="","0",VLOOKUP($B16,Biomass_pool_output_Livesto_mod!$A$3:$H$250,8,FALSE)))</f>
        <v>0</v>
      </c>
      <c r="Q16" s="17"/>
      <c r="R16" s="18">
        <f>(IF($B16="","0",VLOOKUP($B16,Biomass_pool_output_Livesto_mod!$A$3:$I$250,3,FALSE)))*$E16</f>
        <v>0</v>
      </c>
      <c r="S16" s="18">
        <f>(IF($B16="","0",VLOOKUP($B16,Biomass_pool_output_Livesto_mod!$A$3:$I$250,4,FALSE)))*$E16</f>
        <v>0</v>
      </c>
      <c r="T16" s="18">
        <f>(IF($B16="","0",VLOOKUP($B16,Biomass_pool_output_Livesto_mod!$A$3:$I$250,5,FALSE)))*$E16</f>
        <v>0</v>
      </c>
      <c r="U16" s="18">
        <f>(IF($B16="","0",VLOOKUP($B16,Biomass_pool_output_Livesto_mod!$A$3:$I$250,6,FALSE)))*$E16</f>
        <v>0</v>
      </c>
      <c r="V16" s="18">
        <f>(IF($B16="","0",VLOOKUP($B16,Biomass_pool_output_Livesto_mod!$A$3:$I$250,7,FALSE)))*$E16</f>
        <v>0</v>
      </c>
      <c r="W16" s="301">
        <f>IF(B16="",0,IF(VLOOKUP(B16,Other_tables!$E$3:$H$225,3,FALSE)="Nej",VLOOKUP($B16,Biomass_pool_output_Livesto_mod!$A$3:$I$250,9,FALSE)*$E16,((VLOOKUP(B16,Other_tables!$E$3:$H$225,4,FALSE))/100)*E16*1000))</f>
        <v>0</v>
      </c>
      <c r="X16" s="301">
        <f>(IF($B16="","0",VLOOKUP($B16,Biomass_pool_output_Livesto_mod!$A$3:$J$250,10,FALSE)))*$E16</f>
        <v>0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56.674177925375801</v>
      </c>
      <c r="Q17" s="131"/>
      <c r="R17" s="18">
        <f t="shared" ref="R17:V17" si="1">SUM(R13:R16)</f>
        <v>373.71241864682497</v>
      </c>
      <c r="S17" s="18">
        <f t="shared" si="1"/>
        <v>56.643999398376998</v>
      </c>
      <c r="T17" s="18">
        <f t="shared" si="1"/>
        <v>13.709900274361599</v>
      </c>
      <c r="U17" s="18">
        <f t="shared" si="1"/>
        <v>32.003318871506998</v>
      </c>
      <c r="V17" s="18">
        <f t="shared" si="1"/>
        <v>19.137065058859999</v>
      </c>
      <c r="W17" s="18">
        <f>SUM(W13:W16)</f>
        <v>752.60487607156597</v>
      </c>
      <c r="X17" s="301">
        <f>IF((X13+X14+X15+X16)=0,0,(E13*X13+E14*X14+E15*X15+E16*X16)/E17)</f>
        <v>3.7713004757992899E-2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 t="s">
        <v>217</v>
      </c>
      <c r="C22" s="8" t="s">
        <v>13</v>
      </c>
      <c r="D22" s="116" t="s">
        <v>127</v>
      </c>
      <c r="E22" s="115">
        <f>IF(B22="",0,VLOOKUP(B22,$B$13:$E$16,4,FALSE))</f>
        <v>1</v>
      </c>
      <c r="F22" s="93">
        <v>2</v>
      </c>
      <c r="G22" s="128" t="s">
        <v>101</v>
      </c>
      <c r="H22" s="93">
        <v>8.1</v>
      </c>
      <c r="I22" s="93">
        <v>51</v>
      </c>
      <c r="J22" s="93">
        <v>49</v>
      </c>
      <c r="K22" s="93">
        <v>31.3</v>
      </c>
      <c r="L22" s="163">
        <f>IF(G22="IPCC_MCF_B0",0,((W13/1000)*(I22/100)))</f>
        <v>0.38382848679649867</v>
      </c>
      <c r="M22" s="163">
        <f>IF(G22="IPCC_MCF_B0",0,((W13/1000)*(J22/100)))</f>
        <v>0.36877638927506734</v>
      </c>
      <c r="O22" s="177"/>
      <c r="P22" s="247">
        <f>IF($B22="","0",(((E22-Q22)*1000)/((E22*1000)/P13)))</f>
        <v>56.326940104912133</v>
      </c>
      <c r="Q22" s="243">
        <f>AR22*(16/12)*9.375</f>
        <v>6.1269141110591938E-3</v>
      </c>
      <c r="R22" s="159">
        <f>AR22*5</f>
        <v>2.4507656444236773E-3</v>
      </c>
      <c r="S22" s="159">
        <v>0</v>
      </c>
      <c r="T22" s="159">
        <v>0</v>
      </c>
      <c r="U22" s="159">
        <v>0</v>
      </c>
      <c r="V22" s="159">
        <f>(AR22*(16/12)*55)+(AR22*4*21.75)</f>
        <v>7.8587884997852589E-2</v>
      </c>
      <c r="W22" s="159">
        <f>AR22*(16/12)*9.375</f>
        <v>6.1269141110591938E-3</v>
      </c>
      <c r="X22" s="159">
        <f>IF(L22&gt;0,(L22-(L22*BH22^(F22/10))),0)</f>
        <v>6.3234850551006083E-3</v>
      </c>
      <c r="Y22" s="207">
        <f>IF(M22&gt;0,(M22-(M22*BI22^(F22/10))),0)</f>
        <v>5.8804661878852915E-5</v>
      </c>
      <c r="Z22" s="202">
        <f>E22-Q22</f>
        <v>0.99387308588894085</v>
      </c>
      <c r="AA22" s="27">
        <f>IF($E22="",0,(R13-(R22*1000))/1000)</f>
        <v>0.37126165300240133</v>
      </c>
      <c r="AB22" s="27">
        <f>IF($E22="",0,(S13-(S22*1000))/1000)</f>
        <v>5.6643999398376998E-2</v>
      </c>
      <c r="AC22" s="27">
        <f>IF($E22="",0,(T13-(T22*1000))/1000)</f>
        <v>1.37099002743616E-2</v>
      </c>
      <c r="AD22" s="27">
        <f>IF($E22="",0,(U13-(U22*1000))/1000)</f>
        <v>3.2003318871507001E-2</v>
      </c>
      <c r="AE22" s="27">
        <f>IF($E22="",0,(V13-V22))</f>
        <v>19.058477173862148</v>
      </c>
      <c r="AF22" s="27">
        <f>IF($E22="",0,(W13-(W22*1000))/1000)</f>
        <v>0.74647796196050675</v>
      </c>
      <c r="AG22" s="27">
        <f>IF($E22="",0,(L22-X22))</f>
        <v>0.37750500174139806</v>
      </c>
      <c r="AH22" s="196">
        <f>IF($E22="",0,(M22-Y22))</f>
        <v>0.36871758461318849</v>
      </c>
      <c r="AI22" s="200">
        <f>IF($E22=0,"",(AA22/$Z22)*1000)</f>
        <v>373.55036399877673</v>
      </c>
      <c r="AJ22" s="18">
        <f t="shared" ref="AJ22:AL25" si="2">IF($E22=0,"",(AB22/$Z22)*1000)</f>
        <v>56.993191789385691</v>
      </c>
      <c r="AK22" s="18">
        <f t="shared" si="2"/>
        <v>13.794417485507397</v>
      </c>
      <c r="AL22" s="18">
        <f t="shared" si="2"/>
        <v>32.200609238635899</v>
      </c>
      <c r="AM22" s="18">
        <f>IF($E22=0,"",(AE22/$Z22))</f>
        <v>19.17596667467441</v>
      </c>
      <c r="AN22" s="201">
        <f>IF($E22=0,"",(AF22/$Z22)*1000)</f>
        <v>751.07976315994244</v>
      </c>
      <c r="AP22" s="264">
        <f>IF(B22="","",(AR22*4))</f>
        <v>1.9606125155389419E-3</v>
      </c>
      <c r="AQ22" s="26">
        <v>0</v>
      </c>
      <c r="AR22" s="272">
        <f>IF(F22="",0,IF(G22="Arrhenius",(BL22+BM22)*(12/16),(((W13/1000)*BO22*(BP22/100)*0.67)*(12/16))*(F22/$G$8)))</f>
        <v>4.9015312888473547E-4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3.2632179178806119E-4</v>
      </c>
      <c r="BE22" s="138">
        <f>((M22*0.01*EXP(K22-81000*(1/(8.314*(H22+273.15)))))*24)/1000</f>
        <v>3.1352485877676463E-6</v>
      </c>
      <c r="BF22" s="138">
        <f>10*9.375*BD22</f>
        <v>3.0592667980130737E-2</v>
      </c>
      <c r="BG22" s="138">
        <f>10*9.375*BE22</f>
        <v>2.9392955510321682E-4</v>
      </c>
      <c r="BH22" s="139">
        <f>IF(B22="",0,1-(BF22/L22))</f>
        <v>0.92029599408980134</v>
      </c>
      <c r="BI22" s="139">
        <f>IF(B22="",0,1-(BG22/M22))</f>
        <v>0.99920295994089803</v>
      </c>
      <c r="BJ22" s="54">
        <f>IF(B22="",0,(L22+L22*BH22^(F22/10))/2)</f>
        <v>0.38066674426894836</v>
      </c>
      <c r="BK22" s="54">
        <f>IF(B22="",0,(M22+M22*BI22^(F22/10))/2)</f>
        <v>0.36874698694412789</v>
      </c>
      <c r="BL22" s="140">
        <f>(((BJ22*EXP($K22-81000*(1/(8.314*(H22+273.15)))))*24)*F22)/1000</f>
        <v>6.4726750794727125E-4</v>
      </c>
      <c r="BM22" s="290">
        <f>(((BK22*0.01*EXP(K22-81000*(1/(8.314*(H22+273.15)))))*24)*F22)/1000</f>
        <v>6.2699972323760464E-6</v>
      </c>
      <c r="BO22" s="285">
        <f>VLOOKUP(B22,'Processed products'!$AK$5:$AV$250,12,FALSE)</f>
        <v>0.45</v>
      </c>
      <c r="BP22" s="316">
        <f>VLOOKUP(B22,'Processed products'!$AK$5:$AV$250,11,FALSE)</f>
        <v>9.32</v>
      </c>
      <c r="BR22" s="329">
        <f>$X$17</f>
        <v>3.7713004757992899E-2</v>
      </c>
      <c r="BT22" s="228">
        <f t="shared" si="0"/>
        <v>0</v>
      </c>
      <c r="BU22" s="228">
        <f t="shared" si="0"/>
        <v>0</v>
      </c>
      <c r="BV22" s="228">
        <f t="shared" si="0"/>
        <v>0</v>
      </c>
      <c r="BW22" s="228">
        <f t="shared" si="0"/>
        <v>0</v>
      </c>
      <c r="BX22" s="228">
        <f t="shared" si="0"/>
        <v>0</v>
      </c>
      <c r="BY22" s="228">
        <f t="shared" si="0"/>
        <v>0</v>
      </c>
      <c r="BZ22" s="228">
        <f t="shared" si="0"/>
        <v>0</v>
      </c>
      <c r="CA22" s="228">
        <f t="shared" si="0"/>
        <v>0</v>
      </c>
      <c r="CB22" s="228">
        <f t="shared" si="0"/>
        <v>0</v>
      </c>
    </row>
    <row r="23" spans="1:80" x14ac:dyDescent="0.3">
      <c r="A23" s="85" t="s">
        <v>89</v>
      </c>
      <c r="B23" s="116" t="str">
        <f t="shared" ref="B23:B25" si="3">IF(B14="","",B14)</f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2"/>
        <v/>
      </c>
      <c r="AK23" s="18" t="str">
        <f t="shared" si="2"/>
        <v/>
      </c>
      <c r="AL23" s="18" t="str">
        <f t="shared" si="2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3.7713004757992899E-2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3"/>
        <v/>
      </c>
      <c r="C24" s="8" t="s">
        <v>13</v>
      </c>
      <c r="D24" s="116"/>
      <c r="E24" s="115">
        <f>IF(B24="",0,VLOOKUP(B24,$B$13:$E$16,4,FALSE))</f>
        <v>0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8">IF(G24="IPCC_MCF_B0",0,((W15/1000)*(J24/100)))</f>
        <v>0</v>
      </c>
      <c r="O24" s="177"/>
      <c r="P24" s="247" t="str">
        <f>IF($B24="","0",(((E24-Q24)*1000)/((E24*1000)/P15)))</f>
        <v>0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0</v>
      </c>
      <c r="AA24" s="27">
        <f t="shared" si="9"/>
        <v>0</v>
      </c>
      <c r="AB24" s="27">
        <f t="shared" si="9"/>
        <v>0</v>
      </c>
      <c r="AC24" s="27">
        <f t="shared" si="9"/>
        <v>0</v>
      </c>
      <c r="AD24" s="27">
        <f t="shared" si="9"/>
        <v>0</v>
      </c>
      <c r="AE24" s="27">
        <f t="shared" si="10"/>
        <v>0</v>
      </c>
      <c r="AF24" s="27">
        <f t="shared" si="11"/>
        <v>0</v>
      </c>
      <c r="AG24" s="27">
        <f t="shared" si="12"/>
        <v>0</v>
      </c>
      <c r="AH24" s="196">
        <f t="shared" si="12"/>
        <v>0</v>
      </c>
      <c r="AI24" s="200" t="str">
        <f t="shared" si="13"/>
        <v/>
      </c>
      <c r="AJ24" s="18" t="str">
        <f t="shared" si="2"/>
        <v/>
      </c>
      <c r="AK24" s="18" t="str">
        <f t="shared" si="2"/>
        <v/>
      </c>
      <c r="AL24" s="18" t="str">
        <f t="shared" si="2"/>
        <v/>
      </c>
      <c r="AM24" s="18" t="str">
        <f t="shared" si="14"/>
        <v/>
      </c>
      <c r="AN24" s="201" t="str">
        <f t="shared" si="15"/>
        <v/>
      </c>
      <c r="AP24" s="264" t="str">
        <f t="shared" si="16"/>
        <v/>
      </c>
      <c r="AQ24" s="26">
        <v>0</v>
      </c>
      <c r="AR24" s="272">
        <f t="shared" si="17"/>
        <v>0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0"/>
        <v>0</v>
      </c>
      <c r="BH24" s="139">
        <f t="shared" si="21"/>
        <v>0</v>
      </c>
      <c r="BI24" s="139">
        <f t="shared" si="22"/>
        <v>0</v>
      </c>
      <c r="BJ24" s="54">
        <f t="shared" si="23"/>
        <v>0</v>
      </c>
      <c r="BK24" s="54">
        <f t="shared" si="24"/>
        <v>0</v>
      </c>
      <c r="BL24" s="140">
        <f t="shared" si="25"/>
        <v>0</v>
      </c>
      <c r="BM24" s="290">
        <f t="shared" si="26"/>
        <v>0</v>
      </c>
      <c r="BO24" s="285" t="e">
        <f>VLOOKUP(B24,'Processed products'!$AK$5:$AV$250,12,FALSE)</f>
        <v>#N/A</v>
      </c>
      <c r="BP24" s="316" t="e">
        <f>VLOOKUP(B24,'Processed products'!$AK$5:$AV$250,11,FALSE)</f>
        <v>#N/A</v>
      </c>
      <c r="BR24" s="329">
        <f t="shared" si="27"/>
        <v>3.7713004757992899E-2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3"/>
        <v/>
      </c>
      <c r="C25" s="8" t="s">
        <v>13</v>
      </c>
      <c r="D25" s="116"/>
      <c r="E25" s="115">
        <f>IF(B25="",0,VLOOKUP(B25,$B$13:$E$16,4,FALSE))</f>
        <v>0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 t="str">
        <f t="shared" ref="P25" si="29">IF($B25="","0",(((E25-Q25)*1000)/((E25*1000)/P16)))</f>
        <v>0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0</v>
      </c>
      <c r="AA25" s="223">
        <f t="shared" si="9"/>
        <v>0</v>
      </c>
      <c r="AB25" s="223">
        <f t="shared" si="9"/>
        <v>0</v>
      </c>
      <c r="AC25" s="223">
        <f t="shared" si="9"/>
        <v>0</v>
      </c>
      <c r="AD25" s="223">
        <f t="shared" si="9"/>
        <v>0</v>
      </c>
      <c r="AE25" s="223">
        <f t="shared" si="10"/>
        <v>0</v>
      </c>
      <c r="AF25" s="223">
        <f t="shared" si="11"/>
        <v>0</v>
      </c>
      <c r="AG25" s="223">
        <f t="shared" si="12"/>
        <v>0</v>
      </c>
      <c r="AH25" s="224">
        <f t="shared" si="12"/>
        <v>0</v>
      </c>
      <c r="AI25" s="156" t="str">
        <f t="shared" si="13"/>
        <v/>
      </c>
      <c r="AJ25" s="157" t="str">
        <f t="shared" si="2"/>
        <v/>
      </c>
      <c r="AK25" s="157" t="str">
        <f t="shared" si="2"/>
        <v/>
      </c>
      <c r="AL25" s="157" t="str">
        <f t="shared" si="2"/>
        <v/>
      </c>
      <c r="AM25" s="157" t="str">
        <f t="shared" si="14"/>
        <v/>
      </c>
      <c r="AN25" s="158" t="str">
        <f t="shared" si="15"/>
        <v/>
      </c>
      <c r="AP25" s="264" t="str">
        <f t="shared" si="16"/>
        <v/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>
        <f t="shared" si="21"/>
        <v>0</v>
      </c>
      <c r="BI25" s="314">
        <f t="shared" si="22"/>
        <v>0</v>
      </c>
      <c r="BJ25" s="291">
        <f t="shared" si="23"/>
        <v>0</v>
      </c>
      <c r="BK25" s="291">
        <f t="shared" si="24"/>
        <v>0</v>
      </c>
      <c r="BL25" s="292">
        <f t="shared" si="25"/>
        <v>0</v>
      </c>
      <c r="BM25" s="293">
        <f t="shared" si="26"/>
        <v>0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3.7713004757992899E-2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0.38382848679649867</v>
      </c>
      <c r="M26" s="163">
        <f>SUM(M22:M25)</f>
        <v>0.36877638927506734</v>
      </c>
      <c r="O26" s="177"/>
      <c r="P26" s="249">
        <f>(E22*P22+E23*P23+E24*P24+E25*P25)/E26</f>
        <v>56.326940104912133</v>
      </c>
      <c r="Q26" s="244">
        <f>SUM(Q22:Q25)</f>
        <v>6.1269141110591938E-3</v>
      </c>
      <c r="R26" s="208">
        <f t="shared" ref="R26:Y26" si="30">SUM(R22:R25)</f>
        <v>2.4507656444236773E-3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7.8587884997852589E-2</v>
      </c>
      <c r="W26" s="208">
        <f t="shared" si="30"/>
        <v>6.1269141110591938E-3</v>
      </c>
      <c r="X26" s="208">
        <f t="shared" si="30"/>
        <v>6.3234850551006083E-3</v>
      </c>
      <c r="Y26" s="222">
        <f t="shared" si="30"/>
        <v>5.8804661878852915E-5</v>
      </c>
      <c r="Z26" s="215">
        <f>SUM(Z22:Z25)</f>
        <v>0.99387308588894085</v>
      </c>
      <c r="AA26" s="70">
        <f t="shared" ref="AA26:AH26" si="31">SUM(AA22:AA25)</f>
        <v>0.37126165300240133</v>
      </c>
      <c r="AB26" s="70">
        <f t="shared" si="31"/>
        <v>5.6643999398376998E-2</v>
      </c>
      <c r="AC26" s="70">
        <f t="shared" si="31"/>
        <v>1.37099002743616E-2</v>
      </c>
      <c r="AD26" s="70">
        <f t="shared" si="31"/>
        <v>3.2003318871507001E-2</v>
      </c>
      <c r="AE26" s="70">
        <f t="shared" si="31"/>
        <v>19.058477173862148</v>
      </c>
      <c r="AF26" s="70">
        <f t="shared" si="31"/>
        <v>0.74647796196050675</v>
      </c>
      <c r="AG26" s="70">
        <f t="shared" si="31"/>
        <v>0.37750500174139806</v>
      </c>
      <c r="AH26" s="216">
        <f t="shared" si="31"/>
        <v>0.36871758461318849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B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>Solid/total fraction of input1 - Pig_slurry_conv</v>
      </c>
      <c r="B31" s="66" t="s">
        <v>313</v>
      </c>
      <c r="C31" s="67" t="s">
        <v>13</v>
      </c>
      <c r="D31" s="280" t="s">
        <v>127</v>
      </c>
      <c r="E31" s="68">
        <v>0.6048</v>
      </c>
      <c r="F31" s="70">
        <f>IF(E31&gt;0,(E31)*($E$22-$Q$22),0)</f>
        <v>0.60109444234563147</v>
      </c>
      <c r="G31" s="67" t="str">
        <f>IF(B31="","",VLOOKUP(B31,'Processed products'!$AJ$5:$AM$225,2,FALSE))</f>
        <v>Separ_solid_fraction_pig_conv</v>
      </c>
      <c r="H31" s="67" t="str">
        <f>IF(G31="","",VLOOKUP(G31,Other_tables!$Y$3:$AA$214,2,FALSE))</f>
        <v>Livestock_manure_conv</v>
      </c>
      <c r="I31" s="67" t="str">
        <f>IF(G31="","",VLOOKUP(G31,Other_tables!$Y$3:$AA$214,3,FALSE))</f>
        <v>Field_application</v>
      </c>
      <c r="J31" s="111"/>
      <c r="K31" s="111"/>
      <c r="L31" s="69">
        <v>0.6048</v>
      </c>
      <c r="M31" s="69">
        <v>0.29320000000000002</v>
      </c>
      <c r="N31" s="69">
        <v>0.62280000000000002</v>
      </c>
      <c r="O31" s="69">
        <v>0.29320000000000002</v>
      </c>
      <c r="P31" s="69">
        <v>0.6048</v>
      </c>
      <c r="Q31" s="69">
        <v>0.6048</v>
      </c>
      <c r="R31" s="180"/>
      <c r="S31" s="181"/>
      <c r="T31" s="172">
        <f>IF(B32="",P13,IF(B33="",(F31/(((E13/(P13/1000))-Q22)-(F32/(T32/1000))))*1000,(F31/(((E13/(P13/1000))-Q22)-((F33/(T33/1000))+(F32/(T32/1000)))))*1000))</f>
        <v>79.432664769275377</v>
      </c>
      <c r="U31" s="182" t="s">
        <v>126</v>
      </c>
      <c r="V31" s="180"/>
      <c r="W31" s="180"/>
      <c r="X31" s="180"/>
      <c r="Y31" s="180"/>
      <c r="Z31" s="215">
        <f>F31</f>
        <v>0.60109444234563147</v>
      </c>
      <c r="AA31" s="170">
        <f t="shared" ref="AA31:AD33" si="32">IF($E31="",0,((R$13-(R$22*1000))*L31)/1000)</f>
        <v>0.22453904773585232</v>
      </c>
      <c r="AB31" s="70">
        <f t="shared" si="32"/>
        <v>1.6608020623604138E-2</v>
      </c>
      <c r="AC31" s="70">
        <f t="shared" si="32"/>
        <v>8.5385258908724053E-3</v>
      </c>
      <c r="AD31" s="70">
        <f t="shared" si="32"/>
        <v>9.3833730931258529E-3</v>
      </c>
      <c r="AE31" s="70">
        <f>IF($E31="",0,((V$13-V$22)*P31))</f>
        <v>11.526566994751827</v>
      </c>
      <c r="AF31" s="144">
        <f>IF($E31="",0,((W$13-(W$22*1000))*Q31)/1000)</f>
        <v>0.45146987139371447</v>
      </c>
      <c r="AG31" s="144">
        <f t="shared" ref="AG31:AG42" si="33">IF($E31="",0,((L$22-X$22)*Q31))</f>
        <v>0.22831502505319756</v>
      </c>
      <c r="AH31" s="216">
        <f t="shared" ref="AH31:AH42" si="34">IF($E31="",0,((M$22-Y$22)*Q31))</f>
        <v>0.2230003951740564</v>
      </c>
      <c r="AI31" s="210">
        <f t="shared" ref="AI31:AL42" si="35">IF($E31="","",(AA31/$F31)*1000)</f>
        <v>373.55036399877667</v>
      </c>
      <c r="AJ31" s="71">
        <f t="shared" si="35"/>
        <v>27.6296359666797</v>
      </c>
      <c r="AK31" s="71">
        <f t="shared" si="35"/>
        <v>14.204965624957023</v>
      </c>
      <c r="AL31" s="71">
        <f t="shared" si="35"/>
        <v>15.610480536984204</v>
      </c>
      <c r="AM31" s="187">
        <f t="shared" ref="AM31:AM42" si="36">IF($E31="","",(AE31/$F31))</f>
        <v>19.17596667467441</v>
      </c>
      <c r="AN31" s="112">
        <f t="shared" ref="AN31:AN42" si="37">IF($E31="","",(AF31/$F31)*1000)</f>
        <v>751.07976315994233</v>
      </c>
      <c r="BR31" s="329">
        <f t="shared" ref="BR31:BR42" si="38">$X$17</f>
        <v>3.7713004757992899E-2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 t="s">
        <v>314</v>
      </c>
      <c r="C32" s="61" t="s">
        <v>13</v>
      </c>
      <c r="D32" s="279" t="s">
        <v>127</v>
      </c>
      <c r="E32" s="62">
        <v>0.3952</v>
      </c>
      <c r="F32" s="64">
        <f>IF(E32&gt;0,(E32)*($E$13-$Q$22),0)</f>
        <v>0.39277864354330944</v>
      </c>
      <c r="G32" s="67" t="str">
        <f>IF(B32="","",VLOOKUP(B32,'Processed products'!$AJ$5:$AM$225,2,FALSE))</f>
        <v>Separ_thin_fraction_pig_conv</v>
      </c>
      <c r="H32" s="67" t="str">
        <f>IF(G32="","",VLOOKUP(G32,Other_tables!$Y$3:$AA$214,2,FALSE))</f>
        <v>Livestock_manure_conv</v>
      </c>
      <c r="I32" s="67" t="str">
        <f>IF(G32="","",VLOOKUP(G32,Other_tables!$Y$3:$AA$214,3,FALSE))</f>
        <v>Field_application</v>
      </c>
      <c r="J32" s="12"/>
      <c r="K32" s="12"/>
      <c r="L32" s="63">
        <v>0.3952</v>
      </c>
      <c r="M32" s="63">
        <v>0.70679999999999998</v>
      </c>
      <c r="N32" s="63">
        <v>0.37719999999999998</v>
      </c>
      <c r="O32" s="63">
        <v>0.70679999999999998</v>
      </c>
      <c r="P32" s="63">
        <v>0.3952</v>
      </c>
      <c r="Q32" s="295">
        <v>0.3952</v>
      </c>
      <c r="S32" s="161"/>
      <c r="T32" s="173">
        <f>(IF($B32="",0,VLOOKUP($B32,'Processed products'!$AJ$5:$AN$225,5,FALSE)))</f>
        <v>39</v>
      </c>
      <c r="U32" s="176"/>
      <c r="Z32" s="217">
        <f t="shared" ref="Z32:Z42" si="39">F32</f>
        <v>0.39277864354330944</v>
      </c>
      <c r="AA32" s="178">
        <f t="shared" si="32"/>
        <v>0.14672260526654901</v>
      </c>
      <c r="AB32" s="64">
        <f t="shared" si="32"/>
        <v>4.0035978774772864E-2</v>
      </c>
      <c r="AC32" s="64">
        <f t="shared" si="32"/>
        <v>5.1713743834891955E-3</v>
      </c>
      <c r="AD32" s="64">
        <f t="shared" si="32"/>
        <v>2.2619945778381147E-2</v>
      </c>
      <c r="AE32" s="64">
        <f>IF($E32="",0,((V$13-V$22)*P32))</f>
        <v>7.5319101791103211</v>
      </c>
      <c r="AF32" s="179">
        <f>IF($E32="",0,((W$13-(W$22*1000))*Q32)/1000)</f>
        <v>0.29500809056679222</v>
      </c>
      <c r="AG32" s="145">
        <f t="shared" si="33"/>
        <v>0.1491899766882005</v>
      </c>
      <c r="AH32" s="218">
        <f t="shared" si="34"/>
        <v>0.14571718943913209</v>
      </c>
      <c r="AI32" s="211">
        <f t="shared" si="35"/>
        <v>373.55036399877673</v>
      </c>
      <c r="AJ32" s="110">
        <f t="shared" si="35"/>
        <v>101.93013146947824</v>
      </c>
      <c r="AK32" s="110">
        <f t="shared" si="35"/>
        <v>13.166129239709994</v>
      </c>
      <c r="AL32" s="110">
        <f t="shared" si="35"/>
        <v>57.58955113832959</v>
      </c>
      <c r="AM32" s="110">
        <f t="shared" si="36"/>
        <v>19.17596667467441</v>
      </c>
      <c r="AN32" s="154">
        <f t="shared" si="37"/>
        <v>751.07976315994222</v>
      </c>
      <c r="BR32" s="329">
        <f t="shared" si="38"/>
        <v>3.7713004757992899E-2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3.7713004757992899E-2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 t="str">
        <f>IF(B14="","",B14)</f>
        <v/>
      </c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products'!$AJ$5:$AM$104,2,FALSE))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3.7713004757992899E-2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3.7713004757992899E-2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3.7713004757992899E-2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 xml:space="preserve">Solid/total fraction of input3 - </v>
      </c>
      <c r="B37" s="66" t="str">
        <f>IF(B15="","",B15)</f>
        <v/>
      </c>
      <c r="C37" s="67" t="s">
        <v>13</v>
      </c>
      <c r="D37" s="280"/>
      <c r="E37" s="68"/>
      <c r="F37" s="70">
        <f>IF(E37&gt;0,(E37)*($E$24-$Q$24),0)</f>
        <v>0</v>
      </c>
      <c r="G37" s="67" t="str">
        <f>B37</f>
        <v/>
      </c>
      <c r="H37" s="67" t="str">
        <f>IF(G37="","",VLOOKUP(G37,Other_tables!$Y$3:$AA$214,2,FALSE))</f>
        <v/>
      </c>
      <c r="I37" s="67" t="str">
        <f>IF(G37="","",VLOOKUP(G37,Other_tables!$Y$3:$AA$214,3,FALSE))</f>
        <v/>
      </c>
      <c r="J37" s="111"/>
      <c r="K37" s="111"/>
      <c r="L37" s="69"/>
      <c r="M37" s="69"/>
      <c r="N37" s="69"/>
      <c r="O37" s="69"/>
      <c r="P37" s="69"/>
      <c r="Q37" s="69"/>
      <c r="R37" s="180"/>
      <c r="S37" s="181"/>
      <c r="T37" s="172" t="str">
        <f>IF(B38="",P15,IF(B39="",(F37/(((E15/(P15/1000))-Q24)-(F38/(T38/1000))))*1000,(F37/(((E15/(P15/1000))-Q24)-((F39/(T39/1000))+(F38/(T38/1000)))))*1000))</f>
        <v>0</v>
      </c>
      <c r="U37" s="182" t="s">
        <v>126</v>
      </c>
      <c r="V37" s="180"/>
      <c r="W37" s="180"/>
      <c r="X37" s="180"/>
      <c r="Y37" s="180"/>
      <c r="Z37" s="215">
        <f t="shared" si="39"/>
        <v>0</v>
      </c>
      <c r="AA37" s="170">
        <f t="shared" ref="AA37:AD39" si="41">IF($E37="",0,((R$15-(R$24*1000))*L37)/1000)</f>
        <v>0</v>
      </c>
      <c r="AB37" s="70">
        <f t="shared" si="41"/>
        <v>0</v>
      </c>
      <c r="AC37" s="70">
        <f t="shared" si="41"/>
        <v>0</v>
      </c>
      <c r="AD37" s="70">
        <f t="shared" si="41"/>
        <v>0</v>
      </c>
      <c r="AE37" s="70">
        <f>IF($E37="",0,((V$15-V$24)*P37))</f>
        <v>0</v>
      </c>
      <c r="AF37" s="144">
        <f>IF($E37="",0,((W$15-(W$24*1000))*Q37)/1000)</f>
        <v>0</v>
      </c>
      <c r="AG37" s="144">
        <f t="shared" si="33"/>
        <v>0</v>
      </c>
      <c r="AH37" s="216">
        <f t="shared" si="34"/>
        <v>0</v>
      </c>
      <c r="AI37" s="210" t="str">
        <f t="shared" si="35"/>
        <v/>
      </c>
      <c r="AJ37" s="71" t="str">
        <f t="shared" si="35"/>
        <v/>
      </c>
      <c r="AK37" s="71" t="str">
        <f t="shared" si="35"/>
        <v/>
      </c>
      <c r="AL37" s="71" t="str">
        <f t="shared" si="35"/>
        <v/>
      </c>
      <c r="AM37" s="187" t="str">
        <f>IF($E37="","",(AE37/$F37))</f>
        <v/>
      </c>
      <c r="AN37" s="112" t="str">
        <f t="shared" si="37"/>
        <v/>
      </c>
      <c r="BR37" s="329">
        <f t="shared" si="38"/>
        <v>3.7713004757992899E-2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3.7713004757992899E-2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3.7713004757992899E-2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 xml:space="preserve">Solid/total fraction of input4 - </v>
      </c>
      <c r="B40" s="66" t="str">
        <f>IF(B16="","",B16)</f>
        <v/>
      </c>
      <c r="C40" s="67" t="s">
        <v>13</v>
      </c>
      <c r="D40" s="280"/>
      <c r="E40" s="68"/>
      <c r="F40" s="70">
        <f>IF(E40&gt;0,(E40)*($E$25-$Q$25),0)</f>
        <v>0</v>
      </c>
      <c r="G40" s="67" t="str">
        <f>B40</f>
        <v/>
      </c>
      <c r="H40" s="67" t="str">
        <f>IF(G40="","",VLOOKUP(G40,Other_tables!$Y$3:$AA$214,2,FALSE))</f>
        <v/>
      </c>
      <c r="I40" s="67" t="str">
        <f>IF(G40="","",VLOOKUP(G40,Other_tables!$Y$3:$AA$214,3,FALSE))</f>
        <v/>
      </c>
      <c r="J40" s="111"/>
      <c r="K40" s="111"/>
      <c r="L40" s="69"/>
      <c r="M40" s="69"/>
      <c r="N40" s="69"/>
      <c r="O40" s="69"/>
      <c r="P40" s="69"/>
      <c r="Q40" s="69"/>
      <c r="R40" s="180"/>
      <c r="S40" s="181"/>
      <c r="T40" s="172" t="str">
        <f>IF(B41="",P16,IF(B42="",(F40/(((E16/(P16/1000))-Q25)-(F41/(T41/1000))))*1000,(F40/(((E16/(P16/1000))-Q25)-((F42/(T42/1000))+(F41/(T41/1000)))))*1000))</f>
        <v>0</v>
      </c>
      <c r="U40" s="182" t="s">
        <v>126</v>
      </c>
      <c r="V40" s="180"/>
      <c r="W40" s="180"/>
      <c r="X40" s="180"/>
      <c r="Y40" s="180"/>
      <c r="Z40" s="215">
        <f t="shared" si="39"/>
        <v>0</v>
      </c>
      <c r="AA40" s="170">
        <f t="shared" ref="AA40:AD42" si="44">IF($E40="",0,((R$16-(R$25*1000))*L40)/1000)</f>
        <v>0</v>
      </c>
      <c r="AB40" s="70">
        <f t="shared" si="44"/>
        <v>0</v>
      </c>
      <c r="AC40" s="70">
        <f t="shared" si="44"/>
        <v>0</v>
      </c>
      <c r="AD40" s="70">
        <f t="shared" si="44"/>
        <v>0</v>
      </c>
      <c r="AE40" s="70">
        <f>IF($E40="",0,((V$16-V$25)*P40))</f>
        <v>0</v>
      </c>
      <c r="AF40" s="144">
        <f>IF($E40="",0,((W$16-(W$25*1000))*Q40)/1000)</f>
        <v>0</v>
      </c>
      <c r="AG40" s="144">
        <f t="shared" si="33"/>
        <v>0</v>
      </c>
      <c r="AH40" s="216">
        <f t="shared" si="34"/>
        <v>0</v>
      </c>
      <c r="AI40" s="210" t="str">
        <f t="shared" si="35"/>
        <v/>
      </c>
      <c r="AJ40" s="71" t="str">
        <f t="shared" si="35"/>
        <v/>
      </c>
      <c r="AK40" s="71" t="str">
        <f t="shared" si="35"/>
        <v/>
      </c>
      <c r="AL40" s="71" t="str">
        <f t="shared" si="35"/>
        <v/>
      </c>
      <c r="AM40" s="187" t="str">
        <f t="shared" si="36"/>
        <v/>
      </c>
      <c r="AN40" s="112" t="str">
        <f t="shared" si="37"/>
        <v/>
      </c>
      <c r="BR40" s="329">
        <f t="shared" si="38"/>
        <v>3.7713004757992899E-2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3.7713004757992899E-2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products'!$R$5:$V$225,5,FALSE)))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3.7713004757992899E-2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0.99387308588894085</v>
      </c>
      <c r="L43" s="27">
        <f t="shared" ref="L43:Q43" si="45">SUM(L28,L31:L42)</f>
        <v>1</v>
      </c>
      <c r="M43" s="27">
        <f t="shared" si="45"/>
        <v>1</v>
      </c>
      <c r="N43" s="27">
        <f t="shared" si="45"/>
        <v>1</v>
      </c>
      <c r="O43" s="27">
        <f t="shared" si="45"/>
        <v>1</v>
      </c>
      <c r="P43" s="27">
        <f t="shared" si="45"/>
        <v>1</v>
      </c>
      <c r="Q43" s="64">
        <f t="shared" si="45"/>
        <v>1</v>
      </c>
      <c r="S43" s="28"/>
      <c r="Y43" s="225" t="s">
        <v>40</v>
      </c>
      <c r="Z43" s="141">
        <f>SUM(Z31:Z42)</f>
        <v>0.99387308588894085</v>
      </c>
      <c r="AA43" s="141">
        <f t="shared" ref="AA43:AG43" si="46">SUM(AA31:AA42)</f>
        <v>0.37126165300240133</v>
      </c>
      <c r="AB43" s="141">
        <f t="shared" si="46"/>
        <v>5.6643999398376998E-2</v>
      </c>
      <c r="AC43" s="141">
        <f t="shared" si="46"/>
        <v>1.37099002743616E-2</v>
      </c>
      <c r="AD43" s="141">
        <f>SUM(AD31:AD42)</f>
        <v>3.2003318871507001E-2</v>
      </c>
      <c r="AE43" s="141">
        <f t="shared" si="46"/>
        <v>19.058477173862148</v>
      </c>
      <c r="AF43" s="141">
        <f t="shared" si="46"/>
        <v>0.74647796196050664</v>
      </c>
      <c r="AG43" s="141">
        <f t="shared" si="46"/>
        <v>0.37750500174139806</v>
      </c>
      <c r="AH43" s="226">
        <f>SUM(AH31:AH42)</f>
        <v>0.36871758461318849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</v>
      </c>
      <c r="AA44" s="198">
        <f t="shared" ref="AA44:AG44" si="47">AA26-AA43</f>
        <v>0</v>
      </c>
      <c r="AB44" s="198">
        <f t="shared" si="47"/>
        <v>0</v>
      </c>
      <c r="AC44" s="198">
        <f t="shared" si="47"/>
        <v>0</v>
      </c>
      <c r="AD44" s="198">
        <f t="shared" si="47"/>
        <v>0</v>
      </c>
      <c r="AE44" s="198">
        <f t="shared" si="47"/>
        <v>0</v>
      </c>
      <c r="AF44" s="198">
        <f t="shared" si="47"/>
        <v>0</v>
      </c>
      <c r="AG44" s="198">
        <f t="shared" si="47"/>
        <v>0</v>
      </c>
      <c r="AH44" s="199">
        <f>AH26-AH43</f>
        <v>0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58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>Separ_solid_fraction_pig_slurry_conv</v>
      </c>
      <c r="C48" s="27">
        <f>IF(B48="",0,IF(VLOOKUP(G48,Other_tables!$E$3:$H$225,3,FALSE)="Nej",VLOOKUP(B48,$B$31:$AH$42,31,FALSE),((VLOOKUP(G48,Other_tables!$E$3:$H$225,4,FALSE))/100)*VLOOKUP(B48,$B$31:$F$42,5,FALSE)))</f>
        <v>0.45146987139371447</v>
      </c>
      <c r="D48" s="162"/>
      <c r="E48" s="16">
        <f>IF(B48="","",IF($G$5=Other_tables!$I$2,VLOOKUP(G48,Other_tables!$E$3:$K$225,5,FALSE),IF($G$5=Other_tables!$J$2,VLOOKUP(G48,Other_tables!$E$3:$K$225,6,FALSE),IF($G$5=Other_tables!$K$2,VLOOKUP(G48,Other_tables!$E$3:$K$225,7,FALSE),"?"))))</f>
        <v>263</v>
      </c>
      <c r="F48" s="27">
        <f t="shared" ref="F48:F50" si="49">IF(OR(E48="",E48="?"),0,((((0.981*E48*C48)/(0.0831*(273.15+$G$4)))*16)/1000)*((100-$G$7)/100))</f>
        <v>7.7645730760046355E-2</v>
      </c>
      <c r="G48" s="16" t="str">
        <f>IF(B48="","",VLOOKUP(B48,'Processed products'!$AJ$5:$AM$225,2,FALSE))</f>
        <v>Separ_solid_fraction_pig_conv</v>
      </c>
      <c r="Q48" s="159">
        <f t="shared" ref="Q48:Q50" si="50">IF(OR(E48="",E48="?"),0,(F48/((100-$G$7)/100))*2.48)</f>
        <v>0.19450647705546967</v>
      </c>
      <c r="R48" s="159">
        <f>IF(OR(E48="",E48="?"),0,(F48*(12/16)+AR48+AQ48+AP48))</f>
        <v>9.0469040840114617E-2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5.0019634653222846</v>
      </c>
      <c r="W48" s="159">
        <f t="shared" ref="W48:W50" si="52">IF(OR(E48="",E48="?"),0,(F48/((100-$G$7)/100))*2.48)</f>
        <v>0.19450647705546967</v>
      </c>
      <c r="X48" s="159">
        <f>W48</f>
        <v>0.19450647705546967</v>
      </c>
      <c r="Y48" s="165"/>
      <c r="AP48" s="188">
        <f>IF(F48="","",(F48/((100-$G$7)/100))*(12/16)*0.538)</f>
        <v>3.1646517537049196E-2</v>
      </c>
      <c r="AQ48" s="26">
        <v>0</v>
      </c>
      <c r="AR48" s="188">
        <f>IF(F48="","",((F48/((100-$G$7)/100))-F48)*(12/16))</f>
        <v>5.8822523303065852E-4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/>
      </c>
      <c r="C50" s="27">
        <f>IF(B50="",0,IF(VLOOKUP(G50,Other_tables!$E$3:$H$225,3,FALSE)="Nej",VLOOKUP(B50,$B$31:$AH$42,31,FALSE),((VLOOKUP(G50,Other_tables!$E$3:$H$225,4,FALSE))/100)*VLOOKUP(B50,$B$31:$F$42,5,FALSE)))</f>
        <v>0</v>
      </c>
      <c r="D50" s="162"/>
      <c r="E50" s="16" t="str">
        <f>IF(B50="","",IF($G$5=Other_tables!$I$2,VLOOKUP(G50,Other_tables!$E$3:$K$225,5,FALSE),IF($G$5=Other_tables!$J$2,VLOOKUP(G50,Other_tables!$E$3:$K$225,6,FALSE),IF($G$5=Other_tables!$K$2,VLOOKUP(G50,Other_tables!$E$3:$K$225,7,FALSE),"?"))))</f>
        <v/>
      </c>
      <c r="F50" s="27">
        <f t="shared" si="49"/>
        <v>0</v>
      </c>
      <c r="G50" s="16">
        <f>B15</f>
        <v>0</v>
      </c>
      <c r="Q50" s="159">
        <f t="shared" si="50"/>
        <v>0</v>
      </c>
      <c r="R50" s="159">
        <f t="shared" si="53"/>
        <v>0</v>
      </c>
      <c r="S50" s="159">
        <v>0</v>
      </c>
      <c r="T50" s="159">
        <v>0</v>
      </c>
      <c r="U50" s="159">
        <v>0</v>
      </c>
      <c r="V50" s="159">
        <f t="shared" si="51"/>
        <v>0</v>
      </c>
      <c r="W50" s="159">
        <f t="shared" si="52"/>
        <v>0</v>
      </c>
      <c r="X50" s="159">
        <f t="shared" si="54"/>
        <v>0</v>
      </c>
      <c r="Y50" s="165"/>
      <c r="AP50" s="188">
        <f>IF(F50="","",(F50/((100-$G$7)/100))*(12/16)*0.538)</f>
        <v>0</v>
      </c>
      <c r="AQ50" s="26">
        <v>0</v>
      </c>
      <c r="AR50" s="188">
        <f>IF(F50="","",((F50/((100-$G$7)/100))-F50)*(12/16))</f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/>
      </c>
      <c r="C51" s="27">
        <f>IF(B51="",0,IF(VLOOKUP(G51,Other_tables!$E$3:$H$129,3,FALSE)="Nej",VLOOKUP(B51,$B$31:$AH$42,31,FALSE),((VLOOKUP(G51,Other_tables!$E$3:$H$129,4,FALSE))/100)*VLOOKUP(B51,$B$31:$F$42,5,FALSE)))</f>
        <v>0</v>
      </c>
      <c r="D51" s="162"/>
      <c r="E51" s="16" t="str">
        <f>IF(B51="","",IF($G$5=Other_tables!$I$2,VLOOKUP(G51,Other_tables!$E$3:$K$225,5,FALSE),IF($G$5=Other_tables!$J$2,VLOOKUP(G51,Other_tables!$E$3:$K$225,6,FALSE),IF($G$5=Other_tables!$K$2,VLOOKUP(G51,Other_tables!$E$3:$K$225,7,FALSE),"?"))))</f>
        <v/>
      </c>
      <c r="F51" s="27">
        <f>IF(OR(E51="",E51="?"),0,((((0.981*E51*C51)/(0.0831*(273.15+$G$4)))*16)/1000)*((100-$G$7)/100))</f>
        <v>0</v>
      </c>
      <c r="G51" s="16">
        <f>B16</f>
        <v>0</v>
      </c>
      <c r="Q51" s="159">
        <f>IF(OR(E51="",E51="?"),0,(F51/((100-$G$7)/100))*2.48)</f>
        <v>0</v>
      </c>
      <c r="R51" s="159">
        <f t="shared" si="53"/>
        <v>0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0</v>
      </c>
      <c r="W51" s="159">
        <f>IF(OR(E51="",E51="?"),0,(F51/((100-$G$7)/100))*2.48)</f>
        <v>0</v>
      </c>
      <c r="X51" s="159">
        <f t="shared" si="54"/>
        <v>0</v>
      </c>
      <c r="Y51" s="165"/>
      <c r="AP51" s="188">
        <f>IF(F51="","",(F51/((100-$G$7)/100))*(12/16)*0.538)</f>
        <v>0</v>
      </c>
      <c r="AQ51" s="26">
        <v>0</v>
      </c>
      <c r="AR51" s="188">
        <f>IF(F51="","",((F51/((100-$G$7)/100))-F51)*(12/16))</f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7.7645730760046355E-2</v>
      </c>
      <c r="Q52" s="27">
        <f t="shared" ref="Q52:X52" si="55">SUM(I36,Q48:Q51)</f>
        <v>0.19450647705546967</v>
      </c>
      <c r="R52" s="27">
        <f t="shared" si="55"/>
        <v>9.0469040840114617E-2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5.0019634653222846</v>
      </c>
      <c r="W52" s="27">
        <f t="shared" si="55"/>
        <v>0.19450647705546967</v>
      </c>
      <c r="X52" s="164">
        <f t="shared" si="55"/>
        <v>0.19450647705546967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14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14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 t="s">
        <v>292</v>
      </c>
      <c r="C57" s="8" t="s">
        <v>13</v>
      </c>
      <c r="D57" s="116" t="s">
        <v>127</v>
      </c>
      <c r="E57" s="169">
        <f>Z31+Z34+Z37+Z40-Q52</f>
        <v>0.40658796529016183</v>
      </c>
      <c r="F57" s="93">
        <v>1</v>
      </c>
      <c r="G57" s="128" t="s">
        <v>101</v>
      </c>
      <c r="H57" s="93">
        <v>10.7</v>
      </c>
      <c r="I57" s="23"/>
      <c r="J57" s="23"/>
      <c r="K57" s="93">
        <v>27.9</v>
      </c>
      <c r="L57" s="139">
        <f>C48+C49+C50+C51-W52</f>
        <v>0.25696339433824478</v>
      </c>
      <c r="M57" s="139">
        <v>0</v>
      </c>
      <c r="O57" s="278">
        <f>((($B$69*$Z$57)/1000)/$B$72)*1000</f>
        <v>74.369687321619452</v>
      </c>
      <c r="Q57" s="159">
        <f>AR57*(16/12)*19.5</f>
        <v>1.95185944636154E-4</v>
      </c>
      <c r="R57" s="159">
        <f>AR57*11</f>
        <v>8.25786688845267E-5</v>
      </c>
      <c r="S57" s="159">
        <v>0</v>
      </c>
      <c r="T57" s="159">
        <v>0</v>
      </c>
      <c r="U57" s="159">
        <v>0</v>
      </c>
      <c r="V57" s="159">
        <f>(AR57*(16/12)*55)+(AR57*10*21.75)</f>
        <v>2.1833299576287739E-3</v>
      </c>
      <c r="W57" s="159">
        <f>AR57*(16/12)*19.5</f>
        <v>1.95185944636154E-4</v>
      </c>
      <c r="X57" s="159">
        <f>IF(L57&gt;0,(L57-(L57*BH57^(F57/10))),0)</f>
        <v>1.9593129927469866E-4</v>
      </c>
      <c r="Y57" s="190"/>
      <c r="Z57" s="197">
        <f>(Z31+Z34+Z37+Z40)-Q52-Q57</f>
        <v>0.4063927793455257</v>
      </c>
      <c r="AA57" s="198">
        <f>(AA31+AA34+AA37+AA40)-R52-R57</f>
        <v>0.13398742822685317</v>
      </c>
      <c r="AB57" s="198">
        <f t="shared" ref="AB57:AD57" si="56">(AB31+AB34+AB37+AB40)-S52-S57</f>
        <v>1.6608020623604138E-2</v>
      </c>
      <c r="AC57" s="198">
        <f t="shared" si="56"/>
        <v>8.5385258908724053E-3</v>
      </c>
      <c r="AD57" s="198">
        <f t="shared" si="56"/>
        <v>9.3833730931258529E-3</v>
      </c>
      <c r="AE57" s="198">
        <f>(AE31+AE34+AE37+AE40)-V52-V57</f>
        <v>6.5224201994719131</v>
      </c>
      <c r="AF57" s="198">
        <f>(AF31+AF34+AF37+AF40)-W52-W57</f>
        <v>0.25676820839360864</v>
      </c>
      <c r="AG57" s="198">
        <f>IF(OR(G22="IPCC_MCF_B0",G22=""),L57-X57,(AG31+AG34+AG37+AG40+AH31+AH34+AH37+AH40)-X52-X57)</f>
        <v>0.25661301187250957</v>
      </c>
      <c r="AH57" s="199"/>
      <c r="AI57" s="156">
        <f>IF($E57="","",(AA57/$Z$57)*1000)</f>
        <v>329.69933285387822</v>
      </c>
      <c r="AJ57" s="157">
        <f t="shared" ref="AJ57:AN57" si="57">IF($E57="","",(AB57/$Z$57)*1000)</f>
        <v>40.866918576532015</v>
      </c>
      <c r="AK57" s="157">
        <f t="shared" si="57"/>
        <v>21.010525592071922</v>
      </c>
      <c r="AL57" s="157">
        <f t="shared" si="57"/>
        <v>23.089418833270816</v>
      </c>
      <c r="AM57" s="157">
        <f>IF($E57="","",(AE57/$Z$57))</f>
        <v>16.049547459912869</v>
      </c>
      <c r="AN57" s="158">
        <f t="shared" si="57"/>
        <v>631.82276222308974</v>
      </c>
      <c r="AP57" s="188">
        <f>IF(B57="",0,(AR57*10))</f>
        <v>7.5071517167751535E-5</v>
      </c>
      <c r="AQ57" s="26">
        <v>0</v>
      </c>
      <c r="AR57" s="188">
        <f>IF(B57="",0,IF(G57="Arrhenius",(BL57+BM57)*(12/16),"?"))</f>
        <v>7.5071517167751542E-6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1.0013353149173884E-5</v>
      </c>
      <c r="BE57" s="159"/>
      <c r="BF57" s="159">
        <f>10*19.5*BD57</f>
        <v>1.9526038640889074E-3</v>
      </c>
      <c r="BG57" s="159"/>
      <c r="BH57" s="159">
        <f>1-(BF57/L57)</f>
        <v>0.99240123726915486</v>
      </c>
      <c r="BI57" s="159"/>
      <c r="BJ57" s="159">
        <f>(L57+L57*BH57^(F57/10))/2</f>
        <v>0.2568654286886074</v>
      </c>
      <c r="BK57" s="159">
        <f>(M57+M57*BI57^(F57/10))/2</f>
        <v>0</v>
      </c>
      <c r="BL57" s="315">
        <f>(((BJ57*EXP($K$57-81000*(1/(8.314*(H57+273.15)))))*24)*F57)/1000</f>
        <v>1.0009535622366872E-5</v>
      </c>
      <c r="BM57" s="159"/>
      <c r="BR57" s="329">
        <f t="shared" ref="BR57" si="58">$X$17</f>
        <v>3.7713004757992899E-2</v>
      </c>
      <c r="BT57" s="228">
        <f t="shared" si="43"/>
        <v>0</v>
      </c>
      <c r="BU57" s="228">
        <f t="shared" si="43"/>
        <v>0</v>
      </c>
      <c r="BV57" s="228">
        <f t="shared" si="43"/>
        <v>0</v>
      </c>
      <c r="BW57" s="228">
        <f t="shared" si="42"/>
        <v>0</v>
      </c>
      <c r="BX57" s="228">
        <f t="shared" si="42"/>
        <v>0</v>
      </c>
      <c r="BY57" s="228">
        <f t="shared" si="42"/>
        <v>0</v>
      </c>
      <c r="BZ57" s="228">
        <f t="shared" si="42"/>
        <v>0</v>
      </c>
      <c r="CA57" s="228">
        <f t="shared" si="42"/>
        <v>0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 t="s">
        <v>354</v>
      </c>
      <c r="C62" s="8" t="s">
        <v>13</v>
      </c>
      <c r="D62" s="116" t="s">
        <v>127</v>
      </c>
      <c r="E62" s="25">
        <v>0.59699999999999998</v>
      </c>
      <c r="F62" s="27">
        <f>(E57-Q57)*E62</f>
        <v>0.24261648926927884</v>
      </c>
      <c r="G62" s="8" t="str">
        <f>IF(B62="","",VLOOKUP(B62,'Processed products'!$AJ$5:$AM$104,2,FALSE))</f>
        <v>Separ_degas_solid_fraction_pig_slurry_conv</v>
      </c>
      <c r="H62" s="8" t="str">
        <f>IF(B62="","",VLOOKUP(B62,'Processed products'!$AJ$5:$AM$104,3,FALSE))</f>
        <v>Degas_livestock_manure_conv</v>
      </c>
      <c r="I62" s="8" t="str">
        <f>IF(B62="","",VLOOKUP(B62,'Processed products'!$AJ$5:$AM$104,4,FALSE))</f>
        <v>Field_application</v>
      </c>
      <c r="L62" s="26">
        <v>0.59699999999999998</v>
      </c>
      <c r="M62" s="26">
        <v>0.2535</v>
      </c>
      <c r="N62" s="26">
        <v>0.83330000000000004</v>
      </c>
      <c r="O62" s="26">
        <v>0.2535</v>
      </c>
      <c r="P62" s="26">
        <v>0.59699999999999998</v>
      </c>
      <c r="Q62" s="26">
        <v>0.59699999999999998</v>
      </c>
      <c r="T62" s="16">
        <f>(IF($B62="","",VLOOKUP($B62,'Processed products'!$AJ$5:$AN$104,5,FALSE)))</f>
        <v>300</v>
      </c>
      <c r="Z62" s="195">
        <f>F62</f>
        <v>0.24261648926927884</v>
      </c>
      <c r="AA62" s="27">
        <f>(($AA$31+$AA$34+$AA$37+$AA$40)-$R$52-$R$57)*L62</f>
        <v>7.9990494651431335E-2</v>
      </c>
      <c r="AB62" s="27">
        <f>(($AB$31+$AB$34+$AB$37+$AB$40)-$S$52-$S$57)*M62</f>
        <v>4.2101332280836488E-3</v>
      </c>
      <c r="AC62" s="27">
        <f>(($AC$31+$AC$34+$AC$37+$AC$40)-$T$52-$T$57)*N62</f>
        <v>7.1151536248639756E-3</v>
      </c>
      <c r="AD62" s="27">
        <f>(($AD$31+$AD$34+$AD$37+$AD$40)-$U$52-$U$57)*O62</f>
        <v>2.378685079107404E-3</v>
      </c>
      <c r="AE62" s="27">
        <f>(($AE$31+$AE$34+$AE$37+$AE$40)-$V$52-$V$57)*P62</f>
        <v>3.8938848590847321</v>
      </c>
      <c r="AF62" s="27">
        <f>(($AF$31+$AF$34+$AF$37+$AF$40)-$W$52-$W$57)*Q62</f>
        <v>0.15329062041098435</v>
      </c>
      <c r="AG62" s="27">
        <f>($AG$57*Q62)</f>
        <v>0.15319796808788821</v>
      </c>
      <c r="AH62" s="196"/>
      <c r="AI62" s="200">
        <f t="shared" ref="AI62:AL64" si="59">IF($E62="","",(AA62/$F62)*1000)</f>
        <v>329.69933285387822</v>
      </c>
      <c r="AJ62" s="18">
        <f t="shared" si="59"/>
        <v>17.353038290034949</v>
      </c>
      <c r="AK62" s="18">
        <f t="shared" si="59"/>
        <v>29.326752053389502</v>
      </c>
      <c r="AL62" s="18">
        <f t="shared" si="59"/>
        <v>9.8043009618662538</v>
      </c>
      <c r="AM62" s="18">
        <f t="shared" ref="AM62:AN64" si="60">IF($E62="","",(AE62/$F62))</f>
        <v>16.049547459912869</v>
      </c>
      <c r="AN62" s="201">
        <f t="shared" si="60"/>
        <v>0.63182276222308964</v>
      </c>
      <c r="BR62" s="329">
        <f t="shared" ref="BR62:BR64" si="61">$X$17</f>
        <v>3.7713004757992899E-2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 t="s">
        <v>355</v>
      </c>
      <c r="C63" s="8" t="s">
        <v>13</v>
      </c>
      <c r="D63" s="116" t="s">
        <v>127</v>
      </c>
      <c r="E63" s="25">
        <v>0.40300000000000002</v>
      </c>
      <c r="F63" s="27">
        <f>(E57-Q57)*E63</f>
        <v>0.16377629007624686</v>
      </c>
      <c r="G63" s="8" t="str">
        <f>IF(B63="","",VLOOKUP(B63,'Processed products'!$AJ$5:$AM$104,2,FALSE))</f>
        <v>Separ_degas_thin_fraction_pig_slurry_conv</v>
      </c>
      <c r="H63" s="8" t="str">
        <f>IF(B63="","",VLOOKUP(B63,'Processed products'!$AJ$5:$AM$104,3,FALSE))</f>
        <v>Degas_livestock_manure_conv</v>
      </c>
      <c r="I63" s="8" t="str">
        <f>IF(B63="","",VLOOKUP(B63,'Processed products'!$AJ$5:$AM$104,4,FALSE))</f>
        <v>Field_application</v>
      </c>
      <c r="L63" s="26">
        <v>0.40300000000000002</v>
      </c>
      <c r="M63" s="26">
        <v>0.74650000000000005</v>
      </c>
      <c r="N63" s="26">
        <v>0.16669999999999999</v>
      </c>
      <c r="O63" s="26">
        <v>0.74650000000000005</v>
      </c>
      <c r="P63" s="26">
        <v>0.40300000000000002</v>
      </c>
      <c r="Q63" s="26">
        <v>0.40300000000000002</v>
      </c>
      <c r="T63" s="16">
        <f>(IF($B63="","",VLOOKUP($B63,'Processed products'!$AJ$5:$AN$104,5,FALSE)))</f>
        <v>39</v>
      </c>
      <c r="Z63" s="195">
        <f t="shared" ref="Z63:Z64" si="62">F63</f>
        <v>0.16377629007624686</v>
      </c>
      <c r="AA63" s="27">
        <f>(($AA$31+$AA$34+$AA$37+$AA$40)-$R$52-$R$57)*L63</f>
        <v>5.3996933575421832E-2</v>
      </c>
      <c r="AB63" s="27">
        <f>(($AB$31+$AB$34+$AB$37+$AB$40)-$S$52-$S$57)*M63</f>
        <v>1.2397887395520489E-2</v>
      </c>
      <c r="AC63" s="27">
        <f>(($AC$31+$AC$34+$AC$37+$AC$40)-$T$52-$T$57)*N63</f>
        <v>1.4233722660084299E-3</v>
      </c>
      <c r="AD63" s="27">
        <f>(($AD$31+$AD$34+$AD$37+$AD$40)-$U$52-$U$57)*O63</f>
        <v>7.0046880140184498E-3</v>
      </c>
      <c r="AE63" s="27">
        <f>(($AE$31+$AE$34+$AE$37+$AE$40)-$V$52-$V$57)*P63</f>
        <v>2.628535340387181</v>
      </c>
      <c r="AF63" s="27">
        <f>(($AF$31+$AF$34+$AF$37+$AF$40)-$W$52-$W$57)*Q63</f>
        <v>0.10347758798262428</v>
      </c>
      <c r="AG63" s="27">
        <f t="shared" ref="AG63:AG64" si="63">($AG$57*Q63)</f>
        <v>0.10341504378462137</v>
      </c>
      <c r="AH63" s="196"/>
      <c r="AI63" s="200">
        <f t="shared" si="59"/>
        <v>329.69933285387827</v>
      </c>
      <c r="AJ63" s="18">
        <f t="shared" si="59"/>
        <v>75.700135775139316</v>
      </c>
      <c r="AK63" s="18">
        <f t="shared" si="59"/>
        <v>8.6909543826262752</v>
      </c>
      <c r="AL63" s="18">
        <f t="shared" si="59"/>
        <v>42.769853992646816</v>
      </c>
      <c r="AM63" s="18">
        <f t="shared" si="60"/>
        <v>16.049547459912869</v>
      </c>
      <c r="AN63" s="201">
        <f t="shared" si="60"/>
        <v>0.63182276222308964</v>
      </c>
      <c r="BR63" s="329">
        <f t="shared" si="61"/>
        <v>3.7713004757992899E-2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3.7713004757992899E-2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1</v>
      </c>
      <c r="L65" s="27">
        <f>SUM(L62:L64)</f>
        <v>1</v>
      </c>
      <c r="M65" s="27">
        <f t="shared" ref="M65:Q65" si="64">SUM(M62:M64)</f>
        <v>1</v>
      </c>
      <c r="N65" s="27">
        <f t="shared" si="64"/>
        <v>1</v>
      </c>
      <c r="O65" s="27">
        <f t="shared" si="64"/>
        <v>1</v>
      </c>
      <c r="P65" s="27">
        <f t="shared" si="64"/>
        <v>1</v>
      </c>
      <c r="Q65" s="27">
        <f t="shared" si="64"/>
        <v>1</v>
      </c>
      <c r="Y65" s="225" t="s">
        <v>76</v>
      </c>
      <c r="Z65" s="141">
        <f t="shared" ref="Z65:AG65" si="65">SUM(Z62:Z64)</f>
        <v>0.4063927793455257</v>
      </c>
      <c r="AA65" s="141">
        <f t="shared" si="65"/>
        <v>0.13398742822685317</v>
      </c>
      <c r="AB65" s="141">
        <f t="shared" si="65"/>
        <v>1.6608020623604138E-2</v>
      </c>
      <c r="AC65" s="141">
        <f t="shared" si="65"/>
        <v>8.5385258908724053E-3</v>
      </c>
      <c r="AD65" s="141">
        <f t="shared" si="65"/>
        <v>9.3833730931258547E-3</v>
      </c>
      <c r="AE65" s="141">
        <f t="shared" si="65"/>
        <v>6.5224201994719131</v>
      </c>
      <c r="AF65" s="141">
        <f t="shared" si="65"/>
        <v>0.25676820839360864</v>
      </c>
      <c r="AG65" s="141">
        <f t="shared" si="65"/>
        <v>0.25661301187250957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Y66" s="221" t="s">
        <v>74</v>
      </c>
      <c r="Z66" s="198">
        <f t="shared" ref="Z66:AF66" si="66">(Z31+Z34+Z37+Z40)-Q52-Q57-Z65</f>
        <v>0</v>
      </c>
      <c r="AA66" s="198">
        <f t="shared" si="66"/>
        <v>0</v>
      </c>
      <c r="AB66" s="198">
        <f t="shared" si="66"/>
        <v>0</v>
      </c>
      <c r="AC66" s="198">
        <f t="shared" si="66"/>
        <v>0</v>
      </c>
      <c r="AD66" s="198">
        <f t="shared" si="66"/>
        <v>0</v>
      </c>
      <c r="AE66" s="198">
        <f t="shared" si="66"/>
        <v>0</v>
      </c>
      <c r="AF66" s="198">
        <f t="shared" si="66"/>
        <v>0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>
        <f>(F31*T31+F34*T34+F37*T37+F40*T40)/(F31+F34+F37+F40)</f>
        <v>79.432664769275377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>
        <f>(B69/B70)</f>
        <v>0.72211513426613982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>
        <f>B71*(Z31+Z34+Z37+Z40)</f>
        <v>0.43405939394104609</v>
      </c>
      <c r="AL72" s="72"/>
      <c r="AM72" s="82"/>
      <c r="AN72" s="82"/>
      <c r="AO72" s="82"/>
      <c r="AP72" s="82"/>
      <c r="AQ72" s="82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B72-(1-(B69/1000))*(F31+F34+F37+F40)</f>
        <v>-0.1192885150710703</v>
      </c>
      <c r="AL73" s="72"/>
      <c r="AM73" s="82"/>
      <c r="AN73" s="82"/>
      <c r="AO73" s="82"/>
      <c r="AP73" s="82"/>
      <c r="AQ73" s="82"/>
      <c r="BT73" s="228">
        <f t="shared" ref="BT73:CB73" si="68">IF($B72="Yes",Z73,0)</f>
        <v>0</v>
      </c>
      <c r="BU73" s="228">
        <f t="shared" si="68"/>
        <v>0</v>
      </c>
      <c r="BV73" s="228">
        <f t="shared" si="68"/>
        <v>0</v>
      </c>
      <c r="BW73" s="228">
        <f t="shared" si="68"/>
        <v>0</v>
      </c>
      <c r="BX73" s="228">
        <f t="shared" si="68"/>
        <v>0</v>
      </c>
      <c r="BY73" s="228">
        <f t="shared" si="68"/>
        <v>0</v>
      </c>
      <c r="BZ73" s="228">
        <f t="shared" si="68"/>
        <v>0</v>
      </c>
      <c r="CA73" s="228">
        <f t="shared" si="68"/>
        <v>0</v>
      </c>
      <c r="CB73" s="228">
        <f t="shared" si="68"/>
        <v>0</v>
      </c>
    </row>
    <row r="74" spans="1:80" ht="15" thickBot="1" x14ac:dyDescent="0.35">
      <c r="D74" s="102"/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11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 t="s">
        <v>314</v>
      </c>
      <c r="C78" s="8" t="s">
        <v>13</v>
      </c>
      <c r="D78" s="116" t="s">
        <v>128</v>
      </c>
      <c r="E78" s="169">
        <f>IF(B78="","",VLOOKUP(B78,$B$31:$F$42,5,FALSE))</f>
        <v>0.39277864354330944</v>
      </c>
      <c r="F78" s="93">
        <v>97</v>
      </c>
      <c r="G78" s="128" t="s">
        <v>101</v>
      </c>
      <c r="H78" s="93">
        <v>8.1</v>
      </c>
      <c r="I78" s="115">
        <f>F22</f>
        <v>2</v>
      </c>
      <c r="J78" s="115">
        <f>F78-I78</f>
        <v>95</v>
      </c>
      <c r="K78" s="93">
        <v>31.3</v>
      </c>
      <c r="L78" s="139">
        <f>IF(B78="","",VLOOKUP(B78,$B$31:$AH$42,32,FALSE))</f>
        <v>0.1491899766882005</v>
      </c>
      <c r="M78" s="139">
        <f>IF(B78="","",VLOOKUP(B78,$B$31:$AH$42,33,FALSE))</f>
        <v>0.14571718943913209</v>
      </c>
      <c r="O78" s="278">
        <f>(IF($B78="","",VLOOKUP($B78,'Processed products'!$AJ$5:$AN$250,5,FALSE)))</f>
        <v>39</v>
      </c>
      <c r="Q78" s="159">
        <f>AR78*(16/12)*9.375</f>
        <v>8.244030725956096E-2</v>
      </c>
      <c r="R78" s="159">
        <f>AR78*5</f>
        <v>3.2976122903824387E-2</v>
      </c>
      <c r="S78" s="159">
        <v>0</v>
      </c>
      <c r="T78" s="159">
        <v>0</v>
      </c>
      <c r="U78" s="159">
        <v>0</v>
      </c>
      <c r="V78" s="159">
        <f>(AR78*(16/12)*55)+(AR78*4*21.75)</f>
        <v>1.0574343411159686</v>
      </c>
      <c r="W78" s="159">
        <f>AR78*(16/12)*9.735</f>
        <v>8.56060150583281E-2</v>
      </c>
      <c r="X78" s="159">
        <f>IF(L78="",0,IF(L78&gt;0,(L78-(L78*BH78^(J78/10))),0))</f>
        <v>8.3529030006171581E-2</v>
      </c>
      <c r="Y78" s="190">
        <f>IF(M78="",0,IF(M78&gt;0,(M78-(M78*BI78^(J78/10))),0))</f>
        <v>1.1417001691756135E-3</v>
      </c>
      <c r="Z78" s="195">
        <f>IF($B78="",0,(VLOOKUP($B78,$B$31:$AH$42,25,FALSE))-Q78)</f>
        <v>0.31033833628374846</v>
      </c>
      <c r="AA78" s="27">
        <f>IF($B78="",0,(VLOOKUP($B78,$B$31:$AH$42,26,FALSE))-R78)</f>
        <v>0.11374648236272462</v>
      </c>
      <c r="AB78" s="27">
        <f>IF($B78="",0,(VLOOKUP($B78,$B$31:$AH$42,27,FALSE))-S78)</f>
        <v>4.0035978774772864E-2</v>
      </c>
      <c r="AC78" s="27">
        <f>IF($B78="",0,(VLOOKUP($B78,$B$31:$AH$42,28,FALSE))-T78)</f>
        <v>5.1713743834891955E-3</v>
      </c>
      <c r="AD78" s="27">
        <f>IF($B78="",0,(VLOOKUP($B78,$B$31:$AH$42,29,FALSE))-U78)</f>
        <v>2.2619945778381147E-2</v>
      </c>
      <c r="AE78" s="27">
        <f>IF($B78="",0,(VLOOKUP($B78,$B$31:$AH$42,30,FALSE))-V78)</f>
        <v>6.474475837994353</v>
      </c>
      <c r="AF78" s="27">
        <f>IF($B78="",0,(VLOOKUP($B78,$B$31:$AH$42,31,FALSE))-W78)</f>
        <v>0.20940207550846412</v>
      </c>
      <c r="AG78" s="27">
        <f>IF($B78="",0,(VLOOKUP($B78,$B$31:$AH$42,32,FALSE))-X78)</f>
        <v>6.5660946682028917E-2</v>
      </c>
      <c r="AH78" s="196">
        <f>IF($B78="",0,(VLOOKUP($B78,$B$31:$AH$42,33,FALSE))-Y78)</f>
        <v>0.14457548926995648</v>
      </c>
      <c r="AI78" s="192">
        <f t="shared" ref="AI78:AL83" si="70">IF($E78="","",(AA78/$Z78)*1000)</f>
        <v>366.5241095406401</v>
      </c>
      <c r="AJ78" s="18">
        <f t="shared" si="70"/>
        <v>129.00751887181343</v>
      </c>
      <c r="AK78" s="18">
        <f t="shared" si="70"/>
        <v>16.663666002130352</v>
      </c>
      <c r="AL78" s="18">
        <f t="shared" si="70"/>
        <v>72.888016508857234</v>
      </c>
      <c r="AM78" s="18">
        <f t="shared" ref="AM78:AM81" si="71">IF($E78="","",(AE78/$Z78))</f>
        <v>20.862636294069102</v>
      </c>
      <c r="AN78" s="201">
        <f t="shared" ref="AN78:AN81" si="72">IF($E78="","",(AF78/$Z78)*1000)</f>
        <v>674.75413452305054</v>
      </c>
      <c r="AP78" s="188">
        <f>IF(B78="","",(AR78*4))</f>
        <v>2.638089832305951E-2</v>
      </c>
      <c r="AQ78" s="26">
        <v>0</v>
      </c>
      <c r="AR78" s="188">
        <f>IF(B78="",0,IF(G78="Arrhenius",(BL78+BM78)*(12/16),(((L78+M78)*BO78*(BP78/100)*0.67)*(12/16))*(F78/$G$8)))</f>
        <v>6.5952245807648774E-3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>
        <f t="shared" ref="BD78:BD81" si="73">((L78*EXP(K78-81000*(1/(8.314*(H78+273.15)))))*24)/1000</f>
        <v>1.2683774702611981E-4</v>
      </c>
      <c r="BE78" s="159">
        <f>((M78*0.01*EXP(K78-81000*(1/(8.314*(H78+273.15)))))*24)/1000</f>
        <v>1.2388526643492397E-6</v>
      </c>
      <c r="BF78" s="159">
        <f>10*9.735*BD78</f>
        <v>1.2347654672992764E-2</v>
      </c>
      <c r="BG78" s="159">
        <f>10*9.735*BE78</f>
        <v>1.2060230687439847E-4</v>
      </c>
      <c r="BH78" s="159">
        <f t="shared" ref="BH78:BI81" si="74">1-(BF78/L78)</f>
        <v>0.91723536026284969</v>
      </c>
      <c r="BI78" s="159">
        <f t="shared" si="74"/>
        <v>0.99917235360262846</v>
      </c>
      <c r="BJ78" s="159">
        <f>(L78+L78*BH78^(J78/10))/2</f>
        <v>0.10742546168511471</v>
      </c>
      <c r="BK78" s="159">
        <f>(M78+M78*BI78^(J78/10))/2</f>
        <v>0.1451463393545443</v>
      </c>
      <c r="BL78" s="159">
        <f>(((BJ78*EXP($K78-81000*(1/(8.314*(H78+273.15)))))*24)*J78)/1000</f>
        <v>8.676402828163619E-3</v>
      </c>
      <c r="BM78" s="159">
        <f>(((BK78*0.01*EXP(K78-81000*(1/(8.314*(H78+273.15)))))*24)*J78)/1000</f>
        <v>1.1722994618955077E-4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3.7713004757992899E-2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3.7713004757992899E-2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6"/>
        <v>0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3.7713004757992899E-2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3.7713004757992899E-2</v>
      </c>
      <c r="BT81" s="228"/>
    </row>
    <row r="82" spans="1:80" x14ac:dyDescent="0.3">
      <c r="A82" s="85" t="s">
        <v>132</v>
      </c>
      <c r="B82" s="116" t="s">
        <v>355</v>
      </c>
      <c r="C82" s="8" t="s">
        <v>13</v>
      </c>
      <c r="D82" s="116" t="s">
        <v>128</v>
      </c>
      <c r="E82" s="169">
        <f>IF(B82="","",VLOOKUP(B82,$B$62:$F$64,5,FALSE))</f>
        <v>0.16377629007624686</v>
      </c>
      <c r="F82" s="93">
        <v>97</v>
      </c>
      <c r="G82" s="128" t="s">
        <v>101</v>
      </c>
      <c r="H82" s="93">
        <v>10.7</v>
      </c>
      <c r="I82" s="115">
        <f>IF(B82="",0,(($E$22*$F$22+$E$23*$F$23+$E$24*$F$24+$E$25*$F$25)/$E$26)+$F$57)</f>
        <v>3</v>
      </c>
      <c r="J82" s="115">
        <f t="shared" si="76"/>
        <v>94</v>
      </c>
      <c r="K82" s="93">
        <v>27.9</v>
      </c>
      <c r="L82" s="139">
        <f>IF(B82="","",VLOOKUP(B82,$B$62:$AH$64,32,FALSE)+M82)</f>
        <v>0.10341504378462137</v>
      </c>
      <c r="M82" s="139">
        <f>IF(B82="","",VLOOKUP(B82,$B$62:$AH$64,33,FALSE))</f>
        <v>0</v>
      </c>
      <c r="O82" s="278">
        <f>(IF($B82="","",VLOOKUP($B82,'Processed products'!$AJ$5:$AN$250,5,FALSE)))</f>
        <v>39</v>
      </c>
      <c r="Q82" s="159">
        <f>AR82*(16/12)*19.5</f>
        <v>7.1312191915924869E-3</v>
      </c>
      <c r="R82" s="159">
        <f>AR82*11</f>
        <v>3.0170542733660524E-3</v>
      </c>
      <c r="S82" s="159">
        <v>0</v>
      </c>
      <c r="T82" s="159">
        <v>0</v>
      </c>
      <c r="U82" s="159">
        <v>0</v>
      </c>
      <c r="V82" s="159">
        <f>(AR82*(16/12)*55)+(AR82*10*21.75)</f>
        <v>7.9769086470056982E-2</v>
      </c>
      <c r="W82" s="159">
        <f>AR82*(16/12)*19.5</f>
        <v>7.1312191915924869E-3</v>
      </c>
      <c r="X82" s="159">
        <f>AR82*(16/12)*19.5</f>
        <v>7.1312191915924869E-3</v>
      </c>
      <c r="Y82" s="190"/>
      <c r="Z82" s="195">
        <f>IF($B82="",0,(VLOOKUP($B82,$B$62:$AH$64,25,FALSE))-Q82)</f>
        <v>0.15664507088465437</v>
      </c>
      <c r="AA82" s="27">
        <f>IF($B82="",0,(VLOOKUP($B82,$B$62:$AH$64,26,FALSE))-R82)</f>
        <v>5.0979879302055782E-2</v>
      </c>
      <c r="AB82" s="27">
        <f>IF($B82="",0,(VLOOKUP($B82,$B$62:$AH$64,27,FALSE))-S82)</f>
        <v>1.2397887395520489E-2</v>
      </c>
      <c r="AC82" s="27">
        <f>IF($B82="",0,(VLOOKUP($B82,$B$62:$AH$64,28,FALSE))-T82)</f>
        <v>1.4233722660084299E-3</v>
      </c>
      <c r="AD82" s="27">
        <f>IF($B82="",0,(VLOOKUP($B82,$B$62:$AH$64,29,FALSE))-U82)</f>
        <v>7.0046880140184498E-3</v>
      </c>
      <c r="AE82" s="27">
        <f>IF($B82="",0,(VLOOKUP($B82,$B$62:$AH$64,30,FALSE))-V82)</f>
        <v>2.5487662539171239</v>
      </c>
      <c r="AF82" s="27">
        <f>IF($B82="",0,(VLOOKUP($B82,$B$62:$AH$64,31,FALSE))-W82)</f>
        <v>9.6346368791031797E-2</v>
      </c>
      <c r="AG82" s="27">
        <f>IF($B82="",0,(L82-X82))</f>
        <v>9.628382459302888E-2</v>
      </c>
      <c r="AH82" s="196"/>
      <c r="AI82" s="192">
        <f t="shared" si="70"/>
        <v>325.44834646980257</v>
      </c>
      <c r="AJ82" s="18">
        <f t="shared" si="70"/>
        <v>79.146361423971499</v>
      </c>
      <c r="AK82" s="18">
        <f t="shared" si="70"/>
        <v>9.0866074366076308</v>
      </c>
      <c r="AL82" s="18">
        <f t="shared" si="70"/>
        <v>44.716938582614922</v>
      </c>
      <c r="AM82" s="18">
        <f>IF($E82="","",(AE82/$Z82))</f>
        <v>16.270963647454366</v>
      </c>
      <c r="AN82" s="201">
        <f>IF($E82="","",(AF82/$Z82)*1000)</f>
        <v>615.06160549396702</v>
      </c>
      <c r="AP82" s="188">
        <f>IF(B82="","",(AR82*10))</f>
        <v>2.7427766121509564E-3</v>
      </c>
      <c r="AQ82" s="26">
        <v>0</v>
      </c>
      <c r="AR82" s="188">
        <f t="shared" si="95"/>
        <v>2.7427766121509566E-4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>
        <f>((L82*EXP(K82-81000*(1/(8.314*(H82+273.15)))))*24)/1000</f>
        <v>4.0298788744579233E-6</v>
      </c>
      <c r="BE82" s="159"/>
      <c r="BF82" s="159">
        <f>10*19.5*BD82</f>
        <v>7.858263805192951E-4</v>
      </c>
      <c r="BG82" s="159"/>
      <c r="BH82" s="159">
        <f>1-(BF82/L82)</f>
        <v>0.99240123726915486</v>
      </c>
      <c r="BI82" s="159"/>
      <c r="BJ82" s="159">
        <f>(L82+L82*BH82^(J82/10))/2</f>
        <v>9.9837350684950657E-2</v>
      </c>
      <c r="BK82" s="159"/>
      <c r="BL82" s="159">
        <f>(((BJ82*EXP($K82-81000*(1/(8.314*(H82+273.15)))))*24)*J82)/1000</f>
        <v>3.6570354828679421E-4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3.7713004757992899E-2</v>
      </c>
      <c r="BT82" s="228"/>
    </row>
    <row r="83" spans="1:80" ht="15" thickBot="1" x14ac:dyDescent="0.35">
      <c r="A83" s="85" t="s">
        <v>132</v>
      </c>
      <c r="B83" s="116" t="s">
        <v>354</v>
      </c>
      <c r="C83" s="8" t="s">
        <v>13</v>
      </c>
      <c r="D83" s="116" t="s">
        <v>128</v>
      </c>
      <c r="E83" s="169">
        <f>IF(B83="","",VLOOKUP(B83,$B$62:$F$64,5,FALSE))</f>
        <v>0.24261648926927884</v>
      </c>
      <c r="F83" s="93">
        <v>97</v>
      </c>
      <c r="G83" s="128" t="s">
        <v>247</v>
      </c>
      <c r="H83" s="93">
        <v>10.7</v>
      </c>
      <c r="I83" s="115">
        <f>IF(B83="",0,(($E$22*$F$22+$E$23*$F$23+$E$24*$F$24+$E$25*$F$25)/$E$26)+$F$57)</f>
        <v>3</v>
      </c>
      <c r="J83" s="115">
        <f t="shared" si="76"/>
        <v>94</v>
      </c>
      <c r="K83" s="93"/>
      <c r="L83" s="139">
        <f>IF(B83="","",VLOOKUP(B83,$B$62:$AH$64,32,FALSE)+M83)</f>
        <v>0.15319796808788821</v>
      </c>
      <c r="M83" s="139">
        <f>IF(B83="","",VLOOKUP(B83,$B$62:$AH$64,33,FALSE))</f>
        <v>0</v>
      </c>
      <c r="O83" s="278">
        <f>(IF($B83="","",VLOOKUP($B83,'Processed products'!$AJ$5:$AN$250,5,FALSE)))</f>
        <v>300</v>
      </c>
      <c r="Q83" s="159">
        <f>AR83*(16/12)*19.5</f>
        <v>2.8822052924182937E-3</v>
      </c>
      <c r="R83" s="159">
        <f>AR83*11</f>
        <v>1.219394546792355E-3</v>
      </c>
      <c r="S83" s="159">
        <v>0</v>
      </c>
      <c r="T83" s="159">
        <v>0</v>
      </c>
      <c r="U83" s="159">
        <v>0</v>
      </c>
      <c r="V83" s="159">
        <f>(AR83*(16/12)*55)+(AR83*10*21.75)</f>
        <v>3.2240052790191813E-2</v>
      </c>
      <c r="W83" s="159">
        <f>AR83*(16/12)*19.5</f>
        <v>2.8822052924182937E-3</v>
      </c>
      <c r="X83" s="159">
        <f>AR83*(16/12)*19.5</f>
        <v>2.8822052924182937E-3</v>
      </c>
      <c r="Y83" s="190"/>
      <c r="Z83" s="197">
        <f>IF($B83="",0,(VLOOKUP($B83,$B$62:$AH$64,25,FALSE))-Q83)</f>
        <v>0.23973428397686056</v>
      </c>
      <c r="AA83" s="198">
        <f>IF($B83="",0,(VLOOKUP($B83,$B$62:$AH$64,26,FALSE))-R83)</f>
        <v>7.8771100104638975E-2</v>
      </c>
      <c r="AB83" s="198">
        <f>IF($B83="",0,(VLOOKUP($B83,$B$62:$AH$64,27,FALSE))-S83)</f>
        <v>4.2101332280836488E-3</v>
      </c>
      <c r="AC83" s="198">
        <f>IF($B83="",0,(VLOOKUP($B83,$B$62:$AH$64,28,FALSE))-T83)</f>
        <v>7.1151536248639756E-3</v>
      </c>
      <c r="AD83" s="198">
        <f>IF($B83="",0,(VLOOKUP($B83,$B$62:$AH$64,29,FALSE))-U83)</f>
        <v>2.378685079107404E-3</v>
      </c>
      <c r="AE83" s="198">
        <f>IF($B83="",0,(VLOOKUP($B83,$B$62:$AH$64,30,FALSE))-V83)</f>
        <v>3.8616448062945405</v>
      </c>
      <c r="AF83" s="198">
        <f>IF($B83="",0,(VLOOKUP($B83,$B$62:$AH$64,31,FALSE))-W83)</f>
        <v>0.15040841511856606</v>
      </c>
      <c r="AG83" s="198">
        <f>IF($B83="",0,(L83-X83))</f>
        <v>0.15031576279546993</v>
      </c>
      <c r="AH83" s="199"/>
      <c r="AI83" s="192">
        <f t="shared" si="70"/>
        <v>328.57670082866434</v>
      </c>
      <c r="AJ83" s="18">
        <f t="shared" si="70"/>
        <v>17.561665182982406</v>
      </c>
      <c r="AK83" s="18">
        <f t="shared" si="70"/>
        <v>29.679332913229626</v>
      </c>
      <c r="AL83" s="18">
        <f t="shared" si="70"/>
        <v>9.9221731645899993</v>
      </c>
      <c r="AM83" s="18">
        <f>IF($E83="","",(AE83/$Z83))</f>
        <v>16.108020689553403</v>
      </c>
      <c r="AN83" s="201">
        <f>IF($E83="","",(AF83/$Z83)*1000)</f>
        <v>627.39635159184684</v>
      </c>
      <c r="AP83" s="188">
        <f>IF(B83="","",(AR83*10))</f>
        <v>1.1085404970839592E-3</v>
      </c>
      <c r="AQ83" s="26">
        <v>0</v>
      </c>
      <c r="AR83" s="188">
        <f t="shared" si="95"/>
        <v>1.1085404970839591E-4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>
        <f>((L83*EXP(K83-81000*(1/(8.314*(H83+273.15)))))*24)/1000</f>
        <v>4.5618944504706562E-18</v>
      </c>
      <c r="BE83" s="159"/>
      <c r="BF83" s="159">
        <f>10*19.5*BD83</f>
        <v>8.8956941784177801E-16</v>
      </c>
      <c r="BG83" s="159"/>
      <c r="BH83" s="159">
        <f>1-(BF83/L83)</f>
        <v>0.99999999999999423</v>
      </c>
      <c r="BI83" s="159"/>
      <c r="BJ83" s="159">
        <f>(L83+L83*BH83^(J83/10))/2</f>
        <v>0.15319796808788405</v>
      </c>
      <c r="BK83" s="159"/>
      <c r="BL83" s="159">
        <f>(((BJ83*EXP($K83-81000*(1/(8.314*(H83+273.15)))))*24)*J83)/1000</f>
        <v>4.2881807834423005E-16</v>
      </c>
      <c r="BM83" s="159"/>
      <c r="BO83" s="318">
        <f>VLOOKUP(B83,'Processed products'!$AJ$5:$AV$250,13,FALSE)</f>
        <v>0.18</v>
      </c>
      <c r="BP83" s="319">
        <f>VLOOKUP(B83,'Processed products'!$AJ$5:$AV$250,12,FALSE)</f>
        <v>0.8</v>
      </c>
      <c r="BR83" s="329">
        <f t="shared" si="75"/>
        <v>3.7713004757992899E-2</v>
      </c>
      <c r="BT83" s="228"/>
    </row>
    <row r="84" spans="1:80" ht="15" thickBot="1" x14ac:dyDescent="0.35">
      <c r="BT84" s="228">
        <f>SUM(BT10:BT83)</f>
        <v>0</v>
      </c>
      <c r="BU84" s="228">
        <f t="shared" ref="BU84:CB84" si="102">SUM(BU10:BU83)</f>
        <v>0</v>
      </c>
      <c r="BV84" s="228">
        <f t="shared" si="102"/>
        <v>0</v>
      </c>
      <c r="BW84" s="228">
        <f t="shared" si="102"/>
        <v>0</v>
      </c>
      <c r="BX84" s="228">
        <f t="shared" si="102"/>
        <v>0</v>
      </c>
      <c r="BY84" s="228">
        <f t="shared" si="102"/>
        <v>0</v>
      </c>
      <c r="BZ84" s="228">
        <f t="shared" si="102"/>
        <v>0</v>
      </c>
      <c r="CA84" s="228">
        <f t="shared" si="102"/>
        <v>0</v>
      </c>
      <c r="CB84" s="228">
        <f t="shared" si="102"/>
        <v>0</v>
      </c>
    </row>
    <row r="85" spans="1:80" x14ac:dyDescent="0.3">
      <c r="Q85" s="313"/>
      <c r="R85" s="313"/>
      <c r="S85" s="313"/>
      <c r="T85" s="313"/>
      <c r="U85" s="313"/>
      <c r="V85" s="313"/>
      <c r="W85" s="313"/>
      <c r="Y85" s="225" t="s">
        <v>76</v>
      </c>
      <c r="Z85" s="141">
        <f>SUM(Z78:Z83)</f>
        <v>0.70671769114526339</v>
      </c>
      <c r="AA85" s="141">
        <f t="shared" ref="AA85:AF85" si="103">SUM(AA78:AA83)</f>
        <v>0.24349746176941939</v>
      </c>
      <c r="AB85" s="141">
        <f t="shared" si="103"/>
        <v>5.6643999398376998E-2</v>
      </c>
      <c r="AC85" s="141">
        <f t="shared" si="103"/>
        <v>1.37099002743616E-2</v>
      </c>
      <c r="AD85" s="141">
        <f t="shared" si="103"/>
        <v>3.2003318871507001E-2</v>
      </c>
      <c r="AE85" s="141">
        <f t="shared" si="103"/>
        <v>12.884886898206018</v>
      </c>
      <c r="AF85" s="226">
        <f t="shared" si="103"/>
        <v>0.456156859418062</v>
      </c>
      <c r="AG85" s="82"/>
      <c r="AH85" s="82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>
        <f>E17-Q26-Q52-Q57-SUM(Q78:Q83)-BT84-Z85</f>
        <v>0</v>
      </c>
      <c r="AA86" s="198">
        <f>($E$17*(R17/1000))-R26-R52-R57-SUM(R78:R83)-BU84-AA85</f>
        <v>0</v>
      </c>
      <c r="AB86" s="198">
        <f>($E$17*(S17/1000))-S26-S52-S57-SUM(S78:S83)-BV84-AB85</f>
        <v>0</v>
      </c>
      <c r="AC86" s="198">
        <f>($E$17*(T17/1000))-T26-T52-T57-SUM(T78:T83)-BW84-AC85</f>
        <v>0</v>
      </c>
      <c r="AD86" s="198">
        <f>($E$17*(U17/1000))-U26-U52-U57-SUM(U78:U83)-BX84-AD85</f>
        <v>0</v>
      </c>
      <c r="AE86" s="198">
        <f>($E$17*V17)-V26-V52-V57-SUM(V78:V83)-BY84-AE85</f>
        <v>0</v>
      </c>
      <c r="AF86" s="199">
        <f>($E$17*(W17/1000))-W26-W52-W57-SUM(W78:W83)-BZ84-AF85</f>
        <v>0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 t="s">
        <v>217</v>
      </c>
      <c r="C88" s="232">
        <v>25</v>
      </c>
      <c r="D88" s="232" t="s">
        <v>146</v>
      </c>
      <c r="E88" s="232" t="s">
        <v>150</v>
      </c>
      <c r="F88" s="326">
        <f>J88</f>
        <v>42.887310244975986</v>
      </c>
      <c r="G88" s="130"/>
      <c r="H88" s="130">
        <f>E13/(P13/1000)</f>
        <v>17.644719987235156</v>
      </c>
      <c r="I88" s="130">
        <f>Z31/(T31/1000)</f>
        <v>7.5673458027828282</v>
      </c>
      <c r="J88" s="28">
        <f>I88/H88*100</f>
        <v>42.887310244975986</v>
      </c>
      <c r="K88" s="234">
        <f>IF(B88="",0,(((VLOOKUP(B88,$B$13:$E$16,4,FALSE)*1000)/(VLOOKUP(B88,$B$13:$P$16,15,FALSE))*(F88/100))/1000)*C88)</f>
        <v>0.18918364506957075</v>
      </c>
      <c r="L88" s="234">
        <f>IF(E88="Diesel",VLOOKUP(D88,Other_tables!$O$5:$P$13,2,FALSE)*K88*1.007,0)</f>
        <v>0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0</v>
      </c>
      <c r="R88" s="234">
        <f>IF(O88="","0",SUMPRODUCT(($D$88:$D$101=O88)*$K$88:$K$101))</f>
        <v>0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0.29416844640049822</v>
      </c>
      <c r="S89" s="234">
        <f>IF(O89="Traktor",0,(R89*VLOOKUP(O89,Other_tables!$O$5:$P$13,2,FALSE))/1000)</f>
        <v>2.941684464004982E-2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/>
      <c r="C97" s="232"/>
      <c r="D97" s="232"/>
      <c r="E97" s="232"/>
      <c r="F97" s="233">
        <v>100</v>
      </c>
      <c r="G97" s="130"/>
      <c r="K97" s="234">
        <f t="shared" si="104"/>
        <v>0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0</v>
      </c>
      <c r="R97" s="240"/>
      <c r="S97" s="239">
        <f t="shared" ref="S97" si="107">SUM(S88:S96)</f>
        <v>2.941684464004982E-2</v>
      </c>
    </row>
    <row r="98" spans="1:19" x14ac:dyDescent="0.3">
      <c r="A98" s="230" t="s">
        <v>205</v>
      </c>
      <c r="B98" s="231" t="s">
        <v>217</v>
      </c>
      <c r="C98" s="232">
        <v>25</v>
      </c>
      <c r="D98" s="232" t="s">
        <v>146</v>
      </c>
      <c r="E98" s="232" t="s">
        <v>150</v>
      </c>
      <c r="F98" s="326">
        <f>J98</f>
        <v>23.799709240356854</v>
      </c>
      <c r="G98" s="130"/>
      <c r="H98" s="130">
        <f>E13/(P13/1000)</f>
        <v>17.644719987235156</v>
      </c>
      <c r="I98" s="130">
        <f>Z63/(T63/1000)</f>
        <v>4.1993920532370987</v>
      </c>
      <c r="J98" s="250">
        <f>I98/H98*100</f>
        <v>23.799709240356854</v>
      </c>
      <c r="K98" s="234">
        <f t="shared" si="104"/>
        <v>0.10498480133092747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 t="s">
        <v>217</v>
      </c>
      <c r="C106" s="232"/>
      <c r="D106" s="232">
        <v>6.0099999999999997E-3</v>
      </c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 t="str">
        <f t="shared" ref="O106:O114" si="108">B106</f>
        <v>Pig_slurry_conv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0.10604476712328328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 t="s">
        <v>217</v>
      </c>
      <c r="C110" s="232"/>
      <c r="D110" s="232">
        <v>6.4999999999999997E-3</v>
      </c>
      <c r="E110" s="232"/>
      <c r="F110" s="233">
        <v>26</v>
      </c>
      <c r="G110" s="130">
        <f>Z22/(P22/1000)</f>
        <v>17.64471998723516</v>
      </c>
      <c r="H110" s="130">
        <f>E31/(110/1000)</f>
        <v>5.4981818181818181</v>
      </c>
      <c r="I110" s="322">
        <f>H110/G110*100</f>
        <v>31.160493462970258</v>
      </c>
      <c r="J110" s="130"/>
      <c r="K110" s="130"/>
      <c r="L110" s="130"/>
      <c r="M110" s="130"/>
      <c r="N110" s="130"/>
      <c r="O110" s="235" t="str">
        <f t="shared" si="108"/>
        <v>Pig_slurry_conv</v>
      </c>
      <c r="P110" s="236"/>
      <c r="Q110" s="234">
        <f t="shared" si="109"/>
        <v>0</v>
      </c>
      <c r="R110" s="234">
        <f t="shared" si="110"/>
        <v>2.9819576778427413E-2</v>
      </c>
      <c r="S110" s="234">
        <f t="shared" si="111"/>
        <v>0</v>
      </c>
    </row>
    <row r="111" spans="1:19" x14ac:dyDescent="0.3">
      <c r="A111" s="230" t="s">
        <v>171</v>
      </c>
      <c r="B111" s="231" t="s">
        <v>217</v>
      </c>
      <c r="C111" s="232"/>
      <c r="D111" s="232">
        <v>3.1699999999999999E-2</v>
      </c>
      <c r="E111" s="232"/>
      <c r="F111" s="233">
        <v>26</v>
      </c>
      <c r="G111" s="130"/>
      <c r="H111" s="130"/>
      <c r="I111" s="130"/>
      <c r="J111" s="130"/>
      <c r="K111" s="130"/>
      <c r="L111" s="130"/>
      <c r="M111" s="130"/>
      <c r="N111" s="130"/>
      <c r="O111" s="235" t="str">
        <f t="shared" si="108"/>
        <v>Pig_slurry_conv</v>
      </c>
      <c r="P111" s="236"/>
      <c r="Q111" s="234">
        <f t="shared" si="109"/>
        <v>0</v>
      </c>
      <c r="R111" s="234">
        <f t="shared" si="110"/>
        <v>0.14542778213479216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 t="s">
        <v>217</v>
      </c>
      <c r="C114" s="232"/>
      <c r="D114" s="232">
        <v>2.5000000000000001E-3</v>
      </c>
      <c r="E114" s="232"/>
      <c r="F114" s="233">
        <v>17</v>
      </c>
      <c r="G114" s="130"/>
      <c r="H114" s="130">
        <f>Z57/(110/1000)</f>
        <v>3.6944798122320517</v>
      </c>
      <c r="I114" s="322">
        <f>H114/G110*100</f>
        <v>20.938160622014827</v>
      </c>
      <c r="J114" s="130"/>
      <c r="K114" s="130"/>
      <c r="L114" s="130"/>
      <c r="M114" s="130"/>
      <c r="N114" s="130"/>
      <c r="O114" s="235" t="str">
        <f t="shared" si="108"/>
        <v>Pig_slurry_conv</v>
      </c>
      <c r="P114" s="236"/>
      <c r="Q114" s="234">
        <f t="shared" si="109"/>
        <v>0</v>
      </c>
      <c r="R114" s="234">
        <f t="shared" si="110"/>
        <v>7.4990059945749411E-3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0.28879113203107781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/>
      <c r="C118" s="232"/>
      <c r="D118" s="232"/>
      <c r="E118" s="254" t="str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/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0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0.28879113203107781</v>
      </c>
      <c r="E132" s="262">
        <f>Q97+S115+E127</f>
        <v>0</v>
      </c>
      <c r="F132" s="262">
        <f>S97</f>
        <v>2.941684464004982E-2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9.8775831799267091E-2</v>
      </c>
      <c r="AN134" s="272">
        <f>V26+SUM(V78:V83)+V57</f>
        <v>1.2502146953316988</v>
      </c>
      <c r="AO134" s="269" t="s">
        <v>176</v>
      </c>
      <c r="AP134" s="188">
        <f>SUM(AP22:AP25,AP57,AP78:AP83)</f>
        <v>3.2267899465001124E-2</v>
      </c>
      <c r="AQ134" s="188">
        <f t="shared" ref="AQ134:BA134" si="112">SUM(AQ22:AQ25,AQ57,AQ78:AQ83)</f>
        <v>0</v>
      </c>
      <c r="AR134" s="188">
        <f t="shared" si="112"/>
        <v>7.4780165722898792E-3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0.11686074629542331</v>
      </c>
      <c r="AN135" s="273">
        <f>V52-F52*55</f>
        <v>0.73144827351973518</v>
      </c>
      <c r="AO135" s="269" t="s">
        <v>177</v>
      </c>
      <c r="AP135" s="188">
        <f>SUM(AP48:AP51)</f>
        <v>3.1646517537049196E-2</v>
      </c>
      <c r="AQ135" s="188">
        <f t="shared" ref="AQ135:BA135" si="113">SUM(AQ48:AQ51)</f>
        <v>0</v>
      </c>
      <c r="AR135" s="188">
        <f t="shared" si="113"/>
        <v>5.8822523303065852E-4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B22:B26 B118:B126 B106:B114 B88:B101" xr:uid="{30644AAE-1994-49B0-A294-29E189A5ADA0}">
      <formula1>$B$13:$B$16</formula1>
    </dataValidation>
    <dataValidation type="list" allowBlank="1" showInputMessage="1" showErrorMessage="1" sqref="G78:G83 G57" xr:uid="{CE88F561-1E2E-4EF2-9F19-28D52ECAAE27}">
      <formula1>"Arrhenius, IPCC"</formula1>
    </dataValidation>
    <dataValidation type="list" allowBlank="1" showInputMessage="1" showErrorMessage="1" sqref="B81" xr:uid="{8F2B1841-1C67-4422-8F0E-6BF2B30CF04E}">
      <formula1>$B$40:$B$42</formula1>
    </dataValidation>
    <dataValidation type="list" allowBlank="1" showInputMessage="1" showErrorMessage="1" sqref="B82:B83" xr:uid="{128C3967-2C24-425B-9E80-609F20143A60}">
      <formula1>$B$62:$B$64</formula1>
    </dataValidation>
    <dataValidation type="list" allowBlank="1" showInputMessage="1" showErrorMessage="1" sqref="B78" xr:uid="{35B51F31-4A79-4B4A-B5C6-8D29385ED31B}">
      <formula1>$B$31:$B$33</formula1>
    </dataValidation>
    <dataValidation type="list" allowBlank="1" showInputMessage="1" showErrorMessage="1" sqref="B79" xr:uid="{B4D7AE64-E0D8-4210-A135-8A22A43F4182}">
      <formula1>$B$34:$B$36</formula1>
    </dataValidation>
    <dataValidation type="list" allowBlank="1" showInputMessage="1" showErrorMessage="1" sqref="B80" xr:uid="{A9816DD9-F664-46E2-923F-D1BFF4D63111}">
      <formula1>$B$37:$B$39</formula1>
    </dataValidation>
    <dataValidation type="list" allowBlank="1" showInputMessage="1" showErrorMessage="1" sqref="D22:D25 D31:D42 D57 D62:D64 D78:D83" xr:uid="{066E008C-209B-41CE-9142-003A178FD857}">
      <formula1>"Yes,No"</formula1>
    </dataValidation>
    <dataValidation type="list" allowBlank="1" showInputMessage="1" showErrorMessage="1" sqref="G22:G25" xr:uid="{3B462534-E64B-43CA-86A0-B8A95C182B64}">
      <formula1>"Arrhenius, IPCC_MCF_B0"</formula1>
    </dataValidation>
    <dataValidation type="list" allowBlank="1" showInputMessage="1" showErrorMessage="1" sqref="C119:C126" xr:uid="{C2083FB8-90C6-49C0-B927-6C2C9E09CFD2}"/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616105D9-69CF-4E0A-8A9E-56DCE3B67989}">
          <x14:formula1>
            <xm:f>'Processed products'!$AJ$5:$AJ$250</xm:f>
          </x14:formula1>
          <xm:sqref>B57 B31:B42</xm:sqref>
        </x14:dataValidation>
        <x14:dataValidation type="list" allowBlank="1" showInputMessage="1" showErrorMessage="1" xr:uid="{C3DA63CD-085B-4AB1-9978-4E78E7342515}">
          <x14:formula1>
            <xm:f>'Processed products'!$AK$5:$AK$250</xm:f>
          </x14:formula1>
          <xm:sqref>B13:B15</xm:sqref>
        </x14:dataValidation>
        <x14:dataValidation type="list" allowBlank="1" showInputMessage="1" showErrorMessage="1" xr:uid="{77C49379-E9DF-4351-9516-F79C9C0B4B7B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AE2C7189-C1AB-4692-95A8-E02A5267F77A}">
          <x14:formula1>
            <xm:f>'Processed products'!$AJ$5:$AJ$104</xm:f>
          </x14:formula1>
          <xm:sqref>B62:B64</xm:sqref>
        </x14:dataValidation>
        <x14:dataValidation type="list" allowBlank="1" showInputMessage="1" showErrorMessage="1" xr:uid="{BDF3E2F1-F433-4748-AFA8-21B34841139E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A376C57B-6FF3-41F3-A8C4-BB07787430D7}">
          <x14:formula1>
            <xm:f>Other_tables!$B$4:$B$11</xm:f>
          </x14:formula1>
          <xm:sqref>G5</xm:sqref>
        </x14:dataValidation>
        <x14:dataValidation type="list" allowBlank="1" showInputMessage="1" showErrorMessage="1" xr:uid="{00BB9CDD-10FF-49E0-96C5-2CE1CBD46C58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900D0FB2-C336-41CA-87F2-C7A725618E54}">
          <x14:formula1>
            <xm:f>Other_tables!$T$5:$T$6</xm:f>
          </x14:formula1>
          <xm:sqref>E88:E101</xm:sqref>
        </x14:dataValidation>
        <x14:dataValidation type="list" allowBlank="1" showInputMessage="1" showErrorMessage="1" xr:uid="{3A7DA790-30AC-4D18-A162-715EC090ECF7}">
          <x14:formula1>
            <xm:f>Other_tables!$O$5:$O$13</xm:f>
          </x14:formula1>
          <xm:sqref>D88:D101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59999389629810485"/>
  </sheetPr>
  <dimension ref="A1:CB137"/>
  <sheetViews>
    <sheetView topLeftCell="A43" workbookViewId="0">
      <selection activeCell="G5" sqref="G5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202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315</v>
      </c>
      <c r="C5" s="333"/>
      <c r="F5" s="99" t="s">
        <v>201</v>
      </c>
      <c r="G5" s="96" t="s">
        <v>86</v>
      </c>
    </row>
    <row r="6" spans="1:80" x14ac:dyDescent="0.3">
      <c r="A6" s="3" t="s">
        <v>5</v>
      </c>
      <c r="B6" s="333" t="s">
        <v>316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317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 t="s">
        <v>318</v>
      </c>
      <c r="C13" s="8" t="s">
        <v>13</v>
      </c>
      <c r="D13" s="35"/>
      <c r="E13" s="9">
        <v>1</v>
      </c>
      <c r="P13" s="247">
        <f>(IF($B13="","0",VLOOKUP($B13,Biomass_pool_output_Livesto_mod!$A$3:$H$250,8,FALSE)))</f>
        <v>330</v>
      </c>
      <c r="Q13" s="17"/>
      <c r="R13" s="18">
        <f>(IF($B13="","0",VLOOKUP($B13,Biomass_pool_output_Livesto_mod!$A$3:$I$250,3,FALSE)))*$E13</f>
        <v>519.539109725716</v>
      </c>
      <c r="S13" s="18">
        <f>(IF($B13="","0",VLOOKUP($B13,Biomass_pool_output_Livesto_mod!$A$3:$I$250,4,FALSE)))*$E13</f>
        <v>40.4644530655236</v>
      </c>
      <c r="T13" s="18">
        <f>(IF($B13="","0",VLOOKUP($B13,Biomass_pool_output_Livesto_mod!$A$3:$I$250,5,FALSE)))*$E13</f>
        <v>12.1917063615769</v>
      </c>
      <c r="U13" s="18">
        <f>(IF($B13="","0",VLOOKUP($B13,Biomass_pool_output_Livesto_mod!$A$3:$I$250,6,FALSE)))*$E13</f>
        <v>48.031007352028404</v>
      </c>
      <c r="V13" s="18">
        <f>(IF($B13="","0",VLOOKUP($B13,Biomass_pool_output_Livesto_mod!$A$3:$I$250,7,FALSE)))*$E13</f>
        <v>18.605712319831198</v>
      </c>
      <c r="W13" s="301">
        <f>IF(B13="",0,IF(VLOOKUP(B13,Other_tables!$E$3:$H$225,3,FALSE)="Nej",VLOOKUP($B13,Biomass_pool_output_Livesto_mod!$A$3:$I$250,9,FALSE)*$E13,((VLOOKUP(B13,Other_tables!$E$3:$H$225,4,FALSE))/100)*E13*1000))</f>
        <v>794.67836515954696</v>
      </c>
      <c r="X13" s="301">
        <f>(IF($B13="","0",VLOOKUP($B13,Biomass_pool_output_Livesto_mod!$A$3:$J$250,10,FALSE)))*$E13</f>
        <v>0.68033398261497302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/>
      <c r="C15" s="8" t="s">
        <v>13</v>
      </c>
      <c r="D15" s="35"/>
      <c r="E15" s="9"/>
      <c r="P15" s="247" t="str">
        <f>(IF($B15="","0",VLOOKUP($B15,Biomass_pool_output_Livesto_mod!$A$3:$H$250,8,FALSE)))</f>
        <v>0</v>
      </c>
      <c r="Q15" s="17"/>
      <c r="R15" s="18">
        <f>(IF($B15="","0",VLOOKUP($B15,Biomass_pool_output_Livesto_mod!$A$3:$I$250,3,FALSE)))*$E15</f>
        <v>0</v>
      </c>
      <c r="S15" s="18">
        <f>(IF($B15="","0",VLOOKUP($B15,Biomass_pool_output_Livesto_mod!$A$3:$I$250,4,FALSE)))*$E15</f>
        <v>0</v>
      </c>
      <c r="T15" s="18">
        <f>(IF($B15="","0",VLOOKUP($B15,Biomass_pool_output_Livesto_mod!$A$3:$I$250,5,FALSE)))*$E15</f>
        <v>0</v>
      </c>
      <c r="U15" s="18">
        <f>(IF($B15="","0",VLOOKUP($B15,Biomass_pool_output_Livesto_mod!$A$3:$I$250,6,FALSE)))*$E15</f>
        <v>0</v>
      </c>
      <c r="V15" s="18">
        <f>(IF($B15="","0",VLOOKUP($B15,Biomass_pool_output_Livesto_mod!$A$3:$I$250,7,FALSE)))*$E15</f>
        <v>0</v>
      </c>
      <c r="W15" s="301">
        <f>IF(B15="",0,IF(VLOOKUP(B15,Other_tables!$E$3:$H$225,3,FALSE)="Nej",VLOOKUP($B15,Biomass_pool_output_Livesto_mod!$A$3:$I$250,9,FALSE)*$E15,((VLOOKUP(B15,Other_tables!$E$3:$H$225,4,FALSE))/100)*E15*1000))</f>
        <v>0</v>
      </c>
      <c r="X15" s="301">
        <f>(IF($B15="","0",VLOOKUP($B15,Biomass_pool_output_Livesto_mod!$A$3:$J$250,10,FALSE)))*$E15</f>
        <v>0</v>
      </c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/>
      <c r="C16" s="8" t="s">
        <v>13</v>
      </c>
      <c r="D16" s="35"/>
      <c r="E16" s="9"/>
      <c r="P16" s="247" t="str">
        <f>(IF($B16="","0",VLOOKUP($B16,Biomass_pool_output_Livesto_mod!$A$3:$H$250,8,FALSE)))</f>
        <v>0</v>
      </c>
      <c r="Q16" s="17"/>
      <c r="R16" s="18">
        <f>(IF($B16="","0",VLOOKUP($B16,Biomass_pool_output_Livesto_mod!$A$3:$I$250,3,FALSE)))*$E16</f>
        <v>0</v>
      </c>
      <c r="S16" s="18">
        <f>(IF($B16="","0",VLOOKUP($B16,Biomass_pool_output_Livesto_mod!$A$3:$I$250,4,FALSE)))*$E16</f>
        <v>0</v>
      </c>
      <c r="T16" s="18">
        <f>(IF($B16="","0",VLOOKUP($B16,Biomass_pool_output_Livesto_mod!$A$3:$I$250,5,FALSE)))*$E16</f>
        <v>0</v>
      </c>
      <c r="U16" s="18">
        <f>(IF($B16="","0",VLOOKUP($B16,Biomass_pool_output_Livesto_mod!$A$3:$I$250,6,FALSE)))*$E16</f>
        <v>0</v>
      </c>
      <c r="V16" s="18">
        <f>(IF($B16="","0",VLOOKUP($B16,Biomass_pool_output_Livesto_mod!$A$3:$I$250,7,FALSE)))*$E16</f>
        <v>0</v>
      </c>
      <c r="W16" s="301">
        <f>IF(B16="",0,IF(VLOOKUP(B16,Other_tables!$E$3:$H$225,3,FALSE)="Nej",VLOOKUP($B16,Biomass_pool_output_Livesto_mod!$A$3:$I$250,9,FALSE)*$E16,((VLOOKUP(B16,Other_tables!$E$3:$H$225,4,FALSE))/100)*E16*1000))</f>
        <v>0</v>
      </c>
      <c r="X16" s="301">
        <f>(IF($B16="","0",VLOOKUP($B16,Biomass_pool_output_Livesto_mod!$A$3:$J$250,10,FALSE)))*$E16</f>
        <v>0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330</v>
      </c>
      <c r="Q17" s="131"/>
      <c r="R17" s="18">
        <f t="shared" ref="R17:V17" si="1">SUM(R13:R16)</f>
        <v>519.539109725716</v>
      </c>
      <c r="S17" s="18">
        <f t="shared" si="1"/>
        <v>40.4644530655236</v>
      </c>
      <c r="T17" s="18">
        <f t="shared" si="1"/>
        <v>12.1917063615769</v>
      </c>
      <c r="U17" s="18">
        <f t="shared" si="1"/>
        <v>48.031007352028404</v>
      </c>
      <c r="V17" s="18">
        <f t="shared" si="1"/>
        <v>18.605712319831198</v>
      </c>
      <c r="W17" s="18">
        <f>SUM(W13:W16)</f>
        <v>794.67836515954696</v>
      </c>
      <c r="X17" s="301">
        <f>IF((X13+X14+X15+X16)=0,0,(E13*X13+E14*X14+E15*X15+E16*X16)/E17)</f>
        <v>0.68033398261497302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 t="s">
        <v>318</v>
      </c>
      <c r="C22" s="8" t="s">
        <v>13</v>
      </c>
      <c r="D22" s="116" t="s">
        <v>127</v>
      </c>
      <c r="E22" s="115">
        <f>IF(B22="",0,VLOOKUP(B22,$B$13:$E$16,4,FALSE))</f>
        <v>1</v>
      </c>
      <c r="F22" s="93">
        <v>0</v>
      </c>
      <c r="G22" s="128" t="s">
        <v>179</v>
      </c>
      <c r="H22" s="93"/>
      <c r="I22" s="93"/>
      <c r="J22" s="93"/>
      <c r="K22" s="93"/>
      <c r="L22" s="163">
        <f>IF(G22="IPCC_MCF_B0",0,((W13/1000)*(I22/100)))</f>
        <v>0</v>
      </c>
      <c r="M22" s="163">
        <f>IF(G22="IPCC_MCF_B0",0,((W13/1000)*(J22/100)))</f>
        <v>0</v>
      </c>
      <c r="O22" s="177"/>
      <c r="P22" s="247">
        <f>IF($B22="","0",(((E22-Q22)*1000)/((E22*1000)/P13)))</f>
        <v>330</v>
      </c>
      <c r="Q22" s="243">
        <f>AR22*(16/12)*9.375</f>
        <v>0</v>
      </c>
      <c r="R22" s="159">
        <f>AR22*5</f>
        <v>0</v>
      </c>
      <c r="S22" s="159">
        <v>0</v>
      </c>
      <c r="T22" s="159">
        <v>0</v>
      </c>
      <c r="U22" s="159">
        <v>0</v>
      </c>
      <c r="V22" s="159">
        <f>(AR22*(16/12)*55)+(AR22*4*21.75)</f>
        <v>0</v>
      </c>
      <c r="W22" s="159">
        <f>AR22*(16/12)*9.375</f>
        <v>0</v>
      </c>
      <c r="X22" s="159">
        <f>IF(L22&gt;0,(L22-(L22*BH22^(F22/10))),0)</f>
        <v>0</v>
      </c>
      <c r="Y22" s="207">
        <f>IF(M22&gt;0,(M22-(M22*BI22^(F22/10))),0)</f>
        <v>0</v>
      </c>
      <c r="Z22" s="202">
        <f>E22-Q22</f>
        <v>1</v>
      </c>
      <c r="AA22" s="27">
        <f>IF($E22="",0,(R13-(R22*1000))/1000)</f>
        <v>0.51953910972571604</v>
      </c>
      <c r="AB22" s="27">
        <f>IF($E22="",0,(S13-(S22*1000))/1000)</f>
        <v>4.0464453065523598E-2</v>
      </c>
      <c r="AC22" s="27">
        <f>IF($E22="",0,(T13-(T22*1000))/1000)</f>
        <v>1.21917063615769E-2</v>
      </c>
      <c r="AD22" s="27">
        <f>IF($E22="",0,(U13-(U22*1000))/1000)</f>
        <v>4.8031007352028407E-2</v>
      </c>
      <c r="AE22" s="27">
        <f>IF($E22="",0,(V13-V22))</f>
        <v>18.605712319831198</v>
      </c>
      <c r="AF22" s="27">
        <f>IF($E22="",0,(W13-(W22*1000))/1000)</f>
        <v>0.79467836515954693</v>
      </c>
      <c r="AG22" s="27">
        <f>IF($E22="",0,(L22-X22))</f>
        <v>0</v>
      </c>
      <c r="AH22" s="196">
        <f>IF($E22="",0,(M22-Y22))</f>
        <v>0</v>
      </c>
      <c r="AI22" s="200">
        <f>IF($E22=0,"",(AA22/$Z22)*1000)</f>
        <v>519.539109725716</v>
      </c>
      <c r="AJ22" s="18">
        <f t="shared" ref="AJ22:AL25" si="2">IF($E22=0,"",(AB22/$Z22)*1000)</f>
        <v>40.4644530655236</v>
      </c>
      <c r="AK22" s="18">
        <f t="shared" si="2"/>
        <v>12.1917063615769</v>
      </c>
      <c r="AL22" s="18">
        <f t="shared" si="2"/>
        <v>48.031007352028404</v>
      </c>
      <c r="AM22" s="18">
        <f>IF($E22=0,"",(AE22/$Z22))</f>
        <v>18.605712319831198</v>
      </c>
      <c r="AN22" s="201">
        <f>IF($E22=0,"",(AF22/$Z22)*1000)</f>
        <v>794.67836515954696</v>
      </c>
      <c r="AP22" s="264">
        <f>IF(B22="","",(AR22*4))</f>
        <v>0</v>
      </c>
      <c r="AQ22" s="26">
        <v>0</v>
      </c>
      <c r="AR22" s="272">
        <f>IF(F22="",0,IF(G22="Arrhenius",(BL22+BM22)*(12/16),(((W13/1000)*BO22*(BP22/100)*0.67)*(12/16))*(F22/$G$8)))</f>
        <v>0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0</v>
      </c>
      <c r="BE22" s="138">
        <f>((M22*0.01*EXP(K22-81000*(1/(8.314*(H22+273.15)))))*24)/1000</f>
        <v>0</v>
      </c>
      <c r="BF22" s="138">
        <f>10*9.375*BD22</f>
        <v>0</v>
      </c>
      <c r="BG22" s="138">
        <f>10*9.375*BE22</f>
        <v>0</v>
      </c>
      <c r="BH22" s="139" t="e">
        <f>IF(B22="",0,1-(BF22/L22))</f>
        <v>#DIV/0!</v>
      </c>
      <c r="BI22" s="139" t="e">
        <f>IF(B22="",0,1-(BG22/M22))</f>
        <v>#DIV/0!</v>
      </c>
      <c r="BJ22" s="54" t="e">
        <f>IF(B22="",0,(L22+L22*BH22^(F22/10))/2)</f>
        <v>#DIV/0!</v>
      </c>
      <c r="BK22" s="54" t="e">
        <f>IF(B22="",0,(M22+M22*BI22^(F22/10))/2)</f>
        <v>#DIV/0!</v>
      </c>
      <c r="BL22" s="140" t="e">
        <f>(((BJ22*EXP($K22-81000*(1/(8.314*(H22+273.15)))))*24)*F22)/1000</f>
        <v>#DIV/0!</v>
      </c>
      <c r="BM22" s="290" t="e">
        <f>(((BK22*0.01*EXP(K22-81000*(1/(8.314*(H22+273.15)))))*24)*F22)/1000</f>
        <v>#DIV/0!</v>
      </c>
      <c r="BO22" s="285">
        <f>VLOOKUP(B22,'Processed products'!$AK$5:$AV$250,12,FALSE)</f>
        <v>0.45</v>
      </c>
      <c r="BP22" s="316">
        <f>VLOOKUP(B22,'Processed products'!$AK$5:$AV$250,11,FALSE)</f>
        <v>17.96</v>
      </c>
      <c r="BR22" s="329">
        <f>$X$17</f>
        <v>0.68033398261497302</v>
      </c>
      <c r="BT22" s="228">
        <f t="shared" si="0"/>
        <v>0</v>
      </c>
      <c r="BU22" s="228">
        <f t="shared" si="0"/>
        <v>0</v>
      </c>
      <c r="BV22" s="228">
        <f t="shared" si="0"/>
        <v>0</v>
      </c>
      <c r="BW22" s="228">
        <f t="shared" si="0"/>
        <v>0</v>
      </c>
      <c r="BX22" s="228">
        <f t="shared" si="0"/>
        <v>0</v>
      </c>
      <c r="BY22" s="228">
        <f t="shared" si="0"/>
        <v>0</v>
      </c>
      <c r="BZ22" s="228">
        <f t="shared" si="0"/>
        <v>0</v>
      </c>
      <c r="CA22" s="228">
        <f t="shared" si="0"/>
        <v>0</v>
      </c>
      <c r="CB22" s="228">
        <f t="shared" si="0"/>
        <v>0</v>
      </c>
    </row>
    <row r="23" spans="1:80" x14ac:dyDescent="0.3">
      <c r="A23" s="85" t="s">
        <v>89</v>
      </c>
      <c r="B23" s="116" t="str">
        <f t="shared" ref="B23:B25" si="3">IF(B14="","",B14)</f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2"/>
        <v/>
      </c>
      <c r="AK23" s="18" t="str">
        <f t="shared" si="2"/>
        <v/>
      </c>
      <c r="AL23" s="18" t="str">
        <f t="shared" si="2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0.68033398261497302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3"/>
        <v/>
      </c>
      <c r="C24" s="8" t="s">
        <v>13</v>
      </c>
      <c r="D24" s="116"/>
      <c r="E24" s="115">
        <f>IF(B24="",0,VLOOKUP(B24,$B$13:$E$16,4,FALSE))</f>
        <v>0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8">IF(G24="IPCC_MCF_B0",0,((W15/1000)*(J24/100)))</f>
        <v>0</v>
      </c>
      <c r="O24" s="177"/>
      <c r="P24" s="247" t="str">
        <f>IF($B24="","0",(((E24-Q24)*1000)/((E24*1000)/P15)))</f>
        <v>0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0</v>
      </c>
      <c r="AA24" s="27">
        <f t="shared" si="9"/>
        <v>0</v>
      </c>
      <c r="AB24" s="27">
        <f t="shared" si="9"/>
        <v>0</v>
      </c>
      <c r="AC24" s="27">
        <f t="shared" si="9"/>
        <v>0</v>
      </c>
      <c r="AD24" s="27">
        <f t="shared" si="9"/>
        <v>0</v>
      </c>
      <c r="AE24" s="27">
        <f t="shared" si="10"/>
        <v>0</v>
      </c>
      <c r="AF24" s="27">
        <f t="shared" si="11"/>
        <v>0</v>
      </c>
      <c r="AG24" s="27">
        <f t="shared" si="12"/>
        <v>0</v>
      </c>
      <c r="AH24" s="196">
        <f t="shared" si="12"/>
        <v>0</v>
      </c>
      <c r="AI24" s="200" t="str">
        <f t="shared" si="13"/>
        <v/>
      </c>
      <c r="AJ24" s="18" t="str">
        <f t="shared" si="2"/>
        <v/>
      </c>
      <c r="AK24" s="18" t="str">
        <f t="shared" si="2"/>
        <v/>
      </c>
      <c r="AL24" s="18" t="str">
        <f t="shared" si="2"/>
        <v/>
      </c>
      <c r="AM24" s="18" t="str">
        <f t="shared" si="14"/>
        <v/>
      </c>
      <c r="AN24" s="201" t="str">
        <f t="shared" si="15"/>
        <v/>
      </c>
      <c r="AP24" s="264" t="str">
        <f t="shared" si="16"/>
        <v/>
      </c>
      <c r="AQ24" s="26">
        <v>0</v>
      </c>
      <c r="AR24" s="272">
        <f t="shared" si="17"/>
        <v>0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0"/>
        <v>0</v>
      </c>
      <c r="BH24" s="139">
        <f t="shared" si="21"/>
        <v>0</v>
      </c>
      <c r="BI24" s="139">
        <f t="shared" si="22"/>
        <v>0</v>
      </c>
      <c r="BJ24" s="54">
        <f t="shared" si="23"/>
        <v>0</v>
      </c>
      <c r="BK24" s="54">
        <f t="shared" si="24"/>
        <v>0</v>
      </c>
      <c r="BL24" s="140">
        <f t="shared" si="25"/>
        <v>0</v>
      </c>
      <c r="BM24" s="290">
        <f t="shared" si="26"/>
        <v>0</v>
      </c>
      <c r="BO24" s="285" t="e">
        <f>VLOOKUP(B24,'Processed products'!$AK$5:$AV$250,12,FALSE)</f>
        <v>#N/A</v>
      </c>
      <c r="BP24" s="316" t="e">
        <f>VLOOKUP(B24,'Processed products'!$AK$5:$AV$250,11,FALSE)</f>
        <v>#N/A</v>
      </c>
      <c r="BR24" s="329">
        <f t="shared" si="27"/>
        <v>0.68033398261497302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3"/>
        <v/>
      </c>
      <c r="C25" s="8" t="s">
        <v>13</v>
      </c>
      <c r="D25" s="116"/>
      <c r="E25" s="115">
        <f>IF(B25="",0,VLOOKUP(B25,$B$13:$E$16,4,FALSE))</f>
        <v>0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 t="str">
        <f t="shared" ref="P25" si="29">IF($B25="","0",(((E25-Q25)*1000)/((E25*1000)/P16)))</f>
        <v>0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0</v>
      </c>
      <c r="AA25" s="223">
        <f t="shared" si="9"/>
        <v>0</v>
      </c>
      <c r="AB25" s="223">
        <f t="shared" si="9"/>
        <v>0</v>
      </c>
      <c r="AC25" s="223">
        <f t="shared" si="9"/>
        <v>0</v>
      </c>
      <c r="AD25" s="223">
        <f t="shared" si="9"/>
        <v>0</v>
      </c>
      <c r="AE25" s="223">
        <f t="shared" si="10"/>
        <v>0</v>
      </c>
      <c r="AF25" s="223">
        <f t="shared" si="11"/>
        <v>0</v>
      </c>
      <c r="AG25" s="223">
        <f t="shared" si="12"/>
        <v>0</v>
      </c>
      <c r="AH25" s="224">
        <f t="shared" si="12"/>
        <v>0</v>
      </c>
      <c r="AI25" s="156" t="str">
        <f t="shared" si="13"/>
        <v/>
      </c>
      <c r="AJ25" s="157" t="str">
        <f t="shared" si="2"/>
        <v/>
      </c>
      <c r="AK25" s="157" t="str">
        <f t="shared" si="2"/>
        <v/>
      </c>
      <c r="AL25" s="157" t="str">
        <f t="shared" si="2"/>
        <v/>
      </c>
      <c r="AM25" s="157" t="str">
        <f t="shared" si="14"/>
        <v/>
      </c>
      <c r="AN25" s="158" t="str">
        <f t="shared" si="15"/>
        <v/>
      </c>
      <c r="AP25" s="264" t="str">
        <f t="shared" si="16"/>
        <v/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>
        <f t="shared" si="21"/>
        <v>0</v>
      </c>
      <c r="BI25" s="314">
        <f t="shared" si="22"/>
        <v>0</v>
      </c>
      <c r="BJ25" s="291">
        <f t="shared" si="23"/>
        <v>0</v>
      </c>
      <c r="BK25" s="291">
        <f t="shared" si="24"/>
        <v>0</v>
      </c>
      <c r="BL25" s="292">
        <f t="shared" si="25"/>
        <v>0</v>
      </c>
      <c r="BM25" s="293">
        <f t="shared" si="26"/>
        <v>0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0.68033398261497302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</v>
      </c>
      <c r="M26" s="163">
        <f>SUM(M22:M25)</f>
        <v>0</v>
      </c>
      <c r="O26" s="177"/>
      <c r="P26" s="249">
        <f>(E22*P22+E23*P23+E24*P24+E25*P25)/E26</f>
        <v>330</v>
      </c>
      <c r="Q26" s="244">
        <f>SUM(Q22:Q25)</f>
        <v>0</v>
      </c>
      <c r="R26" s="208">
        <f t="shared" ref="R26:Y26" si="30">SUM(R22:R25)</f>
        <v>0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0</v>
      </c>
      <c r="W26" s="208">
        <f t="shared" si="30"/>
        <v>0</v>
      </c>
      <c r="X26" s="208">
        <f t="shared" si="30"/>
        <v>0</v>
      </c>
      <c r="Y26" s="222">
        <f t="shared" si="30"/>
        <v>0</v>
      </c>
      <c r="Z26" s="215">
        <f>SUM(Z22:Z25)</f>
        <v>1</v>
      </c>
      <c r="AA26" s="70">
        <f t="shared" ref="AA26:AH26" si="31">SUM(AA22:AA25)</f>
        <v>0.51953910972571604</v>
      </c>
      <c r="AB26" s="70">
        <f t="shared" si="31"/>
        <v>4.0464453065523598E-2</v>
      </c>
      <c r="AC26" s="70">
        <f t="shared" si="31"/>
        <v>1.21917063615769E-2</v>
      </c>
      <c r="AD26" s="70">
        <f t="shared" si="31"/>
        <v>4.8031007352028407E-2</v>
      </c>
      <c r="AE26" s="70">
        <f t="shared" si="31"/>
        <v>18.605712319831198</v>
      </c>
      <c r="AF26" s="70">
        <f t="shared" si="31"/>
        <v>0.79467836515954693</v>
      </c>
      <c r="AG26" s="70">
        <f t="shared" si="31"/>
        <v>0</v>
      </c>
      <c r="AH26" s="216">
        <f t="shared" si="31"/>
        <v>0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B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>Solid/total fraction of input1 - Sows_deep_litter_conv</v>
      </c>
      <c r="B31" s="66" t="s">
        <v>184</v>
      </c>
      <c r="C31" s="67" t="s">
        <v>13</v>
      </c>
      <c r="D31" s="280" t="s">
        <v>127</v>
      </c>
      <c r="E31" s="68">
        <v>1</v>
      </c>
      <c r="F31" s="70">
        <f>IF(E31&gt;0,(E31)*($E$22-$Q$22),0)</f>
        <v>1</v>
      </c>
      <c r="G31" s="67" t="e">
        <f>IF(B31="","",VLOOKUP(B31,'Processed products'!$AJ$5:$AM$104,2,FALSE))</f>
        <v>#N/A</v>
      </c>
      <c r="H31" s="67" t="e">
        <f>IF(G31="","",VLOOKUP(G31,Other_tables!$Y$3:$AA$214,2,FALSE))</f>
        <v>#N/A</v>
      </c>
      <c r="I31" s="67" t="e">
        <f>IF(G31="","",VLOOKUP(G31,Other_tables!$Y$3:$AA$214,3,FALSE))</f>
        <v>#N/A</v>
      </c>
      <c r="J31" s="111"/>
      <c r="K31" s="111"/>
      <c r="L31" s="69">
        <v>1</v>
      </c>
      <c r="M31" s="69">
        <v>1</v>
      </c>
      <c r="N31" s="69">
        <v>1</v>
      </c>
      <c r="O31" s="69">
        <v>1</v>
      </c>
      <c r="P31" s="69">
        <v>1</v>
      </c>
      <c r="Q31" s="69">
        <v>1</v>
      </c>
      <c r="R31" s="180"/>
      <c r="S31" s="181"/>
      <c r="T31" s="172">
        <f>IF(B32="",P13,IF(B33="",(F31/(((E13/(P13/1000))-Q22)-(F32/(T32/1000))))*1000,(F31/(((E13/(P13/1000))-Q22)-((F33/(T33/1000))+(F32/(T32/1000)))))*1000))</f>
        <v>330</v>
      </c>
      <c r="U31" s="182" t="s">
        <v>126</v>
      </c>
      <c r="V31" s="180"/>
      <c r="W31" s="180"/>
      <c r="X31" s="180"/>
      <c r="Y31" s="180"/>
      <c r="Z31" s="215">
        <f>F31</f>
        <v>1</v>
      </c>
      <c r="AA31" s="170">
        <f t="shared" ref="AA31:AD33" si="32">IF($E31="",0,((R$13-(R$22*1000))*L31)/1000)</f>
        <v>0.51953910972571604</v>
      </c>
      <c r="AB31" s="70">
        <f t="shared" si="32"/>
        <v>4.0464453065523598E-2</v>
      </c>
      <c r="AC31" s="70">
        <f t="shared" si="32"/>
        <v>1.21917063615769E-2</v>
      </c>
      <c r="AD31" s="70">
        <f t="shared" si="32"/>
        <v>4.8031007352028407E-2</v>
      </c>
      <c r="AE31" s="70">
        <f>IF($E31="",0,((V$13-V$22)*P31))</f>
        <v>18.605712319831198</v>
      </c>
      <c r="AF31" s="144">
        <f>IF($E31="",0,((W$13-(W$22*1000))*Q31)/1000)</f>
        <v>0.79467836515954693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>
        <f t="shared" ref="AI31:AL42" si="35">IF($E31="","",(AA31/$F31)*1000)</f>
        <v>519.539109725716</v>
      </c>
      <c r="AJ31" s="71">
        <f t="shared" si="35"/>
        <v>40.4644530655236</v>
      </c>
      <c r="AK31" s="71">
        <f t="shared" si="35"/>
        <v>12.1917063615769</v>
      </c>
      <c r="AL31" s="71">
        <f t="shared" si="35"/>
        <v>48.031007352028404</v>
      </c>
      <c r="AM31" s="187">
        <f t="shared" ref="AM31:AM42" si="36">IF($E31="","",(AE31/$F31))</f>
        <v>18.605712319831198</v>
      </c>
      <c r="AN31" s="112">
        <f t="shared" ref="AN31:AN42" si="37">IF($E31="","",(AF31/$F31)*1000)</f>
        <v>794.67836515954696</v>
      </c>
      <c r="BR31" s="329">
        <f t="shared" ref="BR31:BR42" si="38">$X$17</f>
        <v>0.68033398261497302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179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154" t="str">
        <f t="shared" si="37"/>
        <v/>
      </c>
      <c r="BR32" s="329">
        <f t="shared" si="38"/>
        <v>0.68033398261497302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0.68033398261497302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 t="str">
        <f>IF(B14="","",B14)</f>
        <v/>
      </c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products'!$AJ$5:$AM$104,2,FALSE))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0.68033398261497302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0.68033398261497302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0.68033398261497302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 xml:space="preserve">Solid/total fraction of input3 - </v>
      </c>
      <c r="B37" s="66" t="str">
        <f>IF(B15="","",B15)</f>
        <v/>
      </c>
      <c r="C37" s="67" t="s">
        <v>13</v>
      </c>
      <c r="D37" s="280"/>
      <c r="E37" s="68"/>
      <c r="F37" s="70">
        <f>IF(E37&gt;0,(E37)*($E$24-$Q$24),0)</f>
        <v>0</v>
      </c>
      <c r="G37" s="67" t="str">
        <f>B37</f>
        <v/>
      </c>
      <c r="H37" s="67" t="str">
        <f>IF(G37="","",VLOOKUP(G37,Other_tables!$Y$3:$AA$214,2,FALSE))</f>
        <v/>
      </c>
      <c r="I37" s="67" t="str">
        <f>IF(G37="","",VLOOKUP(G37,Other_tables!$Y$3:$AA$214,3,FALSE))</f>
        <v/>
      </c>
      <c r="J37" s="111"/>
      <c r="K37" s="111"/>
      <c r="L37" s="69"/>
      <c r="M37" s="69"/>
      <c r="N37" s="69"/>
      <c r="O37" s="69"/>
      <c r="P37" s="69"/>
      <c r="Q37" s="69"/>
      <c r="R37" s="180"/>
      <c r="S37" s="181"/>
      <c r="T37" s="172" t="str">
        <f>IF(B38="",P15,IF(B39="",(F37/(((E15/(P15/1000))-Q24)-(F38/(T38/1000))))*1000,(F37/(((E15/(P15/1000))-Q24)-((F39/(T39/1000))+(F38/(T38/1000)))))*1000))</f>
        <v>0</v>
      </c>
      <c r="U37" s="182" t="s">
        <v>126</v>
      </c>
      <c r="V37" s="180"/>
      <c r="W37" s="180"/>
      <c r="X37" s="180"/>
      <c r="Y37" s="180"/>
      <c r="Z37" s="215">
        <f t="shared" si="39"/>
        <v>0</v>
      </c>
      <c r="AA37" s="170">
        <f t="shared" ref="AA37:AD39" si="41">IF($E37="",0,((R$15-(R$24*1000))*L37)/1000)</f>
        <v>0</v>
      </c>
      <c r="AB37" s="70">
        <f t="shared" si="41"/>
        <v>0</v>
      </c>
      <c r="AC37" s="70">
        <f t="shared" si="41"/>
        <v>0</v>
      </c>
      <c r="AD37" s="70">
        <f t="shared" si="41"/>
        <v>0</v>
      </c>
      <c r="AE37" s="70">
        <f>IF($E37="",0,((V$15-V$24)*P37))</f>
        <v>0</v>
      </c>
      <c r="AF37" s="144">
        <f>IF($E37="",0,((W$15-(W$24*1000))*Q37)/1000)</f>
        <v>0</v>
      </c>
      <c r="AG37" s="144">
        <f t="shared" si="33"/>
        <v>0</v>
      </c>
      <c r="AH37" s="216">
        <f t="shared" si="34"/>
        <v>0</v>
      </c>
      <c r="AI37" s="210" t="str">
        <f t="shared" si="35"/>
        <v/>
      </c>
      <c r="AJ37" s="71" t="str">
        <f t="shared" si="35"/>
        <v/>
      </c>
      <c r="AK37" s="71" t="str">
        <f t="shared" si="35"/>
        <v/>
      </c>
      <c r="AL37" s="71" t="str">
        <f t="shared" si="35"/>
        <v/>
      </c>
      <c r="AM37" s="187" t="str">
        <f>IF($E37="","",(AE37/$F37))</f>
        <v/>
      </c>
      <c r="AN37" s="112" t="str">
        <f t="shared" si="37"/>
        <v/>
      </c>
      <c r="BR37" s="329">
        <f t="shared" si="38"/>
        <v>0.68033398261497302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0.68033398261497302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0.68033398261497302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 xml:space="preserve">Solid/total fraction of input4 - </v>
      </c>
      <c r="B40" s="66" t="str">
        <f>IF(B16="","",B16)</f>
        <v/>
      </c>
      <c r="C40" s="67" t="s">
        <v>13</v>
      </c>
      <c r="D40" s="280"/>
      <c r="E40" s="68"/>
      <c r="F40" s="70">
        <f>IF(E40&gt;0,(E40)*($E$25-$Q$25),0)</f>
        <v>0</v>
      </c>
      <c r="G40" s="67" t="str">
        <f>B40</f>
        <v/>
      </c>
      <c r="H40" s="67" t="str">
        <f>IF(G40="","",VLOOKUP(G40,Other_tables!$Y$3:$AA$214,2,FALSE))</f>
        <v/>
      </c>
      <c r="I40" s="67" t="str">
        <f>IF(G40="","",VLOOKUP(G40,Other_tables!$Y$3:$AA$214,3,FALSE))</f>
        <v/>
      </c>
      <c r="J40" s="111"/>
      <c r="K40" s="111"/>
      <c r="L40" s="69"/>
      <c r="M40" s="69"/>
      <c r="N40" s="69"/>
      <c r="O40" s="69"/>
      <c r="P40" s="69"/>
      <c r="Q40" s="69"/>
      <c r="R40" s="180"/>
      <c r="S40" s="181"/>
      <c r="T40" s="172" t="str">
        <f>IF(B41="",P16,IF(B42="",(F40/(((E16/(P16/1000))-Q25)-(F41/(T41/1000))))*1000,(F40/(((E16/(P16/1000))-Q25)-((F42/(T42/1000))+(F41/(T41/1000)))))*1000))</f>
        <v>0</v>
      </c>
      <c r="U40" s="182" t="s">
        <v>126</v>
      </c>
      <c r="V40" s="180"/>
      <c r="W40" s="180"/>
      <c r="X40" s="180"/>
      <c r="Y40" s="180"/>
      <c r="Z40" s="215">
        <f t="shared" si="39"/>
        <v>0</v>
      </c>
      <c r="AA40" s="170">
        <f t="shared" ref="AA40:AD42" si="44">IF($E40="",0,((R$16-(R$25*1000))*L40)/1000)</f>
        <v>0</v>
      </c>
      <c r="AB40" s="70">
        <f t="shared" si="44"/>
        <v>0</v>
      </c>
      <c r="AC40" s="70">
        <f t="shared" si="44"/>
        <v>0</v>
      </c>
      <c r="AD40" s="70">
        <f t="shared" si="44"/>
        <v>0</v>
      </c>
      <c r="AE40" s="70">
        <f>IF($E40="",0,((V$16-V$25)*P40))</f>
        <v>0</v>
      </c>
      <c r="AF40" s="144">
        <f>IF($E40="",0,((W$16-(W$25*1000))*Q40)/1000)</f>
        <v>0</v>
      </c>
      <c r="AG40" s="144">
        <f t="shared" si="33"/>
        <v>0</v>
      </c>
      <c r="AH40" s="216">
        <f t="shared" si="34"/>
        <v>0</v>
      </c>
      <c r="AI40" s="210" t="str">
        <f t="shared" si="35"/>
        <v/>
      </c>
      <c r="AJ40" s="71" t="str">
        <f t="shared" si="35"/>
        <v/>
      </c>
      <c r="AK40" s="71" t="str">
        <f t="shared" si="35"/>
        <v/>
      </c>
      <c r="AL40" s="71" t="str">
        <f t="shared" si="35"/>
        <v/>
      </c>
      <c r="AM40" s="187" t="str">
        <f t="shared" si="36"/>
        <v/>
      </c>
      <c r="AN40" s="112" t="str">
        <f t="shared" si="37"/>
        <v/>
      </c>
      <c r="BR40" s="329">
        <f t="shared" si="38"/>
        <v>0.68033398261497302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0.68033398261497302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0.68033398261497302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1</v>
      </c>
      <c r="L43" s="27">
        <f t="shared" ref="L43:Q43" si="45">SUM(L28,L31:L42)</f>
        <v>1</v>
      </c>
      <c r="M43" s="27">
        <f t="shared" si="45"/>
        <v>1</v>
      </c>
      <c r="N43" s="27">
        <f t="shared" si="45"/>
        <v>1</v>
      </c>
      <c r="O43" s="27">
        <f t="shared" si="45"/>
        <v>1</v>
      </c>
      <c r="P43" s="27">
        <f t="shared" si="45"/>
        <v>1</v>
      </c>
      <c r="Q43" s="64">
        <f t="shared" si="45"/>
        <v>1</v>
      </c>
      <c r="S43" s="28"/>
      <c r="Y43" s="225" t="s">
        <v>40</v>
      </c>
      <c r="Z43" s="141">
        <f>SUM(Z31:Z42)</f>
        <v>1</v>
      </c>
      <c r="AA43" s="141">
        <f t="shared" ref="AA43:AG43" si="46">SUM(AA31:AA42)</f>
        <v>0.51953910972571604</v>
      </c>
      <c r="AB43" s="141">
        <f t="shared" si="46"/>
        <v>4.0464453065523598E-2</v>
      </c>
      <c r="AC43" s="141">
        <f t="shared" si="46"/>
        <v>1.21917063615769E-2</v>
      </c>
      <c r="AD43" s="141">
        <f>SUM(AD31:AD42)</f>
        <v>4.8031007352028407E-2</v>
      </c>
      <c r="AE43" s="141">
        <f t="shared" si="46"/>
        <v>18.605712319831198</v>
      </c>
      <c r="AF43" s="141">
        <f t="shared" si="46"/>
        <v>0.79467836515954693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</v>
      </c>
      <c r="AA44" s="198">
        <f t="shared" ref="AA44:AG44" si="47">AA26-AA43</f>
        <v>0</v>
      </c>
      <c r="AB44" s="198">
        <f t="shared" si="47"/>
        <v>0</v>
      </c>
      <c r="AC44" s="198">
        <f t="shared" si="47"/>
        <v>0</v>
      </c>
      <c r="AD44" s="198">
        <f t="shared" si="47"/>
        <v>0</v>
      </c>
      <c r="AE44" s="198">
        <f t="shared" si="47"/>
        <v>0</v>
      </c>
      <c r="AF44" s="198">
        <f t="shared" si="47"/>
        <v>0</v>
      </c>
      <c r="AG44" s="198">
        <f t="shared" si="47"/>
        <v>0</v>
      </c>
      <c r="AH44" s="199">
        <f>AH26-AH43</f>
        <v>0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58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>Stored_pig_deep_litter_conv</v>
      </c>
      <c r="C48" s="27">
        <f>IF(B48="",0,IF(VLOOKUP(G48,Other_tables!$E$3:$H$225,3,FALSE)="Nej",VLOOKUP(B48,$B$31:$AH$42,31,FALSE),((VLOOKUP(G48,Other_tables!$E$3:$H$225,4,FALSE))/100)*VLOOKUP(B48,$B$31:$F$42,5,FALSE)))</f>
        <v>0.79467836515954693</v>
      </c>
      <c r="D48" s="162"/>
      <c r="E48" s="16">
        <f>IF(B48="","",IF($G$5=Other_tables!$I$2,VLOOKUP(G48,Other_tables!$E$3:$K$225,5,FALSE),IF($G$5=Other_tables!$J$2,VLOOKUP(G48,Other_tables!$E$3:$K$225,6,FALSE),IF($G$5=Other_tables!$K$2,VLOOKUP(G48,Other_tables!$E$3:$K$225,7,FALSE),"?"))))</f>
        <v>275</v>
      </c>
      <c r="F48" s="27">
        <f t="shared" ref="F48:F50" si="49">IF(OR(E48="",E48="?"),0,((((0.981*E48*C48)/(0.0831*(273.15+$G$4)))*16)/1000)*((100-$G$7)/100))</f>
        <v>0.14290819814294878</v>
      </c>
      <c r="G48" s="16" t="str">
        <f>B13</f>
        <v>Sows_deep_litter_conv</v>
      </c>
      <c r="Q48" s="159">
        <f t="shared" ref="Q48:Q50" si="50">IF(OR(E48="",E48="?"),0,(F48/((100-$G$7)/100))*2.48)</f>
        <v>0.35799225393385148</v>
      </c>
      <c r="R48" s="159">
        <f>IF(OR(E48="",E48="?"),0,(F48*(12/16)+AR48+AQ48+AP48))</f>
        <v>0.16650970359382972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9.206193038676231</v>
      </c>
      <c r="W48" s="159">
        <f t="shared" ref="W48:W50" si="52">IF(OR(E48="",E48="?"),0,(F48/((100-$G$7)/100))*2.48)</f>
        <v>0.35799225393385148</v>
      </c>
      <c r="X48" s="159">
        <f>W48</f>
        <v>0.35799225393385148</v>
      </c>
      <c r="Y48" s="165"/>
      <c r="AP48" s="188">
        <f>IF(F48="","",(F48/((100-$G$7)/100))*(12/16)*0.538)</f>
        <v>5.8245917121898819E-2</v>
      </c>
      <c r="AQ48" s="26">
        <v>0</v>
      </c>
      <c r="AR48" s="188">
        <f>IF(F48="","",((F48/((100-$G$7)/100))-F48)*(12/16))</f>
        <v>1.0826378647193005E-3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/>
      </c>
      <c r="C50" s="27">
        <f>IF(B50="",0,IF(VLOOKUP(G50,Other_tables!$E$3:$H$225,3,FALSE)="Nej",VLOOKUP(B50,$B$31:$AH$42,31,FALSE),((VLOOKUP(G50,Other_tables!$E$3:$H$225,4,FALSE))/100)*VLOOKUP(B50,$B$31:$F$42,5,FALSE)))</f>
        <v>0</v>
      </c>
      <c r="D50" s="162"/>
      <c r="E50" s="16" t="str">
        <f>IF(B50="","",IF($G$5=Other_tables!$I$2,VLOOKUP(G50,Other_tables!$E$3:$K$225,5,FALSE),IF($G$5=Other_tables!$J$2,VLOOKUP(G50,Other_tables!$E$3:$K$225,6,FALSE),IF($G$5=Other_tables!$K$2,VLOOKUP(G50,Other_tables!$E$3:$K$225,7,FALSE),"?"))))</f>
        <v/>
      </c>
      <c r="F50" s="27">
        <f t="shared" si="49"/>
        <v>0</v>
      </c>
      <c r="G50" s="16">
        <f>B15</f>
        <v>0</v>
      </c>
      <c r="Q50" s="159">
        <f t="shared" si="50"/>
        <v>0</v>
      </c>
      <c r="R50" s="159">
        <f t="shared" si="53"/>
        <v>0</v>
      </c>
      <c r="S50" s="159">
        <v>0</v>
      </c>
      <c r="T50" s="159">
        <v>0</v>
      </c>
      <c r="U50" s="159">
        <v>0</v>
      </c>
      <c r="V50" s="159">
        <f t="shared" si="51"/>
        <v>0</v>
      </c>
      <c r="W50" s="159">
        <f t="shared" si="52"/>
        <v>0</v>
      </c>
      <c r="X50" s="159">
        <f t="shared" si="54"/>
        <v>0</v>
      </c>
      <c r="Y50" s="165"/>
      <c r="AP50" s="188">
        <f>IF(F50="","",(F50/((100-$G$7)/100))*(12/16)*0.538)</f>
        <v>0</v>
      </c>
      <c r="AQ50" s="26">
        <v>0</v>
      </c>
      <c r="AR50" s="188">
        <f>IF(F50="","",((F50/((100-$G$7)/100))-F50)*(12/16))</f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/>
      </c>
      <c r="C51" s="27">
        <f>IF(B51="",0,IF(VLOOKUP(G51,Other_tables!$E$3:$H$129,3,FALSE)="Nej",VLOOKUP(B51,$B$31:$AH$42,31,FALSE),((VLOOKUP(G51,Other_tables!$E$3:$H$129,4,FALSE))/100)*VLOOKUP(B51,$B$31:$F$42,5,FALSE)))</f>
        <v>0</v>
      </c>
      <c r="D51" s="162"/>
      <c r="E51" s="16" t="str">
        <f>IF(B51="","",IF($G$5=Other_tables!$I$2,VLOOKUP(G51,Other_tables!$E$3:$K$225,5,FALSE),IF($G$5=Other_tables!$J$2,VLOOKUP(G51,Other_tables!$E$3:$K$225,6,FALSE),IF($G$5=Other_tables!$K$2,VLOOKUP(G51,Other_tables!$E$3:$K$225,7,FALSE),"?"))))</f>
        <v/>
      </c>
      <c r="F51" s="27">
        <f>IF(OR(E51="",E51="?"),0,((((0.981*E51*C51)/(0.0831*(273.15+$G$4)))*16)/1000)*((100-$G$7)/100))</f>
        <v>0</v>
      </c>
      <c r="G51" s="16">
        <f>B16</f>
        <v>0</v>
      </c>
      <c r="Q51" s="159">
        <f>IF(OR(E51="",E51="?"),0,(F51/((100-$G$7)/100))*2.48)</f>
        <v>0</v>
      </c>
      <c r="R51" s="159">
        <f t="shared" si="53"/>
        <v>0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0</v>
      </c>
      <c r="W51" s="159">
        <f>IF(OR(E51="",E51="?"),0,(F51/((100-$G$7)/100))*2.48)</f>
        <v>0</v>
      </c>
      <c r="X51" s="159">
        <f t="shared" si="54"/>
        <v>0</v>
      </c>
      <c r="Y51" s="165"/>
      <c r="AP51" s="188">
        <f>IF(F51="","",(F51/((100-$G$7)/100))*(12/16)*0.538)</f>
        <v>0</v>
      </c>
      <c r="AQ51" s="26">
        <v>0</v>
      </c>
      <c r="AR51" s="188">
        <f>IF(F51="","",((F51/((100-$G$7)/100))-F51)*(12/16))</f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0.14290819814294878</v>
      </c>
      <c r="Q52" s="27">
        <f t="shared" ref="Q52:X52" si="55">SUM(I36,Q48:Q51)</f>
        <v>0.35799225393385148</v>
      </c>
      <c r="R52" s="27">
        <f t="shared" si="55"/>
        <v>0.16650970359382972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9.206193038676231</v>
      </c>
      <c r="W52" s="27">
        <f t="shared" si="55"/>
        <v>0.35799225393385148</v>
      </c>
      <c r="X52" s="164">
        <f t="shared" si="55"/>
        <v>0.35799225393385148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14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14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 t="s">
        <v>248</v>
      </c>
      <c r="C57" s="8" t="s">
        <v>13</v>
      </c>
      <c r="D57" s="116" t="s">
        <v>127</v>
      </c>
      <c r="E57" s="169">
        <f>Z31+Z34+Z37+Z40-Q52</f>
        <v>0.64200774606614852</v>
      </c>
      <c r="F57" s="93">
        <v>1</v>
      </c>
      <c r="G57" s="128" t="s">
        <v>101</v>
      </c>
      <c r="H57" s="93">
        <v>10.7</v>
      </c>
      <c r="I57" s="23"/>
      <c r="J57" s="23"/>
      <c r="K57" s="93">
        <v>27.9</v>
      </c>
      <c r="L57" s="139">
        <f>C48+C49+C50+C51-W52</f>
        <v>0.43668611122569545</v>
      </c>
      <c r="M57" s="139">
        <v>0</v>
      </c>
      <c r="O57" s="278">
        <f>((($B$69*$Z$57)/1000)/$B$72)*1000</f>
        <v>70.584364967437295</v>
      </c>
      <c r="Q57" s="159">
        <f>AR57*(16/12)*19.5</f>
        <v>3.3170090762764387E-4</v>
      </c>
      <c r="R57" s="159">
        <f>AR57*11</f>
        <v>1.4033499938092628E-4</v>
      </c>
      <c r="S57" s="159">
        <v>0</v>
      </c>
      <c r="T57" s="159">
        <v>0</v>
      </c>
      <c r="U57" s="159">
        <v>0</v>
      </c>
      <c r="V57" s="159">
        <f>(AR57*(16/12)*55)+(AR57*10*21.75)</f>
        <v>3.7103723321169138E-3</v>
      </c>
      <c r="W57" s="159">
        <f>AR57*(16/12)*19.5</f>
        <v>3.3170090762764387E-4</v>
      </c>
      <c r="X57" s="159">
        <f>IF(L57&gt;0,(L57-(L57*BH57^(F57/10))),0)</f>
        <v>3.3296757060669036E-4</v>
      </c>
      <c r="Y57" s="190"/>
      <c r="Z57" s="197">
        <f>(Z31+Z34+Z37+Z40)-Q52-Q57</f>
        <v>0.64167604515852084</v>
      </c>
      <c r="AA57" s="198">
        <f>(AA31+AA34+AA37+AA40)-R52-R57</f>
        <v>0.35288907113250539</v>
      </c>
      <c r="AB57" s="198">
        <f t="shared" ref="AB57:AD57" si="56">(AB31+AB34+AB37+AB40)-S52-S57</f>
        <v>4.0464453065523598E-2</v>
      </c>
      <c r="AC57" s="198">
        <f t="shared" si="56"/>
        <v>1.21917063615769E-2</v>
      </c>
      <c r="AD57" s="198">
        <f t="shared" si="56"/>
        <v>4.8031007352028407E-2</v>
      </c>
      <c r="AE57" s="198">
        <f>(AE31+AE34+AE37+AE40)-V52-V57</f>
        <v>9.3958089088228505</v>
      </c>
      <c r="AF57" s="198">
        <f>(AF31+AF34+AF37+AF40)-W52-W57</f>
        <v>0.43635441031806782</v>
      </c>
      <c r="AG57" s="198">
        <f>IF(OR(G22="IPCC_MCF_B0",G22=""),L57-X57,(AG31+AG34+AG37+AG40+AH31+AH34+AH37+AH40)-X52-X57)</f>
        <v>0.43635314365508876</v>
      </c>
      <c r="AH57" s="199"/>
      <c r="AI57" s="156">
        <f>IF($E57="","",(AA57/$Z$57)*1000)</f>
        <v>549.94895601148244</v>
      </c>
      <c r="AJ57" s="157">
        <f t="shared" ref="AJ57:AN57" si="57">IF($E57="","",(AB57/$Z$57)*1000)</f>
        <v>63.060563614350265</v>
      </c>
      <c r="AK57" s="157">
        <f t="shared" si="57"/>
        <v>18.999784164554622</v>
      </c>
      <c r="AL57" s="157">
        <f t="shared" si="57"/>
        <v>74.852423920800632</v>
      </c>
      <c r="AM57" s="157">
        <f>IF($E57="","",(AE57/$Z$57))</f>
        <v>14.642605064837184</v>
      </c>
      <c r="AN57" s="158">
        <f t="shared" si="57"/>
        <v>680.02290814872163</v>
      </c>
      <c r="AP57" s="188">
        <f>IF(B57="",0,(AR57*10))</f>
        <v>1.2757727216447843E-4</v>
      </c>
      <c r="AQ57" s="26">
        <v>0</v>
      </c>
      <c r="AR57" s="188">
        <f>IF(B57="",0,IF(G57="Arrhenius",(BL57+BM57)*(12/16),"?"))</f>
        <v>1.2757727216447844E-5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1.701679049774099E-5</v>
      </c>
      <c r="BE57" s="159"/>
      <c r="BF57" s="159">
        <f>10*19.5*BD57</f>
        <v>3.318274147059493E-3</v>
      </c>
      <c r="BG57" s="159"/>
      <c r="BH57" s="159">
        <f>1-(BF57/L57)</f>
        <v>0.99240123726915486</v>
      </c>
      <c r="BI57" s="159"/>
      <c r="BJ57" s="159">
        <f>(L57+L57*BH57^(F57/10))/2</f>
        <v>0.43651962744039208</v>
      </c>
      <c r="BK57" s="159">
        <f>(M57+M57*BI57^(F57/10))/2</f>
        <v>0</v>
      </c>
      <c r="BL57" s="315">
        <f>(((BJ57*EXP($K$57-81000*(1/(8.314*(H57+273.15)))))*24)*F57)/1000</f>
        <v>1.7010302955263793E-5</v>
      </c>
      <c r="BM57" s="159"/>
      <c r="BR57" s="329">
        <f t="shared" ref="BR57" si="58">$X$17</f>
        <v>0.68033398261497302</v>
      </c>
      <c r="BT57" s="228">
        <f t="shared" si="43"/>
        <v>0</v>
      </c>
      <c r="BU57" s="228">
        <f t="shared" si="43"/>
        <v>0</v>
      </c>
      <c r="BV57" s="228">
        <f t="shared" si="43"/>
        <v>0</v>
      </c>
      <c r="BW57" s="228">
        <f t="shared" si="42"/>
        <v>0</v>
      </c>
      <c r="BX57" s="228">
        <f t="shared" si="42"/>
        <v>0</v>
      </c>
      <c r="BY57" s="228">
        <f t="shared" si="42"/>
        <v>0</v>
      </c>
      <c r="BZ57" s="228">
        <f t="shared" si="42"/>
        <v>0</v>
      </c>
      <c r="CA57" s="228">
        <f t="shared" si="42"/>
        <v>0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 t="s">
        <v>356</v>
      </c>
      <c r="C62" s="8" t="s">
        <v>13</v>
      </c>
      <c r="D62" s="116" t="s">
        <v>127</v>
      </c>
      <c r="E62" s="25">
        <v>0.53500000000000003</v>
      </c>
      <c r="F62" s="27">
        <f>(E57-Q57)*E62</f>
        <v>0.34329668415980868</v>
      </c>
      <c r="G62" s="8" t="str">
        <f>IF(B62="","",VLOOKUP(B62,'Processed products'!$AJ$5:$AM$250,2,FALSE))</f>
        <v>Separ_degas_solid_fraction_pig_deep_lit_conv</v>
      </c>
      <c r="H62" s="8" t="str">
        <f>IF(B62="","",VLOOKUP(B62,'Processed products'!$AJ$5:$AM$250,3,FALSE))</f>
        <v>Degas_livestock_manure_conv</v>
      </c>
      <c r="I62" s="8" t="str">
        <f>IF(B62="","",VLOOKUP(B62,'Processed products'!$AJ$5:$AM$250,4,FALSE))</f>
        <v>Field_application</v>
      </c>
      <c r="L62" s="26">
        <v>0.53500000000000003</v>
      </c>
      <c r="M62" s="26">
        <v>0.2369</v>
      </c>
      <c r="N62" s="26">
        <v>0.52349999999999997</v>
      </c>
      <c r="O62" s="26">
        <v>0.2369</v>
      </c>
      <c r="P62" s="26">
        <v>0.53500000000000003</v>
      </c>
      <c r="Q62" s="26">
        <v>0.53500000000000003</v>
      </c>
      <c r="T62" s="16">
        <f>(IF($B62="","",VLOOKUP($B62,'Processed products'!$AJ$5:$AN$250,5,FALSE)))</f>
        <v>300</v>
      </c>
      <c r="Z62" s="195">
        <f>F62</f>
        <v>0.34329668415980868</v>
      </c>
      <c r="AA62" s="27">
        <f>(($AA$31+$AA$34+$AA$37+$AA$40)-$R$52-$R$57)*L62</f>
        <v>0.18879565305589038</v>
      </c>
      <c r="AB62" s="27">
        <f>(($AB$31+$AB$34+$AB$37+$AB$40)-$S$52-$S$57)*M62</f>
        <v>9.58602893122254E-3</v>
      </c>
      <c r="AC62" s="27">
        <f>(($AC$31+$AC$34+$AC$37+$AC$40)-$T$52-$T$57)*N62</f>
        <v>6.3823582802855069E-3</v>
      </c>
      <c r="AD62" s="27">
        <f>(($AD$31+$AD$34+$AD$37+$AD$40)-$U$52-$U$57)*O62</f>
        <v>1.137854564169553E-2</v>
      </c>
      <c r="AE62" s="27">
        <f>(($AE$31+$AE$34+$AE$37+$AE$40)-$V$52-$V$57)*P62</f>
        <v>5.026757766220225</v>
      </c>
      <c r="AF62" s="27">
        <f>(($AF$31+$AF$34+$AF$37+$AF$40)-$W$52-$W$57)*Q62</f>
        <v>0.2334496095201663</v>
      </c>
      <c r="AG62" s="27">
        <f>($AG$57*Q62)</f>
        <v>0.2334489318554725</v>
      </c>
      <c r="AH62" s="196"/>
      <c r="AI62" s="200">
        <f t="shared" ref="AI62:AL64" si="59">IF($E62="","",(AA62/$F62)*1000)</f>
        <v>549.94895601148244</v>
      </c>
      <c r="AJ62" s="18">
        <f t="shared" si="59"/>
        <v>27.92345330885902</v>
      </c>
      <c r="AK62" s="18">
        <f t="shared" si="59"/>
        <v>18.591377589054847</v>
      </c>
      <c r="AL62" s="18">
        <f t="shared" si="59"/>
        <v>33.144933134276016</v>
      </c>
      <c r="AM62" s="18">
        <f t="shared" ref="AM62:AN64" si="60">IF($E62="","",(AE62/$F62))</f>
        <v>14.642605064837182</v>
      </c>
      <c r="AN62" s="201">
        <f t="shared" si="60"/>
        <v>0.68002290814872168</v>
      </c>
      <c r="BR62" s="329">
        <f t="shared" ref="BR62:BR64" si="61">$X$17</f>
        <v>0.68033398261497302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 t="s">
        <v>357</v>
      </c>
      <c r="C63" s="8" t="s">
        <v>13</v>
      </c>
      <c r="D63" s="116" t="s">
        <v>127</v>
      </c>
      <c r="E63" s="25">
        <v>0.46500000000000002</v>
      </c>
      <c r="F63" s="27">
        <f>(E57-Q57)*E63</f>
        <v>0.29837936099871221</v>
      </c>
      <c r="G63" s="8" t="str">
        <f>IF(B63="","",VLOOKUP(B63,'Processed products'!$AJ$5:$AM$250,2,FALSE))</f>
        <v>Separ_degas_thin_fraction_pig_deep_lit_conv</v>
      </c>
      <c r="H63" s="8" t="str">
        <f>IF(B63="","",VLOOKUP(B63,'Processed products'!$AJ$5:$AM$250,3,FALSE))</f>
        <v>Degas_livestock_manure_conv</v>
      </c>
      <c r="I63" s="8" t="str">
        <f>IF(B63="","",VLOOKUP(B63,'Processed products'!$AJ$5:$AM$250,4,FALSE))</f>
        <v>Field_application</v>
      </c>
      <c r="L63" s="26">
        <v>0.46500000000000002</v>
      </c>
      <c r="M63" s="26">
        <v>0.7631</v>
      </c>
      <c r="N63" s="26">
        <v>0.47649999999999998</v>
      </c>
      <c r="O63" s="26">
        <v>0.7631</v>
      </c>
      <c r="P63" s="26">
        <v>0.46500000000000002</v>
      </c>
      <c r="Q63" s="26">
        <v>0.46500000000000002</v>
      </c>
      <c r="T63" s="16">
        <f>(IF($B63="","",VLOOKUP($B63,'Processed products'!$AJ$5:$AN$250,5,FALSE)))</f>
        <v>39</v>
      </c>
      <c r="Z63" s="195">
        <f t="shared" ref="Z63:Z64" si="62">F63</f>
        <v>0.29837936099871221</v>
      </c>
      <c r="AA63" s="27">
        <f>(($AA$31+$AA$34+$AA$37+$AA$40)-$R$52-$R$57)*L63</f>
        <v>0.16409341807661501</v>
      </c>
      <c r="AB63" s="27">
        <f>(($AB$31+$AB$34+$AB$37+$AB$40)-$S$52-$S$57)*M63</f>
        <v>3.0878424134301058E-2</v>
      </c>
      <c r="AC63" s="27">
        <f>(($AC$31+$AC$34+$AC$37+$AC$40)-$T$52-$T$57)*N63</f>
        <v>5.8093480812913927E-3</v>
      </c>
      <c r="AD63" s="27">
        <f>(($AD$31+$AD$34+$AD$37+$AD$40)-$U$52-$U$57)*O63</f>
        <v>3.665246171033288E-2</v>
      </c>
      <c r="AE63" s="27">
        <f>(($AE$31+$AE$34+$AE$37+$AE$40)-$V$52-$V$57)*P63</f>
        <v>4.3690511426026255</v>
      </c>
      <c r="AF63" s="27">
        <f>(($AF$31+$AF$34+$AF$37+$AF$40)-$W$52-$W$57)*Q63</f>
        <v>0.20290480079790155</v>
      </c>
      <c r="AG63" s="27">
        <f t="shared" ref="AG63:AG64" si="63">($AG$57*Q63)</f>
        <v>0.20290421179961629</v>
      </c>
      <c r="AH63" s="196"/>
      <c r="AI63" s="200">
        <f t="shared" si="59"/>
        <v>549.94895601148244</v>
      </c>
      <c r="AJ63" s="18">
        <f t="shared" si="59"/>
        <v>103.48713138518427</v>
      </c>
      <c r="AK63" s="18">
        <f t="shared" si="59"/>
        <v>19.469671299807043</v>
      </c>
      <c r="AL63" s="18">
        <f t="shared" si="59"/>
        <v>122.83846170744722</v>
      </c>
      <c r="AM63" s="18">
        <f t="shared" si="60"/>
        <v>14.642605064837182</v>
      </c>
      <c r="AN63" s="201">
        <f t="shared" si="60"/>
        <v>0.68002290814872168</v>
      </c>
      <c r="BR63" s="329">
        <f t="shared" si="61"/>
        <v>0.68033398261497302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0.68033398261497302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1</v>
      </c>
      <c r="L65" s="27">
        <f>SUM(L62:L64)</f>
        <v>1</v>
      </c>
      <c r="M65" s="27">
        <f t="shared" ref="M65:Q65" si="64">SUM(M62:M64)</f>
        <v>1</v>
      </c>
      <c r="N65" s="27">
        <f t="shared" si="64"/>
        <v>1</v>
      </c>
      <c r="O65" s="27">
        <f t="shared" si="64"/>
        <v>1</v>
      </c>
      <c r="P65" s="27">
        <f t="shared" si="64"/>
        <v>1</v>
      </c>
      <c r="Q65" s="27">
        <f t="shared" si="64"/>
        <v>1</v>
      </c>
      <c r="Y65" s="225" t="s">
        <v>76</v>
      </c>
      <c r="Z65" s="141">
        <f t="shared" ref="Z65:AG65" si="65">SUM(Z62:Z64)</f>
        <v>0.64167604515852084</v>
      </c>
      <c r="AA65" s="141">
        <f t="shared" si="65"/>
        <v>0.35288907113250539</v>
      </c>
      <c r="AB65" s="141">
        <f t="shared" si="65"/>
        <v>4.0464453065523598E-2</v>
      </c>
      <c r="AC65" s="141">
        <f t="shared" si="65"/>
        <v>1.21917063615769E-2</v>
      </c>
      <c r="AD65" s="141">
        <f t="shared" si="65"/>
        <v>4.8031007352028407E-2</v>
      </c>
      <c r="AE65" s="141">
        <f t="shared" si="65"/>
        <v>9.3958089088228505</v>
      </c>
      <c r="AF65" s="141">
        <f t="shared" si="65"/>
        <v>0.43635441031806788</v>
      </c>
      <c r="AG65" s="141">
        <f t="shared" si="65"/>
        <v>0.43635314365508882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Y66" s="221" t="s">
        <v>74</v>
      </c>
      <c r="Z66" s="198">
        <f t="shared" ref="Z66:AF66" si="66">(Z31+Z34+Z37+Z40)-Q52-Q57-Z65</f>
        <v>0</v>
      </c>
      <c r="AA66" s="198">
        <f t="shared" si="66"/>
        <v>0</v>
      </c>
      <c r="AB66" s="198">
        <f t="shared" si="66"/>
        <v>0</v>
      </c>
      <c r="AC66" s="198">
        <f t="shared" si="66"/>
        <v>0</v>
      </c>
      <c r="AD66" s="198">
        <f t="shared" si="66"/>
        <v>0</v>
      </c>
      <c r="AE66" s="198">
        <f t="shared" si="66"/>
        <v>0</v>
      </c>
      <c r="AF66" s="198">
        <f t="shared" si="66"/>
        <v>0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>
        <f>(F31*T31+F34*T34+F37*T37+F40*T40)/(F31+F34+F37+F40)</f>
        <v>330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>
        <f>(B69/B70)</f>
        <v>3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>
        <f>B71*(Z31+Z34+Z37+Z40)</f>
        <v>3</v>
      </c>
      <c r="AL72" s="72"/>
      <c r="AM72" s="82"/>
      <c r="AN72" s="82"/>
      <c r="AO72" s="82"/>
      <c r="AP72" s="82"/>
      <c r="AQ72" s="82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B72-(1-(B69/1000))*(F31+F34+F37+F40)</f>
        <v>2.33</v>
      </c>
      <c r="AL73" s="72"/>
      <c r="AM73" s="82"/>
      <c r="AN73" s="82"/>
      <c r="AO73" s="82"/>
      <c r="AP73" s="82"/>
      <c r="AQ73" s="82"/>
      <c r="BT73" s="228">
        <f t="shared" ref="BT73:CB73" si="68">IF($B72="Yes",Z73,0)</f>
        <v>0</v>
      </c>
      <c r="BU73" s="228">
        <f t="shared" si="68"/>
        <v>0</v>
      </c>
      <c r="BV73" s="228">
        <f t="shared" si="68"/>
        <v>0</v>
      </c>
      <c r="BW73" s="228">
        <f t="shared" si="68"/>
        <v>0</v>
      </c>
      <c r="BX73" s="228">
        <f t="shared" si="68"/>
        <v>0</v>
      </c>
      <c r="BY73" s="228">
        <f t="shared" si="68"/>
        <v>0</v>
      </c>
      <c r="BZ73" s="228">
        <f t="shared" si="68"/>
        <v>0</v>
      </c>
      <c r="CA73" s="228">
        <f t="shared" si="68"/>
        <v>0</v>
      </c>
      <c r="CB73" s="228">
        <f t="shared" si="68"/>
        <v>0</v>
      </c>
    </row>
    <row r="74" spans="1:80" ht="15" thickBot="1" x14ac:dyDescent="0.35">
      <c r="D74" s="102"/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11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0</v>
      </c>
      <c r="J78" s="115">
        <f>F78-I78</f>
        <v>0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0.68033398261497302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0.68033398261497302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6"/>
        <v>0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0.68033398261497302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0.68033398261497302</v>
      </c>
      <c r="BT81" s="228"/>
    </row>
    <row r="82" spans="1:80" x14ac:dyDescent="0.3">
      <c r="A82" s="85" t="s">
        <v>132</v>
      </c>
      <c r="B82" s="116" t="s">
        <v>357</v>
      </c>
      <c r="C82" s="8" t="s">
        <v>13</v>
      </c>
      <c r="D82" s="116" t="s">
        <v>128</v>
      </c>
      <c r="E82" s="169">
        <f>IF(B82="","",VLOOKUP(B82,$B$62:$F$64,5,FALSE))</f>
        <v>0.29837936099871221</v>
      </c>
      <c r="F82" s="93">
        <v>97</v>
      </c>
      <c r="G82" s="128" t="s">
        <v>101</v>
      </c>
      <c r="H82" s="93">
        <v>10.7</v>
      </c>
      <c r="I82" s="115">
        <f>IF(B82="",0,(($E$22*$F$22+$E$23*$F$23+$E$24*$F$24+$E$25*$F$25)/$E$26)+$F$57)</f>
        <v>1</v>
      </c>
      <c r="J82" s="115">
        <f t="shared" si="76"/>
        <v>96</v>
      </c>
      <c r="K82" s="93">
        <v>27.9</v>
      </c>
      <c r="L82" s="139">
        <f>IF(B82="","",VLOOKUP(B82,$B$62:$AH$64,32,FALSE)+M82)</f>
        <v>0.20290421179961629</v>
      </c>
      <c r="M82" s="139">
        <f>IF(B82="","",VLOOKUP(B82,$B$62:$AH$64,33,FALSE))</f>
        <v>0</v>
      </c>
      <c r="O82" s="278">
        <f>(IF($B82="","",VLOOKUP($B82,'Processed products'!$AJ$5:$AN$250,5,FALSE)))</f>
        <v>39</v>
      </c>
      <c r="Q82" s="159">
        <f>AR82*(16/12)*19.5</f>
        <v>1.4278915839342713E-2</v>
      </c>
      <c r="R82" s="159">
        <f>AR82*11</f>
        <v>6.0410797781834547E-3</v>
      </c>
      <c r="S82" s="159">
        <v>0</v>
      </c>
      <c r="T82" s="159">
        <v>0</v>
      </c>
      <c r="U82" s="159">
        <v>0</v>
      </c>
      <c r="V82" s="159">
        <f>(AR82*(16/12)*55)+(AR82*10*21.75)</f>
        <v>0.15972248807469894</v>
      </c>
      <c r="W82" s="159">
        <f>AR82*(16/12)*19.5</f>
        <v>1.4278915839342713E-2</v>
      </c>
      <c r="X82" s="159">
        <f>AR82*(16/12)*19.5</f>
        <v>1.4278915839342713E-2</v>
      </c>
      <c r="Y82" s="190"/>
      <c r="Z82" s="195">
        <f>IF($B82="",0,(VLOOKUP($B82,$B$62:$AH$64,25,FALSE))-Q82)</f>
        <v>0.2841004451593695</v>
      </c>
      <c r="AA82" s="27">
        <f>IF($B82="",0,(VLOOKUP($B82,$B$62:$AH$64,26,FALSE))-R82)</f>
        <v>0.15805233829843154</v>
      </c>
      <c r="AB82" s="27">
        <f>IF($B82="",0,(VLOOKUP($B82,$B$62:$AH$64,27,FALSE))-S82)</f>
        <v>3.0878424134301058E-2</v>
      </c>
      <c r="AC82" s="27">
        <f>IF($B82="",0,(VLOOKUP($B82,$B$62:$AH$64,28,FALSE))-T82)</f>
        <v>5.8093480812913927E-3</v>
      </c>
      <c r="AD82" s="27">
        <f>IF($B82="",0,(VLOOKUP($B82,$B$62:$AH$64,29,FALSE))-U82)</f>
        <v>3.665246171033288E-2</v>
      </c>
      <c r="AE82" s="27">
        <f>IF($B82="",0,(VLOOKUP($B82,$B$62:$AH$64,30,FALSE))-V82)</f>
        <v>4.2093286545279263</v>
      </c>
      <c r="AF82" s="27">
        <f>IF($B82="",0,(VLOOKUP($B82,$B$62:$AH$64,31,FALSE))-W82)</f>
        <v>0.18862588495855884</v>
      </c>
      <c r="AG82" s="27">
        <f>IF($B82="",0,(L82-X82))</f>
        <v>0.18862529596027358</v>
      </c>
      <c r="AH82" s="196"/>
      <c r="AI82" s="192">
        <f t="shared" si="70"/>
        <v>556.3255566522264</v>
      </c>
      <c r="AJ82" s="18">
        <f t="shared" si="70"/>
        <v>108.68840461330302</v>
      </c>
      <c r="AK82" s="18">
        <f t="shared" si="70"/>
        <v>20.448218861581054</v>
      </c>
      <c r="AL82" s="18">
        <f t="shared" si="70"/>
        <v>129.01233466836788</v>
      </c>
      <c r="AM82" s="18">
        <f>IF($E82="","",(AE82/$Z82))</f>
        <v>14.816339524447608</v>
      </c>
      <c r="AN82" s="201">
        <f>IF($E82="","",(AF82/$Z82)*1000)</f>
        <v>663.94082857824083</v>
      </c>
      <c r="AP82" s="188">
        <f>IF(B82="","",(AR82*10))</f>
        <v>5.4918907074395047E-3</v>
      </c>
      <c r="AQ82" s="26">
        <v>0</v>
      </c>
      <c r="AR82" s="188">
        <f t="shared" si="95"/>
        <v>5.4918907074395047E-4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>
        <f>((L82*EXP(K82-81000*(1/(8.314*(H82+273.15)))))*24)/1000</f>
        <v>7.9067741669457698E-6</v>
      </c>
      <c r="BE82" s="159"/>
      <c r="BF82" s="159">
        <f>10*19.5*BD82</f>
        <v>1.541820962554425E-3</v>
      </c>
      <c r="BG82" s="159"/>
      <c r="BH82" s="159">
        <f>1-(BF82/L82)</f>
        <v>0.99240123726915486</v>
      </c>
      <c r="BI82" s="159"/>
      <c r="BJ82" s="159">
        <f>(L82+L82*BH82^(J82/10))/2</f>
        <v>0.19574069085754683</v>
      </c>
      <c r="BK82" s="159"/>
      <c r="BL82" s="159">
        <f>(((BJ82*EXP($K82-81000*(1/(8.314*(H82+273.15)))))*24)*J82)/1000</f>
        <v>7.3225209432526729E-4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0.68033398261497302</v>
      </c>
      <c r="BT82" s="228"/>
    </row>
    <row r="83" spans="1:80" ht="15" thickBot="1" x14ac:dyDescent="0.35">
      <c r="A83" s="85" t="s">
        <v>132</v>
      </c>
      <c r="B83" s="116" t="s">
        <v>356</v>
      </c>
      <c r="C83" s="8" t="s">
        <v>13</v>
      </c>
      <c r="D83" s="116" t="s">
        <v>128</v>
      </c>
      <c r="E83" s="169">
        <f>IF(B83="","",VLOOKUP(B83,$B$62:$F$64,5,FALSE))</f>
        <v>0.34329668415980868</v>
      </c>
      <c r="F83" s="93">
        <v>97</v>
      </c>
      <c r="G83" s="128" t="s">
        <v>247</v>
      </c>
      <c r="H83" s="93">
        <v>10.7</v>
      </c>
      <c r="I83" s="115">
        <f>IF(B83="",0,(($E$22*$F$22+$E$23*$F$23+$E$24*$F$24+$E$25*$F$25)/$E$26)+$F$57)</f>
        <v>1</v>
      </c>
      <c r="J83" s="115">
        <f t="shared" si="76"/>
        <v>96</v>
      </c>
      <c r="K83" s="93"/>
      <c r="L83" s="139">
        <f>IF(B83="","",VLOOKUP(B83,$B$62:$AH$64,32,FALSE)+M83)</f>
        <v>0.2334489318554725</v>
      </c>
      <c r="M83" s="139">
        <f>IF(B83="","",VLOOKUP(B83,$B$62:$AH$64,33,FALSE))</f>
        <v>0</v>
      </c>
      <c r="O83" s="278">
        <f>(IF($B83="","",VLOOKUP($B83,'Processed products'!$AJ$5:$AN$250,5,FALSE)))</f>
        <v>300</v>
      </c>
      <c r="Q83" s="159">
        <f>AR83*(16/12)*19.5</f>
        <v>0</v>
      </c>
      <c r="R83" s="159">
        <f>AR83*11</f>
        <v>0</v>
      </c>
      <c r="S83" s="159">
        <v>0</v>
      </c>
      <c r="T83" s="159">
        <v>0</v>
      </c>
      <c r="U83" s="159">
        <v>0</v>
      </c>
      <c r="V83" s="159">
        <f>(AR83*(16/12)*55)+(AR83*10*21.75)</f>
        <v>0</v>
      </c>
      <c r="W83" s="159">
        <f>AR83*(16/12)*19.5</f>
        <v>0</v>
      </c>
      <c r="X83" s="159">
        <f>AR83*(16/12)*19.5</f>
        <v>0</v>
      </c>
      <c r="Y83" s="190"/>
      <c r="Z83" s="197">
        <f>IF($B83="",0,(VLOOKUP($B83,$B$62:$AH$64,25,FALSE))-Q83)</f>
        <v>0.34329668415980868</v>
      </c>
      <c r="AA83" s="198">
        <f>IF($B83="",0,(VLOOKUP($B83,$B$62:$AH$64,26,FALSE))-R83)</f>
        <v>0.18879565305589038</v>
      </c>
      <c r="AB83" s="198">
        <f>IF($B83="",0,(VLOOKUP($B83,$B$62:$AH$64,27,FALSE))-S83)</f>
        <v>9.58602893122254E-3</v>
      </c>
      <c r="AC83" s="198">
        <f>IF($B83="",0,(VLOOKUP($B83,$B$62:$AH$64,28,FALSE))-T83)</f>
        <v>6.3823582802855069E-3</v>
      </c>
      <c r="AD83" s="198">
        <f>IF($B83="",0,(VLOOKUP($B83,$B$62:$AH$64,29,FALSE))-U83)</f>
        <v>1.137854564169553E-2</v>
      </c>
      <c r="AE83" s="198">
        <f>IF($B83="",0,(VLOOKUP($B83,$B$62:$AH$64,30,FALSE))-V83)</f>
        <v>5.026757766220225</v>
      </c>
      <c r="AF83" s="198">
        <f>IF($B83="",0,(VLOOKUP($B83,$B$62:$AH$64,31,FALSE))-W83)</f>
        <v>0.2334496095201663</v>
      </c>
      <c r="AG83" s="198">
        <f>IF($B83="",0,(L83-X83))</f>
        <v>0.2334489318554725</v>
      </c>
      <c r="AH83" s="199"/>
      <c r="AI83" s="192">
        <f t="shared" si="70"/>
        <v>549.94895601148244</v>
      </c>
      <c r="AJ83" s="18">
        <f t="shared" si="70"/>
        <v>27.92345330885902</v>
      </c>
      <c r="AK83" s="18">
        <f t="shared" si="70"/>
        <v>18.591377589054847</v>
      </c>
      <c r="AL83" s="18">
        <f t="shared" si="70"/>
        <v>33.144933134276016</v>
      </c>
      <c r="AM83" s="18">
        <f>IF($E83="","",(AE83/$Z83))</f>
        <v>14.642605064837182</v>
      </c>
      <c r="AN83" s="201">
        <f>IF($E83="","",(AF83/$Z83)*1000)</f>
        <v>680.02290814872163</v>
      </c>
      <c r="AP83" s="188">
        <f>IF(B83="","",(AR83*10))</f>
        <v>0</v>
      </c>
      <c r="AQ83" s="26">
        <v>0</v>
      </c>
      <c r="AR83" s="188">
        <f t="shared" si="95"/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>
        <f>((L83*EXP(K83-81000*(1/(8.314*(H83+273.15)))))*24)/1000</f>
        <v>6.9515895020802083E-18</v>
      </c>
      <c r="BE83" s="159"/>
      <c r="BF83" s="159">
        <f>10*19.5*BD83</f>
        <v>1.3555599529056406E-15</v>
      </c>
      <c r="BG83" s="159"/>
      <c r="BH83" s="159">
        <f>1-(BF83/L83)</f>
        <v>0.99999999999999423</v>
      </c>
      <c r="BI83" s="159"/>
      <c r="BJ83" s="159">
        <f>(L83+L83*BH83^(J83/10))/2</f>
        <v>0.23344893185546603</v>
      </c>
      <c r="BK83" s="159"/>
      <c r="BL83" s="159">
        <f>(((BJ83*EXP($K83-81000*(1/(8.314*(H83+273.15)))))*24)*J83)/1000</f>
        <v>6.6735259219968146E-16</v>
      </c>
      <c r="BM83" s="159"/>
      <c r="BO83" s="318">
        <f>VLOOKUP(B83,'Processed products'!$AJ$5:$AV$250,13,FALSE)</f>
        <v>0</v>
      </c>
      <c r="BP83" s="319">
        <f>VLOOKUP(B83,'Processed products'!$AJ$5:$AV$250,12,FALSE)</f>
        <v>0</v>
      </c>
      <c r="BR83" s="329">
        <f t="shared" si="75"/>
        <v>0.68033398261497302</v>
      </c>
      <c r="BT83" s="228"/>
    </row>
    <row r="84" spans="1:80" ht="15" thickBot="1" x14ac:dyDescent="0.35">
      <c r="BT84" s="228">
        <f>SUM(BT10:BT83)</f>
        <v>0</v>
      </c>
      <c r="BU84" s="228">
        <f t="shared" ref="BU84:CB84" si="102">SUM(BU10:BU83)</f>
        <v>0</v>
      </c>
      <c r="BV84" s="228">
        <f t="shared" si="102"/>
        <v>0</v>
      </c>
      <c r="BW84" s="228">
        <f t="shared" si="102"/>
        <v>0</v>
      </c>
      <c r="BX84" s="228">
        <f t="shared" si="102"/>
        <v>0</v>
      </c>
      <c r="BY84" s="228">
        <f t="shared" si="102"/>
        <v>0</v>
      </c>
      <c r="BZ84" s="228">
        <f t="shared" si="102"/>
        <v>0</v>
      </c>
      <c r="CA84" s="228">
        <f t="shared" si="102"/>
        <v>0</v>
      </c>
      <c r="CB84" s="228">
        <f t="shared" si="102"/>
        <v>0</v>
      </c>
    </row>
    <row r="85" spans="1:80" x14ac:dyDescent="0.3">
      <c r="Q85" s="313"/>
      <c r="R85" s="313"/>
      <c r="S85" s="313"/>
      <c r="T85" s="313"/>
      <c r="U85" s="313"/>
      <c r="V85" s="313"/>
      <c r="W85" s="313"/>
      <c r="Y85" s="225" t="s">
        <v>76</v>
      </c>
      <c r="Z85" s="141">
        <f>SUM(Z78:Z83)</f>
        <v>0.62739712931917824</v>
      </c>
      <c r="AA85" s="141">
        <f t="shared" ref="AA85:AF85" si="103">SUM(AA78:AA83)</f>
        <v>0.34684799135432193</v>
      </c>
      <c r="AB85" s="141">
        <f t="shared" si="103"/>
        <v>4.0464453065523598E-2</v>
      </c>
      <c r="AC85" s="141">
        <f t="shared" si="103"/>
        <v>1.21917063615769E-2</v>
      </c>
      <c r="AD85" s="141">
        <f t="shared" si="103"/>
        <v>4.8031007352028407E-2</v>
      </c>
      <c r="AE85" s="141">
        <f t="shared" si="103"/>
        <v>9.2360864207481512</v>
      </c>
      <c r="AF85" s="226">
        <f t="shared" si="103"/>
        <v>0.42207549447872517</v>
      </c>
      <c r="AG85" s="82"/>
      <c r="AH85" s="82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>
        <f>E17-Q26-Q52-Q57-SUM(Q78:Q83)-BT84-Z85</f>
        <v>0</v>
      </c>
      <c r="AA86" s="198">
        <f>($E$17*(R17/1000))-R26-R52-R57-SUM(R78:R83)-BU84-AA85</f>
        <v>0</v>
      </c>
      <c r="AB86" s="198">
        <f>($E$17*(S17/1000))-S26-S52-S57-SUM(S78:S83)-BV84-AB85</f>
        <v>0</v>
      </c>
      <c r="AC86" s="198">
        <f>($E$17*(T17/1000))-T26-T52-T57-SUM(T78:T83)-BW84-AC85</f>
        <v>0</v>
      </c>
      <c r="AD86" s="198">
        <f>($E$17*(U17/1000))-U26-U52-U57-SUM(U78:U83)-BX84-AD85</f>
        <v>0</v>
      </c>
      <c r="AE86" s="198">
        <f>($E$17*V17)-V26-V52-V57-SUM(V78:V83)-BY84-AE85</f>
        <v>0</v>
      </c>
      <c r="AF86" s="199">
        <f>($E$17*(W17/1000))-W26-W52-W57-SUM(W78:W83)-BZ84-AF85</f>
        <v>0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 t="s">
        <v>318</v>
      </c>
      <c r="C88" s="232">
        <v>25</v>
      </c>
      <c r="D88" s="232" t="s">
        <v>146</v>
      </c>
      <c r="E88" s="232" t="s">
        <v>150</v>
      </c>
      <c r="F88" s="326">
        <f>J88</f>
        <v>100</v>
      </c>
      <c r="G88" s="130"/>
      <c r="H88" s="130">
        <f>E13/(P13/1000)</f>
        <v>3.0303030303030303</v>
      </c>
      <c r="I88" s="130">
        <f>E13/(P13/1000)</f>
        <v>3.0303030303030303</v>
      </c>
      <c r="J88" s="28">
        <f>I88/H88*100</f>
        <v>100</v>
      </c>
      <c r="K88" s="234">
        <f>IF(B88="",0,(((VLOOKUP(B88,$B$13:$E$16,4,FALSE)*1000)/(VLOOKUP(B88,$B$13:$P$16,15,FALSE))*(F88/100))/1000)*C88)</f>
        <v>7.575757575757576E-2</v>
      </c>
      <c r="L88" s="234">
        <f>IF(E88="Diesel",VLOOKUP(D88,Other_tables!$O$5:$P$13,2,FALSE)*K88*1.007,0)</f>
        <v>0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0</v>
      </c>
      <c r="R88" s="234">
        <f>IF(O88="","0",SUMPRODUCT(($D$88:$D$101=O88)*$K$88:$K$101))</f>
        <v>0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0.26702639691059643</v>
      </c>
      <c r="S89" s="234">
        <f>IF(O89="Traktor",0,(R89*VLOOKUP(O89,Other_tables!$O$5:$P$13,2,FALSE))/1000)</f>
        <v>2.6702639691059644E-2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/>
      <c r="C97" s="232"/>
      <c r="D97" s="232"/>
      <c r="E97" s="232"/>
      <c r="F97" s="233">
        <v>100</v>
      </c>
      <c r="G97" s="130"/>
      <c r="K97" s="234">
        <f t="shared" si="104"/>
        <v>0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0</v>
      </c>
      <c r="R97" s="240"/>
      <c r="S97" s="239">
        <f t="shared" ref="S97" si="107">SUM(S88:S96)</f>
        <v>2.6702639691059644E-2</v>
      </c>
    </row>
    <row r="98" spans="1:19" x14ac:dyDescent="0.3">
      <c r="A98" s="230" t="s">
        <v>205</v>
      </c>
      <c r="B98" s="231" t="s">
        <v>318</v>
      </c>
      <c r="C98" s="232">
        <v>25</v>
      </c>
      <c r="D98" s="232" t="s">
        <v>146</v>
      </c>
      <c r="E98" s="232" t="s">
        <v>150</v>
      </c>
      <c r="F98" s="326">
        <f>J98</f>
        <v>252.47484392198726</v>
      </c>
      <c r="G98" s="130"/>
      <c r="H98" s="130">
        <f>E13/(P13/1000)</f>
        <v>3.0303030303030303</v>
      </c>
      <c r="I98" s="130">
        <f>Z63/(T63/1000)</f>
        <v>7.6507528461208256</v>
      </c>
      <c r="J98" s="250">
        <f>I98/H98*100</f>
        <v>252.47484392198726</v>
      </c>
      <c r="K98" s="234">
        <f t="shared" si="104"/>
        <v>0.19126882115302066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 t="s">
        <v>318</v>
      </c>
      <c r="C110" s="232"/>
      <c r="D110" s="232">
        <v>6.4999999999999997E-3</v>
      </c>
      <c r="E110" s="232"/>
      <c r="F110" s="233">
        <v>100</v>
      </c>
      <c r="G110" s="130">
        <f>Z22/(P22/1000)</f>
        <v>3.0303030303030303</v>
      </c>
      <c r="H110" s="130">
        <f>E31/(110/1000)</f>
        <v>9.0909090909090917</v>
      </c>
      <c r="I110" s="322">
        <f>H110/G110*100</f>
        <v>300.00000000000006</v>
      </c>
      <c r="J110" s="130"/>
      <c r="K110" s="130"/>
      <c r="L110" s="130"/>
      <c r="M110" s="130"/>
      <c r="N110" s="130"/>
      <c r="O110" s="235" t="str">
        <f t="shared" si="108"/>
        <v>Sows_deep_litter_conv</v>
      </c>
      <c r="P110" s="236"/>
      <c r="Q110" s="234">
        <f t="shared" si="109"/>
        <v>0</v>
      </c>
      <c r="R110" s="234">
        <f t="shared" si="110"/>
        <v>1.9696969696969695E-2</v>
      </c>
      <c r="S110" s="234">
        <f t="shared" si="111"/>
        <v>0</v>
      </c>
    </row>
    <row r="111" spans="1:19" x14ac:dyDescent="0.3">
      <c r="A111" s="230" t="s">
        <v>171</v>
      </c>
      <c r="B111" s="231" t="s">
        <v>318</v>
      </c>
      <c r="C111" s="232"/>
      <c r="D111" s="232">
        <v>3.1699999999999999E-2</v>
      </c>
      <c r="E111" s="232"/>
      <c r="F111" s="233">
        <v>100</v>
      </c>
      <c r="G111" s="130"/>
      <c r="H111" s="130"/>
      <c r="I111" s="130"/>
      <c r="J111" s="130"/>
      <c r="K111" s="130"/>
      <c r="L111" s="130"/>
      <c r="M111" s="130"/>
      <c r="N111" s="130"/>
      <c r="O111" s="235" t="str">
        <f t="shared" si="108"/>
        <v>Sows_deep_litter_conv</v>
      </c>
      <c r="P111" s="236"/>
      <c r="Q111" s="234">
        <f t="shared" si="109"/>
        <v>0</v>
      </c>
      <c r="R111" s="234">
        <f t="shared" si="110"/>
        <v>9.6060606060606055E-2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 t="s">
        <v>318</v>
      </c>
      <c r="C114" s="232"/>
      <c r="D114" s="232">
        <v>3.0999999999999999E-3</v>
      </c>
      <c r="E114" s="232"/>
      <c r="F114" s="233">
        <v>194</v>
      </c>
      <c r="G114" s="130"/>
      <c r="H114" s="130">
        <f>Z57/(110/1000)</f>
        <v>5.8334185923501893</v>
      </c>
      <c r="I114" s="322">
        <f>H114/G110*100</f>
        <v>192.50281354755626</v>
      </c>
      <c r="J114" s="130"/>
      <c r="K114" s="130"/>
      <c r="L114" s="130"/>
      <c r="M114" s="130"/>
      <c r="N114" s="130"/>
      <c r="O114" s="235" t="str">
        <f t="shared" si="108"/>
        <v>Sows_deep_litter_conv</v>
      </c>
      <c r="P114" s="236"/>
      <c r="Q114" s="234">
        <f t="shared" si="109"/>
        <v>0</v>
      </c>
      <c r="R114" s="234">
        <f t="shared" si="110"/>
        <v>1.8224242424242424E-2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0.13398181818181817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 t="s">
        <v>318</v>
      </c>
      <c r="C118" s="232" t="s">
        <v>255</v>
      </c>
      <c r="D118" s="232"/>
      <c r="E118" s="254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>1.5257575757575755E-3</v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1.5257575757575755E-3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0.13398181818181817</v>
      </c>
      <c r="E132" s="262">
        <f>Q97+S115+E127</f>
        <v>1.5257575757575755E-3</v>
      </c>
      <c r="F132" s="262">
        <f>S97</f>
        <v>2.6702639691059644E-2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1.4610616746970357E-2</v>
      </c>
      <c r="AN134" s="272">
        <f>V26+SUM(V78:V83)+V57</f>
        <v>0.16343286040681584</v>
      </c>
      <c r="AO134" s="269" t="s">
        <v>176</v>
      </c>
      <c r="AP134" s="188">
        <f>SUM(AP22:AP25,AP57,AP78:AP83)</f>
        <v>5.6194679796039834E-3</v>
      </c>
      <c r="AQ134" s="188">
        <f t="shared" ref="AQ134:BA134" si="112">SUM(AQ22:AQ25,AQ57,AQ78:AQ83)</f>
        <v>0</v>
      </c>
      <c r="AR134" s="188">
        <f t="shared" si="112"/>
        <v>5.619467979603983E-4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0.2150840557909027</v>
      </c>
      <c r="AN135" s="273">
        <f>V52-F52*55</f>
        <v>1.3462421408140486</v>
      </c>
      <c r="AO135" s="269" t="s">
        <v>177</v>
      </c>
      <c r="AP135" s="188">
        <f>SUM(AP48:AP51)</f>
        <v>5.8245917121898819E-2</v>
      </c>
      <c r="AQ135" s="188">
        <f t="shared" ref="AQ135:BA135" si="113">SUM(AQ48:AQ51)</f>
        <v>0</v>
      </c>
      <c r="AR135" s="188">
        <f t="shared" si="113"/>
        <v>1.0826378647193005E-3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G22:G25" xr:uid="{00000000-0002-0000-0100-000000000000}">
      <formula1>"Arrhenius, IPCC_MCF_B0"</formula1>
    </dataValidation>
    <dataValidation type="list" allowBlank="1" showInputMessage="1" showErrorMessage="1" sqref="D22:D25 D31:D42 D57 D62:D64 D78:D83" xr:uid="{00000000-0002-0000-0100-000004000000}">
      <formula1>"Yes,No"</formula1>
    </dataValidation>
    <dataValidation type="list" allowBlank="1" showInputMessage="1" showErrorMessage="1" sqref="B80" xr:uid="{00000000-0002-0000-0100-000005000000}">
      <formula1>$B$37:$B$39</formula1>
    </dataValidation>
    <dataValidation type="list" allowBlank="1" showInputMessage="1" showErrorMessage="1" sqref="B79" xr:uid="{00000000-0002-0000-0100-000006000000}">
      <formula1>$B$34:$B$36</formula1>
    </dataValidation>
    <dataValidation type="list" allowBlank="1" showInputMessage="1" showErrorMessage="1" sqref="B78" xr:uid="{00000000-0002-0000-0100-000007000000}">
      <formula1>$B$31:$B$33</formula1>
    </dataValidation>
    <dataValidation type="list" allowBlank="1" showInputMessage="1" showErrorMessage="1" sqref="B82:B83" xr:uid="{00000000-0002-0000-0100-000008000000}">
      <formula1>$B$62:$B$64</formula1>
    </dataValidation>
    <dataValidation type="list" allowBlank="1" showInputMessage="1" showErrorMessage="1" sqref="B81" xr:uid="{00000000-0002-0000-0100-000009000000}">
      <formula1>$B$40:$B$42</formula1>
    </dataValidation>
    <dataValidation type="list" allowBlank="1" showInputMessage="1" showErrorMessage="1" sqref="G78:G83 G57" xr:uid="{00000000-0002-0000-0100-00000A000000}">
      <formula1>"Arrhenius, IPCC"</formula1>
    </dataValidation>
    <dataValidation type="list" allowBlank="1" showInputMessage="1" showErrorMessage="1" sqref="B22:B26 B118:B126 B106:B114 B88:B101" xr:uid="{00000000-0002-0000-0100-00000B000000}">
      <formula1>$B$13:$B$16</formula1>
    </dataValidation>
    <dataValidation type="list" allowBlank="1" showInputMessage="1" showErrorMessage="1" sqref="C119:C126" xr:uid="{00000000-0002-0000-0100-000011000000}"/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00000000-0002-0000-0100-00000E000000}">
          <x14:formula1>
            <xm:f>Other_tables!$O$5:$O$13</xm:f>
          </x14:formula1>
          <xm:sqref>D88:D101</xm:sqref>
        </x14:dataValidation>
        <x14:dataValidation type="list" allowBlank="1" showInputMessage="1" showErrorMessage="1" xr:uid="{00000000-0002-0000-0100-00000F000000}">
          <x14:formula1>
            <xm:f>Other_tables!$T$5:$T$6</xm:f>
          </x14:formula1>
          <xm:sqref>E88:E101</xm:sqref>
        </x14:dataValidation>
        <x14:dataValidation type="list" allowBlank="1" showInputMessage="1" showErrorMessage="1" xr:uid="{00000000-0002-0000-0100-000010000000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00000000-0002-0000-0100-000012000000}">
          <x14:formula1>
            <xm:f>Other_tables!$B$4:$B$11</xm:f>
          </x14:formula1>
          <xm:sqref>G5</xm:sqref>
        </x14:dataValidation>
        <x14:dataValidation type="list" allowBlank="1" showInputMessage="1" showErrorMessage="1" xr:uid="{00000000-0002-0000-0100-000013000000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00000000-0002-0000-0100-000014000000}">
          <x14:formula1>
            <xm:f>'Processed products'!$AJ$5:$AJ$104</xm:f>
          </x14:formula1>
          <xm:sqref>B31:B42</xm:sqref>
        </x14:dataValidation>
        <x14:dataValidation type="list" allowBlank="1" showInputMessage="1" showErrorMessage="1" xr:uid="{00000000-0002-0000-0100-000016000000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7A0F12CF-6C3C-4F52-A3CD-16DD31FFBFE5}">
          <x14:formula1>
            <xm:f>'Processed products'!$AK$5:$AK$250</xm:f>
          </x14:formula1>
          <xm:sqref>B13:B15</xm:sqref>
        </x14:dataValidation>
        <x14:dataValidation type="list" allowBlank="1" showInputMessage="1" showErrorMessage="1" xr:uid="{C711377C-834B-4853-A979-55F67EE15B3B}">
          <x14:formula1>
            <xm:f>'Processed products'!$AJ$5:$AJ$250</xm:f>
          </x14:formula1>
          <xm:sqref>B57 B62:B64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F3050-B30C-49C3-B354-18815AAE6BE1}">
  <sheetPr>
    <tabColor theme="5" tint="0.59999389629810485"/>
  </sheetPr>
  <dimension ref="A1:CB137"/>
  <sheetViews>
    <sheetView topLeftCell="A98" workbookViewId="0">
      <selection activeCell="R48" sqref="R48:R51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237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343</v>
      </c>
      <c r="C5" s="333"/>
      <c r="F5" s="99" t="s">
        <v>201</v>
      </c>
      <c r="G5" s="96" t="s">
        <v>86</v>
      </c>
    </row>
    <row r="6" spans="1:80" x14ac:dyDescent="0.3">
      <c r="A6" s="3" t="s">
        <v>5</v>
      </c>
      <c r="B6" s="333" t="s">
        <v>340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341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 t="s">
        <v>342</v>
      </c>
      <c r="C13" s="8" t="s">
        <v>13</v>
      </c>
      <c r="D13" s="35"/>
      <c r="E13" s="9">
        <v>1</v>
      </c>
      <c r="P13" s="247">
        <f>(IF($B13="","0",VLOOKUP($B13,Biomass_pool_output_Livesto_mod!$A$3:$H$250,8,FALSE)))</f>
        <v>330</v>
      </c>
      <c r="Q13" s="17"/>
      <c r="R13" s="18">
        <f>(IF($B13="","0",VLOOKUP($B13,Biomass_pool_output_Livesto_mod!$A$3:$I$250,3,FALSE)))*$E13</f>
        <v>489.67089559506701</v>
      </c>
      <c r="S13" s="18">
        <f>(IF($B13="","0",VLOOKUP($B13,Biomass_pool_output_Livesto_mod!$A$3:$I$250,4,FALSE)))*$E13</f>
        <v>23.987407977535199</v>
      </c>
      <c r="T13" s="18">
        <f>(IF($B13="","0",VLOOKUP($B13,Biomass_pool_output_Livesto_mod!$A$3:$I$250,5,FALSE)))*$E13</f>
        <v>8.7101507851783193</v>
      </c>
      <c r="U13" s="18">
        <f>(IF($B13="","0",VLOOKUP($B13,Biomass_pool_output_Livesto_mod!$A$3:$I$250,6,FALSE)))*$E13</f>
        <v>49.790089093770902</v>
      </c>
      <c r="V13" s="18">
        <f>(IF($B13="","0",VLOOKUP($B13,Biomass_pool_output_Livesto_mod!$A$3:$I$250,7,FALSE)))*$E13</f>
        <v>15.3750992079528</v>
      </c>
      <c r="W13" s="301">
        <f>IF(B13="",0,IF(VLOOKUP(B13,Other_tables!$E$3:$H$225,3,FALSE)="Nej",VLOOKUP($B13,Biomass_pool_output_Livesto_mod!$A$3:$I$250,9,FALSE)*$E13,((VLOOKUP(B13,Other_tables!$E$3:$H$225,4,FALSE))/100)*E13*1000))</f>
        <v>755.80320910450098</v>
      </c>
      <c r="X13" s="301">
        <f>(IF($B13="","0",VLOOKUP($B13,Biomass_pool_output_Livesto_mod!$A$3:$J$250,10,FALSE)))*$E13</f>
        <v>0.56328288660854098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/>
      <c r="C15" s="8" t="s">
        <v>13</v>
      </c>
      <c r="D15" s="35"/>
      <c r="E15" s="9"/>
      <c r="P15" s="247" t="str">
        <f>(IF($B15="","0",VLOOKUP($B15,Biomass_pool_output_Livesto_mod!$A$3:$H$250,8,FALSE)))</f>
        <v>0</v>
      </c>
      <c r="Q15" s="17"/>
      <c r="R15" s="18">
        <f>(IF($B15="","0",VLOOKUP($B15,Biomass_pool_output_Livesto_mod!$A$3:$I$250,3,FALSE)))*$E15</f>
        <v>0</v>
      </c>
      <c r="S15" s="18">
        <f>(IF($B15="","0",VLOOKUP($B15,Biomass_pool_output_Livesto_mod!$A$3:$I$250,4,FALSE)))*$E15</f>
        <v>0</v>
      </c>
      <c r="T15" s="18">
        <f>(IF($B15="","0",VLOOKUP($B15,Biomass_pool_output_Livesto_mod!$A$3:$I$250,5,FALSE)))*$E15</f>
        <v>0</v>
      </c>
      <c r="U15" s="18">
        <f>(IF($B15="","0",VLOOKUP($B15,Biomass_pool_output_Livesto_mod!$A$3:$I$250,6,FALSE)))*$E15</f>
        <v>0</v>
      </c>
      <c r="V15" s="18">
        <f>(IF($B15="","0",VLOOKUP($B15,Biomass_pool_output_Livesto_mod!$A$3:$I$250,7,FALSE)))*$E15</f>
        <v>0</v>
      </c>
      <c r="W15" s="301">
        <f>IF(B15="",0,IF(VLOOKUP(B15,Other_tables!$E$3:$H$225,3,FALSE)="Nej",VLOOKUP($B15,Biomass_pool_output_Livesto_mod!$A$3:$I$250,9,FALSE)*$E15,((VLOOKUP(B15,Other_tables!$E$3:$H$225,4,FALSE))/100)*E15*1000))</f>
        <v>0</v>
      </c>
      <c r="X15" s="301">
        <f>(IF($B15="","0",VLOOKUP($B15,Biomass_pool_output_Livesto_mod!$A$3:$J$250,10,FALSE)))*$E15</f>
        <v>0</v>
      </c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/>
      <c r="C16" s="8" t="s">
        <v>13</v>
      </c>
      <c r="D16" s="35"/>
      <c r="E16" s="9"/>
      <c r="P16" s="247" t="str">
        <f>(IF($B16="","0",VLOOKUP($B16,Biomass_pool_output_Livesto_mod!$A$3:$H$250,8,FALSE)))</f>
        <v>0</v>
      </c>
      <c r="Q16" s="17"/>
      <c r="R16" s="18">
        <f>(IF($B16="","0",VLOOKUP($B16,Biomass_pool_output_Livesto_mod!$A$3:$I$250,3,FALSE)))*$E16</f>
        <v>0</v>
      </c>
      <c r="S16" s="18">
        <f>(IF($B16="","0",VLOOKUP($B16,Biomass_pool_output_Livesto_mod!$A$3:$I$250,4,FALSE)))*$E16</f>
        <v>0</v>
      </c>
      <c r="T16" s="18">
        <f>(IF($B16="","0",VLOOKUP($B16,Biomass_pool_output_Livesto_mod!$A$3:$I$250,5,FALSE)))*$E16</f>
        <v>0</v>
      </c>
      <c r="U16" s="18">
        <f>(IF($B16="","0",VLOOKUP($B16,Biomass_pool_output_Livesto_mod!$A$3:$I$250,6,FALSE)))*$E16</f>
        <v>0</v>
      </c>
      <c r="V16" s="18">
        <f>(IF($B16="","0",VLOOKUP($B16,Biomass_pool_output_Livesto_mod!$A$3:$I$250,7,FALSE)))*$E16</f>
        <v>0</v>
      </c>
      <c r="W16" s="301">
        <f>IF(B16="",0,IF(VLOOKUP(B16,Other_tables!$E$3:$H$225,3,FALSE)="Nej",VLOOKUP($B16,Biomass_pool_output_Livesto_mod!$A$3:$I$250,9,FALSE)*$E16,((VLOOKUP(B16,Other_tables!$E$3:$H$225,4,FALSE))/100)*E16*1000))</f>
        <v>0</v>
      </c>
      <c r="X16" s="301">
        <f>(IF($B16="","0",VLOOKUP($B16,Biomass_pool_output_Livesto_mod!$A$3:$J$250,10,FALSE)))*$E16</f>
        <v>0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330</v>
      </c>
      <c r="Q17" s="131"/>
      <c r="R17" s="18">
        <f t="shared" ref="R17:V17" si="1">SUM(R13:R16)</f>
        <v>489.67089559506701</v>
      </c>
      <c r="S17" s="18">
        <f t="shared" si="1"/>
        <v>23.987407977535199</v>
      </c>
      <c r="T17" s="18">
        <f t="shared" si="1"/>
        <v>8.7101507851783193</v>
      </c>
      <c r="U17" s="18">
        <f t="shared" si="1"/>
        <v>49.790089093770902</v>
      </c>
      <c r="V17" s="18">
        <f t="shared" si="1"/>
        <v>15.3750992079528</v>
      </c>
      <c r="W17" s="18">
        <f>SUM(W13:W16)</f>
        <v>755.80320910450098</v>
      </c>
      <c r="X17" s="301">
        <f>IF((X13+X14+X15+X16)=0,0,(E13*X13+E14*X14+E15*X15+E16*X16)/E17)</f>
        <v>0.56328288660854098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 t="s">
        <v>342</v>
      </c>
      <c r="C22" s="8" t="s">
        <v>13</v>
      </c>
      <c r="D22" s="116" t="s">
        <v>127</v>
      </c>
      <c r="E22" s="115">
        <f>IF(B22="",0,VLOOKUP(B22,$B$13:$E$16,4,FALSE))</f>
        <v>1</v>
      </c>
      <c r="F22" s="93">
        <v>0</v>
      </c>
      <c r="G22" s="128" t="s">
        <v>179</v>
      </c>
      <c r="H22" s="93"/>
      <c r="I22" s="93"/>
      <c r="J22" s="93"/>
      <c r="K22" s="93"/>
      <c r="L22" s="163">
        <f>IF(G22="IPCC_MCF_B0",0,((W13/1000)*(I22/100)))</f>
        <v>0</v>
      </c>
      <c r="M22" s="163">
        <f>IF(G22="IPCC_MCF_B0",0,((W13/1000)*(J22/100)))</f>
        <v>0</v>
      </c>
      <c r="O22" s="177"/>
      <c r="P22" s="247">
        <f>IF($B22="","0",(((E22-Q22)*1000)/((E22*1000)/P13)))</f>
        <v>330</v>
      </c>
      <c r="Q22" s="243">
        <f>AR22*(16/12)*9.375</f>
        <v>0</v>
      </c>
      <c r="R22" s="159">
        <f>AR22*5</f>
        <v>0</v>
      </c>
      <c r="S22" s="159">
        <v>0</v>
      </c>
      <c r="T22" s="159">
        <v>0</v>
      </c>
      <c r="U22" s="159">
        <v>0</v>
      </c>
      <c r="V22" s="159">
        <f>(AR22*(16/12)*55)+(AR22*4*21.75)</f>
        <v>0</v>
      </c>
      <c r="W22" s="159">
        <f>AR22*(16/12)*9.375</f>
        <v>0</v>
      </c>
      <c r="X22" s="159">
        <f>IF(L22&gt;0,(L22-(L22*BH22^(F22/10))),0)</f>
        <v>0</v>
      </c>
      <c r="Y22" s="207">
        <f>IF(M22&gt;0,(M22-(M22*BI22^(F22/10))),0)</f>
        <v>0</v>
      </c>
      <c r="Z22" s="202">
        <f>E22-Q22</f>
        <v>1</v>
      </c>
      <c r="AA22" s="27">
        <f>IF($E22="",0,(R13-(R22*1000))/1000)</f>
        <v>0.48967089559506699</v>
      </c>
      <c r="AB22" s="27">
        <f>IF($E22="",0,(S13-(S22*1000))/1000)</f>
        <v>2.3987407977535197E-2</v>
      </c>
      <c r="AC22" s="27">
        <f>IF($E22="",0,(T13-(T22*1000))/1000)</f>
        <v>8.7101507851783198E-3</v>
      </c>
      <c r="AD22" s="27">
        <f>IF($E22="",0,(U13-(U22*1000))/1000)</f>
        <v>4.9790089093770903E-2</v>
      </c>
      <c r="AE22" s="27">
        <f>IF($E22="",0,(V13-V22))</f>
        <v>15.3750992079528</v>
      </c>
      <c r="AF22" s="27">
        <f>IF($E22="",0,(W13-(W22*1000))/1000)</f>
        <v>0.75580320910450094</v>
      </c>
      <c r="AG22" s="27">
        <f>IF($E22="",0,(L22-X22))</f>
        <v>0</v>
      </c>
      <c r="AH22" s="196">
        <f>IF($E22="",0,(M22-Y22))</f>
        <v>0</v>
      </c>
      <c r="AI22" s="200">
        <f>IF($E22=0,"",(AA22/$Z22)*1000)</f>
        <v>489.67089559506701</v>
      </c>
      <c r="AJ22" s="18">
        <f t="shared" ref="AJ22:AL25" si="2">IF($E22=0,"",(AB22/$Z22)*1000)</f>
        <v>23.987407977535199</v>
      </c>
      <c r="AK22" s="18">
        <f t="shared" si="2"/>
        <v>8.7101507851783193</v>
      </c>
      <c r="AL22" s="18">
        <f t="shared" si="2"/>
        <v>49.790089093770902</v>
      </c>
      <c r="AM22" s="18">
        <f>IF($E22=0,"",(AE22/$Z22))</f>
        <v>15.3750992079528</v>
      </c>
      <c r="AN22" s="201">
        <f>IF($E22=0,"",(AF22/$Z22)*1000)</f>
        <v>755.80320910450098</v>
      </c>
      <c r="AP22" s="264">
        <f>IF(B22="","",(AR22*4))</f>
        <v>0</v>
      </c>
      <c r="AQ22" s="26">
        <v>0</v>
      </c>
      <c r="AR22" s="272">
        <f>IF(F22="",0,IF(G22="Arrhenius",(BL22+BM22)*(12/16),(((W13/1000)*BO22*(BP22/100)*0.67)*(12/16))*(F22/$G$8)))</f>
        <v>0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0</v>
      </c>
      <c r="BE22" s="138">
        <f>((M22*0.01*EXP(K22-81000*(1/(8.314*(H22+273.15)))))*24)/1000</f>
        <v>0</v>
      </c>
      <c r="BF22" s="138">
        <f>10*9.375*BD22</f>
        <v>0</v>
      </c>
      <c r="BG22" s="138">
        <f>10*9.375*BE22</f>
        <v>0</v>
      </c>
      <c r="BH22" s="139" t="e">
        <f>IF(B22="",0,1-(BF22/L22))</f>
        <v>#DIV/0!</v>
      </c>
      <c r="BI22" s="139" t="e">
        <f>IF(B22="",0,1-(BG22/M22))</f>
        <v>#DIV/0!</v>
      </c>
      <c r="BJ22" s="54" t="e">
        <f>IF(B22="",0,(L22+L22*BH22^(F22/10))/2)</f>
        <v>#DIV/0!</v>
      </c>
      <c r="BK22" s="54" t="e">
        <f>IF(B22="",0,(M22+M22*BI22^(F22/10))/2)</f>
        <v>#DIV/0!</v>
      </c>
      <c r="BL22" s="140" t="e">
        <f>(((BJ22*EXP($K22-81000*(1/(8.314*(H22+273.15)))))*24)*F22)/1000</f>
        <v>#DIV/0!</v>
      </c>
      <c r="BM22" s="290" t="e">
        <f>(((BK22*0.01*EXP(K22-81000*(1/(8.314*(H22+273.15)))))*24)*F22)/1000</f>
        <v>#DIV/0!</v>
      </c>
      <c r="BO22" s="285">
        <f>VLOOKUP(B22,'Processed products'!$AK$5:$AV$250,12,FALSE)</f>
        <v>0.45</v>
      </c>
      <c r="BP22" s="316">
        <f>VLOOKUP(B22,'Processed products'!$AK$5:$AV$250,11,FALSE)</f>
        <v>17.96</v>
      </c>
      <c r="BR22" s="329">
        <f>$X$17</f>
        <v>0.56328288660854098</v>
      </c>
      <c r="BT22" s="228">
        <f t="shared" si="0"/>
        <v>0</v>
      </c>
      <c r="BU22" s="228">
        <f t="shared" si="0"/>
        <v>0</v>
      </c>
      <c r="BV22" s="228">
        <f t="shared" si="0"/>
        <v>0</v>
      </c>
      <c r="BW22" s="228">
        <f t="shared" si="0"/>
        <v>0</v>
      </c>
      <c r="BX22" s="228">
        <f t="shared" si="0"/>
        <v>0</v>
      </c>
      <c r="BY22" s="228">
        <f t="shared" si="0"/>
        <v>0</v>
      </c>
      <c r="BZ22" s="228">
        <f t="shared" si="0"/>
        <v>0</v>
      </c>
      <c r="CA22" s="228">
        <f t="shared" si="0"/>
        <v>0</v>
      </c>
      <c r="CB22" s="228">
        <f t="shared" si="0"/>
        <v>0</v>
      </c>
    </row>
    <row r="23" spans="1:80" x14ac:dyDescent="0.3">
      <c r="A23" s="85" t="s">
        <v>89</v>
      </c>
      <c r="B23" s="116" t="str">
        <f t="shared" ref="B23:B25" si="3">IF(B14="","",B14)</f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2"/>
        <v/>
      </c>
      <c r="AK23" s="18" t="str">
        <f t="shared" si="2"/>
        <v/>
      </c>
      <c r="AL23" s="18" t="str">
        <f t="shared" si="2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0.56328288660854098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3"/>
        <v/>
      </c>
      <c r="C24" s="8" t="s">
        <v>13</v>
      </c>
      <c r="D24" s="116"/>
      <c r="E24" s="115">
        <f>IF(B24="",0,VLOOKUP(B24,$B$13:$E$16,4,FALSE))</f>
        <v>0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8">IF(G24="IPCC_MCF_B0",0,((W15/1000)*(J24/100)))</f>
        <v>0</v>
      </c>
      <c r="O24" s="177"/>
      <c r="P24" s="247" t="str">
        <f>IF($B24="","0",(((E24-Q24)*1000)/((E24*1000)/P15)))</f>
        <v>0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0</v>
      </c>
      <c r="AA24" s="27">
        <f t="shared" si="9"/>
        <v>0</v>
      </c>
      <c r="AB24" s="27">
        <f t="shared" si="9"/>
        <v>0</v>
      </c>
      <c r="AC24" s="27">
        <f t="shared" si="9"/>
        <v>0</v>
      </c>
      <c r="AD24" s="27">
        <f t="shared" si="9"/>
        <v>0</v>
      </c>
      <c r="AE24" s="27">
        <f t="shared" si="10"/>
        <v>0</v>
      </c>
      <c r="AF24" s="27">
        <f t="shared" si="11"/>
        <v>0</v>
      </c>
      <c r="AG24" s="27">
        <f t="shared" si="12"/>
        <v>0</v>
      </c>
      <c r="AH24" s="196">
        <f t="shared" si="12"/>
        <v>0</v>
      </c>
      <c r="AI24" s="200" t="str">
        <f t="shared" si="13"/>
        <v/>
      </c>
      <c r="AJ24" s="18" t="str">
        <f t="shared" si="2"/>
        <v/>
      </c>
      <c r="AK24" s="18" t="str">
        <f t="shared" si="2"/>
        <v/>
      </c>
      <c r="AL24" s="18" t="str">
        <f t="shared" si="2"/>
        <v/>
      </c>
      <c r="AM24" s="18" t="str">
        <f t="shared" si="14"/>
        <v/>
      </c>
      <c r="AN24" s="201" t="str">
        <f t="shared" si="15"/>
        <v/>
      </c>
      <c r="AP24" s="264" t="str">
        <f t="shared" si="16"/>
        <v/>
      </c>
      <c r="AQ24" s="26">
        <v>0</v>
      </c>
      <c r="AR24" s="272">
        <f t="shared" si="17"/>
        <v>0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0"/>
        <v>0</v>
      </c>
      <c r="BH24" s="139">
        <f t="shared" si="21"/>
        <v>0</v>
      </c>
      <c r="BI24" s="139">
        <f t="shared" si="22"/>
        <v>0</v>
      </c>
      <c r="BJ24" s="54">
        <f t="shared" si="23"/>
        <v>0</v>
      </c>
      <c r="BK24" s="54">
        <f t="shared" si="24"/>
        <v>0</v>
      </c>
      <c r="BL24" s="140">
        <f t="shared" si="25"/>
        <v>0</v>
      </c>
      <c r="BM24" s="290">
        <f t="shared" si="26"/>
        <v>0</v>
      </c>
      <c r="BO24" s="285" t="e">
        <f>VLOOKUP(B24,'Processed products'!$AK$5:$AV$250,12,FALSE)</f>
        <v>#N/A</v>
      </c>
      <c r="BP24" s="316" t="e">
        <f>VLOOKUP(B24,'Processed products'!$AK$5:$AV$250,11,FALSE)</f>
        <v>#N/A</v>
      </c>
      <c r="BR24" s="329">
        <f t="shared" si="27"/>
        <v>0.56328288660854098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3"/>
        <v/>
      </c>
      <c r="C25" s="8" t="s">
        <v>13</v>
      </c>
      <c r="D25" s="116"/>
      <c r="E25" s="115">
        <f>IF(B25="",0,VLOOKUP(B25,$B$13:$E$16,4,FALSE))</f>
        <v>0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 t="str">
        <f t="shared" ref="P25" si="29">IF($B25="","0",(((E25-Q25)*1000)/((E25*1000)/P16)))</f>
        <v>0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0</v>
      </c>
      <c r="AA25" s="223">
        <f t="shared" si="9"/>
        <v>0</v>
      </c>
      <c r="AB25" s="223">
        <f t="shared" si="9"/>
        <v>0</v>
      </c>
      <c r="AC25" s="223">
        <f t="shared" si="9"/>
        <v>0</v>
      </c>
      <c r="AD25" s="223">
        <f t="shared" si="9"/>
        <v>0</v>
      </c>
      <c r="AE25" s="223">
        <f t="shared" si="10"/>
        <v>0</v>
      </c>
      <c r="AF25" s="223">
        <f t="shared" si="11"/>
        <v>0</v>
      </c>
      <c r="AG25" s="223">
        <f t="shared" si="12"/>
        <v>0</v>
      </c>
      <c r="AH25" s="224">
        <f t="shared" si="12"/>
        <v>0</v>
      </c>
      <c r="AI25" s="156" t="str">
        <f t="shared" si="13"/>
        <v/>
      </c>
      <c r="AJ25" s="157" t="str">
        <f t="shared" si="2"/>
        <v/>
      </c>
      <c r="AK25" s="157" t="str">
        <f t="shared" si="2"/>
        <v/>
      </c>
      <c r="AL25" s="157" t="str">
        <f t="shared" si="2"/>
        <v/>
      </c>
      <c r="AM25" s="157" t="str">
        <f t="shared" si="14"/>
        <v/>
      </c>
      <c r="AN25" s="158" t="str">
        <f t="shared" si="15"/>
        <v/>
      </c>
      <c r="AP25" s="264" t="str">
        <f t="shared" si="16"/>
        <v/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>
        <f t="shared" si="21"/>
        <v>0</v>
      </c>
      <c r="BI25" s="314">
        <f t="shared" si="22"/>
        <v>0</v>
      </c>
      <c r="BJ25" s="291">
        <f t="shared" si="23"/>
        <v>0</v>
      </c>
      <c r="BK25" s="291">
        <f t="shared" si="24"/>
        <v>0</v>
      </c>
      <c r="BL25" s="292">
        <f t="shared" si="25"/>
        <v>0</v>
      </c>
      <c r="BM25" s="293">
        <f t="shared" si="26"/>
        <v>0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0.56328288660854098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</v>
      </c>
      <c r="M26" s="163">
        <f>SUM(M22:M25)</f>
        <v>0</v>
      </c>
      <c r="O26" s="177"/>
      <c r="P26" s="249">
        <f>(E22*P22+E23*P23+E24*P24+E25*P25)/E26</f>
        <v>330</v>
      </c>
      <c r="Q26" s="244">
        <f>SUM(Q22:Q25)</f>
        <v>0</v>
      </c>
      <c r="R26" s="208">
        <f t="shared" ref="R26:Y26" si="30">SUM(R22:R25)</f>
        <v>0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0</v>
      </c>
      <c r="W26" s="208">
        <f t="shared" si="30"/>
        <v>0</v>
      </c>
      <c r="X26" s="208">
        <f t="shared" si="30"/>
        <v>0</v>
      </c>
      <c r="Y26" s="222">
        <f t="shared" si="30"/>
        <v>0</v>
      </c>
      <c r="Z26" s="215">
        <f>SUM(Z22:Z25)</f>
        <v>1</v>
      </c>
      <c r="AA26" s="70">
        <f t="shared" ref="AA26:AH26" si="31">SUM(AA22:AA25)</f>
        <v>0.48967089559506699</v>
      </c>
      <c r="AB26" s="70">
        <f t="shared" si="31"/>
        <v>2.3987407977535197E-2</v>
      </c>
      <c r="AC26" s="70">
        <f t="shared" si="31"/>
        <v>8.7101507851783198E-3</v>
      </c>
      <c r="AD26" s="70">
        <f t="shared" si="31"/>
        <v>4.9790089093770903E-2</v>
      </c>
      <c r="AE26" s="70">
        <f t="shared" si="31"/>
        <v>15.3750992079528</v>
      </c>
      <c r="AF26" s="70">
        <f t="shared" si="31"/>
        <v>0.75580320910450094</v>
      </c>
      <c r="AG26" s="70">
        <f t="shared" si="31"/>
        <v>0</v>
      </c>
      <c r="AH26" s="216">
        <f t="shared" si="31"/>
        <v>0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B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>Solid/total fraction of input1 - Sows_deep_litter_org</v>
      </c>
      <c r="B31" s="66" t="str">
        <f>B22</f>
        <v>Sows_deep_litter_org</v>
      </c>
      <c r="C31" s="67" t="s">
        <v>13</v>
      </c>
      <c r="D31" s="280" t="s">
        <v>127</v>
      </c>
      <c r="E31" s="68">
        <v>1</v>
      </c>
      <c r="F31" s="70">
        <f>IF(E31&gt;0,(E31)*($E$22-$Q$22),0)</f>
        <v>1</v>
      </c>
      <c r="G31" s="67" t="str">
        <f>B31</f>
        <v>Sows_deep_litter_org</v>
      </c>
      <c r="H31" s="67" t="str">
        <f>IF(G31="","",VLOOKUP(G31,Other_tables!$Y$3:$AA$214,2,FALSE))</f>
        <v>Livestock_manure_org</v>
      </c>
      <c r="I31" s="67" t="str">
        <f>IF(G31="","",VLOOKUP(G31,Other_tables!$Y$3:$AA$214,3,FALSE))</f>
        <v>Field_application</v>
      </c>
      <c r="J31" s="111"/>
      <c r="K31" s="111"/>
      <c r="L31" s="69">
        <v>1</v>
      </c>
      <c r="M31" s="69">
        <v>1</v>
      </c>
      <c r="N31" s="69">
        <v>1</v>
      </c>
      <c r="O31" s="69">
        <v>1</v>
      </c>
      <c r="P31" s="69">
        <v>1</v>
      </c>
      <c r="Q31" s="69">
        <v>1</v>
      </c>
      <c r="R31" s="180"/>
      <c r="S31" s="181"/>
      <c r="T31" s="172">
        <f>IF(B32="",P13,IF(B33="",(F31/(((E13/(P13/1000))-Q22)-(F32/(T32/1000))))*1000,(F31/(((E13/(P13/1000))-Q22)-((F33/(T33/1000))+(F32/(T32/1000)))))*1000))</f>
        <v>330</v>
      </c>
      <c r="U31" s="182" t="s">
        <v>126</v>
      </c>
      <c r="V31" s="180"/>
      <c r="W31" s="180"/>
      <c r="X31" s="180"/>
      <c r="Y31" s="180"/>
      <c r="Z31" s="215">
        <f>F31</f>
        <v>1</v>
      </c>
      <c r="AA31" s="170">
        <f t="shared" ref="AA31:AD33" si="32">IF($E31="",0,((R$13-(R$22*1000))*L31)/1000)</f>
        <v>0.48967089559506699</v>
      </c>
      <c r="AB31" s="70">
        <f t="shared" si="32"/>
        <v>2.3987407977535197E-2</v>
      </c>
      <c r="AC31" s="70">
        <f t="shared" si="32"/>
        <v>8.7101507851783198E-3</v>
      </c>
      <c r="AD31" s="70">
        <f t="shared" si="32"/>
        <v>4.9790089093770903E-2</v>
      </c>
      <c r="AE31" s="70">
        <f>IF($E31="",0,((V$13-V$22)*P31))</f>
        <v>15.3750992079528</v>
      </c>
      <c r="AF31" s="144">
        <f>IF($E31="",0,((W$13-(W$22*1000))*Q31)/1000)</f>
        <v>0.75580320910450094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>
        <f t="shared" ref="AI31:AL42" si="35">IF($E31="","",(AA31/$F31)*1000)</f>
        <v>489.67089559506701</v>
      </c>
      <c r="AJ31" s="71">
        <f t="shared" si="35"/>
        <v>23.987407977535199</v>
      </c>
      <c r="AK31" s="71">
        <f t="shared" si="35"/>
        <v>8.7101507851783193</v>
      </c>
      <c r="AL31" s="71">
        <f t="shared" si="35"/>
        <v>49.790089093770902</v>
      </c>
      <c r="AM31" s="187">
        <f t="shared" ref="AM31:AM42" si="36">IF($E31="","",(AE31/$F31))</f>
        <v>15.3750992079528</v>
      </c>
      <c r="AN31" s="112">
        <f t="shared" ref="AN31:AN42" si="37">IF($E31="","",(AF31/$F31)*1000)</f>
        <v>755.80320910450098</v>
      </c>
      <c r="BR31" s="329">
        <f t="shared" ref="BR31:BR42" si="38">$X$17</f>
        <v>0.56328288660854098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179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154" t="str">
        <f t="shared" si="37"/>
        <v/>
      </c>
      <c r="BR32" s="329">
        <f t="shared" si="38"/>
        <v>0.56328288660854098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0.56328288660854098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 t="str">
        <f>IF(B14="","",B14)</f>
        <v/>
      </c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products'!$AJ$5:$AM$104,2,FALSE))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0.56328288660854098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0.56328288660854098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0.56328288660854098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 xml:space="preserve">Solid/total fraction of input3 - </v>
      </c>
      <c r="B37" s="66" t="str">
        <f>IF(B15="","",B15)</f>
        <v/>
      </c>
      <c r="C37" s="67" t="s">
        <v>13</v>
      </c>
      <c r="D37" s="280"/>
      <c r="E37" s="68"/>
      <c r="F37" s="70">
        <f>IF(E37&gt;0,(E37)*($E$24-$Q$24),0)</f>
        <v>0</v>
      </c>
      <c r="G37" s="67" t="str">
        <f>B37</f>
        <v/>
      </c>
      <c r="H37" s="67" t="str">
        <f>IF(G37="","",VLOOKUP(G37,Other_tables!$Y$3:$AA$214,2,FALSE))</f>
        <v/>
      </c>
      <c r="I37" s="67" t="str">
        <f>IF(G37="","",VLOOKUP(G37,Other_tables!$Y$3:$AA$214,3,FALSE))</f>
        <v/>
      </c>
      <c r="J37" s="111"/>
      <c r="K37" s="111"/>
      <c r="L37" s="69"/>
      <c r="M37" s="69"/>
      <c r="N37" s="69"/>
      <c r="O37" s="69"/>
      <c r="P37" s="69"/>
      <c r="Q37" s="69"/>
      <c r="R37" s="180"/>
      <c r="S37" s="181"/>
      <c r="T37" s="172" t="str">
        <f>IF(B38="",P15,IF(B39="",(F37/(((E15/(P15/1000))-Q24)-(F38/(T38/1000))))*1000,(F37/(((E15/(P15/1000))-Q24)-((F39/(T39/1000))+(F38/(T38/1000)))))*1000))</f>
        <v>0</v>
      </c>
      <c r="U37" s="182" t="s">
        <v>126</v>
      </c>
      <c r="V37" s="180"/>
      <c r="W37" s="180"/>
      <c r="X37" s="180"/>
      <c r="Y37" s="180"/>
      <c r="Z37" s="215">
        <f t="shared" si="39"/>
        <v>0</v>
      </c>
      <c r="AA37" s="170">
        <f t="shared" ref="AA37:AD39" si="41">IF($E37="",0,((R$15-(R$24*1000))*L37)/1000)</f>
        <v>0</v>
      </c>
      <c r="AB37" s="70">
        <f t="shared" si="41"/>
        <v>0</v>
      </c>
      <c r="AC37" s="70">
        <f t="shared" si="41"/>
        <v>0</v>
      </c>
      <c r="AD37" s="70">
        <f t="shared" si="41"/>
        <v>0</v>
      </c>
      <c r="AE37" s="70">
        <f>IF($E37="",0,((V$15-V$24)*P37))</f>
        <v>0</v>
      </c>
      <c r="AF37" s="144">
        <f>IF($E37="",0,((W$15-(W$24*1000))*Q37)/1000)</f>
        <v>0</v>
      </c>
      <c r="AG37" s="144">
        <f t="shared" si="33"/>
        <v>0</v>
      </c>
      <c r="AH37" s="216">
        <f t="shared" si="34"/>
        <v>0</v>
      </c>
      <c r="AI37" s="210" t="str">
        <f t="shared" si="35"/>
        <v/>
      </c>
      <c r="AJ37" s="71" t="str">
        <f t="shared" si="35"/>
        <v/>
      </c>
      <c r="AK37" s="71" t="str">
        <f t="shared" si="35"/>
        <v/>
      </c>
      <c r="AL37" s="71" t="str">
        <f t="shared" si="35"/>
        <v/>
      </c>
      <c r="AM37" s="187" t="str">
        <f>IF($E37="","",(AE37/$F37))</f>
        <v/>
      </c>
      <c r="AN37" s="112" t="str">
        <f t="shared" si="37"/>
        <v/>
      </c>
      <c r="BR37" s="329">
        <f t="shared" si="38"/>
        <v>0.56328288660854098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0.56328288660854098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0.56328288660854098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 xml:space="preserve">Solid/total fraction of input4 - </v>
      </c>
      <c r="B40" s="66" t="str">
        <f>IF(B16="","",B16)</f>
        <v/>
      </c>
      <c r="C40" s="67" t="s">
        <v>13</v>
      </c>
      <c r="D40" s="280"/>
      <c r="E40" s="68"/>
      <c r="F40" s="70">
        <f>IF(E40&gt;0,(E40)*($E$25-$Q$25),0)</f>
        <v>0</v>
      </c>
      <c r="G40" s="67" t="str">
        <f>B40</f>
        <v/>
      </c>
      <c r="H40" s="67" t="str">
        <f>IF(G40="","",VLOOKUP(G40,Other_tables!$Y$3:$AA$214,2,FALSE))</f>
        <v/>
      </c>
      <c r="I40" s="67" t="str">
        <f>IF(G40="","",VLOOKUP(G40,Other_tables!$Y$3:$AA$214,3,FALSE))</f>
        <v/>
      </c>
      <c r="J40" s="111"/>
      <c r="K40" s="111"/>
      <c r="L40" s="69"/>
      <c r="M40" s="69"/>
      <c r="N40" s="69"/>
      <c r="O40" s="69"/>
      <c r="P40" s="69"/>
      <c r="Q40" s="69"/>
      <c r="R40" s="180"/>
      <c r="S40" s="181"/>
      <c r="T40" s="172" t="str">
        <f>IF(B41="",P16,IF(B42="",(F40/(((E16/(P16/1000))-Q25)-(F41/(T41/1000))))*1000,(F40/(((E16/(P16/1000))-Q25)-((F42/(T42/1000))+(F41/(T41/1000)))))*1000))</f>
        <v>0</v>
      </c>
      <c r="U40" s="182" t="s">
        <v>126</v>
      </c>
      <c r="V40" s="180"/>
      <c r="W40" s="180"/>
      <c r="X40" s="180"/>
      <c r="Y40" s="180"/>
      <c r="Z40" s="215">
        <f t="shared" si="39"/>
        <v>0</v>
      </c>
      <c r="AA40" s="170">
        <f t="shared" ref="AA40:AD42" si="44">IF($E40="",0,((R$16-(R$25*1000))*L40)/1000)</f>
        <v>0</v>
      </c>
      <c r="AB40" s="70">
        <f t="shared" si="44"/>
        <v>0</v>
      </c>
      <c r="AC40" s="70">
        <f t="shared" si="44"/>
        <v>0</v>
      </c>
      <c r="AD40" s="70">
        <f t="shared" si="44"/>
        <v>0</v>
      </c>
      <c r="AE40" s="70">
        <f>IF($E40="",0,((V$16-V$25)*P40))</f>
        <v>0</v>
      </c>
      <c r="AF40" s="144">
        <f>IF($E40="",0,((W$16-(W$25*1000))*Q40)/1000)</f>
        <v>0</v>
      </c>
      <c r="AG40" s="144">
        <f t="shared" si="33"/>
        <v>0</v>
      </c>
      <c r="AH40" s="216">
        <f t="shared" si="34"/>
        <v>0</v>
      </c>
      <c r="AI40" s="210" t="str">
        <f t="shared" si="35"/>
        <v/>
      </c>
      <c r="AJ40" s="71" t="str">
        <f t="shared" si="35"/>
        <v/>
      </c>
      <c r="AK40" s="71" t="str">
        <f t="shared" si="35"/>
        <v/>
      </c>
      <c r="AL40" s="71" t="str">
        <f t="shared" si="35"/>
        <v/>
      </c>
      <c r="AM40" s="187" t="str">
        <f t="shared" si="36"/>
        <v/>
      </c>
      <c r="AN40" s="112" t="str">
        <f t="shared" si="37"/>
        <v/>
      </c>
      <c r="BR40" s="329">
        <f t="shared" si="38"/>
        <v>0.56328288660854098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0.56328288660854098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0.56328288660854098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1</v>
      </c>
      <c r="L43" s="27">
        <f t="shared" ref="L43:Q43" si="45">SUM(L28,L31:L42)</f>
        <v>1</v>
      </c>
      <c r="M43" s="27">
        <f t="shared" si="45"/>
        <v>1</v>
      </c>
      <c r="N43" s="27">
        <f t="shared" si="45"/>
        <v>1</v>
      </c>
      <c r="O43" s="27">
        <f t="shared" si="45"/>
        <v>1</v>
      </c>
      <c r="P43" s="27">
        <f t="shared" si="45"/>
        <v>1</v>
      </c>
      <c r="Q43" s="64">
        <f t="shared" si="45"/>
        <v>1</v>
      </c>
      <c r="S43" s="28"/>
      <c r="Y43" s="225" t="s">
        <v>40</v>
      </c>
      <c r="Z43" s="141">
        <f>SUM(Z31:Z42)</f>
        <v>1</v>
      </c>
      <c r="AA43" s="141">
        <f t="shared" ref="AA43:AG43" si="46">SUM(AA31:AA42)</f>
        <v>0.48967089559506699</v>
      </c>
      <c r="AB43" s="141">
        <f t="shared" si="46"/>
        <v>2.3987407977535197E-2</v>
      </c>
      <c r="AC43" s="141">
        <f t="shared" si="46"/>
        <v>8.7101507851783198E-3</v>
      </c>
      <c r="AD43" s="141">
        <f>SUM(AD31:AD42)</f>
        <v>4.9790089093770903E-2</v>
      </c>
      <c r="AE43" s="141">
        <f t="shared" si="46"/>
        <v>15.3750992079528</v>
      </c>
      <c r="AF43" s="141">
        <f t="shared" si="46"/>
        <v>0.75580320910450094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</v>
      </c>
      <c r="AA44" s="198">
        <f t="shared" ref="AA44:AG44" si="47">AA26-AA43</f>
        <v>0</v>
      </c>
      <c r="AB44" s="198">
        <f t="shared" si="47"/>
        <v>0</v>
      </c>
      <c r="AC44" s="198">
        <f t="shared" si="47"/>
        <v>0</v>
      </c>
      <c r="AD44" s="198">
        <f t="shared" si="47"/>
        <v>0</v>
      </c>
      <c r="AE44" s="198">
        <f t="shared" si="47"/>
        <v>0</v>
      </c>
      <c r="AF44" s="198">
        <f t="shared" si="47"/>
        <v>0</v>
      </c>
      <c r="AG44" s="198">
        <f t="shared" si="47"/>
        <v>0</v>
      </c>
      <c r="AH44" s="199">
        <f>AH26-AH43</f>
        <v>0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58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>Sows_deep_litter_org</v>
      </c>
      <c r="C48" s="27">
        <f>IF(B48="",0,IF(VLOOKUP(G48,Other_tables!$E$3:$H$225,3,FALSE)="Nej",VLOOKUP(B48,$B$31:$AH$42,31,FALSE),((VLOOKUP(G48,Other_tables!$E$3:$H$225,4,FALSE))/100)*VLOOKUP(B48,$B$31:$F$42,5,FALSE)))</f>
        <v>0.75580320910450094</v>
      </c>
      <c r="D48" s="162"/>
      <c r="E48" s="16">
        <f>IF(B48="","",IF($G$5=Other_tables!$I$2,VLOOKUP(G48,Other_tables!$E$3:$K$225,5,FALSE),IF($G$5=Other_tables!$J$2,VLOOKUP(G48,Other_tables!$E$3:$K$225,6,FALSE),IF($G$5=Other_tables!$K$2,VLOOKUP(G48,Other_tables!$E$3:$K$225,7,FALSE),"?"))))</f>
        <v>275</v>
      </c>
      <c r="F48" s="27">
        <f t="shared" ref="F48:F50" si="49">IF(OR(E48="",E48="?"),0,((((0.981*E48*C48)/(0.0831*(273.15+$G$4)))*16)/1000)*((100-$G$7)/100))</f>
        <v>0.13591722072627127</v>
      </c>
      <c r="G48" s="16" t="str">
        <f>B13</f>
        <v>Sows_deep_litter_org</v>
      </c>
      <c r="Q48" s="159">
        <f t="shared" ref="Q48:Q50" si="50">IF(OR(E48="",E48="?"),0,(F48/((100-$G$7)/100))*2.48)</f>
        <v>0.34047950242540687</v>
      </c>
      <c r="R48" s="159">
        <f>IF(OR(E48="",E48="?"),0,(F48*(12/16)+AR48+AQ48+AP48))</f>
        <v>0.15836415566439793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8.7558319784760279</v>
      </c>
      <c r="W48" s="159">
        <f t="shared" ref="W48:W50" si="52">IF(OR(E48="",E48="?"),0,(F48/((100-$G$7)/100))*2.48)</f>
        <v>0.34047950242540687</v>
      </c>
      <c r="X48" s="159">
        <f>W48</f>
        <v>0.34047950242540687</v>
      </c>
      <c r="Y48" s="165"/>
      <c r="AP48" s="188">
        <f>IF(F48="","",(F48/((100-$G$7)/100))*(12/16)*0.538)</f>
        <v>5.5396564205101487E-2</v>
      </c>
      <c r="AQ48" s="26">
        <v>0</v>
      </c>
      <c r="AR48" s="188">
        <f>IF(F48="","",((F48/((100-$G$7)/100))-F48)*(12/16))</f>
        <v>1.0296759145929715E-3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/>
      </c>
      <c r="C50" s="27">
        <f>IF(B50="",0,IF(VLOOKUP(G50,Other_tables!$E$3:$H$225,3,FALSE)="Nej",VLOOKUP(B50,$B$31:$AH$42,31,FALSE),((VLOOKUP(G50,Other_tables!$E$3:$H$225,4,FALSE))/100)*VLOOKUP(B50,$B$31:$F$42,5,FALSE)))</f>
        <v>0</v>
      </c>
      <c r="D50" s="162"/>
      <c r="E50" s="16" t="str">
        <f>IF(B50="","",IF($G$5=Other_tables!$I$2,VLOOKUP(G50,Other_tables!$E$3:$K$225,5,FALSE),IF($G$5=Other_tables!$J$2,VLOOKUP(G50,Other_tables!$E$3:$K$225,6,FALSE),IF($G$5=Other_tables!$K$2,VLOOKUP(G50,Other_tables!$E$3:$K$225,7,FALSE),"?"))))</f>
        <v/>
      </c>
      <c r="F50" s="27">
        <f t="shared" si="49"/>
        <v>0</v>
      </c>
      <c r="G50" s="16">
        <f>B15</f>
        <v>0</v>
      </c>
      <c r="Q50" s="159">
        <f t="shared" si="50"/>
        <v>0</v>
      </c>
      <c r="R50" s="159">
        <f t="shared" si="53"/>
        <v>0</v>
      </c>
      <c r="S50" s="159">
        <v>0</v>
      </c>
      <c r="T50" s="159">
        <v>0</v>
      </c>
      <c r="U50" s="159">
        <v>0</v>
      </c>
      <c r="V50" s="159">
        <f t="shared" si="51"/>
        <v>0</v>
      </c>
      <c r="W50" s="159">
        <f t="shared" si="52"/>
        <v>0</v>
      </c>
      <c r="X50" s="159">
        <f t="shared" si="54"/>
        <v>0</v>
      </c>
      <c r="Y50" s="165"/>
      <c r="AP50" s="188">
        <f>IF(F50="","",(F50/((100-$G$7)/100))*(12/16)*0.538)</f>
        <v>0</v>
      </c>
      <c r="AQ50" s="26">
        <v>0</v>
      </c>
      <c r="AR50" s="188">
        <f>IF(F50="","",((F50/((100-$G$7)/100))-F50)*(12/16))</f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/>
      </c>
      <c r="C51" s="27">
        <f>IF(B51="",0,IF(VLOOKUP(G51,Other_tables!$E$3:$H$129,3,FALSE)="Nej",VLOOKUP(B51,$B$31:$AH$42,31,FALSE),((VLOOKUP(G51,Other_tables!$E$3:$H$129,4,FALSE))/100)*VLOOKUP(B51,$B$31:$F$42,5,FALSE)))</f>
        <v>0</v>
      </c>
      <c r="D51" s="162"/>
      <c r="E51" s="16" t="str">
        <f>IF(B51="","",IF($G$5=Other_tables!$I$2,VLOOKUP(G51,Other_tables!$E$3:$K$225,5,FALSE),IF($G$5=Other_tables!$J$2,VLOOKUP(G51,Other_tables!$E$3:$K$225,6,FALSE),IF($G$5=Other_tables!$K$2,VLOOKUP(G51,Other_tables!$E$3:$K$225,7,FALSE),"?"))))</f>
        <v/>
      </c>
      <c r="F51" s="27">
        <f>IF(OR(E51="",E51="?"),0,((((0.981*E51*C51)/(0.0831*(273.15+$G$4)))*16)/1000)*((100-$G$7)/100))</f>
        <v>0</v>
      </c>
      <c r="G51" s="16">
        <f>B16</f>
        <v>0</v>
      </c>
      <c r="Q51" s="159">
        <f>IF(OR(E51="",E51="?"),0,(F51/((100-$G$7)/100))*2.48)</f>
        <v>0</v>
      </c>
      <c r="R51" s="159">
        <f t="shared" si="53"/>
        <v>0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0</v>
      </c>
      <c r="W51" s="159">
        <f>IF(OR(E51="",E51="?"),0,(F51/((100-$G$7)/100))*2.48)</f>
        <v>0</v>
      </c>
      <c r="X51" s="159">
        <f t="shared" si="54"/>
        <v>0</v>
      </c>
      <c r="Y51" s="165"/>
      <c r="AP51" s="188">
        <f>IF(F51="","",(F51/((100-$G$7)/100))*(12/16)*0.538)</f>
        <v>0</v>
      </c>
      <c r="AQ51" s="26">
        <v>0</v>
      </c>
      <c r="AR51" s="188">
        <f>IF(F51="","",((F51/((100-$G$7)/100))-F51)*(12/16))</f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0.13591722072627127</v>
      </c>
      <c r="Q52" s="27">
        <f t="shared" ref="Q52:X52" si="55">SUM(I36,Q48:Q51)</f>
        <v>0.34047950242540687</v>
      </c>
      <c r="R52" s="27">
        <f t="shared" si="55"/>
        <v>0.15836415566439793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8.7558319784760279</v>
      </c>
      <c r="W52" s="27">
        <f t="shared" si="55"/>
        <v>0.34047950242540687</v>
      </c>
      <c r="X52" s="164">
        <f t="shared" si="55"/>
        <v>0.34047950242540687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14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14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 t="s">
        <v>339</v>
      </c>
      <c r="C57" s="8" t="s">
        <v>13</v>
      </c>
      <c r="D57" s="116" t="s">
        <v>128</v>
      </c>
      <c r="E57" s="169">
        <f>Z31+Z34+Z37+Z40-Q52</f>
        <v>0.65952049757459319</v>
      </c>
      <c r="F57" s="93">
        <v>97</v>
      </c>
      <c r="G57" s="128" t="s">
        <v>101</v>
      </c>
      <c r="H57" s="93">
        <v>10.7</v>
      </c>
      <c r="I57" s="23"/>
      <c r="J57" s="23"/>
      <c r="K57" s="93">
        <v>27.9</v>
      </c>
      <c r="L57" s="139">
        <f>C48+C49+C50+C51-W52</f>
        <v>0.41532370667909407</v>
      </c>
      <c r="M57" s="139">
        <v>0</v>
      </c>
      <c r="O57" s="278">
        <f>((($B$69*$Z$57)/1000)/$B$72)*1000</f>
        <v>69.299938842899451</v>
      </c>
      <c r="Q57" s="159">
        <f>AR57*(16/12)*19.5</f>
        <v>2.9521053548234578E-2</v>
      </c>
      <c r="R57" s="159">
        <f>AR57*11</f>
        <v>1.2489676501176168E-2</v>
      </c>
      <c r="S57" s="159">
        <v>0</v>
      </c>
      <c r="T57" s="159">
        <v>0</v>
      </c>
      <c r="U57" s="159">
        <v>0</v>
      </c>
      <c r="V57" s="159">
        <f>(AR57*(16/12)*55)+(AR57*10*21.75)</f>
        <v>0.33021947719018813</v>
      </c>
      <c r="W57" s="159">
        <f>AR57*(16/12)*19.5</f>
        <v>2.9521053548234578E-2</v>
      </c>
      <c r="X57" s="159">
        <f>IF(L57&gt;0,(L57-(L57*BH57^(F57/10))),0)</f>
        <v>2.9620275100970761E-2</v>
      </c>
      <c r="Y57" s="190"/>
      <c r="Z57" s="197">
        <f>(Z31+Z34+Z37+Z40)-Q52-Q57</f>
        <v>0.62999944402635866</v>
      </c>
      <c r="AA57" s="198">
        <f>(AA31+AA34+AA37+AA40)-R52-R57</f>
        <v>0.3188170634294929</v>
      </c>
      <c r="AB57" s="198">
        <f t="shared" ref="AB57:AD57" si="56">(AB31+AB34+AB37+AB40)-S52-S57</f>
        <v>2.3987407977535197E-2</v>
      </c>
      <c r="AC57" s="198">
        <f t="shared" si="56"/>
        <v>8.7101507851783198E-3</v>
      </c>
      <c r="AD57" s="198">
        <f t="shared" si="56"/>
        <v>4.9790089093770903E-2</v>
      </c>
      <c r="AE57" s="198">
        <f>(AE31+AE34+AE37+AE40)-V52-V57</f>
        <v>6.2890477522865842</v>
      </c>
      <c r="AF57" s="198">
        <f>(AF31+AF34+AF37+AF40)-W52-W57</f>
        <v>0.38580265313085949</v>
      </c>
      <c r="AG57" s="198">
        <f>IF(OR(G22="IPCC_MCF_B0",G22=""),L57-X57,(AG31+AG34+AG37+AG40+AH31+AH34+AH37+AH40)-X52-X57)</f>
        <v>0.38570343157812331</v>
      </c>
      <c r="AH57" s="199"/>
      <c r="AI57" s="156">
        <f>IF($E57="","",(AA57/$Z$57)*1000)</f>
        <v>506.05927743668587</v>
      </c>
      <c r="AJ57" s="157">
        <f t="shared" ref="AJ57:AN57" si="57">IF($E57="","",(AB57/$Z$57)*1000)</f>
        <v>38.075284359348714</v>
      </c>
      <c r="AK57" s="157">
        <f t="shared" si="57"/>
        <v>13.825648368054583</v>
      </c>
      <c r="AL57" s="157">
        <f t="shared" si="57"/>
        <v>79.031957195961795</v>
      </c>
      <c r="AM57" s="157">
        <f>IF($E57="","",(AE57/$Z$57))</f>
        <v>9.9826242894643826</v>
      </c>
      <c r="AN57" s="158">
        <f t="shared" si="57"/>
        <v>612.38570412884019</v>
      </c>
      <c r="AP57" s="188">
        <f>IF(B57="",0,(AR57*10))</f>
        <v>1.1354251364705609E-2</v>
      </c>
      <c r="AQ57" s="26">
        <v>0</v>
      </c>
      <c r="AR57" s="188">
        <f>IF(B57="",0,IF(G57="Arrhenius",(BL57+BM57)*(12/16),"?"))</f>
        <v>1.1354251364705608E-3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1.6184340018202782E-5</v>
      </c>
      <c r="BE57" s="159"/>
      <c r="BF57" s="159">
        <f>10*19.5*BD57</f>
        <v>3.1559463035495425E-3</v>
      </c>
      <c r="BG57" s="159"/>
      <c r="BH57" s="159">
        <f>1-(BF57/L57)</f>
        <v>0.99240123726915486</v>
      </c>
      <c r="BI57" s="159"/>
      <c r="BJ57" s="159">
        <f>(L57+L57*BH57^(F57/10))/2</f>
        <v>0.40051356912860869</v>
      </c>
      <c r="BK57" s="159">
        <f>(M57+M57*BI57^(F57/10))/2</f>
        <v>0</v>
      </c>
      <c r="BL57" s="315">
        <f>(((BJ57*EXP($K$57-81000*(1/(8.314*(H57+273.15)))))*24)*F57)/1000</f>
        <v>1.5139001819607476E-3</v>
      </c>
      <c r="BM57" s="159"/>
      <c r="BR57" s="329">
        <f t="shared" ref="BR57" si="58">$X$17</f>
        <v>0.56328288660854098</v>
      </c>
      <c r="BT57" s="228">
        <f t="shared" si="43"/>
        <v>0.62999944402635866</v>
      </c>
      <c r="BU57" s="228">
        <f t="shared" si="43"/>
        <v>0.3188170634294929</v>
      </c>
      <c r="BV57" s="228">
        <f t="shared" si="43"/>
        <v>2.3987407977535197E-2</v>
      </c>
      <c r="BW57" s="228">
        <f t="shared" si="42"/>
        <v>8.7101507851783198E-3</v>
      </c>
      <c r="BX57" s="228">
        <f t="shared" si="42"/>
        <v>4.9790089093770903E-2</v>
      </c>
      <c r="BY57" s="228">
        <f t="shared" si="42"/>
        <v>6.2890477522865842</v>
      </c>
      <c r="BZ57" s="228">
        <f t="shared" si="42"/>
        <v>0.38580265313085949</v>
      </c>
      <c r="CA57" s="228">
        <f t="shared" si="42"/>
        <v>0.38570343157812331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/>
      <c r="C62" s="8" t="s">
        <v>13</v>
      </c>
      <c r="D62" s="116"/>
      <c r="E62" s="25"/>
      <c r="F62" s="27">
        <f>(E57-Q57)*E62</f>
        <v>0</v>
      </c>
      <c r="G62" s="8" t="str">
        <f>IF(B62="","",VLOOKUP(B62,'Processed products'!$AJ$5:$AM$104,2,FALSE))</f>
        <v/>
      </c>
      <c r="H62" s="8" t="str">
        <f>IF(B62="","",VLOOKUP(B62,'Processed products'!$AJ$5:$AM$104,3,FALSE))</f>
        <v/>
      </c>
      <c r="I62" s="8" t="str">
        <f>IF(B62="","",VLOOKUP(B62,'Processed products'!$AJ$5:$AM$104,4,FALSE))</f>
        <v/>
      </c>
      <c r="L62" s="26"/>
      <c r="M62" s="26"/>
      <c r="N62" s="26"/>
      <c r="O62" s="26"/>
      <c r="P62" s="26"/>
      <c r="Q62" s="26"/>
      <c r="T62" s="16" t="str">
        <f>(IF($B62="","",VLOOKUP($B62,'Processed products'!$AJ$5:$AN$104,5,FALSE)))</f>
        <v/>
      </c>
      <c r="Z62" s="195">
        <f>F62</f>
        <v>0</v>
      </c>
      <c r="AA62" s="27">
        <f>(($AA$31+$AA$34+$AA$37+$AA$40)-$R$52-$R$57)*L62</f>
        <v>0</v>
      </c>
      <c r="AB62" s="27">
        <f>(($AB$31+$AB$34+$AB$37+$AB$40)-$S$52-$S$57)*M62</f>
        <v>0</v>
      </c>
      <c r="AC62" s="27">
        <f>(($AC$31+$AC$34+$AC$37+$AC$40)-$T$52-$T$57)*N62</f>
        <v>0</v>
      </c>
      <c r="AD62" s="27">
        <f>(($AD$31+$AD$34+$AD$37+$AD$40)-$U$52-$U$57)*O62</f>
        <v>0</v>
      </c>
      <c r="AE62" s="27">
        <f>(($AE$31+$AE$34+$AE$37+$AE$40)-$V$52-$V$57)*P62</f>
        <v>0</v>
      </c>
      <c r="AF62" s="27">
        <f>(($AF$31+$AF$34+$AF$37+$AF$40)-$W$52-$W$57)*Q62</f>
        <v>0</v>
      </c>
      <c r="AG62" s="27">
        <f>($AG$57*Q62)</f>
        <v>0</v>
      </c>
      <c r="AH62" s="196"/>
      <c r="AI62" s="200" t="str">
        <f t="shared" ref="AI62:AL64" si="59">IF($E62="","",(AA62/$F62)*1000)</f>
        <v/>
      </c>
      <c r="AJ62" s="18" t="str">
        <f t="shared" si="59"/>
        <v/>
      </c>
      <c r="AK62" s="18" t="str">
        <f t="shared" si="59"/>
        <v/>
      </c>
      <c r="AL62" s="18" t="str">
        <f t="shared" si="59"/>
        <v/>
      </c>
      <c r="AM62" s="18" t="str">
        <f t="shared" ref="AM62:AN64" si="60">IF($E62="","",(AE62/$F62))</f>
        <v/>
      </c>
      <c r="AN62" s="201" t="str">
        <f t="shared" si="60"/>
        <v/>
      </c>
      <c r="BR62" s="329">
        <f t="shared" ref="BR62:BR64" si="61">$X$17</f>
        <v>0.56328288660854098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/>
      <c r="C63" s="8" t="s">
        <v>13</v>
      </c>
      <c r="D63" s="116"/>
      <c r="E63" s="25"/>
      <c r="F63" s="27">
        <f>(E57-Q57)*E63</f>
        <v>0</v>
      </c>
      <c r="G63" s="8" t="str">
        <f>IF(B63="","",VLOOKUP(B63,'Processed products'!$AJ$5:$AM$104,2,FALSE))</f>
        <v/>
      </c>
      <c r="H63" s="8" t="str">
        <f>IF(B63="","",VLOOKUP(B63,'Processed products'!$AJ$5:$AM$104,3,FALSE))</f>
        <v/>
      </c>
      <c r="I63" s="8" t="str">
        <f>IF(B63="","",VLOOKUP(B63,'Processed products'!$AJ$5:$AM$104,4,FALSE))</f>
        <v/>
      </c>
      <c r="L63" s="26"/>
      <c r="M63" s="26"/>
      <c r="N63" s="26"/>
      <c r="O63" s="26"/>
      <c r="P63" s="26"/>
      <c r="Q63" s="26"/>
      <c r="T63" s="16" t="str">
        <f>(IF($B63="","",VLOOKUP($B63,'Processed products'!$AJ$5:$AN$104,5,FALSE)))</f>
        <v/>
      </c>
      <c r="Z63" s="195">
        <f t="shared" ref="Z63:Z64" si="62">F63</f>
        <v>0</v>
      </c>
      <c r="AA63" s="27">
        <f>(($AA$31+$AA$34+$AA$37+$AA$40)-$R$52-$R$57)*L63</f>
        <v>0</v>
      </c>
      <c r="AB63" s="27">
        <f>(($AB$31+$AB$34+$AB$37+$AB$40)-$S$52-$S$57)*M63</f>
        <v>0</v>
      </c>
      <c r="AC63" s="27">
        <f>(($AC$31+$AC$34+$AC$37+$AC$40)-$T$52-$T$57)*N63</f>
        <v>0</v>
      </c>
      <c r="AD63" s="27">
        <f>(($AD$31+$AD$34+$AD$37+$AD$40)-$U$52-$U$57)*O63</f>
        <v>0</v>
      </c>
      <c r="AE63" s="27">
        <f>(($AE$31+$AE$34+$AE$37+$AE$40)-$V$52-$V$57)*P63</f>
        <v>0</v>
      </c>
      <c r="AF63" s="27">
        <f>(($AF$31+$AF$34+$AF$37+$AF$40)-$W$52-$W$57)*Q63</f>
        <v>0</v>
      </c>
      <c r="AG63" s="27">
        <f t="shared" ref="AG63:AG64" si="63">($AG$57*Q63)</f>
        <v>0</v>
      </c>
      <c r="AH63" s="196"/>
      <c r="AI63" s="200" t="str">
        <f t="shared" si="59"/>
        <v/>
      </c>
      <c r="AJ63" s="18" t="str">
        <f t="shared" si="59"/>
        <v/>
      </c>
      <c r="AK63" s="18" t="str">
        <f t="shared" si="59"/>
        <v/>
      </c>
      <c r="AL63" s="18" t="str">
        <f t="shared" si="59"/>
        <v/>
      </c>
      <c r="AM63" s="18" t="str">
        <f t="shared" si="60"/>
        <v/>
      </c>
      <c r="AN63" s="201" t="str">
        <f t="shared" si="60"/>
        <v/>
      </c>
      <c r="BR63" s="329">
        <f t="shared" si="61"/>
        <v>0.56328288660854098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0.56328288660854098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0</v>
      </c>
      <c r="L65" s="27">
        <f>SUM(L62:L64)</f>
        <v>0</v>
      </c>
      <c r="M65" s="27">
        <f t="shared" ref="M65:Q65" si="64">SUM(M62:M64)</f>
        <v>0</v>
      </c>
      <c r="N65" s="27">
        <f t="shared" si="64"/>
        <v>0</v>
      </c>
      <c r="O65" s="27">
        <f t="shared" si="64"/>
        <v>0</v>
      </c>
      <c r="P65" s="27">
        <f t="shared" si="64"/>
        <v>0</v>
      </c>
      <c r="Q65" s="27">
        <f t="shared" si="64"/>
        <v>0</v>
      </c>
      <c r="Y65" s="225" t="s">
        <v>76</v>
      </c>
      <c r="Z65" s="141">
        <f t="shared" ref="Z65:AG65" si="65">SUM(Z62:Z64)</f>
        <v>0</v>
      </c>
      <c r="AA65" s="141">
        <f t="shared" si="65"/>
        <v>0</v>
      </c>
      <c r="AB65" s="141">
        <f t="shared" si="65"/>
        <v>0</v>
      </c>
      <c r="AC65" s="141">
        <f t="shared" si="65"/>
        <v>0</v>
      </c>
      <c r="AD65" s="141">
        <f t="shared" si="65"/>
        <v>0</v>
      </c>
      <c r="AE65" s="141">
        <f t="shared" si="65"/>
        <v>0</v>
      </c>
      <c r="AF65" s="141">
        <f t="shared" si="65"/>
        <v>0</v>
      </c>
      <c r="AG65" s="141">
        <f t="shared" si="65"/>
        <v>0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Y66" s="221" t="s">
        <v>74</v>
      </c>
      <c r="Z66" s="198">
        <f t="shared" ref="Z66:AF66" si="66">(Z31+Z34+Z37+Z40)-Q52-Q57-Z65</f>
        <v>0.62999944402635866</v>
      </c>
      <c r="AA66" s="198">
        <f t="shared" si="66"/>
        <v>0.3188170634294929</v>
      </c>
      <c r="AB66" s="198">
        <f t="shared" si="66"/>
        <v>2.3987407977535197E-2</v>
      </c>
      <c r="AC66" s="198">
        <f t="shared" si="66"/>
        <v>8.7101507851783198E-3</v>
      </c>
      <c r="AD66" s="198">
        <f t="shared" si="66"/>
        <v>4.9790089093770903E-2</v>
      </c>
      <c r="AE66" s="198">
        <f t="shared" si="66"/>
        <v>6.2890477522865842</v>
      </c>
      <c r="AF66" s="198">
        <f t="shared" si="66"/>
        <v>0.38580265313085949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>
        <f>(F31*T31+F34*T34+F37*T37+F40*T40)/(F31+F34+F37+F40)</f>
        <v>330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>
        <f>(B69/B70)</f>
        <v>3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>
        <f>B71*(Z31+Z34+Z37+Z40)</f>
        <v>3</v>
      </c>
      <c r="AL72" s="72"/>
      <c r="AM72" s="82"/>
      <c r="AN72" s="82"/>
      <c r="AO72" s="82"/>
      <c r="AP72" s="82"/>
      <c r="AQ72" s="82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B72-(1-(B69/1000))*(F31+F34+F37+F40)</f>
        <v>2.33</v>
      </c>
      <c r="AL73" s="72"/>
      <c r="AM73" s="82"/>
      <c r="AN73" s="82"/>
      <c r="AO73" s="82"/>
      <c r="AP73" s="82"/>
      <c r="AQ73" s="82"/>
      <c r="BT73" s="228">
        <f t="shared" ref="BT73:CB73" si="68">IF($B72="Yes",Z73,0)</f>
        <v>0</v>
      </c>
      <c r="BU73" s="228">
        <f t="shared" si="68"/>
        <v>0</v>
      </c>
      <c r="BV73" s="228">
        <f t="shared" si="68"/>
        <v>0</v>
      </c>
      <c r="BW73" s="228">
        <f t="shared" si="68"/>
        <v>0</v>
      </c>
      <c r="BX73" s="228">
        <f t="shared" si="68"/>
        <v>0</v>
      </c>
      <c r="BY73" s="228">
        <f t="shared" si="68"/>
        <v>0</v>
      </c>
      <c r="BZ73" s="228">
        <f t="shared" si="68"/>
        <v>0</v>
      </c>
      <c r="CA73" s="228">
        <f t="shared" si="68"/>
        <v>0</v>
      </c>
      <c r="CB73" s="228">
        <f t="shared" si="68"/>
        <v>0</v>
      </c>
    </row>
    <row r="74" spans="1:80" ht="15" thickBot="1" x14ac:dyDescent="0.35">
      <c r="D74" s="102"/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11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0</v>
      </c>
      <c r="J78" s="115">
        <f>F78-I78</f>
        <v>0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0.56328288660854098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0.56328288660854098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6"/>
        <v>0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0.56328288660854098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0.56328288660854098</v>
      </c>
      <c r="BT81" s="228"/>
    </row>
    <row r="82" spans="1:80" x14ac:dyDescent="0.3">
      <c r="A82" s="85" t="s">
        <v>132</v>
      </c>
      <c r="B82" s="116"/>
      <c r="C82" s="8" t="s">
        <v>13</v>
      </c>
      <c r="D82" s="116"/>
      <c r="E82" s="169" t="str">
        <f>IF(B82="","",VLOOKUP(B82,$B$62:$F$64,5,FALSE))</f>
        <v/>
      </c>
      <c r="F82" s="93">
        <v>97</v>
      </c>
      <c r="G82" s="128" t="s">
        <v>101</v>
      </c>
      <c r="H82" s="93">
        <v>10.7</v>
      </c>
      <c r="I82" s="115">
        <f>IF(B82="",0,(($E$22*$F$22+$E$23*$F$23+$E$24*$F$24+$E$25*$F$25)/$E$26)+$F$57)</f>
        <v>0</v>
      </c>
      <c r="J82" s="115">
        <f t="shared" si="76"/>
        <v>97</v>
      </c>
      <c r="K82" s="93">
        <v>27.9</v>
      </c>
      <c r="L82" s="139" t="str">
        <f>IF(B82="","",VLOOKUP(B82,$B$62:$AH$64,32,FALSE)+M82)</f>
        <v/>
      </c>
      <c r="M82" s="139" t="str">
        <f>IF(B82="","",VLOOKUP(B82,$B$62:$AH$64,33,FALSE))</f>
        <v/>
      </c>
      <c r="O82" s="278" t="str">
        <f>(IF($B82="","",VLOOKUP($B82,'Processed products'!$AJ$5:$AN$250,5,FALSE)))</f>
        <v/>
      </c>
      <c r="Q82" s="159">
        <f>AR82*(16/12)*19.5</f>
        <v>0</v>
      </c>
      <c r="R82" s="159">
        <f>AR82*11</f>
        <v>0</v>
      </c>
      <c r="S82" s="159">
        <v>0</v>
      </c>
      <c r="T82" s="159">
        <v>0</v>
      </c>
      <c r="U82" s="159">
        <v>0</v>
      </c>
      <c r="V82" s="159">
        <f>(AR82*(16/12)*55)+(AR82*10*21.75)</f>
        <v>0</v>
      </c>
      <c r="W82" s="159">
        <f>AR82*(16/12)*19.5</f>
        <v>0</v>
      </c>
      <c r="X82" s="159">
        <f>AR82*(16/12)*19.5</f>
        <v>0</v>
      </c>
      <c r="Y82" s="190"/>
      <c r="Z82" s="195">
        <f>IF($B82="",0,(VLOOKUP($B82,$B$62:$AH$64,25,FALSE))-Q82)</f>
        <v>0</v>
      </c>
      <c r="AA82" s="27">
        <f>IF($B82="",0,(VLOOKUP($B82,$B$62:$AH$64,26,FALSE))-R82)</f>
        <v>0</v>
      </c>
      <c r="AB82" s="27">
        <f>IF($B82="",0,(VLOOKUP($B82,$B$62:$AH$64,27,FALSE))-S82)</f>
        <v>0</v>
      </c>
      <c r="AC82" s="27">
        <f>IF($B82="",0,(VLOOKUP($B82,$B$62:$AH$64,28,FALSE))-T82)</f>
        <v>0</v>
      </c>
      <c r="AD82" s="27">
        <f>IF($B82="",0,(VLOOKUP($B82,$B$62:$AH$64,29,FALSE))-U82)</f>
        <v>0</v>
      </c>
      <c r="AE82" s="27">
        <f>IF($B82="",0,(VLOOKUP($B82,$B$62:$AH$64,30,FALSE))-V82)</f>
        <v>0</v>
      </c>
      <c r="AF82" s="27">
        <f>IF($B82="",0,(VLOOKUP($B82,$B$62:$AH$64,31,FALSE))-W82)</f>
        <v>0</v>
      </c>
      <c r="AG82" s="27">
        <f>IF($B82="",0,(L82-X82))</f>
        <v>0</v>
      </c>
      <c r="AH82" s="196"/>
      <c r="AI82" s="192" t="str">
        <f t="shared" si="70"/>
        <v/>
      </c>
      <c r="AJ82" s="18" t="str">
        <f t="shared" si="70"/>
        <v/>
      </c>
      <c r="AK82" s="18" t="str">
        <f t="shared" si="70"/>
        <v/>
      </c>
      <c r="AL82" s="18" t="str">
        <f t="shared" si="70"/>
        <v/>
      </c>
      <c r="AM82" s="18" t="str">
        <f>IF($E82="","",(AE82/$Z82))</f>
        <v/>
      </c>
      <c r="AN82" s="201" t="str">
        <f>IF($E82="","",(AF82/$Z82)*1000)</f>
        <v/>
      </c>
      <c r="AP82" s="188" t="str">
        <f>IF(B82="","",(AR82*10))</f>
        <v/>
      </c>
      <c r="AQ82" s="26">
        <v>0</v>
      </c>
      <c r="AR82" s="188">
        <f t="shared" si="95"/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 t="e">
        <f>((L82*EXP(K82-81000*(1/(8.314*(H82+273.15)))))*24)/1000</f>
        <v>#VALUE!</v>
      </c>
      <c r="BE82" s="159"/>
      <c r="BF82" s="159" t="e">
        <f>10*19.5*BD82</f>
        <v>#VALUE!</v>
      </c>
      <c r="BG82" s="159"/>
      <c r="BH82" s="159" t="e">
        <f>1-(BF82/L82)</f>
        <v>#VALUE!</v>
      </c>
      <c r="BI82" s="159"/>
      <c r="BJ82" s="159" t="e">
        <f>(L82+L82*BH82^(J82/10))/2</f>
        <v>#VALUE!</v>
      </c>
      <c r="BK82" s="159"/>
      <c r="BL82" s="159" t="e">
        <f>(((BJ82*EXP($K82-81000*(1/(8.314*(H82+273.15)))))*24)*J82)/1000</f>
        <v>#VALUE!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0.56328288660854098</v>
      </c>
      <c r="BT82" s="228"/>
    </row>
    <row r="83" spans="1:80" ht="15" thickBot="1" x14ac:dyDescent="0.35">
      <c r="A83" s="85" t="s">
        <v>132</v>
      </c>
      <c r="B83" s="116"/>
      <c r="C83" s="8" t="s">
        <v>13</v>
      </c>
      <c r="D83" s="116"/>
      <c r="E83" s="169" t="str">
        <f>IF(B83="","",VLOOKUP(B83,$B$62:$F$64,5,FALSE))</f>
        <v/>
      </c>
      <c r="F83" s="93">
        <v>97</v>
      </c>
      <c r="G83" s="128" t="s">
        <v>247</v>
      </c>
      <c r="H83" s="93">
        <v>10.7</v>
      </c>
      <c r="I83" s="115">
        <f>IF(B83="",0,(($E$22*$F$22+$E$23*$F$23+$E$24*$F$24+$E$25*$F$25)/$E$26)+$F$57)</f>
        <v>0</v>
      </c>
      <c r="J83" s="115">
        <f t="shared" si="76"/>
        <v>97</v>
      </c>
      <c r="K83" s="93"/>
      <c r="L83" s="139" t="str">
        <f>IF(B83="","",VLOOKUP(B83,$B$62:$AH$64,32,FALSE)+M83)</f>
        <v/>
      </c>
      <c r="M83" s="139" t="str">
        <f>IF(B83="","",VLOOKUP(B83,$B$62:$AH$64,33,FALSE))</f>
        <v/>
      </c>
      <c r="O83" s="278" t="str">
        <f>(IF($B83="","",VLOOKUP($B83,'Processed products'!$AJ$5:$AN$250,5,FALSE)))</f>
        <v/>
      </c>
      <c r="Q83" s="159">
        <f>AR83*(16/12)*19.5</f>
        <v>0</v>
      </c>
      <c r="R83" s="159">
        <f>AR83*11</f>
        <v>0</v>
      </c>
      <c r="S83" s="159">
        <v>0</v>
      </c>
      <c r="T83" s="159">
        <v>0</v>
      </c>
      <c r="U83" s="159">
        <v>0</v>
      </c>
      <c r="V83" s="159">
        <f>(AR83*(16/12)*55)+(AR83*10*21.75)</f>
        <v>0</v>
      </c>
      <c r="W83" s="159">
        <f>AR83*(16/12)*19.5</f>
        <v>0</v>
      </c>
      <c r="X83" s="159">
        <f>AR83*(16/12)*19.5</f>
        <v>0</v>
      </c>
      <c r="Y83" s="190"/>
      <c r="Z83" s="197">
        <f>IF($B83="",0,(VLOOKUP($B83,$B$62:$AH$64,25,FALSE))-Q83)</f>
        <v>0</v>
      </c>
      <c r="AA83" s="198">
        <f>IF($B83="",0,(VLOOKUP($B83,$B$62:$AH$64,26,FALSE))-R83)</f>
        <v>0</v>
      </c>
      <c r="AB83" s="198">
        <f>IF($B83="",0,(VLOOKUP($B83,$B$62:$AH$64,27,FALSE))-S83)</f>
        <v>0</v>
      </c>
      <c r="AC83" s="198">
        <f>IF($B83="",0,(VLOOKUP($B83,$B$62:$AH$64,28,FALSE))-T83)</f>
        <v>0</v>
      </c>
      <c r="AD83" s="198">
        <f>IF($B83="",0,(VLOOKUP($B83,$B$62:$AH$64,29,FALSE))-U83)</f>
        <v>0</v>
      </c>
      <c r="AE83" s="198">
        <f>IF($B83="",0,(VLOOKUP($B83,$B$62:$AH$64,30,FALSE))-V83)</f>
        <v>0</v>
      </c>
      <c r="AF83" s="198">
        <f>IF($B83="",0,(VLOOKUP($B83,$B$62:$AH$64,31,FALSE))-W83)</f>
        <v>0</v>
      </c>
      <c r="AG83" s="198">
        <f>IF($B83="",0,(L83-X83))</f>
        <v>0</v>
      </c>
      <c r="AH83" s="199"/>
      <c r="AI83" s="192" t="str">
        <f t="shared" si="70"/>
        <v/>
      </c>
      <c r="AJ83" s="18" t="str">
        <f t="shared" si="70"/>
        <v/>
      </c>
      <c r="AK83" s="18" t="str">
        <f t="shared" si="70"/>
        <v/>
      </c>
      <c r="AL83" s="18" t="str">
        <f t="shared" si="70"/>
        <v/>
      </c>
      <c r="AM83" s="18" t="str">
        <f>IF($E83="","",(AE83/$Z83))</f>
        <v/>
      </c>
      <c r="AN83" s="201" t="str">
        <f>IF($E83="","",(AF83/$Z83)*1000)</f>
        <v/>
      </c>
      <c r="AP83" s="188" t="str">
        <f>IF(B83="","",(AR83*10))</f>
        <v/>
      </c>
      <c r="AQ83" s="26">
        <v>0</v>
      </c>
      <c r="AR83" s="188">
        <f t="shared" si="95"/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 t="e">
        <f>((L83*EXP(K83-81000*(1/(8.314*(H83+273.15)))))*24)/1000</f>
        <v>#VALUE!</v>
      </c>
      <c r="BE83" s="159"/>
      <c r="BF83" s="159" t="e">
        <f>10*19.5*BD83</f>
        <v>#VALUE!</v>
      </c>
      <c r="BG83" s="159"/>
      <c r="BH83" s="159" t="e">
        <f>1-(BF83/L83)</f>
        <v>#VALUE!</v>
      </c>
      <c r="BI83" s="159"/>
      <c r="BJ83" s="159" t="e">
        <f>(L83+L83*BH83^(J83/10))/2</f>
        <v>#VALUE!</v>
      </c>
      <c r="BK83" s="159"/>
      <c r="BL83" s="159" t="e">
        <f>(((BJ83*EXP($K83-81000*(1/(8.314*(H83+273.15)))))*24)*J83)/1000</f>
        <v>#VALUE!</v>
      </c>
      <c r="BM83" s="159"/>
      <c r="BO83" s="318">
        <f>VLOOKUP(B83,'Processed products'!$AJ$5:$AV$250,13,FALSE)</f>
        <v>0</v>
      </c>
      <c r="BP83" s="319">
        <f>VLOOKUP(B83,'Processed products'!$AJ$5:$AV$250,12,FALSE)</f>
        <v>0</v>
      </c>
      <c r="BR83" s="329">
        <f t="shared" si="75"/>
        <v>0.56328288660854098</v>
      </c>
      <c r="BT83" s="228"/>
    </row>
    <row r="84" spans="1:80" ht="15" thickBot="1" x14ac:dyDescent="0.35">
      <c r="BT84" s="228">
        <f>SUM(BT10:BT83)</f>
        <v>0.62999944402635866</v>
      </c>
      <c r="BU84" s="228">
        <f t="shared" ref="BU84:CB84" si="102">SUM(BU10:BU83)</f>
        <v>0.3188170634294929</v>
      </c>
      <c r="BV84" s="228">
        <f t="shared" si="102"/>
        <v>2.3987407977535197E-2</v>
      </c>
      <c r="BW84" s="228">
        <f t="shared" si="102"/>
        <v>8.7101507851783198E-3</v>
      </c>
      <c r="BX84" s="228">
        <f t="shared" si="102"/>
        <v>4.9790089093770903E-2</v>
      </c>
      <c r="BY84" s="228">
        <f t="shared" si="102"/>
        <v>6.2890477522865842</v>
      </c>
      <c r="BZ84" s="228">
        <f t="shared" si="102"/>
        <v>0.38580265313085949</v>
      </c>
      <c r="CA84" s="228">
        <f t="shared" si="102"/>
        <v>0.38570343157812331</v>
      </c>
      <c r="CB84" s="228">
        <f t="shared" si="102"/>
        <v>0</v>
      </c>
    </row>
    <row r="85" spans="1:80" x14ac:dyDescent="0.3">
      <c r="Q85" s="313"/>
      <c r="R85" s="313"/>
      <c r="S85" s="313"/>
      <c r="T85" s="313"/>
      <c r="U85" s="313"/>
      <c r="V85" s="313"/>
      <c r="W85" s="313"/>
      <c r="Y85" s="225" t="s">
        <v>76</v>
      </c>
      <c r="Z85" s="141">
        <f>SUM(Z78:Z83)</f>
        <v>0</v>
      </c>
      <c r="AA85" s="141">
        <f t="shared" ref="AA85:AF85" si="103">SUM(AA78:AA83)</f>
        <v>0</v>
      </c>
      <c r="AB85" s="141">
        <f t="shared" si="103"/>
        <v>0</v>
      </c>
      <c r="AC85" s="141">
        <f t="shared" si="103"/>
        <v>0</v>
      </c>
      <c r="AD85" s="141">
        <f t="shared" si="103"/>
        <v>0</v>
      </c>
      <c r="AE85" s="141">
        <f t="shared" si="103"/>
        <v>0</v>
      </c>
      <c r="AF85" s="226">
        <f t="shared" si="103"/>
        <v>0</v>
      </c>
      <c r="AG85" s="82"/>
      <c r="AH85" s="82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>
        <f>E17-Q26-Q52-Q57-SUM(Q78:Q83)-BT84-Z85</f>
        <v>0</v>
      </c>
      <c r="AA86" s="198">
        <f>($E$17*(R17/1000))-R26-R52-R57-SUM(R78:R83)-BU84-AA85</f>
        <v>0</v>
      </c>
      <c r="AB86" s="198">
        <f>($E$17*(S17/1000))-S26-S52-S57-SUM(S78:S83)-BV84-AB85</f>
        <v>0</v>
      </c>
      <c r="AC86" s="198">
        <f>($E$17*(T17/1000))-T26-T52-T57-SUM(T78:T83)-BW84-AC85</f>
        <v>0</v>
      </c>
      <c r="AD86" s="198">
        <f>($E$17*(U17/1000))-U26-U52-U57-SUM(U78:U83)-BX84-AD85</f>
        <v>0</v>
      </c>
      <c r="AE86" s="198">
        <f>($E$17*V17)-V26-V52-V57-SUM(V78:V83)-BY84-AE85</f>
        <v>0</v>
      </c>
      <c r="AF86" s="199">
        <f>($E$17*(W17/1000))-W26-W52-W57-SUM(W78:W83)-BZ84-AF85</f>
        <v>0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 t="s">
        <v>342</v>
      </c>
      <c r="C88" s="232">
        <v>25</v>
      </c>
      <c r="D88" s="232" t="s">
        <v>146</v>
      </c>
      <c r="E88" s="232" t="s">
        <v>150</v>
      </c>
      <c r="F88" s="326">
        <f>J88</f>
        <v>100</v>
      </c>
      <c r="G88" s="130"/>
      <c r="H88" s="130">
        <f>E13/(P13/1000)</f>
        <v>3.0303030303030303</v>
      </c>
      <c r="I88" s="130">
        <f>E13/(P13/1000)</f>
        <v>3.0303030303030303</v>
      </c>
      <c r="J88" s="28">
        <f>I88/H88*100</f>
        <v>100</v>
      </c>
      <c r="K88" s="234">
        <f>IF(B88="",0,(((VLOOKUP(B88,$B$13:$E$16,4,FALSE)*1000)/(VLOOKUP(B88,$B$13:$P$16,15,FALSE))*(F88/100))/1000)*C88)</f>
        <v>7.575757575757576E-2</v>
      </c>
      <c r="L88" s="234">
        <f>IF(E88="Diesel",VLOOKUP(D88,Other_tables!$O$5:$P$13,2,FALSE)*K88*1.007,0)</f>
        <v>0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0</v>
      </c>
      <c r="R88" s="234">
        <f>IF(O88="","0",SUMPRODUCT(($D$88:$D$101=O88)*$K$88:$K$101))</f>
        <v>0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0.31368004314593201</v>
      </c>
      <c r="S89" s="234">
        <f>IF(O89="Traktor",0,(R89*VLOOKUP(O89,Other_tables!$O$5:$P$13,2,FALSE))/1000)</f>
        <v>3.1368004314593204E-2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 t="s">
        <v>342</v>
      </c>
      <c r="C97" s="232">
        <v>25</v>
      </c>
      <c r="D97" s="232" t="s">
        <v>146</v>
      </c>
      <c r="E97" s="232" t="s">
        <v>150</v>
      </c>
      <c r="F97" s="326">
        <f>J97</f>
        <v>314.05765695263034</v>
      </c>
      <c r="G97" s="130"/>
      <c r="H97" s="130">
        <f>E13/(P13/1000)</f>
        <v>3.0303030303030303</v>
      </c>
      <c r="I97" s="130">
        <f>E57/(O57/1000)</f>
        <v>9.5168986955342518</v>
      </c>
      <c r="J97" s="250">
        <f>I97/H97*100</f>
        <v>314.05765695263034</v>
      </c>
      <c r="K97" s="234">
        <f t="shared" si="104"/>
        <v>0.23792246738835626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0</v>
      </c>
      <c r="R97" s="240"/>
      <c r="S97" s="239">
        <f t="shared" ref="S97" si="107">SUM(S88:S96)</f>
        <v>3.1368004314593204E-2</v>
      </c>
    </row>
    <row r="98" spans="1:19" x14ac:dyDescent="0.3">
      <c r="A98" s="230" t="s">
        <v>205</v>
      </c>
      <c r="B98" s="231"/>
      <c r="C98" s="232"/>
      <c r="D98" s="232"/>
      <c r="E98" s="232"/>
      <c r="F98" s="233">
        <v>100</v>
      </c>
      <c r="G98" s="130"/>
      <c r="K98" s="234">
        <f t="shared" si="104"/>
        <v>0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 t="s">
        <v>342</v>
      </c>
      <c r="C110" s="232"/>
      <c r="D110" s="232">
        <v>6.4999999999999997E-3</v>
      </c>
      <c r="E110" s="232"/>
      <c r="F110" s="233">
        <v>100</v>
      </c>
      <c r="G110" s="130">
        <f>Z22/(P22/1000)</f>
        <v>3.0303030303030303</v>
      </c>
      <c r="H110" s="130">
        <f>E31/(110/1000)</f>
        <v>9.0909090909090917</v>
      </c>
      <c r="I110" s="322">
        <f>H110/G110*100</f>
        <v>300.00000000000006</v>
      </c>
      <c r="J110" s="130"/>
      <c r="K110" s="130"/>
      <c r="L110" s="130"/>
      <c r="M110" s="130"/>
      <c r="N110" s="130"/>
      <c r="O110" s="235" t="str">
        <f t="shared" si="108"/>
        <v>Sows_deep_litter_org</v>
      </c>
      <c r="P110" s="236"/>
      <c r="Q110" s="234">
        <f t="shared" si="109"/>
        <v>0</v>
      </c>
      <c r="R110" s="234">
        <f t="shared" si="110"/>
        <v>1.9696969696969695E-2</v>
      </c>
      <c r="S110" s="234">
        <f t="shared" si="111"/>
        <v>0</v>
      </c>
    </row>
    <row r="111" spans="1:19" x14ac:dyDescent="0.3">
      <c r="A111" s="230" t="s">
        <v>171</v>
      </c>
      <c r="B111" s="231" t="s">
        <v>342</v>
      </c>
      <c r="C111" s="232"/>
      <c r="D111" s="232">
        <v>3.1699999999999999E-2</v>
      </c>
      <c r="E111" s="232"/>
      <c r="F111" s="233">
        <v>100</v>
      </c>
      <c r="G111" s="130"/>
      <c r="H111" s="130"/>
      <c r="I111" s="130"/>
      <c r="J111" s="130"/>
      <c r="K111" s="130"/>
      <c r="L111" s="130"/>
      <c r="M111" s="130"/>
      <c r="N111" s="130"/>
      <c r="O111" s="235" t="str">
        <f t="shared" si="108"/>
        <v>Sows_deep_litter_org</v>
      </c>
      <c r="P111" s="236"/>
      <c r="Q111" s="234">
        <f t="shared" si="109"/>
        <v>0</v>
      </c>
      <c r="R111" s="234">
        <f t="shared" si="110"/>
        <v>9.6060606060606055E-2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/>
      <c r="C114" s="232"/>
      <c r="D114" s="232"/>
      <c r="E114" s="232"/>
      <c r="F114" s="233">
        <v>100</v>
      </c>
      <c r="G114" s="130"/>
      <c r="H114" s="130">
        <f>Z57/(110/1000)</f>
        <v>5.7272676729668968</v>
      </c>
      <c r="I114" s="322">
        <f>H114/G110*100</f>
        <v>188.99983320790759</v>
      </c>
      <c r="J114" s="130"/>
      <c r="K114" s="130"/>
      <c r="L114" s="130"/>
      <c r="M114" s="130"/>
      <c r="N114" s="130"/>
      <c r="O114" s="235">
        <f t="shared" si="108"/>
        <v>0</v>
      </c>
      <c r="P114" s="236"/>
      <c r="Q114" s="234">
        <f t="shared" si="109"/>
        <v>0</v>
      </c>
      <c r="R114" s="234">
        <f t="shared" si="110"/>
        <v>0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0.11575757575757575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 t="s">
        <v>342</v>
      </c>
      <c r="C118" s="232" t="s">
        <v>255</v>
      </c>
      <c r="D118" s="232"/>
      <c r="E118" s="254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>1.5257575757575755E-3</v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1.5257575757575755E-3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0.11575757575757575</v>
      </c>
      <c r="E132" s="262">
        <f>Q97+S115+E127</f>
        <v>1.5257575757575755E-3</v>
      </c>
      <c r="F132" s="262">
        <f>S97</f>
        <v>3.1368004314593204E-2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2.9521053548234578E-2</v>
      </c>
      <c r="AN134" s="272">
        <f>V26+SUM(V78:V83)+V57</f>
        <v>0.33021947719018813</v>
      </c>
      <c r="AO134" s="269" t="s">
        <v>176</v>
      </c>
      <c r="AP134" s="188">
        <f>SUM(AP22:AP25,AP57,AP78:AP83)</f>
        <v>1.1354251364705609E-2</v>
      </c>
      <c r="AQ134" s="188">
        <f t="shared" ref="AQ134:BA134" si="112">SUM(AQ22:AQ25,AQ57,AQ78:AQ83)</f>
        <v>0</v>
      </c>
      <c r="AR134" s="188">
        <f t="shared" si="112"/>
        <v>1.1354251364705608E-3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0.2045622816991356</v>
      </c>
      <c r="AN135" s="273">
        <f>V52-F52*55</f>
        <v>1.2803848385311083</v>
      </c>
      <c r="AO135" s="269" t="s">
        <v>177</v>
      </c>
      <c r="AP135" s="188">
        <f>SUM(AP48:AP51)</f>
        <v>5.5396564205101487E-2</v>
      </c>
      <c r="AQ135" s="188">
        <f t="shared" ref="AQ135:BA135" si="113">SUM(AQ48:AQ51)</f>
        <v>0</v>
      </c>
      <c r="AR135" s="188">
        <f t="shared" si="113"/>
        <v>1.0296759145929715E-3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C119:C126" xr:uid="{E4BFFFC3-8019-4A74-90AA-F532496C7E85}"/>
    <dataValidation type="list" allowBlank="1" showInputMessage="1" showErrorMessage="1" sqref="B22:B26 B118:B126 B106:B114 B88:B101" xr:uid="{1995A995-280A-4FD5-ADED-6CDF4F82CE64}">
      <formula1>$B$13:$B$16</formula1>
    </dataValidation>
    <dataValidation type="list" allowBlank="1" showInputMessage="1" showErrorMessage="1" sqref="G78:G83 G57" xr:uid="{2887D60F-8432-4CD3-B5CD-5C5DA67F6096}">
      <formula1>"Arrhenius, IPCC"</formula1>
    </dataValidation>
    <dataValidation type="list" allowBlank="1" showInputMessage="1" showErrorMessage="1" sqref="B81" xr:uid="{DFE388C7-73FC-4748-AE18-9A700790A967}">
      <formula1>$B$40:$B$42</formula1>
    </dataValidation>
    <dataValidation type="list" allowBlank="1" showInputMessage="1" showErrorMessage="1" sqref="B82:B83" xr:uid="{22BFA2FE-0B57-4F4F-95F8-36248366C5B5}">
      <formula1>$B$62:$B$64</formula1>
    </dataValidation>
    <dataValidation type="list" allowBlank="1" showInputMessage="1" showErrorMessage="1" sqref="B78" xr:uid="{CCCD4039-C68E-4A2A-9DB9-254D848B2C99}">
      <formula1>$B$31:$B$33</formula1>
    </dataValidation>
    <dataValidation type="list" allowBlank="1" showInputMessage="1" showErrorMessage="1" sqref="B79" xr:uid="{205B633E-0BBC-4BF4-8480-AC18058D462F}">
      <formula1>$B$34:$B$36</formula1>
    </dataValidation>
    <dataValidation type="list" allowBlank="1" showInputMessage="1" showErrorMessage="1" sqref="B80" xr:uid="{A6EC7AEE-0BC6-462C-ABC4-23089104A317}">
      <formula1>$B$37:$B$39</formula1>
    </dataValidation>
    <dataValidation type="list" allowBlank="1" showInputMessage="1" showErrorMessage="1" sqref="D22:D25 D31:D42 D57 D62:D64 D78:D83" xr:uid="{F201278E-4A9E-442D-B2B9-47E639E4C23E}">
      <formula1>"Yes,No"</formula1>
    </dataValidation>
    <dataValidation type="list" allowBlank="1" showInputMessage="1" showErrorMessage="1" sqref="G22:G25" xr:uid="{451A8854-082B-4340-A1E9-7B0A15EEFA72}">
      <formula1>"Arrhenius, IPCC_MCF_B0"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413B95B1-DB04-45A8-B6BB-F7BA88EF46AB}">
          <x14:formula1>
            <xm:f>'Processed products'!$AJ$5:$AJ$250</xm:f>
          </x14:formula1>
          <xm:sqref>B57</xm:sqref>
        </x14:dataValidation>
        <x14:dataValidation type="list" allowBlank="1" showInputMessage="1" showErrorMessage="1" xr:uid="{75819520-54DC-4A55-B494-AD9CD7DEB505}">
          <x14:formula1>
            <xm:f>'Processed products'!$AK$5:$AK$250</xm:f>
          </x14:formula1>
          <xm:sqref>B13:B15</xm:sqref>
        </x14:dataValidation>
        <x14:dataValidation type="list" allowBlank="1" showInputMessage="1" showErrorMessage="1" xr:uid="{FC1DA621-77FB-4CB8-85FE-A693BD1F5BFD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C004A7AB-35C2-464F-83CD-39869E539B6E}">
          <x14:formula1>
            <xm:f>'Processed products'!$AJ$5:$AJ$104</xm:f>
          </x14:formula1>
          <xm:sqref>B62:B64 B32:B42</xm:sqref>
        </x14:dataValidation>
        <x14:dataValidation type="list" allowBlank="1" showInputMessage="1" showErrorMessage="1" xr:uid="{070B9270-FED3-43AC-8BD2-9FB72B8FF7F9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8D8229B0-5732-49A5-B4C8-332A2D806E21}">
          <x14:formula1>
            <xm:f>Other_tables!$B$4:$B$11</xm:f>
          </x14:formula1>
          <xm:sqref>G5</xm:sqref>
        </x14:dataValidation>
        <x14:dataValidation type="list" allowBlank="1" showInputMessage="1" showErrorMessage="1" xr:uid="{13EF6914-DA16-4D94-B3B0-56C8C5C70FF8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B640B8E4-DB38-4FCF-BC54-72967B3DA983}">
          <x14:formula1>
            <xm:f>Other_tables!$T$5:$T$6</xm:f>
          </x14:formula1>
          <xm:sqref>E88:E101</xm:sqref>
        </x14:dataValidation>
        <x14:dataValidation type="list" allowBlank="1" showInputMessage="1" showErrorMessage="1" xr:uid="{CC3A3A23-8B87-4CC1-B508-6D609EE83DE5}">
          <x14:formula1>
            <xm:f>Other_tables!$O$5:$O$13</xm:f>
          </x14:formula1>
          <xm:sqref>D88:D101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41F8D-C79A-45D9-94BA-EC8D9410DD97}">
  <sheetPr>
    <tabColor theme="5" tint="0.59999389629810485"/>
  </sheetPr>
  <dimension ref="A1:CB137"/>
  <sheetViews>
    <sheetView topLeftCell="A46" workbookViewId="0">
      <selection activeCell="C67" sqref="C67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3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216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319</v>
      </c>
      <c r="C5" s="333"/>
      <c r="F5" s="99" t="s">
        <v>201</v>
      </c>
      <c r="G5" s="96" t="s">
        <v>86</v>
      </c>
    </row>
    <row r="6" spans="1:80" x14ac:dyDescent="0.3">
      <c r="A6" s="3" t="s">
        <v>5</v>
      </c>
      <c r="B6" s="333" t="s">
        <v>320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321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 t="s">
        <v>322</v>
      </c>
      <c r="C13" s="8" t="s">
        <v>13</v>
      </c>
      <c r="D13" s="35"/>
      <c r="E13" s="9">
        <v>1</v>
      </c>
      <c r="P13" s="247">
        <f>(IF($B13="","0",VLOOKUP($B13,Biomass_pool_output_Livesto_mod!$A$3:$H$250,8,FALSE)))</f>
        <v>330</v>
      </c>
      <c r="Q13" s="17"/>
      <c r="R13" s="18">
        <f>(IF($B13="","0",VLOOKUP($B13,Biomass_pool_output_Livesto_mod!$A$3:$I$250,3,FALSE)))*$E13</f>
        <v>418.59547418017797</v>
      </c>
      <c r="S13" s="18">
        <f>(IF($B13="","0",VLOOKUP($B13,Biomass_pool_output_Livesto_mod!$A$3:$I$250,4,FALSE)))*$E13</f>
        <v>46.590995991652498</v>
      </c>
      <c r="T13" s="18">
        <f>(IF($B13="","0",VLOOKUP($B13,Biomass_pool_output_Livesto_mod!$A$3:$I$250,5,FALSE)))*$E13</f>
        <v>14.1228048896103</v>
      </c>
      <c r="U13" s="18">
        <f>(IF($B13="","0",VLOOKUP($B13,Biomass_pool_output_Livesto_mod!$A$3:$I$250,6,FALSE)))*$E13</f>
        <v>53.314729228584902</v>
      </c>
      <c r="V13" s="18">
        <f>(IF($B13="","0",VLOOKUP($B13,Biomass_pool_output_Livesto_mod!$A$3:$I$250,7,FALSE)))*$E13</f>
        <v>17.9182887168189</v>
      </c>
      <c r="W13" s="301">
        <f>IF(B13="",0,IF(VLOOKUP(B13,Other_tables!$E$3:$H$225,3,FALSE)="Nej",VLOOKUP($B13,Biomass_pool_output_Livesto_mod!$A$3:$I$250,9,FALSE)*$E13,((VLOOKUP(B13,Other_tables!$E$3:$H$225,4,FALSE))/100)*E13*1000))</f>
        <v>780.85222534630998</v>
      </c>
      <c r="X13" s="301">
        <f>(IF($B13="","0",VLOOKUP($B13,Biomass_pool_output_Livesto_mod!$A$3:$J$250,10,FALSE)))*$E13</f>
        <v>0.56919514122404502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/>
      <c r="C15" s="8" t="s">
        <v>13</v>
      </c>
      <c r="D15" s="35"/>
      <c r="E15" s="9"/>
      <c r="P15" s="247" t="str">
        <f>(IF($B15="","0",VLOOKUP($B15,Biomass_pool_output_Livesto_mod!$A$3:$H$250,8,FALSE)))</f>
        <v>0</v>
      </c>
      <c r="Q15" s="17"/>
      <c r="R15" s="18">
        <f>(IF($B15="","0",VLOOKUP($B15,Biomass_pool_output_Livesto_mod!$A$3:$I$250,3,FALSE)))*$E15</f>
        <v>0</v>
      </c>
      <c r="S15" s="18">
        <f>(IF($B15="","0",VLOOKUP($B15,Biomass_pool_output_Livesto_mod!$A$3:$I$250,4,FALSE)))*$E15</f>
        <v>0</v>
      </c>
      <c r="T15" s="18">
        <f>(IF($B15="","0",VLOOKUP($B15,Biomass_pool_output_Livesto_mod!$A$3:$I$250,5,FALSE)))*$E15</f>
        <v>0</v>
      </c>
      <c r="U15" s="18">
        <f>(IF($B15="","0",VLOOKUP($B15,Biomass_pool_output_Livesto_mod!$A$3:$I$250,6,FALSE)))*$E15</f>
        <v>0</v>
      </c>
      <c r="V15" s="18">
        <f>(IF($B15="","0",VLOOKUP($B15,Biomass_pool_output_Livesto_mod!$A$3:$I$250,7,FALSE)))*$E15</f>
        <v>0</v>
      </c>
      <c r="W15" s="301">
        <f>IF(B15="",0,IF(VLOOKUP(B15,Other_tables!$E$3:$H$225,3,FALSE)="Nej",VLOOKUP($B15,Biomass_pool_output_Livesto_mod!$A$3:$I$250,9,FALSE)*$E15,((VLOOKUP(B15,Other_tables!$E$3:$H$225,4,FALSE))/100)*E15*1000))</f>
        <v>0</v>
      </c>
      <c r="X15" s="301">
        <f>(IF($B15="","0",VLOOKUP($B15,Biomass_pool_output_Livesto_mod!$A$3:$J$250,10,FALSE)))*$E15</f>
        <v>0</v>
      </c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/>
      <c r="C16" s="8" t="s">
        <v>13</v>
      </c>
      <c r="D16" s="35"/>
      <c r="E16" s="9"/>
      <c r="P16" s="247" t="str">
        <f>(IF($B16="","0",VLOOKUP($B16,Biomass_pool_output_Livesto_mod!$A$3:$H$250,8,FALSE)))</f>
        <v>0</v>
      </c>
      <c r="Q16" s="17"/>
      <c r="R16" s="18">
        <f>(IF($B16="","0",VLOOKUP($B16,Biomass_pool_output_Livesto_mod!$A$3:$I$250,3,FALSE)))*$E16</f>
        <v>0</v>
      </c>
      <c r="S16" s="18">
        <f>(IF($B16="","0",VLOOKUP($B16,Biomass_pool_output_Livesto_mod!$A$3:$I$250,4,FALSE)))*$E16</f>
        <v>0</v>
      </c>
      <c r="T16" s="18">
        <f>(IF($B16="","0",VLOOKUP($B16,Biomass_pool_output_Livesto_mod!$A$3:$I$250,5,FALSE)))*$E16</f>
        <v>0</v>
      </c>
      <c r="U16" s="18">
        <f>(IF($B16="","0",VLOOKUP($B16,Biomass_pool_output_Livesto_mod!$A$3:$I$250,6,FALSE)))*$E16</f>
        <v>0</v>
      </c>
      <c r="V16" s="18">
        <f>(IF($B16="","0",VLOOKUP($B16,Biomass_pool_output_Livesto_mod!$A$3:$I$250,7,FALSE)))*$E16</f>
        <v>0</v>
      </c>
      <c r="W16" s="301">
        <f>IF(B16="",0,IF(VLOOKUP(B16,Other_tables!$E$3:$H$225,3,FALSE)="Nej",VLOOKUP($B16,Biomass_pool_output_Livesto_mod!$A$3:$I$250,9,FALSE)*$E16,((VLOOKUP(B16,Other_tables!$E$3:$H$225,4,FALSE))/100)*E16*1000))</f>
        <v>0</v>
      </c>
      <c r="X16" s="301">
        <f>(IF($B16="","0",VLOOKUP($B16,Biomass_pool_output_Livesto_mod!$A$3:$J$250,10,FALSE)))*$E16</f>
        <v>0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330</v>
      </c>
      <c r="Q17" s="131"/>
      <c r="R17" s="18">
        <f t="shared" ref="R17:V17" si="1">SUM(R13:R16)</f>
        <v>418.59547418017797</v>
      </c>
      <c r="S17" s="18">
        <f t="shared" si="1"/>
        <v>46.590995991652498</v>
      </c>
      <c r="T17" s="18">
        <f t="shared" si="1"/>
        <v>14.1228048896103</v>
      </c>
      <c r="U17" s="18">
        <f t="shared" si="1"/>
        <v>53.314729228584902</v>
      </c>
      <c r="V17" s="18">
        <f t="shared" si="1"/>
        <v>17.9182887168189</v>
      </c>
      <c r="W17" s="18">
        <f>SUM(W13:W16)</f>
        <v>780.85222534630998</v>
      </c>
      <c r="X17" s="301">
        <f>IF((X13+X14+X15+X16)=0,0,(E13*X13+E14*X14+E15*X15+E16*X16)/E17)</f>
        <v>0.56919514122404502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 t="s">
        <v>322</v>
      </c>
      <c r="C22" s="8" t="s">
        <v>13</v>
      </c>
      <c r="D22" s="116" t="s">
        <v>127</v>
      </c>
      <c r="E22" s="115">
        <f>IF(B22="",0,VLOOKUP(B22,$B$13:$E$16,4,FALSE))</f>
        <v>1</v>
      </c>
      <c r="F22" s="93">
        <v>0</v>
      </c>
      <c r="G22" s="128" t="s">
        <v>179</v>
      </c>
      <c r="H22" s="93"/>
      <c r="I22" s="93"/>
      <c r="J22" s="93"/>
      <c r="K22" s="93"/>
      <c r="L22" s="163">
        <f>IF(G22="IPCC_MCF_B0",0,((W13/1000)*(I22/100)))</f>
        <v>0</v>
      </c>
      <c r="M22" s="163">
        <f>IF(G22="IPCC_MCF_B0",0,((W13/1000)*(J22/100)))</f>
        <v>0</v>
      </c>
      <c r="O22" s="177"/>
      <c r="P22" s="247">
        <f>IF($B22="","0",(((E22-Q22)*1000)/((E22*1000)/P13)))</f>
        <v>330</v>
      </c>
      <c r="Q22" s="243">
        <f>AR22*(16/12)*9.375</f>
        <v>0</v>
      </c>
      <c r="R22" s="159">
        <f>AR22*5</f>
        <v>0</v>
      </c>
      <c r="S22" s="159">
        <v>0</v>
      </c>
      <c r="T22" s="159">
        <v>0</v>
      </c>
      <c r="U22" s="159">
        <v>0</v>
      </c>
      <c r="V22" s="159">
        <f>(AR22*(16/12)*55)+(AR22*4*21.75)</f>
        <v>0</v>
      </c>
      <c r="W22" s="159">
        <f>AR22*(16/12)*9.375</f>
        <v>0</v>
      </c>
      <c r="X22" s="159">
        <f>IF(L22&gt;0,(L22-(L22*BH22^(F22/10))),0)</f>
        <v>0</v>
      </c>
      <c r="Y22" s="207">
        <f>IF(M22&gt;0,(M22-(M22*BI22^(F22/10))),0)</f>
        <v>0</v>
      </c>
      <c r="Z22" s="202">
        <f>E22-Q22</f>
        <v>1</v>
      </c>
      <c r="AA22" s="27">
        <f>IF($E22="",0,(R13-(R22*1000))/1000)</f>
        <v>0.41859547418017795</v>
      </c>
      <c r="AB22" s="27">
        <f>IF($E22="",0,(S13-(S22*1000))/1000)</f>
        <v>4.6590995991652499E-2</v>
      </c>
      <c r="AC22" s="27">
        <f>IF($E22="",0,(T13-(T22*1000))/1000)</f>
        <v>1.4122804889610301E-2</v>
      </c>
      <c r="AD22" s="27">
        <f>IF($E22="",0,(U13-(U22*1000))/1000)</f>
        <v>5.3314729228584899E-2</v>
      </c>
      <c r="AE22" s="27">
        <f>IF($E22="",0,(V13-V22))</f>
        <v>17.9182887168189</v>
      </c>
      <c r="AF22" s="27">
        <f>IF($E22="",0,(W13-(W22*1000))/1000)</f>
        <v>0.78085222534630994</v>
      </c>
      <c r="AG22" s="27">
        <f>IF($E22="",0,(L22-X22))</f>
        <v>0</v>
      </c>
      <c r="AH22" s="196">
        <f>IF($E22="",0,(M22-Y22))</f>
        <v>0</v>
      </c>
      <c r="AI22" s="200">
        <f>IF($E22=0,"",(AA22/$Z22)*1000)</f>
        <v>418.59547418017797</v>
      </c>
      <c r="AJ22" s="18">
        <f t="shared" ref="AJ22:AL25" si="2">IF($E22=0,"",(AB22/$Z22)*1000)</f>
        <v>46.590995991652498</v>
      </c>
      <c r="AK22" s="18">
        <f t="shared" si="2"/>
        <v>14.1228048896103</v>
      </c>
      <c r="AL22" s="18">
        <f t="shared" si="2"/>
        <v>53.314729228584902</v>
      </c>
      <c r="AM22" s="18">
        <f>IF($E22=0,"",(AE22/$Z22))</f>
        <v>17.9182887168189</v>
      </c>
      <c r="AN22" s="201">
        <f>IF($E22=0,"",(AF22/$Z22)*1000)</f>
        <v>780.85222534630998</v>
      </c>
      <c r="AP22" s="264">
        <f>IF(B22="","",(AR22*4))</f>
        <v>0</v>
      </c>
      <c r="AQ22" s="26">
        <v>0</v>
      </c>
      <c r="AR22" s="272">
        <f>IF(F22="",0,IF(G22="Arrhenius",(BL22+BM22)*(12/16),(((W13/1000)*BO22*(BP22/100)*0.67)*(12/16))*(F22/$G$8)))</f>
        <v>0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0</v>
      </c>
      <c r="BE22" s="138">
        <f>((M22*0.01*EXP(K22-81000*(1/(8.314*(H22+273.15)))))*24)/1000</f>
        <v>0</v>
      </c>
      <c r="BF22" s="138">
        <f>10*9.375*BD22</f>
        <v>0</v>
      </c>
      <c r="BG22" s="138">
        <f>10*9.375*BE22</f>
        <v>0</v>
      </c>
      <c r="BH22" s="139" t="e">
        <f>IF(B22="",0,1-(BF22/L22))</f>
        <v>#DIV/0!</v>
      </c>
      <c r="BI22" s="139" t="e">
        <f>IF(B22="",0,1-(BG22/M22))</f>
        <v>#DIV/0!</v>
      </c>
      <c r="BJ22" s="54" t="e">
        <f>IF(B22="",0,(L22+L22*BH22^(F22/10))/2)</f>
        <v>#DIV/0!</v>
      </c>
      <c r="BK22" s="54" t="e">
        <f>IF(B22="",0,(M22+M22*BI22^(F22/10))/2)</f>
        <v>#DIV/0!</v>
      </c>
      <c r="BL22" s="140" t="e">
        <f>(((BJ22*EXP($K22-81000*(1/(8.314*(H22+273.15)))))*24)*F22)/1000</f>
        <v>#DIV/0!</v>
      </c>
      <c r="BM22" s="290" t="e">
        <f>(((BK22*0.01*EXP(K22-81000*(1/(8.314*(H22+273.15)))))*24)*F22)/1000</f>
        <v>#DIV/0!</v>
      </c>
      <c r="BO22" s="285">
        <f>VLOOKUP(B22,'Processed products'!$AK$5:$AV$250,12,FALSE)</f>
        <v>0.45</v>
      </c>
      <c r="BP22" s="316">
        <f>VLOOKUP(B22,'Processed products'!$AK$5:$AV$250,11,FALSE)</f>
        <v>8.23</v>
      </c>
      <c r="BR22" s="329">
        <f>$X$17</f>
        <v>0.56919514122404502</v>
      </c>
      <c r="BT22" s="228">
        <f t="shared" si="0"/>
        <v>0</v>
      </c>
      <c r="BU22" s="228">
        <f t="shared" si="0"/>
        <v>0</v>
      </c>
      <c r="BV22" s="228">
        <f t="shared" si="0"/>
        <v>0</v>
      </c>
      <c r="BW22" s="228">
        <f t="shared" si="0"/>
        <v>0</v>
      </c>
      <c r="BX22" s="228">
        <f t="shared" si="0"/>
        <v>0</v>
      </c>
      <c r="BY22" s="228">
        <f t="shared" si="0"/>
        <v>0</v>
      </c>
      <c r="BZ22" s="228">
        <f t="shared" si="0"/>
        <v>0</v>
      </c>
      <c r="CA22" s="228">
        <f t="shared" si="0"/>
        <v>0</v>
      </c>
      <c r="CB22" s="228">
        <f t="shared" si="0"/>
        <v>0</v>
      </c>
    </row>
    <row r="23" spans="1:80" x14ac:dyDescent="0.3">
      <c r="A23" s="85" t="s">
        <v>89</v>
      </c>
      <c r="B23" s="116" t="str">
        <f t="shared" ref="B23:B25" si="3">IF(B14="","",B14)</f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2"/>
        <v/>
      </c>
      <c r="AK23" s="18" t="str">
        <f t="shared" si="2"/>
        <v/>
      </c>
      <c r="AL23" s="18" t="str">
        <f t="shared" si="2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0.56919514122404502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3"/>
        <v/>
      </c>
      <c r="C24" s="8" t="s">
        <v>13</v>
      </c>
      <c r="D24" s="116"/>
      <c r="E24" s="115">
        <f>IF(B24="",0,VLOOKUP(B24,$B$13:$E$16,4,FALSE))</f>
        <v>0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8">IF(G24="IPCC_MCF_B0",0,((W15/1000)*(J24/100)))</f>
        <v>0</v>
      </c>
      <c r="O24" s="177"/>
      <c r="P24" s="247" t="str">
        <f>IF($B24="","0",(((E24-Q24)*1000)/((E24*1000)/P15)))</f>
        <v>0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0</v>
      </c>
      <c r="AA24" s="27">
        <f t="shared" si="9"/>
        <v>0</v>
      </c>
      <c r="AB24" s="27">
        <f t="shared" si="9"/>
        <v>0</v>
      </c>
      <c r="AC24" s="27">
        <f t="shared" si="9"/>
        <v>0</v>
      </c>
      <c r="AD24" s="27">
        <f t="shared" si="9"/>
        <v>0</v>
      </c>
      <c r="AE24" s="27">
        <f t="shared" si="10"/>
        <v>0</v>
      </c>
      <c r="AF24" s="27">
        <f t="shared" si="11"/>
        <v>0</v>
      </c>
      <c r="AG24" s="27">
        <f t="shared" si="12"/>
        <v>0</v>
      </c>
      <c r="AH24" s="196">
        <f t="shared" si="12"/>
        <v>0</v>
      </c>
      <c r="AI24" s="200" t="str">
        <f t="shared" si="13"/>
        <v/>
      </c>
      <c r="AJ24" s="18" t="str">
        <f t="shared" si="2"/>
        <v/>
      </c>
      <c r="AK24" s="18" t="str">
        <f t="shared" si="2"/>
        <v/>
      </c>
      <c r="AL24" s="18" t="str">
        <f t="shared" si="2"/>
        <v/>
      </c>
      <c r="AM24" s="18" t="str">
        <f t="shared" si="14"/>
        <v/>
      </c>
      <c r="AN24" s="201" t="str">
        <f t="shared" si="15"/>
        <v/>
      </c>
      <c r="AP24" s="264" t="str">
        <f t="shared" si="16"/>
        <v/>
      </c>
      <c r="AQ24" s="26">
        <v>0</v>
      </c>
      <c r="AR24" s="272">
        <f t="shared" si="17"/>
        <v>0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0"/>
        <v>0</v>
      </c>
      <c r="BH24" s="139">
        <f t="shared" si="21"/>
        <v>0</v>
      </c>
      <c r="BI24" s="139">
        <f t="shared" si="22"/>
        <v>0</v>
      </c>
      <c r="BJ24" s="54">
        <f t="shared" si="23"/>
        <v>0</v>
      </c>
      <c r="BK24" s="54">
        <f t="shared" si="24"/>
        <v>0</v>
      </c>
      <c r="BL24" s="140">
        <f t="shared" si="25"/>
        <v>0</v>
      </c>
      <c r="BM24" s="290">
        <f t="shared" si="26"/>
        <v>0</v>
      </c>
      <c r="BO24" s="285" t="e">
        <f>VLOOKUP(B24,'Processed products'!$AK$5:$AV$250,12,FALSE)</f>
        <v>#N/A</v>
      </c>
      <c r="BP24" s="316" t="e">
        <f>VLOOKUP(B24,'Processed products'!$AK$5:$AV$250,11,FALSE)</f>
        <v>#N/A</v>
      </c>
      <c r="BR24" s="329">
        <f t="shared" si="27"/>
        <v>0.56919514122404502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3"/>
        <v/>
      </c>
      <c r="C25" s="8" t="s">
        <v>13</v>
      </c>
      <c r="D25" s="116"/>
      <c r="E25" s="115">
        <f>IF(B25="",0,VLOOKUP(B25,$B$13:$E$16,4,FALSE))</f>
        <v>0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 t="str">
        <f t="shared" ref="P25" si="29">IF($B25="","0",(((E25-Q25)*1000)/((E25*1000)/P16)))</f>
        <v>0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0</v>
      </c>
      <c r="AA25" s="223">
        <f t="shared" si="9"/>
        <v>0</v>
      </c>
      <c r="AB25" s="223">
        <f t="shared" si="9"/>
        <v>0</v>
      </c>
      <c r="AC25" s="223">
        <f t="shared" si="9"/>
        <v>0</v>
      </c>
      <c r="AD25" s="223">
        <f t="shared" si="9"/>
        <v>0</v>
      </c>
      <c r="AE25" s="223">
        <f t="shared" si="10"/>
        <v>0</v>
      </c>
      <c r="AF25" s="223">
        <f t="shared" si="11"/>
        <v>0</v>
      </c>
      <c r="AG25" s="223">
        <f t="shared" si="12"/>
        <v>0</v>
      </c>
      <c r="AH25" s="224">
        <f t="shared" si="12"/>
        <v>0</v>
      </c>
      <c r="AI25" s="156" t="str">
        <f t="shared" si="13"/>
        <v/>
      </c>
      <c r="AJ25" s="157" t="str">
        <f t="shared" si="2"/>
        <v/>
      </c>
      <c r="AK25" s="157" t="str">
        <f t="shared" si="2"/>
        <v/>
      </c>
      <c r="AL25" s="157" t="str">
        <f t="shared" si="2"/>
        <v/>
      </c>
      <c r="AM25" s="157" t="str">
        <f t="shared" si="14"/>
        <v/>
      </c>
      <c r="AN25" s="158" t="str">
        <f t="shared" si="15"/>
        <v/>
      </c>
      <c r="AP25" s="264" t="str">
        <f t="shared" si="16"/>
        <v/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>
        <f t="shared" si="21"/>
        <v>0</v>
      </c>
      <c r="BI25" s="314">
        <f t="shared" si="22"/>
        <v>0</v>
      </c>
      <c r="BJ25" s="291">
        <f t="shared" si="23"/>
        <v>0</v>
      </c>
      <c r="BK25" s="291">
        <f t="shared" si="24"/>
        <v>0</v>
      </c>
      <c r="BL25" s="292">
        <f t="shared" si="25"/>
        <v>0</v>
      </c>
      <c r="BM25" s="293">
        <f t="shared" si="26"/>
        <v>0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0.56919514122404502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</v>
      </c>
      <c r="M26" s="163">
        <f>SUM(M22:M25)</f>
        <v>0</v>
      </c>
      <c r="O26" s="177"/>
      <c r="P26" s="249">
        <f>(E22*P22+E23*P23+E24*P24+E25*P25)/E26</f>
        <v>330</v>
      </c>
      <c r="Q26" s="244">
        <f>SUM(Q22:Q25)</f>
        <v>0</v>
      </c>
      <c r="R26" s="208">
        <f t="shared" ref="R26:Y26" si="30">SUM(R22:R25)</f>
        <v>0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0</v>
      </c>
      <c r="W26" s="208">
        <f t="shared" si="30"/>
        <v>0</v>
      </c>
      <c r="X26" s="208">
        <f t="shared" si="30"/>
        <v>0</v>
      </c>
      <c r="Y26" s="222">
        <f t="shared" si="30"/>
        <v>0</v>
      </c>
      <c r="Z26" s="215">
        <f>SUM(Z22:Z25)</f>
        <v>1</v>
      </c>
      <c r="AA26" s="70">
        <f t="shared" ref="AA26:AH26" si="31">SUM(AA22:AA25)</f>
        <v>0.41859547418017795</v>
      </c>
      <c r="AB26" s="70">
        <f t="shared" si="31"/>
        <v>4.6590995991652499E-2</v>
      </c>
      <c r="AC26" s="70">
        <f t="shared" si="31"/>
        <v>1.4122804889610301E-2</v>
      </c>
      <c r="AD26" s="70">
        <f t="shared" si="31"/>
        <v>5.3314729228584899E-2</v>
      </c>
      <c r="AE26" s="70">
        <f t="shared" si="31"/>
        <v>17.9182887168189</v>
      </c>
      <c r="AF26" s="70">
        <f t="shared" si="31"/>
        <v>0.78085222534630994</v>
      </c>
      <c r="AG26" s="70">
        <f t="shared" si="31"/>
        <v>0</v>
      </c>
      <c r="AH26" s="216">
        <f t="shared" si="31"/>
        <v>0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B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>Solid/total fraction of input1 - Pig_not_sows_deep_litter_conv</v>
      </c>
      <c r="B31" s="66" t="s">
        <v>184</v>
      </c>
      <c r="C31" s="67" t="s">
        <v>13</v>
      </c>
      <c r="D31" s="280" t="s">
        <v>127</v>
      </c>
      <c r="E31" s="68">
        <v>1</v>
      </c>
      <c r="F31" s="70">
        <f>IF(E31&gt;0,(E31)*($E$22-$Q$22),0)</f>
        <v>1</v>
      </c>
      <c r="G31" s="67" t="e">
        <f>IF(B31="","",VLOOKUP(B31,'Processed products'!$AJ$5:$AM$104,2,FALSE))</f>
        <v>#N/A</v>
      </c>
      <c r="H31" s="67" t="e">
        <f>IF(G31="","",VLOOKUP(G31,Other_tables!$Y$3:$AA$214,2,FALSE))</f>
        <v>#N/A</v>
      </c>
      <c r="I31" s="67" t="e">
        <f>IF(G31="","",VLOOKUP(G31,Other_tables!$Y$3:$AA$214,3,FALSE))</f>
        <v>#N/A</v>
      </c>
      <c r="J31" s="111"/>
      <c r="K31" s="111"/>
      <c r="L31" s="69">
        <v>1</v>
      </c>
      <c r="M31" s="69">
        <v>1</v>
      </c>
      <c r="N31" s="69">
        <v>1</v>
      </c>
      <c r="O31" s="69">
        <v>1</v>
      </c>
      <c r="P31" s="69">
        <v>1</v>
      </c>
      <c r="Q31" s="69">
        <v>1</v>
      </c>
      <c r="R31" s="180"/>
      <c r="S31" s="181"/>
      <c r="T31" s="172">
        <f>IF(B32="",P13,IF(B33="",(F31/(((E13/(P13/1000))-Q22)-(F32/(T32/1000))))*1000,(F31/(((E13/(P13/1000))-Q22)-((F33/(T33/1000))+(F32/(T32/1000)))))*1000))</f>
        <v>330</v>
      </c>
      <c r="U31" s="182" t="s">
        <v>126</v>
      </c>
      <c r="V31" s="180"/>
      <c r="W31" s="180"/>
      <c r="X31" s="180"/>
      <c r="Y31" s="180"/>
      <c r="Z31" s="215">
        <f>F31</f>
        <v>1</v>
      </c>
      <c r="AA31" s="170">
        <f t="shared" ref="AA31:AD33" si="32">IF($E31="",0,((R$13-(R$22*1000))*L31)/1000)</f>
        <v>0.41859547418017795</v>
      </c>
      <c r="AB31" s="70">
        <f t="shared" si="32"/>
        <v>4.6590995991652499E-2</v>
      </c>
      <c r="AC31" s="70">
        <f t="shared" si="32"/>
        <v>1.4122804889610301E-2</v>
      </c>
      <c r="AD31" s="70">
        <f t="shared" si="32"/>
        <v>5.3314729228584899E-2</v>
      </c>
      <c r="AE31" s="70">
        <f>IF($E31="",0,((V$13-V$22)*P31))</f>
        <v>17.9182887168189</v>
      </c>
      <c r="AF31" s="144">
        <f>IF($E31="",0,((W$13-(W$22*1000))*Q31)/1000)</f>
        <v>0.78085222534630994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>
        <f t="shared" ref="AI31:AL42" si="35">IF($E31="","",(AA31/$F31)*1000)</f>
        <v>418.59547418017797</v>
      </c>
      <c r="AJ31" s="71">
        <f t="shared" si="35"/>
        <v>46.590995991652498</v>
      </c>
      <c r="AK31" s="71">
        <f t="shared" si="35"/>
        <v>14.1228048896103</v>
      </c>
      <c r="AL31" s="71">
        <f t="shared" si="35"/>
        <v>53.314729228584902</v>
      </c>
      <c r="AM31" s="187">
        <f t="shared" ref="AM31:AM42" si="36">IF($E31="","",(AE31/$F31))</f>
        <v>17.9182887168189</v>
      </c>
      <c r="AN31" s="112">
        <f t="shared" ref="AN31:AN42" si="37">IF($E31="","",(AF31/$F31)*1000)</f>
        <v>780.85222534630998</v>
      </c>
      <c r="BR31" s="329">
        <f t="shared" ref="BR31:BR42" si="38">$X$17</f>
        <v>0.56919514122404502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179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154" t="str">
        <f t="shared" si="37"/>
        <v/>
      </c>
      <c r="BR32" s="329">
        <f t="shared" si="38"/>
        <v>0.56919514122404502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0.56919514122404502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 t="str">
        <f>IF(B14="","",B14)</f>
        <v/>
      </c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products'!$AJ$5:$AM$104,2,FALSE))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0.56919514122404502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0.56919514122404502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0.56919514122404502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 xml:space="preserve">Solid/total fraction of input3 - </v>
      </c>
      <c r="B37" s="66" t="str">
        <f>IF(B15="","",B15)</f>
        <v/>
      </c>
      <c r="C37" s="67" t="s">
        <v>13</v>
      </c>
      <c r="D37" s="280"/>
      <c r="E37" s="68"/>
      <c r="F37" s="70">
        <f>IF(E37&gt;0,(E37)*($E$24-$Q$24),0)</f>
        <v>0</v>
      </c>
      <c r="G37" s="67" t="str">
        <f>B37</f>
        <v/>
      </c>
      <c r="H37" s="67" t="str">
        <f>IF(G37="","",VLOOKUP(G37,Other_tables!$Y$3:$AA$214,2,FALSE))</f>
        <v/>
      </c>
      <c r="I37" s="67" t="str">
        <f>IF(G37="","",VLOOKUP(G37,Other_tables!$Y$3:$AA$214,3,FALSE))</f>
        <v/>
      </c>
      <c r="J37" s="111"/>
      <c r="K37" s="111"/>
      <c r="L37" s="69"/>
      <c r="M37" s="69"/>
      <c r="N37" s="69"/>
      <c r="O37" s="69"/>
      <c r="P37" s="69"/>
      <c r="Q37" s="69"/>
      <c r="R37" s="180"/>
      <c r="S37" s="181"/>
      <c r="T37" s="172" t="str">
        <f>IF(B38="",P15,IF(B39="",(F37/(((E15/(P15/1000))-Q24)-(F38/(T38/1000))))*1000,(F37/(((E15/(P15/1000))-Q24)-((F39/(T39/1000))+(F38/(T38/1000)))))*1000))</f>
        <v>0</v>
      </c>
      <c r="U37" s="182" t="s">
        <v>126</v>
      </c>
      <c r="V37" s="180"/>
      <c r="W37" s="180"/>
      <c r="X37" s="180"/>
      <c r="Y37" s="180"/>
      <c r="Z37" s="215">
        <f t="shared" si="39"/>
        <v>0</v>
      </c>
      <c r="AA37" s="170">
        <f t="shared" ref="AA37:AD39" si="41">IF($E37="",0,((R$15-(R$24*1000))*L37)/1000)</f>
        <v>0</v>
      </c>
      <c r="AB37" s="70">
        <f t="shared" si="41"/>
        <v>0</v>
      </c>
      <c r="AC37" s="70">
        <f t="shared" si="41"/>
        <v>0</v>
      </c>
      <c r="AD37" s="70">
        <f t="shared" si="41"/>
        <v>0</v>
      </c>
      <c r="AE37" s="70">
        <f>IF($E37="",0,((V$15-V$24)*P37))</f>
        <v>0</v>
      </c>
      <c r="AF37" s="144">
        <f>IF($E37="",0,((W$15-(W$24*1000))*Q37)/1000)</f>
        <v>0</v>
      </c>
      <c r="AG37" s="144">
        <f t="shared" si="33"/>
        <v>0</v>
      </c>
      <c r="AH37" s="216">
        <f t="shared" si="34"/>
        <v>0</v>
      </c>
      <c r="AI37" s="210" t="str">
        <f t="shared" si="35"/>
        <v/>
      </c>
      <c r="AJ37" s="71" t="str">
        <f t="shared" si="35"/>
        <v/>
      </c>
      <c r="AK37" s="71" t="str">
        <f t="shared" si="35"/>
        <v/>
      </c>
      <c r="AL37" s="71" t="str">
        <f t="shared" si="35"/>
        <v/>
      </c>
      <c r="AM37" s="187" t="str">
        <f>IF($E37="","",(AE37/$F37))</f>
        <v/>
      </c>
      <c r="AN37" s="112" t="str">
        <f t="shared" si="37"/>
        <v/>
      </c>
      <c r="BR37" s="329">
        <f t="shared" si="38"/>
        <v>0.56919514122404502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0.56919514122404502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0.56919514122404502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 xml:space="preserve">Solid/total fraction of input4 - </v>
      </c>
      <c r="B40" s="66" t="str">
        <f>IF(B16="","",B16)</f>
        <v/>
      </c>
      <c r="C40" s="67" t="s">
        <v>13</v>
      </c>
      <c r="D40" s="280"/>
      <c r="E40" s="68"/>
      <c r="F40" s="70">
        <f>IF(E40&gt;0,(E40)*($E$25-$Q$25),0)</f>
        <v>0</v>
      </c>
      <c r="G40" s="67" t="str">
        <f>B40</f>
        <v/>
      </c>
      <c r="H40" s="67" t="str">
        <f>IF(G40="","",VLOOKUP(G40,Other_tables!$Y$3:$AA$214,2,FALSE))</f>
        <v/>
      </c>
      <c r="I40" s="67" t="str">
        <f>IF(G40="","",VLOOKUP(G40,Other_tables!$Y$3:$AA$214,3,FALSE))</f>
        <v/>
      </c>
      <c r="J40" s="111"/>
      <c r="K40" s="111"/>
      <c r="L40" s="69"/>
      <c r="M40" s="69"/>
      <c r="N40" s="69"/>
      <c r="O40" s="69"/>
      <c r="P40" s="69"/>
      <c r="Q40" s="69"/>
      <c r="R40" s="180"/>
      <c r="S40" s="181"/>
      <c r="T40" s="172" t="str">
        <f>IF(B41="",P16,IF(B42="",(F40/(((E16/(P16/1000))-Q25)-(F41/(T41/1000))))*1000,(F40/(((E16/(P16/1000))-Q25)-((F42/(T42/1000))+(F41/(T41/1000)))))*1000))</f>
        <v>0</v>
      </c>
      <c r="U40" s="182" t="s">
        <v>126</v>
      </c>
      <c r="V40" s="180"/>
      <c r="W40" s="180"/>
      <c r="X40" s="180"/>
      <c r="Y40" s="180"/>
      <c r="Z40" s="215">
        <f t="shared" si="39"/>
        <v>0</v>
      </c>
      <c r="AA40" s="170">
        <f t="shared" ref="AA40:AD42" si="44">IF($E40="",0,((R$16-(R$25*1000))*L40)/1000)</f>
        <v>0</v>
      </c>
      <c r="AB40" s="70">
        <f t="shared" si="44"/>
        <v>0</v>
      </c>
      <c r="AC40" s="70">
        <f t="shared" si="44"/>
        <v>0</v>
      </c>
      <c r="AD40" s="70">
        <f t="shared" si="44"/>
        <v>0</v>
      </c>
      <c r="AE40" s="70">
        <f>IF($E40="",0,((V$16-V$25)*P40))</f>
        <v>0</v>
      </c>
      <c r="AF40" s="144">
        <f>IF($E40="",0,((W$16-(W$25*1000))*Q40)/1000)</f>
        <v>0</v>
      </c>
      <c r="AG40" s="144">
        <f t="shared" si="33"/>
        <v>0</v>
      </c>
      <c r="AH40" s="216">
        <f t="shared" si="34"/>
        <v>0</v>
      </c>
      <c r="AI40" s="210" t="str">
        <f t="shared" si="35"/>
        <v/>
      </c>
      <c r="AJ40" s="71" t="str">
        <f t="shared" si="35"/>
        <v/>
      </c>
      <c r="AK40" s="71" t="str">
        <f t="shared" si="35"/>
        <v/>
      </c>
      <c r="AL40" s="71" t="str">
        <f t="shared" si="35"/>
        <v/>
      </c>
      <c r="AM40" s="187" t="str">
        <f t="shared" si="36"/>
        <v/>
      </c>
      <c r="AN40" s="112" t="str">
        <f t="shared" si="37"/>
        <v/>
      </c>
      <c r="BR40" s="329">
        <f t="shared" si="38"/>
        <v>0.56919514122404502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0.56919514122404502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0.56919514122404502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1</v>
      </c>
      <c r="L43" s="27">
        <f t="shared" ref="L43:Q43" si="45">SUM(L28,L31:L42)</f>
        <v>1</v>
      </c>
      <c r="M43" s="27">
        <f t="shared" si="45"/>
        <v>1</v>
      </c>
      <c r="N43" s="27">
        <f t="shared" si="45"/>
        <v>1</v>
      </c>
      <c r="O43" s="27">
        <f t="shared" si="45"/>
        <v>1</v>
      </c>
      <c r="P43" s="27">
        <f t="shared" si="45"/>
        <v>1</v>
      </c>
      <c r="Q43" s="64">
        <f t="shared" si="45"/>
        <v>1</v>
      </c>
      <c r="S43" s="28"/>
      <c r="Y43" s="225" t="s">
        <v>40</v>
      </c>
      <c r="Z43" s="141">
        <f>SUM(Z31:Z42)</f>
        <v>1</v>
      </c>
      <c r="AA43" s="141">
        <f t="shared" ref="AA43:AG43" si="46">SUM(AA31:AA42)</f>
        <v>0.41859547418017795</v>
      </c>
      <c r="AB43" s="141">
        <f t="shared" si="46"/>
        <v>4.6590995991652499E-2</v>
      </c>
      <c r="AC43" s="141">
        <f t="shared" si="46"/>
        <v>1.4122804889610301E-2</v>
      </c>
      <c r="AD43" s="141">
        <f>SUM(AD31:AD42)</f>
        <v>5.3314729228584899E-2</v>
      </c>
      <c r="AE43" s="141">
        <f t="shared" si="46"/>
        <v>17.9182887168189</v>
      </c>
      <c r="AF43" s="141">
        <f t="shared" si="46"/>
        <v>0.78085222534630994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</v>
      </c>
      <c r="AA44" s="198">
        <f t="shared" ref="AA44:AG44" si="47">AA26-AA43</f>
        <v>0</v>
      </c>
      <c r="AB44" s="198">
        <f t="shared" si="47"/>
        <v>0</v>
      </c>
      <c r="AC44" s="198">
        <f t="shared" si="47"/>
        <v>0</v>
      </c>
      <c r="AD44" s="198">
        <f t="shared" si="47"/>
        <v>0</v>
      </c>
      <c r="AE44" s="198">
        <f t="shared" si="47"/>
        <v>0</v>
      </c>
      <c r="AF44" s="198">
        <f t="shared" si="47"/>
        <v>0</v>
      </c>
      <c r="AG44" s="198">
        <f t="shared" si="47"/>
        <v>0</v>
      </c>
      <c r="AH44" s="199">
        <f>AH26-AH43</f>
        <v>0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58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>Stored_pig_deep_litter_conv</v>
      </c>
      <c r="C48" s="27">
        <f>IF(B48="",0,IF(VLOOKUP(G48,Other_tables!$E$3:$H$225,3,FALSE)="Nej",VLOOKUP(B48,$B$31:$AH$42,31,FALSE),((VLOOKUP(G48,Other_tables!$E$3:$H$225,4,FALSE))/100)*VLOOKUP(B48,$B$31:$F$42,5,FALSE)))</f>
        <v>0.78085222534630994</v>
      </c>
      <c r="D48" s="162"/>
      <c r="E48" s="16">
        <f>IF(B48="","",IF($G$5=Other_tables!$I$2,VLOOKUP(G48,Other_tables!$E$3:$K$225,5,FALSE),IF($G$5=Other_tables!$J$2,VLOOKUP(G48,Other_tables!$E$3:$K$225,6,FALSE),IF($G$5=Other_tables!$K$2,VLOOKUP(G48,Other_tables!$E$3:$K$225,7,FALSE),"?"))))</f>
        <v>275</v>
      </c>
      <c r="F48" s="27">
        <f t="shared" ref="F48:F50" si="49">IF(OR(E48="",E48="?"),0,((((0.981*E48*C48)/(0.0831*(273.15+$G$4)))*16)/1000)*((100-$G$7)/100))</f>
        <v>0.14042182275561138</v>
      </c>
      <c r="G48" s="16" t="str">
        <f>B13</f>
        <v>Pig_not_sows_deep_litter_conv</v>
      </c>
      <c r="Q48" s="159">
        <f t="shared" ref="Q48:Q50" si="50">IF(OR(E48="",E48="?"),0,(F48/((100-$G$7)/100))*2.48)</f>
        <v>0.35176375801405679</v>
      </c>
      <c r="R48" s="159">
        <f>IF(OR(E48="",E48="?"),0,(F48*(12/16)+AR48+AQ48+AP48))</f>
        <v>0.16361269954403812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9.0460199199896127</v>
      </c>
      <c r="W48" s="159">
        <f t="shared" ref="W48:W50" si="52">IF(OR(E48="",E48="?"),0,(F48/((100-$G$7)/100))*2.48)</f>
        <v>0.35176375801405679</v>
      </c>
      <c r="X48" s="159">
        <f>W48</f>
        <v>0.35176375801405679</v>
      </c>
      <c r="Y48" s="165"/>
      <c r="AP48" s="188">
        <f>IF(F48="","",(F48/((100-$G$7)/100))*(12/16)*0.538)</f>
        <v>5.7232530789787066E-2</v>
      </c>
      <c r="AQ48" s="26">
        <v>0</v>
      </c>
      <c r="AR48" s="188">
        <f>IF(F48="","",((F48/((100-$G$7)/100))-F48)*(12/16))</f>
        <v>1.0638016875425121E-3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/>
      </c>
      <c r="C50" s="27">
        <f>IF(B50="",0,IF(VLOOKUP(G50,Other_tables!$E$3:$H$225,3,FALSE)="Nej",VLOOKUP(B50,$B$31:$AH$42,31,FALSE),((VLOOKUP(G50,Other_tables!$E$3:$H$225,4,FALSE))/100)*VLOOKUP(B50,$B$31:$F$42,5,FALSE)))</f>
        <v>0</v>
      </c>
      <c r="D50" s="162"/>
      <c r="E50" s="16" t="str">
        <f>IF(B50="","",IF($G$5=Other_tables!$I$2,VLOOKUP(G50,Other_tables!$E$3:$K$225,5,FALSE),IF($G$5=Other_tables!$J$2,VLOOKUP(G50,Other_tables!$E$3:$K$225,6,FALSE),IF($G$5=Other_tables!$K$2,VLOOKUP(G50,Other_tables!$E$3:$K$225,7,FALSE),"?"))))</f>
        <v/>
      </c>
      <c r="F50" s="27">
        <f t="shared" si="49"/>
        <v>0</v>
      </c>
      <c r="G50" s="16">
        <f>B15</f>
        <v>0</v>
      </c>
      <c r="Q50" s="159">
        <f t="shared" si="50"/>
        <v>0</v>
      </c>
      <c r="R50" s="159">
        <f t="shared" si="53"/>
        <v>0</v>
      </c>
      <c r="S50" s="159">
        <v>0</v>
      </c>
      <c r="T50" s="159">
        <v>0</v>
      </c>
      <c r="U50" s="159">
        <v>0</v>
      </c>
      <c r="V50" s="159">
        <f t="shared" si="51"/>
        <v>0</v>
      </c>
      <c r="W50" s="159">
        <f t="shared" si="52"/>
        <v>0</v>
      </c>
      <c r="X50" s="159">
        <f t="shared" si="54"/>
        <v>0</v>
      </c>
      <c r="Y50" s="165"/>
      <c r="AP50" s="188">
        <f>IF(F50="","",(F50/((100-$G$7)/100))*(12/16)*0.538)</f>
        <v>0</v>
      </c>
      <c r="AQ50" s="26">
        <v>0</v>
      </c>
      <c r="AR50" s="188">
        <f>IF(F50="","",((F50/((100-$G$7)/100))-F50)*(12/16))</f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/>
      </c>
      <c r="C51" s="27">
        <f>IF(B51="",0,IF(VLOOKUP(G51,Other_tables!$E$3:$H$129,3,FALSE)="Nej",VLOOKUP(B51,$B$31:$AH$42,31,FALSE),((VLOOKUP(G51,Other_tables!$E$3:$H$129,4,FALSE))/100)*VLOOKUP(B51,$B$31:$F$42,5,FALSE)))</f>
        <v>0</v>
      </c>
      <c r="D51" s="162"/>
      <c r="E51" s="16" t="str">
        <f>IF(B51="","",IF($G$5=Other_tables!$I$2,VLOOKUP(G51,Other_tables!$E$3:$K$225,5,FALSE),IF($G$5=Other_tables!$J$2,VLOOKUP(G51,Other_tables!$E$3:$K$225,6,FALSE),IF($G$5=Other_tables!$K$2,VLOOKUP(G51,Other_tables!$E$3:$K$225,7,FALSE),"?"))))</f>
        <v/>
      </c>
      <c r="F51" s="27">
        <f>IF(OR(E51="",E51="?"),0,((((0.981*E51*C51)/(0.0831*(273.15+$G$4)))*16)/1000)*((100-$G$7)/100))</f>
        <v>0</v>
      </c>
      <c r="G51" s="16">
        <f>B16</f>
        <v>0</v>
      </c>
      <c r="Q51" s="159">
        <f>IF(OR(E51="",E51="?"),0,(F51/((100-$G$7)/100))*2.48)</f>
        <v>0</v>
      </c>
      <c r="R51" s="159">
        <f t="shared" si="53"/>
        <v>0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0</v>
      </c>
      <c r="W51" s="159">
        <f>IF(OR(E51="",E51="?"),0,(F51/((100-$G$7)/100))*2.48)</f>
        <v>0</v>
      </c>
      <c r="X51" s="159">
        <f t="shared" si="54"/>
        <v>0</v>
      </c>
      <c r="Y51" s="165"/>
      <c r="AP51" s="188">
        <f>IF(F51="","",(F51/((100-$G$7)/100))*(12/16)*0.538)</f>
        <v>0</v>
      </c>
      <c r="AQ51" s="26">
        <v>0</v>
      </c>
      <c r="AR51" s="188">
        <f>IF(F51="","",((F51/((100-$G$7)/100))-F51)*(12/16))</f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0.14042182275561138</v>
      </c>
      <c r="Q52" s="27">
        <f t="shared" ref="Q52:X52" si="55">SUM(I36,Q48:Q51)</f>
        <v>0.35176375801405679</v>
      </c>
      <c r="R52" s="27">
        <f t="shared" si="55"/>
        <v>0.16361269954403812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9.0460199199896127</v>
      </c>
      <c r="W52" s="27">
        <f t="shared" si="55"/>
        <v>0.35176375801405679</v>
      </c>
      <c r="X52" s="164">
        <f t="shared" si="55"/>
        <v>0.35176375801405679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14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14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 t="s">
        <v>248</v>
      </c>
      <c r="C57" s="8" t="s">
        <v>13</v>
      </c>
      <c r="D57" s="116" t="s">
        <v>127</v>
      </c>
      <c r="E57" s="169">
        <f>Z31+Z34+Z37+Z40-Q52</f>
        <v>0.64823624198594321</v>
      </c>
      <c r="F57" s="93">
        <v>1</v>
      </c>
      <c r="G57" s="128" t="s">
        <v>101</v>
      </c>
      <c r="H57" s="93">
        <v>10.7</v>
      </c>
      <c r="I57" s="23"/>
      <c r="J57" s="23"/>
      <c r="K57" s="93">
        <v>27.9</v>
      </c>
      <c r="L57" s="139">
        <f>C48+C49+C50+C51-W52</f>
        <v>0.42908846733225314</v>
      </c>
      <c r="M57" s="139">
        <v>0</v>
      </c>
      <c r="O57" s="278">
        <f>((($B$69*$Z$57)/1000)/$B$72)*1000</f>
        <v>71.270134336128152</v>
      </c>
      <c r="Q57" s="159">
        <f>AR57*(16/12)*19.5</f>
        <v>3.259298393236558E-4</v>
      </c>
      <c r="R57" s="159">
        <f>AR57*11</f>
        <v>1.3789339356000825E-4</v>
      </c>
      <c r="S57" s="159">
        <v>0</v>
      </c>
      <c r="T57" s="159">
        <v>0</v>
      </c>
      <c r="U57" s="159">
        <v>0</v>
      </c>
      <c r="V57" s="159">
        <f>(AR57*(16/12)*55)+(AR57*10*21.75)</f>
        <v>3.6458177539729448E-3</v>
      </c>
      <c r="W57" s="159">
        <f>AR57*(16/12)*19.5</f>
        <v>3.259298393236558E-4</v>
      </c>
      <c r="X57" s="159">
        <f>IF(L57&gt;0,(L57-(L57*BH57^(F57/10))),0)</f>
        <v>3.271744643811858E-4</v>
      </c>
      <c r="Y57" s="190"/>
      <c r="Z57" s="197">
        <f>(Z31+Z34+Z37+Z40)-Q52-Q57</f>
        <v>0.64791031214661954</v>
      </c>
      <c r="AA57" s="198">
        <f>(AA31+AA34+AA37+AA40)-R52-R57</f>
        <v>0.25484488124257981</v>
      </c>
      <c r="AB57" s="198">
        <f t="shared" ref="AB57:AD57" si="56">(AB31+AB34+AB37+AB40)-S52-S57</f>
        <v>4.6590995991652499E-2</v>
      </c>
      <c r="AC57" s="198">
        <f t="shared" si="56"/>
        <v>1.4122804889610301E-2</v>
      </c>
      <c r="AD57" s="198">
        <f t="shared" si="56"/>
        <v>5.3314729228584899E-2</v>
      </c>
      <c r="AE57" s="198">
        <f>(AE31+AE34+AE37+AE40)-V52-V57</f>
        <v>8.8686229790753135</v>
      </c>
      <c r="AF57" s="198">
        <f>(AF31+AF34+AF37+AF40)-W52-W57</f>
        <v>0.42876253749292947</v>
      </c>
      <c r="AG57" s="198">
        <f>IF(OR(G22="IPCC_MCF_B0",G22=""),L57-X57,(AG31+AG34+AG37+AG40+AH31+AH34+AH37+AH40)-X52-X57)</f>
        <v>0.42876129286787196</v>
      </c>
      <c r="AH57" s="199"/>
      <c r="AI57" s="156">
        <f>IF($E57="","",(AA57/$Z$57)*1000)</f>
        <v>393.3335779117981</v>
      </c>
      <c r="AJ57" s="157">
        <f t="shared" ref="AJ57:AN57" si="57">IF($E57="","",(AB57/$Z$57)*1000)</f>
        <v>71.909637982593409</v>
      </c>
      <c r="AK57" s="157">
        <f t="shared" si="57"/>
        <v>21.797468916368114</v>
      </c>
      <c r="AL57" s="157">
        <f t="shared" si="57"/>
        <v>82.287205850985103</v>
      </c>
      <c r="AM57" s="157">
        <f>IF($E57="","",(AE57/$Z$57))</f>
        <v>13.688041095830528</v>
      </c>
      <c r="AN57" s="158">
        <f t="shared" si="57"/>
        <v>661.76217518807164</v>
      </c>
      <c r="AP57" s="188">
        <f>IF(B57="",0,(AR57*10))</f>
        <v>1.253576305090984E-4</v>
      </c>
      <c r="AQ57" s="26">
        <v>0</v>
      </c>
      <c r="AR57" s="188">
        <f>IF(B57="",0,IF(G57="Arrhenius",(BL57+BM57)*(12/16),"?"))</f>
        <v>1.253576305090984E-5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1.6720725404101387E-5</v>
      </c>
      <c r="BE57" s="159"/>
      <c r="BF57" s="159">
        <f>10*19.5*BD57</f>
        <v>3.2605414537997704E-3</v>
      </c>
      <c r="BG57" s="159"/>
      <c r="BH57" s="159">
        <f>1-(BF57/L57)</f>
        <v>0.99240123726915486</v>
      </c>
      <c r="BI57" s="159"/>
      <c r="BJ57" s="159">
        <f>(L57+L57*BH57^(F57/10))/2</f>
        <v>0.42892488010006258</v>
      </c>
      <c r="BK57" s="159">
        <f>(M57+M57*BI57^(F57/10))/2</f>
        <v>0</v>
      </c>
      <c r="BL57" s="315">
        <f>(((BJ57*EXP($K$57-81000*(1/(8.314*(H57+273.15)))))*24)*F57)/1000</f>
        <v>1.6714350734546454E-5</v>
      </c>
      <c r="BM57" s="159"/>
      <c r="BR57" s="329">
        <f t="shared" ref="BR57" si="58">$X$17</f>
        <v>0.56919514122404502</v>
      </c>
      <c r="BT57" s="228">
        <f t="shared" si="43"/>
        <v>0</v>
      </c>
      <c r="BU57" s="228">
        <f t="shared" si="43"/>
        <v>0</v>
      </c>
      <c r="BV57" s="228">
        <f t="shared" si="43"/>
        <v>0</v>
      </c>
      <c r="BW57" s="228">
        <f t="shared" si="42"/>
        <v>0</v>
      </c>
      <c r="BX57" s="228">
        <f t="shared" si="42"/>
        <v>0</v>
      </c>
      <c r="BY57" s="228">
        <f t="shared" si="42"/>
        <v>0</v>
      </c>
      <c r="BZ57" s="228">
        <f t="shared" si="42"/>
        <v>0</v>
      </c>
      <c r="CA57" s="228">
        <f t="shared" si="42"/>
        <v>0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 t="s">
        <v>356</v>
      </c>
      <c r="C62" s="8" t="s">
        <v>13</v>
      </c>
      <c r="D62" s="116" t="s">
        <v>127</v>
      </c>
      <c r="E62" s="25">
        <v>0.53500000000000003</v>
      </c>
      <c r="F62" s="27">
        <f>(E57-Q57)*E62</f>
        <v>0.34663201699844148</v>
      </c>
      <c r="G62" s="8" t="str">
        <f>IF(B62="","",VLOOKUP(B62,'Processed products'!$AJ$5:$AM$250,2,FALSE))</f>
        <v>Separ_degas_solid_fraction_pig_deep_lit_conv</v>
      </c>
      <c r="H62" s="8" t="str">
        <f>IF(B62="","",VLOOKUP(B62,'Processed products'!$AJ$5:$AM$250,3,FALSE))</f>
        <v>Degas_livestock_manure_conv</v>
      </c>
      <c r="I62" s="8" t="str">
        <f>IF(B62="","",VLOOKUP(B62,'Processed products'!$AJ$5:$AM$250,4,FALSE))</f>
        <v>Field_application</v>
      </c>
      <c r="L62" s="26">
        <v>0.53500000000000003</v>
      </c>
      <c r="M62" s="26">
        <v>0.2369</v>
      </c>
      <c r="N62" s="26">
        <v>0.52349999999999997</v>
      </c>
      <c r="O62" s="26">
        <v>0.2369</v>
      </c>
      <c r="P62" s="26">
        <v>0.53500000000000003</v>
      </c>
      <c r="Q62" s="26">
        <v>0.53500000000000003</v>
      </c>
      <c r="T62" s="16">
        <f>(IF($B62="","",VLOOKUP($B62,'Processed products'!$AJ$5:$AN$250,5,FALSE)))</f>
        <v>300</v>
      </c>
      <c r="Z62" s="195">
        <f>F62</f>
        <v>0.34663201699844148</v>
      </c>
      <c r="AA62" s="27">
        <f>(($AA$31+$AA$34+$AA$37+$AA$40)-$R$52-$R$57)*L62</f>
        <v>0.1363420114647802</v>
      </c>
      <c r="AB62" s="27">
        <f>(($AB$31+$AB$34+$AB$37+$AB$40)-$S$52-$S$57)*M62</f>
        <v>1.1037406950422476E-2</v>
      </c>
      <c r="AC62" s="27">
        <f>(($AC$31+$AC$34+$AC$37+$AC$40)-$T$52-$T$57)*N62</f>
        <v>7.3932883597109924E-3</v>
      </c>
      <c r="AD62" s="27">
        <f>(($AD$31+$AD$34+$AD$37+$AD$40)-$U$52-$U$57)*O62</f>
        <v>1.2630259354251763E-2</v>
      </c>
      <c r="AE62" s="27">
        <f>(($AE$31+$AE$34+$AE$37+$AE$40)-$V$52-$V$57)*P62</f>
        <v>4.7447132938052929</v>
      </c>
      <c r="AF62" s="27">
        <f>(($AF$31+$AF$34+$AF$37+$AF$40)-$W$52-$W$57)*Q62</f>
        <v>0.22938795755871727</v>
      </c>
      <c r="AG62" s="27">
        <f>($AG$57*Q62)</f>
        <v>0.22938729168431152</v>
      </c>
      <c r="AH62" s="196"/>
      <c r="AI62" s="200">
        <f t="shared" ref="AI62:AL64" si="59">IF($E62="","",(AA62/$F62)*1000)</f>
        <v>393.33357791179805</v>
      </c>
      <c r="AJ62" s="18">
        <f t="shared" si="59"/>
        <v>31.841856519768925</v>
      </c>
      <c r="AK62" s="18">
        <f t="shared" si="59"/>
        <v>21.32892519199758</v>
      </c>
      <c r="AL62" s="18">
        <f t="shared" si="59"/>
        <v>36.437082366539009</v>
      </c>
      <c r="AM62" s="18">
        <f t="shared" ref="AM62:AN64" si="60">IF($E62="","",(AE62/$F62))</f>
        <v>13.688041095830528</v>
      </c>
      <c r="AN62" s="201">
        <f t="shared" si="60"/>
        <v>0.66176217518807168</v>
      </c>
      <c r="BR62" s="329">
        <f t="shared" ref="BR62:BR64" si="61">$X$17</f>
        <v>0.56919514122404502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 t="s">
        <v>357</v>
      </c>
      <c r="C63" s="8" t="s">
        <v>13</v>
      </c>
      <c r="D63" s="116" t="s">
        <v>127</v>
      </c>
      <c r="E63" s="25">
        <v>0.46500000000000002</v>
      </c>
      <c r="F63" s="27">
        <f>(E57-Q57)*E63</f>
        <v>0.30127829514817811</v>
      </c>
      <c r="G63" s="8" t="str">
        <f>IF(B63="","",VLOOKUP(B63,'Processed products'!$AJ$5:$AM$250,2,FALSE))</f>
        <v>Separ_degas_thin_fraction_pig_deep_lit_conv</v>
      </c>
      <c r="H63" s="8" t="str">
        <f>IF(B63="","",VLOOKUP(B63,'Processed products'!$AJ$5:$AM$250,3,FALSE))</f>
        <v>Degas_livestock_manure_conv</v>
      </c>
      <c r="I63" s="8" t="str">
        <f>IF(B63="","",VLOOKUP(B63,'Processed products'!$AJ$5:$AM$250,4,FALSE))</f>
        <v>Field_application</v>
      </c>
      <c r="L63" s="26">
        <v>0.46500000000000002</v>
      </c>
      <c r="M63" s="26">
        <v>0.7631</v>
      </c>
      <c r="N63" s="26">
        <v>0.47649999999999998</v>
      </c>
      <c r="O63" s="26">
        <v>0.7631</v>
      </c>
      <c r="P63" s="26">
        <v>0.46500000000000002</v>
      </c>
      <c r="Q63" s="26">
        <v>0.46500000000000002</v>
      </c>
      <c r="T63" s="16">
        <f>(IF($B63="","",VLOOKUP($B63,'Processed products'!$AJ$5:$AN$250,5,FALSE)))</f>
        <v>39</v>
      </c>
      <c r="Z63" s="195">
        <f t="shared" ref="Z63:Z64" si="62">F63</f>
        <v>0.30127829514817811</v>
      </c>
      <c r="AA63" s="27">
        <f>(($AA$31+$AA$34+$AA$37+$AA$40)-$R$52-$R$57)*L63</f>
        <v>0.11850286977779961</v>
      </c>
      <c r="AB63" s="27">
        <f>(($AB$31+$AB$34+$AB$37+$AB$40)-$S$52-$S$57)*M63</f>
        <v>3.5553589041230023E-2</v>
      </c>
      <c r="AC63" s="27">
        <f>(($AC$31+$AC$34+$AC$37+$AC$40)-$T$52-$T$57)*N63</f>
        <v>6.7295165298993081E-3</v>
      </c>
      <c r="AD63" s="27">
        <f>(($AD$31+$AD$34+$AD$37+$AD$40)-$U$52-$U$57)*O63</f>
        <v>4.0684469874333135E-2</v>
      </c>
      <c r="AE63" s="27">
        <f>(($AE$31+$AE$34+$AE$37+$AE$40)-$V$52-$V$57)*P63</f>
        <v>4.1239096852700206</v>
      </c>
      <c r="AF63" s="27">
        <f>(($AF$31+$AF$34+$AF$37+$AF$40)-$W$52-$W$57)*Q63</f>
        <v>0.1993745799342122</v>
      </c>
      <c r="AG63" s="27">
        <f t="shared" ref="AG63:AG64" si="63">($AG$57*Q63)</f>
        <v>0.19937400118356047</v>
      </c>
      <c r="AH63" s="196"/>
      <c r="AI63" s="200">
        <f t="shared" si="59"/>
        <v>393.33357791179805</v>
      </c>
      <c r="AJ63" s="18">
        <f t="shared" si="59"/>
        <v>118.00912848283231</v>
      </c>
      <c r="AK63" s="18">
        <f t="shared" si="59"/>
        <v>22.336546104622375</v>
      </c>
      <c r="AL63" s="18">
        <f t="shared" si="59"/>
        <v>135.039498462122</v>
      </c>
      <c r="AM63" s="18">
        <f t="shared" si="60"/>
        <v>13.688041095830526</v>
      </c>
      <c r="AN63" s="201">
        <f t="shared" si="60"/>
        <v>0.66176217518807168</v>
      </c>
      <c r="BR63" s="329">
        <f t="shared" si="61"/>
        <v>0.56919514122404502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0.56919514122404502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1</v>
      </c>
      <c r="L65" s="27">
        <f>SUM(L62:L64)</f>
        <v>1</v>
      </c>
      <c r="M65" s="27">
        <f t="shared" ref="M65:Q65" si="64">SUM(M62:M64)</f>
        <v>1</v>
      </c>
      <c r="N65" s="27">
        <f t="shared" si="64"/>
        <v>1</v>
      </c>
      <c r="O65" s="27">
        <f t="shared" si="64"/>
        <v>1</v>
      </c>
      <c r="P65" s="27">
        <f t="shared" si="64"/>
        <v>1</v>
      </c>
      <c r="Q65" s="27">
        <f t="shared" si="64"/>
        <v>1</v>
      </c>
      <c r="Y65" s="225" t="s">
        <v>76</v>
      </c>
      <c r="Z65" s="141">
        <f t="shared" ref="Z65:AG65" si="65">SUM(Z62:Z64)</f>
        <v>0.64791031214661965</v>
      </c>
      <c r="AA65" s="141">
        <f t="shared" si="65"/>
        <v>0.25484488124257981</v>
      </c>
      <c r="AB65" s="141">
        <f t="shared" si="65"/>
        <v>4.6590995991652499E-2</v>
      </c>
      <c r="AC65" s="141">
        <f t="shared" si="65"/>
        <v>1.4122804889610301E-2</v>
      </c>
      <c r="AD65" s="141">
        <f t="shared" si="65"/>
        <v>5.3314729228584899E-2</v>
      </c>
      <c r="AE65" s="141">
        <f t="shared" si="65"/>
        <v>8.8686229790753135</v>
      </c>
      <c r="AF65" s="141">
        <f t="shared" si="65"/>
        <v>0.42876253749292947</v>
      </c>
      <c r="AG65" s="141">
        <f t="shared" si="65"/>
        <v>0.42876129286787201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Y66" s="221" t="s">
        <v>74</v>
      </c>
      <c r="Z66" s="198">
        <f t="shared" ref="Z66:AF66" si="66">(Z31+Z34+Z37+Z40)-Q52-Q57-Z65</f>
        <v>0</v>
      </c>
      <c r="AA66" s="198">
        <f t="shared" si="66"/>
        <v>0</v>
      </c>
      <c r="AB66" s="198">
        <f t="shared" si="66"/>
        <v>0</v>
      </c>
      <c r="AC66" s="198">
        <f t="shared" si="66"/>
        <v>0</v>
      </c>
      <c r="AD66" s="198">
        <f t="shared" si="66"/>
        <v>0</v>
      </c>
      <c r="AE66" s="198">
        <f t="shared" si="66"/>
        <v>0</v>
      </c>
      <c r="AF66" s="198">
        <f t="shared" si="66"/>
        <v>0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>
        <f>(F31*T31+F34*T34+F37*T37+F40*T40)/(F31+F34+F37+F40)</f>
        <v>330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>
        <f>(B69/B70)</f>
        <v>3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>
        <f>B71*(Z31+Z34+Z37+Z40)</f>
        <v>3</v>
      </c>
      <c r="AL72" s="72"/>
      <c r="AM72" s="82"/>
      <c r="AN72" s="82"/>
      <c r="AO72" s="82"/>
      <c r="AP72" s="82"/>
      <c r="AQ72" s="82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B72-(1-(B69/1000))*(F31+F34+F37+F40)</f>
        <v>2.33</v>
      </c>
      <c r="AL73" s="72"/>
      <c r="AM73" s="82"/>
      <c r="AN73" s="82"/>
      <c r="AO73" s="82"/>
      <c r="AP73" s="82"/>
      <c r="AQ73" s="82"/>
      <c r="BT73" s="228">
        <f t="shared" ref="BT73:CB73" si="68">IF($B72="Yes",Z73,0)</f>
        <v>0</v>
      </c>
      <c r="BU73" s="228">
        <f t="shared" si="68"/>
        <v>0</v>
      </c>
      <c r="BV73" s="228">
        <f t="shared" si="68"/>
        <v>0</v>
      </c>
      <c r="BW73" s="228">
        <f t="shared" si="68"/>
        <v>0</v>
      </c>
      <c r="BX73" s="228">
        <f t="shared" si="68"/>
        <v>0</v>
      </c>
      <c r="BY73" s="228">
        <f t="shared" si="68"/>
        <v>0</v>
      </c>
      <c r="BZ73" s="228">
        <f t="shared" si="68"/>
        <v>0</v>
      </c>
      <c r="CA73" s="228">
        <f t="shared" si="68"/>
        <v>0</v>
      </c>
      <c r="CB73" s="228">
        <f t="shared" si="68"/>
        <v>0</v>
      </c>
    </row>
    <row r="74" spans="1:80" ht="15" thickBot="1" x14ac:dyDescent="0.35">
      <c r="D74" s="102"/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11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0</v>
      </c>
      <c r="J78" s="115">
        <f>F78-I78</f>
        <v>0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0.56919514122404502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0.56919514122404502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6"/>
        <v>0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0.56919514122404502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0.56919514122404502</v>
      </c>
      <c r="BT81" s="228"/>
    </row>
    <row r="82" spans="1:80" x14ac:dyDescent="0.3">
      <c r="A82" s="85" t="s">
        <v>132</v>
      </c>
      <c r="B82" s="116" t="s">
        <v>357</v>
      </c>
      <c r="C82" s="8" t="s">
        <v>13</v>
      </c>
      <c r="D82" s="116" t="s">
        <v>128</v>
      </c>
      <c r="E82" s="169">
        <f>IF(B82="","",VLOOKUP(B82,$B$62:$F$64,5,FALSE))</f>
        <v>0.30127829514817811</v>
      </c>
      <c r="F82" s="93">
        <v>97</v>
      </c>
      <c r="G82" s="128" t="s">
        <v>101</v>
      </c>
      <c r="H82" s="93">
        <v>10.7</v>
      </c>
      <c r="I82" s="115">
        <f>IF(B82="",0,(($E$22*$F$22+$E$23*$F$23+$E$24*$F$24+$E$25*$F$25)/$E$26)+$F$57)</f>
        <v>1</v>
      </c>
      <c r="J82" s="115">
        <f t="shared" si="76"/>
        <v>96</v>
      </c>
      <c r="K82" s="93">
        <v>27.9</v>
      </c>
      <c r="L82" s="139">
        <f>IF(B82="","",VLOOKUP(B82,$B$62:$AH$64,32,FALSE)+M82)</f>
        <v>0.19937400118356047</v>
      </c>
      <c r="M82" s="139">
        <f>IF(B82="","",VLOOKUP(B82,$B$62:$AH$64,33,FALSE))</f>
        <v>0</v>
      </c>
      <c r="O82" s="278">
        <f>(IF($B82="","",VLOOKUP($B82,'Processed products'!$AJ$5:$AN$250,5,FALSE)))</f>
        <v>39</v>
      </c>
      <c r="Q82" s="159">
        <f>AR82*(16/12)*19.5</f>
        <v>1.4030485410842803E-2</v>
      </c>
      <c r="R82" s="159">
        <f>AR82*11</f>
        <v>5.9359745968950326E-3</v>
      </c>
      <c r="S82" s="159">
        <v>0</v>
      </c>
      <c r="T82" s="159">
        <v>0</v>
      </c>
      <c r="U82" s="159">
        <v>0</v>
      </c>
      <c r="V82" s="159">
        <f>(AR82*(16/12)*55)+(AR82*10*21.75)</f>
        <v>0.15694357078154289</v>
      </c>
      <c r="W82" s="159">
        <f>AR82*(16/12)*19.5</f>
        <v>1.4030485410842803E-2</v>
      </c>
      <c r="X82" s="159">
        <f>AR82*(16/12)*19.5</f>
        <v>1.4030485410842803E-2</v>
      </c>
      <c r="Y82" s="190"/>
      <c r="Z82" s="195">
        <f>IF($B82="",0,(VLOOKUP($B82,$B$62:$AH$64,25,FALSE))-Q82)</f>
        <v>0.28724780973733532</v>
      </c>
      <c r="AA82" s="27">
        <f>IF($B82="",0,(VLOOKUP($B82,$B$62:$AH$64,26,FALSE))-R82)</f>
        <v>0.11256689518090458</v>
      </c>
      <c r="AB82" s="27">
        <f>IF($B82="",0,(VLOOKUP($B82,$B$62:$AH$64,27,FALSE))-S82)</f>
        <v>3.5553589041230023E-2</v>
      </c>
      <c r="AC82" s="27">
        <f>IF($B82="",0,(VLOOKUP($B82,$B$62:$AH$64,28,FALSE))-T82)</f>
        <v>6.7295165298993081E-3</v>
      </c>
      <c r="AD82" s="27">
        <f>IF($B82="",0,(VLOOKUP($B82,$B$62:$AH$64,29,FALSE))-U82)</f>
        <v>4.0684469874333135E-2</v>
      </c>
      <c r="AE82" s="27">
        <f>IF($B82="",0,(VLOOKUP($B82,$B$62:$AH$64,30,FALSE))-V82)</f>
        <v>3.9669661144884776</v>
      </c>
      <c r="AF82" s="27">
        <f>IF($B82="",0,(VLOOKUP($B82,$B$62:$AH$64,31,FALSE))-W82)</f>
        <v>0.18534409452336939</v>
      </c>
      <c r="AG82" s="27">
        <f>IF($B82="",0,(L82-X82))</f>
        <v>0.18534351577271765</v>
      </c>
      <c r="AH82" s="196"/>
      <c r="AI82" s="192">
        <f t="shared" si="70"/>
        <v>391.88077807743014</v>
      </c>
      <c r="AJ82" s="18">
        <f t="shared" si="70"/>
        <v>123.77322937202159</v>
      </c>
      <c r="AK82" s="18">
        <f t="shared" si="70"/>
        <v>23.427564290404518</v>
      </c>
      <c r="AL82" s="18">
        <f t="shared" si="70"/>
        <v>141.6354398368982</v>
      </c>
      <c r="AM82" s="18">
        <f>IF($E82="","",(AE82/$Z82))</f>
        <v>13.810257136915837</v>
      </c>
      <c r="AN82" s="201">
        <f>IF($E82="","",(AF82/$Z82)*1000)</f>
        <v>645.24110625195522</v>
      </c>
      <c r="AP82" s="188">
        <f>IF(B82="","",(AR82*10))</f>
        <v>5.3963405426318478E-3</v>
      </c>
      <c r="AQ82" s="26">
        <v>0</v>
      </c>
      <c r="AR82" s="188">
        <f t="shared" si="95"/>
        <v>5.3963405426318476E-4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>
        <f>((L82*EXP(K82-81000*(1/(8.314*(H82+273.15)))))*24)/1000</f>
        <v>7.7692088702210573E-6</v>
      </c>
      <c r="BE82" s="159"/>
      <c r="BF82" s="159">
        <f>10*19.5*BD82</f>
        <v>1.5149957296931062E-3</v>
      </c>
      <c r="BG82" s="159"/>
      <c r="BH82" s="159">
        <f>1-(BF82/L82)</f>
        <v>0.99240123726915486</v>
      </c>
      <c r="BI82" s="159"/>
      <c r="BJ82" s="159">
        <f>(L82+L82*BH82^(J82/10))/2</f>
        <v>0.19233511411406437</v>
      </c>
      <c r="BK82" s="159"/>
      <c r="BL82" s="159">
        <f>(((BJ82*EXP($K82-81000*(1/(8.314*(H82+273.15)))))*24)*J82)/1000</f>
        <v>7.1951207235091297E-4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0.56919514122404502</v>
      </c>
      <c r="BT82" s="228"/>
    </row>
    <row r="83" spans="1:80" ht="15" thickBot="1" x14ac:dyDescent="0.35">
      <c r="A83" s="85" t="s">
        <v>132</v>
      </c>
      <c r="B83" s="116" t="s">
        <v>356</v>
      </c>
      <c r="C83" s="8" t="s">
        <v>13</v>
      </c>
      <c r="D83" s="116" t="s">
        <v>128</v>
      </c>
      <c r="E83" s="169">
        <f>IF(B83="","",VLOOKUP(B83,$B$62:$F$64,5,FALSE))</f>
        <v>0.34663201699844148</v>
      </c>
      <c r="F83" s="93">
        <v>97</v>
      </c>
      <c r="G83" s="128" t="s">
        <v>247</v>
      </c>
      <c r="H83" s="93">
        <v>10.7</v>
      </c>
      <c r="I83" s="115">
        <f>IF(B83="",0,(($E$22*$F$22+$E$23*$F$23+$E$24*$F$24+$E$25*$F$25)/$E$26)+$F$57)</f>
        <v>1</v>
      </c>
      <c r="J83" s="115">
        <f t="shared" si="76"/>
        <v>96</v>
      </c>
      <c r="K83" s="93"/>
      <c r="L83" s="139">
        <f>IF(B83="","",VLOOKUP(B83,$B$62:$AH$64,32,FALSE)+M83)</f>
        <v>0.22938729168431152</v>
      </c>
      <c r="M83" s="139">
        <f>IF(B83="","",VLOOKUP(B83,$B$62:$AH$64,33,FALSE))</f>
        <v>0</v>
      </c>
      <c r="O83" s="278">
        <f>(IF($B83="","",VLOOKUP($B83,'Processed products'!$AJ$5:$AN$250,5,FALSE)))</f>
        <v>300</v>
      </c>
      <c r="Q83" s="159">
        <f>AR83*(16/12)*19.5</f>
        <v>0</v>
      </c>
      <c r="R83" s="159">
        <f>AR83*11</f>
        <v>0</v>
      </c>
      <c r="S83" s="159">
        <v>0</v>
      </c>
      <c r="T83" s="159">
        <v>0</v>
      </c>
      <c r="U83" s="159">
        <v>0</v>
      </c>
      <c r="V83" s="159">
        <f>(AR83*(16/12)*55)+(AR83*10*21.75)</f>
        <v>0</v>
      </c>
      <c r="W83" s="159">
        <f>AR83*(16/12)*19.5</f>
        <v>0</v>
      </c>
      <c r="X83" s="159">
        <f>AR83*(16/12)*19.5</f>
        <v>0</v>
      </c>
      <c r="Y83" s="190"/>
      <c r="Z83" s="197">
        <f>IF($B83="",0,(VLOOKUP($B83,$B$62:$AH$64,25,FALSE))-Q83)</f>
        <v>0.34663201699844148</v>
      </c>
      <c r="AA83" s="198">
        <f>IF($B83="",0,(VLOOKUP($B83,$B$62:$AH$64,26,FALSE))-R83)</f>
        <v>0.1363420114647802</v>
      </c>
      <c r="AB83" s="198">
        <f>IF($B83="",0,(VLOOKUP($B83,$B$62:$AH$64,27,FALSE))-S83)</f>
        <v>1.1037406950422476E-2</v>
      </c>
      <c r="AC83" s="198">
        <f>IF($B83="",0,(VLOOKUP($B83,$B$62:$AH$64,28,FALSE))-T83)</f>
        <v>7.3932883597109924E-3</v>
      </c>
      <c r="AD83" s="198">
        <f>IF($B83="",0,(VLOOKUP($B83,$B$62:$AH$64,29,FALSE))-U83)</f>
        <v>1.2630259354251763E-2</v>
      </c>
      <c r="AE83" s="198">
        <f>IF($B83="",0,(VLOOKUP($B83,$B$62:$AH$64,30,FALSE))-V83)</f>
        <v>4.7447132938052929</v>
      </c>
      <c r="AF83" s="198">
        <f>IF($B83="",0,(VLOOKUP($B83,$B$62:$AH$64,31,FALSE))-W83)</f>
        <v>0.22938795755871727</v>
      </c>
      <c r="AG83" s="198">
        <f>IF($B83="",0,(L83-X83))</f>
        <v>0.22938729168431152</v>
      </c>
      <c r="AH83" s="199"/>
      <c r="AI83" s="192">
        <f t="shared" si="70"/>
        <v>393.33357791179805</v>
      </c>
      <c r="AJ83" s="18">
        <f t="shared" si="70"/>
        <v>31.841856519768925</v>
      </c>
      <c r="AK83" s="18">
        <f t="shared" si="70"/>
        <v>21.32892519199758</v>
      </c>
      <c r="AL83" s="18">
        <f t="shared" si="70"/>
        <v>36.437082366539009</v>
      </c>
      <c r="AM83" s="18">
        <f>IF($E83="","",(AE83/$Z83))</f>
        <v>13.688041095830528</v>
      </c>
      <c r="AN83" s="201">
        <f>IF($E83="","",(AF83/$Z83)*1000)</f>
        <v>661.76217518807164</v>
      </c>
      <c r="AP83" s="188">
        <f>IF(B83="","",(AR83*10))</f>
        <v>0</v>
      </c>
      <c r="AQ83" s="26">
        <v>0</v>
      </c>
      <c r="AR83" s="188">
        <f t="shared" si="95"/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>
        <f>((L83*EXP(K83-81000*(1/(8.314*(H83+273.15)))))*24)/1000</f>
        <v>6.8306428995378152E-18</v>
      </c>
      <c r="BE83" s="159"/>
      <c r="BF83" s="159">
        <f>10*19.5*BD83</f>
        <v>1.331975365409874E-15</v>
      </c>
      <c r="BG83" s="159"/>
      <c r="BH83" s="159">
        <f>1-(BF83/L83)</f>
        <v>0.99999999999999423</v>
      </c>
      <c r="BI83" s="159"/>
      <c r="BJ83" s="159">
        <f>(L83+L83*BH83^(J83/10))/2</f>
        <v>0.22938729168430516</v>
      </c>
      <c r="BK83" s="159"/>
      <c r="BL83" s="159">
        <f>(((BJ83*EXP($K83-81000*(1/(8.314*(H83+273.15)))))*24)*J83)/1000</f>
        <v>6.5574171835561211E-16</v>
      </c>
      <c r="BM83" s="159"/>
      <c r="BO83" s="318">
        <f>VLOOKUP(B83,'Processed products'!$AJ$5:$AV$250,13,FALSE)</f>
        <v>0</v>
      </c>
      <c r="BP83" s="319">
        <f>VLOOKUP(B83,'Processed products'!$AJ$5:$AV$250,12,FALSE)</f>
        <v>0</v>
      </c>
      <c r="BR83" s="329">
        <f t="shared" si="75"/>
        <v>0.56919514122404502</v>
      </c>
      <c r="BT83" s="228"/>
    </row>
    <row r="84" spans="1:80" ht="15" thickBot="1" x14ac:dyDescent="0.35">
      <c r="BT84" s="228">
        <f>SUM(BT10:BT83)</f>
        <v>0</v>
      </c>
      <c r="BU84" s="228">
        <f t="shared" ref="BU84:CB84" si="102">SUM(BU10:BU83)</f>
        <v>0</v>
      </c>
      <c r="BV84" s="228">
        <f t="shared" si="102"/>
        <v>0</v>
      </c>
      <c r="BW84" s="228">
        <f t="shared" si="102"/>
        <v>0</v>
      </c>
      <c r="BX84" s="228">
        <f t="shared" si="102"/>
        <v>0</v>
      </c>
      <c r="BY84" s="228">
        <f t="shared" si="102"/>
        <v>0</v>
      </c>
      <c r="BZ84" s="228">
        <f t="shared" si="102"/>
        <v>0</v>
      </c>
      <c r="CA84" s="228">
        <f t="shared" si="102"/>
        <v>0</v>
      </c>
      <c r="CB84" s="228">
        <f t="shared" si="102"/>
        <v>0</v>
      </c>
    </row>
    <row r="85" spans="1:80" x14ac:dyDescent="0.3">
      <c r="Q85" s="313"/>
      <c r="R85" s="313"/>
      <c r="S85" s="313"/>
      <c r="T85" s="313"/>
      <c r="U85" s="313"/>
      <c r="V85" s="313"/>
      <c r="W85" s="313"/>
      <c r="Y85" s="225" t="s">
        <v>76</v>
      </c>
      <c r="Z85" s="141">
        <f>SUM(Z78:Z83)</f>
        <v>0.63387982673577681</v>
      </c>
      <c r="AA85" s="141">
        <f t="shared" ref="AA85:AF85" si="103">SUM(AA78:AA83)</f>
        <v>0.24890890664568477</v>
      </c>
      <c r="AB85" s="141">
        <f t="shared" si="103"/>
        <v>4.6590995991652499E-2</v>
      </c>
      <c r="AC85" s="141">
        <f t="shared" si="103"/>
        <v>1.4122804889610301E-2</v>
      </c>
      <c r="AD85" s="141">
        <f t="shared" si="103"/>
        <v>5.3314729228584899E-2</v>
      </c>
      <c r="AE85" s="141">
        <f t="shared" si="103"/>
        <v>8.7116794082937705</v>
      </c>
      <c r="AF85" s="226">
        <f t="shared" si="103"/>
        <v>0.41473205208208663</v>
      </c>
      <c r="AG85" s="82"/>
      <c r="AH85" s="82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>
        <f>E17-Q26-Q52-Q57-SUM(Q78:Q83)-BT84-Z85</f>
        <v>0</v>
      </c>
      <c r="AA86" s="198">
        <f>($E$17*(R17/1000))-R26-R52-R57-SUM(R78:R83)-BU84-AA85</f>
        <v>0</v>
      </c>
      <c r="AB86" s="198">
        <f>($E$17*(S17/1000))-S26-S52-S57-SUM(S78:S83)-BV84-AB85</f>
        <v>0</v>
      </c>
      <c r="AC86" s="198">
        <f>($E$17*(T17/1000))-T26-T52-T57-SUM(T78:T83)-BW84-AC85</f>
        <v>0</v>
      </c>
      <c r="AD86" s="198">
        <f>($E$17*(U17/1000))-U26-U52-U57-SUM(U78:U83)-BX84-AD85</f>
        <v>0</v>
      </c>
      <c r="AE86" s="198">
        <f>($E$17*V17)-V26-V52-V57-SUM(V78:V83)-BY84-AE85</f>
        <v>0</v>
      </c>
      <c r="AF86" s="199">
        <f>($E$17*(W17/1000))-W26-W52-W57-SUM(W78:W83)-BZ84-AF85</f>
        <v>0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 t="s">
        <v>322</v>
      </c>
      <c r="C88" s="232">
        <v>25</v>
      </c>
      <c r="D88" s="232" t="s">
        <v>146</v>
      </c>
      <c r="E88" s="232" t="s">
        <v>150</v>
      </c>
      <c r="F88" s="326">
        <f>J88</f>
        <v>100</v>
      </c>
      <c r="G88" s="130"/>
      <c r="H88" s="130">
        <f>E13/(P13/1000)</f>
        <v>3.0303030303030303</v>
      </c>
      <c r="I88" s="130">
        <f>E13/(P13/1000)</f>
        <v>3.0303030303030303</v>
      </c>
      <c r="J88" s="28">
        <f>I88/H88*100</f>
        <v>100</v>
      </c>
      <c r="K88" s="234">
        <f>IF(B88="",0,(((VLOOKUP(B88,$B$13:$E$16,4,FALSE)*1000)/(VLOOKUP(B88,$B$13:$P$16,15,FALSE))*(F88/100))/1000)*C88)</f>
        <v>7.575757575757576E-2</v>
      </c>
      <c r="L88" s="234">
        <f>IF(E88="Diesel",VLOOKUP(D88,Other_tables!$O$5:$P$13,2,FALSE)*K88*1.007,0)</f>
        <v>0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0</v>
      </c>
      <c r="R88" s="234">
        <f>IF(O88="","0",SUMPRODUCT(($D$88:$D$101=O88)*$K$88:$K$101))</f>
        <v>0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0.26888468803204896</v>
      </c>
      <c r="S89" s="234">
        <f>IF(O89="Traktor",0,(R89*VLOOKUP(O89,Other_tables!$O$5:$P$13,2,FALSE))/1000)</f>
        <v>2.6888468803204894E-2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/>
      <c r="C97" s="232"/>
      <c r="D97" s="232"/>
      <c r="E97" s="232"/>
      <c r="F97" s="233">
        <v>100</v>
      </c>
      <c r="G97" s="130"/>
      <c r="K97" s="234">
        <f t="shared" si="104"/>
        <v>0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0</v>
      </c>
      <c r="R97" s="240"/>
      <c r="S97" s="239">
        <f t="shared" ref="S97" si="107">SUM(S88:S96)</f>
        <v>2.6888468803204894E-2</v>
      </c>
    </row>
    <row r="98" spans="1:19" x14ac:dyDescent="0.3">
      <c r="A98" s="230" t="s">
        <v>205</v>
      </c>
      <c r="B98" s="231" t="s">
        <v>322</v>
      </c>
      <c r="C98" s="232">
        <v>25</v>
      </c>
      <c r="D98" s="232" t="s">
        <v>146</v>
      </c>
      <c r="E98" s="232" t="s">
        <v>150</v>
      </c>
      <c r="F98" s="326">
        <f>J98</f>
        <v>254.92778820230458</v>
      </c>
      <c r="G98" s="130"/>
      <c r="H98" s="130">
        <f>E13/(P13/1000)</f>
        <v>3.0303030303030303</v>
      </c>
      <c r="I98" s="130">
        <f>Z63/(T63/1000)</f>
        <v>7.7250844909789258</v>
      </c>
      <c r="J98" s="250">
        <f>I98/H98*100</f>
        <v>254.92778820230458</v>
      </c>
      <c r="K98" s="234">
        <f t="shared" si="104"/>
        <v>0.19312711227447318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 t="s">
        <v>322</v>
      </c>
      <c r="C110" s="232"/>
      <c r="D110" s="232">
        <v>6.4999999999999997E-3</v>
      </c>
      <c r="E110" s="232"/>
      <c r="F110" s="233">
        <v>100</v>
      </c>
      <c r="G110" s="130">
        <f>Z22/(P22/1000)</f>
        <v>3.0303030303030303</v>
      </c>
      <c r="H110" s="130">
        <f>E31/(110/1000)</f>
        <v>9.0909090909090917</v>
      </c>
      <c r="I110" s="130">
        <f>H110/G110*100</f>
        <v>300.00000000000006</v>
      </c>
      <c r="J110" s="130"/>
      <c r="K110" s="130"/>
      <c r="L110" s="130"/>
      <c r="M110" s="130"/>
      <c r="N110" s="130"/>
      <c r="O110" s="235" t="str">
        <f t="shared" si="108"/>
        <v>Pig_not_sows_deep_litter_conv</v>
      </c>
      <c r="P110" s="236"/>
      <c r="Q110" s="234">
        <f t="shared" si="109"/>
        <v>0</v>
      </c>
      <c r="R110" s="234">
        <f t="shared" si="110"/>
        <v>1.9696969696969695E-2</v>
      </c>
      <c r="S110" s="234">
        <f t="shared" si="111"/>
        <v>0</v>
      </c>
    </row>
    <row r="111" spans="1:19" x14ac:dyDescent="0.3">
      <c r="A111" s="230" t="s">
        <v>171</v>
      </c>
      <c r="B111" s="231" t="s">
        <v>322</v>
      </c>
      <c r="C111" s="232"/>
      <c r="D111" s="232">
        <v>3.1699999999999999E-2</v>
      </c>
      <c r="E111" s="232"/>
      <c r="F111" s="233">
        <v>100</v>
      </c>
      <c r="G111" s="130"/>
      <c r="H111" s="130"/>
      <c r="I111" s="130"/>
      <c r="J111" s="130"/>
      <c r="K111" s="130"/>
      <c r="L111" s="130"/>
      <c r="M111" s="130"/>
      <c r="N111" s="130"/>
      <c r="O111" s="235" t="str">
        <f t="shared" si="108"/>
        <v>Pig_not_sows_deep_litter_conv</v>
      </c>
      <c r="P111" s="236"/>
      <c r="Q111" s="234">
        <f t="shared" si="109"/>
        <v>0</v>
      </c>
      <c r="R111" s="234">
        <f t="shared" si="110"/>
        <v>9.6060606060606055E-2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 t="s">
        <v>322</v>
      </c>
      <c r="C114" s="232"/>
      <c r="D114" s="232">
        <v>3.0999999999999999E-3</v>
      </c>
      <c r="E114" s="232"/>
      <c r="F114" s="325">
        <f>I114</f>
        <v>194.37309364398584</v>
      </c>
      <c r="G114" s="130"/>
      <c r="H114" s="130">
        <f>Z57/(110/1000)</f>
        <v>5.8900937467874499</v>
      </c>
      <c r="I114" s="322">
        <f>H114/G110*100</f>
        <v>194.37309364398584</v>
      </c>
      <c r="J114" s="130"/>
      <c r="K114" s="130"/>
      <c r="L114" s="130"/>
      <c r="M114" s="130"/>
      <c r="N114" s="130"/>
      <c r="O114" s="235" t="str">
        <f t="shared" si="108"/>
        <v>Pig_not_sows_deep_litter_conv</v>
      </c>
      <c r="P114" s="236"/>
      <c r="Q114" s="234">
        <f t="shared" si="109"/>
        <v>0</v>
      </c>
      <c r="R114" s="234">
        <f t="shared" si="110"/>
        <v>1.8259290615041095E-2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0.13401686637261684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 t="s">
        <v>322</v>
      </c>
      <c r="C118" s="232" t="s">
        <v>255</v>
      </c>
      <c r="D118" s="232"/>
      <c r="E118" s="254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>1.5257575757575755E-3</v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1.5257575757575755E-3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0.13401686637261684</v>
      </c>
      <c r="E132" s="262">
        <f>Q97+S115+E127</f>
        <v>1.5257575757575755E-3</v>
      </c>
      <c r="F132" s="262">
        <f>S97</f>
        <v>2.6888468803204894E-2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1.435641525016646E-2</v>
      </c>
      <c r="AN134" s="272">
        <f>V26+SUM(V78:V83)+V57</f>
        <v>0.16058938853551583</v>
      </c>
      <c r="AO134" s="269" t="s">
        <v>176</v>
      </c>
      <c r="AP134" s="188">
        <f>SUM(AP22:AP25,AP57,AP78:AP83)</f>
        <v>5.5216981731409463E-3</v>
      </c>
      <c r="AQ134" s="188">
        <f t="shared" ref="AQ134:BA134" si="112">SUM(AQ22:AQ25,AQ57,AQ78:AQ83)</f>
        <v>0</v>
      </c>
      <c r="AR134" s="188">
        <f t="shared" si="112"/>
        <v>5.5216981731409458E-4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0.21134193525844541</v>
      </c>
      <c r="AN135" s="273">
        <f>V52-F52*55</f>
        <v>1.322819668430987</v>
      </c>
      <c r="AO135" s="269" t="s">
        <v>177</v>
      </c>
      <c r="AP135" s="188">
        <f>SUM(AP48:AP51)</f>
        <v>5.7232530789787066E-2</v>
      </c>
      <c r="AQ135" s="188">
        <f t="shared" ref="AQ135:BA135" si="113">SUM(AQ48:AQ51)</f>
        <v>0</v>
      </c>
      <c r="AR135" s="188">
        <f t="shared" si="113"/>
        <v>1.0638016875425121E-3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B22:B26 B118:B126 B106:B114 B88:B101" xr:uid="{A3C2D9E1-9083-4BB1-990C-E90A1FDB1155}">
      <formula1>$B$13:$B$16</formula1>
    </dataValidation>
    <dataValidation type="list" allowBlank="1" showInputMessage="1" showErrorMessage="1" sqref="G78:G83 G57" xr:uid="{677F6CA6-94EB-4997-86F6-AF0AD1C56FAA}">
      <formula1>"Arrhenius, IPCC"</formula1>
    </dataValidation>
    <dataValidation type="list" allowBlank="1" showInputMessage="1" showErrorMessage="1" sqref="B81" xr:uid="{0F6A1A6F-C8FC-4D86-A424-790FF501CCAA}">
      <formula1>$B$40:$B$42</formula1>
    </dataValidation>
    <dataValidation type="list" allowBlank="1" showInputMessage="1" showErrorMessage="1" sqref="B82:B83" xr:uid="{D1982E4C-1B56-441A-8F75-59CAC8DD0012}">
      <formula1>$B$62:$B$64</formula1>
    </dataValidation>
    <dataValidation type="list" allowBlank="1" showInputMessage="1" showErrorMessage="1" sqref="B78" xr:uid="{8AAF05E3-45A3-4230-AF54-4DBD793B71A5}">
      <formula1>$B$31:$B$33</formula1>
    </dataValidation>
    <dataValidation type="list" allowBlank="1" showInputMessage="1" showErrorMessage="1" sqref="B79" xr:uid="{44908B4A-4620-4B3B-AFDD-A09CF89E606E}">
      <formula1>$B$34:$B$36</formula1>
    </dataValidation>
    <dataValidation type="list" allowBlank="1" showInputMessage="1" showErrorMessage="1" sqref="B80" xr:uid="{35A79917-CAF1-4720-811F-D796CD6DD263}">
      <formula1>$B$37:$B$39</formula1>
    </dataValidation>
    <dataValidation type="list" allowBlank="1" showInputMessage="1" showErrorMessage="1" sqref="D22:D25 D31:D42 D57 D62:D64 D78:D83" xr:uid="{4576AB5C-E7B5-4866-92B9-DDEE5EEECCD6}">
      <formula1>"Yes,No"</formula1>
    </dataValidation>
    <dataValidation type="list" allowBlank="1" showInputMessage="1" showErrorMessage="1" sqref="G22:G25" xr:uid="{507F4177-4FCA-4484-B5DC-9C8550948461}">
      <formula1>"Arrhenius, IPCC_MCF_B0"</formula1>
    </dataValidation>
    <dataValidation type="list" allowBlank="1" showInputMessage="1" showErrorMessage="1" sqref="C119:C126" xr:uid="{066454D5-A4C3-4F40-A52A-E8B4C2E4BFAA}"/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59904A2F-6EF0-43CC-B901-BBEA639E0B9F}">
          <x14:formula1>
            <xm:f>'Processed products'!$AJ$5:$AJ$250</xm:f>
          </x14:formula1>
          <xm:sqref>B57 B62:B64</xm:sqref>
        </x14:dataValidation>
        <x14:dataValidation type="list" allowBlank="1" showInputMessage="1" showErrorMessage="1" xr:uid="{BF4F1B9E-C752-468A-A140-11384F86BA88}">
          <x14:formula1>
            <xm:f>'Processed products'!$AK$5:$AK$250</xm:f>
          </x14:formula1>
          <xm:sqref>B13:B15</xm:sqref>
        </x14:dataValidation>
        <x14:dataValidation type="list" allowBlank="1" showInputMessage="1" showErrorMessage="1" xr:uid="{387C436F-89D4-4C13-A8BF-E54DF40FDC74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3AA65B53-DE8F-4B14-85DD-04E0B0F09D09}">
          <x14:formula1>
            <xm:f>'Processed products'!$AJ$5:$AJ$104</xm:f>
          </x14:formula1>
          <xm:sqref>B31:B42</xm:sqref>
        </x14:dataValidation>
        <x14:dataValidation type="list" allowBlank="1" showInputMessage="1" showErrorMessage="1" xr:uid="{6F78220D-2CE9-4003-B276-4428214B4706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07FB670D-73AE-4BE9-BD33-D11F518DA24C}">
          <x14:formula1>
            <xm:f>Other_tables!$B$4:$B$11</xm:f>
          </x14:formula1>
          <xm:sqref>G5</xm:sqref>
        </x14:dataValidation>
        <x14:dataValidation type="list" allowBlank="1" showInputMessage="1" showErrorMessage="1" xr:uid="{244E851E-8890-49F9-B74F-8D3D7E41769F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AB45FDF3-775F-4CED-AB42-7C4E50EA54D2}">
          <x14:formula1>
            <xm:f>Other_tables!$T$5:$T$6</xm:f>
          </x14:formula1>
          <xm:sqref>E88:E101</xm:sqref>
        </x14:dataValidation>
        <x14:dataValidation type="list" allowBlank="1" showInputMessage="1" showErrorMessage="1" xr:uid="{45ADCA4B-BB03-48B2-9B83-5407CD9CFE18}">
          <x14:formula1>
            <xm:f>Other_tables!$O$5:$O$13</xm:f>
          </x14:formula1>
          <xm:sqref>D88:D101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F79ED-FB02-44E8-AC48-3F9BA2F944AF}">
  <sheetPr>
    <tabColor theme="5" tint="0.59999389629810485"/>
  </sheetPr>
  <dimension ref="A1:CB137"/>
  <sheetViews>
    <sheetView topLeftCell="A57" workbookViewId="0">
      <selection activeCell="G5" sqref="G5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235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335</v>
      </c>
      <c r="C5" s="333"/>
      <c r="F5" s="99" t="s">
        <v>201</v>
      </c>
      <c r="G5" s="96" t="s">
        <v>86</v>
      </c>
    </row>
    <row r="6" spans="1:80" x14ac:dyDescent="0.3">
      <c r="A6" s="3" t="s">
        <v>5</v>
      </c>
      <c r="B6" s="333" t="s">
        <v>336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337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 t="s">
        <v>338</v>
      </c>
      <c r="C13" s="8" t="s">
        <v>13</v>
      </c>
      <c r="D13" s="35"/>
      <c r="E13" s="9">
        <v>1</v>
      </c>
      <c r="P13" s="247">
        <f>(IF($B13="","0",VLOOKUP($B13,Biomass_pool_output_Livesto_mod!$A$3:$H$250,8,FALSE)))</f>
        <v>330</v>
      </c>
      <c r="Q13" s="17"/>
      <c r="R13" s="18">
        <f>(IF($B13="","0",VLOOKUP($B13,Biomass_pool_output_Livesto_mod!$A$3:$I$250,3,FALSE)))*$E13</f>
        <v>404.54721178100999</v>
      </c>
      <c r="S13" s="18">
        <f>(IF($B13="","0",VLOOKUP($B13,Biomass_pool_output_Livesto_mod!$A$3:$I$250,4,FALSE)))*$E13</f>
        <v>35.335644556768798</v>
      </c>
      <c r="T13" s="18">
        <f>(IF($B13="","0",VLOOKUP($B13,Biomass_pool_output_Livesto_mod!$A$3:$I$250,5,FALSE)))*$E13</f>
        <v>12.614123565779201</v>
      </c>
      <c r="U13" s="18">
        <f>(IF($B13="","0",VLOOKUP($B13,Biomass_pool_output_Livesto_mod!$A$3:$I$250,6,FALSE)))*$E13</f>
        <v>59.509652508064001</v>
      </c>
      <c r="V13" s="18">
        <f>(IF($B13="","0",VLOOKUP($B13,Biomass_pool_output_Livesto_mod!$A$3:$I$250,7,FALSE)))*$E13</f>
        <v>14.875377340296399</v>
      </c>
      <c r="W13" s="301">
        <f>IF(B13="",0,IF(VLOOKUP(B13,Other_tables!$E$3:$H$225,3,FALSE)="Nej",VLOOKUP($B13,Biomass_pool_output_Livesto_mod!$A$3:$I$250,9,FALSE)*$E13,((VLOOKUP(B13,Other_tables!$E$3:$H$225,4,FALSE))/100)*E13*1000))</f>
        <v>785.02044577946504</v>
      </c>
      <c r="X13" s="301">
        <f>(IF($B13="","0",VLOOKUP($B13,Biomass_pool_output_Livesto_mod!$A$3:$J$250,10,FALSE)))*$E13</f>
        <v>0.61695532966480904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/>
      <c r="C15" s="8" t="s">
        <v>13</v>
      </c>
      <c r="D15" s="35"/>
      <c r="E15" s="9"/>
      <c r="P15" s="247" t="str">
        <f>(IF($B15="","0",VLOOKUP($B15,Biomass_pool_output_Livesto_mod!$A$3:$H$250,8,FALSE)))</f>
        <v>0</v>
      </c>
      <c r="Q15" s="17"/>
      <c r="R15" s="18">
        <f>(IF($B15="","0",VLOOKUP($B15,Biomass_pool_output_Livesto_mod!$A$3:$I$250,3,FALSE)))*$E15</f>
        <v>0</v>
      </c>
      <c r="S15" s="18">
        <f>(IF($B15="","0",VLOOKUP($B15,Biomass_pool_output_Livesto_mod!$A$3:$I$250,4,FALSE)))*$E15</f>
        <v>0</v>
      </c>
      <c r="T15" s="18">
        <f>(IF($B15="","0",VLOOKUP($B15,Biomass_pool_output_Livesto_mod!$A$3:$I$250,5,FALSE)))*$E15</f>
        <v>0</v>
      </c>
      <c r="U15" s="18">
        <f>(IF($B15="","0",VLOOKUP($B15,Biomass_pool_output_Livesto_mod!$A$3:$I$250,6,FALSE)))*$E15</f>
        <v>0</v>
      </c>
      <c r="V15" s="18">
        <f>(IF($B15="","0",VLOOKUP($B15,Biomass_pool_output_Livesto_mod!$A$3:$I$250,7,FALSE)))*$E15</f>
        <v>0</v>
      </c>
      <c r="W15" s="301">
        <f>IF(B15="",0,IF(VLOOKUP(B15,Other_tables!$E$3:$H$225,3,FALSE)="Nej",VLOOKUP($B15,Biomass_pool_output_Livesto_mod!$A$3:$I$250,9,FALSE)*$E15,((VLOOKUP(B15,Other_tables!$E$3:$H$225,4,FALSE))/100)*E15*1000))</f>
        <v>0</v>
      </c>
      <c r="X15" s="301">
        <f>(IF($B15="","0",VLOOKUP($B15,Biomass_pool_output_Livesto_mod!$A$3:$J$250,10,FALSE)))*$E15</f>
        <v>0</v>
      </c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/>
      <c r="C16" s="8" t="s">
        <v>13</v>
      </c>
      <c r="D16" s="35"/>
      <c r="E16" s="9"/>
      <c r="P16" s="247" t="str">
        <f>(IF($B16="","0",VLOOKUP($B16,Biomass_pool_output_Livesto_mod!$A$3:$H$250,8,FALSE)))</f>
        <v>0</v>
      </c>
      <c r="Q16" s="17"/>
      <c r="R16" s="18">
        <f>(IF($B16="","0",VLOOKUP($B16,Biomass_pool_output_Livesto_mod!$A$3:$I$250,3,FALSE)))*$E16</f>
        <v>0</v>
      </c>
      <c r="S16" s="18">
        <f>(IF($B16="","0",VLOOKUP($B16,Biomass_pool_output_Livesto_mod!$A$3:$I$250,4,FALSE)))*$E16</f>
        <v>0</v>
      </c>
      <c r="T16" s="18">
        <f>(IF($B16="","0",VLOOKUP($B16,Biomass_pool_output_Livesto_mod!$A$3:$I$250,5,FALSE)))*$E16</f>
        <v>0</v>
      </c>
      <c r="U16" s="18">
        <f>(IF($B16="","0",VLOOKUP($B16,Biomass_pool_output_Livesto_mod!$A$3:$I$250,6,FALSE)))*$E16</f>
        <v>0</v>
      </c>
      <c r="V16" s="18">
        <f>(IF($B16="","0",VLOOKUP($B16,Biomass_pool_output_Livesto_mod!$A$3:$I$250,7,FALSE)))*$E16</f>
        <v>0</v>
      </c>
      <c r="W16" s="301">
        <f>IF(B16="",0,IF(VLOOKUP(B16,Other_tables!$E$3:$H$225,3,FALSE)="Nej",VLOOKUP($B16,Biomass_pool_output_Livesto_mod!$A$3:$I$250,9,FALSE)*$E16,((VLOOKUP(B16,Other_tables!$E$3:$H$225,4,FALSE))/100)*E16*1000))</f>
        <v>0</v>
      </c>
      <c r="X16" s="301">
        <f>(IF($B16="","0",VLOOKUP($B16,Biomass_pool_output_Livesto_mod!$A$3:$J$250,10,FALSE)))*$E16</f>
        <v>0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330</v>
      </c>
      <c r="Q17" s="131"/>
      <c r="R17" s="18">
        <f t="shared" ref="R17:V17" si="1">SUM(R13:R16)</f>
        <v>404.54721178100999</v>
      </c>
      <c r="S17" s="18">
        <f t="shared" si="1"/>
        <v>35.335644556768798</v>
      </c>
      <c r="T17" s="18">
        <f t="shared" si="1"/>
        <v>12.614123565779201</v>
      </c>
      <c r="U17" s="18">
        <f t="shared" si="1"/>
        <v>59.509652508064001</v>
      </c>
      <c r="V17" s="18">
        <f t="shared" si="1"/>
        <v>14.875377340296399</v>
      </c>
      <c r="W17" s="18">
        <f>SUM(W13:W16)</f>
        <v>785.02044577946504</v>
      </c>
      <c r="X17" s="301">
        <f>IF((X13+X14+X15+X16)=0,0,(E13*X13+E14*X14+E15*X15+E16*X16)/E17)</f>
        <v>0.61695532966480904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 t="s">
        <v>338</v>
      </c>
      <c r="C22" s="8" t="s">
        <v>13</v>
      </c>
      <c r="D22" s="116" t="s">
        <v>127</v>
      </c>
      <c r="E22" s="115">
        <f>IF(B22="",0,VLOOKUP(B22,$B$13:$E$16,4,FALSE))</f>
        <v>1</v>
      </c>
      <c r="F22" s="93">
        <v>0</v>
      </c>
      <c r="G22" s="128" t="s">
        <v>179</v>
      </c>
      <c r="H22" s="93"/>
      <c r="I22" s="93"/>
      <c r="J22" s="93"/>
      <c r="K22" s="93"/>
      <c r="L22" s="163">
        <f>IF(G22="IPCC_MCF_B0",0,((W13/1000)*(I22/100)))</f>
        <v>0</v>
      </c>
      <c r="M22" s="163">
        <f>IF(G22="IPCC_MCF_B0",0,((W13/1000)*(J22/100)))</f>
        <v>0</v>
      </c>
      <c r="O22" s="177"/>
      <c r="P22" s="247">
        <f>IF($B22="","0",(((E22-Q22)*1000)/((E22*1000)/P13)))</f>
        <v>330</v>
      </c>
      <c r="Q22" s="243">
        <f>AR22*(16/12)*9.375</f>
        <v>0</v>
      </c>
      <c r="R22" s="159">
        <f>AR22*5</f>
        <v>0</v>
      </c>
      <c r="S22" s="159">
        <v>0</v>
      </c>
      <c r="T22" s="159">
        <v>0</v>
      </c>
      <c r="U22" s="159">
        <v>0</v>
      </c>
      <c r="V22" s="159">
        <f>(AR22*(16/12)*55)+(AR22*4*21.75)</f>
        <v>0</v>
      </c>
      <c r="W22" s="159">
        <f>AR22*(16/12)*9.375</f>
        <v>0</v>
      </c>
      <c r="X22" s="159">
        <f>IF(L22&gt;0,(L22-(L22*BH22^(F22/10))),0)</f>
        <v>0</v>
      </c>
      <c r="Y22" s="207">
        <f>IF(M22&gt;0,(M22-(M22*BI22^(F22/10))),0)</f>
        <v>0</v>
      </c>
      <c r="Z22" s="202">
        <f>E22-Q22</f>
        <v>1</v>
      </c>
      <c r="AA22" s="27">
        <f>IF($E22="",0,(R13-(R22*1000))/1000)</f>
        <v>0.40454721178101</v>
      </c>
      <c r="AB22" s="27">
        <f>IF($E22="",0,(S13-(S22*1000))/1000)</f>
        <v>3.5335644556768797E-2</v>
      </c>
      <c r="AC22" s="27">
        <f>IF($E22="",0,(T13-(T22*1000))/1000)</f>
        <v>1.2614123565779201E-2</v>
      </c>
      <c r="AD22" s="27">
        <f>IF($E22="",0,(U13-(U22*1000))/1000)</f>
        <v>5.9509652508064004E-2</v>
      </c>
      <c r="AE22" s="27">
        <f>IF($E22="",0,(V13-V22))</f>
        <v>14.875377340296399</v>
      </c>
      <c r="AF22" s="27">
        <f>IF($E22="",0,(W13-(W22*1000))/1000)</f>
        <v>0.78502044577946506</v>
      </c>
      <c r="AG22" s="27">
        <f>IF($E22="",0,(L22-X22))</f>
        <v>0</v>
      </c>
      <c r="AH22" s="196">
        <f>IF($E22="",0,(M22-Y22))</f>
        <v>0</v>
      </c>
      <c r="AI22" s="200">
        <f>IF($E22=0,"",(AA22/$Z22)*1000)</f>
        <v>404.54721178100999</v>
      </c>
      <c r="AJ22" s="18">
        <f t="shared" ref="AJ22:AL25" si="2">IF($E22=0,"",(AB22/$Z22)*1000)</f>
        <v>35.335644556768798</v>
      </c>
      <c r="AK22" s="18">
        <f t="shared" si="2"/>
        <v>12.614123565779201</v>
      </c>
      <c r="AL22" s="18">
        <f t="shared" si="2"/>
        <v>59.509652508064001</v>
      </c>
      <c r="AM22" s="18">
        <f>IF($E22=0,"",(AE22/$Z22))</f>
        <v>14.875377340296399</v>
      </c>
      <c r="AN22" s="201">
        <f>IF($E22=0,"",(AF22/$Z22)*1000)</f>
        <v>785.02044577946504</v>
      </c>
      <c r="AP22" s="264">
        <f>IF(B22="","",(AR22*4))</f>
        <v>0</v>
      </c>
      <c r="AQ22" s="26">
        <v>0</v>
      </c>
      <c r="AR22" s="272">
        <f>IF(F22="",0,IF(G22="Arrhenius",(BL22+BM22)*(12/16),(((W13/1000)*BO22*(BP22/100)*0.67)*(12/16))*(F22/$G$8)))</f>
        <v>0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0</v>
      </c>
      <c r="BE22" s="138">
        <f>((M22*0.01*EXP(K22-81000*(1/(8.314*(H22+273.15)))))*24)/1000</f>
        <v>0</v>
      </c>
      <c r="BF22" s="138">
        <f>10*9.375*BD22</f>
        <v>0</v>
      </c>
      <c r="BG22" s="138">
        <f>10*9.375*BE22</f>
        <v>0</v>
      </c>
      <c r="BH22" s="139" t="e">
        <f>IF(B22="",0,1-(BF22/L22))</f>
        <v>#DIV/0!</v>
      </c>
      <c r="BI22" s="139" t="e">
        <f>IF(B22="",0,1-(BG22/M22))</f>
        <v>#DIV/0!</v>
      </c>
      <c r="BJ22" s="54" t="e">
        <f>IF(B22="",0,(L22+L22*BH22^(F22/10))/2)</f>
        <v>#DIV/0!</v>
      </c>
      <c r="BK22" s="54" t="e">
        <f>IF(B22="",0,(M22+M22*BI22^(F22/10))/2)</f>
        <v>#DIV/0!</v>
      </c>
      <c r="BL22" s="140" t="e">
        <f>(((BJ22*EXP($K22-81000*(1/(8.314*(H22+273.15)))))*24)*F22)/1000</f>
        <v>#DIV/0!</v>
      </c>
      <c r="BM22" s="290" t="e">
        <f>(((BK22*0.01*EXP(K22-81000*(1/(8.314*(H22+273.15)))))*24)*F22)/1000</f>
        <v>#DIV/0!</v>
      </c>
      <c r="BO22" s="285">
        <f>VLOOKUP(B22,'Processed products'!$AK$5:$AV$250,12,FALSE)</f>
        <v>0.45</v>
      </c>
      <c r="BP22" s="316">
        <f>VLOOKUP(B22,'Processed products'!$AK$5:$AV$250,11,FALSE)</f>
        <v>8.23</v>
      </c>
      <c r="BR22" s="329">
        <f>$X$17</f>
        <v>0.61695532966480904</v>
      </c>
      <c r="BT22" s="228">
        <f t="shared" si="0"/>
        <v>0</v>
      </c>
      <c r="BU22" s="228">
        <f t="shared" si="0"/>
        <v>0</v>
      </c>
      <c r="BV22" s="228">
        <f t="shared" si="0"/>
        <v>0</v>
      </c>
      <c r="BW22" s="228">
        <f t="shared" si="0"/>
        <v>0</v>
      </c>
      <c r="BX22" s="228">
        <f t="shared" si="0"/>
        <v>0</v>
      </c>
      <c r="BY22" s="228">
        <f t="shared" si="0"/>
        <v>0</v>
      </c>
      <c r="BZ22" s="228">
        <f t="shared" si="0"/>
        <v>0</v>
      </c>
      <c r="CA22" s="228">
        <f t="shared" si="0"/>
        <v>0</v>
      </c>
      <c r="CB22" s="228">
        <f t="shared" si="0"/>
        <v>0</v>
      </c>
    </row>
    <row r="23" spans="1:80" x14ac:dyDescent="0.3">
      <c r="A23" s="85" t="s">
        <v>89</v>
      </c>
      <c r="B23" s="116" t="str">
        <f t="shared" ref="B23:B25" si="3">IF(B14="","",B14)</f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2"/>
        <v/>
      </c>
      <c r="AK23" s="18" t="str">
        <f t="shared" si="2"/>
        <v/>
      </c>
      <c r="AL23" s="18" t="str">
        <f t="shared" si="2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0.61695532966480904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3"/>
        <v/>
      </c>
      <c r="C24" s="8" t="s">
        <v>13</v>
      </c>
      <c r="D24" s="116"/>
      <c r="E24" s="115">
        <f>IF(B24="",0,VLOOKUP(B24,$B$13:$E$16,4,FALSE))</f>
        <v>0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8">IF(G24="IPCC_MCF_B0",0,((W15/1000)*(J24/100)))</f>
        <v>0</v>
      </c>
      <c r="O24" s="177"/>
      <c r="P24" s="247" t="str">
        <f>IF($B24="","0",(((E24-Q24)*1000)/((E24*1000)/P15)))</f>
        <v>0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0</v>
      </c>
      <c r="AA24" s="27">
        <f t="shared" si="9"/>
        <v>0</v>
      </c>
      <c r="AB24" s="27">
        <f t="shared" si="9"/>
        <v>0</v>
      </c>
      <c r="AC24" s="27">
        <f t="shared" si="9"/>
        <v>0</v>
      </c>
      <c r="AD24" s="27">
        <f t="shared" si="9"/>
        <v>0</v>
      </c>
      <c r="AE24" s="27">
        <f t="shared" si="10"/>
        <v>0</v>
      </c>
      <c r="AF24" s="27">
        <f t="shared" si="11"/>
        <v>0</v>
      </c>
      <c r="AG24" s="27">
        <f t="shared" si="12"/>
        <v>0</v>
      </c>
      <c r="AH24" s="196">
        <f t="shared" si="12"/>
        <v>0</v>
      </c>
      <c r="AI24" s="200" t="str">
        <f t="shared" si="13"/>
        <v/>
      </c>
      <c r="AJ24" s="18" t="str">
        <f t="shared" si="2"/>
        <v/>
      </c>
      <c r="AK24" s="18" t="str">
        <f t="shared" si="2"/>
        <v/>
      </c>
      <c r="AL24" s="18" t="str">
        <f t="shared" si="2"/>
        <v/>
      </c>
      <c r="AM24" s="18" t="str">
        <f t="shared" si="14"/>
        <v/>
      </c>
      <c r="AN24" s="201" t="str">
        <f t="shared" si="15"/>
        <v/>
      </c>
      <c r="AP24" s="264" t="str">
        <f t="shared" si="16"/>
        <v/>
      </c>
      <c r="AQ24" s="26">
        <v>0</v>
      </c>
      <c r="AR24" s="272">
        <f t="shared" si="17"/>
        <v>0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0"/>
        <v>0</v>
      </c>
      <c r="BH24" s="139">
        <f t="shared" si="21"/>
        <v>0</v>
      </c>
      <c r="BI24" s="139">
        <f t="shared" si="22"/>
        <v>0</v>
      </c>
      <c r="BJ24" s="54">
        <f t="shared" si="23"/>
        <v>0</v>
      </c>
      <c r="BK24" s="54">
        <f t="shared" si="24"/>
        <v>0</v>
      </c>
      <c r="BL24" s="140">
        <f t="shared" si="25"/>
        <v>0</v>
      </c>
      <c r="BM24" s="290">
        <f t="shared" si="26"/>
        <v>0</v>
      </c>
      <c r="BO24" s="285" t="e">
        <f>VLOOKUP(B24,'Processed products'!$AK$5:$AV$250,12,FALSE)</f>
        <v>#N/A</v>
      </c>
      <c r="BP24" s="316" t="e">
        <f>VLOOKUP(B24,'Processed products'!$AK$5:$AV$250,11,FALSE)</f>
        <v>#N/A</v>
      </c>
      <c r="BR24" s="329">
        <f t="shared" si="27"/>
        <v>0.61695532966480904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3"/>
        <v/>
      </c>
      <c r="C25" s="8" t="s">
        <v>13</v>
      </c>
      <c r="D25" s="116"/>
      <c r="E25" s="115">
        <f>IF(B25="",0,VLOOKUP(B25,$B$13:$E$16,4,FALSE))</f>
        <v>0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 t="str">
        <f t="shared" ref="P25" si="29">IF($B25="","0",(((E25-Q25)*1000)/((E25*1000)/P16)))</f>
        <v>0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0</v>
      </c>
      <c r="AA25" s="223">
        <f t="shared" si="9"/>
        <v>0</v>
      </c>
      <c r="AB25" s="223">
        <f t="shared" si="9"/>
        <v>0</v>
      </c>
      <c r="AC25" s="223">
        <f t="shared" si="9"/>
        <v>0</v>
      </c>
      <c r="AD25" s="223">
        <f t="shared" si="9"/>
        <v>0</v>
      </c>
      <c r="AE25" s="223">
        <f t="shared" si="10"/>
        <v>0</v>
      </c>
      <c r="AF25" s="223">
        <f t="shared" si="11"/>
        <v>0</v>
      </c>
      <c r="AG25" s="223">
        <f t="shared" si="12"/>
        <v>0</v>
      </c>
      <c r="AH25" s="224">
        <f t="shared" si="12"/>
        <v>0</v>
      </c>
      <c r="AI25" s="156" t="str">
        <f t="shared" si="13"/>
        <v/>
      </c>
      <c r="AJ25" s="157" t="str">
        <f t="shared" si="2"/>
        <v/>
      </c>
      <c r="AK25" s="157" t="str">
        <f t="shared" si="2"/>
        <v/>
      </c>
      <c r="AL25" s="157" t="str">
        <f t="shared" si="2"/>
        <v/>
      </c>
      <c r="AM25" s="157" t="str">
        <f t="shared" si="14"/>
        <v/>
      </c>
      <c r="AN25" s="158" t="str">
        <f t="shared" si="15"/>
        <v/>
      </c>
      <c r="AP25" s="264" t="str">
        <f t="shared" si="16"/>
        <v/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>
        <f t="shared" si="21"/>
        <v>0</v>
      </c>
      <c r="BI25" s="314">
        <f t="shared" si="22"/>
        <v>0</v>
      </c>
      <c r="BJ25" s="291">
        <f t="shared" si="23"/>
        <v>0</v>
      </c>
      <c r="BK25" s="291">
        <f t="shared" si="24"/>
        <v>0</v>
      </c>
      <c r="BL25" s="292">
        <f t="shared" si="25"/>
        <v>0</v>
      </c>
      <c r="BM25" s="293">
        <f t="shared" si="26"/>
        <v>0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0.61695532966480904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</v>
      </c>
      <c r="M26" s="163">
        <f>SUM(M22:M25)</f>
        <v>0</v>
      </c>
      <c r="O26" s="177"/>
      <c r="P26" s="249">
        <f>(E22*P22+E23*P23+E24*P24+E25*P25)/E26</f>
        <v>330</v>
      </c>
      <c r="Q26" s="244">
        <f>SUM(Q22:Q25)</f>
        <v>0</v>
      </c>
      <c r="R26" s="208">
        <f t="shared" ref="R26:Y26" si="30">SUM(R22:R25)</f>
        <v>0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0</v>
      </c>
      <c r="W26" s="208">
        <f t="shared" si="30"/>
        <v>0</v>
      </c>
      <c r="X26" s="208">
        <f t="shared" si="30"/>
        <v>0</v>
      </c>
      <c r="Y26" s="222">
        <f t="shared" si="30"/>
        <v>0</v>
      </c>
      <c r="Z26" s="215">
        <f>SUM(Z22:Z25)</f>
        <v>1</v>
      </c>
      <c r="AA26" s="70">
        <f t="shared" ref="AA26:AH26" si="31">SUM(AA22:AA25)</f>
        <v>0.40454721178101</v>
      </c>
      <c r="AB26" s="70">
        <f t="shared" si="31"/>
        <v>3.5335644556768797E-2</v>
      </c>
      <c r="AC26" s="70">
        <f t="shared" si="31"/>
        <v>1.2614123565779201E-2</v>
      </c>
      <c r="AD26" s="70">
        <f t="shared" si="31"/>
        <v>5.9509652508064004E-2</v>
      </c>
      <c r="AE26" s="70">
        <f t="shared" si="31"/>
        <v>14.875377340296399</v>
      </c>
      <c r="AF26" s="70">
        <f t="shared" si="31"/>
        <v>0.78502044577946506</v>
      </c>
      <c r="AG26" s="70">
        <f t="shared" si="31"/>
        <v>0</v>
      </c>
      <c r="AH26" s="216">
        <f t="shared" si="31"/>
        <v>0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B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>Solid/total fraction of input1 - Pig_not_sows_deep_litter_org</v>
      </c>
      <c r="B31" s="66" t="str">
        <f>B22</f>
        <v>Pig_not_sows_deep_litter_org</v>
      </c>
      <c r="C31" s="67" t="s">
        <v>13</v>
      </c>
      <c r="D31" s="280" t="s">
        <v>127</v>
      </c>
      <c r="E31" s="68">
        <v>1</v>
      </c>
      <c r="F31" s="70">
        <f>IF(E31&gt;0,(E31)*($E$22-$Q$22),0)</f>
        <v>1</v>
      </c>
      <c r="G31" s="67" t="str">
        <f>B31</f>
        <v>Pig_not_sows_deep_litter_org</v>
      </c>
      <c r="H31" s="67" t="str">
        <f>IF(G31="","",VLOOKUP(G31,Other_tables!$Y$3:$AA$214,2,FALSE))</f>
        <v>Livestock_manure_org</v>
      </c>
      <c r="I31" s="67" t="str">
        <f>IF(G31="","",VLOOKUP(G31,Other_tables!$Y$3:$AA$214,3,FALSE))</f>
        <v>Field_application</v>
      </c>
      <c r="J31" s="111"/>
      <c r="K31" s="111"/>
      <c r="L31" s="69">
        <v>1</v>
      </c>
      <c r="M31" s="69">
        <v>1</v>
      </c>
      <c r="N31" s="69">
        <v>1</v>
      </c>
      <c r="O31" s="69">
        <v>1</v>
      </c>
      <c r="P31" s="69">
        <v>1</v>
      </c>
      <c r="Q31" s="69">
        <v>1</v>
      </c>
      <c r="R31" s="180"/>
      <c r="S31" s="181"/>
      <c r="T31" s="172">
        <f>IF(B32="",P13,IF(B33="",(F31/(((E13/(P13/1000))-Q22)-(F32/(T32/1000))))*1000,(F31/(((E13/(P13/1000))-Q22)-((F33/(T33/1000))+(F32/(T32/1000)))))*1000))</f>
        <v>330</v>
      </c>
      <c r="U31" s="182" t="s">
        <v>126</v>
      </c>
      <c r="V31" s="180"/>
      <c r="W31" s="180"/>
      <c r="X31" s="180"/>
      <c r="Y31" s="180"/>
      <c r="Z31" s="215">
        <f>F31</f>
        <v>1</v>
      </c>
      <c r="AA31" s="170">
        <f t="shared" ref="AA31:AD33" si="32">IF($E31="",0,((R$13-(R$22*1000))*L31)/1000)</f>
        <v>0.40454721178101</v>
      </c>
      <c r="AB31" s="70">
        <f t="shared" si="32"/>
        <v>3.5335644556768797E-2</v>
      </c>
      <c r="AC31" s="70">
        <f t="shared" si="32"/>
        <v>1.2614123565779201E-2</v>
      </c>
      <c r="AD31" s="70">
        <f t="shared" si="32"/>
        <v>5.9509652508064004E-2</v>
      </c>
      <c r="AE31" s="70">
        <f>IF($E31="",0,((V$13-V$22)*P31))</f>
        <v>14.875377340296399</v>
      </c>
      <c r="AF31" s="144">
        <f>IF($E31="",0,((W$13-(W$22*1000))*Q31)/1000)</f>
        <v>0.78502044577946506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>
        <f t="shared" ref="AI31:AL42" si="35">IF($E31="","",(AA31/$F31)*1000)</f>
        <v>404.54721178100999</v>
      </c>
      <c r="AJ31" s="71">
        <f t="shared" si="35"/>
        <v>35.335644556768798</v>
      </c>
      <c r="AK31" s="71">
        <f t="shared" si="35"/>
        <v>12.614123565779201</v>
      </c>
      <c r="AL31" s="71">
        <f t="shared" si="35"/>
        <v>59.509652508064001</v>
      </c>
      <c r="AM31" s="187">
        <f t="shared" ref="AM31:AM42" si="36">IF($E31="","",(AE31/$F31))</f>
        <v>14.875377340296399</v>
      </c>
      <c r="AN31" s="112">
        <f t="shared" ref="AN31:AN42" si="37">IF($E31="","",(AF31/$F31)*1000)</f>
        <v>785.02044577946504</v>
      </c>
      <c r="BR31" s="329">
        <f t="shared" ref="BR31:BR42" si="38">$X$17</f>
        <v>0.61695532966480904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179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154" t="str">
        <f t="shared" si="37"/>
        <v/>
      </c>
      <c r="BR32" s="329">
        <f t="shared" si="38"/>
        <v>0.61695532966480904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0.61695532966480904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 t="str">
        <f>IF(B14="","",B14)</f>
        <v/>
      </c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products'!$AJ$5:$AM$104,2,FALSE))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0.61695532966480904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0.61695532966480904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0.61695532966480904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 xml:space="preserve">Solid/total fraction of input3 - </v>
      </c>
      <c r="B37" s="66" t="str">
        <f>IF(B15="","",B15)</f>
        <v/>
      </c>
      <c r="C37" s="67" t="s">
        <v>13</v>
      </c>
      <c r="D37" s="280"/>
      <c r="E37" s="68"/>
      <c r="F37" s="70">
        <f>IF(E37&gt;0,(E37)*($E$24-$Q$24),0)</f>
        <v>0</v>
      </c>
      <c r="G37" s="67" t="str">
        <f>B37</f>
        <v/>
      </c>
      <c r="H37" s="67" t="str">
        <f>IF(G37="","",VLOOKUP(G37,Other_tables!$Y$3:$AA$214,2,FALSE))</f>
        <v/>
      </c>
      <c r="I37" s="67" t="str">
        <f>IF(G37="","",VLOOKUP(G37,Other_tables!$Y$3:$AA$214,3,FALSE))</f>
        <v/>
      </c>
      <c r="J37" s="111"/>
      <c r="K37" s="111"/>
      <c r="L37" s="69"/>
      <c r="M37" s="69"/>
      <c r="N37" s="69"/>
      <c r="O37" s="69"/>
      <c r="P37" s="69"/>
      <c r="Q37" s="69"/>
      <c r="R37" s="180"/>
      <c r="S37" s="181"/>
      <c r="T37" s="172" t="str">
        <f>IF(B38="",P15,IF(B39="",(F37/(((E15/(P15/1000))-Q24)-(F38/(T38/1000))))*1000,(F37/(((E15/(P15/1000))-Q24)-((F39/(T39/1000))+(F38/(T38/1000)))))*1000))</f>
        <v>0</v>
      </c>
      <c r="U37" s="182" t="s">
        <v>126</v>
      </c>
      <c r="V37" s="180"/>
      <c r="W37" s="180"/>
      <c r="X37" s="180"/>
      <c r="Y37" s="180"/>
      <c r="Z37" s="215">
        <f t="shared" si="39"/>
        <v>0</v>
      </c>
      <c r="AA37" s="170">
        <f t="shared" ref="AA37:AD39" si="41">IF($E37="",0,((R$15-(R$24*1000))*L37)/1000)</f>
        <v>0</v>
      </c>
      <c r="AB37" s="70">
        <f t="shared" si="41"/>
        <v>0</v>
      </c>
      <c r="AC37" s="70">
        <f t="shared" si="41"/>
        <v>0</v>
      </c>
      <c r="AD37" s="70">
        <f t="shared" si="41"/>
        <v>0</v>
      </c>
      <c r="AE37" s="70">
        <f>IF($E37="",0,((V$15-V$24)*P37))</f>
        <v>0</v>
      </c>
      <c r="AF37" s="144">
        <f>IF($E37="",0,((W$15-(W$24*1000))*Q37)/1000)</f>
        <v>0</v>
      </c>
      <c r="AG37" s="144">
        <f t="shared" si="33"/>
        <v>0</v>
      </c>
      <c r="AH37" s="216">
        <f t="shared" si="34"/>
        <v>0</v>
      </c>
      <c r="AI37" s="210" t="str">
        <f t="shared" si="35"/>
        <v/>
      </c>
      <c r="AJ37" s="71" t="str">
        <f t="shared" si="35"/>
        <v/>
      </c>
      <c r="AK37" s="71" t="str">
        <f t="shared" si="35"/>
        <v/>
      </c>
      <c r="AL37" s="71" t="str">
        <f t="shared" si="35"/>
        <v/>
      </c>
      <c r="AM37" s="187" t="str">
        <f>IF($E37="","",(AE37/$F37))</f>
        <v/>
      </c>
      <c r="AN37" s="112" t="str">
        <f t="shared" si="37"/>
        <v/>
      </c>
      <c r="BR37" s="329">
        <f t="shared" si="38"/>
        <v>0.61695532966480904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0.61695532966480904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0.61695532966480904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 xml:space="preserve">Solid/total fraction of input4 - </v>
      </c>
      <c r="B40" s="66" t="str">
        <f>IF(B16="","",B16)</f>
        <v/>
      </c>
      <c r="C40" s="67" t="s">
        <v>13</v>
      </c>
      <c r="D40" s="280"/>
      <c r="E40" s="68"/>
      <c r="F40" s="70">
        <f>IF(E40&gt;0,(E40)*($E$25-$Q$25),0)</f>
        <v>0</v>
      </c>
      <c r="G40" s="67" t="str">
        <f>B40</f>
        <v/>
      </c>
      <c r="H40" s="67" t="str">
        <f>IF(G40="","",VLOOKUP(G40,Other_tables!$Y$3:$AA$214,2,FALSE))</f>
        <v/>
      </c>
      <c r="I40" s="67" t="str">
        <f>IF(G40="","",VLOOKUP(G40,Other_tables!$Y$3:$AA$214,3,FALSE))</f>
        <v/>
      </c>
      <c r="J40" s="111"/>
      <c r="K40" s="111"/>
      <c r="L40" s="69"/>
      <c r="M40" s="69"/>
      <c r="N40" s="69"/>
      <c r="O40" s="69"/>
      <c r="P40" s="69"/>
      <c r="Q40" s="69"/>
      <c r="R40" s="180"/>
      <c r="S40" s="181"/>
      <c r="T40" s="172" t="str">
        <f>IF(B41="",P16,IF(B42="",(F40/(((E16/(P16/1000))-Q25)-(F41/(T41/1000))))*1000,(F40/(((E16/(P16/1000))-Q25)-((F42/(T42/1000))+(F41/(T41/1000)))))*1000))</f>
        <v>0</v>
      </c>
      <c r="U40" s="182" t="s">
        <v>126</v>
      </c>
      <c r="V40" s="180"/>
      <c r="W40" s="180"/>
      <c r="X40" s="180"/>
      <c r="Y40" s="180"/>
      <c r="Z40" s="215">
        <f t="shared" si="39"/>
        <v>0</v>
      </c>
      <c r="AA40" s="170">
        <f t="shared" ref="AA40:AD42" si="44">IF($E40="",0,((R$16-(R$25*1000))*L40)/1000)</f>
        <v>0</v>
      </c>
      <c r="AB40" s="70">
        <f t="shared" si="44"/>
        <v>0</v>
      </c>
      <c r="AC40" s="70">
        <f t="shared" si="44"/>
        <v>0</v>
      </c>
      <c r="AD40" s="70">
        <f t="shared" si="44"/>
        <v>0</v>
      </c>
      <c r="AE40" s="70">
        <f>IF($E40="",0,((V$16-V$25)*P40))</f>
        <v>0</v>
      </c>
      <c r="AF40" s="144">
        <f>IF($E40="",0,((W$16-(W$25*1000))*Q40)/1000)</f>
        <v>0</v>
      </c>
      <c r="AG40" s="144">
        <f t="shared" si="33"/>
        <v>0</v>
      </c>
      <c r="AH40" s="216">
        <f t="shared" si="34"/>
        <v>0</v>
      </c>
      <c r="AI40" s="210" t="str">
        <f t="shared" si="35"/>
        <v/>
      </c>
      <c r="AJ40" s="71" t="str">
        <f t="shared" si="35"/>
        <v/>
      </c>
      <c r="AK40" s="71" t="str">
        <f t="shared" si="35"/>
        <v/>
      </c>
      <c r="AL40" s="71" t="str">
        <f t="shared" si="35"/>
        <v/>
      </c>
      <c r="AM40" s="187" t="str">
        <f t="shared" si="36"/>
        <v/>
      </c>
      <c r="AN40" s="112" t="str">
        <f t="shared" si="37"/>
        <v/>
      </c>
      <c r="BR40" s="329">
        <f t="shared" si="38"/>
        <v>0.61695532966480904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0.61695532966480904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0.61695532966480904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1</v>
      </c>
      <c r="L43" s="27">
        <f t="shared" ref="L43:Q43" si="45">SUM(L28,L31:L42)</f>
        <v>1</v>
      </c>
      <c r="M43" s="27">
        <f t="shared" si="45"/>
        <v>1</v>
      </c>
      <c r="N43" s="27">
        <f t="shared" si="45"/>
        <v>1</v>
      </c>
      <c r="O43" s="27">
        <f t="shared" si="45"/>
        <v>1</v>
      </c>
      <c r="P43" s="27">
        <f t="shared" si="45"/>
        <v>1</v>
      </c>
      <c r="Q43" s="64">
        <f t="shared" si="45"/>
        <v>1</v>
      </c>
      <c r="S43" s="28"/>
      <c r="Y43" s="225" t="s">
        <v>40</v>
      </c>
      <c r="Z43" s="141">
        <f>SUM(Z31:Z42)</f>
        <v>1</v>
      </c>
      <c r="AA43" s="141">
        <f t="shared" ref="AA43:AG43" si="46">SUM(AA31:AA42)</f>
        <v>0.40454721178101</v>
      </c>
      <c r="AB43" s="141">
        <f t="shared" si="46"/>
        <v>3.5335644556768797E-2</v>
      </c>
      <c r="AC43" s="141">
        <f t="shared" si="46"/>
        <v>1.2614123565779201E-2</v>
      </c>
      <c r="AD43" s="141">
        <f>SUM(AD31:AD42)</f>
        <v>5.9509652508064004E-2</v>
      </c>
      <c r="AE43" s="141">
        <f t="shared" si="46"/>
        <v>14.875377340296399</v>
      </c>
      <c r="AF43" s="141">
        <f t="shared" si="46"/>
        <v>0.78502044577946506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</v>
      </c>
      <c r="AA44" s="198">
        <f t="shared" ref="AA44:AG44" si="47">AA26-AA43</f>
        <v>0</v>
      </c>
      <c r="AB44" s="198">
        <f t="shared" si="47"/>
        <v>0</v>
      </c>
      <c r="AC44" s="198">
        <f t="shared" si="47"/>
        <v>0</v>
      </c>
      <c r="AD44" s="198">
        <f t="shared" si="47"/>
        <v>0</v>
      </c>
      <c r="AE44" s="198">
        <f t="shared" si="47"/>
        <v>0</v>
      </c>
      <c r="AF44" s="198">
        <f t="shared" si="47"/>
        <v>0</v>
      </c>
      <c r="AG44" s="198">
        <f t="shared" si="47"/>
        <v>0</v>
      </c>
      <c r="AH44" s="199">
        <f>AH26-AH43</f>
        <v>0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58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>Pig_not_sows_deep_litter_org</v>
      </c>
      <c r="C48" s="27">
        <f>IF(B48="",0,IF(VLOOKUP(G48,Other_tables!$E$3:$H$225,3,FALSE)="Nej",VLOOKUP(B48,$B$31:$AH$42,31,FALSE),((VLOOKUP(G48,Other_tables!$E$3:$H$225,4,FALSE))/100)*VLOOKUP(B48,$B$31:$F$42,5,FALSE)))</f>
        <v>0.78502044577946506</v>
      </c>
      <c r="D48" s="162"/>
      <c r="E48" s="16">
        <f>IF(B48="","",IF($G$5=Other_tables!$I$2,VLOOKUP(G48,Other_tables!$E$3:$K$225,5,FALSE),IF($G$5=Other_tables!$J$2,VLOOKUP(G48,Other_tables!$E$3:$K$225,6,FALSE),IF($G$5=Other_tables!$K$2,VLOOKUP(G48,Other_tables!$E$3:$K$225,7,FALSE),"?"))))</f>
        <v>275</v>
      </c>
      <c r="F48" s="27">
        <f t="shared" ref="F48:F50" si="49">IF(OR(E48="",E48="?"),0,((((0.981*E48*C48)/(0.0831*(273.15+$G$4)))*16)/1000)*((100-$G$7)/100))</f>
        <v>0.1411714000659805</v>
      </c>
      <c r="G48" s="16" t="str">
        <f>B13</f>
        <v>Pig_not_sows_deep_litter_org</v>
      </c>
      <c r="Q48" s="159">
        <f t="shared" ref="Q48:Q50" si="50">IF(OR(E48="",E48="?"),0,(F48/((100-$G$7)/100))*2.48)</f>
        <v>0.35364148703397136</v>
      </c>
      <c r="R48" s="159">
        <f>IF(OR(E48="",E48="?"),0,(F48*(12/16)+AR48+AQ48+AP48))</f>
        <v>0.16448607068293788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9.0943079363969499</v>
      </c>
      <c r="W48" s="159">
        <f t="shared" ref="W48:W50" si="52">IF(OR(E48="",E48="?"),0,(F48/((100-$G$7)/100))*2.48)</f>
        <v>0.35364148703397136</v>
      </c>
      <c r="X48" s="159">
        <f>W48</f>
        <v>0.35364148703397136</v>
      </c>
      <c r="Y48" s="165"/>
      <c r="AP48" s="188">
        <f>IF(F48="","",(F48/((100-$G$7)/100))*(12/16)*0.538)</f>
        <v>5.7538040329922359E-2</v>
      </c>
      <c r="AQ48" s="26">
        <v>0</v>
      </c>
      <c r="AR48" s="188">
        <f>IF(F48="","",((F48/((100-$G$7)/100))-F48)*(12/16))</f>
        <v>1.069480303530157E-3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/>
      </c>
      <c r="C50" s="27">
        <f>IF(B50="",0,IF(VLOOKUP(G50,Other_tables!$E$3:$H$225,3,FALSE)="Nej",VLOOKUP(B50,$B$31:$AH$42,31,FALSE),((VLOOKUP(G50,Other_tables!$E$3:$H$225,4,FALSE))/100)*VLOOKUP(B50,$B$31:$F$42,5,FALSE)))</f>
        <v>0</v>
      </c>
      <c r="D50" s="162"/>
      <c r="E50" s="16" t="str">
        <f>IF(B50="","",IF($G$5=Other_tables!$I$2,VLOOKUP(G50,Other_tables!$E$3:$K$225,5,FALSE),IF($G$5=Other_tables!$J$2,VLOOKUP(G50,Other_tables!$E$3:$K$225,6,FALSE),IF($G$5=Other_tables!$K$2,VLOOKUP(G50,Other_tables!$E$3:$K$225,7,FALSE),"?"))))</f>
        <v/>
      </c>
      <c r="F50" s="27">
        <f t="shared" si="49"/>
        <v>0</v>
      </c>
      <c r="G50" s="16">
        <f>B15</f>
        <v>0</v>
      </c>
      <c r="Q50" s="159">
        <f t="shared" si="50"/>
        <v>0</v>
      </c>
      <c r="R50" s="159">
        <f t="shared" si="53"/>
        <v>0</v>
      </c>
      <c r="S50" s="159">
        <v>0</v>
      </c>
      <c r="T50" s="159">
        <v>0</v>
      </c>
      <c r="U50" s="159">
        <v>0</v>
      </c>
      <c r="V50" s="159">
        <f t="shared" si="51"/>
        <v>0</v>
      </c>
      <c r="W50" s="159">
        <f t="shared" si="52"/>
        <v>0</v>
      </c>
      <c r="X50" s="159">
        <f t="shared" si="54"/>
        <v>0</v>
      </c>
      <c r="Y50" s="165"/>
      <c r="AP50" s="188">
        <f>IF(F50="","",(F50/((100-$G$7)/100))*(12/16)*0.538)</f>
        <v>0</v>
      </c>
      <c r="AQ50" s="26">
        <v>0</v>
      </c>
      <c r="AR50" s="188">
        <f>IF(F50="","",((F50/((100-$G$7)/100))-F50)*(12/16))</f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/>
      </c>
      <c r="C51" s="27">
        <f>IF(B51="",0,IF(VLOOKUP(G51,Other_tables!$E$3:$H$129,3,FALSE)="Nej",VLOOKUP(B51,$B$31:$AH$42,31,FALSE),((VLOOKUP(G51,Other_tables!$E$3:$H$129,4,FALSE))/100)*VLOOKUP(B51,$B$31:$F$42,5,FALSE)))</f>
        <v>0</v>
      </c>
      <c r="D51" s="162"/>
      <c r="E51" s="16" t="str">
        <f>IF(B51="","",IF($G$5=Other_tables!$I$2,VLOOKUP(G51,Other_tables!$E$3:$K$225,5,FALSE),IF($G$5=Other_tables!$J$2,VLOOKUP(G51,Other_tables!$E$3:$K$225,6,FALSE),IF($G$5=Other_tables!$K$2,VLOOKUP(G51,Other_tables!$E$3:$K$225,7,FALSE),"?"))))</f>
        <v/>
      </c>
      <c r="F51" s="27">
        <f>IF(OR(E51="",E51="?"),0,((((0.981*E51*C51)/(0.0831*(273.15+$G$4)))*16)/1000)*((100-$G$7)/100))</f>
        <v>0</v>
      </c>
      <c r="G51" s="16">
        <f>B16</f>
        <v>0</v>
      </c>
      <c r="Q51" s="159">
        <f>IF(OR(E51="",E51="?"),0,(F51/((100-$G$7)/100))*2.48)</f>
        <v>0</v>
      </c>
      <c r="R51" s="159">
        <f t="shared" si="53"/>
        <v>0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0</v>
      </c>
      <c r="W51" s="159">
        <f>IF(OR(E51="",E51="?"),0,(F51/((100-$G$7)/100))*2.48)</f>
        <v>0</v>
      </c>
      <c r="X51" s="159">
        <f t="shared" si="54"/>
        <v>0</v>
      </c>
      <c r="Y51" s="165"/>
      <c r="AP51" s="188">
        <f>IF(F51="","",(F51/((100-$G$7)/100))*(12/16)*0.538)</f>
        <v>0</v>
      </c>
      <c r="AQ51" s="26">
        <v>0</v>
      </c>
      <c r="AR51" s="188">
        <f>IF(F51="","",((F51/((100-$G$7)/100))-F51)*(12/16))</f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0.1411714000659805</v>
      </c>
      <c r="Q52" s="27">
        <f t="shared" ref="Q52:X52" si="55">SUM(I36,Q48:Q51)</f>
        <v>0.35364148703397136</v>
      </c>
      <c r="R52" s="27">
        <f t="shared" si="55"/>
        <v>0.16448607068293788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9.0943079363969499</v>
      </c>
      <c r="W52" s="27">
        <f t="shared" si="55"/>
        <v>0.35364148703397136</v>
      </c>
      <c r="X52" s="164">
        <f t="shared" si="55"/>
        <v>0.35364148703397136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14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14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 t="s">
        <v>339</v>
      </c>
      <c r="C57" s="8" t="s">
        <v>13</v>
      </c>
      <c r="D57" s="116" t="s">
        <v>128</v>
      </c>
      <c r="E57" s="169">
        <f>Z31+Z34+Z37+Z40-Q52</f>
        <v>0.64635851296602864</v>
      </c>
      <c r="F57" s="93">
        <v>97</v>
      </c>
      <c r="G57" s="128" t="s">
        <v>101</v>
      </c>
      <c r="H57" s="93">
        <v>10.7</v>
      </c>
      <c r="I57" s="23"/>
      <c r="J57" s="23"/>
      <c r="K57" s="93">
        <v>27.9</v>
      </c>
      <c r="L57" s="139">
        <f>C48+C49+C50+C51-W52</f>
        <v>0.4313789587454937</v>
      </c>
      <c r="M57" s="139">
        <v>0</v>
      </c>
      <c r="O57" s="278">
        <f>((($B$69*$Z$57)/1000)/$B$72)*1000</f>
        <v>67.726588392427743</v>
      </c>
      <c r="Q57" s="159">
        <f>AR57*(16/12)*19.5</f>
        <v>3.06622548530491E-2</v>
      </c>
      <c r="R57" s="159">
        <f>AR57*11</f>
        <v>1.2972492437828467E-2</v>
      </c>
      <c r="S57" s="159">
        <v>0</v>
      </c>
      <c r="T57" s="159">
        <v>0</v>
      </c>
      <c r="U57" s="159">
        <v>0</v>
      </c>
      <c r="V57" s="159">
        <f>(AR57*(16/12)*55)+(AR57*10*21.75)</f>
        <v>0.34298483793955564</v>
      </c>
      <c r="W57" s="159">
        <f>AR57*(16/12)*19.5</f>
        <v>3.06622548530491E-2</v>
      </c>
      <c r="X57" s="159">
        <f>IF(L57&gt;0,(L57-(L57*BH57^(F57/10))),0)</f>
        <v>3.0765312033306624E-2</v>
      </c>
      <c r="Y57" s="190"/>
      <c r="Z57" s="197">
        <f>(Z31+Z34+Z37+Z40)-Q52-Q57</f>
        <v>0.61569625811297957</v>
      </c>
      <c r="AA57" s="198">
        <f>(AA31+AA34+AA37+AA40)-R52-R57</f>
        <v>0.22708864866024364</v>
      </c>
      <c r="AB57" s="198">
        <f t="shared" ref="AB57:AD57" si="56">(AB31+AB34+AB37+AB40)-S52-S57</f>
        <v>3.5335644556768797E-2</v>
      </c>
      <c r="AC57" s="198">
        <f t="shared" si="56"/>
        <v>1.2614123565779201E-2</v>
      </c>
      <c r="AD57" s="198">
        <f t="shared" si="56"/>
        <v>5.9509652508064004E-2</v>
      </c>
      <c r="AE57" s="198">
        <f>(AE31+AE34+AE37+AE40)-V52-V57</f>
        <v>5.438084565959894</v>
      </c>
      <c r="AF57" s="198">
        <f>(AF31+AF34+AF37+AF40)-W52-W57</f>
        <v>0.40071670389244463</v>
      </c>
      <c r="AG57" s="198">
        <f>IF(OR(G22="IPCC_MCF_B0",G22=""),L57-X57,(AG31+AG34+AG37+AG40+AH31+AH34+AH37+AH40)-X52-X57)</f>
        <v>0.40061364671218708</v>
      </c>
      <c r="AH57" s="199"/>
      <c r="AI57" s="156">
        <f>IF($E57="","",(AA57/$Z$57)*1000)</f>
        <v>368.83227024350884</v>
      </c>
      <c r="AJ57" s="157">
        <f t="shared" ref="AJ57:AN57" si="57">IF($E57="","",(AB57/$Z$57)*1000)</f>
        <v>57.391358305583118</v>
      </c>
      <c r="AK57" s="157">
        <f t="shared" si="57"/>
        <v>20.487575488016891</v>
      </c>
      <c r="AL57" s="157">
        <f t="shared" si="57"/>
        <v>96.654237741272823</v>
      </c>
      <c r="AM57" s="157">
        <f>IF($E57="","",(AE57/$Z$57))</f>
        <v>8.8324145133297396</v>
      </c>
      <c r="AN57" s="158">
        <f t="shared" si="57"/>
        <v>650.83504830869629</v>
      </c>
      <c r="AP57" s="188">
        <f>IF(B57="",0,(AR57*10))</f>
        <v>1.1793174943480424E-2</v>
      </c>
      <c r="AQ57" s="26">
        <v>0</v>
      </c>
      <c r="AR57" s="188">
        <f>IF(B57="",0,IF(G57="Arrhenius",(BL57+BM57)*(12/16),"?"))</f>
        <v>1.1793174943480424E-3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1.6809981305569353E-5</v>
      </c>
      <c r="BE57" s="159"/>
      <c r="BF57" s="159">
        <f>10*19.5*BD57</f>
        <v>3.2779463545860236E-3</v>
      </c>
      <c r="BG57" s="159"/>
      <c r="BH57" s="159">
        <f>1-(BF57/L57)</f>
        <v>0.99240123726915486</v>
      </c>
      <c r="BI57" s="159"/>
      <c r="BJ57" s="159">
        <f>(L57+L57*BH57^(F57/10))/2</f>
        <v>0.41599630272884036</v>
      </c>
      <c r="BK57" s="159">
        <f>(M57+M57*BI57^(F57/10))/2</f>
        <v>0</v>
      </c>
      <c r="BL57" s="315">
        <f>(((BJ57*EXP($K$57-81000*(1/(8.314*(H57+273.15)))))*24)*F57)/1000</f>
        <v>1.5724233257973898E-3</v>
      </c>
      <c r="BM57" s="159"/>
      <c r="BR57" s="329">
        <f t="shared" ref="BR57" si="58">$X$17</f>
        <v>0.61695532966480904</v>
      </c>
      <c r="BT57" s="228">
        <f t="shared" si="43"/>
        <v>0.61569625811297957</v>
      </c>
      <c r="BU57" s="228">
        <f t="shared" si="43"/>
        <v>0.22708864866024364</v>
      </c>
      <c r="BV57" s="228">
        <f t="shared" si="43"/>
        <v>3.5335644556768797E-2</v>
      </c>
      <c r="BW57" s="228">
        <f t="shared" si="42"/>
        <v>1.2614123565779201E-2</v>
      </c>
      <c r="BX57" s="228">
        <f t="shared" si="42"/>
        <v>5.9509652508064004E-2</v>
      </c>
      <c r="BY57" s="228">
        <f t="shared" si="42"/>
        <v>5.438084565959894</v>
      </c>
      <c r="BZ57" s="228">
        <f t="shared" si="42"/>
        <v>0.40071670389244463</v>
      </c>
      <c r="CA57" s="228">
        <f t="shared" si="42"/>
        <v>0.40061364671218708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/>
      <c r="C62" s="8" t="s">
        <v>13</v>
      </c>
      <c r="D62" s="116"/>
      <c r="E62" s="25"/>
      <c r="F62" s="27">
        <f>(E57-Q57)*E62</f>
        <v>0</v>
      </c>
      <c r="G62" s="8" t="str">
        <f>IF(B62="","",VLOOKUP(B62,'Processed products'!$AJ$5:$AM$104,2,FALSE))</f>
        <v/>
      </c>
      <c r="H62" s="8" t="str">
        <f>IF(B62="","",VLOOKUP(B62,'Processed products'!$AJ$5:$AM$104,3,FALSE))</f>
        <v/>
      </c>
      <c r="I62" s="8" t="str">
        <f>IF(B62="","",VLOOKUP(B62,'Processed products'!$AJ$5:$AM$104,4,FALSE))</f>
        <v/>
      </c>
      <c r="L62" s="26"/>
      <c r="M62" s="26"/>
      <c r="N62" s="26"/>
      <c r="O62" s="26"/>
      <c r="P62" s="26"/>
      <c r="Q62" s="26"/>
      <c r="T62" s="16" t="str">
        <f>(IF($B62="","",VLOOKUP($B62,'Processed products'!$AJ$5:$AN$104,5,FALSE)))</f>
        <v/>
      </c>
      <c r="Z62" s="195">
        <f>F62</f>
        <v>0</v>
      </c>
      <c r="AA62" s="27">
        <f>(($AA$31+$AA$34+$AA$37+$AA$40)-$R$52-$R$57)*L62</f>
        <v>0</v>
      </c>
      <c r="AB62" s="27">
        <f>(($AB$31+$AB$34+$AB$37+$AB$40)-$S$52-$S$57)*M62</f>
        <v>0</v>
      </c>
      <c r="AC62" s="27">
        <f>(($AC$31+$AC$34+$AC$37+$AC$40)-$T$52-$T$57)*N62</f>
        <v>0</v>
      </c>
      <c r="AD62" s="27">
        <f>(($AD$31+$AD$34+$AD$37+$AD$40)-$U$52-$U$57)*O62</f>
        <v>0</v>
      </c>
      <c r="AE62" s="27">
        <f>(($AE$31+$AE$34+$AE$37+$AE$40)-$V$52-$V$57)*P62</f>
        <v>0</v>
      </c>
      <c r="AF62" s="27">
        <f>(($AF$31+$AF$34+$AF$37+$AF$40)-$W$52-$W$57)*Q62</f>
        <v>0</v>
      </c>
      <c r="AG62" s="27">
        <f>($AG$57*Q62)</f>
        <v>0</v>
      </c>
      <c r="AH62" s="196"/>
      <c r="AI62" s="200" t="str">
        <f t="shared" ref="AI62:AL64" si="59">IF($E62="","",(AA62/$F62)*1000)</f>
        <v/>
      </c>
      <c r="AJ62" s="18" t="str">
        <f t="shared" si="59"/>
        <v/>
      </c>
      <c r="AK62" s="18" t="str">
        <f t="shared" si="59"/>
        <v/>
      </c>
      <c r="AL62" s="18" t="str">
        <f t="shared" si="59"/>
        <v/>
      </c>
      <c r="AM62" s="18" t="str">
        <f t="shared" ref="AM62:AN64" si="60">IF($E62="","",(AE62/$F62))</f>
        <v/>
      </c>
      <c r="AN62" s="201" t="str">
        <f t="shared" si="60"/>
        <v/>
      </c>
      <c r="BR62" s="329">
        <f t="shared" ref="BR62:BR64" si="61">$X$17</f>
        <v>0.61695532966480904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/>
      <c r="C63" s="8" t="s">
        <v>13</v>
      </c>
      <c r="D63" s="116"/>
      <c r="E63" s="25"/>
      <c r="F63" s="27">
        <f>(E57-Q57)*E63</f>
        <v>0</v>
      </c>
      <c r="G63" s="8" t="str">
        <f>IF(B63="","",VLOOKUP(B63,'Processed products'!$AJ$5:$AM$104,2,FALSE))</f>
        <v/>
      </c>
      <c r="H63" s="8" t="str">
        <f>IF(B63="","",VLOOKUP(B63,'Processed products'!$AJ$5:$AM$104,3,FALSE))</f>
        <v/>
      </c>
      <c r="I63" s="8" t="str">
        <f>IF(B63="","",VLOOKUP(B63,'Processed products'!$AJ$5:$AM$104,4,FALSE))</f>
        <v/>
      </c>
      <c r="L63" s="26"/>
      <c r="M63" s="26"/>
      <c r="N63" s="26"/>
      <c r="O63" s="26"/>
      <c r="P63" s="26"/>
      <c r="Q63" s="26"/>
      <c r="T63" s="16" t="str">
        <f>(IF($B63="","",VLOOKUP($B63,'Processed products'!$AJ$5:$AN$104,5,FALSE)))</f>
        <v/>
      </c>
      <c r="Z63" s="195">
        <f t="shared" ref="Z63:Z64" si="62">F63</f>
        <v>0</v>
      </c>
      <c r="AA63" s="27">
        <f>(($AA$31+$AA$34+$AA$37+$AA$40)-$R$52-$R$57)*L63</f>
        <v>0</v>
      </c>
      <c r="AB63" s="27">
        <f>(($AB$31+$AB$34+$AB$37+$AB$40)-$S$52-$S$57)*M63</f>
        <v>0</v>
      </c>
      <c r="AC63" s="27">
        <f>(($AC$31+$AC$34+$AC$37+$AC$40)-$T$52-$T$57)*N63</f>
        <v>0</v>
      </c>
      <c r="AD63" s="27">
        <f>(($AD$31+$AD$34+$AD$37+$AD$40)-$U$52-$U$57)*O63</f>
        <v>0</v>
      </c>
      <c r="AE63" s="27">
        <f>(($AE$31+$AE$34+$AE$37+$AE$40)-$V$52-$V$57)*P63</f>
        <v>0</v>
      </c>
      <c r="AF63" s="27">
        <f>(($AF$31+$AF$34+$AF$37+$AF$40)-$W$52-$W$57)*Q63</f>
        <v>0</v>
      </c>
      <c r="AG63" s="27">
        <f t="shared" ref="AG63:AG64" si="63">($AG$57*Q63)</f>
        <v>0</v>
      </c>
      <c r="AH63" s="196"/>
      <c r="AI63" s="200" t="str">
        <f t="shared" si="59"/>
        <v/>
      </c>
      <c r="AJ63" s="18" t="str">
        <f t="shared" si="59"/>
        <v/>
      </c>
      <c r="AK63" s="18" t="str">
        <f t="shared" si="59"/>
        <v/>
      </c>
      <c r="AL63" s="18" t="str">
        <f t="shared" si="59"/>
        <v/>
      </c>
      <c r="AM63" s="18" t="str">
        <f t="shared" si="60"/>
        <v/>
      </c>
      <c r="AN63" s="201" t="str">
        <f t="shared" si="60"/>
        <v/>
      </c>
      <c r="BR63" s="329">
        <f t="shared" si="61"/>
        <v>0.61695532966480904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0.61695532966480904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0</v>
      </c>
      <c r="L65" s="27">
        <f>SUM(L62:L64)</f>
        <v>0</v>
      </c>
      <c r="M65" s="27">
        <f t="shared" ref="M65:Q65" si="64">SUM(M62:M64)</f>
        <v>0</v>
      </c>
      <c r="N65" s="27">
        <f t="shared" si="64"/>
        <v>0</v>
      </c>
      <c r="O65" s="27">
        <f t="shared" si="64"/>
        <v>0</v>
      </c>
      <c r="P65" s="27">
        <f t="shared" si="64"/>
        <v>0</v>
      </c>
      <c r="Q65" s="27">
        <f t="shared" si="64"/>
        <v>0</v>
      </c>
      <c r="Y65" s="225" t="s">
        <v>76</v>
      </c>
      <c r="Z65" s="141">
        <f t="shared" ref="Z65:AG65" si="65">SUM(Z62:Z64)</f>
        <v>0</v>
      </c>
      <c r="AA65" s="141">
        <f t="shared" si="65"/>
        <v>0</v>
      </c>
      <c r="AB65" s="141">
        <f t="shared" si="65"/>
        <v>0</v>
      </c>
      <c r="AC65" s="141">
        <f t="shared" si="65"/>
        <v>0</v>
      </c>
      <c r="AD65" s="141">
        <f t="shared" si="65"/>
        <v>0</v>
      </c>
      <c r="AE65" s="141">
        <f t="shared" si="65"/>
        <v>0</v>
      </c>
      <c r="AF65" s="141">
        <f t="shared" si="65"/>
        <v>0</v>
      </c>
      <c r="AG65" s="141">
        <f t="shared" si="65"/>
        <v>0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Y66" s="221" t="s">
        <v>74</v>
      </c>
      <c r="Z66" s="198">
        <f t="shared" ref="Z66:AF66" si="66">(Z31+Z34+Z37+Z40)-Q52-Q57-Z65</f>
        <v>0.61569625811297957</v>
      </c>
      <c r="AA66" s="198">
        <f t="shared" si="66"/>
        <v>0.22708864866024364</v>
      </c>
      <c r="AB66" s="198">
        <f t="shared" si="66"/>
        <v>3.5335644556768797E-2</v>
      </c>
      <c r="AC66" s="198">
        <f t="shared" si="66"/>
        <v>1.2614123565779201E-2</v>
      </c>
      <c r="AD66" s="198">
        <f t="shared" si="66"/>
        <v>5.9509652508064004E-2</v>
      </c>
      <c r="AE66" s="198">
        <f t="shared" si="66"/>
        <v>5.438084565959894</v>
      </c>
      <c r="AF66" s="198">
        <f t="shared" si="66"/>
        <v>0.40071670389244463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>
        <f>(F31*T31+F34*T34+F37*T37+F40*T40)/(F31+F34+F37+F40)</f>
        <v>330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>
        <f>(B69/B70)</f>
        <v>3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>
        <f>B71*(Z31+Z34+Z37+Z40)</f>
        <v>3</v>
      </c>
      <c r="AL72" s="72"/>
      <c r="AM72" s="82"/>
      <c r="AN72" s="82"/>
      <c r="AO72" s="82"/>
      <c r="AP72" s="82"/>
      <c r="AQ72" s="82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B72-(1-(B69/1000))*(F31+F34+F37+F40)</f>
        <v>2.33</v>
      </c>
      <c r="AL73" s="72"/>
      <c r="AM73" s="82"/>
      <c r="AN73" s="82"/>
      <c r="AO73" s="82"/>
      <c r="AP73" s="82"/>
      <c r="AQ73" s="82"/>
      <c r="BT73" s="228">
        <f t="shared" ref="BT73:CB73" si="68">IF($B72="Yes",Z73,0)</f>
        <v>0</v>
      </c>
      <c r="BU73" s="228">
        <f t="shared" si="68"/>
        <v>0</v>
      </c>
      <c r="BV73" s="228">
        <f t="shared" si="68"/>
        <v>0</v>
      </c>
      <c r="BW73" s="228">
        <f t="shared" si="68"/>
        <v>0</v>
      </c>
      <c r="BX73" s="228">
        <f t="shared" si="68"/>
        <v>0</v>
      </c>
      <c r="BY73" s="228">
        <f t="shared" si="68"/>
        <v>0</v>
      </c>
      <c r="BZ73" s="228">
        <f t="shared" si="68"/>
        <v>0</v>
      </c>
      <c r="CA73" s="228">
        <f t="shared" si="68"/>
        <v>0</v>
      </c>
      <c r="CB73" s="228">
        <f t="shared" si="68"/>
        <v>0</v>
      </c>
    </row>
    <row r="74" spans="1:80" ht="15" thickBot="1" x14ac:dyDescent="0.35">
      <c r="D74" s="102"/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11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0</v>
      </c>
      <c r="J78" s="115">
        <f>F78-I78</f>
        <v>0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0.61695532966480904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0.61695532966480904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6"/>
        <v>0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0.61695532966480904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0.61695532966480904</v>
      </c>
      <c r="BT81" s="228"/>
    </row>
    <row r="82" spans="1:80" x14ac:dyDescent="0.3">
      <c r="A82" s="85" t="s">
        <v>132</v>
      </c>
      <c r="B82" s="116"/>
      <c r="C82" s="8" t="s">
        <v>13</v>
      </c>
      <c r="D82" s="116"/>
      <c r="E82" s="169" t="str">
        <f>IF(B82="","",VLOOKUP(B82,$B$62:$F$64,5,FALSE))</f>
        <v/>
      </c>
      <c r="F82" s="93"/>
      <c r="G82" s="128"/>
      <c r="H82" s="93"/>
      <c r="I82" s="115">
        <f>IF(B82="",0,(($E$22*$F$22+$E$23*$F$23+$E$24*$F$24+$E$25*$F$25)/$E$26)+$F$57)</f>
        <v>0</v>
      </c>
      <c r="J82" s="115">
        <f t="shared" si="76"/>
        <v>0</v>
      </c>
      <c r="K82" s="93"/>
      <c r="L82" s="139" t="str">
        <f>IF(B82="","",VLOOKUP(B82,$B$62:$AH$64,32,FALSE)+M82)</f>
        <v/>
      </c>
      <c r="M82" s="139" t="str">
        <f>IF(B82="","",VLOOKUP(B82,$B$62:$AH$64,33,FALSE))</f>
        <v/>
      </c>
      <c r="O82" s="278" t="str">
        <f>(IF($B82="","",VLOOKUP($B82,'Processed products'!$AJ$5:$AN$250,5,FALSE)))</f>
        <v/>
      </c>
      <c r="Q82" s="159">
        <f>AR82*(16/12)*19.5</f>
        <v>0</v>
      </c>
      <c r="R82" s="159">
        <f>AR82*11</f>
        <v>0</v>
      </c>
      <c r="S82" s="159">
        <v>0</v>
      </c>
      <c r="T82" s="159">
        <v>0</v>
      </c>
      <c r="U82" s="159">
        <v>0</v>
      </c>
      <c r="V82" s="159">
        <f>(AR82*(16/12)*55)+(AR82*10*21.75)</f>
        <v>0</v>
      </c>
      <c r="W82" s="159">
        <f>AR82*(16/12)*19.5</f>
        <v>0</v>
      </c>
      <c r="X82" s="159">
        <f>AR82*(16/12)*19.5</f>
        <v>0</v>
      </c>
      <c r="Y82" s="190"/>
      <c r="Z82" s="195">
        <f>IF($B82="",0,(VLOOKUP($B82,$B$62:$AH$64,25,FALSE))-Q82)</f>
        <v>0</v>
      </c>
      <c r="AA82" s="27">
        <f>IF($B82="",0,(VLOOKUP($B82,$B$62:$AH$64,26,FALSE))-R82)</f>
        <v>0</v>
      </c>
      <c r="AB82" s="27">
        <f>IF($B82="",0,(VLOOKUP($B82,$B$62:$AH$64,27,FALSE))-S82)</f>
        <v>0</v>
      </c>
      <c r="AC82" s="27">
        <f>IF($B82="",0,(VLOOKUP($B82,$B$62:$AH$64,28,FALSE))-T82)</f>
        <v>0</v>
      </c>
      <c r="AD82" s="27">
        <f>IF($B82="",0,(VLOOKUP($B82,$B$62:$AH$64,29,FALSE))-U82)</f>
        <v>0</v>
      </c>
      <c r="AE82" s="27">
        <f>IF($B82="",0,(VLOOKUP($B82,$B$62:$AH$64,30,FALSE))-V82)</f>
        <v>0</v>
      </c>
      <c r="AF82" s="27">
        <f>IF($B82="",0,(VLOOKUP($B82,$B$62:$AH$64,31,FALSE))-W82)</f>
        <v>0</v>
      </c>
      <c r="AG82" s="27">
        <f>IF($B82="",0,(L82-X82))</f>
        <v>0</v>
      </c>
      <c r="AH82" s="196"/>
      <c r="AI82" s="192" t="str">
        <f t="shared" si="70"/>
        <v/>
      </c>
      <c r="AJ82" s="18" t="str">
        <f t="shared" si="70"/>
        <v/>
      </c>
      <c r="AK82" s="18" t="str">
        <f t="shared" si="70"/>
        <v/>
      </c>
      <c r="AL82" s="18" t="str">
        <f t="shared" si="70"/>
        <v/>
      </c>
      <c r="AM82" s="18" t="str">
        <f>IF($E82="","",(AE82/$Z82))</f>
        <v/>
      </c>
      <c r="AN82" s="201" t="str">
        <f>IF($E82="","",(AF82/$Z82)*1000)</f>
        <v/>
      </c>
      <c r="AP82" s="188" t="str">
        <f>IF(B82="","",(AR82*10))</f>
        <v/>
      </c>
      <c r="AQ82" s="26">
        <v>0</v>
      </c>
      <c r="AR82" s="188">
        <f t="shared" si="95"/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 t="e">
        <f>((L82*EXP(K82-81000*(1/(8.314*(H82+273.15)))))*24)/1000</f>
        <v>#VALUE!</v>
      </c>
      <c r="BE82" s="159"/>
      <c r="BF82" s="159" t="e">
        <f>10*19.5*BD82</f>
        <v>#VALUE!</v>
      </c>
      <c r="BG82" s="159"/>
      <c r="BH82" s="159" t="e">
        <f>1-(BF82/L82)</f>
        <v>#VALUE!</v>
      </c>
      <c r="BI82" s="159"/>
      <c r="BJ82" s="159" t="e">
        <f>(L82+L82*BH82^(J82/10))/2</f>
        <v>#VALUE!</v>
      </c>
      <c r="BK82" s="159"/>
      <c r="BL82" s="159" t="e">
        <f>(((BJ82*EXP($K82-81000*(1/(8.314*(H82+273.15)))))*24)*J82)/1000</f>
        <v>#VALUE!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0.61695532966480904</v>
      </c>
      <c r="BT82" s="228"/>
    </row>
    <row r="83" spans="1:80" ht="15" thickBot="1" x14ac:dyDescent="0.35">
      <c r="A83" s="85" t="s">
        <v>132</v>
      </c>
      <c r="B83" s="116"/>
      <c r="C83" s="8" t="s">
        <v>13</v>
      </c>
      <c r="D83" s="116"/>
      <c r="E83" s="169" t="str">
        <f>IF(B83="","",VLOOKUP(B83,$B$62:$F$64,5,FALSE))</f>
        <v/>
      </c>
      <c r="F83" s="93"/>
      <c r="G83" s="128"/>
      <c r="H83" s="93"/>
      <c r="I83" s="115">
        <f>IF(B83="",0,(($E$22*$F$22+$E$23*$F$23+$E$24*$F$24+$E$25*$F$25)/$E$26)+$F$57)</f>
        <v>0</v>
      </c>
      <c r="J83" s="115">
        <f t="shared" si="76"/>
        <v>0</v>
      </c>
      <c r="K83" s="93"/>
      <c r="L83" s="139" t="str">
        <f>IF(B83="","",VLOOKUP(B83,$B$62:$AH$64,32,FALSE)+M83)</f>
        <v/>
      </c>
      <c r="M83" s="139" t="str">
        <f>IF(B83="","",VLOOKUP(B83,$B$62:$AH$64,33,FALSE))</f>
        <v/>
      </c>
      <c r="O83" s="278" t="str">
        <f>(IF($B83="","",VLOOKUP($B83,'Processed products'!$AJ$5:$AN$250,5,FALSE)))</f>
        <v/>
      </c>
      <c r="Q83" s="159">
        <f>AR83*(16/12)*19.5</f>
        <v>0</v>
      </c>
      <c r="R83" s="159">
        <f>AR83*11</f>
        <v>0</v>
      </c>
      <c r="S83" s="159">
        <v>0</v>
      </c>
      <c r="T83" s="159">
        <v>0</v>
      </c>
      <c r="U83" s="159">
        <v>0</v>
      </c>
      <c r="V83" s="159">
        <f>(AR83*(16/12)*55)+(AR83*10*21.75)</f>
        <v>0</v>
      </c>
      <c r="W83" s="159">
        <f>AR83*(16/12)*19.5</f>
        <v>0</v>
      </c>
      <c r="X83" s="159">
        <f>AR83*(16/12)*19.5</f>
        <v>0</v>
      </c>
      <c r="Y83" s="190"/>
      <c r="Z83" s="197">
        <f>IF($B83="",0,(VLOOKUP($B83,$B$62:$AH$64,25,FALSE))-Q83)</f>
        <v>0</v>
      </c>
      <c r="AA83" s="198">
        <f>IF($B83="",0,(VLOOKUP($B83,$B$62:$AH$64,26,FALSE))-R83)</f>
        <v>0</v>
      </c>
      <c r="AB83" s="198">
        <f>IF($B83="",0,(VLOOKUP($B83,$B$62:$AH$64,27,FALSE))-S83)</f>
        <v>0</v>
      </c>
      <c r="AC83" s="198">
        <f>IF($B83="",0,(VLOOKUP($B83,$B$62:$AH$64,28,FALSE))-T83)</f>
        <v>0</v>
      </c>
      <c r="AD83" s="198">
        <f>IF($B83="",0,(VLOOKUP($B83,$B$62:$AH$64,29,FALSE))-U83)</f>
        <v>0</v>
      </c>
      <c r="AE83" s="198">
        <f>IF($B83="",0,(VLOOKUP($B83,$B$62:$AH$64,30,FALSE))-V83)</f>
        <v>0</v>
      </c>
      <c r="AF83" s="198">
        <f>IF($B83="",0,(VLOOKUP($B83,$B$62:$AH$64,31,FALSE))-W83)</f>
        <v>0</v>
      </c>
      <c r="AG83" s="198">
        <f>IF($B83="",0,(L83-X83))</f>
        <v>0</v>
      </c>
      <c r="AH83" s="199"/>
      <c r="AI83" s="192" t="str">
        <f t="shared" si="70"/>
        <v/>
      </c>
      <c r="AJ83" s="18" t="str">
        <f t="shared" si="70"/>
        <v/>
      </c>
      <c r="AK83" s="18" t="str">
        <f t="shared" si="70"/>
        <v/>
      </c>
      <c r="AL83" s="18" t="str">
        <f t="shared" si="70"/>
        <v/>
      </c>
      <c r="AM83" s="18" t="str">
        <f>IF($E83="","",(AE83/$Z83))</f>
        <v/>
      </c>
      <c r="AN83" s="201" t="str">
        <f>IF($E83="","",(AF83/$Z83)*1000)</f>
        <v/>
      </c>
      <c r="AP83" s="188" t="str">
        <f>IF(B83="","",(AR83*10))</f>
        <v/>
      </c>
      <c r="AQ83" s="26">
        <v>0</v>
      </c>
      <c r="AR83" s="188">
        <f t="shared" si="95"/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 t="e">
        <f>((L83*EXP(K83-81000*(1/(8.314*(H83+273.15)))))*24)/1000</f>
        <v>#VALUE!</v>
      </c>
      <c r="BE83" s="159"/>
      <c r="BF83" s="159" t="e">
        <f>10*19.5*BD83</f>
        <v>#VALUE!</v>
      </c>
      <c r="BG83" s="159"/>
      <c r="BH83" s="159" t="e">
        <f>1-(BF83/L83)</f>
        <v>#VALUE!</v>
      </c>
      <c r="BI83" s="159"/>
      <c r="BJ83" s="159" t="e">
        <f>(L83+L83*BH83^(J83/10))/2</f>
        <v>#VALUE!</v>
      </c>
      <c r="BK83" s="159"/>
      <c r="BL83" s="159" t="e">
        <f>(((BJ83*EXP($K83-81000*(1/(8.314*(H83+273.15)))))*24)*J83)/1000</f>
        <v>#VALUE!</v>
      </c>
      <c r="BM83" s="159"/>
      <c r="BO83" s="318">
        <f>VLOOKUP(B83,'Processed products'!$AJ$5:$AV$250,13,FALSE)</f>
        <v>0</v>
      </c>
      <c r="BP83" s="319">
        <f>VLOOKUP(B83,'Processed products'!$AJ$5:$AV$250,12,FALSE)</f>
        <v>0</v>
      </c>
      <c r="BR83" s="329">
        <f t="shared" si="75"/>
        <v>0.61695532966480904</v>
      </c>
      <c r="BT83" s="228"/>
    </row>
    <row r="84" spans="1:80" ht="15" thickBot="1" x14ac:dyDescent="0.35">
      <c r="BT84" s="228">
        <f>SUM(BT10:BT83)</f>
        <v>0.61569625811297957</v>
      </c>
      <c r="BU84" s="228">
        <f t="shared" ref="BU84:CB84" si="102">SUM(BU10:BU83)</f>
        <v>0.22708864866024364</v>
      </c>
      <c r="BV84" s="228">
        <f t="shared" si="102"/>
        <v>3.5335644556768797E-2</v>
      </c>
      <c r="BW84" s="228">
        <f t="shared" si="102"/>
        <v>1.2614123565779201E-2</v>
      </c>
      <c r="BX84" s="228">
        <f t="shared" si="102"/>
        <v>5.9509652508064004E-2</v>
      </c>
      <c r="BY84" s="228">
        <f t="shared" si="102"/>
        <v>5.438084565959894</v>
      </c>
      <c r="BZ84" s="228">
        <f t="shared" si="102"/>
        <v>0.40071670389244463</v>
      </c>
      <c r="CA84" s="228">
        <f t="shared" si="102"/>
        <v>0.40061364671218708</v>
      </c>
      <c r="CB84" s="228">
        <f t="shared" si="102"/>
        <v>0</v>
      </c>
    </row>
    <row r="85" spans="1:80" x14ac:dyDescent="0.3">
      <c r="Q85" s="313"/>
      <c r="R85" s="313"/>
      <c r="S85" s="313"/>
      <c r="T85" s="313"/>
      <c r="U85" s="313"/>
      <c r="V85" s="313"/>
      <c r="W85" s="313"/>
      <c r="Y85" s="225" t="s">
        <v>76</v>
      </c>
      <c r="Z85" s="141">
        <f>SUM(Z78:Z83)</f>
        <v>0</v>
      </c>
      <c r="AA85" s="141">
        <f t="shared" ref="AA85:AF85" si="103">SUM(AA78:AA83)</f>
        <v>0</v>
      </c>
      <c r="AB85" s="141">
        <f t="shared" si="103"/>
        <v>0</v>
      </c>
      <c r="AC85" s="141">
        <f t="shared" si="103"/>
        <v>0</v>
      </c>
      <c r="AD85" s="141">
        <f t="shared" si="103"/>
        <v>0</v>
      </c>
      <c r="AE85" s="141">
        <f t="shared" si="103"/>
        <v>0</v>
      </c>
      <c r="AF85" s="226">
        <f t="shared" si="103"/>
        <v>0</v>
      </c>
      <c r="AG85" s="82"/>
      <c r="AH85" s="82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>
        <f>E17-Q26-Q52-Q57-SUM(Q78:Q83)-BT84-Z85</f>
        <v>0</v>
      </c>
      <c r="AA86" s="198">
        <f>($E$17*(R17/1000))-R26-R52-R57-SUM(R78:R83)-BU84-AA85</f>
        <v>0</v>
      </c>
      <c r="AB86" s="198">
        <f>($E$17*(S17/1000))-S26-S52-S57-SUM(S78:S83)-BV84-AB85</f>
        <v>0</v>
      </c>
      <c r="AC86" s="198">
        <f>($E$17*(T17/1000))-T26-T52-T57-SUM(T78:T83)-BW84-AC85</f>
        <v>0</v>
      </c>
      <c r="AD86" s="198">
        <f>($E$17*(U17/1000))-U26-U52-U57-SUM(U78:U83)-BX84-AD85</f>
        <v>0</v>
      </c>
      <c r="AE86" s="198">
        <f>($E$17*V17)-V26-V52-V57-SUM(V78:V83)-BY84-AE85</f>
        <v>0</v>
      </c>
      <c r="AF86" s="199">
        <f>($E$17*(W17/1000))-W26-W52-W57-SUM(W78:W83)-BZ84-AF85</f>
        <v>0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 t="s">
        <v>338</v>
      </c>
      <c r="C88" s="232">
        <v>25</v>
      </c>
      <c r="D88" s="232" t="s">
        <v>146</v>
      </c>
      <c r="E88" s="232" t="s">
        <v>150</v>
      </c>
      <c r="F88" s="326">
        <f>J88</f>
        <v>100</v>
      </c>
      <c r="G88" s="130"/>
      <c r="H88" s="130">
        <f>E13/(P13/1000)</f>
        <v>3.0303030303030303</v>
      </c>
      <c r="I88" s="130">
        <f>E13/(P13/1000)</f>
        <v>3.0303030303030303</v>
      </c>
      <c r="J88" s="28">
        <f>I88/H88*100</f>
        <v>100</v>
      </c>
      <c r="K88" s="234">
        <f>IF(B88="",0,(((VLOOKUP(B88,$B$13:$E$16,4,FALSE)*1000)/(VLOOKUP(B88,$B$13:$P$16,15,FALSE))*(F88/100))/1000)*C88)</f>
        <v>7.575757575757576E-2</v>
      </c>
      <c r="L88" s="234">
        <f>IF(E88="Diesel",VLOOKUP(D88,Other_tables!$O$5:$P$13,2,FALSE)*K88*1.007,0)</f>
        <v>0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0</v>
      </c>
      <c r="R88" s="234">
        <f>IF(O88="","0",SUMPRODUCT(($D$88:$D$101=O88)*$K$88:$K$101))</f>
        <v>0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0.31434869938720467</v>
      </c>
      <c r="S89" s="234">
        <f>IF(O89="Traktor",0,(R89*VLOOKUP(O89,Other_tables!$O$5:$P$13,2,FALSE))/1000)</f>
        <v>3.1434869938720467E-2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 t="s">
        <v>338</v>
      </c>
      <c r="C97" s="232">
        <v>25</v>
      </c>
      <c r="D97" s="232" t="s">
        <v>146</v>
      </c>
      <c r="E97" s="232" t="s">
        <v>150</v>
      </c>
      <c r="F97" s="326">
        <f>J97</f>
        <v>314.9402831911101</v>
      </c>
      <c r="G97" s="130"/>
      <c r="H97" s="130">
        <f>E13/(P13/1000)</f>
        <v>3.0303030303030303</v>
      </c>
      <c r="I97" s="130">
        <f>E57/(O57/1000)</f>
        <v>9.5436449451851555</v>
      </c>
      <c r="J97" s="250">
        <f>I97/H97*100</f>
        <v>314.9402831911101</v>
      </c>
      <c r="K97" s="234">
        <f t="shared" si="104"/>
        <v>0.23859112362962892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0</v>
      </c>
      <c r="R97" s="240"/>
      <c r="S97" s="239">
        <f t="shared" ref="S97" si="107">SUM(S88:S96)</f>
        <v>3.1434869938720467E-2</v>
      </c>
    </row>
    <row r="98" spans="1:19" x14ac:dyDescent="0.3">
      <c r="A98" s="230" t="s">
        <v>205</v>
      </c>
      <c r="B98" s="231"/>
      <c r="C98" s="232"/>
      <c r="D98" s="232"/>
      <c r="E98" s="232"/>
      <c r="F98" s="325">
        <v>100</v>
      </c>
      <c r="G98" s="130"/>
      <c r="K98" s="234">
        <f t="shared" si="104"/>
        <v>0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 t="s">
        <v>338</v>
      </c>
      <c r="C110" s="232"/>
      <c r="D110" s="232">
        <v>6.4999999999999997E-3</v>
      </c>
      <c r="E110" s="232"/>
      <c r="F110" s="233">
        <v>100</v>
      </c>
      <c r="G110" s="130">
        <f>Z22/(P22/1000)</f>
        <v>3.0303030303030303</v>
      </c>
      <c r="H110" s="130">
        <f>E31/(110/1000)</f>
        <v>9.0909090909090917</v>
      </c>
      <c r="I110" s="130">
        <f>H110/G110*100</f>
        <v>300.00000000000006</v>
      </c>
      <c r="J110" s="130"/>
      <c r="K110" s="130"/>
      <c r="L110" s="130"/>
      <c r="M110" s="130"/>
      <c r="N110" s="130"/>
      <c r="O110" s="235" t="str">
        <f t="shared" si="108"/>
        <v>Pig_not_sows_deep_litter_org</v>
      </c>
      <c r="P110" s="236"/>
      <c r="Q110" s="234">
        <f t="shared" si="109"/>
        <v>0</v>
      </c>
      <c r="R110" s="234">
        <f t="shared" si="110"/>
        <v>1.9696969696969695E-2</v>
      </c>
      <c r="S110" s="234">
        <f t="shared" si="111"/>
        <v>0</v>
      </c>
    </row>
    <row r="111" spans="1:19" x14ac:dyDescent="0.3">
      <c r="A111" s="230" t="s">
        <v>171</v>
      </c>
      <c r="B111" s="231" t="s">
        <v>338</v>
      </c>
      <c r="C111" s="232"/>
      <c r="D111" s="232">
        <v>3.1699999999999999E-2</v>
      </c>
      <c r="E111" s="232"/>
      <c r="F111" s="233">
        <v>100</v>
      </c>
      <c r="G111" s="130"/>
      <c r="H111" s="130"/>
      <c r="I111" s="130"/>
      <c r="J111" s="130"/>
      <c r="K111" s="130"/>
      <c r="L111" s="130"/>
      <c r="M111" s="130"/>
      <c r="N111" s="130"/>
      <c r="O111" s="235" t="str">
        <f t="shared" si="108"/>
        <v>Pig_not_sows_deep_litter_org</v>
      </c>
      <c r="P111" s="236"/>
      <c r="Q111" s="234">
        <f t="shared" si="109"/>
        <v>0</v>
      </c>
      <c r="R111" s="234">
        <f t="shared" si="110"/>
        <v>9.6060606060606055E-2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/>
      <c r="C114" s="232"/>
      <c r="D114" s="232"/>
      <c r="E114" s="232"/>
      <c r="F114" s="233">
        <v>100</v>
      </c>
      <c r="G114" s="130"/>
      <c r="H114" s="130">
        <f>Z57/(110/1000)</f>
        <v>5.5972387101179963</v>
      </c>
      <c r="I114" s="322">
        <f>H114/G110*100</f>
        <v>184.70887743389389</v>
      </c>
      <c r="J114" s="130"/>
      <c r="K114" s="130"/>
      <c r="L114" s="130"/>
      <c r="M114" s="130"/>
      <c r="N114" s="130"/>
      <c r="O114" s="235">
        <f t="shared" si="108"/>
        <v>0</v>
      </c>
      <c r="P114" s="236"/>
      <c r="Q114" s="234">
        <f t="shared" si="109"/>
        <v>0</v>
      </c>
      <c r="R114" s="234">
        <f t="shared" si="110"/>
        <v>0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0.11575757575757575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 t="s">
        <v>338</v>
      </c>
      <c r="C118" s="232" t="s">
        <v>255</v>
      </c>
      <c r="D118" s="232"/>
      <c r="E118" s="254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>1.5257575757575755E-3</v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1.5257575757575755E-3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0.11575757575757575</v>
      </c>
      <c r="E132" s="262">
        <f>Q97+S115+E127</f>
        <v>1.5257575757575755E-3</v>
      </c>
      <c r="F132" s="262">
        <f>S97</f>
        <v>3.1434869938720467E-2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3.06622548530491E-2</v>
      </c>
      <c r="AN134" s="272">
        <f>V26+SUM(V78:V83)+V57</f>
        <v>0.34298483793955564</v>
      </c>
      <c r="AO134" s="269" t="s">
        <v>176</v>
      </c>
      <c r="AP134" s="188">
        <f>SUM(AP22:AP25,AP57,AP78:AP83)</f>
        <v>1.1793174943480424E-2</v>
      </c>
      <c r="AQ134" s="188">
        <f t="shared" ref="AQ134:BA134" si="112">SUM(AQ22:AQ25,AQ57,AQ78:AQ83)</f>
        <v>0</v>
      </c>
      <c r="AR134" s="188">
        <f t="shared" si="112"/>
        <v>1.1793174943480424E-3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0.21247008696799086</v>
      </c>
      <c r="AN135" s="273">
        <f>V52-F52*55</f>
        <v>1.3298809327680221</v>
      </c>
      <c r="AO135" s="269" t="s">
        <v>177</v>
      </c>
      <c r="AP135" s="188">
        <f>SUM(AP48:AP51)</f>
        <v>5.7538040329922359E-2</v>
      </c>
      <c r="AQ135" s="188">
        <f t="shared" ref="AQ135:BA135" si="113">SUM(AQ48:AQ51)</f>
        <v>0</v>
      </c>
      <c r="AR135" s="188">
        <f t="shared" si="113"/>
        <v>1.069480303530157E-3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C119:C126" xr:uid="{239CC687-86FF-480D-A6DB-51BC9A842B0C}"/>
    <dataValidation type="list" allowBlank="1" showInputMessage="1" showErrorMessage="1" sqref="G22:G25" xr:uid="{4602ABB3-D0D4-456C-98F5-5C6C0F254924}">
      <formula1>"Arrhenius, IPCC_MCF_B0"</formula1>
    </dataValidation>
    <dataValidation type="list" allowBlank="1" showInputMessage="1" showErrorMessage="1" sqref="D22:D25 D31:D42 D57 D62:D64 D78:D83" xr:uid="{DA6B89CA-56FA-468F-B175-49149A2ED0D4}">
      <formula1>"Yes,No"</formula1>
    </dataValidation>
    <dataValidation type="list" allowBlank="1" showInputMessage="1" showErrorMessage="1" sqref="B80" xr:uid="{A05EBC73-F2D1-4234-BE67-F4A7A886FB1A}">
      <formula1>$B$37:$B$39</formula1>
    </dataValidation>
    <dataValidation type="list" allowBlank="1" showInputMessage="1" showErrorMessage="1" sqref="B79" xr:uid="{115A8A02-0583-432B-B6D5-4906E12DE64E}">
      <formula1>$B$34:$B$36</formula1>
    </dataValidation>
    <dataValidation type="list" allowBlank="1" showInputMessage="1" showErrorMessage="1" sqref="B78" xr:uid="{290586B4-C580-4B86-958A-8E024835BB1B}">
      <formula1>$B$31:$B$33</formula1>
    </dataValidation>
    <dataValidation type="list" allowBlank="1" showInputMessage="1" showErrorMessage="1" sqref="B82:B83" xr:uid="{87C66EC5-C736-41BD-84BA-0A093DB56044}">
      <formula1>$B$62:$B$64</formula1>
    </dataValidation>
    <dataValidation type="list" allowBlank="1" showInputMessage="1" showErrorMessage="1" sqref="B81" xr:uid="{12FECDA9-BFDF-4B3F-8ECB-BD3F77D58B3E}">
      <formula1>$B$40:$B$42</formula1>
    </dataValidation>
    <dataValidation type="list" allowBlank="1" showInputMessage="1" showErrorMessage="1" sqref="G78:G83 G57" xr:uid="{AB72A809-F84B-4768-AF5E-BCB41C4FD322}">
      <formula1>"Arrhenius, IPCC"</formula1>
    </dataValidation>
    <dataValidation type="list" allowBlank="1" showInputMessage="1" showErrorMessage="1" sqref="B22:B26 B118:B126 B106:B114 B88:B101" xr:uid="{F6C95D51-4F9A-4941-90FA-CD048A283088}">
      <formula1>$B$13:$B$16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CD3CA08B-1E62-4D41-B962-C9E40689FC37}">
          <x14:formula1>
            <xm:f>Other_tables!$O$5:$O$13</xm:f>
          </x14:formula1>
          <xm:sqref>D88:D101</xm:sqref>
        </x14:dataValidation>
        <x14:dataValidation type="list" allowBlank="1" showInputMessage="1" showErrorMessage="1" xr:uid="{C77E05FE-42AD-4D72-867C-9FA1BF9C8C81}">
          <x14:formula1>
            <xm:f>Other_tables!$T$5:$T$6</xm:f>
          </x14:formula1>
          <xm:sqref>E88:E101</xm:sqref>
        </x14:dataValidation>
        <x14:dataValidation type="list" allowBlank="1" showInputMessage="1" showErrorMessage="1" xr:uid="{D89CBEAA-7CE8-4E25-9A15-2BB2F5B4696E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1BD8230C-2DFC-4146-8553-2EAA0FABA3F5}">
          <x14:formula1>
            <xm:f>Other_tables!$B$4:$B$11</xm:f>
          </x14:formula1>
          <xm:sqref>G5</xm:sqref>
        </x14:dataValidation>
        <x14:dataValidation type="list" allowBlank="1" showInputMessage="1" showErrorMessage="1" xr:uid="{84656645-15E9-4107-9A38-7CE289AE5B06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F8898C75-DF1E-4B7C-A037-51DF3C5FD286}">
          <x14:formula1>
            <xm:f>'Processed products'!$AJ$5:$AJ$104</xm:f>
          </x14:formula1>
          <xm:sqref>B62:B64 B32:B42</xm:sqref>
        </x14:dataValidation>
        <x14:dataValidation type="list" allowBlank="1" showInputMessage="1" showErrorMessage="1" xr:uid="{C069B58A-F7E0-44B2-B75D-42B86D0E2956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C355E20C-6178-4DFF-B039-0D0EE53E89F0}">
          <x14:formula1>
            <xm:f>'Processed products'!$AK$5:$AK$250</xm:f>
          </x14:formula1>
          <xm:sqref>B13:B15</xm:sqref>
        </x14:dataValidation>
        <x14:dataValidation type="list" allowBlank="1" showInputMessage="1" showErrorMessage="1" xr:uid="{CB179A00-34F0-42AA-9741-B1540908AB8D}">
          <x14:formula1>
            <xm:f>'Processed products'!$AJ$5:$AJ$250</xm:f>
          </x14:formula1>
          <xm:sqref>B57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3B69C-CF05-415B-A489-95CA9EA8E08B}">
  <sheetPr>
    <tabColor theme="5" tint="0.59999389629810485"/>
  </sheetPr>
  <dimension ref="A1:CB137"/>
  <sheetViews>
    <sheetView topLeftCell="A40" workbookViewId="0">
      <selection activeCell="B54" sqref="B54"/>
    </sheetView>
  </sheetViews>
  <sheetFormatPr defaultRowHeight="14.4" x14ac:dyDescent="0.3"/>
  <cols>
    <col min="1" max="1" width="51.5546875" customWidth="1"/>
    <col min="2" max="2" width="51.3320312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39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205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347</v>
      </c>
      <c r="C5" s="333"/>
      <c r="F5" s="99" t="s">
        <v>201</v>
      </c>
      <c r="G5" s="96" t="s">
        <v>61</v>
      </c>
    </row>
    <row r="6" spans="1:80" x14ac:dyDescent="0.3">
      <c r="A6" s="3" t="s">
        <v>5</v>
      </c>
      <c r="B6" s="333" t="s">
        <v>348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349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/>
      <c r="C13" s="8" t="s">
        <v>13</v>
      </c>
      <c r="D13" s="35"/>
      <c r="E13" s="9"/>
      <c r="P13" s="247" t="str">
        <f>(IF($B13="","0",VLOOKUP($B13,Biomass_pool_output_Livesto_mod!$A$3:$H$250,8,FALSE)))</f>
        <v>0</v>
      </c>
      <c r="Q13" s="17"/>
      <c r="R13" s="18">
        <f>(IF($B13="","0",VLOOKUP($B13,Biomass_pool_output_Livesto_mod!$A$3:$I$250,3,FALSE)))*$E13</f>
        <v>0</v>
      </c>
      <c r="S13" s="18">
        <f>(IF($B13="","0",VLOOKUP($B13,Biomass_pool_output_Livesto_mod!$A$3:$I$250,4,FALSE)))*$E13</f>
        <v>0</v>
      </c>
      <c r="T13" s="18">
        <f>(IF($B13="","0",VLOOKUP($B13,Biomass_pool_output_Livesto_mod!$A$3:$I$250,5,FALSE)))*$E13</f>
        <v>0</v>
      </c>
      <c r="U13" s="18">
        <f>(IF($B13="","0",VLOOKUP($B13,Biomass_pool_output_Livesto_mod!$A$3:$I$250,6,FALSE)))*$E13</f>
        <v>0</v>
      </c>
      <c r="V13" s="18">
        <f>(IF($B13="","0",VLOOKUP($B13,Biomass_pool_output_Livesto_mod!$A$3:$I$250,7,FALSE)))*$E13</f>
        <v>0</v>
      </c>
      <c r="W13" s="301">
        <f>IF(B13="",0,IF(VLOOKUP(B13,Other_tables!$E$3:$H$225,3,FALSE)="Nej",VLOOKUP($B13,Biomass_pool_output_Livesto_mod!$A$3:$I$250,9,FALSE)*$E13,((VLOOKUP(B13,Other_tables!$E$3:$H$225,4,FALSE))/100)*E13*1000))</f>
        <v>0</v>
      </c>
      <c r="X13" s="301">
        <f>(IF($B13="","0",VLOOKUP($B13,Biomass_pool_output_Livesto_mod!$A$3:$J$250,10,FALSE)))*$E13</f>
        <v>0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 t="s">
        <v>353</v>
      </c>
      <c r="C15" s="8" t="s">
        <v>13</v>
      </c>
      <c r="D15" s="35"/>
      <c r="E15" s="9">
        <v>1</v>
      </c>
      <c r="P15" s="247">
        <f>(IF($B15="","0",VLOOKUP($B15,Biomass_pool_output_Livesto_mod!$A$3:$H$250,8,FALSE)))</f>
        <v>337</v>
      </c>
      <c r="Q15" s="17"/>
      <c r="R15" s="18">
        <f>(IF($B15="","0",VLOOKUP($B15,Biomass_pool_output_Livesto_mod!$A$3:$I$250,3,FALSE)))*$E15</f>
        <v>440.58895032333498</v>
      </c>
      <c r="S15" s="18">
        <f>(IF($B15="","0",VLOOKUP($B15,Biomass_pool_output_Livesto_mod!$A$3:$I$250,4,FALSE)))*$E15</f>
        <v>15.588809397882001</v>
      </c>
      <c r="T15" s="18">
        <f>(IF($B15="","0",VLOOKUP($B15,Biomass_pool_output_Livesto_mod!$A$3:$I$250,5,FALSE)))*$E15</f>
        <v>1.9961525353731699</v>
      </c>
      <c r="U15" s="18">
        <f>(IF($B15="","0",VLOOKUP($B15,Biomass_pool_output_Livesto_mod!$A$3:$I$250,6,FALSE)))*$E15</f>
        <v>17.245943104989699</v>
      </c>
      <c r="V15" s="18">
        <f>(IF($B15="","0",VLOOKUP($B15,Biomass_pool_output_Livesto_mod!$A$3:$I$250,7,FALSE)))*$E15</f>
        <v>18.459501298701301</v>
      </c>
      <c r="W15" s="301">
        <f>IF(B15="",0,IF(VLOOKUP(B15,Other_tables!$E$3:$H$225,3,FALSE)="Nej",VLOOKUP($B15,Biomass_pool_output_Livesto_mod!$A$3:$I$250,9,FALSE)*$E15,((VLOOKUP(B15,Other_tables!$E$3:$H$225,4,FALSE))/100)*E15*1000))</f>
        <v>900</v>
      </c>
      <c r="X15" s="301">
        <f>(IF($B15="","0",VLOOKUP($B15,Biomass_pool_output_Livesto_mod!$A$3:$J$250,10,FALSE)))*$E15</f>
        <v>1</v>
      </c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/>
      <c r="C16" s="8" t="s">
        <v>13</v>
      </c>
      <c r="D16" s="35"/>
      <c r="E16" s="9"/>
      <c r="P16" s="247" t="str">
        <f>(IF($B16="","0",VLOOKUP($B16,Biomass_pool_output_Livesto_mod!$A$3:$H$250,8,FALSE)))</f>
        <v>0</v>
      </c>
      <c r="Q16" s="17"/>
      <c r="R16" s="18">
        <f>(IF($B16="","0",VLOOKUP($B16,Biomass_pool_output_Livesto_mod!$A$3:$I$250,3,FALSE)))*$E16</f>
        <v>0</v>
      </c>
      <c r="S16" s="18">
        <f>(IF($B16="","0",VLOOKUP($B16,Biomass_pool_output_Livesto_mod!$A$3:$I$250,4,FALSE)))*$E16</f>
        <v>0</v>
      </c>
      <c r="T16" s="18">
        <f>(IF($B16="","0",VLOOKUP($B16,Biomass_pool_output_Livesto_mod!$A$3:$I$250,5,FALSE)))*$E16</f>
        <v>0</v>
      </c>
      <c r="U16" s="18">
        <f>(IF($B16="","0",VLOOKUP($B16,Biomass_pool_output_Livesto_mod!$A$3:$I$250,6,FALSE)))*$E16</f>
        <v>0</v>
      </c>
      <c r="V16" s="18">
        <f>(IF($B16="","0",VLOOKUP($B16,Biomass_pool_output_Livesto_mod!$A$3:$I$250,7,FALSE)))*$E16</f>
        <v>0</v>
      </c>
      <c r="W16" s="301">
        <f>IF(B16="",0,IF(VLOOKUP(B16,Other_tables!$E$3:$H$225,3,FALSE)="Nej",VLOOKUP($B16,Biomass_pool_output_Livesto_mod!$A$3:$I$250,9,FALSE)*$E16,((VLOOKUP(B16,Other_tables!$E$3:$H$225,4,FALSE))/100)*E16*1000))</f>
        <v>0</v>
      </c>
      <c r="X16" s="301">
        <f>(IF($B16="","0",VLOOKUP($B16,Biomass_pool_output_Livesto_mod!$A$3:$J$250,10,FALSE)))*$E16</f>
        <v>0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337</v>
      </c>
      <c r="Q17" s="131"/>
      <c r="R17" s="18">
        <f t="shared" ref="R17:V17" si="1">SUM(R13:R16)</f>
        <v>440.58895032333498</v>
      </c>
      <c r="S17" s="18">
        <f t="shared" si="1"/>
        <v>15.588809397882001</v>
      </c>
      <c r="T17" s="18">
        <f t="shared" si="1"/>
        <v>1.9961525353731699</v>
      </c>
      <c r="U17" s="18">
        <f t="shared" si="1"/>
        <v>17.245943104989699</v>
      </c>
      <c r="V17" s="18">
        <f t="shared" si="1"/>
        <v>18.459501298701301</v>
      </c>
      <c r="W17" s="301">
        <f>SUM(W13:W16)</f>
        <v>900</v>
      </c>
      <c r="X17" s="301">
        <f>IF((X13+X14+X15+X16)=0,0,(E13*X13+E14*X14+E15*X15+E16*X16)/E17)</f>
        <v>1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/>
      <c r="C22" s="8" t="s">
        <v>13</v>
      </c>
      <c r="D22" s="116"/>
      <c r="E22" s="115">
        <f>IF(B22="",0,VLOOKUP(B22,$B$13:$E$16,4,FALSE))</f>
        <v>0</v>
      </c>
      <c r="F22" s="93"/>
      <c r="G22" s="128"/>
      <c r="H22" s="93"/>
      <c r="I22" s="93"/>
      <c r="J22" s="93"/>
      <c r="K22" s="93"/>
      <c r="L22" s="163">
        <f>IF(G22="IPCC_MCF_B0",0,((W13/1000)*(I22/100)))</f>
        <v>0</v>
      </c>
      <c r="M22" s="163">
        <f>IF(G22="IPCC_MCF_B0",0,((W13/1000)*(J22/100)))</f>
        <v>0</v>
      </c>
      <c r="O22" s="177"/>
      <c r="P22" s="247" t="str">
        <f>IF($B22="","0",(((E22-Q22)*1000)/((E22*1000)/P13)))</f>
        <v>0</v>
      </c>
      <c r="Q22" s="243">
        <f>AR22*(16/12)*9.375</f>
        <v>0</v>
      </c>
      <c r="R22" s="159">
        <f>AR22*5</f>
        <v>0</v>
      </c>
      <c r="S22" s="159">
        <v>0</v>
      </c>
      <c r="T22" s="159">
        <v>0</v>
      </c>
      <c r="U22" s="159">
        <v>0</v>
      </c>
      <c r="V22" s="159">
        <f>(AR22*(16/12)*55)+(AR22*4*21.75)</f>
        <v>0</v>
      </c>
      <c r="W22" s="159">
        <f>AR22*(16/12)*9.375</f>
        <v>0</v>
      </c>
      <c r="X22" s="159">
        <f>IF(L22&gt;0,(L22-(L22*BH22^(F22/10))),0)</f>
        <v>0</v>
      </c>
      <c r="Y22" s="207">
        <f>IF(M22&gt;0,(M22-(M22*BI22^(F22/10))),0)</f>
        <v>0</v>
      </c>
      <c r="Z22" s="202">
        <f>E22-Q22</f>
        <v>0</v>
      </c>
      <c r="AA22" s="27">
        <f>IF($E22="",0,(R13-(R22*1000))/1000)</f>
        <v>0</v>
      </c>
      <c r="AB22" s="27">
        <f>IF($E22="",0,(S13-(S22*1000))/1000)</f>
        <v>0</v>
      </c>
      <c r="AC22" s="27">
        <f>IF($E22="",0,(T13-(T22*1000))/1000)</f>
        <v>0</v>
      </c>
      <c r="AD22" s="27">
        <f>IF($E22="",0,(U13-(U22*1000))/1000)</f>
        <v>0</v>
      </c>
      <c r="AE22" s="27">
        <f>IF($E22="",0,(V13-V22))</f>
        <v>0</v>
      </c>
      <c r="AF22" s="27">
        <f>IF($E22="",0,(W13-(W22*1000))/1000)</f>
        <v>0</v>
      </c>
      <c r="AG22" s="27">
        <f>IF($E22="",0,(L22-X22))</f>
        <v>0</v>
      </c>
      <c r="AH22" s="196">
        <f>IF($E22="",0,(M22-Y22))</f>
        <v>0</v>
      </c>
      <c r="AI22" s="200" t="str">
        <f>IF($E22=0,"",(AA22/$Z22)*1000)</f>
        <v/>
      </c>
      <c r="AJ22" s="18" t="str">
        <f t="shared" ref="AJ22:AL25" si="2">IF($E22=0,"",(AB22/$Z22)*1000)</f>
        <v/>
      </c>
      <c r="AK22" s="18" t="str">
        <f t="shared" si="2"/>
        <v/>
      </c>
      <c r="AL22" s="18" t="str">
        <f t="shared" si="2"/>
        <v/>
      </c>
      <c r="AM22" s="18" t="str">
        <f>IF($E22=0,"",(AE22/$Z22))</f>
        <v/>
      </c>
      <c r="AN22" s="201" t="str">
        <f>IF($E22=0,"",(AF22/$Z22)*1000)</f>
        <v/>
      </c>
      <c r="AP22" s="264" t="str">
        <f>IF(B22="","",(AR22*4))</f>
        <v/>
      </c>
      <c r="AQ22" s="26">
        <v>0</v>
      </c>
      <c r="AR22" s="272">
        <f>IF(F22="",0,IF(G22="Arrhenius",(BL22+BM22)*(12/16),(((W13/1000)*BO22*(BP22/100)*0.67)*(12/16))*(F22/$G$8)))</f>
        <v>0</v>
      </c>
      <c r="AS22" s="274">
        <v>0</v>
      </c>
      <c r="AT22" s="274">
        <v>0</v>
      </c>
      <c r="AU22" s="274">
        <v>0</v>
      </c>
      <c r="AV22" s="274">
        <v>0</v>
      </c>
      <c r="AW22" s="274">
        <v>0</v>
      </c>
      <c r="AX22" s="274">
        <v>0</v>
      </c>
      <c r="AY22" s="274">
        <v>0</v>
      </c>
      <c r="AZ22" s="274">
        <v>0</v>
      </c>
      <c r="BA22" s="274">
        <v>0</v>
      </c>
      <c r="BD22" s="289">
        <f>((L22*EXP(K22-81000*(1/(8.314*(H22+273.15)))))*24)/1000</f>
        <v>0</v>
      </c>
      <c r="BE22" s="138">
        <f>((M22*0.01*EXP(K22-81000*(1/(8.314*(H22+273.15)))))*24)/1000</f>
        <v>0</v>
      </c>
      <c r="BF22" s="138">
        <f>10*9.375*BD22</f>
        <v>0</v>
      </c>
      <c r="BG22" s="138">
        <f>10*9.375*BE22</f>
        <v>0</v>
      </c>
      <c r="BH22" s="139">
        <f>IF(B22="",0,1-(BF22/L22))</f>
        <v>0</v>
      </c>
      <c r="BI22" s="139">
        <f>IF(B22="",0,1-(BG22/M22))</f>
        <v>0</v>
      </c>
      <c r="BJ22" s="54">
        <f>IF(B22="",0,(L22+L22*BH22^(F22/10))/2)</f>
        <v>0</v>
      </c>
      <c r="BK22" s="54">
        <f>IF(B22="",0,(M22+M22*BI22^(F22/10))/2)</f>
        <v>0</v>
      </c>
      <c r="BL22" s="140">
        <f>(((BJ22*EXP($K22-81000*(1/(8.314*(H22+273.15)))))*24)*F22)/1000</f>
        <v>0</v>
      </c>
      <c r="BM22" s="290">
        <f>(((BK22*0.01*EXP(K22-81000*(1/(8.314*(H22+273.15)))))*24)*F22)/1000</f>
        <v>0</v>
      </c>
      <c r="BO22" s="285">
        <f>VLOOKUP(B22,'Processed products'!$AK$5:$AV$250,12,FALSE)</f>
        <v>0</v>
      </c>
      <c r="BP22" s="316">
        <f>VLOOKUP(B22,'Processed products'!$AK$5:$AV$250,11,FALSE)</f>
        <v>0</v>
      </c>
      <c r="BR22" s="329">
        <f>$X$17</f>
        <v>1</v>
      </c>
      <c r="BT22" s="228">
        <f t="shared" si="0"/>
        <v>0</v>
      </c>
      <c r="BU22" s="228">
        <f t="shared" si="0"/>
        <v>0</v>
      </c>
      <c r="BV22" s="228">
        <f t="shared" si="0"/>
        <v>0</v>
      </c>
      <c r="BW22" s="228">
        <f t="shared" si="0"/>
        <v>0</v>
      </c>
      <c r="BX22" s="228">
        <f t="shared" si="0"/>
        <v>0</v>
      </c>
      <c r="BY22" s="228">
        <f t="shared" si="0"/>
        <v>0</v>
      </c>
      <c r="BZ22" s="228">
        <f t="shared" si="0"/>
        <v>0</v>
      </c>
      <c r="CA22" s="228">
        <f t="shared" si="0"/>
        <v>0</v>
      </c>
      <c r="CB22" s="228">
        <f t="shared" si="0"/>
        <v>0</v>
      </c>
    </row>
    <row r="23" spans="1:80" x14ac:dyDescent="0.3">
      <c r="A23" s="85" t="s">
        <v>89</v>
      </c>
      <c r="B23" s="116" t="str">
        <f t="shared" ref="B23:B25" si="3">IF(B14="","",B14)</f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2"/>
        <v/>
      </c>
      <c r="AK23" s="18" t="str">
        <f t="shared" si="2"/>
        <v/>
      </c>
      <c r="AL23" s="18" t="str">
        <f t="shared" si="2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>
        <v>0</v>
      </c>
      <c r="AT23" s="274">
        <v>0</v>
      </c>
      <c r="AU23" s="274">
        <v>0</v>
      </c>
      <c r="AV23" s="274">
        <v>0</v>
      </c>
      <c r="AW23" s="274">
        <v>0</v>
      </c>
      <c r="AX23" s="274">
        <v>0</v>
      </c>
      <c r="AY23" s="274">
        <v>0</v>
      </c>
      <c r="AZ23" s="274">
        <v>0</v>
      </c>
      <c r="BA23" s="274">
        <v>0</v>
      </c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1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3"/>
        <v>Pulp_ProteinGrassClover_biorefinery_conv</v>
      </c>
      <c r="C24" s="8" t="s">
        <v>13</v>
      </c>
      <c r="D24" s="116" t="s">
        <v>127</v>
      </c>
      <c r="E24" s="115">
        <f>IF(B24="",0,VLOOKUP(B24,$B$13:$E$16,4,FALSE))</f>
        <v>1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8">IF(G24="IPCC_MCF_B0",0,((W15/1000)*(J24/100)))</f>
        <v>0</v>
      </c>
      <c r="O24" s="177"/>
      <c r="P24" s="247">
        <f>IF($B24="","0",(((E24-Q24)*1000)/((E24*1000)/P15)))</f>
        <v>337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1</v>
      </c>
      <c r="AA24" s="27">
        <f t="shared" si="9"/>
        <v>0.440588950323335</v>
      </c>
      <c r="AB24" s="27">
        <f t="shared" si="9"/>
        <v>1.5588809397882E-2</v>
      </c>
      <c r="AC24" s="27">
        <f t="shared" si="9"/>
        <v>1.99615253537317E-3</v>
      </c>
      <c r="AD24" s="27">
        <f t="shared" si="9"/>
        <v>1.7245943104989701E-2</v>
      </c>
      <c r="AE24" s="27">
        <f t="shared" si="10"/>
        <v>18.459501298701301</v>
      </c>
      <c r="AF24" s="27">
        <f t="shared" si="11"/>
        <v>0.9</v>
      </c>
      <c r="AG24" s="27">
        <f t="shared" si="12"/>
        <v>0</v>
      </c>
      <c r="AH24" s="196">
        <f t="shared" si="12"/>
        <v>0</v>
      </c>
      <c r="AI24" s="200">
        <f t="shared" si="13"/>
        <v>440.58895032333498</v>
      </c>
      <c r="AJ24" s="18">
        <f t="shared" si="2"/>
        <v>15.588809397882001</v>
      </c>
      <c r="AK24" s="18">
        <f t="shared" si="2"/>
        <v>1.9961525353731699</v>
      </c>
      <c r="AL24" s="18">
        <f t="shared" si="2"/>
        <v>17.245943104989699</v>
      </c>
      <c r="AM24" s="18">
        <f t="shared" si="14"/>
        <v>18.459501298701301</v>
      </c>
      <c r="AN24" s="201">
        <f t="shared" si="15"/>
        <v>900</v>
      </c>
      <c r="AP24" s="264">
        <f t="shared" si="16"/>
        <v>0</v>
      </c>
      <c r="AQ24" s="26">
        <v>0</v>
      </c>
      <c r="AR24" s="272">
        <f t="shared" si="17"/>
        <v>0</v>
      </c>
      <c r="AS24" s="274">
        <v>0</v>
      </c>
      <c r="AT24" s="274">
        <v>0</v>
      </c>
      <c r="AU24" s="274">
        <v>0</v>
      </c>
      <c r="AV24" s="274">
        <v>0</v>
      </c>
      <c r="AW24" s="274">
        <v>0</v>
      </c>
      <c r="AX24" s="274">
        <v>0</v>
      </c>
      <c r="AY24" s="274">
        <v>0</v>
      </c>
      <c r="AZ24" s="274">
        <v>0</v>
      </c>
      <c r="BA24" s="274">
        <v>0</v>
      </c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0"/>
        <v>0</v>
      </c>
      <c r="BH24" s="139" t="e">
        <f t="shared" si="21"/>
        <v>#DIV/0!</v>
      </c>
      <c r="BI24" s="139" t="e">
        <f t="shared" si="22"/>
        <v>#DIV/0!</v>
      </c>
      <c r="BJ24" s="54" t="e">
        <f t="shared" si="23"/>
        <v>#DIV/0!</v>
      </c>
      <c r="BK24" s="54" t="e">
        <f t="shared" si="24"/>
        <v>#DIV/0!</v>
      </c>
      <c r="BL24" s="140" t="e">
        <f t="shared" si="25"/>
        <v>#DIV/0!</v>
      </c>
      <c r="BM24" s="290" t="e">
        <f t="shared" si="26"/>
        <v>#DIV/0!</v>
      </c>
      <c r="BO24" s="285">
        <f>VLOOKUP(B24,'Processed products'!$AK$5:$AV$250,12,FALSE)</f>
        <v>0</v>
      </c>
      <c r="BP24" s="316">
        <f>VLOOKUP(B24,'Processed products'!$AK$5:$AV$250,11,FALSE)</f>
        <v>0</v>
      </c>
      <c r="BR24" s="329">
        <f t="shared" si="27"/>
        <v>1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3"/>
        <v/>
      </c>
      <c r="C25" s="8" t="s">
        <v>13</v>
      </c>
      <c r="D25" s="116"/>
      <c r="E25" s="115">
        <f>IF(B25="",0,VLOOKUP(B25,$B$13:$E$16,4,FALSE))</f>
        <v>0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 t="str">
        <f t="shared" ref="P25" si="29">IF($B25="","0",(((E25-Q25)*1000)/((E25*1000)/P16)))</f>
        <v>0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0</v>
      </c>
      <c r="AA25" s="223">
        <f t="shared" si="9"/>
        <v>0</v>
      </c>
      <c r="AB25" s="223">
        <f t="shared" si="9"/>
        <v>0</v>
      </c>
      <c r="AC25" s="223">
        <f t="shared" si="9"/>
        <v>0</v>
      </c>
      <c r="AD25" s="223">
        <f t="shared" si="9"/>
        <v>0</v>
      </c>
      <c r="AE25" s="223">
        <f t="shared" si="10"/>
        <v>0</v>
      </c>
      <c r="AF25" s="223">
        <f t="shared" si="11"/>
        <v>0</v>
      </c>
      <c r="AG25" s="223">
        <f t="shared" si="12"/>
        <v>0</v>
      </c>
      <c r="AH25" s="224">
        <f t="shared" si="12"/>
        <v>0</v>
      </c>
      <c r="AI25" s="156" t="str">
        <f t="shared" si="13"/>
        <v/>
      </c>
      <c r="AJ25" s="157" t="str">
        <f t="shared" si="2"/>
        <v/>
      </c>
      <c r="AK25" s="157" t="str">
        <f t="shared" si="2"/>
        <v/>
      </c>
      <c r="AL25" s="157" t="str">
        <f t="shared" si="2"/>
        <v/>
      </c>
      <c r="AM25" s="157" t="str">
        <f t="shared" si="14"/>
        <v/>
      </c>
      <c r="AN25" s="158" t="str">
        <f t="shared" si="15"/>
        <v/>
      </c>
      <c r="AP25" s="264" t="str">
        <f t="shared" si="16"/>
        <v/>
      </c>
      <c r="AQ25" s="267">
        <v>0</v>
      </c>
      <c r="AR25" s="273">
        <f t="shared" si="17"/>
        <v>0</v>
      </c>
      <c r="AS25" s="274">
        <v>0</v>
      </c>
      <c r="AT25" s="274">
        <v>0</v>
      </c>
      <c r="AU25" s="274">
        <v>0</v>
      </c>
      <c r="AV25" s="274">
        <v>0</v>
      </c>
      <c r="AW25" s="274">
        <v>0</v>
      </c>
      <c r="AX25" s="274">
        <v>0</v>
      </c>
      <c r="AY25" s="274">
        <v>0</v>
      </c>
      <c r="AZ25" s="274">
        <v>0</v>
      </c>
      <c r="BA25" s="274">
        <v>0</v>
      </c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>
        <f t="shared" si="21"/>
        <v>0</v>
      </c>
      <c r="BI25" s="314">
        <f t="shared" si="22"/>
        <v>0</v>
      </c>
      <c r="BJ25" s="291">
        <f t="shared" si="23"/>
        <v>0</v>
      </c>
      <c r="BK25" s="291">
        <f t="shared" si="24"/>
        <v>0</v>
      </c>
      <c r="BL25" s="292">
        <f t="shared" si="25"/>
        <v>0</v>
      </c>
      <c r="BM25" s="293">
        <f t="shared" si="26"/>
        <v>0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1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</v>
      </c>
      <c r="M26" s="163">
        <f>SUM(M22:M25)</f>
        <v>0</v>
      </c>
      <c r="O26" s="177"/>
      <c r="P26" s="249">
        <f>(E22*P22+E23*P23+E24*P24+E25*P25)/E26</f>
        <v>337</v>
      </c>
      <c r="Q26" s="244">
        <f>SUM(Q22:Q25)</f>
        <v>0</v>
      </c>
      <c r="R26" s="208">
        <f t="shared" ref="R26:Y26" si="30">SUM(R22:R25)</f>
        <v>0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0</v>
      </c>
      <c r="W26" s="208">
        <f t="shared" si="30"/>
        <v>0</v>
      </c>
      <c r="X26" s="208">
        <f t="shared" si="30"/>
        <v>0</v>
      </c>
      <c r="Y26" s="222">
        <f t="shared" si="30"/>
        <v>0</v>
      </c>
      <c r="Z26" s="215">
        <f>SUM(Z22:Z25)</f>
        <v>1</v>
      </c>
      <c r="AA26" s="70">
        <f t="shared" ref="AA26:AH26" si="31">SUM(AA22:AA25)</f>
        <v>0.440588950323335</v>
      </c>
      <c r="AB26" s="70">
        <f t="shared" si="31"/>
        <v>1.5588809397882E-2</v>
      </c>
      <c r="AC26" s="70">
        <f t="shared" si="31"/>
        <v>1.99615253537317E-3</v>
      </c>
      <c r="AD26" s="70">
        <f t="shared" si="31"/>
        <v>1.7245943104989701E-2</v>
      </c>
      <c r="AE26" s="70">
        <f t="shared" si="31"/>
        <v>18.459501298701301</v>
      </c>
      <c r="AF26" s="70">
        <f t="shared" si="31"/>
        <v>0.9</v>
      </c>
      <c r="AG26" s="70">
        <f t="shared" si="31"/>
        <v>0</v>
      </c>
      <c r="AH26" s="216">
        <f t="shared" si="31"/>
        <v>0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B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 xml:space="preserve">Solid/total fraction of input1 - </v>
      </c>
      <c r="B31" s="66"/>
      <c r="C31" s="67" t="s">
        <v>13</v>
      </c>
      <c r="D31" s="280"/>
      <c r="E31" s="68"/>
      <c r="F31" s="70">
        <f>IF(E31&gt;0,(E31)*($E$22-$Q$22),0)</f>
        <v>0</v>
      </c>
      <c r="G31" s="67" t="str">
        <f>IF(B31="","",VLOOKUP(B31,'Processed products'!$AJ$5:$AM$104,2,FALSE))</f>
        <v/>
      </c>
      <c r="H31" s="67" t="str">
        <f>IF(G31="","",VLOOKUP(G31,Other_tables!$Y$3:$AA$214,2,FALSE))</f>
        <v/>
      </c>
      <c r="I31" s="67" t="str">
        <f>IF(G31="","",VLOOKUP(G31,Other_tables!$Y$3:$AA$214,3,FALSE))</f>
        <v/>
      </c>
      <c r="J31" s="111"/>
      <c r="K31" s="111"/>
      <c r="L31" s="69"/>
      <c r="M31" s="69"/>
      <c r="N31" s="69"/>
      <c r="O31" s="69"/>
      <c r="P31" s="69"/>
      <c r="Q31" s="69"/>
      <c r="R31" s="180"/>
      <c r="S31" s="181"/>
      <c r="T31" s="172" t="str">
        <f>IF(B32="",P13,IF(B33="",(F31/(((E13/(P13/1000))-Q22)-(F32/(T32/1000))))*1000,(F31/(((E13/(P13/1000))-Q22)-((F33/(T33/1000))+(F32/(T32/1000)))))*1000))</f>
        <v>0</v>
      </c>
      <c r="U31" s="182" t="s">
        <v>126</v>
      </c>
      <c r="V31" s="180"/>
      <c r="W31" s="180"/>
      <c r="X31" s="180"/>
      <c r="Y31" s="180"/>
      <c r="Z31" s="215">
        <f>F31</f>
        <v>0</v>
      </c>
      <c r="AA31" s="170">
        <f t="shared" ref="AA31:AD33" si="32">IF($E31="",0,((R$13-(R$22*1000))*L31)/1000)</f>
        <v>0</v>
      </c>
      <c r="AB31" s="70">
        <f t="shared" si="32"/>
        <v>0</v>
      </c>
      <c r="AC31" s="70">
        <f t="shared" si="32"/>
        <v>0</v>
      </c>
      <c r="AD31" s="70">
        <f t="shared" si="32"/>
        <v>0</v>
      </c>
      <c r="AE31" s="70">
        <f>IF($E31="",0,((V$13-V$22)*P31))</f>
        <v>0</v>
      </c>
      <c r="AF31" s="303">
        <f>IF($E31="",0,((W$13-(W$22*1000))*Q31)/1000)</f>
        <v>0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 t="str">
        <f t="shared" ref="AI31:AL42" si="35">IF($E31="","",(AA31/$F31)*1000)</f>
        <v/>
      </c>
      <c r="AJ31" s="71" t="str">
        <f t="shared" si="35"/>
        <v/>
      </c>
      <c r="AK31" s="71" t="str">
        <f t="shared" si="35"/>
        <v/>
      </c>
      <c r="AL31" s="71" t="str">
        <f t="shared" si="35"/>
        <v/>
      </c>
      <c r="AM31" s="187" t="str">
        <f t="shared" ref="AM31:AM42" si="36">IF($E31="","",(AE31/$F31))</f>
        <v/>
      </c>
      <c r="AN31" s="308" t="str">
        <f t="shared" ref="AN31:AN42" si="37">IF($E31="","",(AF31/$F31)*1000)</f>
        <v/>
      </c>
      <c r="BR31" s="329">
        <f t="shared" ref="BR31:BR42" si="38">$X$17</f>
        <v>1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304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309" t="str">
        <f t="shared" si="37"/>
        <v/>
      </c>
      <c r="BR32" s="329">
        <f t="shared" si="38"/>
        <v>1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30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310" t="str">
        <f t="shared" si="37"/>
        <v/>
      </c>
      <c r="BR33" s="329">
        <f t="shared" si="38"/>
        <v>1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 t="str">
        <f>IF(B14="","",B14)</f>
        <v/>
      </c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products'!$AJ$5:$AM$104,2,FALSE))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303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308" t="str">
        <f t="shared" si="37"/>
        <v/>
      </c>
      <c r="BR34" s="329">
        <f t="shared" si="38"/>
        <v>1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304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309" t="str">
        <f t="shared" si="37"/>
        <v/>
      </c>
      <c r="BR35" s="329">
        <f t="shared" si="38"/>
        <v>1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30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310" t="str">
        <f t="shared" si="37"/>
        <v/>
      </c>
      <c r="BR36" s="329">
        <f t="shared" si="38"/>
        <v>1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>Solid/total fraction of input3 - Pulp_ProteinGrassClover_biorefinery_conv</v>
      </c>
      <c r="B37" s="66" t="str">
        <f>IF(B15="","",B15)</f>
        <v>Pulp_ProteinGrassClover_biorefinery_conv</v>
      </c>
      <c r="C37" s="67" t="s">
        <v>13</v>
      </c>
      <c r="D37" s="280" t="s">
        <v>127</v>
      </c>
      <c r="E37" s="68">
        <v>1</v>
      </c>
      <c r="F37" s="70">
        <f>IF(E37&gt;0,(E37)*($E$24-$Q$24),0)</f>
        <v>1</v>
      </c>
      <c r="G37" s="67" t="str">
        <f>B37</f>
        <v>Pulp_ProteinGrassClover_biorefinery_conv</v>
      </c>
      <c r="H37" s="67" t="str">
        <f>IF(G37="","",VLOOKUP(G37,Other_tables!$Y$3:$AA$214,2,FALSE))</f>
        <v>Grøn</v>
      </c>
      <c r="I37" s="67" t="str">
        <f>IF(G37="","",VLOOKUP(G37,Other_tables!$Y$3:$AA$214,3,FALSE))</f>
        <v>Grøn</v>
      </c>
      <c r="J37" s="111"/>
      <c r="K37" s="111"/>
      <c r="L37" s="69">
        <v>1</v>
      </c>
      <c r="M37" s="69">
        <v>1</v>
      </c>
      <c r="N37" s="69">
        <v>1</v>
      </c>
      <c r="O37" s="69">
        <v>1</v>
      </c>
      <c r="P37" s="69">
        <v>1</v>
      </c>
      <c r="Q37" s="69">
        <v>1</v>
      </c>
      <c r="R37" s="180"/>
      <c r="S37" s="181"/>
      <c r="T37" s="172">
        <f>IF(B38="",P15,IF(B39="",(F37/(((E15/(P15/1000))-Q24)-(F38/(T38/1000))))*1000,(F37/(((E15/(P15/1000))-Q24)-((F39/(T39/1000))+(F38/(T38/1000)))))*1000))</f>
        <v>337</v>
      </c>
      <c r="U37" s="182" t="s">
        <v>126</v>
      </c>
      <c r="V37" s="180"/>
      <c r="W37" s="180"/>
      <c r="X37" s="180"/>
      <c r="Y37" s="180"/>
      <c r="Z37" s="215">
        <f t="shared" si="39"/>
        <v>1</v>
      </c>
      <c r="AA37" s="170">
        <f t="shared" ref="AA37:AD39" si="41">IF($E37="",0,((R$15-(R$24*1000))*L37)/1000)</f>
        <v>0.440588950323335</v>
      </c>
      <c r="AB37" s="70">
        <f t="shared" si="41"/>
        <v>1.5588809397882E-2</v>
      </c>
      <c r="AC37" s="70">
        <f t="shared" si="41"/>
        <v>1.99615253537317E-3</v>
      </c>
      <c r="AD37" s="70">
        <f t="shared" si="41"/>
        <v>1.7245943104989701E-2</v>
      </c>
      <c r="AE37" s="70">
        <f>IF($E37="",0,((V$15-V$24)*P37))</f>
        <v>18.459501298701301</v>
      </c>
      <c r="AF37" s="303">
        <f>IF($E37="",0,((W$15-(W$24*1000))*Q37)/1000)</f>
        <v>0.9</v>
      </c>
      <c r="AG37" s="144">
        <f>IF($E37="",0,((L$22-X$22)*Q37))</f>
        <v>0</v>
      </c>
      <c r="AH37" s="216">
        <f t="shared" si="34"/>
        <v>0</v>
      </c>
      <c r="AI37" s="210">
        <f t="shared" si="35"/>
        <v>440.58895032333498</v>
      </c>
      <c r="AJ37" s="71">
        <f t="shared" si="35"/>
        <v>15.588809397882001</v>
      </c>
      <c r="AK37" s="71">
        <f t="shared" si="35"/>
        <v>1.9961525353731699</v>
      </c>
      <c r="AL37" s="71">
        <f t="shared" si="35"/>
        <v>17.245943104989699</v>
      </c>
      <c r="AM37" s="187">
        <f>IF($E37="","",(AE37/$F37))</f>
        <v>18.459501298701301</v>
      </c>
      <c r="AN37" s="308">
        <f t="shared" si="37"/>
        <v>900</v>
      </c>
      <c r="BR37" s="329">
        <f t="shared" si="38"/>
        <v>1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304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309" t="str">
        <f t="shared" si="37"/>
        <v/>
      </c>
      <c r="BR38" s="329">
        <f t="shared" si="38"/>
        <v>1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30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310" t="str">
        <f t="shared" si="37"/>
        <v/>
      </c>
      <c r="BR39" s="329">
        <f t="shared" si="38"/>
        <v>1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 xml:space="preserve">Solid/total fraction of input4 - </v>
      </c>
      <c r="B40" s="66" t="str">
        <f>IF(B16="","",B16)</f>
        <v/>
      </c>
      <c r="C40" s="67" t="s">
        <v>13</v>
      </c>
      <c r="D40" s="280"/>
      <c r="E40" s="68"/>
      <c r="F40" s="70">
        <f>IF(E40&gt;0,(E40)*($E$25-$Q$25),0)</f>
        <v>0</v>
      </c>
      <c r="G40" s="67" t="str">
        <f>B40</f>
        <v/>
      </c>
      <c r="H40" s="67" t="str">
        <f>IF(G40="","",VLOOKUP(G40,Other_tables!$Y$3:$AA$214,2,FALSE))</f>
        <v/>
      </c>
      <c r="I40" s="67" t="str">
        <f>IF(G40="","",VLOOKUP(G40,Other_tables!$Y$3:$AA$214,3,FALSE))</f>
        <v/>
      </c>
      <c r="J40" s="111"/>
      <c r="K40" s="111"/>
      <c r="L40" s="69"/>
      <c r="M40" s="69"/>
      <c r="N40" s="69"/>
      <c r="O40" s="69"/>
      <c r="P40" s="69"/>
      <c r="Q40" s="69"/>
      <c r="R40" s="180"/>
      <c r="S40" s="181"/>
      <c r="T40" s="172" t="str">
        <f>IF(B41="",P16,IF(B42="",(F40/(((E16/(P16/1000))-Q25)-(F41/(T41/1000))))*1000,(F40/(((E16/(P16/1000))-Q25)-((F42/(T42/1000))+(F41/(T41/1000)))))*1000))</f>
        <v>0</v>
      </c>
      <c r="U40" s="182" t="s">
        <v>126</v>
      </c>
      <c r="V40" s="180"/>
      <c r="W40" s="180"/>
      <c r="X40" s="180"/>
      <c r="Y40" s="180"/>
      <c r="Z40" s="215">
        <f t="shared" si="39"/>
        <v>0</v>
      </c>
      <c r="AA40" s="170">
        <f t="shared" ref="AA40:AD42" si="44">IF($E40="",0,((R$16-(R$25*1000))*L40)/1000)</f>
        <v>0</v>
      </c>
      <c r="AB40" s="70">
        <f t="shared" si="44"/>
        <v>0</v>
      </c>
      <c r="AC40" s="70">
        <f t="shared" si="44"/>
        <v>0</v>
      </c>
      <c r="AD40" s="70">
        <f t="shared" si="44"/>
        <v>0</v>
      </c>
      <c r="AE40" s="70">
        <f>IF($E40="",0,((V$16-V$25)*P40))</f>
        <v>0</v>
      </c>
      <c r="AF40" s="303">
        <f>IF($E40="",0,((W$16-(W$25*1000))*Q40)/1000)</f>
        <v>0</v>
      </c>
      <c r="AG40" s="144">
        <f t="shared" si="33"/>
        <v>0</v>
      </c>
      <c r="AH40" s="216">
        <f t="shared" si="34"/>
        <v>0</v>
      </c>
      <c r="AI40" s="210" t="str">
        <f t="shared" si="35"/>
        <v/>
      </c>
      <c r="AJ40" s="71" t="str">
        <f t="shared" si="35"/>
        <v/>
      </c>
      <c r="AK40" s="71" t="str">
        <f t="shared" si="35"/>
        <v/>
      </c>
      <c r="AL40" s="71" t="str">
        <f t="shared" si="35"/>
        <v/>
      </c>
      <c r="AM40" s="187" t="str">
        <f t="shared" si="36"/>
        <v/>
      </c>
      <c r="AN40" s="308" t="str">
        <f t="shared" si="37"/>
        <v/>
      </c>
      <c r="BR40" s="329">
        <f t="shared" si="38"/>
        <v>1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304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309" t="str">
        <f t="shared" si="37"/>
        <v/>
      </c>
      <c r="BR41" s="329">
        <f t="shared" si="38"/>
        <v>1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30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311" t="str">
        <f t="shared" si="37"/>
        <v/>
      </c>
      <c r="BR42" s="329">
        <f t="shared" si="38"/>
        <v>1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1</v>
      </c>
      <c r="L43" s="27">
        <f t="shared" ref="L43:Q43" si="45">SUM(L28,L31:L42)</f>
        <v>1</v>
      </c>
      <c r="M43" s="27">
        <f t="shared" si="45"/>
        <v>1</v>
      </c>
      <c r="N43" s="27">
        <f t="shared" si="45"/>
        <v>1</v>
      </c>
      <c r="O43" s="27">
        <f t="shared" si="45"/>
        <v>1</v>
      </c>
      <c r="P43" s="27">
        <f t="shared" si="45"/>
        <v>1</v>
      </c>
      <c r="Q43" s="64">
        <f t="shared" si="45"/>
        <v>1</v>
      </c>
      <c r="S43" s="28"/>
      <c r="Y43" s="225" t="s">
        <v>40</v>
      </c>
      <c r="Z43" s="141">
        <f>SUM(Z31:Z42)</f>
        <v>1</v>
      </c>
      <c r="AA43" s="141">
        <f t="shared" ref="AA43:AG43" si="46">SUM(AA31:AA42)</f>
        <v>0.440588950323335</v>
      </c>
      <c r="AB43" s="141">
        <f t="shared" si="46"/>
        <v>1.5588809397882E-2</v>
      </c>
      <c r="AC43" s="141">
        <f t="shared" si="46"/>
        <v>1.99615253537317E-3</v>
      </c>
      <c r="AD43" s="141">
        <f>SUM(AD31:AD42)</f>
        <v>1.7245943104989701E-2</v>
      </c>
      <c r="AE43" s="141">
        <f t="shared" si="46"/>
        <v>18.459501298701301</v>
      </c>
      <c r="AF43" s="306">
        <f t="shared" si="46"/>
        <v>0.9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</v>
      </c>
      <c r="AA44" s="198">
        <f t="shared" ref="AA44:AG44" si="47">AA26-AA43</f>
        <v>0</v>
      </c>
      <c r="AB44" s="198">
        <f t="shared" si="47"/>
        <v>0</v>
      </c>
      <c r="AC44" s="198">
        <f t="shared" si="47"/>
        <v>0</v>
      </c>
      <c r="AD44" s="198">
        <f t="shared" si="47"/>
        <v>0</v>
      </c>
      <c r="AE44" s="198">
        <f t="shared" si="47"/>
        <v>0</v>
      </c>
      <c r="AF44" s="307">
        <f t="shared" si="47"/>
        <v>0</v>
      </c>
      <c r="AG44" s="198">
        <f t="shared" si="47"/>
        <v>0</v>
      </c>
      <c r="AH44" s="199">
        <f>AH26-AH43</f>
        <v>0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58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/>
      </c>
      <c r="C48" s="27">
        <f>IF(B48="",0,IF(VLOOKUP(G48,Other_tables!$E$3:$H$225,3,FALSE)="Nej",VLOOKUP(B48,$B$31:$AH$42,31,FALSE),((VLOOKUP(G48,Other_tables!$E$3:$H$225,4,FALSE))/100)*VLOOKUP(B48,$B$31:$F$42,5,FALSE)))</f>
        <v>0</v>
      </c>
      <c r="D48" s="162"/>
      <c r="E48" s="16" t="str">
        <f>IF(B48="","",IF($G$5=Other_tables!$I$2,VLOOKUP(G48,Other_tables!$E$3:$K$225,5,FALSE),IF($G$5=Other_tables!$J$2,VLOOKUP(G48,Other_tables!$E$3:$K$225,6,FALSE),IF($G$5=Other_tables!$K$2,VLOOKUP(G48,Other_tables!$E$3:$K$225,7,FALSE),"?"))))</f>
        <v/>
      </c>
      <c r="F48" s="27">
        <f t="shared" ref="F48:F50" si="49">IF(OR(E48="",E48="?"),0,((((0.981*E48*C48)/(0.0831*(273.15+$G$4)))*16)/1000)*((100-$G$7)/100))</f>
        <v>0</v>
      </c>
      <c r="G48" s="16">
        <f>B13</f>
        <v>0</v>
      </c>
      <c r="Q48" s="159">
        <f t="shared" ref="Q48:Q50" si="50">IF(OR(E48="",E48="?"),0,(F48/((100-$G$7)/100))*2.48)</f>
        <v>0</v>
      </c>
      <c r="R48" s="159">
        <f>IF(OR(E48="",E48="?"),0,(F48*(12/16)+AR48+AQ48+AP48))</f>
        <v>0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0</v>
      </c>
      <c r="W48" s="159">
        <f t="shared" ref="W48:W50" si="52">IF(OR(E48="",E48="?"),0,(F48/((100-$G$7)/100))*2.48)</f>
        <v>0</v>
      </c>
      <c r="X48" s="159">
        <f>W48</f>
        <v>0</v>
      </c>
      <c r="Y48" s="165"/>
      <c r="AP48" s="188">
        <f>IF(F48="","",(F48/((100-$G$7)/100))*(12/16)*0.538)</f>
        <v>0</v>
      </c>
      <c r="AQ48" s="26">
        <v>0</v>
      </c>
      <c r="AR48" s="188">
        <f>IF(F48="","",((F48/((100-$G$7)/100))-F48)*(12/16))</f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>Pulp_ProteinGrassClover_biorefinery_conv</v>
      </c>
      <c r="C50" s="27">
        <f>IF(B50="",0,IF(VLOOKUP(G50,Other_tables!$E$3:$H$225,3,FALSE)="Nej",VLOOKUP(B50,$B$31:$AH$42,31,FALSE),((VLOOKUP(G50,Other_tables!$E$3:$H$225,4,FALSE))/100)*VLOOKUP(B50,$B$31:$F$42,5,FALSE)))</f>
        <v>0.9</v>
      </c>
      <c r="D50" s="162"/>
      <c r="E50" s="16">
        <f>IF(B50="","",IF($G$5=Other_tables!$I$2,VLOOKUP(G50,Other_tables!$E$3:$K$225,5,FALSE),IF($G$5=Other_tables!$J$2,VLOOKUP(G50,Other_tables!$E$3:$K$225,6,FALSE),IF($G$5=Other_tables!$K$2,VLOOKUP(G50,Other_tables!$E$3:$K$225,7,FALSE),"?"))))</f>
        <v>324</v>
      </c>
      <c r="F50" s="27">
        <f t="shared" si="49"/>
        <v>0.19068677756013744</v>
      </c>
      <c r="G50" s="16" t="str">
        <f>B15</f>
        <v>Pulp_ProteinGrassClover_biorefinery_conv</v>
      </c>
      <c r="Q50" s="159">
        <f t="shared" si="50"/>
        <v>0.47768000843347563</v>
      </c>
      <c r="R50" s="159">
        <f t="shared" si="53"/>
        <v>0.22217898779355411</v>
      </c>
      <c r="S50" s="159">
        <v>0</v>
      </c>
      <c r="T50" s="159">
        <v>0</v>
      </c>
      <c r="U50" s="159">
        <v>0</v>
      </c>
      <c r="V50" s="159">
        <f t="shared" si="51"/>
        <v>12.284104809618707</v>
      </c>
      <c r="W50" s="159">
        <f t="shared" si="52"/>
        <v>0.47768000843347563</v>
      </c>
      <c r="X50" s="159">
        <f t="shared" si="54"/>
        <v>0.47768000843347563</v>
      </c>
      <c r="Y50" s="165"/>
      <c r="AP50" s="188">
        <f>IF(F50="","",(F50/((100-$G$7)/100))*(12/16)*0.538)</f>
        <v>7.7719307823752984E-2</v>
      </c>
      <c r="AQ50" s="26">
        <v>0</v>
      </c>
      <c r="AR50" s="188">
        <f>IF(F50="","",((F50/((100-$G$7)/100))-F50)*(12/16))</f>
        <v>1.4445967996980155E-3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/>
      </c>
      <c r="C51" s="27">
        <f>IF(B51="",0,IF(VLOOKUP(G51,Other_tables!$E$3:$H$129,3,FALSE)="Nej",VLOOKUP(B51,$B$31:$AH$42,31,FALSE),((VLOOKUP(G51,Other_tables!$E$3:$H$129,4,FALSE))/100)*VLOOKUP(B51,$B$31:$F$42,5,FALSE)))</f>
        <v>0</v>
      </c>
      <c r="D51" s="162"/>
      <c r="E51" s="16" t="str">
        <f>IF(B51="","",IF($G$5=Other_tables!$I$2,VLOOKUP(G51,Other_tables!$E$3:$K$225,5,FALSE),IF($G$5=Other_tables!$J$2,VLOOKUP(G51,Other_tables!$E$3:$K$225,6,FALSE),IF($G$5=Other_tables!$K$2,VLOOKUP(G51,Other_tables!$E$3:$K$225,7,FALSE),"?"))))</f>
        <v/>
      </c>
      <c r="F51" s="27">
        <f>IF(OR(E51="",E51="?"),0,((((0.981*E51*C51)/(0.0831*(273.15+$G$4)))*16)/1000)*((100-$G$7)/100))</f>
        <v>0</v>
      </c>
      <c r="G51" s="16">
        <f>B16</f>
        <v>0</v>
      </c>
      <c r="Q51" s="159">
        <f>IF(OR(E51="",E51="?"),0,(F51/((100-$G$7)/100))*2.48)</f>
        <v>0</v>
      </c>
      <c r="R51" s="159">
        <f t="shared" si="53"/>
        <v>0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0</v>
      </c>
      <c r="W51" s="159">
        <f>IF(OR(E51="",E51="?"),0,(F51/((100-$G$7)/100))*2.48)</f>
        <v>0</v>
      </c>
      <c r="X51" s="159">
        <f t="shared" si="54"/>
        <v>0</v>
      </c>
      <c r="Y51" s="165"/>
      <c r="AP51" s="188">
        <f>IF(F51="","",(F51/((100-$G$7)/100))*(12/16)*0.538)</f>
        <v>0</v>
      </c>
      <c r="AQ51" s="26">
        <v>0</v>
      </c>
      <c r="AR51" s="188">
        <f>IF(F51="","",((F51/((100-$G$7)/100))-F51)*(12/16))</f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0.19068677756013744</v>
      </c>
      <c r="Q52" s="27">
        <f t="shared" ref="Q52:X52" si="55">SUM(I36,Q48:Q51)</f>
        <v>0.47768000843347563</v>
      </c>
      <c r="R52" s="27">
        <f t="shared" si="55"/>
        <v>0.22217898779355411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12.284104809618707</v>
      </c>
      <c r="W52" s="27">
        <f t="shared" si="55"/>
        <v>0.47768000843347563</v>
      </c>
      <c r="X52" s="164">
        <f t="shared" si="55"/>
        <v>0.47768000843347563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14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14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 t="s">
        <v>249</v>
      </c>
      <c r="C57" s="8" t="s">
        <v>13</v>
      </c>
      <c r="D57" s="116" t="s">
        <v>127</v>
      </c>
      <c r="E57" s="169">
        <f>Z31+Z34+Z37+Z40-Q52</f>
        <v>0.52231999156652442</v>
      </c>
      <c r="F57" s="93">
        <v>1</v>
      </c>
      <c r="G57" s="128" t="s">
        <v>101</v>
      </c>
      <c r="H57" s="93">
        <v>9.3000000000000007</v>
      </c>
      <c r="I57" s="23"/>
      <c r="J57" s="23"/>
      <c r="K57" s="93">
        <v>27.9</v>
      </c>
      <c r="L57" s="139">
        <f>C48+C49+C50+C51-W52</f>
        <v>0.42231999156652439</v>
      </c>
      <c r="M57" s="139">
        <v>0</v>
      </c>
      <c r="O57" s="278">
        <f>((($B$69*$Z$57)/1000)/$B$72)*1000</f>
        <v>57.425430877986422</v>
      </c>
      <c r="Q57" s="159">
        <f>AR57*(16/12)*19.5</f>
        <v>2.7061994846613304E-4</v>
      </c>
      <c r="R57" s="159">
        <f>AR57*11</f>
        <v>1.1449305512028707E-4</v>
      </c>
      <c r="S57" s="159">
        <v>0</v>
      </c>
      <c r="T57" s="159">
        <v>0</v>
      </c>
      <c r="U57" s="159">
        <v>0</v>
      </c>
      <c r="V57" s="159">
        <f>(AR57*(16/12)*55)+(AR57*10*21.75)</f>
        <v>3.0271269876500145E-3</v>
      </c>
      <c r="W57" s="159">
        <f>AR57*(16/12)*19.5</f>
        <v>2.7061994846613304E-4</v>
      </c>
      <c r="X57" s="159">
        <f>IF(L57&gt;0,(L57-(L57*BH57^(F57/10))),0)</f>
        <v>2.7149099988005299E-4</v>
      </c>
      <c r="Y57" s="190"/>
      <c r="Z57" s="197">
        <f>(Z31+Z34+Z37+Z40)-Q52-Q57</f>
        <v>0.52204937161805831</v>
      </c>
      <c r="AA57" s="198">
        <f>(AA31+AA34+AA37+AA40)-R52-R57</f>
        <v>0.21829546947466061</v>
      </c>
      <c r="AB57" s="198">
        <f t="shared" ref="AB57:AD57" si="56">(AB31+AB34+AB37+AB40)-S52-S57</f>
        <v>1.5588809397882E-2</v>
      </c>
      <c r="AC57" s="198">
        <f t="shared" si="56"/>
        <v>1.99615253537317E-3</v>
      </c>
      <c r="AD57" s="198">
        <f t="shared" si="56"/>
        <v>1.7245943104989701E-2</v>
      </c>
      <c r="AE57" s="198">
        <f>(AE31+AE34+AE37+AE40)-V52-V57</f>
        <v>6.172369362094944</v>
      </c>
      <c r="AF57" s="198">
        <f>(AF31+AF34+AF37+AF40)-W52-W57</f>
        <v>0.42204937161805828</v>
      </c>
      <c r="AG57" s="198">
        <f>IF(OR(G22="IPCC_MCF_B0",G22=""),L57-X57,(AG31+AG34+AG37+AG40+AH31+AH34+AH37+AH40)-X52-X57)</f>
        <v>0.42204850056664434</v>
      </c>
      <c r="AH57" s="199"/>
      <c r="AI57" s="156">
        <f>IF($E57="","",(AA57/$Z$57)*1000)</f>
        <v>418.15100513973977</v>
      </c>
      <c r="AJ57" s="157">
        <f t="shared" ref="AJ57:AN57" si="57">IF($E57="","",(AB57/$Z$57)*1000)</f>
        <v>29.860795253072506</v>
      </c>
      <c r="AK57" s="157">
        <f t="shared" si="57"/>
        <v>3.8236853521846488</v>
      </c>
      <c r="AL57" s="157">
        <f t="shared" si="57"/>
        <v>33.035080669740132</v>
      </c>
      <c r="AM57" s="157">
        <f>IF($E57="","",(AE57/$Z$57))</f>
        <v>11.823344108171385</v>
      </c>
      <c r="AN57" s="158">
        <f t="shared" si="57"/>
        <v>808.44723614922373</v>
      </c>
      <c r="AP57" s="188">
        <f>IF(B57="",0,(AR57*10))</f>
        <v>1.0408459556389734E-4</v>
      </c>
      <c r="AQ57" s="26">
        <v>0</v>
      </c>
      <c r="AR57" s="188">
        <f>IF(B57="",0,IF(G57="Arrhenius",(BL57+BM57)*(12/16),"?"))</f>
        <v>1.0408459556389734E-5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1.3882408270887999E-5</v>
      </c>
      <c r="BE57" s="159"/>
      <c r="BF57" s="159">
        <f>10*19.5*BD57</f>
        <v>2.7070696128231597E-3</v>
      </c>
      <c r="BG57" s="159"/>
      <c r="BH57" s="159">
        <f>1-(BF57/L57)</f>
        <v>0.99359000363022898</v>
      </c>
      <c r="BI57" s="159"/>
      <c r="BJ57" s="159">
        <f>(L57+L57*BH57^(F57/10))/2</f>
        <v>0.42218424606658433</v>
      </c>
      <c r="BK57" s="159">
        <f>(M57+M57*BI57^(F57/10))/2</f>
        <v>0</v>
      </c>
      <c r="BL57" s="315">
        <f>(((BJ57*EXP($K$57-81000*(1/(8.314*(H57+273.15)))))*24)*F57)/1000</f>
        <v>1.3877946075186313E-5</v>
      </c>
      <c r="BM57" s="159"/>
      <c r="BR57" s="329">
        <f t="shared" ref="BR57" si="58">$X$17</f>
        <v>1</v>
      </c>
      <c r="BT57" s="228">
        <f t="shared" si="43"/>
        <v>0</v>
      </c>
      <c r="BU57" s="228">
        <f t="shared" si="43"/>
        <v>0</v>
      </c>
      <c r="BV57" s="228">
        <f t="shared" si="43"/>
        <v>0</v>
      </c>
      <c r="BW57" s="228">
        <f t="shared" si="42"/>
        <v>0</v>
      </c>
      <c r="BX57" s="228">
        <f t="shared" si="42"/>
        <v>0</v>
      </c>
      <c r="BY57" s="228">
        <f t="shared" si="42"/>
        <v>0</v>
      </c>
      <c r="BZ57" s="228">
        <f t="shared" si="42"/>
        <v>0</v>
      </c>
      <c r="CA57" s="228">
        <f t="shared" si="42"/>
        <v>0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 t="s">
        <v>250</v>
      </c>
      <c r="C62" s="8" t="s">
        <v>13</v>
      </c>
      <c r="D62" s="116" t="s">
        <v>127</v>
      </c>
      <c r="E62" s="25">
        <v>0.53500000000000003</v>
      </c>
      <c r="F62" s="27">
        <f>(E57-Q57)*E62</f>
        <v>0.27929641381566123</v>
      </c>
      <c r="G62" s="8" t="str">
        <f>IF(B62="","",VLOOKUP(B62,'Processed products'!$AJ$5:$AM$104,2,FALSE))</f>
        <v>Separ_degas_solid_fraction_new_plant_conv</v>
      </c>
      <c r="H62" s="8" t="str">
        <f>IF(B62="","",VLOOKUP(B62,'Processed products'!$AJ$5:$AM$104,3,FALSE))</f>
        <v>Degas_plant_organic_ferti_conv</v>
      </c>
      <c r="I62" s="8" t="str">
        <f>IF(B62="","",VLOOKUP(B62,'Processed products'!$AJ$5:$AM$104,4,FALSE))</f>
        <v>Field_application</v>
      </c>
      <c r="L62" s="26">
        <v>0.53500000000000003</v>
      </c>
      <c r="M62" s="26">
        <v>0.2369</v>
      </c>
      <c r="N62" s="26">
        <v>0.52349999999999997</v>
      </c>
      <c r="O62" s="26">
        <v>0.2369</v>
      </c>
      <c r="P62" s="26">
        <v>0.53500000000000003</v>
      </c>
      <c r="Q62" s="26">
        <v>0.53500000000000003</v>
      </c>
      <c r="T62" s="16">
        <f>(IF($B62="","",VLOOKUP($B62,'Processed products'!$AJ$5:$AN$104,5,FALSE)))</f>
        <v>300</v>
      </c>
      <c r="Z62" s="195">
        <f>F62</f>
        <v>0.27929641381566123</v>
      </c>
      <c r="AA62" s="27">
        <f>(($AA$31+$AA$34+$AA$37+$AA$40)-$R$52-$R$57)*L62</f>
        <v>0.11678807616894343</v>
      </c>
      <c r="AB62" s="27">
        <f>(($AB$31+$AB$34+$AB$37+$AB$40)-$S$52-$S$57)*M62</f>
        <v>3.692988946358246E-3</v>
      </c>
      <c r="AC62" s="27">
        <f>(($AC$31+$AC$34+$AC$37+$AC$40)-$T$52-$T$57)*N62</f>
        <v>1.0449858522678544E-3</v>
      </c>
      <c r="AD62" s="27">
        <f>(($AD$31+$AD$34+$AD$37+$AD$40)-$U$52-$U$57)*O62</f>
        <v>4.0855639215720604E-3</v>
      </c>
      <c r="AE62" s="27">
        <f>(($AE$31+$AE$34+$AE$37+$AE$40)-$V$52-$V$57)*P62</f>
        <v>3.3022176087207953</v>
      </c>
      <c r="AF62" s="27">
        <f>(($AF$31+$AF$34+$AF$37+$AF$40)-$W$52-$W$57)*Q62</f>
        <v>0.22579641381566118</v>
      </c>
      <c r="AG62" s="27">
        <f>($AG$57*Q62)</f>
        <v>0.22579594780315473</v>
      </c>
      <c r="AH62" s="196"/>
      <c r="AI62" s="200">
        <f t="shared" ref="AI62:AL64" si="59">IF($E62="","",(AA62/$F62)*1000)</f>
        <v>418.15100513973977</v>
      </c>
      <c r="AJ62" s="18">
        <f t="shared" si="59"/>
        <v>13.222471767201638</v>
      </c>
      <c r="AK62" s="18">
        <f t="shared" si="59"/>
        <v>3.7414939848012398</v>
      </c>
      <c r="AL62" s="18">
        <f>IF($E62="","",(AD62/$Z62)*1000)</f>
        <v>14.628057216189603</v>
      </c>
      <c r="AM62" s="18">
        <f t="shared" ref="AM62:AN64" si="60">IF($E62="","",(AE62/$F62))</f>
        <v>11.823344108171385</v>
      </c>
      <c r="AN62" s="201">
        <f t="shared" si="60"/>
        <v>0.80844723614922376</v>
      </c>
      <c r="BR62" s="329">
        <f t="shared" ref="BR62:BR64" si="61">$X$17</f>
        <v>1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 t="s">
        <v>251</v>
      </c>
      <c r="C63" s="8" t="s">
        <v>13</v>
      </c>
      <c r="D63" s="116" t="s">
        <v>127</v>
      </c>
      <c r="E63" s="25">
        <v>0.46500000000000002</v>
      </c>
      <c r="F63" s="27">
        <f>(E57-Q57)*E63</f>
        <v>0.24275295780239714</v>
      </c>
      <c r="G63" s="8" t="str">
        <f>IF(B63="","",VLOOKUP(B63,'Processed products'!$AJ$5:$AM$104,2,FALSE))</f>
        <v>Separ_degas_thin_fraction_new_plant_conv</v>
      </c>
      <c r="H63" s="8" t="str">
        <f>IF(B63="","",VLOOKUP(B63,'Processed products'!$AJ$5:$AM$104,3,FALSE))</f>
        <v>Degas_plant_organic_ferti_conv</v>
      </c>
      <c r="I63" s="8" t="str">
        <f>IF(B63="","",VLOOKUP(B63,'Processed products'!$AJ$5:$AM$104,4,FALSE))</f>
        <v>Field_application</v>
      </c>
      <c r="L63" s="26">
        <v>0.46500000000000002</v>
      </c>
      <c r="M63" s="26">
        <v>0.7631</v>
      </c>
      <c r="N63" s="26">
        <v>0.47649999999999998</v>
      </c>
      <c r="O63" s="26">
        <v>0.7631</v>
      </c>
      <c r="P63" s="26">
        <v>0.46500000000000002</v>
      </c>
      <c r="Q63" s="26">
        <v>0.46500000000000002</v>
      </c>
      <c r="T63" s="16">
        <f>(IF($B63="","",VLOOKUP($B63,'Processed products'!$AJ$5:$AN$104,5,FALSE)))</f>
        <v>39</v>
      </c>
      <c r="Z63" s="195">
        <f t="shared" ref="Z63:Z64" si="62">F63</f>
        <v>0.24275295780239714</v>
      </c>
      <c r="AA63" s="27">
        <f>(($AA$31+$AA$34+$AA$37+$AA$40)-$R$52-$R$57)*L63</f>
        <v>0.10150739330571719</v>
      </c>
      <c r="AB63" s="27">
        <f>(($AB$31+$AB$34+$AB$37+$AB$40)-$S$52-$S$57)*M63</f>
        <v>1.1895820451523754E-2</v>
      </c>
      <c r="AC63" s="27">
        <f>(($AC$31+$AC$34+$AC$37+$AC$40)-$T$52-$T$57)*N63</f>
        <v>9.5116668310531551E-4</v>
      </c>
      <c r="AD63" s="27">
        <f>(($AD$31+$AD$34+$AD$37+$AD$40)-$U$52-$U$57)*O63</f>
        <v>1.316037918341764E-2</v>
      </c>
      <c r="AE63" s="27">
        <f>(($AE$31+$AE$34+$AE$37+$AE$40)-$V$52-$V$57)*P63</f>
        <v>2.8701517533741492</v>
      </c>
      <c r="AF63" s="27">
        <f>(($AF$31+$AF$34+$AF$37+$AF$40)-$W$52-$W$57)*Q63</f>
        <v>0.1962529578023971</v>
      </c>
      <c r="AG63" s="27">
        <f t="shared" ref="AG63:AG64" si="63">($AG$57*Q63)</f>
        <v>0.19625255276348963</v>
      </c>
      <c r="AH63" s="196"/>
      <c r="AI63" s="200">
        <f t="shared" si="59"/>
        <v>418.15100513973977</v>
      </c>
      <c r="AJ63" s="18">
        <f t="shared" si="59"/>
        <v>49.003812597031455</v>
      </c>
      <c r="AK63" s="18">
        <f t="shared" si="59"/>
        <v>3.918249613582764</v>
      </c>
      <c r="AL63" s="18">
        <f>IF($E63="","",(AD63/$Z63)*1000)</f>
        <v>54.213053890491807</v>
      </c>
      <c r="AM63" s="18">
        <f t="shared" si="60"/>
        <v>11.823344108171385</v>
      </c>
      <c r="AN63" s="201">
        <f t="shared" si="60"/>
        <v>0.80844723614922376</v>
      </c>
      <c r="BR63" s="329">
        <f t="shared" si="61"/>
        <v>1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1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1</v>
      </c>
      <c r="L65" s="27">
        <f>SUM(L62:L64)</f>
        <v>1</v>
      </c>
      <c r="M65" s="27">
        <f t="shared" ref="M65:Q65" si="64">SUM(M62:M64)</f>
        <v>1</v>
      </c>
      <c r="N65" s="27">
        <f t="shared" si="64"/>
        <v>1</v>
      </c>
      <c r="O65" s="27">
        <f t="shared" si="64"/>
        <v>1</v>
      </c>
      <c r="P65" s="27">
        <f t="shared" si="64"/>
        <v>1</v>
      </c>
      <c r="Q65" s="27">
        <f t="shared" si="64"/>
        <v>1</v>
      </c>
      <c r="Y65" s="225" t="s">
        <v>76</v>
      </c>
      <c r="Z65" s="141">
        <f t="shared" ref="Z65:AG65" si="65">SUM(Z62:Z64)</f>
        <v>0.52204937161805831</v>
      </c>
      <c r="AA65" s="141">
        <f t="shared" si="65"/>
        <v>0.21829546947466061</v>
      </c>
      <c r="AB65" s="141">
        <f t="shared" si="65"/>
        <v>1.5588809397882E-2</v>
      </c>
      <c r="AC65" s="141">
        <f t="shared" si="65"/>
        <v>1.99615253537317E-3</v>
      </c>
      <c r="AD65" s="141">
        <f t="shared" si="65"/>
        <v>1.7245943104989701E-2</v>
      </c>
      <c r="AE65" s="141">
        <f t="shared" si="65"/>
        <v>6.172369362094944</v>
      </c>
      <c r="AF65" s="141">
        <f t="shared" si="65"/>
        <v>0.42204937161805828</v>
      </c>
      <c r="AG65" s="141">
        <f t="shared" si="65"/>
        <v>0.42204850056664434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Y66" s="221" t="s">
        <v>74</v>
      </c>
      <c r="Z66" s="198">
        <f t="shared" ref="Z66:AF66" si="66">(Z31+Z34+Z37+Z40)-Q52-Q57-Z65</f>
        <v>0</v>
      </c>
      <c r="AA66" s="198">
        <f t="shared" si="66"/>
        <v>0</v>
      </c>
      <c r="AB66" s="198">
        <f t="shared" si="66"/>
        <v>0</v>
      </c>
      <c r="AC66" s="198">
        <f t="shared" si="66"/>
        <v>0</v>
      </c>
      <c r="AD66" s="198">
        <f t="shared" si="66"/>
        <v>0</v>
      </c>
      <c r="AE66" s="198">
        <f t="shared" si="66"/>
        <v>0</v>
      </c>
      <c r="AF66" s="198">
        <f t="shared" si="66"/>
        <v>0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>
        <f>(F31*T31+F34*T34+F37*T37+F40*T40)/(F31+F34+F37+F40)</f>
        <v>337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>
        <f>(B69/B70)</f>
        <v>3.0636363636363635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>
        <f>B71*(Z31+Z34+Z37+Z40)</f>
        <v>3.0636363636363635</v>
      </c>
      <c r="V72" s="152"/>
      <c r="W72" s="152"/>
      <c r="X72" s="152"/>
      <c r="Y72" s="152"/>
      <c r="Z72" s="152"/>
      <c r="AA72" s="152"/>
      <c r="AB72" s="152"/>
      <c r="AC72" s="152"/>
      <c r="AD72" s="152"/>
      <c r="AE72" s="152"/>
      <c r="AF72" s="152"/>
      <c r="AG72" s="152"/>
      <c r="AH72" s="152"/>
      <c r="AI72" s="152"/>
      <c r="AJ72" s="152"/>
      <c r="AK72" s="152"/>
      <c r="AL72" s="152"/>
      <c r="AM72" s="152"/>
      <c r="AN72" s="152"/>
      <c r="AO72" s="152"/>
      <c r="AP72" s="152"/>
      <c r="AQ72" s="152"/>
      <c r="AR72" s="152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B72-(1-(B69/1000))*(F31+F34+F37+F40)</f>
        <v>2.4006363636363632</v>
      </c>
      <c r="Q73" s="313"/>
      <c r="R73" s="313"/>
      <c r="AL73" s="72"/>
      <c r="AM73" s="82"/>
      <c r="AN73" s="82"/>
      <c r="AO73" s="82"/>
      <c r="AP73" s="82"/>
      <c r="AQ73" s="82"/>
      <c r="BT73" s="228">
        <f t="shared" ref="BT73:CB73" si="68">IF($B72="Yes",Z73,0)</f>
        <v>0</v>
      </c>
      <c r="BU73" s="228">
        <f t="shared" si="68"/>
        <v>0</v>
      </c>
      <c r="BV73" s="228">
        <f t="shared" si="68"/>
        <v>0</v>
      </c>
      <c r="BW73" s="228">
        <f t="shared" si="68"/>
        <v>0</v>
      </c>
      <c r="BX73" s="228">
        <f t="shared" si="68"/>
        <v>0</v>
      </c>
      <c r="BY73" s="228">
        <f t="shared" si="68"/>
        <v>0</v>
      </c>
      <c r="BZ73" s="228">
        <f t="shared" si="68"/>
        <v>0</v>
      </c>
      <c r="CA73" s="228">
        <f t="shared" si="68"/>
        <v>0</v>
      </c>
      <c r="CB73" s="228">
        <f t="shared" si="68"/>
        <v>0</v>
      </c>
    </row>
    <row r="74" spans="1:80" ht="15" thickBot="1" x14ac:dyDescent="0.35">
      <c r="D74" s="102"/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11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146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49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I77" s="151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0</v>
      </c>
      <c r="J78" s="115">
        <f>F78-I78</f>
        <v>0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1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1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6"/>
        <v>0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1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1</v>
      </c>
      <c r="BT81" s="228"/>
    </row>
    <row r="82" spans="1:80" x14ac:dyDescent="0.3">
      <c r="A82" s="85" t="s">
        <v>132</v>
      </c>
      <c r="B82" s="116" t="s">
        <v>251</v>
      </c>
      <c r="C82" s="8" t="s">
        <v>13</v>
      </c>
      <c r="D82" s="116" t="s">
        <v>128</v>
      </c>
      <c r="E82" s="169">
        <f>IF(B82="","",VLOOKUP(B82,$B$62:$F$64,5,FALSE))</f>
        <v>0.24275295780239714</v>
      </c>
      <c r="F82" s="93">
        <v>66</v>
      </c>
      <c r="G82" s="128" t="s">
        <v>101</v>
      </c>
      <c r="H82" s="93">
        <v>9.3000000000000007</v>
      </c>
      <c r="I82" s="115">
        <f>IF(B82="",0,(($E$22*$F$22+$E$23*$F$23+$E$24*$F$24+$E$25*$F$25)/$E$26)+$F$57)</f>
        <v>1</v>
      </c>
      <c r="J82" s="115">
        <f t="shared" si="76"/>
        <v>65</v>
      </c>
      <c r="K82" s="93">
        <v>27.9</v>
      </c>
      <c r="L82" s="139">
        <f>IF(B82="","",VLOOKUP(B82,$B$62:$AH$64,32,FALSE)+M82)</f>
        <v>0.19625255276348963</v>
      </c>
      <c r="M82" s="139">
        <f>IF(B82="","",VLOOKUP(B82,$B$62:$AH$64,33,FALSE))</f>
        <v>0</v>
      </c>
      <c r="O82" s="278">
        <f>(IF($B82="","",VLOOKUP($B82,'Processed products'!$AJ$5:$AN$250,5,FALSE)))</f>
        <v>39</v>
      </c>
      <c r="Q82" s="159">
        <f>AR82*(16/12)*19.5</f>
        <v>8.0094877150874363E-3</v>
      </c>
      <c r="R82" s="159">
        <f>AR82*11</f>
        <v>3.3886294179216077E-3</v>
      </c>
      <c r="S82" s="159">
        <v>0</v>
      </c>
      <c r="T82" s="159">
        <v>0</v>
      </c>
      <c r="U82" s="159">
        <v>0</v>
      </c>
      <c r="V82" s="159">
        <f>(AR82*(16/12)*55)+(AR82*10*21.75)</f>
        <v>8.9593308095048563E-2</v>
      </c>
      <c r="W82" s="159">
        <f>AR82*(16/12)*19.5</f>
        <v>8.0094877150874363E-3</v>
      </c>
      <c r="X82" s="159">
        <f>AR82*(16/12)*19.5</f>
        <v>8.0094877150874363E-3</v>
      </c>
      <c r="Y82" s="190"/>
      <c r="Z82" s="195">
        <f>IF($B82="",0,(VLOOKUP($B82,$B$62:$AH$64,25,FALSE))-Q82)</f>
        <v>0.2347434700873097</v>
      </c>
      <c r="AA82" s="27">
        <f>IF($B82="",0,(VLOOKUP($B82,$B$62:$AH$64,26,FALSE))-R82)</f>
        <v>9.8118763887795585E-2</v>
      </c>
      <c r="AB82" s="27">
        <f>IF($B82="",0,(VLOOKUP($B82,$B$62:$AH$64,27,FALSE))-S82)</f>
        <v>1.1895820451523754E-2</v>
      </c>
      <c r="AC82" s="27">
        <f>IF($B82="",0,(VLOOKUP($B82,$B$62:$AH$64,28,FALSE))-T82)</f>
        <v>9.5116668310531551E-4</v>
      </c>
      <c r="AD82" s="27">
        <f>IF($B82="",0,(VLOOKUP($B82,$B$62:$AH$64,29,FALSE))-U82)</f>
        <v>1.316037918341764E-2</v>
      </c>
      <c r="AE82" s="27">
        <f>IF($B82="",0,(VLOOKUP($B82,$B$62:$AH$64,30,FALSE))-V82)</f>
        <v>2.7805584452791008</v>
      </c>
      <c r="AF82" s="27">
        <f>IF($B82="",0,(VLOOKUP($B82,$B$62:$AH$64,31,FALSE))-W82)</f>
        <v>0.18824347008730966</v>
      </c>
      <c r="AG82" s="27">
        <f>IF($B82="",0,(L82-X82))</f>
        <v>0.18824306504840219</v>
      </c>
      <c r="AH82" s="196"/>
      <c r="AI82" s="192">
        <f t="shared" si="70"/>
        <v>417.98293196953091</v>
      </c>
      <c r="AJ82" s="18">
        <f t="shared" si="70"/>
        <v>50.675831140688437</v>
      </c>
      <c r="AK82" s="18">
        <f t="shared" si="70"/>
        <v>4.0519409666711566</v>
      </c>
      <c r="AL82" s="18">
        <f t="shared" si="70"/>
        <v>56.062812646174194</v>
      </c>
      <c r="AM82" s="18">
        <f>IF($E82="","",(AE82/$Z82))</f>
        <v>11.845093898649914</v>
      </c>
      <c r="AN82" s="201">
        <f>IF($E82="","",(AF82/$Z82)*1000)</f>
        <v>801.91142278545601</v>
      </c>
      <c r="AP82" s="188">
        <f>IF(B82="","",(AR82*10))</f>
        <v>3.0805721981105524E-3</v>
      </c>
      <c r="AQ82" s="26">
        <v>0</v>
      </c>
      <c r="AR82" s="188">
        <f t="shared" si="95"/>
        <v>3.0805721981105524E-4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>
        <f>((L82*EXP(K82-81000*(1/(8.314*(H82+273.15)))))*24)/1000</f>
        <v>6.451170003960354E-6</v>
      </c>
      <c r="BE82" s="159"/>
      <c r="BF82" s="159">
        <f>10*19.5*BD82</f>
        <v>1.2579781507722691E-3</v>
      </c>
      <c r="BG82" s="159"/>
      <c r="BH82" s="159">
        <f>1-(BF82/L82)</f>
        <v>0.99359000363022898</v>
      </c>
      <c r="BI82" s="159"/>
      <c r="BJ82" s="159">
        <f>(L82+L82*BH82^(J82/10))/2</f>
        <v>0.19223550344822338</v>
      </c>
      <c r="BK82" s="159"/>
      <c r="BL82" s="159">
        <f>(((BJ82*EXP($K82-81000*(1/(8.314*(H82+273.15)))))*24)*J82)/1000</f>
        <v>4.1074295974807368E-4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1</v>
      </c>
      <c r="BT82" s="228"/>
    </row>
    <row r="83" spans="1:80" ht="15" thickBot="1" x14ac:dyDescent="0.35">
      <c r="A83" s="85" t="s">
        <v>132</v>
      </c>
      <c r="B83" s="116" t="s">
        <v>250</v>
      </c>
      <c r="C83" s="8" t="s">
        <v>13</v>
      </c>
      <c r="D83" s="116" t="s">
        <v>128</v>
      </c>
      <c r="E83" s="169">
        <f>IF(B83="","",VLOOKUP(B83,$B$62:$F$64,5,FALSE))</f>
        <v>0.27929641381566123</v>
      </c>
      <c r="F83" s="93">
        <v>97</v>
      </c>
      <c r="G83" s="128" t="s">
        <v>247</v>
      </c>
      <c r="H83" s="93"/>
      <c r="I83" s="115">
        <f>IF(B83="",0,(($E$22*$F$22+$E$23*$F$23+$E$24*$F$24+$E$25*$F$25)/$E$26)+$F$57)</f>
        <v>1</v>
      </c>
      <c r="J83" s="115">
        <f t="shared" si="76"/>
        <v>96</v>
      </c>
      <c r="K83" s="93"/>
      <c r="L83" s="139">
        <f>IF(B83="","",VLOOKUP(B83,$B$62:$AH$64,32,FALSE)+M83)</f>
        <v>0.22579594780315473</v>
      </c>
      <c r="M83" s="139">
        <f>IF(B83="","",VLOOKUP(B83,$B$62:$AH$64,33,FALSE))</f>
        <v>0</v>
      </c>
      <c r="O83" s="278">
        <f>(IF($B83="","",VLOOKUP($B83,'Processed products'!$AJ$5:$AN$250,5,FALSE)))</f>
        <v>300</v>
      </c>
      <c r="Q83" s="159">
        <f>AR83*(16/12)*19.5</f>
        <v>3.7701307461856202E-3</v>
      </c>
      <c r="R83" s="159">
        <f>AR83*11</f>
        <v>1.5950553156939161E-3</v>
      </c>
      <c r="S83" s="159">
        <v>0</v>
      </c>
      <c r="T83" s="159">
        <v>0</v>
      </c>
      <c r="U83" s="159">
        <v>0</v>
      </c>
      <c r="V83" s="159">
        <f>(AR83*(16/12)*55)+(AR83*10*21.75)</f>
        <v>4.2172295846755817E-2</v>
      </c>
      <c r="W83" s="159">
        <f>AR83*(16/12)*19.5</f>
        <v>3.7701307461856202E-3</v>
      </c>
      <c r="X83" s="159">
        <f>AR83*(16/12)*19.5</f>
        <v>3.7701307461856202E-3</v>
      </c>
      <c r="Y83" s="190"/>
      <c r="Z83" s="197">
        <f>IF($B83="",0,(VLOOKUP($B83,$B$62:$AH$64,25,FALSE))-Q83)</f>
        <v>0.27552628306947563</v>
      </c>
      <c r="AA83" s="198">
        <f>IF($B83="",0,(VLOOKUP($B83,$B$62:$AH$64,26,FALSE))-R83)</f>
        <v>0.11519302085324952</v>
      </c>
      <c r="AB83" s="198">
        <f>IF($B83="",0,(VLOOKUP($B83,$B$62:$AH$64,27,FALSE))-S83)</f>
        <v>3.692988946358246E-3</v>
      </c>
      <c r="AC83" s="198">
        <f>IF($B83="",0,(VLOOKUP($B83,$B$62:$AH$64,28,FALSE))-T83)</f>
        <v>1.0449858522678544E-3</v>
      </c>
      <c r="AD83" s="198">
        <f>IF($B83="",0,(VLOOKUP($B83,$B$62:$AH$64,29,FALSE))-U83)</f>
        <v>4.0855639215720604E-3</v>
      </c>
      <c r="AE83" s="198">
        <f>IF($B83="",0,(VLOOKUP($B83,$B$62:$AH$64,30,FALSE))-V83)</f>
        <v>3.2600453128740394</v>
      </c>
      <c r="AF83" s="198">
        <f>IF($B83="",0,(VLOOKUP($B83,$B$62:$AH$64,31,FALSE))-W83)</f>
        <v>0.22202628306947556</v>
      </c>
      <c r="AG83" s="198">
        <f>IF($B83="",0,(L83-X83))</f>
        <v>0.22202581705696911</v>
      </c>
      <c r="AH83" s="199"/>
      <c r="AI83" s="192">
        <f t="shared" si="70"/>
        <v>418.08360193427677</v>
      </c>
      <c r="AJ83" s="18">
        <f t="shared" si="70"/>
        <v>13.403399868850393</v>
      </c>
      <c r="AK83" s="18">
        <f t="shared" si="70"/>
        <v>3.792690267608172</v>
      </c>
      <c r="AL83" s="18">
        <f t="shared" si="70"/>
        <v>14.828218477225494</v>
      </c>
      <c r="AM83" s="18">
        <f>IF($E83="","",(AE83/$Z83))</f>
        <v>11.832066533021095</v>
      </c>
      <c r="AN83" s="201">
        <f>IF($E83="","",(AF83/$Z83)*1000)</f>
        <v>805.82614695052621</v>
      </c>
      <c r="AP83" s="188">
        <f>IF(B83="","",(AR83*10))</f>
        <v>1.4500502869944692E-3</v>
      </c>
      <c r="AQ83" s="26">
        <v>0</v>
      </c>
      <c r="AR83" s="188">
        <f t="shared" si="95"/>
        <v>1.4500502869944692E-4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>
        <f>((L83*EXP(K83-81000*(1/(8.314*(H83+273.15)))))*24)/1000</f>
        <v>1.75262444104911E-18</v>
      </c>
      <c r="BE83" s="159"/>
      <c r="BF83" s="159">
        <f>10*19.5*BD83</f>
        <v>3.4176176600457643E-16</v>
      </c>
      <c r="BG83" s="159"/>
      <c r="BH83" s="159">
        <f>1-(BF83/L83)</f>
        <v>0.99999999999999845</v>
      </c>
      <c r="BI83" s="159"/>
      <c r="BJ83" s="159">
        <f>(L83+L83*BH83^(J83/10))/2</f>
        <v>0.22579594780315304</v>
      </c>
      <c r="BK83" s="159"/>
      <c r="BL83" s="159">
        <f>(((BJ83*EXP($K83-81000*(1/(8.314*(H83+273.15)))))*24)*J83)/1000</f>
        <v>1.682519463407133E-16</v>
      </c>
      <c r="BM83" s="159"/>
      <c r="BO83" s="318">
        <f>VLOOKUP(B83,'Processed products'!$AJ$5:$AV$250,13,FALSE)</f>
        <v>0.18</v>
      </c>
      <c r="BP83" s="319">
        <f>VLOOKUP(B83,'Processed products'!$AJ$5:$AV$250,12,FALSE)</f>
        <v>0.71</v>
      </c>
      <c r="BR83" s="329">
        <f t="shared" si="75"/>
        <v>1</v>
      </c>
      <c r="BT83" s="228"/>
    </row>
    <row r="84" spans="1:80" ht="15" thickBot="1" x14ac:dyDescent="0.35">
      <c r="BT84" s="228">
        <f>SUM(BT10:BT83)</f>
        <v>0</v>
      </c>
      <c r="BU84" s="228">
        <f t="shared" ref="BU84:CB84" si="102">SUM(BU10:BU83)</f>
        <v>0</v>
      </c>
      <c r="BV84" s="228">
        <f t="shared" si="102"/>
        <v>0</v>
      </c>
      <c r="BW84" s="228">
        <f t="shared" si="102"/>
        <v>0</v>
      </c>
      <c r="BX84" s="228">
        <f t="shared" si="102"/>
        <v>0</v>
      </c>
      <c r="BY84" s="228">
        <f t="shared" si="102"/>
        <v>0</v>
      </c>
      <c r="BZ84" s="228">
        <f t="shared" si="102"/>
        <v>0</v>
      </c>
      <c r="CA84" s="228">
        <f t="shared" si="102"/>
        <v>0</v>
      </c>
      <c r="CB84" s="228">
        <f t="shared" si="102"/>
        <v>0</v>
      </c>
    </row>
    <row r="85" spans="1:80" x14ac:dyDescent="0.3">
      <c r="Q85" s="313"/>
      <c r="R85" s="313"/>
      <c r="S85" s="313"/>
      <c r="T85" s="313"/>
      <c r="U85" s="313"/>
      <c r="V85" s="313"/>
      <c r="W85" s="313"/>
      <c r="Y85" s="225" t="s">
        <v>76</v>
      </c>
      <c r="Z85" s="141">
        <f>SUM(Z78:Z83)</f>
        <v>0.51026975315678536</v>
      </c>
      <c r="AA85" s="141">
        <f t="shared" ref="AA85:AF85" si="103">SUM(AA78:AA83)</f>
        <v>0.21331178474104512</v>
      </c>
      <c r="AB85" s="141">
        <f t="shared" si="103"/>
        <v>1.5588809397882E-2</v>
      </c>
      <c r="AC85" s="141">
        <f t="shared" si="103"/>
        <v>1.99615253537317E-3</v>
      </c>
      <c r="AD85" s="141">
        <f t="shared" si="103"/>
        <v>1.7245943104989701E-2</v>
      </c>
      <c r="AE85" s="141">
        <f t="shared" si="103"/>
        <v>6.0406037581531402</v>
      </c>
      <c r="AF85" s="226">
        <f t="shared" si="103"/>
        <v>0.41026975315678521</v>
      </c>
      <c r="AG85" s="82"/>
      <c r="AH85" s="82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>
        <f>E17-Q26-Q52-Q57-SUM(Q78:Q83)-BT84-Z85</f>
        <v>0</v>
      </c>
      <c r="AA86" s="198">
        <f>($E$17*(R17/1000))-R26-R52-R57-SUM(R78:R83)-BU84-AA85</f>
        <v>0</v>
      </c>
      <c r="AB86" s="198">
        <f>($E$17*(S17/1000))-S26-S52-S57-SUM(S78:S83)-BV84-AB85</f>
        <v>0</v>
      </c>
      <c r="AC86" s="198">
        <f>($E$17*(T17/1000))-T26-T52-T57-SUM(T78:T83)-BW84-AC85</f>
        <v>0</v>
      </c>
      <c r="AD86" s="198">
        <f>($E$17*(U17/1000))-U26-U52-U57-SUM(U78:U83)-BX84-AD85</f>
        <v>0</v>
      </c>
      <c r="AE86" s="198">
        <f>($E$17*V17)-V26-V52-V57-SUM(V78:V83)-BY84-AE85</f>
        <v>0</v>
      </c>
      <c r="AF86" s="199">
        <f>($E$17*(W17/1000))-W26-W52-W57-SUM(W78:W83)-BZ84-AF85</f>
        <v>0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/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/>
      <c r="C88" s="232"/>
      <c r="D88" s="232"/>
      <c r="E88" s="232"/>
      <c r="F88" s="326">
        <f>J88</f>
        <v>100</v>
      </c>
      <c r="G88" s="130"/>
      <c r="H88" s="130">
        <f>E15/(P15/1000)</f>
        <v>2.9673590504451037</v>
      </c>
      <c r="I88" s="130">
        <f>E15/(P15/1000)</f>
        <v>2.9673590504451037</v>
      </c>
      <c r="J88" s="28">
        <f>I88/H88*100</f>
        <v>100</v>
      </c>
      <c r="K88" s="234">
        <f>IF(B88="",0,(((VLOOKUP(B88,$B$13:$E$16,4,FALSE)*1000)/(VLOOKUP(B88,$B$13:$P$16,15,FALSE))*(F88/100))/1000)*C88)</f>
        <v>0</v>
      </c>
      <c r="L88" s="234">
        <f>IF(E88="Diesel",VLOOKUP(D88,Other_tables!$O$5:$P$13,2,FALSE)*K88*1.007,0)</f>
        <v>0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0</v>
      </c>
      <c r="R88" s="234">
        <f>IF(O88="","0",SUMPRODUCT(($D$88:$D$101=O88)*$K$88:$K$101))</f>
        <v>0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0.17881988351172021</v>
      </c>
      <c r="S89" s="234">
        <f>IF(O89="Traktor",0,(R89*VLOOKUP(O89,Other_tables!$O$5:$P$13,2,FALSE))/1000)</f>
        <v>1.788198835117202E-2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/>
      <c r="C97" s="232"/>
      <c r="D97" s="232"/>
      <c r="E97" s="232"/>
      <c r="F97" s="233">
        <v>100</v>
      </c>
      <c r="G97" s="130"/>
      <c r="K97" s="234">
        <f t="shared" si="104"/>
        <v>0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0</v>
      </c>
      <c r="R97" s="240"/>
      <c r="S97" s="239">
        <f t="shared" ref="S97" si="107">SUM(S88:S96)</f>
        <v>1.788198835117202E-2</v>
      </c>
    </row>
    <row r="98" spans="1:19" x14ac:dyDescent="0.3">
      <c r="A98" s="230" t="s">
        <v>205</v>
      </c>
      <c r="B98" s="231" t="s">
        <v>353</v>
      </c>
      <c r="C98" s="232">
        <v>25</v>
      </c>
      <c r="D98" s="232" t="s">
        <v>146</v>
      </c>
      <c r="E98" s="232" t="s">
        <v>150</v>
      </c>
      <c r="F98" s="326">
        <f>J98</f>
        <v>209.76345328053293</v>
      </c>
      <c r="G98" s="130"/>
      <c r="H98" s="130">
        <f>E15/(P15/1000)</f>
        <v>2.9673590504451037</v>
      </c>
      <c r="I98" s="130">
        <f>Z63/(T63/1000)</f>
        <v>6.2244348154460809</v>
      </c>
      <c r="J98" s="250">
        <f>I98/H98*100</f>
        <v>209.76345328053293</v>
      </c>
      <c r="K98" s="234">
        <f>IF(B98="",0,(((VLOOKUP(B98,$B$13:$E$16,4,FALSE)*1000)/(VLOOKUP(B98,$B$13:$P$16,15,FALSE))*(F98/100))/1000)*C98)</f>
        <v>0.15561087038615201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 t="s">
        <v>353</v>
      </c>
      <c r="C99" s="232">
        <v>25</v>
      </c>
      <c r="D99" s="232" t="s">
        <v>146</v>
      </c>
      <c r="E99" s="232" t="s">
        <v>150</v>
      </c>
      <c r="F99" s="233">
        <v>31.28574969326592</v>
      </c>
      <c r="G99" s="130"/>
      <c r="H99" s="130">
        <f>E15/(P15/1000)</f>
        <v>2.9673590504451037</v>
      </c>
      <c r="I99" s="130">
        <f>Z62/(T62/1000)</f>
        <v>0.93098804605220409</v>
      </c>
      <c r="J99" s="250">
        <f>I99/H99*100</f>
        <v>31.374297151959279</v>
      </c>
      <c r="K99" s="234">
        <f t="shared" si="104"/>
        <v>2.3209013125568188E-2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 t="s">
        <v>353</v>
      </c>
      <c r="C110" s="232"/>
      <c r="D110" s="232">
        <v>6.4999999999999997E-3</v>
      </c>
      <c r="E110" s="232"/>
      <c r="F110" s="233">
        <v>100</v>
      </c>
      <c r="G110" s="130">
        <f>Z37/(T37/1000)</f>
        <v>2.9673590504451037</v>
      </c>
      <c r="H110" s="130">
        <f>E31/(110/1000)</f>
        <v>0</v>
      </c>
      <c r="I110" s="130">
        <f>H110/G110*100</f>
        <v>0</v>
      </c>
      <c r="J110" s="130"/>
      <c r="K110" s="130"/>
      <c r="L110" s="130"/>
      <c r="M110" s="130"/>
      <c r="N110" s="130"/>
      <c r="O110" s="235" t="str">
        <f t="shared" si="108"/>
        <v>Pulp_ProteinGrassClover_biorefinery_conv</v>
      </c>
      <c r="P110" s="236"/>
      <c r="Q110" s="234">
        <f t="shared" si="109"/>
        <v>0</v>
      </c>
      <c r="R110" s="234">
        <f t="shared" si="110"/>
        <v>1.9287833827893175E-2</v>
      </c>
      <c r="S110" s="234">
        <f t="shared" si="111"/>
        <v>0</v>
      </c>
    </row>
    <row r="111" spans="1:19" x14ac:dyDescent="0.3">
      <c r="A111" s="230" t="s">
        <v>171</v>
      </c>
      <c r="B111" s="231" t="s">
        <v>353</v>
      </c>
      <c r="C111" s="232"/>
      <c r="D111" s="232">
        <v>3.1699999999999999E-2</v>
      </c>
      <c r="E111" s="232"/>
      <c r="F111" s="233">
        <v>100</v>
      </c>
      <c r="G111" s="130"/>
      <c r="H111" s="130"/>
      <c r="I111" s="130"/>
      <c r="J111" s="130"/>
      <c r="K111" s="130"/>
      <c r="L111" s="130"/>
      <c r="M111" s="130"/>
      <c r="N111" s="130"/>
      <c r="O111" s="235" t="str">
        <f t="shared" si="108"/>
        <v>Pulp_ProteinGrassClover_biorefinery_conv</v>
      </c>
      <c r="P111" s="236"/>
      <c r="Q111" s="234">
        <f t="shared" si="109"/>
        <v>0</v>
      </c>
      <c r="R111" s="234">
        <f t="shared" si="110"/>
        <v>9.4065281899109787E-2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 t="s">
        <v>353</v>
      </c>
      <c r="C114" s="232"/>
      <c r="D114" s="232">
        <v>3.0999999999999999E-3</v>
      </c>
      <c r="E114" s="232"/>
      <c r="F114" s="233">
        <v>82</v>
      </c>
      <c r="G114" s="130"/>
      <c r="H114" s="130">
        <f>Z57/(110/1000)</f>
        <v>4.745903378345985</v>
      </c>
      <c r="I114" s="322">
        <f>H114/G110*100</f>
        <v>159.93694385025969</v>
      </c>
      <c r="J114" s="130"/>
      <c r="K114" s="130"/>
      <c r="L114" s="130"/>
      <c r="M114" s="130"/>
      <c r="N114" s="130"/>
      <c r="O114" s="235" t="str">
        <f t="shared" si="108"/>
        <v>Pulp_ProteinGrassClover_biorefinery_conv</v>
      </c>
      <c r="P114" s="236"/>
      <c r="Q114" s="234">
        <f t="shared" si="109"/>
        <v>0</v>
      </c>
      <c r="R114" s="234">
        <f t="shared" si="110"/>
        <v>7.5430267062314531E-3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0.12089614243323442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/>
      <c r="C118" s="232"/>
      <c r="D118" s="232"/>
      <c r="E118" s="254" t="str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/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0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0.12089614243323442</v>
      </c>
      <c r="E132" s="262">
        <f>Q97+S115+E127</f>
        <v>0</v>
      </c>
      <c r="F132" s="262">
        <f>S97</f>
        <v>1.788198835117202E-2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1.205023840973919E-2</v>
      </c>
      <c r="AN134" s="272">
        <f>V26+SUM(V78:V83)+V57</f>
        <v>0.13479273092945437</v>
      </c>
      <c r="AO134" s="269" t="s">
        <v>176</v>
      </c>
      <c r="AP134" s="188">
        <f>SUM(AP22:AP25,AP57,AP78:AP83)</f>
        <v>4.6347070806689187E-3</v>
      </c>
      <c r="AQ134" s="188">
        <f t="shared" ref="AQ134:BA134" si="112">SUM(AQ22:AQ25,AQ57,AQ78:AQ83)</f>
        <v>0</v>
      </c>
      <c r="AR134" s="188">
        <f t="shared" si="112"/>
        <v>4.6347070806689191E-4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0.28699323087333817</v>
      </c>
      <c r="AN135" s="273">
        <f>V52-F52*55</f>
        <v>1.7963320438111481</v>
      </c>
      <c r="AO135" s="269" t="s">
        <v>177</v>
      </c>
      <c r="AP135" s="188">
        <f>SUM(AP48:AP51)</f>
        <v>7.7719307823752984E-2</v>
      </c>
      <c r="AQ135" s="188">
        <f t="shared" ref="AQ135:BA135" si="113">SUM(AQ48:AQ51)</f>
        <v>0</v>
      </c>
      <c r="AR135" s="188">
        <f t="shared" si="113"/>
        <v>1.4445967996980155E-3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C119:C126" xr:uid="{F177DC60-651B-4D63-A876-26E190D69953}"/>
    <dataValidation type="list" allowBlank="1" showInputMessage="1" showErrorMessage="1" sqref="B22:B26 B118:B126 B106:B114 B88:B101" xr:uid="{663F1846-E569-4E60-B0CA-91E6B1B498C1}">
      <formula1>$B$13:$B$16</formula1>
    </dataValidation>
    <dataValidation type="list" allowBlank="1" showInputMessage="1" showErrorMessage="1" sqref="G78:G83 G57" xr:uid="{20E8E30C-A963-40B6-BC8C-7C4DDA992111}">
      <formula1>"Arrhenius, IPCC"</formula1>
    </dataValidation>
    <dataValidation type="list" allowBlank="1" showInputMessage="1" showErrorMessage="1" sqref="B81" xr:uid="{2ED4D395-968E-460D-936E-8ECB3B303F6D}">
      <formula1>$B$40:$B$42</formula1>
    </dataValidation>
    <dataValidation type="list" allowBlank="1" showInputMessage="1" showErrorMessage="1" sqref="B82:B83" xr:uid="{13FF5144-9190-482D-8F34-4209FC5D6D98}">
      <formula1>$B$62:$B$64</formula1>
    </dataValidation>
    <dataValidation type="list" allowBlank="1" showInputMessage="1" showErrorMessage="1" sqref="B78" xr:uid="{0A14B391-3A5D-4E84-AD67-4E64931D6BDA}">
      <formula1>$B$31:$B$33</formula1>
    </dataValidation>
    <dataValidation type="list" allowBlank="1" showInputMessage="1" showErrorMessage="1" sqref="B79" xr:uid="{732215D6-5C28-4279-A152-4121C628E2CE}">
      <formula1>$B$34:$B$36</formula1>
    </dataValidation>
    <dataValidation type="list" allowBlank="1" showInputMessage="1" showErrorMessage="1" sqref="B80" xr:uid="{C861D109-436A-453F-A15F-EB9FB768356C}">
      <formula1>$B$37:$B$39</formula1>
    </dataValidation>
    <dataValidation type="list" allowBlank="1" showInputMessage="1" showErrorMessage="1" sqref="D22:D25 D31:D42 D57 D62:D64 D78:D83" xr:uid="{59C2E838-66F3-4E27-BE20-D76345812317}">
      <formula1>"Yes,No"</formula1>
    </dataValidation>
    <dataValidation type="list" allowBlank="1" showInputMessage="1" showErrorMessage="1" sqref="G22:G25" xr:uid="{7AC264D4-602E-406E-9535-35D234D7AB3B}">
      <formula1>"Arrhenius, IPCC_MCF_B0"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1CE46FE1-4541-44FB-B633-19264A0B31AA}">
          <x14:formula1>
            <xm:f>'Processed products'!$AK$5:$AK$250</xm:f>
          </x14:formula1>
          <xm:sqref>B13:B15</xm:sqref>
        </x14:dataValidation>
        <x14:dataValidation type="list" allowBlank="1" showInputMessage="1" showErrorMessage="1" xr:uid="{E65D9E61-5200-4264-96F6-5454B909E41A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DC9FFCDE-F305-4755-93D5-DD06F04D367F}">
          <x14:formula1>
            <xm:f>'Processed products'!$AJ$5:$AJ$104</xm:f>
          </x14:formula1>
          <xm:sqref>B62:B64 B31:B42 B57</xm:sqref>
        </x14:dataValidation>
        <x14:dataValidation type="list" allowBlank="1" showInputMessage="1" showErrorMessage="1" xr:uid="{9309E4C7-5FD9-4D3C-ACF4-052BC4A7BD23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4686A2AD-AB61-47D0-AC21-8FB9AB537192}">
          <x14:formula1>
            <xm:f>Other_tables!$B$4:$B$11</xm:f>
          </x14:formula1>
          <xm:sqref>G5</xm:sqref>
        </x14:dataValidation>
        <x14:dataValidation type="list" allowBlank="1" showInputMessage="1" showErrorMessage="1" xr:uid="{BED61230-CA20-4244-8842-018523356737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CAF60B3E-7174-4D47-9940-75F0ECAE0DBF}">
          <x14:formula1>
            <xm:f>Other_tables!$T$5:$T$6</xm:f>
          </x14:formula1>
          <xm:sqref>E88:E101</xm:sqref>
        </x14:dataValidation>
        <x14:dataValidation type="list" allowBlank="1" showInputMessage="1" showErrorMessage="1" xr:uid="{799FAF01-1597-4F9C-A0CC-60F69D709EA4}">
          <x14:formula1>
            <xm:f>Other_tables!$O$5:$O$13</xm:f>
          </x14:formula1>
          <xm:sqref>D88:D101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F52A6-EE82-424C-BA2E-3CE2CE3DE391}">
  <sheetPr>
    <tabColor theme="5" tint="0.59999389629810485"/>
  </sheetPr>
  <dimension ref="A1:CB137"/>
  <sheetViews>
    <sheetView topLeftCell="A17" workbookViewId="0">
      <selection activeCell="B44" sqref="B44"/>
    </sheetView>
  </sheetViews>
  <sheetFormatPr defaultRowHeight="14.4" x14ac:dyDescent="0.3"/>
  <cols>
    <col min="1" max="1" width="67.6640625" customWidth="1"/>
    <col min="2" max="2" width="51.3320312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35.3320312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206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350</v>
      </c>
      <c r="C5" s="333"/>
      <c r="F5" s="99" t="s">
        <v>201</v>
      </c>
      <c r="G5" s="96" t="s">
        <v>61</v>
      </c>
    </row>
    <row r="6" spans="1:80" x14ac:dyDescent="0.3">
      <c r="A6" s="3" t="s">
        <v>5</v>
      </c>
      <c r="B6" s="333" t="s">
        <v>348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351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/>
      <c r="C13" s="8" t="s">
        <v>13</v>
      </c>
      <c r="D13" s="35"/>
      <c r="E13" s="9"/>
      <c r="P13" s="247" t="str">
        <f>(IF($B13="","0",VLOOKUP($B13,Biomass_pool_output_Livesto_mod!$A$3:$H$250,8,FALSE)))</f>
        <v>0</v>
      </c>
      <c r="Q13" s="17"/>
      <c r="R13" s="18">
        <f>(IF($B13="","0",VLOOKUP($B13,Biomass_pool_output_Livesto_mod!$A$3:$I$250,3,FALSE)))*$E13</f>
        <v>0</v>
      </c>
      <c r="S13" s="18">
        <f>(IF($B13="","0",VLOOKUP($B13,Biomass_pool_output_Livesto_mod!$A$3:$I$250,4,FALSE)))*$E13</f>
        <v>0</v>
      </c>
      <c r="T13" s="18">
        <f>(IF($B13="","0",VLOOKUP($B13,Biomass_pool_output_Livesto_mod!$A$3:$I$250,5,FALSE)))*$E13</f>
        <v>0</v>
      </c>
      <c r="U13" s="18">
        <f>(IF($B13="","0",VLOOKUP($B13,Biomass_pool_output_Livesto_mod!$A$3:$I$250,6,FALSE)))*$E13</f>
        <v>0</v>
      </c>
      <c r="V13" s="18">
        <f>(IF($B13="","0",VLOOKUP($B13,Biomass_pool_output_Livesto_mod!$A$3:$I$250,7,FALSE)))*$E13</f>
        <v>0</v>
      </c>
      <c r="W13" s="301">
        <f>IF(B13="",0,IF(VLOOKUP(B13,Other_tables!$E$3:$H$225,3,FALSE)="Nej",VLOOKUP($B13,Biomass_pool_output_Livesto_mod!$A$3:$I$250,9,FALSE)*$E13,((VLOOKUP(B13,Other_tables!$E$3:$H$225,4,FALSE))/100)*E13*1000))</f>
        <v>0</v>
      </c>
      <c r="X13" s="301">
        <f>(IF($B13="","0",VLOOKUP($B13,Biomass_pool_output_Livesto_mod!$A$3:$J$250,10,FALSE)))*$E13</f>
        <v>0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 t="s">
        <v>358</v>
      </c>
      <c r="C15" s="8" t="s">
        <v>13</v>
      </c>
      <c r="D15" s="35"/>
      <c r="E15" s="9">
        <v>1</v>
      </c>
      <c r="P15" s="247">
        <f>(IF($B15="","0",VLOOKUP($B15,Biomass_pool_output_Livesto_mod!$A$3:$H$250,8,FALSE)))</f>
        <v>337</v>
      </c>
      <c r="Q15" s="17"/>
      <c r="R15" s="18">
        <f>(IF($B15="","0",VLOOKUP($B15,Biomass_pool_output_Livesto_mod!$A$3:$I$250,3,FALSE)))*$E15</f>
        <v>440.58895032333498</v>
      </c>
      <c r="S15" s="18">
        <f>(IF($B15="","0",VLOOKUP($B15,Biomass_pool_output_Livesto_mod!$A$3:$I$250,4,FALSE)))*$E15</f>
        <v>13.9429156411279</v>
      </c>
      <c r="T15" s="18">
        <f>(IF($B15="","0",VLOOKUP($B15,Biomass_pool_output_Livesto_mod!$A$3:$I$250,5,FALSE)))*$E15</f>
        <v>2.3310612585129502</v>
      </c>
      <c r="U15" s="18">
        <f>(IF($B15="","0",VLOOKUP($B15,Biomass_pool_output_Livesto_mod!$A$3:$I$250,6,FALSE)))*$E15</f>
        <v>16.449124697787699</v>
      </c>
      <c r="V15" s="18">
        <f>(IF($B15="","0",VLOOKUP($B15,Biomass_pool_output_Livesto_mod!$A$3:$I$250,7,FALSE)))*$E15</f>
        <v>17.081869523176</v>
      </c>
      <c r="W15" s="301">
        <f>IF(B15="",0,IF(VLOOKUP(B15,Other_tables!$E$3:$H$225,3,FALSE)="Nej",VLOOKUP($B15,Biomass_pool_output_Livesto_mod!$A$3:$I$250,9,FALSE)*$E15,((VLOOKUP(B15,Other_tables!$E$3:$H$225,4,FALSE))/100)*E15*1000))</f>
        <v>900</v>
      </c>
      <c r="X15" s="301">
        <f>(IF($B15="","0",VLOOKUP($B15,Biomass_pool_output_Livesto_mod!$A$3:$J$250,10,FALSE)))*$E15</f>
        <v>1</v>
      </c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/>
      <c r="C16" s="8" t="s">
        <v>13</v>
      </c>
      <c r="D16" s="35"/>
      <c r="E16" s="9"/>
      <c r="P16" s="247" t="str">
        <f>(IF($B16="","0",VLOOKUP($B16,Biomass_pool_output_Livesto_mod!$A$3:$H$250,8,FALSE)))</f>
        <v>0</v>
      </c>
      <c r="Q16" s="17"/>
      <c r="R16" s="18">
        <f>(IF($B16="","0",VLOOKUP($B16,Biomass_pool_output_Livesto_mod!$A$3:$I$250,3,FALSE)))*$E16</f>
        <v>0</v>
      </c>
      <c r="S16" s="18">
        <f>(IF($B16="","0",VLOOKUP($B16,Biomass_pool_output_Livesto_mod!$A$3:$I$250,4,FALSE)))*$E16</f>
        <v>0</v>
      </c>
      <c r="T16" s="18">
        <f>(IF($B16="","0",VLOOKUP($B16,Biomass_pool_output_Livesto_mod!$A$3:$I$250,5,FALSE)))*$E16</f>
        <v>0</v>
      </c>
      <c r="U16" s="18">
        <f>(IF($B16="","0",VLOOKUP($B16,Biomass_pool_output_Livesto_mod!$A$3:$I$250,6,FALSE)))*$E16</f>
        <v>0</v>
      </c>
      <c r="V16" s="18">
        <f>(IF($B16="","0",VLOOKUP($B16,Biomass_pool_output_Livesto_mod!$A$3:$I$250,7,FALSE)))*$E16</f>
        <v>0</v>
      </c>
      <c r="W16" s="301">
        <f>IF(B16="",0,IF(VLOOKUP(B16,Other_tables!$E$3:$H$225,3,FALSE)="Nej",VLOOKUP($B16,Biomass_pool_output_Livesto_mod!$A$3:$I$250,9,FALSE)*$E16,((VLOOKUP(B16,Other_tables!$E$3:$H$225,4,FALSE))/100)*E16*1000))</f>
        <v>0</v>
      </c>
      <c r="X16" s="301">
        <f>(IF($B16="","0",VLOOKUP($B16,Biomass_pool_output_Livesto_mod!$A$3:$J$250,10,FALSE)))*$E16</f>
        <v>0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337</v>
      </c>
      <c r="Q17" s="131"/>
      <c r="R17" s="18">
        <f t="shared" ref="R17:V17" si="1">SUM(R13:R16)</f>
        <v>440.58895032333498</v>
      </c>
      <c r="S17" s="18">
        <f t="shared" si="1"/>
        <v>13.9429156411279</v>
      </c>
      <c r="T17" s="18">
        <f t="shared" si="1"/>
        <v>2.3310612585129502</v>
      </c>
      <c r="U17" s="18">
        <f t="shared" si="1"/>
        <v>16.449124697787699</v>
      </c>
      <c r="V17" s="18">
        <f t="shared" si="1"/>
        <v>17.081869523176</v>
      </c>
      <c r="W17" s="301">
        <f>SUM(W13:W16)</f>
        <v>900</v>
      </c>
      <c r="X17" s="301">
        <f>IF((X13+X14+X15+X16)=0,0,(E13*X13+E14*X14+E15*X15+E16*X16)/E17)</f>
        <v>1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/>
      <c r="C22" s="8" t="s">
        <v>13</v>
      </c>
      <c r="D22" s="116"/>
      <c r="E22" s="115">
        <f>IF(B22="",0,VLOOKUP(B22,$B$13:$E$16,4,FALSE))</f>
        <v>0</v>
      </c>
      <c r="F22" s="93"/>
      <c r="G22" s="128"/>
      <c r="H22" s="93"/>
      <c r="I22" s="93"/>
      <c r="J22" s="93"/>
      <c r="K22" s="93"/>
      <c r="L22" s="163">
        <f>IF(G22="IPCC_MCF_B0",0,((W13/1000)*(I22/100)))</f>
        <v>0</v>
      </c>
      <c r="M22" s="163">
        <f>IF(G22="IPCC_MCF_B0",0,((W13/1000)*(J22/100)))</f>
        <v>0</v>
      </c>
      <c r="O22" s="177"/>
      <c r="P22" s="247" t="str">
        <f>IF($B22="","0",(((E22-Q22)*1000)/((E22*1000)/P13)))</f>
        <v>0</v>
      </c>
      <c r="Q22" s="243">
        <f>AR22*(16/12)*9.375</f>
        <v>0</v>
      </c>
      <c r="R22" s="159">
        <f>AR22*5</f>
        <v>0</v>
      </c>
      <c r="S22" s="159">
        <v>0</v>
      </c>
      <c r="T22" s="159">
        <v>0</v>
      </c>
      <c r="U22" s="159">
        <v>0</v>
      </c>
      <c r="V22" s="159">
        <f>(AR22*(16/12)*55)+(AR22*4*21.75)</f>
        <v>0</v>
      </c>
      <c r="W22" s="159">
        <f>AR22*(16/12)*9.375</f>
        <v>0</v>
      </c>
      <c r="X22" s="159">
        <f>IF(L22&gt;0,(L22-(L22*BH22^(F22/10))),0)</f>
        <v>0</v>
      </c>
      <c r="Y22" s="207">
        <f>IF(M22&gt;0,(M22-(M22*BI22^(F22/10))),0)</f>
        <v>0</v>
      </c>
      <c r="Z22" s="202">
        <f>E22-Q22</f>
        <v>0</v>
      </c>
      <c r="AA22" s="27">
        <f>IF($E22="",0,(R13-(R22*1000))/1000)</f>
        <v>0</v>
      </c>
      <c r="AB22" s="27">
        <f>IF($E22="",0,(S13-(S22*1000))/1000)</f>
        <v>0</v>
      </c>
      <c r="AC22" s="27">
        <f>IF($E22="",0,(T13-(T22*1000))/1000)</f>
        <v>0</v>
      </c>
      <c r="AD22" s="27">
        <f>IF($E22="",0,(U13-(U22*1000))/1000)</f>
        <v>0</v>
      </c>
      <c r="AE22" s="27">
        <f>IF($E22="",0,(V13-V22))</f>
        <v>0</v>
      </c>
      <c r="AF22" s="27">
        <f>IF($E22="",0,(W13-(W22*1000))/1000)</f>
        <v>0</v>
      </c>
      <c r="AG22" s="27">
        <f>IF($E22="",0,(L22-X22))</f>
        <v>0</v>
      </c>
      <c r="AH22" s="196">
        <f>IF($E22="",0,(M22-Y22))</f>
        <v>0</v>
      </c>
      <c r="AI22" s="200" t="str">
        <f>IF($E22=0,"",(AA22/$Z22)*1000)</f>
        <v/>
      </c>
      <c r="AJ22" s="18" t="str">
        <f t="shared" ref="AJ22:AL25" si="2">IF($E22=0,"",(AB22/$Z22)*1000)</f>
        <v/>
      </c>
      <c r="AK22" s="18" t="str">
        <f t="shared" si="2"/>
        <v/>
      </c>
      <c r="AL22" s="18" t="str">
        <f t="shared" si="2"/>
        <v/>
      </c>
      <c r="AM22" s="18" t="str">
        <f>IF($E22=0,"",(AE22/$Z22))</f>
        <v/>
      </c>
      <c r="AN22" s="201" t="str">
        <f>IF($E22=0,"",(AF22/$Z22)*1000)</f>
        <v/>
      </c>
      <c r="AP22" s="264" t="str">
        <f>IF(B22="","",(AR22*4))</f>
        <v/>
      </c>
      <c r="AQ22" s="26">
        <v>0</v>
      </c>
      <c r="AR22" s="272">
        <f>IF(F22="",0,IF(G22="Arrhenius",(BL22+BM22)*(12/16),(((W13/1000)*BO22*(BP22/100)*0.67)*(12/16))*(F22/$G$8)))</f>
        <v>0</v>
      </c>
      <c r="AS22" s="274">
        <v>0</v>
      </c>
      <c r="AT22" s="274">
        <v>0</v>
      </c>
      <c r="AU22" s="274">
        <v>0</v>
      </c>
      <c r="AV22" s="274">
        <v>0</v>
      </c>
      <c r="AW22" s="274">
        <v>0</v>
      </c>
      <c r="AX22" s="274">
        <v>0</v>
      </c>
      <c r="AY22" s="274">
        <v>0</v>
      </c>
      <c r="AZ22" s="274">
        <v>0</v>
      </c>
      <c r="BA22" s="274">
        <v>0</v>
      </c>
      <c r="BD22" s="289">
        <f>((L22*EXP(K22-81000*(1/(8.314*(H22+273.15)))))*24)/1000</f>
        <v>0</v>
      </c>
      <c r="BE22" s="138">
        <f>((M22*0.01*EXP(K22-81000*(1/(8.314*(H22+273.15)))))*24)/1000</f>
        <v>0</v>
      </c>
      <c r="BF22" s="138">
        <f>10*9.375*BD22</f>
        <v>0</v>
      </c>
      <c r="BG22" s="138">
        <f>10*9.375*BE22</f>
        <v>0</v>
      </c>
      <c r="BH22" s="139">
        <f>IF(B22="",0,1-(BF22/L22))</f>
        <v>0</v>
      </c>
      <c r="BI22" s="139">
        <f>IF(B22="",0,1-(BG22/M22))</f>
        <v>0</v>
      </c>
      <c r="BJ22" s="54">
        <f>IF(B22="",0,(L22+L22*BH22^(F22/10))/2)</f>
        <v>0</v>
      </c>
      <c r="BK22" s="54">
        <f>IF(B22="",0,(M22+M22*BI22^(F22/10))/2)</f>
        <v>0</v>
      </c>
      <c r="BL22" s="140">
        <f>(((BJ22*EXP($K22-81000*(1/(8.314*(H22+273.15)))))*24)*F22)/1000</f>
        <v>0</v>
      </c>
      <c r="BM22" s="290">
        <f>(((BK22*0.01*EXP(K22-81000*(1/(8.314*(H22+273.15)))))*24)*F22)/1000</f>
        <v>0</v>
      </c>
      <c r="BO22" s="285">
        <f>VLOOKUP(B22,'Processed products'!$AK$5:$AV$250,12,FALSE)</f>
        <v>0</v>
      </c>
      <c r="BP22" s="316">
        <f>VLOOKUP(B22,'Processed products'!$AK$5:$AV$250,11,FALSE)</f>
        <v>0</v>
      </c>
      <c r="BR22" s="329">
        <f>$X$17</f>
        <v>1</v>
      </c>
      <c r="BT22" s="228">
        <f t="shared" si="0"/>
        <v>0</v>
      </c>
      <c r="BU22" s="228">
        <f t="shared" si="0"/>
        <v>0</v>
      </c>
      <c r="BV22" s="228">
        <f t="shared" si="0"/>
        <v>0</v>
      </c>
      <c r="BW22" s="228">
        <f t="shared" si="0"/>
        <v>0</v>
      </c>
      <c r="BX22" s="228">
        <f t="shared" si="0"/>
        <v>0</v>
      </c>
      <c r="BY22" s="228">
        <f t="shared" si="0"/>
        <v>0</v>
      </c>
      <c r="BZ22" s="228">
        <f t="shared" si="0"/>
        <v>0</v>
      </c>
      <c r="CA22" s="228">
        <f t="shared" si="0"/>
        <v>0</v>
      </c>
      <c r="CB22" s="228">
        <f t="shared" si="0"/>
        <v>0</v>
      </c>
    </row>
    <row r="23" spans="1:80" x14ac:dyDescent="0.3">
      <c r="A23" s="85" t="s">
        <v>89</v>
      </c>
      <c r="B23" s="116" t="str">
        <f t="shared" ref="B23:B25" si="3">IF(B14="","",B14)</f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2"/>
        <v/>
      </c>
      <c r="AK23" s="18" t="str">
        <f t="shared" si="2"/>
        <v/>
      </c>
      <c r="AL23" s="18" t="str">
        <f t="shared" si="2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>
        <v>0</v>
      </c>
      <c r="AT23" s="274">
        <v>0</v>
      </c>
      <c r="AU23" s="274">
        <v>0</v>
      </c>
      <c r="AV23" s="274">
        <v>0</v>
      </c>
      <c r="AW23" s="274">
        <v>0</v>
      </c>
      <c r="AX23" s="274">
        <v>0</v>
      </c>
      <c r="AY23" s="274">
        <v>0</v>
      </c>
      <c r="AZ23" s="274">
        <v>0</v>
      </c>
      <c r="BA23" s="274">
        <v>0</v>
      </c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1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3"/>
        <v>Pulp_ProteinGrassClover_biorefinery_org</v>
      </c>
      <c r="C24" s="8" t="s">
        <v>13</v>
      </c>
      <c r="D24" s="116" t="s">
        <v>127</v>
      </c>
      <c r="E24" s="115">
        <f>IF(B24="",0,VLOOKUP(B24,$B$13:$E$16,4,FALSE))</f>
        <v>1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8">IF(G24="IPCC_MCF_B0",0,((W15/1000)*(J24/100)))</f>
        <v>0</v>
      </c>
      <c r="O24" s="177"/>
      <c r="P24" s="247">
        <f>IF($B24="","0",(((E24-Q24)*1000)/((E24*1000)/P15)))</f>
        <v>337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1</v>
      </c>
      <c r="AA24" s="27">
        <f t="shared" si="9"/>
        <v>0.440588950323335</v>
      </c>
      <c r="AB24" s="27">
        <f t="shared" si="9"/>
        <v>1.3942915641127901E-2</v>
      </c>
      <c r="AC24" s="27">
        <f t="shared" si="9"/>
        <v>2.3310612585129504E-3</v>
      </c>
      <c r="AD24" s="27">
        <f t="shared" si="9"/>
        <v>1.6449124697787698E-2</v>
      </c>
      <c r="AE24" s="27">
        <f t="shared" si="10"/>
        <v>17.081869523176</v>
      </c>
      <c r="AF24" s="27">
        <f t="shared" si="11"/>
        <v>0.9</v>
      </c>
      <c r="AG24" s="27">
        <f t="shared" si="12"/>
        <v>0</v>
      </c>
      <c r="AH24" s="196">
        <f t="shared" si="12"/>
        <v>0</v>
      </c>
      <c r="AI24" s="200">
        <f t="shared" si="13"/>
        <v>440.58895032333498</v>
      </c>
      <c r="AJ24" s="18">
        <f t="shared" si="2"/>
        <v>13.9429156411279</v>
      </c>
      <c r="AK24" s="18">
        <f t="shared" si="2"/>
        <v>2.3310612585129502</v>
      </c>
      <c r="AL24" s="18">
        <f t="shared" si="2"/>
        <v>16.449124697787699</v>
      </c>
      <c r="AM24" s="18">
        <f t="shared" si="14"/>
        <v>17.081869523176</v>
      </c>
      <c r="AN24" s="201">
        <f t="shared" si="15"/>
        <v>900</v>
      </c>
      <c r="AP24" s="264">
        <f t="shared" si="16"/>
        <v>0</v>
      </c>
      <c r="AQ24" s="26">
        <v>0</v>
      </c>
      <c r="AR24" s="272">
        <f t="shared" si="17"/>
        <v>0</v>
      </c>
      <c r="AS24" s="274">
        <v>0</v>
      </c>
      <c r="AT24" s="274">
        <v>0</v>
      </c>
      <c r="AU24" s="274">
        <v>0</v>
      </c>
      <c r="AV24" s="274">
        <v>0</v>
      </c>
      <c r="AW24" s="274">
        <v>0</v>
      </c>
      <c r="AX24" s="274">
        <v>0</v>
      </c>
      <c r="AY24" s="274">
        <v>0</v>
      </c>
      <c r="AZ24" s="274">
        <v>0</v>
      </c>
      <c r="BA24" s="274">
        <v>0</v>
      </c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0"/>
        <v>0</v>
      </c>
      <c r="BH24" s="139" t="e">
        <f t="shared" si="21"/>
        <v>#DIV/0!</v>
      </c>
      <c r="BI24" s="139" t="e">
        <f t="shared" si="22"/>
        <v>#DIV/0!</v>
      </c>
      <c r="BJ24" s="54" t="e">
        <f t="shared" si="23"/>
        <v>#DIV/0!</v>
      </c>
      <c r="BK24" s="54" t="e">
        <f t="shared" si="24"/>
        <v>#DIV/0!</v>
      </c>
      <c r="BL24" s="140" t="e">
        <f t="shared" si="25"/>
        <v>#DIV/0!</v>
      </c>
      <c r="BM24" s="290" t="e">
        <f t="shared" si="26"/>
        <v>#DIV/0!</v>
      </c>
      <c r="BO24" s="285">
        <f>VLOOKUP(B24,'Processed products'!$AK$5:$AV$250,12,FALSE)</f>
        <v>0</v>
      </c>
      <c r="BP24" s="316">
        <f>VLOOKUP(B24,'Processed products'!$AK$5:$AV$250,11,FALSE)</f>
        <v>0</v>
      </c>
      <c r="BR24" s="329">
        <f t="shared" si="27"/>
        <v>1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3"/>
        <v/>
      </c>
      <c r="C25" s="8" t="s">
        <v>13</v>
      </c>
      <c r="D25" s="116"/>
      <c r="E25" s="115">
        <f>IF(B25="",0,VLOOKUP(B25,$B$13:$E$16,4,FALSE))</f>
        <v>0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 t="str">
        <f t="shared" ref="P25" si="29">IF($B25="","0",(((E25-Q25)*1000)/((E25*1000)/P16)))</f>
        <v>0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0</v>
      </c>
      <c r="AA25" s="223">
        <f t="shared" si="9"/>
        <v>0</v>
      </c>
      <c r="AB25" s="223">
        <f t="shared" si="9"/>
        <v>0</v>
      </c>
      <c r="AC25" s="223">
        <f t="shared" si="9"/>
        <v>0</v>
      </c>
      <c r="AD25" s="223">
        <f t="shared" si="9"/>
        <v>0</v>
      </c>
      <c r="AE25" s="223">
        <f t="shared" si="10"/>
        <v>0</v>
      </c>
      <c r="AF25" s="223">
        <f t="shared" si="11"/>
        <v>0</v>
      </c>
      <c r="AG25" s="223">
        <f t="shared" si="12"/>
        <v>0</v>
      </c>
      <c r="AH25" s="224">
        <f t="shared" si="12"/>
        <v>0</v>
      </c>
      <c r="AI25" s="156" t="str">
        <f t="shared" si="13"/>
        <v/>
      </c>
      <c r="AJ25" s="157" t="str">
        <f t="shared" si="2"/>
        <v/>
      </c>
      <c r="AK25" s="157" t="str">
        <f t="shared" si="2"/>
        <v/>
      </c>
      <c r="AL25" s="157" t="str">
        <f t="shared" si="2"/>
        <v/>
      </c>
      <c r="AM25" s="157" t="str">
        <f t="shared" si="14"/>
        <v/>
      </c>
      <c r="AN25" s="158" t="str">
        <f t="shared" si="15"/>
        <v/>
      </c>
      <c r="AP25" s="264" t="str">
        <f t="shared" si="16"/>
        <v/>
      </c>
      <c r="AQ25" s="267">
        <v>0</v>
      </c>
      <c r="AR25" s="273">
        <f t="shared" si="17"/>
        <v>0</v>
      </c>
      <c r="AS25" s="274">
        <v>0</v>
      </c>
      <c r="AT25" s="274">
        <v>0</v>
      </c>
      <c r="AU25" s="274">
        <v>0</v>
      </c>
      <c r="AV25" s="274">
        <v>0</v>
      </c>
      <c r="AW25" s="274">
        <v>0</v>
      </c>
      <c r="AX25" s="274">
        <v>0</v>
      </c>
      <c r="AY25" s="274">
        <v>0</v>
      </c>
      <c r="AZ25" s="274">
        <v>0</v>
      </c>
      <c r="BA25" s="274">
        <v>0</v>
      </c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>
        <f t="shared" si="21"/>
        <v>0</v>
      </c>
      <c r="BI25" s="314">
        <f t="shared" si="22"/>
        <v>0</v>
      </c>
      <c r="BJ25" s="291">
        <f t="shared" si="23"/>
        <v>0</v>
      </c>
      <c r="BK25" s="291">
        <f t="shared" si="24"/>
        <v>0</v>
      </c>
      <c r="BL25" s="292">
        <f t="shared" si="25"/>
        <v>0</v>
      </c>
      <c r="BM25" s="293">
        <f t="shared" si="26"/>
        <v>0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1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</v>
      </c>
      <c r="M26" s="163">
        <f>SUM(M22:M25)</f>
        <v>0</v>
      </c>
      <c r="O26" s="177"/>
      <c r="P26" s="249">
        <f>(E22*P22+E23*P23+E24*P24+E25*P25)/E26</f>
        <v>337</v>
      </c>
      <c r="Q26" s="244">
        <f>SUM(Q22:Q25)</f>
        <v>0</v>
      </c>
      <c r="R26" s="208">
        <f t="shared" ref="R26:Y26" si="30">SUM(R22:R25)</f>
        <v>0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0</v>
      </c>
      <c r="W26" s="208">
        <f t="shared" si="30"/>
        <v>0</v>
      </c>
      <c r="X26" s="208">
        <f t="shared" si="30"/>
        <v>0</v>
      </c>
      <c r="Y26" s="222">
        <f t="shared" si="30"/>
        <v>0</v>
      </c>
      <c r="Z26" s="215">
        <f>SUM(Z22:Z25)</f>
        <v>1</v>
      </c>
      <c r="AA26" s="70">
        <f t="shared" ref="AA26:AH26" si="31">SUM(AA22:AA25)</f>
        <v>0.440588950323335</v>
      </c>
      <c r="AB26" s="70">
        <f t="shared" si="31"/>
        <v>1.3942915641127901E-2</v>
      </c>
      <c r="AC26" s="70">
        <f t="shared" si="31"/>
        <v>2.3310612585129504E-3</v>
      </c>
      <c r="AD26" s="70">
        <f t="shared" si="31"/>
        <v>1.6449124697787698E-2</v>
      </c>
      <c r="AE26" s="70">
        <f t="shared" si="31"/>
        <v>17.081869523176</v>
      </c>
      <c r="AF26" s="70">
        <f t="shared" si="31"/>
        <v>0.9</v>
      </c>
      <c r="AG26" s="70">
        <f t="shared" si="31"/>
        <v>0</v>
      </c>
      <c r="AH26" s="216">
        <f t="shared" si="31"/>
        <v>0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B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 xml:space="preserve">Solid/total fraction of input1 - </v>
      </c>
      <c r="B31" s="66"/>
      <c r="C31" s="67" t="s">
        <v>13</v>
      </c>
      <c r="D31" s="280"/>
      <c r="E31" s="68"/>
      <c r="F31" s="70">
        <f>IF(E31&gt;0,(E31)*($E$22-$Q$22),0)</f>
        <v>0</v>
      </c>
      <c r="G31" s="67" t="str">
        <f>IF(B31="","",VLOOKUP(B31,'Processed products'!$AJ$5:$AM$104,2,FALSE))</f>
        <v/>
      </c>
      <c r="H31" s="67" t="str">
        <f>IF(G31="","",VLOOKUP(G31,Other_tables!$Y$3:$AA$214,2,FALSE))</f>
        <v/>
      </c>
      <c r="I31" s="67" t="str">
        <f>IF(G31="","",VLOOKUP(G31,Other_tables!$Y$3:$AA$214,3,FALSE))</f>
        <v/>
      </c>
      <c r="J31" s="111"/>
      <c r="K31" s="111"/>
      <c r="L31" s="69"/>
      <c r="M31" s="69"/>
      <c r="N31" s="69"/>
      <c r="O31" s="69"/>
      <c r="P31" s="69"/>
      <c r="Q31" s="69"/>
      <c r="R31" s="180"/>
      <c r="S31" s="181"/>
      <c r="T31" s="172" t="str">
        <f>IF(B32="",P13,IF(B33="",(F31/(((E13/(P13/1000))-Q22)-(F32/(T32/1000))))*1000,(F31/(((E13/(P13/1000))-Q22)-((F33/(T33/1000))+(F32/(T32/1000)))))*1000))</f>
        <v>0</v>
      </c>
      <c r="U31" s="182" t="s">
        <v>126</v>
      </c>
      <c r="V31" s="180"/>
      <c r="W31" s="180"/>
      <c r="X31" s="180"/>
      <c r="Y31" s="180"/>
      <c r="Z31" s="215">
        <f>F31</f>
        <v>0</v>
      </c>
      <c r="AA31" s="170">
        <f t="shared" ref="AA31:AD33" si="32">IF($E31="",0,((R$13-(R$22*1000))*L31)/1000)</f>
        <v>0</v>
      </c>
      <c r="AB31" s="70">
        <f t="shared" si="32"/>
        <v>0</v>
      </c>
      <c r="AC31" s="70">
        <f t="shared" si="32"/>
        <v>0</v>
      </c>
      <c r="AD31" s="70">
        <f t="shared" si="32"/>
        <v>0</v>
      </c>
      <c r="AE31" s="70">
        <f>IF($E31="",0,((V$13-V$22)*P31))</f>
        <v>0</v>
      </c>
      <c r="AF31" s="303">
        <f>IF($E31="",0,((W$13-(W$22*1000))*Q31)/1000)</f>
        <v>0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 t="str">
        <f t="shared" ref="AI31:AL42" si="35">IF($E31="","",(AA31/$F31)*1000)</f>
        <v/>
      </c>
      <c r="AJ31" s="71" t="str">
        <f t="shared" si="35"/>
        <v/>
      </c>
      <c r="AK31" s="71" t="str">
        <f t="shared" si="35"/>
        <v/>
      </c>
      <c r="AL31" s="71" t="str">
        <f t="shared" si="35"/>
        <v/>
      </c>
      <c r="AM31" s="187" t="str">
        <f t="shared" ref="AM31:AM42" si="36">IF($E31="","",(AE31/$F31))</f>
        <v/>
      </c>
      <c r="AN31" s="308" t="str">
        <f t="shared" ref="AN31:AN42" si="37">IF($E31="","",(AF31/$F31)*1000)</f>
        <v/>
      </c>
      <c r="BR31" s="329">
        <f t="shared" ref="BR31:BR42" si="38">$X$17</f>
        <v>1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304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309" t="str">
        <f t="shared" si="37"/>
        <v/>
      </c>
      <c r="BR32" s="329">
        <f t="shared" si="38"/>
        <v>1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30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310" t="str">
        <f t="shared" si="37"/>
        <v/>
      </c>
      <c r="BR33" s="329">
        <f t="shared" si="38"/>
        <v>1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 t="str">
        <f>IF(B14="","",B14)</f>
        <v/>
      </c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products'!$AJ$5:$AM$104,2,FALSE))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303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308" t="str">
        <f t="shared" si="37"/>
        <v/>
      </c>
      <c r="BR34" s="329">
        <f t="shared" si="38"/>
        <v>1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304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309" t="str">
        <f t="shared" si="37"/>
        <v/>
      </c>
      <c r="BR35" s="329">
        <f t="shared" si="38"/>
        <v>1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30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310" t="str">
        <f t="shared" si="37"/>
        <v/>
      </c>
      <c r="BR36" s="329">
        <f t="shared" si="38"/>
        <v>1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>Solid/total fraction of input3 - Pulp_ProteinGrassClover_biorefinery_org</v>
      </c>
      <c r="B37" s="66" t="str">
        <f>IF(B15="","",B15)</f>
        <v>Pulp_ProteinGrassClover_biorefinery_org</v>
      </c>
      <c r="C37" s="67" t="s">
        <v>13</v>
      </c>
      <c r="D37" s="280" t="s">
        <v>127</v>
      </c>
      <c r="E37" s="68">
        <v>1</v>
      </c>
      <c r="F37" s="70">
        <f>IF(E37&gt;0,(E37)*($E$24-$Q$24),0)</f>
        <v>1</v>
      </c>
      <c r="G37" s="67" t="str">
        <f>B37</f>
        <v>Pulp_ProteinGrassClover_biorefinery_org</v>
      </c>
      <c r="H37" s="67" t="str">
        <f>IF(G37="","",VLOOKUP(G37,Other_tables!$Y$3:$AA$214,2,FALSE))</f>
        <v>Grøn</v>
      </c>
      <c r="I37" s="67" t="str">
        <f>IF(G37="","",VLOOKUP(G37,Other_tables!$Y$3:$AA$214,3,FALSE))</f>
        <v>Grøn</v>
      </c>
      <c r="J37" s="111"/>
      <c r="K37" s="111"/>
      <c r="L37" s="69">
        <v>1</v>
      </c>
      <c r="M37" s="69">
        <v>1</v>
      </c>
      <c r="N37" s="69">
        <v>1</v>
      </c>
      <c r="O37" s="69">
        <v>1</v>
      </c>
      <c r="P37" s="69">
        <v>1</v>
      </c>
      <c r="Q37" s="69">
        <v>1</v>
      </c>
      <c r="R37" s="180"/>
      <c r="S37" s="181"/>
      <c r="T37" s="172">
        <f>IF(B38="",P15,IF(B39="",(F37/(((E15/(P15/1000))-Q24)-(F38/(T38/1000))))*1000,(F37/(((E15/(P15/1000))-Q24)-((F39/(T39/1000))+(F38/(T38/1000)))))*1000))</f>
        <v>337</v>
      </c>
      <c r="U37" s="182" t="s">
        <v>126</v>
      </c>
      <c r="V37" s="180"/>
      <c r="W37" s="180"/>
      <c r="X37" s="180"/>
      <c r="Y37" s="180"/>
      <c r="Z37" s="215">
        <f t="shared" si="39"/>
        <v>1</v>
      </c>
      <c r="AA37" s="170">
        <f t="shared" ref="AA37:AD39" si="41">IF($E37="",0,((R$15-(R$24*1000))*L37)/1000)</f>
        <v>0.440588950323335</v>
      </c>
      <c r="AB37" s="70">
        <f t="shared" si="41"/>
        <v>1.3942915641127901E-2</v>
      </c>
      <c r="AC37" s="70">
        <f t="shared" si="41"/>
        <v>2.3310612585129504E-3</v>
      </c>
      <c r="AD37" s="70">
        <f t="shared" si="41"/>
        <v>1.6449124697787698E-2</v>
      </c>
      <c r="AE37" s="70">
        <f>IF($E37="",0,((V$15-V$24)*P37))</f>
        <v>17.081869523176</v>
      </c>
      <c r="AF37" s="303">
        <f>IF($E37="",0,((W$15-(W$24*1000))*Q37)/1000)</f>
        <v>0.9</v>
      </c>
      <c r="AG37" s="144">
        <f>IF($E37="",0,((L$22-X$22)*Q37))</f>
        <v>0</v>
      </c>
      <c r="AH37" s="216">
        <f t="shared" si="34"/>
        <v>0</v>
      </c>
      <c r="AI37" s="210">
        <f t="shared" si="35"/>
        <v>440.58895032333498</v>
      </c>
      <c r="AJ37" s="71">
        <f t="shared" si="35"/>
        <v>13.9429156411279</v>
      </c>
      <c r="AK37" s="71">
        <f t="shared" si="35"/>
        <v>2.3310612585129502</v>
      </c>
      <c r="AL37" s="71">
        <f t="shared" si="35"/>
        <v>16.449124697787699</v>
      </c>
      <c r="AM37" s="187">
        <f>IF($E37="","",(AE37/$F37))</f>
        <v>17.081869523176</v>
      </c>
      <c r="AN37" s="308">
        <f t="shared" si="37"/>
        <v>900</v>
      </c>
      <c r="BR37" s="329">
        <f t="shared" si="38"/>
        <v>1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304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309" t="str">
        <f t="shared" si="37"/>
        <v/>
      </c>
      <c r="BR38" s="329">
        <f t="shared" si="38"/>
        <v>1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30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310" t="str">
        <f t="shared" si="37"/>
        <v/>
      </c>
      <c r="BR39" s="329">
        <f t="shared" si="38"/>
        <v>1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 xml:space="preserve">Solid/total fraction of input4 - </v>
      </c>
      <c r="B40" s="66" t="str">
        <f>IF(B16="","",B16)</f>
        <v/>
      </c>
      <c r="C40" s="67" t="s">
        <v>13</v>
      </c>
      <c r="D40" s="280"/>
      <c r="E40" s="68"/>
      <c r="F40" s="70">
        <f>IF(E40&gt;0,(E40)*($E$25-$Q$25),0)</f>
        <v>0</v>
      </c>
      <c r="G40" s="67" t="str">
        <f>B40</f>
        <v/>
      </c>
      <c r="H40" s="67" t="str">
        <f>IF(G40="","",VLOOKUP(G40,Other_tables!$Y$3:$AA$214,2,FALSE))</f>
        <v/>
      </c>
      <c r="I40" s="67" t="str">
        <f>IF(G40="","",VLOOKUP(G40,Other_tables!$Y$3:$AA$214,3,FALSE))</f>
        <v/>
      </c>
      <c r="J40" s="111"/>
      <c r="K40" s="111"/>
      <c r="L40" s="69"/>
      <c r="M40" s="69"/>
      <c r="N40" s="69"/>
      <c r="O40" s="69"/>
      <c r="P40" s="69"/>
      <c r="Q40" s="69"/>
      <c r="R40" s="180"/>
      <c r="S40" s="181"/>
      <c r="T40" s="172" t="str">
        <f>IF(B41="",P16,IF(B42="",(F40/(((E16/(P16/1000))-Q25)-(F41/(T41/1000))))*1000,(F40/(((E16/(P16/1000))-Q25)-((F42/(T42/1000))+(F41/(T41/1000)))))*1000))</f>
        <v>0</v>
      </c>
      <c r="U40" s="182" t="s">
        <v>126</v>
      </c>
      <c r="V40" s="180"/>
      <c r="W40" s="180"/>
      <c r="X40" s="180"/>
      <c r="Y40" s="180"/>
      <c r="Z40" s="215">
        <f t="shared" si="39"/>
        <v>0</v>
      </c>
      <c r="AA40" s="170">
        <f t="shared" ref="AA40:AD42" si="44">IF($E40="",0,((R$16-(R$25*1000))*L40)/1000)</f>
        <v>0</v>
      </c>
      <c r="AB40" s="70">
        <f t="shared" si="44"/>
        <v>0</v>
      </c>
      <c r="AC40" s="70">
        <f t="shared" si="44"/>
        <v>0</v>
      </c>
      <c r="AD40" s="70">
        <f t="shared" si="44"/>
        <v>0</v>
      </c>
      <c r="AE40" s="70">
        <f>IF($E40="",0,((V$16-V$25)*P40))</f>
        <v>0</v>
      </c>
      <c r="AF40" s="303">
        <f>IF($E40="",0,((W$16-(W$25*1000))*Q40)/1000)</f>
        <v>0</v>
      </c>
      <c r="AG40" s="144">
        <f t="shared" si="33"/>
        <v>0</v>
      </c>
      <c r="AH40" s="216">
        <f t="shared" si="34"/>
        <v>0</v>
      </c>
      <c r="AI40" s="210" t="str">
        <f t="shared" si="35"/>
        <v/>
      </c>
      <c r="AJ40" s="71" t="str">
        <f t="shared" si="35"/>
        <v/>
      </c>
      <c r="AK40" s="71" t="str">
        <f t="shared" si="35"/>
        <v/>
      </c>
      <c r="AL40" s="71" t="str">
        <f t="shared" si="35"/>
        <v/>
      </c>
      <c r="AM40" s="187" t="str">
        <f t="shared" si="36"/>
        <v/>
      </c>
      <c r="AN40" s="308" t="str">
        <f t="shared" si="37"/>
        <v/>
      </c>
      <c r="BR40" s="329">
        <f t="shared" si="38"/>
        <v>1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304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309" t="str">
        <f t="shared" si="37"/>
        <v/>
      </c>
      <c r="BR41" s="329">
        <f t="shared" si="38"/>
        <v>1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30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311" t="str">
        <f t="shared" si="37"/>
        <v/>
      </c>
      <c r="BR42" s="329">
        <f t="shared" si="38"/>
        <v>1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1</v>
      </c>
      <c r="L43" s="27">
        <f t="shared" ref="L43:Q43" si="45">SUM(L28,L31:L42)</f>
        <v>1</v>
      </c>
      <c r="M43" s="27">
        <f t="shared" si="45"/>
        <v>1</v>
      </c>
      <c r="N43" s="27">
        <f t="shared" si="45"/>
        <v>1</v>
      </c>
      <c r="O43" s="27">
        <f t="shared" si="45"/>
        <v>1</v>
      </c>
      <c r="P43" s="27">
        <f t="shared" si="45"/>
        <v>1</v>
      </c>
      <c r="Q43" s="64">
        <f t="shared" si="45"/>
        <v>1</v>
      </c>
      <c r="S43" s="28"/>
      <c r="Y43" s="225" t="s">
        <v>40</v>
      </c>
      <c r="Z43" s="141">
        <f>SUM(Z31:Z42)</f>
        <v>1</v>
      </c>
      <c r="AA43" s="141">
        <f t="shared" ref="AA43:AG43" si="46">SUM(AA31:AA42)</f>
        <v>0.440588950323335</v>
      </c>
      <c r="AB43" s="141">
        <f t="shared" si="46"/>
        <v>1.3942915641127901E-2</v>
      </c>
      <c r="AC43" s="141">
        <f t="shared" si="46"/>
        <v>2.3310612585129504E-3</v>
      </c>
      <c r="AD43" s="141">
        <f>SUM(AD31:AD42)</f>
        <v>1.6449124697787698E-2</v>
      </c>
      <c r="AE43" s="141">
        <f t="shared" si="46"/>
        <v>17.081869523176</v>
      </c>
      <c r="AF43" s="306">
        <f t="shared" si="46"/>
        <v>0.9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</v>
      </c>
      <c r="AA44" s="198">
        <f t="shared" ref="AA44:AG44" si="47">AA26-AA43</f>
        <v>0</v>
      </c>
      <c r="AB44" s="198">
        <f t="shared" si="47"/>
        <v>0</v>
      </c>
      <c r="AC44" s="198">
        <f t="shared" si="47"/>
        <v>0</v>
      </c>
      <c r="AD44" s="198">
        <f t="shared" si="47"/>
        <v>0</v>
      </c>
      <c r="AE44" s="198">
        <f t="shared" si="47"/>
        <v>0</v>
      </c>
      <c r="AF44" s="307">
        <f t="shared" si="47"/>
        <v>0</v>
      </c>
      <c r="AG44" s="198">
        <f t="shared" si="47"/>
        <v>0</v>
      </c>
      <c r="AH44" s="199">
        <f>AH26-AH43</f>
        <v>0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58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/>
      </c>
      <c r="C48" s="27">
        <f>IF(B48="",0,IF(VLOOKUP(G48,Other_tables!$E$3:$H$225,3,FALSE)="Nej",VLOOKUP(B48,$B$31:$AH$42,31,FALSE),((VLOOKUP(G48,Other_tables!$E$3:$H$225,4,FALSE))/100)*VLOOKUP(B48,$B$31:$F$42,5,FALSE)))</f>
        <v>0</v>
      </c>
      <c r="D48" s="162"/>
      <c r="E48" s="16" t="str">
        <f>IF(B48="","",IF($G$5=Other_tables!$I$2,VLOOKUP(G48,Other_tables!$E$3:$K$225,5,FALSE),IF($G$5=Other_tables!$J$2,VLOOKUP(G48,Other_tables!$E$3:$K$225,6,FALSE),IF($G$5=Other_tables!$K$2,VLOOKUP(G48,Other_tables!$E$3:$K$225,7,FALSE),"?"))))</f>
        <v/>
      </c>
      <c r="F48" s="27">
        <f t="shared" ref="F48:F50" si="49">IF(OR(E48="",E48="?"),0,((((0.981*E48*C48)/(0.0831*(273.15+$G$4)))*16)/1000)*((100-$G$7)/100))</f>
        <v>0</v>
      </c>
      <c r="G48" s="16">
        <f>B13</f>
        <v>0</v>
      </c>
      <c r="Q48" s="159">
        <f t="shared" ref="Q48:Q50" si="50">IF(OR(E48="",E48="?"),0,(F48/((100-$G$7)/100))*2.48)</f>
        <v>0</v>
      </c>
      <c r="R48" s="159">
        <f>IF(OR(E48="",E48="?"),0,(F48*(12/16)+AR48+AQ48+AP48))</f>
        <v>0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0</v>
      </c>
      <c r="W48" s="159">
        <f t="shared" ref="W48:W50" si="52">IF(OR(E48="",E48="?"),0,(F48/((100-$G$7)/100))*2.48)</f>
        <v>0</v>
      </c>
      <c r="X48" s="159">
        <f>W48</f>
        <v>0</v>
      </c>
      <c r="Y48" s="165"/>
      <c r="AP48" s="188">
        <f>IF(F48="","",(F48/((100-$G$7)/100))*(12/16)*0.538)</f>
        <v>0</v>
      </c>
      <c r="AQ48" s="26">
        <v>0</v>
      </c>
      <c r="AR48" s="188">
        <f>IF(F48="","",((F48/((100-$G$7)/100))-F48)*(12/16))</f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>Pulp_ProteinGrassClover_biorefinery_org</v>
      </c>
      <c r="C50" s="27">
        <f>IF(B50="",0,IF(VLOOKUP(G50,Other_tables!$E$3:$H$225,3,FALSE)="Nej",VLOOKUP(B50,$B$31:$AH$42,31,FALSE),((VLOOKUP(G50,Other_tables!$E$3:$H$225,4,FALSE))/100)*VLOOKUP(B50,$B$31:$F$42,5,FALSE)))</f>
        <v>0.9</v>
      </c>
      <c r="D50" s="162"/>
      <c r="E50" s="16">
        <f>IF(B50="","",IF($G$5=Other_tables!$I$2,VLOOKUP(G50,Other_tables!$E$3:$K$225,5,FALSE),IF($G$5=Other_tables!$J$2,VLOOKUP(G50,Other_tables!$E$3:$K$225,6,FALSE),IF($G$5=Other_tables!$K$2,VLOOKUP(G50,Other_tables!$E$3:$K$225,7,FALSE),"?"))))</f>
        <v>324</v>
      </c>
      <c r="F50" s="27">
        <f t="shared" si="49"/>
        <v>0.19068677756013744</v>
      </c>
      <c r="G50" s="16" t="str">
        <f>B15</f>
        <v>Pulp_ProteinGrassClover_biorefinery_org</v>
      </c>
      <c r="Q50" s="159">
        <f t="shared" si="50"/>
        <v>0.47768000843347563</v>
      </c>
      <c r="R50" s="159">
        <f t="shared" si="53"/>
        <v>0.22217898779355411</v>
      </c>
      <c r="S50" s="159">
        <v>0</v>
      </c>
      <c r="T50" s="159">
        <v>0</v>
      </c>
      <c r="U50" s="159">
        <v>0</v>
      </c>
      <c r="V50" s="159">
        <f t="shared" si="51"/>
        <v>12.284104809618707</v>
      </c>
      <c r="W50" s="159">
        <f t="shared" si="52"/>
        <v>0.47768000843347563</v>
      </c>
      <c r="X50" s="159">
        <f t="shared" si="54"/>
        <v>0.47768000843347563</v>
      </c>
      <c r="Y50" s="165"/>
      <c r="AP50" s="188">
        <f>IF(F50="","",(F50/((100-$G$7)/100))*(12/16)*0.538)</f>
        <v>7.7719307823752984E-2</v>
      </c>
      <c r="AQ50" s="26">
        <v>0</v>
      </c>
      <c r="AR50" s="188">
        <f>IF(F50="","",((F50/((100-$G$7)/100))-F50)*(12/16))</f>
        <v>1.4445967996980155E-3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/>
      </c>
      <c r="C51" s="27">
        <f>IF(B51="",0,IF(VLOOKUP(G51,Other_tables!$E$3:$H$129,3,FALSE)="Nej",VLOOKUP(B51,$B$31:$AH$42,31,FALSE),((VLOOKUP(G51,Other_tables!$E$3:$H$129,4,FALSE))/100)*VLOOKUP(B51,$B$31:$F$42,5,FALSE)))</f>
        <v>0</v>
      </c>
      <c r="D51" s="162"/>
      <c r="E51" s="16" t="str">
        <f>IF(B51="","",IF($G$5=Other_tables!$I$2,VLOOKUP(G51,Other_tables!$E$3:$K$225,5,FALSE),IF($G$5=Other_tables!$J$2,VLOOKUP(G51,Other_tables!$E$3:$K$225,6,FALSE),IF($G$5=Other_tables!$K$2,VLOOKUP(G51,Other_tables!$E$3:$K$225,7,FALSE),"?"))))</f>
        <v/>
      </c>
      <c r="F51" s="27">
        <f>IF(OR(E51="",E51="?"),0,((((0.981*E51*C51)/(0.0831*(273.15+$G$4)))*16)/1000)*((100-$G$7)/100))</f>
        <v>0</v>
      </c>
      <c r="G51" s="16">
        <f>B16</f>
        <v>0</v>
      </c>
      <c r="Q51" s="159">
        <f>IF(OR(E51="",E51="?"),0,(F51/((100-$G$7)/100))*2.48)</f>
        <v>0</v>
      </c>
      <c r="R51" s="159">
        <f t="shared" si="53"/>
        <v>0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0</v>
      </c>
      <c r="W51" s="159">
        <f>IF(OR(E51="",E51="?"),0,(F51/((100-$G$7)/100))*2.48)</f>
        <v>0</v>
      </c>
      <c r="X51" s="159">
        <f t="shared" si="54"/>
        <v>0</v>
      </c>
      <c r="Y51" s="165"/>
      <c r="AP51" s="188">
        <f>IF(F51="","",(F51/((100-$G$7)/100))*(12/16)*0.538)</f>
        <v>0</v>
      </c>
      <c r="AQ51" s="26">
        <v>0</v>
      </c>
      <c r="AR51" s="188">
        <f>IF(F51="","",((F51/((100-$G$7)/100))-F51)*(12/16))</f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0.19068677756013744</v>
      </c>
      <c r="Q52" s="27">
        <f t="shared" ref="Q52:X52" si="55">SUM(I36,Q48:Q51)</f>
        <v>0.47768000843347563</v>
      </c>
      <c r="R52" s="27">
        <f t="shared" si="55"/>
        <v>0.22217898779355411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12.284104809618707</v>
      </c>
      <c r="W52" s="27">
        <f t="shared" si="55"/>
        <v>0.47768000843347563</v>
      </c>
      <c r="X52" s="164">
        <f t="shared" si="55"/>
        <v>0.47768000843347563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14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14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 t="s">
        <v>275</v>
      </c>
      <c r="C57" s="8" t="s">
        <v>13</v>
      </c>
      <c r="D57" s="116" t="s">
        <v>127</v>
      </c>
      <c r="E57" s="169">
        <f>Z31+Z34+Z37+Z40-Q52</f>
        <v>0.52231999156652442</v>
      </c>
      <c r="F57" s="93">
        <v>1</v>
      </c>
      <c r="G57" s="128" t="s">
        <v>101</v>
      </c>
      <c r="H57" s="93">
        <v>9.3000000000000007</v>
      </c>
      <c r="I57" s="23"/>
      <c r="J57" s="23"/>
      <c r="K57" s="93">
        <v>27.9</v>
      </c>
      <c r="L57" s="139">
        <f>C48+C49+C50+C51-W52</f>
        <v>0.42231999156652439</v>
      </c>
      <c r="M57" s="139">
        <v>0</v>
      </c>
      <c r="O57" s="278">
        <f>((($B$69*$Z$57)/1000)/$B$72)*1000</f>
        <v>57.425430877986422</v>
      </c>
      <c r="Q57" s="159">
        <f>AR57*(16/12)*19.5</f>
        <v>2.7061994846613304E-4</v>
      </c>
      <c r="R57" s="159">
        <f>AR57*11</f>
        <v>1.1449305512028707E-4</v>
      </c>
      <c r="S57" s="159">
        <v>0</v>
      </c>
      <c r="T57" s="159">
        <v>0</v>
      </c>
      <c r="U57" s="159">
        <v>0</v>
      </c>
      <c r="V57" s="159">
        <f>(AR57*(16/12)*55)+(AR57*10*21.75)</f>
        <v>3.0271269876500145E-3</v>
      </c>
      <c r="W57" s="159">
        <f>AR57*(16/12)*19.5</f>
        <v>2.7061994846613304E-4</v>
      </c>
      <c r="X57" s="159">
        <f>IF(L57&gt;0,(L57-(L57*BH57^(F57/10))),0)</f>
        <v>2.7149099988005299E-4</v>
      </c>
      <c r="Y57" s="190"/>
      <c r="Z57" s="197">
        <f>(Z31+Z34+Z37+Z40)-Q52-Q57</f>
        <v>0.52204937161805831</v>
      </c>
      <c r="AA57" s="198">
        <f>(AA31+AA34+AA37+AA40)-R52-R57</f>
        <v>0.21829546947466061</v>
      </c>
      <c r="AB57" s="198">
        <f t="shared" ref="AB57:AD57" si="56">(AB31+AB34+AB37+AB40)-S52-S57</f>
        <v>1.3942915641127901E-2</v>
      </c>
      <c r="AC57" s="198">
        <f t="shared" si="56"/>
        <v>2.3310612585129504E-3</v>
      </c>
      <c r="AD57" s="198">
        <f t="shared" si="56"/>
        <v>1.6449124697787698E-2</v>
      </c>
      <c r="AE57" s="198">
        <f>(AE31+AE34+AE37+AE40)-V52-V57</f>
        <v>4.7947375865696422</v>
      </c>
      <c r="AF57" s="198">
        <f>(AF31+AF34+AF37+AF40)-W52-W57</f>
        <v>0.42204937161805828</v>
      </c>
      <c r="AG57" s="198">
        <f>IF(OR(G22="IPCC_MCF_B0",G22=""),L57-X57,(AG31+AG34+AG37+AG40+AH31+AH34+AH37+AH40)-X52-X57)</f>
        <v>0.42204850056664434</v>
      </c>
      <c r="AH57" s="199"/>
      <c r="AI57" s="156">
        <f>IF($E57="","",(AA57/$Z$57)*1000)</f>
        <v>418.15100513973977</v>
      </c>
      <c r="AJ57" s="157">
        <f t="shared" ref="AJ57:AN57" si="57">IF($E57="","",(AB57/$Z$57)*1000)</f>
        <v>26.708040271962659</v>
      </c>
      <c r="AK57" s="157">
        <f t="shared" si="57"/>
        <v>4.4652122677362422</v>
      </c>
      <c r="AL57" s="157">
        <f t="shared" si="57"/>
        <v>31.508752987872963</v>
      </c>
      <c r="AM57" s="157">
        <f>IF($E57="","",(AE57/$Z$57))</f>
        <v>9.1844523664661502</v>
      </c>
      <c r="AN57" s="158">
        <f t="shared" si="57"/>
        <v>808.44723614922373</v>
      </c>
      <c r="AP57" s="188">
        <f>IF(B57="",0,(AR57*10))</f>
        <v>1.0408459556389734E-4</v>
      </c>
      <c r="AQ57" s="26">
        <v>0</v>
      </c>
      <c r="AR57" s="188">
        <f>IF(B57="",0,IF(G57="Arrhenius",(BL57+BM57)*(12/16),"?"))</f>
        <v>1.0408459556389734E-5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1.3882408270887999E-5</v>
      </c>
      <c r="BE57" s="159"/>
      <c r="BF57" s="159">
        <f>10*19.5*BD57</f>
        <v>2.7070696128231597E-3</v>
      </c>
      <c r="BG57" s="159"/>
      <c r="BH57" s="159">
        <f>1-(BF57/L57)</f>
        <v>0.99359000363022898</v>
      </c>
      <c r="BI57" s="159"/>
      <c r="BJ57" s="159">
        <f>(L57+L57*BH57^(F57/10))/2</f>
        <v>0.42218424606658433</v>
      </c>
      <c r="BK57" s="159">
        <f>(M57+M57*BI57^(F57/10))/2</f>
        <v>0</v>
      </c>
      <c r="BL57" s="315">
        <f>(((BJ57*EXP($K$57-81000*(1/(8.314*(H57+273.15)))))*24)*F57)/1000</f>
        <v>1.3877946075186313E-5</v>
      </c>
      <c r="BM57" s="159"/>
      <c r="BR57" s="329">
        <f t="shared" ref="BR57" si="58">$X$17</f>
        <v>1</v>
      </c>
      <c r="BT57" s="228">
        <f t="shared" si="43"/>
        <v>0</v>
      </c>
      <c r="BU57" s="228">
        <f t="shared" si="43"/>
        <v>0</v>
      </c>
      <c r="BV57" s="228">
        <f t="shared" si="43"/>
        <v>0</v>
      </c>
      <c r="BW57" s="228">
        <f t="shared" si="42"/>
        <v>0</v>
      </c>
      <c r="BX57" s="228">
        <f t="shared" si="42"/>
        <v>0</v>
      </c>
      <c r="BY57" s="228">
        <f t="shared" si="42"/>
        <v>0</v>
      </c>
      <c r="BZ57" s="228">
        <f t="shared" si="42"/>
        <v>0</v>
      </c>
      <c r="CA57" s="228">
        <f t="shared" si="42"/>
        <v>0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 t="s">
        <v>279</v>
      </c>
      <c r="C62" s="8" t="s">
        <v>13</v>
      </c>
      <c r="D62" s="116" t="s">
        <v>127</v>
      </c>
      <c r="E62" s="25">
        <v>0.53500000000000003</v>
      </c>
      <c r="F62" s="27">
        <f>(E57-Q57)*E62</f>
        <v>0.27929641381566123</v>
      </c>
      <c r="G62" s="8" t="str">
        <f>IF(B62="","",VLOOKUP(B62,'Processed products'!$AJ$5:$AM$250,2,FALSE))</f>
        <v>Separ_degas_solid_fraction_new_plant_org</v>
      </c>
      <c r="H62" s="8" t="str">
        <f>IF(B62="","",VLOOKUP(B62,'Processed products'!$AJ$5:$AM$250,3,FALSE))</f>
        <v>Degas_plant_organic_ferti_org</v>
      </c>
      <c r="I62" s="8" t="str">
        <f>IF(B62="","",VLOOKUP(B62,'Processed products'!$AJ$5:$AM$250,4,FALSE))</f>
        <v>Field_application</v>
      </c>
      <c r="L62" s="26">
        <v>0.53500000000000003</v>
      </c>
      <c r="M62" s="26">
        <v>0.2369</v>
      </c>
      <c r="N62" s="26">
        <v>0.52349999999999997</v>
      </c>
      <c r="O62" s="26">
        <v>0.2369</v>
      </c>
      <c r="P62" s="26">
        <v>0.53500000000000003</v>
      </c>
      <c r="Q62" s="26">
        <v>0.53500000000000003</v>
      </c>
      <c r="T62" s="16">
        <f>(IF($B62="","",VLOOKUP($B62,'Processed products'!$AJ$5:$AN$250,5,FALSE)))</f>
        <v>300</v>
      </c>
      <c r="Z62" s="195">
        <f>F62</f>
        <v>0.27929641381566123</v>
      </c>
      <c r="AA62" s="27">
        <f>(($AA$31+$AA$34+$AA$37+$AA$40)-$R$52-$R$57)*L62</f>
        <v>0.11678807616894343</v>
      </c>
      <c r="AB62" s="27">
        <f>(($AB$31+$AB$34+$AB$37+$AB$40)-$S$52-$S$57)*M62</f>
        <v>3.3030767153831996E-3</v>
      </c>
      <c r="AC62" s="27">
        <f>(($AC$31+$AC$34+$AC$37+$AC$40)-$T$52-$T$57)*N62</f>
        <v>1.2203105688315295E-3</v>
      </c>
      <c r="AD62" s="27">
        <f>(($AD$31+$AD$34+$AD$37+$AD$40)-$U$52-$U$57)*O62</f>
        <v>3.8967976409059056E-3</v>
      </c>
      <c r="AE62" s="27">
        <f>(($AE$31+$AE$34+$AE$37+$AE$40)-$V$52-$V$57)*P62</f>
        <v>2.5651846088147585</v>
      </c>
      <c r="AF62" s="27">
        <f>(($AF$31+$AF$34+$AF$37+$AF$40)-$W$52-$W$57)*Q62</f>
        <v>0.22579641381566118</v>
      </c>
      <c r="AG62" s="27">
        <f>($AG$57*Q62)</f>
        <v>0.22579594780315473</v>
      </c>
      <c r="AH62" s="196"/>
      <c r="AI62" s="200">
        <f t="shared" ref="AI62:AL64" si="59">IF($E62="","",(AA62/$F62)*1000)</f>
        <v>418.15100513973977</v>
      </c>
      <c r="AJ62" s="18">
        <f t="shared" si="59"/>
        <v>11.826420075566267</v>
      </c>
      <c r="AK62" s="18">
        <f t="shared" si="59"/>
        <v>4.3692310694577996</v>
      </c>
      <c r="AL62" s="18">
        <f>IF($E62="","",(AD62/$Z62)*1000)</f>
        <v>13.952193612760942</v>
      </c>
      <c r="AM62" s="18">
        <f t="shared" ref="AM62:AN64" si="60">IF($E62="","",(AE62/$F62))</f>
        <v>9.1844523664661484</v>
      </c>
      <c r="AN62" s="201">
        <f t="shared" si="60"/>
        <v>0.80844723614922376</v>
      </c>
      <c r="BR62" s="329">
        <f t="shared" ref="BR62:BR64" si="61">$X$17</f>
        <v>1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 t="s">
        <v>280</v>
      </c>
      <c r="C63" s="8" t="s">
        <v>13</v>
      </c>
      <c r="D63" s="116" t="s">
        <v>127</v>
      </c>
      <c r="E63" s="25">
        <v>0.46500000000000002</v>
      </c>
      <c r="F63" s="27">
        <f>(E57-Q57)*E63</f>
        <v>0.24275295780239714</v>
      </c>
      <c r="G63" s="8" t="str">
        <f>IF(B63="","",VLOOKUP(B63,'Processed products'!$AJ$5:$AM$250,2,FALSE))</f>
        <v>Separ_degas_thin_fraction_new_plant_org</v>
      </c>
      <c r="H63" s="8" t="str">
        <f>IF(B63="","",VLOOKUP(B63,'Processed products'!$AJ$5:$AM$250,3,FALSE))</f>
        <v>Degas_plant_organic_ferti_org</v>
      </c>
      <c r="I63" s="8" t="str">
        <f>IF(B63="","",VLOOKUP(B63,'Processed products'!$AJ$5:$AM$250,4,FALSE))</f>
        <v>Field_application</v>
      </c>
      <c r="L63" s="26">
        <v>0.46500000000000002</v>
      </c>
      <c r="M63" s="26">
        <v>0.7631</v>
      </c>
      <c r="N63" s="26">
        <v>0.47649999999999998</v>
      </c>
      <c r="O63" s="26">
        <v>0.7631</v>
      </c>
      <c r="P63" s="26">
        <v>0.46500000000000002</v>
      </c>
      <c r="Q63" s="26">
        <v>0.46500000000000002</v>
      </c>
      <c r="T63" s="16">
        <f>(IF($B63="","",VLOOKUP($B63,'Processed products'!$AJ$5:$AN$250,5,FALSE)))</f>
        <v>39</v>
      </c>
      <c r="Z63" s="195">
        <f t="shared" ref="Z63:Z64" si="62">F63</f>
        <v>0.24275295780239714</v>
      </c>
      <c r="AA63" s="27">
        <f>(($AA$31+$AA$34+$AA$37+$AA$40)-$R$52-$R$57)*L63</f>
        <v>0.10150739330571719</v>
      </c>
      <c r="AB63" s="27">
        <f>(($AB$31+$AB$34+$AB$37+$AB$40)-$S$52-$S$57)*M63</f>
        <v>1.0639838925744702E-2</v>
      </c>
      <c r="AC63" s="27">
        <f>(($AC$31+$AC$34+$AC$37+$AC$40)-$T$52-$T$57)*N63</f>
        <v>1.1107506896814209E-3</v>
      </c>
      <c r="AD63" s="27">
        <f>(($AD$31+$AD$34+$AD$37+$AD$40)-$U$52-$U$57)*O63</f>
        <v>1.2552327056881793E-2</v>
      </c>
      <c r="AE63" s="27">
        <f>(($AE$31+$AE$34+$AE$37+$AE$40)-$V$52-$V$57)*P63</f>
        <v>2.2295529777548837</v>
      </c>
      <c r="AF63" s="27">
        <f>(($AF$31+$AF$34+$AF$37+$AF$40)-$W$52-$W$57)*Q63</f>
        <v>0.1962529578023971</v>
      </c>
      <c r="AG63" s="27">
        <f t="shared" ref="AG63:AG64" si="63">($AG$57*Q63)</f>
        <v>0.19625255276348963</v>
      </c>
      <c r="AH63" s="196"/>
      <c r="AI63" s="200">
        <f t="shared" si="59"/>
        <v>418.15100513973977</v>
      </c>
      <c r="AJ63" s="18">
        <f t="shared" si="59"/>
        <v>43.829904368891839</v>
      </c>
      <c r="AK63" s="18">
        <f t="shared" si="59"/>
        <v>4.5756422485512243</v>
      </c>
      <c r="AL63" s="18">
        <f>IF($E63="","",(AD63/$Z63)*1000)</f>
        <v>51.708235279668507</v>
      </c>
      <c r="AM63" s="18">
        <f t="shared" si="60"/>
        <v>9.1844523664661502</v>
      </c>
      <c r="AN63" s="201">
        <f t="shared" si="60"/>
        <v>0.80844723614922376</v>
      </c>
      <c r="BR63" s="329">
        <f t="shared" si="61"/>
        <v>1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1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1</v>
      </c>
      <c r="L65" s="27">
        <f>SUM(L62:L64)</f>
        <v>1</v>
      </c>
      <c r="M65" s="27">
        <f t="shared" ref="M65:Q65" si="64">SUM(M62:M64)</f>
        <v>1</v>
      </c>
      <c r="N65" s="27">
        <f t="shared" si="64"/>
        <v>1</v>
      </c>
      <c r="O65" s="27">
        <f t="shared" si="64"/>
        <v>1</v>
      </c>
      <c r="P65" s="27">
        <f t="shared" si="64"/>
        <v>1</v>
      </c>
      <c r="Q65" s="27">
        <f t="shared" si="64"/>
        <v>1</v>
      </c>
      <c r="Y65" s="225" t="s">
        <v>76</v>
      </c>
      <c r="Z65" s="141">
        <f t="shared" ref="Z65:AG65" si="65">SUM(Z62:Z64)</f>
        <v>0.52204937161805831</v>
      </c>
      <c r="AA65" s="141">
        <f t="shared" si="65"/>
        <v>0.21829546947466061</v>
      </c>
      <c r="AB65" s="141">
        <f t="shared" si="65"/>
        <v>1.3942915641127901E-2</v>
      </c>
      <c r="AC65" s="141">
        <f t="shared" si="65"/>
        <v>2.3310612585129504E-3</v>
      </c>
      <c r="AD65" s="141">
        <f t="shared" si="65"/>
        <v>1.6449124697787698E-2</v>
      </c>
      <c r="AE65" s="141">
        <f t="shared" si="65"/>
        <v>4.7947375865696422</v>
      </c>
      <c r="AF65" s="141">
        <f t="shared" si="65"/>
        <v>0.42204937161805828</v>
      </c>
      <c r="AG65" s="141">
        <f t="shared" si="65"/>
        <v>0.42204850056664434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Y66" s="221" t="s">
        <v>74</v>
      </c>
      <c r="Z66" s="198">
        <f t="shared" ref="Z66:AF66" si="66">(Z31+Z34+Z37+Z40)-Q52-Q57-Z65</f>
        <v>0</v>
      </c>
      <c r="AA66" s="198">
        <f t="shared" si="66"/>
        <v>0</v>
      </c>
      <c r="AB66" s="198">
        <f t="shared" si="66"/>
        <v>0</v>
      </c>
      <c r="AC66" s="198">
        <f t="shared" si="66"/>
        <v>0</v>
      </c>
      <c r="AD66" s="198">
        <f t="shared" si="66"/>
        <v>0</v>
      </c>
      <c r="AE66" s="198">
        <f t="shared" si="66"/>
        <v>0</v>
      </c>
      <c r="AF66" s="198">
        <f t="shared" si="66"/>
        <v>0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>
        <f>(F31*T31+F34*T34+F37*T37+F40*T40)/(F31+F34+F37+F40)</f>
        <v>337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>
        <f>(B69/B70)</f>
        <v>3.0636363636363635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>
        <f>B71*(Z31+Z34+Z37+Z40)</f>
        <v>3.0636363636363635</v>
      </c>
      <c r="V72" s="152"/>
      <c r="W72" s="152"/>
      <c r="X72" s="152"/>
      <c r="Y72" s="152"/>
      <c r="Z72" s="152"/>
      <c r="AA72" s="152"/>
      <c r="AB72" s="152"/>
      <c r="AC72" s="152"/>
      <c r="AD72" s="152"/>
      <c r="AE72" s="152"/>
      <c r="AF72" s="152"/>
      <c r="AG72" s="152"/>
      <c r="AH72" s="152"/>
      <c r="AI72" s="152"/>
      <c r="AJ72" s="152"/>
      <c r="AK72" s="152"/>
      <c r="AL72" s="152"/>
      <c r="AM72" s="152"/>
      <c r="AN72" s="152"/>
      <c r="AO72" s="152"/>
      <c r="AP72" s="152"/>
      <c r="AQ72" s="152"/>
      <c r="AR72" s="152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B72-(1-(B69/1000))*(F31+F34+F37+F40)</f>
        <v>2.4006363636363632</v>
      </c>
      <c r="Q73" s="313"/>
      <c r="R73" s="313"/>
      <c r="AL73" s="72"/>
      <c r="AM73" s="82"/>
      <c r="AN73" s="82"/>
      <c r="AO73" s="82"/>
      <c r="AP73" s="82"/>
      <c r="AQ73" s="82"/>
      <c r="BT73" s="228">
        <f t="shared" ref="BT73:CB73" si="68">IF($B72="Yes",Z73,0)</f>
        <v>0</v>
      </c>
      <c r="BU73" s="228">
        <f t="shared" si="68"/>
        <v>0</v>
      </c>
      <c r="BV73" s="228">
        <f t="shared" si="68"/>
        <v>0</v>
      </c>
      <c r="BW73" s="228">
        <f t="shared" si="68"/>
        <v>0</v>
      </c>
      <c r="BX73" s="228">
        <f t="shared" si="68"/>
        <v>0</v>
      </c>
      <c r="BY73" s="228">
        <f t="shared" si="68"/>
        <v>0</v>
      </c>
      <c r="BZ73" s="228">
        <f t="shared" si="68"/>
        <v>0</v>
      </c>
      <c r="CA73" s="228">
        <f t="shared" si="68"/>
        <v>0</v>
      </c>
      <c r="CB73" s="228">
        <f t="shared" si="68"/>
        <v>0</v>
      </c>
    </row>
    <row r="74" spans="1:80" ht="15" thickBot="1" x14ac:dyDescent="0.35">
      <c r="D74" s="102"/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11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146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49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I77" s="151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0</v>
      </c>
      <c r="J78" s="115">
        <f>F78-I78</f>
        <v>0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1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1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6"/>
        <v>0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1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1</v>
      </c>
      <c r="BT81" s="228"/>
    </row>
    <row r="82" spans="1:80" x14ac:dyDescent="0.3">
      <c r="A82" s="85" t="s">
        <v>132</v>
      </c>
      <c r="B82" s="116" t="s">
        <v>280</v>
      </c>
      <c r="C82" s="8" t="s">
        <v>13</v>
      </c>
      <c r="D82" s="116" t="s">
        <v>128</v>
      </c>
      <c r="E82" s="169">
        <f>IF(B82="","",VLOOKUP(B82,$B$62:$F$64,5,FALSE))</f>
        <v>0.24275295780239714</v>
      </c>
      <c r="F82" s="93">
        <v>66</v>
      </c>
      <c r="G82" s="128" t="s">
        <v>101</v>
      </c>
      <c r="H82" s="93">
        <v>9.3000000000000007</v>
      </c>
      <c r="I82" s="115">
        <f>IF(B82="",0,(($E$22*$F$22+$E$23*$F$23+$E$24*$F$24+$E$25*$F$25)/$E$26)+$F$57)</f>
        <v>1</v>
      </c>
      <c r="J82" s="115">
        <f t="shared" si="76"/>
        <v>65</v>
      </c>
      <c r="K82" s="93">
        <v>27.9</v>
      </c>
      <c r="L82" s="139">
        <f>IF(B82="","",VLOOKUP(B82,$B$62:$AH$64,32,FALSE)+M82)</f>
        <v>0.19625255276348963</v>
      </c>
      <c r="M82" s="139">
        <f>IF(B82="","",VLOOKUP(B82,$B$62:$AH$64,33,FALSE))</f>
        <v>0</v>
      </c>
      <c r="O82" s="278">
        <f>(IF($B82="","",VLOOKUP($B82,'Processed products'!$AJ$5:$AN$250,5,FALSE)))</f>
        <v>39</v>
      </c>
      <c r="Q82" s="159">
        <f>AR82*(16/12)*19.5</f>
        <v>8.0094877150874363E-3</v>
      </c>
      <c r="R82" s="159">
        <f>AR82*11</f>
        <v>3.3886294179216077E-3</v>
      </c>
      <c r="S82" s="159">
        <v>0</v>
      </c>
      <c r="T82" s="159">
        <v>0</v>
      </c>
      <c r="U82" s="159">
        <v>0</v>
      </c>
      <c r="V82" s="159">
        <f>(AR82*(16/12)*55)+(AR82*10*21.75)</f>
        <v>8.9593308095048563E-2</v>
      </c>
      <c r="W82" s="159">
        <f>AR82*(16/12)*19.5</f>
        <v>8.0094877150874363E-3</v>
      </c>
      <c r="X82" s="159">
        <f>AR82*(16/12)*19.5</f>
        <v>8.0094877150874363E-3</v>
      </c>
      <c r="Y82" s="190"/>
      <c r="Z82" s="195">
        <f>IF($B82="",0,(VLOOKUP($B82,$B$62:$AH$64,25,FALSE))-Q82)</f>
        <v>0.2347434700873097</v>
      </c>
      <c r="AA82" s="27">
        <f>IF($B82="",0,(VLOOKUP($B82,$B$62:$AH$64,26,FALSE))-R82)</f>
        <v>9.8118763887795585E-2</v>
      </c>
      <c r="AB82" s="27">
        <f>IF($B82="",0,(VLOOKUP($B82,$B$62:$AH$64,27,FALSE))-S82)</f>
        <v>1.0639838925744702E-2</v>
      </c>
      <c r="AC82" s="27">
        <f>IF($B82="",0,(VLOOKUP($B82,$B$62:$AH$64,28,FALSE))-T82)</f>
        <v>1.1107506896814209E-3</v>
      </c>
      <c r="AD82" s="27">
        <f>IF($B82="",0,(VLOOKUP($B82,$B$62:$AH$64,29,FALSE))-U82)</f>
        <v>1.2552327056881793E-2</v>
      </c>
      <c r="AE82" s="27">
        <f>IF($B82="",0,(VLOOKUP($B82,$B$62:$AH$64,30,FALSE))-V82)</f>
        <v>2.1399596696598353</v>
      </c>
      <c r="AF82" s="27">
        <f>IF($B82="",0,(VLOOKUP($B82,$B$62:$AH$64,31,FALSE))-W82)</f>
        <v>0.18824347008730966</v>
      </c>
      <c r="AG82" s="27">
        <f>IF($B82="",0,(L82-X82))</f>
        <v>0.18824306504840219</v>
      </c>
      <c r="AH82" s="196"/>
      <c r="AI82" s="192">
        <f t="shared" si="70"/>
        <v>417.98293196953091</v>
      </c>
      <c r="AJ82" s="18">
        <f t="shared" si="70"/>
        <v>45.3253882708105</v>
      </c>
      <c r="AK82" s="18">
        <f t="shared" si="70"/>
        <v>4.7317639518078698</v>
      </c>
      <c r="AL82" s="18">
        <f t="shared" si="70"/>
        <v>53.472529192028738</v>
      </c>
      <c r="AM82" s="18">
        <f>IF($E82="","",(AE82/$Z82))</f>
        <v>9.1161627152563849</v>
      </c>
      <c r="AN82" s="201">
        <f>IF($E82="","",(AF82/$Z82)*1000)</f>
        <v>801.91142278545601</v>
      </c>
      <c r="AP82" s="188">
        <f>IF(B82="","",(AR82*10))</f>
        <v>3.0805721981105524E-3</v>
      </c>
      <c r="AQ82" s="26">
        <v>0</v>
      </c>
      <c r="AR82" s="188">
        <f t="shared" si="95"/>
        <v>3.0805721981105524E-4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>
        <f>((L82*EXP(K82-81000*(1/(8.314*(H82+273.15)))))*24)/1000</f>
        <v>6.451170003960354E-6</v>
      </c>
      <c r="BE82" s="159"/>
      <c r="BF82" s="159">
        <f>10*19.5*BD82</f>
        <v>1.2579781507722691E-3</v>
      </c>
      <c r="BG82" s="159"/>
      <c r="BH82" s="159">
        <f>1-(BF82/L82)</f>
        <v>0.99359000363022898</v>
      </c>
      <c r="BI82" s="159"/>
      <c r="BJ82" s="159">
        <f>(L82+L82*BH82^(J82/10))/2</f>
        <v>0.19223550344822338</v>
      </c>
      <c r="BK82" s="159"/>
      <c r="BL82" s="159">
        <f>(((BJ82*EXP($K82-81000*(1/(8.314*(H82+273.15)))))*24)*J82)/1000</f>
        <v>4.1074295974807368E-4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1</v>
      </c>
      <c r="BT82" s="228"/>
    </row>
    <row r="83" spans="1:80" ht="15" thickBot="1" x14ac:dyDescent="0.35">
      <c r="A83" s="85" t="s">
        <v>132</v>
      </c>
      <c r="B83" s="116" t="s">
        <v>279</v>
      </c>
      <c r="C83" s="8" t="s">
        <v>13</v>
      </c>
      <c r="D83" s="116" t="s">
        <v>128</v>
      </c>
      <c r="E83" s="169">
        <f>IF(B83="","",VLOOKUP(B83,$B$62:$F$64,5,FALSE))</f>
        <v>0.27929641381566123</v>
      </c>
      <c r="F83" s="93">
        <v>97</v>
      </c>
      <c r="G83" s="128" t="s">
        <v>247</v>
      </c>
      <c r="H83" s="93"/>
      <c r="I83" s="115">
        <f>IF(B83="",0,(($E$22*$F$22+$E$23*$F$23+$E$24*$F$24+$E$25*$F$25)/$E$26)+$F$57)</f>
        <v>1</v>
      </c>
      <c r="J83" s="115">
        <f t="shared" si="76"/>
        <v>96</v>
      </c>
      <c r="K83" s="93"/>
      <c r="L83" s="139">
        <f>IF(B83="","",VLOOKUP(B83,$B$62:$AH$64,32,FALSE)+M83)</f>
        <v>0.22579594780315473</v>
      </c>
      <c r="M83" s="139">
        <f>IF(B83="","",VLOOKUP(B83,$B$62:$AH$64,33,FALSE))</f>
        <v>0</v>
      </c>
      <c r="O83" s="278">
        <f>(IF($B83="","",VLOOKUP($B83,'Processed products'!$AJ$5:$AN$250,5,FALSE)))</f>
        <v>300</v>
      </c>
      <c r="Q83" s="159">
        <f>AR83*(16/12)*19.5</f>
        <v>0</v>
      </c>
      <c r="R83" s="159">
        <f>AR83*11</f>
        <v>0</v>
      </c>
      <c r="S83" s="159">
        <v>0</v>
      </c>
      <c r="T83" s="159">
        <v>0</v>
      </c>
      <c r="U83" s="159">
        <v>0</v>
      </c>
      <c r="V83" s="159">
        <f>(AR83*(16/12)*55)+(AR83*10*21.75)</f>
        <v>0</v>
      </c>
      <c r="W83" s="159">
        <f>AR83*(16/12)*19.5</f>
        <v>0</v>
      </c>
      <c r="X83" s="159">
        <f>AR83*(16/12)*19.5</f>
        <v>0</v>
      </c>
      <c r="Y83" s="190"/>
      <c r="Z83" s="197">
        <f>IF($B83="",0,(VLOOKUP($B83,$B$62:$AH$64,25,FALSE))-Q83)</f>
        <v>0.27929641381566123</v>
      </c>
      <c r="AA83" s="198">
        <f>IF($B83="",0,(VLOOKUP($B83,$B$62:$AH$64,26,FALSE))-R83)</f>
        <v>0.11678807616894343</v>
      </c>
      <c r="AB83" s="198">
        <f>IF($B83="",0,(VLOOKUP($B83,$B$62:$AH$64,27,FALSE))-S83)</f>
        <v>3.3030767153831996E-3</v>
      </c>
      <c r="AC83" s="198">
        <f>IF($B83="",0,(VLOOKUP($B83,$B$62:$AH$64,28,FALSE))-T83)</f>
        <v>1.2203105688315295E-3</v>
      </c>
      <c r="AD83" s="198">
        <f>IF($B83="",0,(VLOOKUP($B83,$B$62:$AH$64,29,FALSE))-U83)</f>
        <v>3.8967976409059056E-3</v>
      </c>
      <c r="AE83" s="198">
        <f>IF($B83="",0,(VLOOKUP($B83,$B$62:$AH$64,30,FALSE))-V83)</f>
        <v>2.5651846088147585</v>
      </c>
      <c r="AF83" s="198">
        <f>IF($B83="",0,(VLOOKUP($B83,$B$62:$AH$64,31,FALSE))-W83)</f>
        <v>0.22579641381566118</v>
      </c>
      <c r="AG83" s="198">
        <f>IF($B83="",0,(L83-X83))</f>
        <v>0.22579594780315473</v>
      </c>
      <c r="AH83" s="199"/>
      <c r="AI83" s="192">
        <f t="shared" si="70"/>
        <v>418.15100513973977</v>
      </c>
      <c r="AJ83" s="18">
        <f t="shared" si="70"/>
        <v>11.826420075566267</v>
      </c>
      <c r="AK83" s="18">
        <f t="shared" si="70"/>
        <v>4.3692310694577996</v>
      </c>
      <c r="AL83" s="18">
        <f t="shared" si="70"/>
        <v>13.952193612760942</v>
      </c>
      <c r="AM83" s="18">
        <f>IF($E83="","",(AE83/$Z83))</f>
        <v>9.1844523664661484</v>
      </c>
      <c r="AN83" s="201">
        <f>IF($E83="","",(AF83/$Z83)*1000)</f>
        <v>808.44723614922373</v>
      </c>
      <c r="AP83" s="188">
        <f>IF(B83="","",(AR83*10))</f>
        <v>0</v>
      </c>
      <c r="AQ83" s="26">
        <v>0</v>
      </c>
      <c r="AR83" s="188">
        <f t="shared" si="95"/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>
        <f>((L83*EXP(K83-81000*(1/(8.314*(H83+273.15)))))*24)/1000</f>
        <v>1.75262444104911E-18</v>
      </c>
      <c r="BE83" s="159"/>
      <c r="BF83" s="159">
        <f>10*19.5*BD83</f>
        <v>3.4176176600457643E-16</v>
      </c>
      <c r="BG83" s="159"/>
      <c r="BH83" s="159">
        <f>1-(BF83/L83)</f>
        <v>0.99999999999999845</v>
      </c>
      <c r="BI83" s="159"/>
      <c r="BJ83" s="159">
        <f>(L83+L83*BH83^(J83/10))/2</f>
        <v>0.22579594780315304</v>
      </c>
      <c r="BK83" s="159"/>
      <c r="BL83" s="159">
        <f>(((BJ83*EXP($K83-81000*(1/(8.314*(H83+273.15)))))*24)*J83)/1000</f>
        <v>1.682519463407133E-16</v>
      </c>
      <c r="BM83" s="159"/>
      <c r="BO83" s="318">
        <f>VLOOKUP(B83,'Processed products'!$AJ$5:$AV$250,13,FALSE)</f>
        <v>0</v>
      </c>
      <c r="BP83" s="319">
        <f>VLOOKUP(B83,'Processed products'!$AJ$5:$AV$250,12,FALSE)</f>
        <v>0</v>
      </c>
      <c r="BR83" s="329">
        <f t="shared" si="75"/>
        <v>1</v>
      </c>
      <c r="BT83" s="228"/>
    </row>
    <row r="84" spans="1:80" ht="15" thickBot="1" x14ac:dyDescent="0.35">
      <c r="BT84" s="228">
        <f>SUM(BT10:BT83)</f>
        <v>0</v>
      </c>
      <c r="BU84" s="228">
        <f t="shared" ref="BU84:CB84" si="102">SUM(BU10:BU83)</f>
        <v>0</v>
      </c>
      <c r="BV84" s="228">
        <f t="shared" si="102"/>
        <v>0</v>
      </c>
      <c r="BW84" s="228">
        <f t="shared" si="102"/>
        <v>0</v>
      </c>
      <c r="BX84" s="228">
        <f t="shared" si="102"/>
        <v>0</v>
      </c>
      <c r="BY84" s="228">
        <f t="shared" si="102"/>
        <v>0</v>
      </c>
      <c r="BZ84" s="228">
        <f t="shared" si="102"/>
        <v>0</v>
      </c>
      <c r="CA84" s="228">
        <f t="shared" si="102"/>
        <v>0</v>
      </c>
      <c r="CB84" s="228">
        <f t="shared" si="102"/>
        <v>0</v>
      </c>
    </row>
    <row r="85" spans="1:80" x14ac:dyDescent="0.3">
      <c r="Q85" s="313"/>
      <c r="R85" s="313"/>
      <c r="S85" s="313"/>
      <c r="T85" s="313"/>
      <c r="U85" s="313"/>
      <c r="V85" s="313"/>
      <c r="W85" s="313"/>
      <c r="Y85" s="225" t="s">
        <v>76</v>
      </c>
      <c r="Z85" s="141">
        <f>SUM(Z78:Z83)</f>
        <v>0.51403988390297095</v>
      </c>
      <c r="AA85" s="141">
        <f t="shared" ref="AA85:AF85" si="103">SUM(AA78:AA83)</f>
        <v>0.21490684005673902</v>
      </c>
      <c r="AB85" s="141">
        <f t="shared" si="103"/>
        <v>1.3942915641127901E-2</v>
      </c>
      <c r="AC85" s="141">
        <f t="shared" si="103"/>
        <v>2.3310612585129504E-3</v>
      </c>
      <c r="AD85" s="141">
        <f t="shared" si="103"/>
        <v>1.6449124697787698E-2</v>
      </c>
      <c r="AE85" s="141">
        <f t="shared" si="103"/>
        <v>4.7051442784745934</v>
      </c>
      <c r="AF85" s="226">
        <f t="shared" si="103"/>
        <v>0.41403988390297086</v>
      </c>
      <c r="AG85" s="82"/>
      <c r="AH85" s="82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>
        <f>E17-Q26-Q52-Q57-SUM(Q78:Q83)-BT84-Z85</f>
        <v>0</v>
      </c>
      <c r="AA86" s="198">
        <f>($E$17*(R17/1000))-R26-R52-R57-SUM(R78:R83)-BU84-AA85</f>
        <v>0</v>
      </c>
      <c r="AB86" s="198">
        <f>($E$17*(S17/1000))-S26-S52-S57-SUM(S78:S83)-BV84-AB85</f>
        <v>0</v>
      </c>
      <c r="AC86" s="198">
        <f>($E$17*(T17/1000))-T26-T52-T57-SUM(T78:T83)-BW84-AC85</f>
        <v>0</v>
      </c>
      <c r="AD86" s="198">
        <f>($E$17*(U17/1000))-U26-U52-U57-SUM(U78:U83)-BX84-AD85</f>
        <v>0</v>
      </c>
      <c r="AE86" s="198">
        <f>($E$17*V17)-V26-V52-V57-SUM(V78:V83)-BY84-AE85</f>
        <v>0</v>
      </c>
      <c r="AF86" s="199">
        <f>($E$17*(W17/1000))-W26-W52-W57-SUM(W78:W83)-BZ84-AF85</f>
        <v>0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 t="s">
        <v>358</v>
      </c>
      <c r="C88" s="232">
        <v>25</v>
      </c>
      <c r="D88" s="232" t="s">
        <v>195</v>
      </c>
      <c r="E88" s="232" t="s">
        <v>142</v>
      </c>
      <c r="F88" s="326">
        <f>J88</f>
        <v>100</v>
      </c>
      <c r="G88" s="130"/>
      <c r="H88" s="130">
        <f>E15/(P15/1000)</f>
        <v>2.9673590504451037</v>
      </c>
      <c r="I88" s="130">
        <f>E15/(P15/1000)</f>
        <v>2.9673590504451037</v>
      </c>
      <c r="J88" s="28">
        <f>I88/H88*100</f>
        <v>100</v>
      </c>
      <c r="K88" s="234">
        <f>IF(B88="",0,(((VLOOKUP(B88,$B$13:$E$16,4,FALSE)*1000)/(VLOOKUP(B88,$B$13:$P$16,15,FALSE))*(F88/100))/1000)*C88)</f>
        <v>7.418397626112759E-2</v>
      </c>
      <c r="L88" s="234">
        <f>IF(E88="Diesel",VLOOKUP(D88,Other_tables!$O$5:$P$13,2,FALSE)*K88*1.007,0)</f>
        <v>1.4940652818991096E-2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1.4940652818991096E-2</v>
      </c>
      <c r="R88" s="234">
        <f>IF(O88="","0",SUMPRODUCT(($D$88:$D$101=O88)*$K$88:$K$101))</f>
        <v>7.418397626112759E-2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0.15561087038615201</v>
      </c>
      <c r="S89" s="234">
        <f>IF(O89="Traktor",0,(R89*VLOOKUP(O89,Other_tables!$O$5:$P$13,2,FALSE))/1000)</f>
        <v>1.5561087038615201E-2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/>
      <c r="C97" s="232"/>
      <c r="D97" s="232"/>
      <c r="E97" s="232"/>
      <c r="F97" s="233">
        <v>100</v>
      </c>
      <c r="G97" s="130"/>
      <c r="K97" s="234">
        <f t="shared" si="104"/>
        <v>0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1.4940652818991096E-2</v>
      </c>
      <c r="R97" s="240"/>
      <c r="S97" s="239">
        <f t="shared" ref="S97" si="107">SUM(S88:S96)</f>
        <v>1.5561087038615201E-2</v>
      </c>
    </row>
    <row r="98" spans="1:19" x14ac:dyDescent="0.3">
      <c r="A98" s="230" t="s">
        <v>205</v>
      </c>
      <c r="B98" s="231" t="s">
        <v>358</v>
      </c>
      <c r="C98" s="232">
        <v>25</v>
      </c>
      <c r="D98" s="232" t="s">
        <v>146</v>
      </c>
      <c r="E98" s="232" t="s">
        <v>150</v>
      </c>
      <c r="F98" s="326">
        <f>J98</f>
        <v>209.76345328053293</v>
      </c>
      <c r="G98" s="130"/>
      <c r="H98" s="130">
        <f>E15/(P15/1000)</f>
        <v>2.9673590504451037</v>
      </c>
      <c r="I98" s="130">
        <f>Z63/(T63/1000)</f>
        <v>6.2244348154460809</v>
      </c>
      <c r="J98" s="250">
        <f>I98/H98*100</f>
        <v>209.76345328053293</v>
      </c>
      <c r="K98" s="234">
        <f t="shared" si="104"/>
        <v>0.15561087038615201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 t="s">
        <v>358</v>
      </c>
      <c r="C110" s="232"/>
      <c r="D110" s="232">
        <v>6.4999999999999997E-3</v>
      </c>
      <c r="E110" s="232"/>
      <c r="F110" s="233">
        <v>100</v>
      </c>
      <c r="G110" s="130">
        <f>Z37/(T37/1000)</f>
        <v>2.9673590504451037</v>
      </c>
      <c r="H110" s="130">
        <f>E31/(110/1000)</f>
        <v>0</v>
      </c>
      <c r="I110" s="130">
        <f>H110/G110*100</f>
        <v>0</v>
      </c>
      <c r="J110" s="130"/>
      <c r="K110" s="130"/>
      <c r="L110" s="130"/>
      <c r="M110" s="130"/>
      <c r="N110" s="130"/>
      <c r="O110" s="235" t="str">
        <f t="shared" si="108"/>
        <v>Pulp_ProteinGrassClover_biorefinery_org</v>
      </c>
      <c r="P110" s="236"/>
      <c r="Q110" s="234">
        <f t="shared" si="109"/>
        <v>0</v>
      </c>
      <c r="R110" s="234">
        <f t="shared" si="110"/>
        <v>1.9287833827893175E-2</v>
      </c>
      <c r="S110" s="234">
        <f t="shared" si="111"/>
        <v>0</v>
      </c>
    </row>
    <row r="111" spans="1:19" x14ac:dyDescent="0.3">
      <c r="A111" s="230" t="s">
        <v>171</v>
      </c>
      <c r="B111" s="231" t="s">
        <v>358</v>
      </c>
      <c r="C111" s="232"/>
      <c r="D111" s="232">
        <v>3.1699999999999999E-2</v>
      </c>
      <c r="E111" s="232"/>
      <c r="F111" s="233">
        <v>100</v>
      </c>
      <c r="G111" s="130"/>
      <c r="H111" s="130"/>
      <c r="I111" s="130"/>
      <c r="J111" s="130"/>
      <c r="K111" s="130"/>
      <c r="L111" s="130"/>
      <c r="M111" s="130"/>
      <c r="N111" s="130"/>
      <c r="O111" s="235" t="str">
        <f t="shared" si="108"/>
        <v>Pulp_ProteinGrassClover_biorefinery_org</v>
      </c>
      <c r="P111" s="236"/>
      <c r="Q111" s="234">
        <f t="shared" si="109"/>
        <v>0</v>
      </c>
      <c r="R111" s="234">
        <f t="shared" si="110"/>
        <v>9.4065281899109787E-2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 t="s">
        <v>358</v>
      </c>
      <c r="C114" s="232"/>
      <c r="D114" s="232">
        <v>3.0999999999999999E-3</v>
      </c>
      <c r="E114" s="232"/>
      <c r="F114" s="233">
        <v>82</v>
      </c>
      <c r="G114" s="130"/>
      <c r="H114" s="130">
        <f>Z57/(110/1000)</f>
        <v>4.745903378345985</v>
      </c>
      <c r="I114" s="322">
        <f>H114/G110*100</f>
        <v>159.93694385025969</v>
      </c>
      <c r="J114" s="130"/>
      <c r="K114" s="130"/>
      <c r="L114" s="130"/>
      <c r="M114" s="130"/>
      <c r="N114" s="130"/>
      <c r="O114" s="235" t="str">
        <f t="shared" si="108"/>
        <v>Pulp_ProteinGrassClover_biorefinery_org</v>
      </c>
      <c r="P114" s="236"/>
      <c r="Q114" s="234">
        <f t="shared" si="109"/>
        <v>0</v>
      </c>
      <c r="R114" s="234">
        <f t="shared" si="110"/>
        <v>7.5430267062314531E-3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0.12089614243323442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/>
      <c r="C118" s="232"/>
      <c r="D118" s="232"/>
      <c r="E118" s="254" t="str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/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0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0.12089614243323442</v>
      </c>
      <c r="E132" s="262">
        <f>Q97+S115+E127</f>
        <v>1.4940652818991096E-2</v>
      </c>
      <c r="F132" s="262">
        <f>S97</f>
        <v>1.5561087038615201E-2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8.2801076635535698E-3</v>
      </c>
      <c r="AN134" s="272">
        <f>V26+SUM(V78:V83)+V57</f>
        <v>9.2620435082698571E-2</v>
      </c>
      <c r="AO134" s="269" t="s">
        <v>176</v>
      </c>
      <c r="AP134" s="188">
        <f>SUM(AP22:AP25,AP57,AP78:AP83)</f>
        <v>3.1846567936744496E-3</v>
      </c>
      <c r="AQ134" s="188">
        <f t="shared" ref="AQ134:BA134" si="112">SUM(AQ22:AQ25,AQ57,AQ78:AQ83)</f>
        <v>0</v>
      </c>
      <c r="AR134" s="188">
        <f t="shared" si="112"/>
        <v>3.1846567936744498E-4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0.28699323087333817</v>
      </c>
      <c r="AN135" s="273">
        <f>V52-F52*55</f>
        <v>1.7963320438111481</v>
      </c>
      <c r="AO135" s="269" t="s">
        <v>177</v>
      </c>
      <c r="AP135" s="188">
        <f>SUM(AP48:AP51)</f>
        <v>7.7719307823752984E-2</v>
      </c>
      <c r="AQ135" s="188">
        <f t="shared" ref="AQ135:BA135" si="113">SUM(AQ48:AQ51)</f>
        <v>0</v>
      </c>
      <c r="AR135" s="188">
        <f t="shared" si="113"/>
        <v>1.4445967996980155E-3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G22:G25" xr:uid="{62D0264F-6B7C-422F-9DD6-CA17B703F8FF}">
      <formula1>"Arrhenius, IPCC_MCF_B0"</formula1>
    </dataValidation>
    <dataValidation type="list" allowBlank="1" showInputMessage="1" showErrorMessage="1" sqref="D22:D25 D31:D42 D57 D62:D64 D78:D83" xr:uid="{E3C9F123-E483-4BC5-A7C3-5FD14F0C9F9C}">
      <formula1>"Yes,No"</formula1>
    </dataValidation>
    <dataValidation type="list" allowBlank="1" showInputMessage="1" showErrorMessage="1" sqref="B80" xr:uid="{8C6C1B09-FBD9-4EB4-8039-4FA0DDBDCF20}">
      <formula1>$B$37:$B$39</formula1>
    </dataValidation>
    <dataValidation type="list" allowBlank="1" showInputMessage="1" showErrorMessage="1" sqref="B79" xr:uid="{3E7527EA-80CC-4E50-A978-BA607B776F04}">
      <formula1>$B$34:$B$36</formula1>
    </dataValidation>
    <dataValidation type="list" allowBlank="1" showInputMessage="1" showErrorMessage="1" sqref="B78" xr:uid="{0CC98094-F48C-4AF6-B96D-B42C4D7C50AF}">
      <formula1>$B$31:$B$33</formula1>
    </dataValidation>
    <dataValidation type="list" allowBlank="1" showInputMessage="1" showErrorMessage="1" sqref="B82:B83" xr:uid="{752F1616-3EE9-4C86-AD7D-EB90B5CB4498}">
      <formula1>$B$62:$B$64</formula1>
    </dataValidation>
    <dataValidation type="list" allowBlank="1" showInputMessage="1" showErrorMessage="1" sqref="B81" xr:uid="{F2F4DD39-DC77-4D9D-AC1B-2B37CB9A826E}">
      <formula1>$B$40:$B$42</formula1>
    </dataValidation>
    <dataValidation type="list" allowBlank="1" showInputMessage="1" showErrorMessage="1" sqref="G78:G83 G57" xr:uid="{EB2F183E-7A93-422F-AB73-660A50F6F3E5}">
      <formula1>"Arrhenius, IPCC"</formula1>
    </dataValidation>
    <dataValidation type="list" allowBlank="1" showInputMessage="1" showErrorMessage="1" sqref="B22:B26 B118:B126 B88:B101 B106:B114" xr:uid="{8DC37B57-807F-4BC8-89F5-0F4870653136}">
      <formula1>$B$13:$B$16</formula1>
    </dataValidation>
    <dataValidation type="list" allowBlank="1" showInputMessage="1" showErrorMessage="1" sqref="C119:C126" xr:uid="{F80FE7C1-DF5E-4155-9C9A-F673C9C95D52}"/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7D1D355C-CC19-4A81-BD7C-749709B05835}">
          <x14:formula1>
            <xm:f>Other_tables!$O$5:$O$13</xm:f>
          </x14:formula1>
          <xm:sqref>D88:D101</xm:sqref>
        </x14:dataValidation>
        <x14:dataValidation type="list" allowBlank="1" showInputMessage="1" showErrorMessage="1" xr:uid="{C0278C17-D42E-48C1-93AC-8132D8FE327B}">
          <x14:formula1>
            <xm:f>Other_tables!$T$5:$T$6</xm:f>
          </x14:formula1>
          <xm:sqref>E88:E101</xm:sqref>
        </x14:dataValidation>
        <x14:dataValidation type="list" allowBlank="1" showInputMessage="1" showErrorMessage="1" xr:uid="{E21BADB8-81EC-486B-9B03-E141764943BC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D82A12DC-60B2-413B-9974-975B00869316}">
          <x14:formula1>
            <xm:f>Other_tables!$B$4:$B$11</xm:f>
          </x14:formula1>
          <xm:sqref>G5</xm:sqref>
        </x14:dataValidation>
        <x14:dataValidation type="list" allowBlank="1" showInputMessage="1" showErrorMessage="1" xr:uid="{51AC14A1-4E98-4A89-8487-4E8D0AE8C6CE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6A34356F-AB08-4B5A-A960-DAE23637311D}">
          <x14:formula1>
            <xm:f>'Processed products'!$AJ$5:$AJ$104</xm:f>
          </x14:formula1>
          <xm:sqref>B31:B42</xm:sqref>
        </x14:dataValidation>
        <x14:dataValidation type="list" allowBlank="1" showInputMessage="1" showErrorMessage="1" xr:uid="{84109D72-8613-4317-A884-EAE5C8EAEEED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C674E248-97D9-4BB5-9E75-95391DB8B242}">
          <x14:formula1>
            <xm:f>'Processed products'!$AK$5:$AK$250</xm:f>
          </x14:formula1>
          <xm:sqref>B13:B15</xm:sqref>
        </x14:dataValidation>
        <x14:dataValidation type="list" allowBlank="1" showInputMessage="1" showErrorMessage="1" xr:uid="{12C5E5EF-E152-45A9-9CAB-FE24BE418021}">
          <x14:formula1>
            <xm:f>'Processed products'!$AJ$5:$AJ$250</xm:f>
          </x14:formula1>
          <xm:sqref>B57 B62:B64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</sheetPr>
  <dimension ref="A1:CB137"/>
  <sheetViews>
    <sheetView workbookViewId="0">
      <selection activeCell="G5" sqref="G5"/>
    </sheetView>
  </sheetViews>
  <sheetFormatPr defaultRowHeight="14.4" x14ac:dyDescent="0.3"/>
  <cols>
    <col min="1" max="1" width="51.5546875" customWidth="1"/>
    <col min="2" max="2" width="51.3320312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6.3320312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203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189</v>
      </c>
      <c r="C5" s="333"/>
      <c r="F5" s="99" t="s">
        <v>201</v>
      </c>
      <c r="G5" s="96" t="s">
        <v>61</v>
      </c>
    </row>
    <row r="6" spans="1:80" x14ac:dyDescent="0.3">
      <c r="A6" s="3" t="s">
        <v>5</v>
      </c>
      <c r="B6" s="333" t="s">
        <v>190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191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/>
      <c r="C13" s="8" t="s">
        <v>13</v>
      </c>
      <c r="D13" s="35"/>
      <c r="E13" s="9"/>
      <c r="P13" s="247" t="str">
        <f>(IF($B13="","0",VLOOKUP($B13,Biomass_pool_output_Livesto_mod!$A$3:$H$250,8,FALSE)))</f>
        <v>0</v>
      </c>
      <c r="Q13" s="17"/>
      <c r="R13" s="18">
        <f>(IF($B13="","0",VLOOKUP($B13,Biomass_pool_output_Livesto_mod!$A$3:$I$250,3,FALSE)))*$E13</f>
        <v>0</v>
      </c>
      <c r="S13" s="18">
        <f>(IF($B13="","0",VLOOKUP($B13,Biomass_pool_output_Livesto_mod!$A$3:$I$250,4,FALSE)))*$E13</f>
        <v>0</v>
      </c>
      <c r="T13" s="18">
        <f>(IF($B13="","0",VLOOKUP($B13,Biomass_pool_output_Livesto_mod!$A$3:$I$250,5,FALSE)))*$E13</f>
        <v>0</v>
      </c>
      <c r="U13" s="18">
        <f>(IF($B13="","0",VLOOKUP($B13,Biomass_pool_output_Livesto_mod!$A$3:$I$250,6,FALSE)))*$E13</f>
        <v>0</v>
      </c>
      <c r="V13" s="18">
        <f>(IF($B13="","0",VLOOKUP($B13,Biomass_pool_output_Livesto_mod!$A$3:$I$250,7,FALSE)))*$E13</f>
        <v>0</v>
      </c>
      <c r="W13" s="301">
        <f>IF(B13="",0,IF(VLOOKUP(B13,Other_tables!$E$3:$H$225,3,FALSE)="Nej",VLOOKUP($B13,Biomass_pool_output_Livesto_mod!$A$3:$I$250,9,FALSE)*$E13,((VLOOKUP(B13,Other_tables!$E$3:$H$225,4,FALSE))/100)*E13*1000))</f>
        <v>0</v>
      </c>
      <c r="X13" s="301">
        <f>(IF($B13="","0",VLOOKUP($B13,Biomass_pool_output_Livesto_mod!$A$3:$J$250,10,FALSE)))*$E13</f>
        <v>0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 t="s">
        <v>226</v>
      </c>
      <c r="C15" s="8" t="s">
        <v>13</v>
      </c>
      <c r="D15" s="35"/>
      <c r="E15" s="9">
        <v>1</v>
      </c>
      <c r="P15" s="247">
        <f>(IF($B15="","0",VLOOKUP($B15,Biomass_pool_output_Livesto_mod!$A$3:$H$250,8,FALSE)))</f>
        <v>181.626006259945</v>
      </c>
      <c r="Q15" s="17"/>
      <c r="R15" s="18">
        <f>(IF($B15="","0",VLOOKUP($B15,Biomass_pool_output_Livesto_mod!$A$3:$I$250,3,FALSE)))*$E15</f>
        <v>450.00000233204003</v>
      </c>
      <c r="S15" s="18">
        <f>(IF($B15="","0",VLOOKUP($B15,Biomass_pool_output_Livesto_mod!$A$3:$I$250,4,FALSE)))*$E15</f>
        <v>27.0203229895893</v>
      </c>
      <c r="T15" s="18">
        <f>(IF($B15="","0",VLOOKUP($B15,Biomass_pool_output_Livesto_mod!$A$3:$I$250,5,FALSE)))*$E15</f>
        <v>3.6646866480221498</v>
      </c>
      <c r="U15" s="18">
        <f>(IF($B15="","0",VLOOKUP($B15,Biomass_pool_output_Livesto_mod!$A$3:$I$250,6,FALSE)))*$E15</f>
        <v>28.092453829169798</v>
      </c>
      <c r="V15" s="18">
        <f>(IF($B15="","0",VLOOKUP($B15,Biomass_pool_output_Livesto_mod!$A$3:$I$250,7,FALSE)))*$E15</f>
        <v>16.549135894677399</v>
      </c>
      <c r="W15" s="301">
        <f>IF(B15="",0,IF(VLOOKUP(B15,Other_tables!$E$3:$H$225,3,FALSE)="Nej",VLOOKUP($B15,Biomass_pool_output_Livesto_mod!$A$3:$I$250,9,FALSE)*$E15,((VLOOKUP(B15,Other_tables!$E$3:$H$225,4,FALSE))/100)*E15*1000))</f>
        <v>950</v>
      </c>
      <c r="X15" s="301">
        <f>(IF($B15="","0",VLOOKUP($B15,Biomass_pool_output_Livesto_mod!$A$3:$J$250,10,FALSE)))*$E15</f>
        <v>1</v>
      </c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/>
      <c r="C16" s="8" t="s">
        <v>13</v>
      </c>
      <c r="D16" s="35"/>
      <c r="E16" s="9"/>
      <c r="P16" s="247" t="str">
        <f>(IF($B16="","0",VLOOKUP($B16,Biomass_pool_output_Livesto_mod!$A$3:$H$250,8,FALSE)))</f>
        <v>0</v>
      </c>
      <c r="Q16" s="17"/>
      <c r="R16" s="18">
        <f>(IF($B16="","0",VLOOKUP($B16,Biomass_pool_output_Livesto_mod!$A$3:$I$250,3,FALSE)))*$E16</f>
        <v>0</v>
      </c>
      <c r="S16" s="18">
        <f>(IF($B16="","0",VLOOKUP($B16,Biomass_pool_output_Livesto_mod!$A$3:$I$250,4,FALSE)))*$E16</f>
        <v>0</v>
      </c>
      <c r="T16" s="18">
        <f>(IF($B16="","0",VLOOKUP($B16,Biomass_pool_output_Livesto_mod!$A$3:$I$250,5,FALSE)))*$E16</f>
        <v>0</v>
      </c>
      <c r="U16" s="18">
        <f>(IF($B16="","0",VLOOKUP($B16,Biomass_pool_output_Livesto_mod!$A$3:$I$250,6,FALSE)))*$E16</f>
        <v>0</v>
      </c>
      <c r="V16" s="18">
        <f>(IF($B16="","0",VLOOKUP($B16,Biomass_pool_output_Livesto_mod!$A$3:$I$250,7,FALSE)))*$E16</f>
        <v>0</v>
      </c>
      <c r="W16" s="301">
        <f>IF(B16="",0,IF(VLOOKUP(B16,Other_tables!$E$3:$H$225,3,FALSE)="Nej",VLOOKUP($B16,Biomass_pool_output_Livesto_mod!$A$3:$I$250,9,FALSE)*$E16,((VLOOKUP(B16,Other_tables!$E$3:$H$225,4,FALSE))/100)*E16*1000))</f>
        <v>0</v>
      </c>
      <c r="X16" s="301">
        <f>(IF($B16="","0",VLOOKUP($B16,Biomass_pool_output_Livesto_mod!$A$3:$J$250,10,FALSE)))*$E16</f>
        <v>0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181.626006259945</v>
      </c>
      <c r="Q17" s="131"/>
      <c r="R17" s="18">
        <f t="shared" ref="R17:V17" si="1">SUM(R13:R16)</f>
        <v>450.00000233204003</v>
      </c>
      <c r="S17" s="18">
        <f t="shared" si="1"/>
        <v>27.0203229895893</v>
      </c>
      <c r="T17" s="18">
        <f t="shared" si="1"/>
        <v>3.6646866480221498</v>
      </c>
      <c r="U17" s="18">
        <f t="shared" si="1"/>
        <v>28.092453829169798</v>
      </c>
      <c r="V17" s="18">
        <f t="shared" si="1"/>
        <v>16.549135894677399</v>
      </c>
      <c r="W17" s="301">
        <f>SUM(W13:W16)</f>
        <v>950</v>
      </c>
      <c r="X17" s="301">
        <f>IF((X13+X14+X15+X16)=0,0,(E13*X13+E14*X14+E15*X15+E16*X16)/E17)</f>
        <v>1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/>
      <c r="C22" s="8" t="s">
        <v>13</v>
      </c>
      <c r="D22" s="116"/>
      <c r="E22" s="115">
        <f>IF(B22="",0,VLOOKUP(B22,$B$13:$E$16,4,FALSE))</f>
        <v>0</v>
      </c>
      <c r="F22" s="93"/>
      <c r="G22" s="128"/>
      <c r="H22" s="93"/>
      <c r="I22" s="93"/>
      <c r="J22" s="93"/>
      <c r="K22" s="93"/>
      <c r="L22" s="163">
        <f>IF(G22="IPCC_MCF_B0",0,((W13/1000)*(I22/100)))</f>
        <v>0</v>
      </c>
      <c r="M22" s="163">
        <f>IF(G22="IPCC_MCF_B0",0,((W13/1000)*(J22/100)))</f>
        <v>0</v>
      </c>
      <c r="O22" s="177"/>
      <c r="P22" s="247" t="str">
        <f>IF($B22="","0",(((E22-Q22)*1000)/((E22*1000)/P13)))</f>
        <v>0</v>
      </c>
      <c r="Q22" s="243">
        <f>AR22*(16/12)*9.375</f>
        <v>0</v>
      </c>
      <c r="R22" s="159">
        <f>AR22*5</f>
        <v>0</v>
      </c>
      <c r="S22" s="159">
        <v>0</v>
      </c>
      <c r="T22" s="159">
        <v>0</v>
      </c>
      <c r="U22" s="159">
        <v>0</v>
      </c>
      <c r="V22" s="159">
        <f>(AR22*(16/12)*55)+(AR22*4*21.75)</f>
        <v>0</v>
      </c>
      <c r="W22" s="159">
        <f>AR22*(16/12)*9.375</f>
        <v>0</v>
      </c>
      <c r="X22" s="159">
        <f>IF(L22&gt;0,(L22-(L22*BH22^(F22/10))),0)</f>
        <v>0</v>
      </c>
      <c r="Y22" s="207">
        <f>IF(M22&gt;0,(M22-(M22*BI22^(F22/10))),0)</f>
        <v>0</v>
      </c>
      <c r="Z22" s="202">
        <f>E22-Q22</f>
        <v>0</v>
      </c>
      <c r="AA22" s="27">
        <f>IF($E22="",0,(R13-(R22*1000))/1000)</f>
        <v>0</v>
      </c>
      <c r="AB22" s="27">
        <f>IF($E22="",0,(S13-(S22*1000))/1000)</f>
        <v>0</v>
      </c>
      <c r="AC22" s="27">
        <f>IF($E22="",0,(T13-(T22*1000))/1000)</f>
        <v>0</v>
      </c>
      <c r="AD22" s="27">
        <f>IF($E22="",0,(U13-(U22*1000))/1000)</f>
        <v>0</v>
      </c>
      <c r="AE22" s="27">
        <f>IF($E22="",0,(V13-V22))</f>
        <v>0</v>
      </c>
      <c r="AF22" s="27">
        <f>IF($E22="",0,(W13-(W22*1000))/1000)</f>
        <v>0</v>
      </c>
      <c r="AG22" s="27">
        <f>IF($E22="",0,(L22-X22))</f>
        <v>0</v>
      </c>
      <c r="AH22" s="196">
        <f>IF($E22="",0,(M22-Y22))</f>
        <v>0</v>
      </c>
      <c r="AI22" s="200" t="str">
        <f>IF($E22=0,"",(AA22/$Z22)*1000)</f>
        <v/>
      </c>
      <c r="AJ22" s="18" t="str">
        <f t="shared" ref="AJ22:AL25" si="2">IF($E22=0,"",(AB22/$Z22)*1000)</f>
        <v/>
      </c>
      <c r="AK22" s="18" t="str">
        <f t="shared" si="2"/>
        <v/>
      </c>
      <c r="AL22" s="18" t="str">
        <f t="shared" si="2"/>
        <v/>
      </c>
      <c r="AM22" s="18" t="str">
        <f>IF($E22=0,"",(AE22/$Z22))</f>
        <v/>
      </c>
      <c r="AN22" s="201" t="str">
        <f>IF($E22=0,"",(AF22/$Z22)*1000)</f>
        <v/>
      </c>
      <c r="AP22" s="264" t="str">
        <f>IF(B22="","",(AR22*4))</f>
        <v/>
      </c>
      <c r="AQ22" s="26">
        <v>0</v>
      </c>
      <c r="AR22" s="272">
        <f>IF(F22="",0,IF(G22="Arrhenius",(BL22+BM22)*(12/16),(((W13/1000)*BO22*(BP22/100)*0.67)*(12/16))*(F22/$G$8)))</f>
        <v>0</v>
      </c>
      <c r="AS22" s="274">
        <v>0</v>
      </c>
      <c r="AT22" s="274">
        <v>0</v>
      </c>
      <c r="AU22" s="274">
        <v>0</v>
      </c>
      <c r="AV22" s="274">
        <v>0</v>
      </c>
      <c r="AW22" s="274">
        <v>0</v>
      </c>
      <c r="AX22" s="274">
        <v>0</v>
      </c>
      <c r="AY22" s="274">
        <v>0</v>
      </c>
      <c r="AZ22" s="274">
        <v>0</v>
      </c>
      <c r="BA22" s="274">
        <v>0</v>
      </c>
      <c r="BD22" s="289">
        <f>((L22*EXP(K22-81000*(1/(8.314*(H22+273.15)))))*24)/1000</f>
        <v>0</v>
      </c>
      <c r="BE22" s="138">
        <f>((M22*0.01*EXP(K22-81000*(1/(8.314*(H22+273.15)))))*24)/1000</f>
        <v>0</v>
      </c>
      <c r="BF22" s="138">
        <f>10*9.375*BD22</f>
        <v>0</v>
      </c>
      <c r="BG22" s="138">
        <f>10*9.375*BE22</f>
        <v>0</v>
      </c>
      <c r="BH22" s="139">
        <f>IF(B22="",0,1-(BF22/L22))</f>
        <v>0</v>
      </c>
      <c r="BI22" s="139">
        <f>IF(B22="",0,1-(BG22/M22))</f>
        <v>0</v>
      </c>
      <c r="BJ22" s="54">
        <f>IF(B22="",0,(L22+L22*BH22^(F22/10))/2)</f>
        <v>0</v>
      </c>
      <c r="BK22" s="54">
        <f>IF(B22="",0,(M22+M22*BI22^(F22/10))/2)</f>
        <v>0</v>
      </c>
      <c r="BL22" s="140">
        <f>(((BJ22*EXP($K22-81000*(1/(8.314*(H22+273.15)))))*24)*F22)/1000</f>
        <v>0</v>
      </c>
      <c r="BM22" s="290">
        <f>(((BK22*0.01*EXP(K22-81000*(1/(8.314*(H22+273.15)))))*24)*F22)/1000</f>
        <v>0</v>
      </c>
      <c r="BO22" s="285">
        <f>VLOOKUP(B22,'Processed products'!$AK$5:$AV$250,12,FALSE)</f>
        <v>0</v>
      </c>
      <c r="BP22" s="316">
        <f>VLOOKUP(B22,'Processed products'!$AK$5:$AV$250,11,FALSE)</f>
        <v>0</v>
      </c>
      <c r="BR22" s="329">
        <f>$X$17</f>
        <v>1</v>
      </c>
      <c r="BT22" s="228">
        <f t="shared" si="0"/>
        <v>0</v>
      </c>
      <c r="BU22" s="228">
        <f t="shared" si="0"/>
        <v>0</v>
      </c>
      <c r="BV22" s="228">
        <f t="shared" si="0"/>
        <v>0</v>
      </c>
      <c r="BW22" s="228">
        <f t="shared" si="0"/>
        <v>0</v>
      </c>
      <c r="BX22" s="228">
        <f t="shared" si="0"/>
        <v>0</v>
      </c>
      <c r="BY22" s="228">
        <f t="shared" si="0"/>
        <v>0</v>
      </c>
      <c r="BZ22" s="228">
        <f t="shared" si="0"/>
        <v>0</v>
      </c>
      <c r="CA22" s="228">
        <f t="shared" si="0"/>
        <v>0</v>
      </c>
      <c r="CB22" s="228">
        <f t="shared" si="0"/>
        <v>0</v>
      </c>
    </row>
    <row r="23" spans="1:80" x14ac:dyDescent="0.3">
      <c r="A23" s="85" t="s">
        <v>89</v>
      </c>
      <c r="B23" s="116" t="str">
        <f t="shared" ref="B23:B25" si="3">IF(B14="","",B14)</f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2"/>
        <v/>
      </c>
      <c r="AK23" s="18" t="str">
        <f t="shared" si="2"/>
        <v/>
      </c>
      <c r="AL23" s="18" t="str">
        <f t="shared" si="2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>
        <v>0</v>
      </c>
      <c r="AT23" s="274">
        <v>0</v>
      </c>
      <c r="AU23" s="274">
        <v>0</v>
      </c>
      <c r="AV23" s="274">
        <v>0</v>
      </c>
      <c r="AW23" s="274">
        <v>0</v>
      </c>
      <c r="AX23" s="274">
        <v>0</v>
      </c>
      <c r="AY23" s="274">
        <v>0</v>
      </c>
      <c r="AZ23" s="274">
        <v>0</v>
      </c>
      <c r="BA23" s="274">
        <v>0</v>
      </c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1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3"/>
        <v>Grass_and_grass_clover_conv</v>
      </c>
      <c r="C24" s="8" t="s">
        <v>13</v>
      </c>
      <c r="D24" s="116" t="s">
        <v>127</v>
      </c>
      <c r="E24" s="115">
        <f>IF(B24="",0,VLOOKUP(B24,$B$13:$E$16,4,FALSE))</f>
        <v>1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8">IF(G24="IPCC_MCF_B0",0,((W15/1000)*(J24/100)))</f>
        <v>0</v>
      </c>
      <c r="O24" s="177"/>
      <c r="P24" s="247">
        <f>IF($B24="","0",(((E24-Q24)*1000)/((E24*1000)/P15)))</f>
        <v>181.62600625994497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1</v>
      </c>
      <c r="AA24" s="27">
        <f t="shared" si="9"/>
        <v>0.45000000233204002</v>
      </c>
      <c r="AB24" s="27">
        <f t="shared" si="9"/>
        <v>2.7020322989589299E-2</v>
      </c>
      <c r="AC24" s="27">
        <f t="shared" si="9"/>
        <v>3.6646866480221497E-3</v>
      </c>
      <c r="AD24" s="27">
        <f t="shared" si="9"/>
        <v>2.8092453829169799E-2</v>
      </c>
      <c r="AE24" s="27">
        <f t="shared" si="10"/>
        <v>16.549135894677399</v>
      </c>
      <c r="AF24" s="27">
        <f t="shared" si="11"/>
        <v>0.95</v>
      </c>
      <c r="AG24" s="27">
        <f t="shared" si="12"/>
        <v>0</v>
      </c>
      <c r="AH24" s="196">
        <f t="shared" si="12"/>
        <v>0</v>
      </c>
      <c r="AI24" s="200">
        <f t="shared" si="13"/>
        <v>450.00000233204003</v>
      </c>
      <c r="AJ24" s="18">
        <f t="shared" si="2"/>
        <v>27.0203229895893</v>
      </c>
      <c r="AK24" s="18">
        <f t="shared" si="2"/>
        <v>3.6646866480221498</v>
      </c>
      <c r="AL24" s="18">
        <f t="shared" si="2"/>
        <v>28.092453829169798</v>
      </c>
      <c r="AM24" s="18">
        <f t="shared" si="14"/>
        <v>16.549135894677399</v>
      </c>
      <c r="AN24" s="201">
        <f t="shared" si="15"/>
        <v>950</v>
      </c>
      <c r="AP24" s="264">
        <f t="shared" si="16"/>
        <v>0</v>
      </c>
      <c r="AQ24" s="26">
        <v>0</v>
      </c>
      <c r="AR24" s="272">
        <f t="shared" si="17"/>
        <v>0</v>
      </c>
      <c r="AS24" s="274">
        <v>0</v>
      </c>
      <c r="AT24" s="274">
        <v>0</v>
      </c>
      <c r="AU24" s="274">
        <v>0</v>
      </c>
      <c r="AV24" s="274">
        <v>0</v>
      </c>
      <c r="AW24" s="274">
        <v>0</v>
      </c>
      <c r="AX24" s="274">
        <v>0</v>
      </c>
      <c r="AY24" s="274">
        <v>0</v>
      </c>
      <c r="AZ24" s="274">
        <v>0</v>
      </c>
      <c r="BA24" s="274">
        <v>0</v>
      </c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0"/>
        <v>0</v>
      </c>
      <c r="BH24" s="139" t="e">
        <f t="shared" si="21"/>
        <v>#DIV/0!</v>
      </c>
      <c r="BI24" s="139" t="e">
        <f t="shared" si="22"/>
        <v>#DIV/0!</v>
      </c>
      <c r="BJ24" s="54" t="e">
        <f t="shared" si="23"/>
        <v>#DIV/0!</v>
      </c>
      <c r="BK24" s="54" t="e">
        <f t="shared" si="24"/>
        <v>#DIV/0!</v>
      </c>
      <c r="BL24" s="140" t="e">
        <f t="shared" si="25"/>
        <v>#DIV/0!</v>
      </c>
      <c r="BM24" s="290" t="e">
        <f t="shared" si="26"/>
        <v>#DIV/0!</v>
      </c>
      <c r="BO24" s="285">
        <f>VLOOKUP(B24,'Processed products'!$AK$5:$AV$250,12,FALSE)</f>
        <v>0</v>
      </c>
      <c r="BP24" s="316">
        <f>VLOOKUP(B24,'Processed products'!$AK$5:$AV$250,11,FALSE)</f>
        <v>0</v>
      </c>
      <c r="BR24" s="329">
        <f t="shared" si="27"/>
        <v>1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3"/>
        <v/>
      </c>
      <c r="C25" s="8" t="s">
        <v>13</v>
      </c>
      <c r="D25" s="116"/>
      <c r="E25" s="115">
        <f>IF(B25="",0,VLOOKUP(B25,$B$13:$E$16,4,FALSE))</f>
        <v>0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 t="str">
        <f t="shared" ref="P25" si="29">IF($B25="","0",(((E25-Q25)*1000)/((E25*1000)/P16)))</f>
        <v>0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0</v>
      </c>
      <c r="AA25" s="223">
        <f t="shared" si="9"/>
        <v>0</v>
      </c>
      <c r="AB25" s="223">
        <f t="shared" si="9"/>
        <v>0</v>
      </c>
      <c r="AC25" s="223">
        <f t="shared" si="9"/>
        <v>0</v>
      </c>
      <c r="AD25" s="223">
        <f t="shared" si="9"/>
        <v>0</v>
      </c>
      <c r="AE25" s="223">
        <f t="shared" si="10"/>
        <v>0</v>
      </c>
      <c r="AF25" s="223">
        <f t="shared" si="11"/>
        <v>0</v>
      </c>
      <c r="AG25" s="223">
        <f t="shared" si="12"/>
        <v>0</v>
      </c>
      <c r="AH25" s="224">
        <f t="shared" si="12"/>
        <v>0</v>
      </c>
      <c r="AI25" s="156" t="str">
        <f t="shared" si="13"/>
        <v/>
      </c>
      <c r="AJ25" s="157" t="str">
        <f t="shared" si="2"/>
        <v/>
      </c>
      <c r="AK25" s="157" t="str">
        <f t="shared" si="2"/>
        <v/>
      </c>
      <c r="AL25" s="157" t="str">
        <f t="shared" si="2"/>
        <v/>
      </c>
      <c r="AM25" s="157" t="str">
        <f t="shared" si="14"/>
        <v/>
      </c>
      <c r="AN25" s="158" t="str">
        <f t="shared" si="15"/>
        <v/>
      </c>
      <c r="AP25" s="264" t="str">
        <f t="shared" si="16"/>
        <v/>
      </c>
      <c r="AQ25" s="267">
        <v>0</v>
      </c>
      <c r="AR25" s="273">
        <f t="shared" si="17"/>
        <v>0</v>
      </c>
      <c r="AS25" s="274">
        <v>0</v>
      </c>
      <c r="AT25" s="274">
        <v>0</v>
      </c>
      <c r="AU25" s="274">
        <v>0</v>
      </c>
      <c r="AV25" s="274">
        <v>0</v>
      </c>
      <c r="AW25" s="274">
        <v>0</v>
      </c>
      <c r="AX25" s="274">
        <v>0</v>
      </c>
      <c r="AY25" s="274">
        <v>0</v>
      </c>
      <c r="AZ25" s="274">
        <v>0</v>
      </c>
      <c r="BA25" s="274">
        <v>0</v>
      </c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>
        <f t="shared" si="21"/>
        <v>0</v>
      </c>
      <c r="BI25" s="314">
        <f t="shared" si="22"/>
        <v>0</v>
      </c>
      <c r="BJ25" s="291">
        <f t="shared" si="23"/>
        <v>0</v>
      </c>
      <c r="BK25" s="291">
        <f t="shared" si="24"/>
        <v>0</v>
      </c>
      <c r="BL25" s="292">
        <f t="shared" si="25"/>
        <v>0</v>
      </c>
      <c r="BM25" s="293">
        <f t="shared" si="26"/>
        <v>0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1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</v>
      </c>
      <c r="M26" s="163">
        <f>SUM(M22:M25)</f>
        <v>0</v>
      </c>
      <c r="O26" s="177"/>
      <c r="P26" s="249">
        <f>(E22*P22+E23*P23+E24*P24+E25*P25)/E26</f>
        <v>181.62600625994497</v>
      </c>
      <c r="Q26" s="244">
        <f>SUM(Q22:Q25)</f>
        <v>0</v>
      </c>
      <c r="R26" s="208">
        <f t="shared" ref="R26:Y26" si="30">SUM(R22:R25)</f>
        <v>0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0</v>
      </c>
      <c r="W26" s="208">
        <f t="shared" si="30"/>
        <v>0</v>
      </c>
      <c r="X26" s="208">
        <f t="shared" si="30"/>
        <v>0</v>
      </c>
      <c r="Y26" s="222">
        <f t="shared" si="30"/>
        <v>0</v>
      </c>
      <c r="Z26" s="215">
        <f>SUM(Z22:Z25)</f>
        <v>1</v>
      </c>
      <c r="AA26" s="70">
        <f t="shared" ref="AA26:AH26" si="31">SUM(AA22:AA25)</f>
        <v>0.45000000233204002</v>
      </c>
      <c r="AB26" s="70">
        <f t="shared" si="31"/>
        <v>2.7020322989589299E-2</v>
      </c>
      <c r="AC26" s="70">
        <f t="shared" si="31"/>
        <v>3.6646866480221497E-3</v>
      </c>
      <c r="AD26" s="70">
        <f t="shared" si="31"/>
        <v>2.8092453829169799E-2</v>
      </c>
      <c r="AE26" s="70">
        <f t="shared" si="31"/>
        <v>16.549135894677399</v>
      </c>
      <c r="AF26" s="70">
        <f t="shared" si="31"/>
        <v>0.95</v>
      </c>
      <c r="AG26" s="70">
        <f t="shared" si="31"/>
        <v>0</v>
      </c>
      <c r="AH26" s="216">
        <f t="shared" si="31"/>
        <v>0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B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 xml:space="preserve">Solid/total fraction of input1 - </v>
      </c>
      <c r="B31" s="66"/>
      <c r="C31" s="67" t="s">
        <v>13</v>
      </c>
      <c r="D31" s="280"/>
      <c r="E31" s="68"/>
      <c r="F31" s="70">
        <f>IF(E31&gt;0,(E31)*($E$22-$Q$22),0)</f>
        <v>0</v>
      </c>
      <c r="G31" s="67" t="str">
        <f>IF(B31="","",VLOOKUP(B31,'Processed products'!$AJ$5:$AM$104,2,FALSE))</f>
        <v/>
      </c>
      <c r="H31" s="67" t="str">
        <f>IF(G31="","",VLOOKUP(G31,Other_tables!$Y$3:$AA$214,2,FALSE))</f>
        <v/>
      </c>
      <c r="I31" s="67" t="str">
        <f>IF(G31="","",VLOOKUP(G31,Other_tables!$Y$3:$AA$214,3,FALSE))</f>
        <v/>
      </c>
      <c r="J31" s="111"/>
      <c r="K31" s="111"/>
      <c r="L31" s="69"/>
      <c r="M31" s="69"/>
      <c r="N31" s="69"/>
      <c r="O31" s="69"/>
      <c r="P31" s="69"/>
      <c r="Q31" s="69"/>
      <c r="R31" s="180"/>
      <c r="S31" s="181"/>
      <c r="T31" s="172" t="str">
        <f>IF(B32="",P13,IF(B33="",(F31/(((E13/(P13/1000))-Q22)-(F32/(T32/1000))))*1000,(F31/(((E13/(P13/1000))-Q22)-((F33/(T33/1000))+(F32/(T32/1000)))))*1000))</f>
        <v>0</v>
      </c>
      <c r="U31" s="182" t="s">
        <v>126</v>
      </c>
      <c r="V31" s="180"/>
      <c r="W31" s="180"/>
      <c r="X31" s="180"/>
      <c r="Y31" s="180"/>
      <c r="Z31" s="215">
        <f>F31</f>
        <v>0</v>
      </c>
      <c r="AA31" s="170">
        <f t="shared" ref="AA31:AD33" si="32">IF($E31="",0,((R$13-(R$22*1000))*L31)/1000)</f>
        <v>0</v>
      </c>
      <c r="AB31" s="70">
        <f t="shared" si="32"/>
        <v>0</v>
      </c>
      <c r="AC31" s="70">
        <f t="shared" si="32"/>
        <v>0</v>
      </c>
      <c r="AD31" s="70">
        <f t="shared" si="32"/>
        <v>0</v>
      </c>
      <c r="AE31" s="70">
        <f>IF($E31="",0,((V$13-V$22)*P31))</f>
        <v>0</v>
      </c>
      <c r="AF31" s="303">
        <f>IF($E31="",0,((W$13-(W$22*1000))*Q31)/1000)</f>
        <v>0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 t="str">
        <f t="shared" ref="AI31:AL42" si="35">IF($E31="","",(AA31/$F31)*1000)</f>
        <v/>
      </c>
      <c r="AJ31" s="71" t="str">
        <f t="shared" si="35"/>
        <v/>
      </c>
      <c r="AK31" s="71" t="str">
        <f t="shared" si="35"/>
        <v/>
      </c>
      <c r="AL31" s="71" t="str">
        <f t="shared" si="35"/>
        <v/>
      </c>
      <c r="AM31" s="187" t="str">
        <f t="shared" ref="AM31:AM42" si="36">IF($E31="","",(AE31/$F31))</f>
        <v/>
      </c>
      <c r="AN31" s="308" t="str">
        <f t="shared" ref="AN31:AN42" si="37">IF($E31="","",(AF31/$F31)*1000)</f>
        <v/>
      </c>
      <c r="BR31" s="329">
        <f t="shared" ref="BR31:BR42" si="38">$X$17</f>
        <v>1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304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309" t="str">
        <f t="shared" si="37"/>
        <v/>
      </c>
      <c r="BR32" s="329">
        <f t="shared" si="38"/>
        <v>1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30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310" t="str">
        <f t="shared" si="37"/>
        <v/>
      </c>
      <c r="BR33" s="329">
        <f t="shared" si="38"/>
        <v>1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 t="str">
        <f>IF(B14="","",B14)</f>
        <v/>
      </c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products'!$AJ$5:$AM$104,2,FALSE))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303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308" t="str">
        <f t="shared" si="37"/>
        <v/>
      </c>
      <c r="BR34" s="329">
        <f t="shared" si="38"/>
        <v>1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304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309" t="str">
        <f t="shared" si="37"/>
        <v/>
      </c>
      <c r="BR35" s="329">
        <f t="shared" si="38"/>
        <v>1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30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310" t="str">
        <f t="shared" si="37"/>
        <v/>
      </c>
      <c r="BR36" s="329">
        <f t="shared" si="38"/>
        <v>1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>Solid/total fraction of input3 - Grass_and_grass_clover_conv</v>
      </c>
      <c r="B37" s="66" t="str">
        <f>IF(B15="","",B15)</f>
        <v>Grass_and_grass_clover_conv</v>
      </c>
      <c r="C37" s="67" t="s">
        <v>13</v>
      </c>
      <c r="D37" s="280" t="s">
        <v>127</v>
      </c>
      <c r="E37" s="68">
        <v>1</v>
      </c>
      <c r="F37" s="70">
        <f>IF(E37&gt;0,(E37)*($E$24-$Q$24),0)</f>
        <v>1</v>
      </c>
      <c r="G37" s="67" t="str">
        <f>B37</f>
        <v>Grass_and_grass_clover_conv</v>
      </c>
      <c r="H37" s="67" t="str">
        <f>IF(G37="","",VLOOKUP(G37,Other_tables!$Y$3:$AA$214,2,FALSE))</f>
        <v>Grøn</v>
      </c>
      <c r="I37" s="67" t="str">
        <f>IF(G37="","",VLOOKUP(G37,Other_tables!$Y$3:$AA$214,3,FALSE))</f>
        <v>Grøn</v>
      </c>
      <c r="J37" s="111"/>
      <c r="K37" s="111"/>
      <c r="L37" s="69">
        <v>1</v>
      </c>
      <c r="M37" s="69">
        <v>1</v>
      </c>
      <c r="N37" s="69">
        <v>1</v>
      </c>
      <c r="O37" s="69">
        <v>1</v>
      </c>
      <c r="P37" s="69">
        <v>1</v>
      </c>
      <c r="Q37" s="69">
        <v>1</v>
      </c>
      <c r="R37" s="180"/>
      <c r="S37" s="181"/>
      <c r="T37" s="172">
        <f>IF(B38="",P15,IF(B39="",(F37/(((E15/(P15/1000))-Q24)-(F38/(T38/1000))))*1000,(F37/(((E15/(P15/1000))-Q24)-((F39/(T39/1000))+(F38/(T38/1000)))))*1000))</f>
        <v>181.626006259945</v>
      </c>
      <c r="U37" s="182" t="s">
        <v>126</v>
      </c>
      <c r="V37" s="180"/>
      <c r="W37" s="180"/>
      <c r="X37" s="180"/>
      <c r="Y37" s="180"/>
      <c r="Z37" s="215">
        <f t="shared" si="39"/>
        <v>1</v>
      </c>
      <c r="AA37" s="170">
        <f t="shared" ref="AA37:AD39" si="41">IF($E37="",0,((R$15-(R$24*1000))*L37)/1000)</f>
        <v>0.45000000233204002</v>
      </c>
      <c r="AB37" s="70">
        <f t="shared" si="41"/>
        <v>2.7020322989589299E-2</v>
      </c>
      <c r="AC37" s="70">
        <f t="shared" si="41"/>
        <v>3.6646866480221497E-3</v>
      </c>
      <c r="AD37" s="70">
        <f t="shared" si="41"/>
        <v>2.8092453829169799E-2</v>
      </c>
      <c r="AE37" s="70">
        <f>IF($E37="",0,((V$15-V$24)*P37))</f>
        <v>16.549135894677399</v>
      </c>
      <c r="AF37" s="303">
        <f>IF($E37="",0,((W$15-(W$24*1000))*Q37)/1000)</f>
        <v>0.95</v>
      </c>
      <c r="AG37" s="144">
        <f>IF($E37="",0,((L$22-X$22)*Q37))</f>
        <v>0</v>
      </c>
      <c r="AH37" s="216">
        <f t="shared" si="34"/>
        <v>0</v>
      </c>
      <c r="AI37" s="210">
        <f t="shared" si="35"/>
        <v>450.00000233204003</v>
      </c>
      <c r="AJ37" s="71">
        <f t="shared" si="35"/>
        <v>27.0203229895893</v>
      </c>
      <c r="AK37" s="71">
        <f t="shared" si="35"/>
        <v>3.6646866480221498</v>
      </c>
      <c r="AL37" s="71">
        <f t="shared" si="35"/>
        <v>28.092453829169798</v>
      </c>
      <c r="AM37" s="187">
        <f>IF($E37="","",(AE37/$F37))</f>
        <v>16.549135894677399</v>
      </c>
      <c r="AN37" s="308">
        <f t="shared" si="37"/>
        <v>950</v>
      </c>
      <c r="BR37" s="329">
        <f t="shared" si="38"/>
        <v>1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304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309" t="str">
        <f t="shared" si="37"/>
        <v/>
      </c>
      <c r="BR38" s="329">
        <f t="shared" si="38"/>
        <v>1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30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310" t="str">
        <f t="shared" si="37"/>
        <v/>
      </c>
      <c r="BR39" s="329">
        <f t="shared" si="38"/>
        <v>1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 xml:space="preserve">Solid/total fraction of input4 - </v>
      </c>
      <c r="B40" s="66" t="str">
        <f>IF(B16="","",B16)</f>
        <v/>
      </c>
      <c r="C40" s="67" t="s">
        <v>13</v>
      </c>
      <c r="D40" s="280"/>
      <c r="E40" s="68"/>
      <c r="F40" s="70">
        <f>IF(E40&gt;0,(E40)*($E$25-$Q$25),0)</f>
        <v>0</v>
      </c>
      <c r="G40" s="67" t="str">
        <f>B40</f>
        <v/>
      </c>
      <c r="H40" s="67" t="str">
        <f>IF(G40="","",VLOOKUP(G40,Other_tables!$Y$3:$AA$214,2,FALSE))</f>
        <v/>
      </c>
      <c r="I40" s="67" t="str">
        <f>IF(G40="","",VLOOKUP(G40,Other_tables!$Y$3:$AA$214,3,FALSE))</f>
        <v/>
      </c>
      <c r="J40" s="111"/>
      <c r="K40" s="111"/>
      <c r="L40" s="69"/>
      <c r="M40" s="69"/>
      <c r="N40" s="69"/>
      <c r="O40" s="69"/>
      <c r="P40" s="69"/>
      <c r="Q40" s="69"/>
      <c r="R40" s="180"/>
      <c r="S40" s="181"/>
      <c r="T40" s="172" t="str">
        <f>IF(B41="",P16,IF(B42="",(F40/(((E16/(P16/1000))-Q25)-(F41/(T41/1000))))*1000,(F40/(((E16/(P16/1000))-Q25)-((F42/(T42/1000))+(F41/(T41/1000)))))*1000))</f>
        <v>0</v>
      </c>
      <c r="U40" s="182" t="s">
        <v>126</v>
      </c>
      <c r="V40" s="180"/>
      <c r="W40" s="180"/>
      <c r="X40" s="180"/>
      <c r="Y40" s="180"/>
      <c r="Z40" s="215">
        <f t="shared" si="39"/>
        <v>0</v>
      </c>
      <c r="AA40" s="170">
        <f t="shared" ref="AA40:AD42" si="44">IF($E40="",0,((R$16-(R$25*1000))*L40)/1000)</f>
        <v>0</v>
      </c>
      <c r="AB40" s="70">
        <f t="shared" si="44"/>
        <v>0</v>
      </c>
      <c r="AC40" s="70">
        <f t="shared" si="44"/>
        <v>0</v>
      </c>
      <c r="AD40" s="70">
        <f t="shared" si="44"/>
        <v>0</v>
      </c>
      <c r="AE40" s="70">
        <f>IF($E40="",0,((V$16-V$25)*P40))</f>
        <v>0</v>
      </c>
      <c r="AF40" s="303">
        <f>IF($E40="",0,((W$16-(W$25*1000))*Q40)/1000)</f>
        <v>0</v>
      </c>
      <c r="AG40" s="144">
        <f t="shared" si="33"/>
        <v>0</v>
      </c>
      <c r="AH40" s="216">
        <f t="shared" si="34"/>
        <v>0</v>
      </c>
      <c r="AI40" s="210" t="str">
        <f t="shared" si="35"/>
        <v/>
      </c>
      <c r="AJ40" s="71" t="str">
        <f t="shared" si="35"/>
        <v/>
      </c>
      <c r="AK40" s="71" t="str">
        <f t="shared" si="35"/>
        <v/>
      </c>
      <c r="AL40" s="71" t="str">
        <f t="shared" si="35"/>
        <v/>
      </c>
      <c r="AM40" s="187" t="str">
        <f t="shared" si="36"/>
        <v/>
      </c>
      <c r="AN40" s="308" t="str">
        <f t="shared" si="37"/>
        <v/>
      </c>
      <c r="BR40" s="329">
        <f t="shared" si="38"/>
        <v>1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304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309" t="str">
        <f t="shared" si="37"/>
        <v/>
      </c>
      <c r="BR41" s="329">
        <f t="shared" si="38"/>
        <v>1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30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311" t="str">
        <f t="shared" si="37"/>
        <v/>
      </c>
      <c r="BR42" s="329">
        <f t="shared" si="38"/>
        <v>1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1</v>
      </c>
      <c r="L43" s="27">
        <f t="shared" ref="L43:Q43" si="45">SUM(L28,L31:L42)</f>
        <v>1</v>
      </c>
      <c r="M43" s="27">
        <f t="shared" si="45"/>
        <v>1</v>
      </c>
      <c r="N43" s="27">
        <f t="shared" si="45"/>
        <v>1</v>
      </c>
      <c r="O43" s="27">
        <f t="shared" si="45"/>
        <v>1</v>
      </c>
      <c r="P43" s="27">
        <f t="shared" si="45"/>
        <v>1</v>
      </c>
      <c r="Q43" s="64">
        <f t="shared" si="45"/>
        <v>1</v>
      </c>
      <c r="S43" s="28"/>
      <c r="Y43" s="225" t="s">
        <v>40</v>
      </c>
      <c r="Z43" s="141">
        <f>SUM(Z31:Z42)</f>
        <v>1</v>
      </c>
      <c r="AA43" s="141">
        <f t="shared" ref="AA43:AG43" si="46">SUM(AA31:AA42)</f>
        <v>0.45000000233204002</v>
      </c>
      <c r="AB43" s="141">
        <f t="shared" si="46"/>
        <v>2.7020322989589299E-2</v>
      </c>
      <c r="AC43" s="141">
        <f t="shared" si="46"/>
        <v>3.6646866480221497E-3</v>
      </c>
      <c r="AD43" s="141">
        <f>SUM(AD31:AD42)</f>
        <v>2.8092453829169799E-2</v>
      </c>
      <c r="AE43" s="141">
        <f t="shared" si="46"/>
        <v>16.549135894677399</v>
      </c>
      <c r="AF43" s="306">
        <f t="shared" si="46"/>
        <v>0.95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</v>
      </c>
      <c r="AA44" s="198">
        <f t="shared" ref="AA44:AG44" si="47">AA26-AA43</f>
        <v>0</v>
      </c>
      <c r="AB44" s="198">
        <f t="shared" si="47"/>
        <v>0</v>
      </c>
      <c r="AC44" s="198">
        <f t="shared" si="47"/>
        <v>0</v>
      </c>
      <c r="AD44" s="198">
        <f t="shared" si="47"/>
        <v>0</v>
      </c>
      <c r="AE44" s="198">
        <f t="shared" si="47"/>
        <v>0</v>
      </c>
      <c r="AF44" s="307">
        <f t="shared" si="47"/>
        <v>0</v>
      </c>
      <c r="AG44" s="198">
        <f t="shared" si="47"/>
        <v>0</v>
      </c>
      <c r="AH44" s="199">
        <f>AH26-AH43</f>
        <v>0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58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/>
      </c>
      <c r="C48" s="27">
        <f>IF(B48="",0,IF(VLOOKUP(G48,Other_tables!$E$3:$H$225,3,FALSE)="Nej",VLOOKUP(B48,$B$31:$AH$42,31,FALSE),((VLOOKUP(G48,Other_tables!$E$3:$H$225,4,FALSE))/100)*VLOOKUP(B48,$B$31:$F$42,5,FALSE)))</f>
        <v>0</v>
      </c>
      <c r="D48" s="162"/>
      <c r="E48" s="16" t="str">
        <f>IF(B48="","",IF($G$5=Other_tables!$I$2,VLOOKUP(G48,Other_tables!$E$3:$K$225,5,FALSE),IF($G$5=Other_tables!$J$2,VLOOKUP(G48,Other_tables!$E$3:$K$225,6,FALSE),IF($G$5=Other_tables!$K$2,VLOOKUP(G48,Other_tables!$E$3:$K$225,7,FALSE),"?"))))</f>
        <v/>
      </c>
      <c r="F48" s="27">
        <f t="shared" ref="F48:F50" si="49">IF(OR(E48="",E48="?"),0,((((0.981*E48*C48)/(0.0831*(273.15+$G$4)))*16)/1000)*((100-$G$7)/100))</f>
        <v>0</v>
      </c>
      <c r="G48" s="16">
        <f>B13</f>
        <v>0</v>
      </c>
      <c r="Q48" s="159">
        <f t="shared" ref="Q48:Q50" si="50">IF(OR(E48="",E48="?"),0,(F48/((100-$G$7)/100))*2.48)</f>
        <v>0</v>
      </c>
      <c r="R48" s="159">
        <f>IF(OR(E48="",E48="?"),0,(F48*(12/16)+AR48+AQ48+AP48))</f>
        <v>0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0</v>
      </c>
      <c r="W48" s="159">
        <f t="shared" ref="W48:W50" si="52">IF(OR(E48="",E48="?"),0,(F48/((100-$G$7)/100))*2.48)</f>
        <v>0</v>
      </c>
      <c r="X48" s="159">
        <f>W48</f>
        <v>0</v>
      </c>
      <c r="Y48" s="165"/>
      <c r="AP48" s="188">
        <f>IF(F48="","",(F48/((100-$G$7)/100))*(12/16)*0.538)</f>
        <v>0</v>
      </c>
      <c r="AQ48" s="26">
        <v>0</v>
      </c>
      <c r="AR48" s="188">
        <f>IF(F48="","",((F48/((100-$G$7)/100))-F48)*(12/16))</f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>Grass_and_grass_clover_conv</v>
      </c>
      <c r="C50" s="27">
        <f>IF(B50="",0,IF(VLOOKUP(G50,Other_tables!$E$3:$H$225,3,FALSE)="Nej",VLOOKUP(B50,$B$31:$AH$42,31,FALSE),((VLOOKUP(G50,Other_tables!$E$3:$H$225,4,FALSE))/100)*VLOOKUP(B50,$B$31:$F$42,5,FALSE)))</f>
        <v>0.95</v>
      </c>
      <c r="D50" s="162"/>
      <c r="E50" s="16">
        <f>IF(B50="","",IF($G$5=Other_tables!$I$2,VLOOKUP(G50,Other_tables!$E$3:$K$225,5,FALSE),IF($G$5=Other_tables!$J$2,VLOOKUP(G50,Other_tables!$E$3:$K$225,6,FALSE),IF($G$5=Other_tables!$K$2,VLOOKUP(G50,Other_tables!$E$3:$K$225,7,FALSE),"?"))))</f>
        <v>324</v>
      </c>
      <c r="F50" s="27">
        <f t="shared" si="49"/>
        <v>0.20128048742458951</v>
      </c>
      <c r="G50" s="16" t="str">
        <f>B15</f>
        <v>Grass_and_grass_clover_conv</v>
      </c>
      <c r="Q50" s="159">
        <f t="shared" si="50"/>
        <v>0.50421778667977979</v>
      </c>
      <c r="R50" s="159">
        <f t="shared" si="53"/>
        <v>0.234522264893196</v>
      </c>
      <c r="S50" s="159">
        <v>0</v>
      </c>
      <c r="T50" s="159">
        <v>0</v>
      </c>
      <c r="U50" s="159">
        <v>0</v>
      </c>
      <c r="V50" s="159">
        <f t="shared" si="51"/>
        <v>12.966555076819747</v>
      </c>
      <c r="W50" s="159">
        <f t="shared" si="52"/>
        <v>0.50421778667977979</v>
      </c>
      <c r="X50" s="159">
        <f t="shared" si="54"/>
        <v>0.50421778667977979</v>
      </c>
      <c r="Y50" s="165"/>
      <c r="AP50" s="188">
        <f>IF(F50="","",(F50/((100-$G$7)/100))*(12/16)*0.538)</f>
        <v>8.2037047147294831E-2</v>
      </c>
      <c r="AQ50" s="26">
        <v>0</v>
      </c>
      <c r="AR50" s="188">
        <f>IF(F50="","",((F50/((100-$G$7)/100))-F50)*(12/16))</f>
        <v>1.5248521774590199E-3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/>
      </c>
      <c r="C51" s="27">
        <f>IF(B51="",0,IF(VLOOKUP(G51,Other_tables!$E$3:$H$129,3,FALSE)="Nej",VLOOKUP(B51,$B$31:$AH$42,31,FALSE),((VLOOKUP(G51,Other_tables!$E$3:$H$129,4,FALSE))/100)*VLOOKUP(B51,$B$31:$F$42,5,FALSE)))</f>
        <v>0</v>
      </c>
      <c r="D51" s="162"/>
      <c r="E51" s="16" t="str">
        <f>IF(B51="","",IF($G$5=Other_tables!$I$2,VLOOKUP(G51,Other_tables!$E$3:$K$225,5,FALSE),IF($G$5=Other_tables!$J$2,VLOOKUP(G51,Other_tables!$E$3:$K$225,6,FALSE),IF($G$5=Other_tables!$K$2,VLOOKUP(G51,Other_tables!$E$3:$K$225,7,FALSE),"?"))))</f>
        <v/>
      </c>
      <c r="F51" s="27">
        <f>IF(OR(E51="",E51="?"),0,((((0.981*E51*C51)/(0.0831*(273.15+$G$4)))*16)/1000)*((100-$G$7)/100))</f>
        <v>0</v>
      </c>
      <c r="G51" s="16">
        <f>B16</f>
        <v>0</v>
      </c>
      <c r="Q51" s="159">
        <f>IF(OR(E51="",E51="?"),0,(F51/((100-$G$7)/100))*2.48)</f>
        <v>0</v>
      </c>
      <c r="R51" s="159">
        <f t="shared" si="53"/>
        <v>0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0</v>
      </c>
      <c r="W51" s="159">
        <f>IF(OR(E51="",E51="?"),0,(F51/((100-$G$7)/100))*2.48)</f>
        <v>0</v>
      </c>
      <c r="X51" s="159">
        <f t="shared" si="54"/>
        <v>0</v>
      </c>
      <c r="Y51" s="165"/>
      <c r="AP51" s="188">
        <f>IF(F51="","",(F51/((100-$G$7)/100))*(12/16)*0.538)</f>
        <v>0</v>
      </c>
      <c r="AQ51" s="26">
        <v>0</v>
      </c>
      <c r="AR51" s="188">
        <f>IF(F51="","",((F51/((100-$G$7)/100))-F51)*(12/16))</f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0.20128048742458951</v>
      </c>
      <c r="Q52" s="27">
        <f t="shared" ref="Q52:X52" si="55">SUM(I36,Q48:Q51)</f>
        <v>0.50421778667977979</v>
      </c>
      <c r="R52" s="27">
        <f t="shared" si="55"/>
        <v>0.234522264893196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12.966555076819747</v>
      </c>
      <c r="W52" s="27">
        <f t="shared" si="55"/>
        <v>0.50421778667977979</v>
      </c>
      <c r="X52" s="164">
        <f t="shared" si="55"/>
        <v>0.50421778667977979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14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14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 t="s">
        <v>249</v>
      </c>
      <c r="C57" s="8" t="s">
        <v>13</v>
      </c>
      <c r="D57" s="116" t="s">
        <v>127</v>
      </c>
      <c r="E57" s="169">
        <f>Z31+Z34+Z37+Z40-Q52</f>
        <v>0.49578221332022021</v>
      </c>
      <c r="F57" s="93">
        <v>1</v>
      </c>
      <c r="G57" s="128" t="s">
        <v>101</v>
      </c>
      <c r="H57" s="93">
        <v>9.3000000000000007</v>
      </c>
      <c r="I57" s="23"/>
      <c r="J57" s="23"/>
      <c r="K57" s="93">
        <v>27.9</v>
      </c>
      <c r="L57" s="139">
        <f>C48+C49+C50+C51-W52</f>
        <v>0.44578221332022017</v>
      </c>
      <c r="M57" s="139">
        <v>0</v>
      </c>
      <c r="O57" s="278">
        <f>((($B$69*$Z$57)/1000)/$B$72)*1000</f>
        <v>54.504621482318996</v>
      </c>
      <c r="Q57" s="159">
        <f>AR57*(16/12)*19.5</f>
        <v>2.8565439004758493E-4</v>
      </c>
      <c r="R57" s="159">
        <f>AR57*11</f>
        <v>1.2085378040474749E-4</v>
      </c>
      <c r="S57" s="159">
        <v>0</v>
      </c>
      <c r="T57" s="159">
        <v>0</v>
      </c>
      <c r="U57" s="159">
        <v>0</v>
      </c>
      <c r="V57" s="159">
        <f>(AR57*(16/12)*55)+(AR57*10*21.75)</f>
        <v>3.1953007091861264E-3</v>
      </c>
      <c r="W57" s="159">
        <f>AR57*(16/12)*19.5</f>
        <v>2.8565439004758493E-4</v>
      </c>
      <c r="X57" s="159">
        <f>IF(L57&gt;0,(L57-(L57*BH57^(F57/10))),0)</f>
        <v>2.8657383320673802E-4</v>
      </c>
      <c r="Y57" s="190"/>
      <c r="Z57" s="197">
        <f>(Z31+Z34+Z37+Z40)-Q52-Q57</f>
        <v>0.49549655893017264</v>
      </c>
      <c r="AA57" s="198">
        <f>(AA31+AA34+AA37+AA40)-R52-R57</f>
        <v>0.21535688365843927</v>
      </c>
      <c r="AB57" s="198">
        <f t="shared" ref="AB57:AD57" si="56">(AB31+AB34+AB37+AB40)-S52-S57</f>
        <v>2.7020322989589299E-2</v>
      </c>
      <c r="AC57" s="198">
        <f t="shared" si="56"/>
        <v>3.6646866480221497E-3</v>
      </c>
      <c r="AD57" s="198">
        <f t="shared" si="56"/>
        <v>2.8092453829169799E-2</v>
      </c>
      <c r="AE57" s="198">
        <f>(AE31+AE34+AE37+AE40)-V52-V57</f>
        <v>3.5793855171484656</v>
      </c>
      <c r="AF57" s="198">
        <f>(AF31+AF34+AF37+AF40)-W52-W57</f>
        <v>0.44549655893017259</v>
      </c>
      <c r="AG57" s="198">
        <f>IF(OR(G22="IPCC_MCF_B0",G22=""),L57-X57,(AG31+AG34+AG37+AG40+AH31+AH34+AH37+AH40)-X52-X57)</f>
        <v>0.44549563948701343</v>
      </c>
      <c r="AH57" s="199"/>
      <c r="AI57" s="156">
        <f>IF($E57="","",(AA57/$Z$57)*1000)</f>
        <v>434.62841421828767</v>
      </c>
      <c r="AJ57" s="157">
        <f t="shared" ref="AJ57:AN57" si="57">IF($E57="","",(AB57/$Z$57)*1000)</f>
        <v>54.531807542576921</v>
      </c>
      <c r="AK57" s="157">
        <f t="shared" si="57"/>
        <v>7.3959880890688323</v>
      </c>
      <c r="AL57" s="157">
        <f t="shared" si="57"/>
        <v>56.69555786587955</v>
      </c>
      <c r="AM57" s="157">
        <f>IF($E57="","",(AE57/$Z$57))</f>
        <v>7.2238352671443815</v>
      </c>
      <c r="AN57" s="158">
        <f t="shared" si="57"/>
        <v>899.09112566199224</v>
      </c>
      <c r="AP57" s="188">
        <f>IF(B57="",0,(AR57*10))</f>
        <v>1.0986707309522498E-4</v>
      </c>
      <c r="AQ57" s="26">
        <v>0</v>
      </c>
      <c r="AR57" s="188">
        <f>IF(B57="",0,IF(G57="Arrhenius",(BL57+BM57)*(12/16),"?"))</f>
        <v>1.0986707309522499E-5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1.4653653174826219E-5</v>
      </c>
      <c r="BE57" s="159"/>
      <c r="BF57" s="159">
        <f>10*19.5*BD57</f>
        <v>2.857462369091113E-3</v>
      </c>
      <c r="BG57" s="159"/>
      <c r="BH57" s="159">
        <f>1-(BF57/L57)</f>
        <v>0.99359000363022898</v>
      </c>
      <c r="BI57" s="159"/>
      <c r="BJ57" s="159">
        <f>(L57+L57*BH57^(F57/10))/2</f>
        <v>0.4456389264036168</v>
      </c>
      <c r="BK57" s="159">
        <f>(M57+M57*BI57^(F57/10))/2</f>
        <v>0</v>
      </c>
      <c r="BL57" s="315">
        <f>(((BJ57*EXP($K$57-81000*(1/(8.314*(H57+273.15)))))*24)*F57)/1000</f>
        <v>1.464894307936333E-5</v>
      </c>
      <c r="BM57" s="159"/>
      <c r="BR57" s="329">
        <f t="shared" ref="BR57" si="58">$X$17</f>
        <v>1</v>
      </c>
      <c r="BT57" s="228">
        <f t="shared" si="43"/>
        <v>0</v>
      </c>
      <c r="BU57" s="228">
        <f t="shared" si="43"/>
        <v>0</v>
      </c>
      <c r="BV57" s="228">
        <f t="shared" si="43"/>
        <v>0</v>
      </c>
      <c r="BW57" s="228">
        <f t="shared" si="42"/>
        <v>0</v>
      </c>
      <c r="BX57" s="228">
        <f t="shared" si="42"/>
        <v>0</v>
      </c>
      <c r="BY57" s="228">
        <f t="shared" si="42"/>
        <v>0</v>
      </c>
      <c r="BZ57" s="228">
        <f t="shared" si="42"/>
        <v>0</v>
      </c>
      <c r="CA57" s="228">
        <f t="shared" si="42"/>
        <v>0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 t="s">
        <v>250</v>
      </c>
      <c r="C62" s="8" t="s">
        <v>13</v>
      </c>
      <c r="D62" s="116" t="s">
        <v>127</v>
      </c>
      <c r="E62" s="25">
        <v>0.53500000000000003</v>
      </c>
      <c r="F62" s="27">
        <f>(E57-Q57)*E62</f>
        <v>0.26509065902764239</v>
      </c>
      <c r="G62" s="8" t="str">
        <f>IF(B62="","",VLOOKUP(B62,'Processed products'!$AJ$5:$AM$104,2,FALSE))</f>
        <v>Separ_degas_solid_fraction_new_plant_conv</v>
      </c>
      <c r="H62" s="8" t="str">
        <f>IF(B62="","",VLOOKUP(B62,'Processed products'!$AJ$5:$AM$104,3,FALSE))</f>
        <v>Degas_plant_organic_ferti_conv</v>
      </c>
      <c r="I62" s="8" t="str">
        <f>IF(B62="","",VLOOKUP(B62,'Processed products'!$AJ$5:$AM$104,4,FALSE))</f>
        <v>Field_application</v>
      </c>
      <c r="L62" s="26">
        <v>0.53500000000000003</v>
      </c>
      <c r="M62" s="26">
        <v>0.2369</v>
      </c>
      <c r="N62" s="26">
        <v>0.52349999999999997</v>
      </c>
      <c r="O62" s="26">
        <v>0.2369</v>
      </c>
      <c r="P62" s="26">
        <v>0.53500000000000003</v>
      </c>
      <c r="Q62" s="26">
        <v>0.53500000000000003</v>
      </c>
      <c r="T62" s="16">
        <f>(IF($B62="","",VLOOKUP($B62,'Processed products'!$AJ$5:$AN$104,5,FALSE)))</f>
        <v>300</v>
      </c>
      <c r="Z62" s="195">
        <f>F62</f>
        <v>0.26509065902764239</v>
      </c>
      <c r="AA62" s="27">
        <f>(($AA$31+$AA$34+$AA$37+$AA$40)-$R$52-$R$57)*L62</f>
        <v>0.11521593275726502</v>
      </c>
      <c r="AB62" s="27">
        <f>(($AB$31+$AB$34+$AB$37+$AB$40)-$S$52-$S$57)*M62</f>
        <v>6.4011145162337045E-3</v>
      </c>
      <c r="AC62" s="27">
        <f>(($AC$31+$AC$34+$AC$37+$AC$40)-$T$52-$T$57)*N62</f>
        <v>1.9184634602395952E-3</v>
      </c>
      <c r="AD62" s="27">
        <f>(($AD$31+$AD$34+$AD$37+$AD$40)-$U$52-$U$57)*O62</f>
        <v>6.6551023121303255E-3</v>
      </c>
      <c r="AE62" s="27">
        <f>(($AE$31+$AE$34+$AE$37+$AE$40)-$V$52-$V$57)*P62</f>
        <v>1.9149712516744293</v>
      </c>
      <c r="AF62" s="27">
        <f>(($AF$31+$AF$34+$AF$37+$AF$40)-$W$52-$W$57)*Q62</f>
        <v>0.23834065902764234</v>
      </c>
      <c r="AG62" s="27">
        <f>($AG$57*Q62)</f>
        <v>0.2383401671255522</v>
      </c>
      <c r="AH62" s="196"/>
      <c r="AI62" s="200">
        <f t="shared" ref="AI62:AL64" si="59">IF($E62="","",(AA62/$F62)*1000)</f>
        <v>434.62841421828767</v>
      </c>
      <c r="AJ62" s="18">
        <f t="shared" si="59"/>
        <v>24.146888237077516</v>
      </c>
      <c r="AK62" s="18">
        <f t="shared" si="59"/>
        <v>7.2370089058458564</v>
      </c>
      <c r="AL62" s="18">
        <f>IF($E62="","",(AD62/$Z62)*1000)</f>
        <v>25.105004969022175</v>
      </c>
      <c r="AM62" s="18">
        <f t="shared" ref="AM62:AN64" si="60">IF($E62="","",(AE62/$F62))</f>
        <v>7.2238352671443815</v>
      </c>
      <c r="AN62" s="201">
        <f t="shared" si="60"/>
        <v>0.89909112566199212</v>
      </c>
      <c r="BR62" s="329">
        <f t="shared" ref="BR62:BR64" si="61">$X$17</f>
        <v>1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 t="s">
        <v>251</v>
      </c>
      <c r="C63" s="8" t="s">
        <v>13</v>
      </c>
      <c r="D63" s="116" t="s">
        <v>127</v>
      </c>
      <c r="E63" s="25">
        <v>0.46500000000000002</v>
      </c>
      <c r="F63" s="27">
        <f>(E57-Q57)*E63</f>
        <v>0.2304058999025303</v>
      </c>
      <c r="G63" s="8" t="str">
        <f>IF(B63="","",VLOOKUP(B63,'Processed products'!$AJ$5:$AM$104,2,FALSE))</f>
        <v>Separ_degas_thin_fraction_new_plant_conv</v>
      </c>
      <c r="H63" s="8" t="str">
        <f>IF(B63="","",VLOOKUP(B63,'Processed products'!$AJ$5:$AM$104,3,FALSE))</f>
        <v>Degas_plant_organic_ferti_conv</v>
      </c>
      <c r="I63" s="8" t="str">
        <f>IF(B63="","",VLOOKUP(B63,'Processed products'!$AJ$5:$AM$104,4,FALSE))</f>
        <v>Field_application</v>
      </c>
      <c r="L63" s="26">
        <v>0.46500000000000002</v>
      </c>
      <c r="M63" s="26">
        <v>0.7631</v>
      </c>
      <c r="N63" s="26">
        <v>0.47649999999999998</v>
      </c>
      <c r="O63" s="26">
        <v>0.7631</v>
      </c>
      <c r="P63" s="26">
        <v>0.46500000000000002</v>
      </c>
      <c r="Q63" s="26">
        <v>0.46500000000000002</v>
      </c>
      <c r="T63" s="16">
        <f>(IF($B63="","",VLOOKUP($B63,'Processed products'!$AJ$5:$AN$104,5,FALSE)))</f>
        <v>39</v>
      </c>
      <c r="Z63" s="195">
        <f t="shared" ref="Z63:Z64" si="62">F63</f>
        <v>0.2304058999025303</v>
      </c>
      <c r="AA63" s="27">
        <f>(($AA$31+$AA$34+$AA$37+$AA$40)-$R$52-$R$57)*L63</f>
        <v>0.10014095090117427</v>
      </c>
      <c r="AB63" s="27">
        <f>(($AB$31+$AB$34+$AB$37+$AB$40)-$S$52-$S$57)*M63</f>
        <v>2.0619208473355594E-2</v>
      </c>
      <c r="AC63" s="27">
        <f>(($AC$31+$AC$34+$AC$37+$AC$40)-$T$52-$T$57)*N63</f>
        <v>1.7462231877825544E-3</v>
      </c>
      <c r="AD63" s="27">
        <f>(($AD$31+$AD$34+$AD$37+$AD$40)-$U$52-$U$57)*O63</f>
        <v>2.1437351517039474E-2</v>
      </c>
      <c r="AE63" s="27">
        <f>(($AE$31+$AE$34+$AE$37+$AE$40)-$V$52-$V$57)*P63</f>
        <v>1.6644142654740366</v>
      </c>
      <c r="AF63" s="27">
        <f>(($AF$31+$AF$34+$AF$37+$AF$40)-$W$52-$W$57)*Q63</f>
        <v>0.20715589990253028</v>
      </c>
      <c r="AG63" s="27">
        <f t="shared" ref="AG63:AG64" si="63">($AG$57*Q63)</f>
        <v>0.20715547236146126</v>
      </c>
      <c r="AH63" s="196"/>
      <c r="AI63" s="200">
        <f t="shared" si="59"/>
        <v>434.62841421828767</v>
      </c>
      <c r="AJ63" s="18">
        <f t="shared" si="59"/>
        <v>89.49080072202247</v>
      </c>
      <c r="AK63" s="18">
        <f t="shared" si="59"/>
        <v>7.5788996224544052</v>
      </c>
      <c r="AL63" s="18">
        <f>IF($E63="","",(AD63/$Z63)*1000)</f>
        <v>93.041677865489646</v>
      </c>
      <c r="AM63" s="18">
        <f t="shared" si="60"/>
        <v>7.2238352671443815</v>
      </c>
      <c r="AN63" s="201">
        <f t="shared" si="60"/>
        <v>0.89909112566199223</v>
      </c>
      <c r="BR63" s="329">
        <f t="shared" si="61"/>
        <v>1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1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1</v>
      </c>
      <c r="L65" s="27">
        <f>SUM(L62:L64)</f>
        <v>1</v>
      </c>
      <c r="M65" s="27">
        <f t="shared" ref="M65:Q65" si="64">SUM(M62:M64)</f>
        <v>1</v>
      </c>
      <c r="N65" s="27">
        <f t="shared" si="64"/>
        <v>1</v>
      </c>
      <c r="O65" s="27">
        <f t="shared" si="64"/>
        <v>1</v>
      </c>
      <c r="P65" s="27">
        <f t="shared" si="64"/>
        <v>1</v>
      </c>
      <c r="Q65" s="27">
        <f t="shared" si="64"/>
        <v>1</v>
      </c>
      <c r="Y65" s="225" t="s">
        <v>76</v>
      </c>
      <c r="Z65" s="141">
        <f t="shared" ref="Z65:AG65" si="65">SUM(Z62:Z64)</f>
        <v>0.49549655893017269</v>
      </c>
      <c r="AA65" s="141">
        <f t="shared" si="65"/>
        <v>0.2153568836584393</v>
      </c>
      <c r="AB65" s="141">
        <f t="shared" si="65"/>
        <v>2.7020322989589299E-2</v>
      </c>
      <c r="AC65" s="141">
        <f t="shared" si="65"/>
        <v>3.6646866480221493E-3</v>
      </c>
      <c r="AD65" s="141">
        <f t="shared" si="65"/>
        <v>2.8092453829169799E-2</v>
      </c>
      <c r="AE65" s="141">
        <f t="shared" si="65"/>
        <v>3.5793855171484656</v>
      </c>
      <c r="AF65" s="141">
        <f t="shared" si="65"/>
        <v>0.44549655893017259</v>
      </c>
      <c r="AG65" s="141">
        <f t="shared" si="65"/>
        <v>0.44549563948701343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Y66" s="221" t="s">
        <v>74</v>
      </c>
      <c r="Z66" s="198">
        <f t="shared" ref="Z66:AF66" si="66">(Z31+Z34+Z37+Z40)-Q52-Q57-Z65</f>
        <v>0</v>
      </c>
      <c r="AA66" s="198">
        <f t="shared" si="66"/>
        <v>0</v>
      </c>
      <c r="AB66" s="198">
        <f t="shared" si="66"/>
        <v>0</v>
      </c>
      <c r="AC66" s="198">
        <f t="shared" si="66"/>
        <v>0</v>
      </c>
      <c r="AD66" s="198">
        <f t="shared" si="66"/>
        <v>0</v>
      </c>
      <c r="AE66" s="198">
        <f t="shared" si="66"/>
        <v>0</v>
      </c>
      <c r="AF66" s="198">
        <f t="shared" si="66"/>
        <v>0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>
        <f>(F31*T31+F34*T34+F37*T37+F40*T40)/(F31+F34+F37+F40)</f>
        <v>181.626006259945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>
        <f>(B69/B70)</f>
        <v>1.6511455114540454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>
        <f>B71*(Z31+Z34+Z37+Z40)</f>
        <v>1.6511455114540454</v>
      </c>
      <c r="V72" s="152"/>
      <c r="W72" s="152"/>
      <c r="X72" s="152"/>
      <c r="Y72" s="152"/>
      <c r="Z72" s="152"/>
      <c r="AA72" s="152"/>
      <c r="AB72" s="152"/>
      <c r="AC72" s="152"/>
      <c r="AD72" s="152"/>
      <c r="AE72" s="152"/>
      <c r="AF72" s="152"/>
      <c r="AG72" s="152"/>
      <c r="AH72" s="152"/>
      <c r="AI72" s="152"/>
      <c r="AJ72" s="152"/>
      <c r="AK72" s="152"/>
      <c r="AL72" s="152"/>
      <c r="AM72" s="152"/>
      <c r="AN72" s="152"/>
      <c r="AO72" s="152"/>
      <c r="AP72" s="152"/>
      <c r="AQ72" s="152"/>
      <c r="AR72" s="152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B72-(1-(B69/1000))*(F31+F34+F37+F40)</f>
        <v>0.83277151771399038</v>
      </c>
      <c r="Q73" s="313"/>
      <c r="R73" s="313"/>
      <c r="AL73" s="72"/>
      <c r="AM73" s="82"/>
      <c r="AN73" s="82"/>
      <c r="AO73" s="82"/>
      <c r="AP73" s="82"/>
      <c r="AQ73" s="82"/>
      <c r="BT73" s="228">
        <f t="shared" ref="BT73:CB73" si="68">IF($B72="Yes",Z73,0)</f>
        <v>0</v>
      </c>
      <c r="BU73" s="228">
        <f t="shared" si="68"/>
        <v>0</v>
      </c>
      <c r="BV73" s="228">
        <f t="shared" si="68"/>
        <v>0</v>
      </c>
      <c r="BW73" s="228">
        <f t="shared" si="68"/>
        <v>0</v>
      </c>
      <c r="BX73" s="228">
        <f t="shared" si="68"/>
        <v>0</v>
      </c>
      <c r="BY73" s="228">
        <f t="shared" si="68"/>
        <v>0</v>
      </c>
      <c r="BZ73" s="228">
        <f t="shared" si="68"/>
        <v>0</v>
      </c>
      <c r="CA73" s="228">
        <f t="shared" si="68"/>
        <v>0</v>
      </c>
      <c r="CB73" s="228">
        <f t="shared" si="68"/>
        <v>0</v>
      </c>
    </row>
    <row r="74" spans="1:80" ht="15" thickBot="1" x14ac:dyDescent="0.35">
      <c r="D74" s="102"/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11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146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49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I77" s="151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0</v>
      </c>
      <c r="J78" s="115">
        <f>F78-I78</f>
        <v>0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1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1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6"/>
        <v>0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1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1</v>
      </c>
      <c r="BT81" s="228"/>
    </row>
    <row r="82" spans="1:80" x14ac:dyDescent="0.3">
      <c r="A82" s="85" t="s">
        <v>132</v>
      </c>
      <c r="B82" s="116" t="s">
        <v>251</v>
      </c>
      <c r="C82" s="8" t="s">
        <v>13</v>
      </c>
      <c r="D82" s="116" t="s">
        <v>128</v>
      </c>
      <c r="E82" s="169">
        <f>IF(B82="","",VLOOKUP(B82,$B$62:$F$64,5,FALSE))</f>
        <v>0.2304058999025303</v>
      </c>
      <c r="F82" s="93">
        <v>66</v>
      </c>
      <c r="G82" s="128" t="s">
        <v>101</v>
      </c>
      <c r="H82" s="93">
        <v>9.3000000000000007</v>
      </c>
      <c r="I82" s="115">
        <f>IF(B82="",0,(($E$22*$F$22+$E$23*$F$23+$E$24*$F$24+$E$25*$F$25)/$E$26)+$F$57)</f>
        <v>1</v>
      </c>
      <c r="J82" s="115">
        <f t="shared" si="76"/>
        <v>65</v>
      </c>
      <c r="K82" s="93">
        <v>27.9</v>
      </c>
      <c r="L82" s="139">
        <f>IF(B82="","",VLOOKUP(B82,$B$62:$AH$64,32,FALSE)+M82)</f>
        <v>0.20715547236146126</v>
      </c>
      <c r="M82" s="139">
        <f>IF(B82="","",VLOOKUP(B82,$B$62:$AH$64,33,FALSE))</f>
        <v>0</v>
      </c>
      <c r="O82" s="278">
        <f>(IF($B82="","",VLOOKUP($B82,'Processed products'!$AJ$5:$AN$250,5,FALSE)))</f>
        <v>39</v>
      </c>
      <c r="Q82" s="159">
        <f>AR82*(16/12)*19.5</f>
        <v>8.4544592548145142E-3</v>
      </c>
      <c r="R82" s="159">
        <f>AR82*11</f>
        <v>3.5768866078061405E-3</v>
      </c>
      <c r="S82" s="159">
        <v>0</v>
      </c>
      <c r="T82" s="159">
        <v>0</v>
      </c>
      <c r="U82" s="159">
        <v>0</v>
      </c>
      <c r="V82" s="159">
        <f>(AR82*(16/12)*55)+(AR82*10*21.75)</f>
        <v>9.4570714100329023E-2</v>
      </c>
      <c r="W82" s="159">
        <f>AR82*(16/12)*19.5</f>
        <v>8.4544592548145142E-3</v>
      </c>
      <c r="X82" s="159">
        <f>AR82*(16/12)*19.5</f>
        <v>8.4544592548145142E-3</v>
      </c>
      <c r="Y82" s="190"/>
      <c r="Z82" s="195">
        <f>IF($B82="",0,(VLOOKUP($B82,$B$62:$AH$64,25,FALSE))-Q82)</f>
        <v>0.22195144064771577</v>
      </c>
      <c r="AA82" s="27">
        <f>IF($B82="",0,(VLOOKUP($B82,$B$62:$AH$64,26,FALSE))-R82)</f>
        <v>9.6564064293368126E-2</v>
      </c>
      <c r="AB82" s="27">
        <f>IF($B82="",0,(VLOOKUP($B82,$B$62:$AH$64,27,FALSE))-S82)</f>
        <v>2.0619208473355594E-2</v>
      </c>
      <c r="AC82" s="27">
        <f>IF($B82="",0,(VLOOKUP($B82,$B$62:$AH$64,28,FALSE))-T82)</f>
        <v>1.7462231877825544E-3</v>
      </c>
      <c r="AD82" s="27">
        <f>IF($B82="",0,(VLOOKUP($B82,$B$62:$AH$64,29,FALSE))-U82)</f>
        <v>2.1437351517039474E-2</v>
      </c>
      <c r="AE82" s="27">
        <f>IF($B82="",0,(VLOOKUP($B82,$B$62:$AH$64,30,FALSE))-V82)</f>
        <v>1.5698435513737077</v>
      </c>
      <c r="AF82" s="27">
        <f>IF($B82="",0,(VLOOKUP($B82,$B$62:$AH$64,31,FALSE))-W82)</f>
        <v>0.19870144064771578</v>
      </c>
      <c r="AG82" s="27">
        <f>IF($B82="",0,(L82-X82))</f>
        <v>0.19870101310664673</v>
      </c>
      <c r="AH82" s="196"/>
      <c r="AI82" s="192">
        <f t="shared" si="70"/>
        <v>435.06842763249227</v>
      </c>
      <c r="AJ82" s="18">
        <f t="shared" si="70"/>
        <v>92.899637926129401</v>
      </c>
      <c r="AK82" s="18">
        <f t="shared" si="70"/>
        <v>7.867591139244654</v>
      </c>
      <c r="AL82" s="18">
        <f t="shared" si="70"/>
        <v>96.585773241567367</v>
      </c>
      <c r="AM82" s="18">
        <f>IF($E82="","",(AE82/$Z82))</f>
        <v>7.0729144482796302</v>
      </c>
      <c r="AN82" s="201">
        <f>IF($E82="","",(AF82/$Z82)*1000)</f>
        <v>895.24735711491644</v>
      </c>
      <c r="AP82" s="188">
        <f>IF(B82="","",(AR82*10))</f>
        <v>3.2517150980055825E-3</v>
      </c>
      <c r="AQ82" s="26">
        <v>0</v>
      </c>
      <c r="AR82" s="188">
        <f t="shared" si="95"/>
        <v>3.2517150980055823E-4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>
        <f>((L82*EXP(K82-81000*(1/(8.314*(H82+273.15)))))*24)/1000</f>
        <v>6.809568337513705E-6</v>
      </c>
      <c r="BE82" s="159"/>
      <c r="BF82" s="159">
        <f>10*19.5*BD82</f>
        <v>1.3278658258151724E-3</v>
      </c>
      <c r="BG82" s="159"/>
      <c r="BH82" s="159">
        <f>1-(BF82/L82)</f>
        <v>0.99359000363022898</v>
      </c>
      <c r="BI82" s="159"/>
      <c r="BJ82" s="159">
        <f>(L82+L82*BH82^(J82/10))/2</f>
        <v>0.20291525363979129</v>
      </c>
      <c r="BK82" s="159"/>
      <c r="BL82" s="159">
        <f>(((BJ82*EXP($K82-81000*(1/(8.314*(H82+273.15)))))*24)*J82)/1000</f>
        <v>4.33562013067411E-4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1</v>
      </c>
      <c r="BT82" s="228"/>
    </row>
    <row r="83" spans="1:80" ht="15" thickBot="1" x14ac:dyDescent="0.35">
      <c r="A83" s="85" t="s">
        <v>132</v>
      </c>
      <c r="B83" s="116" t="s">
        <v>250</v>
      </c>
      <c r="C83" s="8" t="s">
        <v>13</v>
      </c>
      <c r="D83" s="116" t="s">
        <v>128</v>
      </c>
      <c r="E83" s="169">
        <f>IF(B83="","",VLOOKUP(B83,$B$62:$F$64,5,FALSE))</f>
        <v>0.26509065902764239</v>
      </c>
      <c r="F83" s="93">
        <v>97</v>
      </c>
      <c r="G83" s="128" t="s">
        <v>247</v>
      </c>
      <c r="H83" s="93"/>
      <c r="I83" s="115">
        <f>IF(B83="",0,(($E$22*$F$22+$E$23*$F$23+$E$24*$F$24+$E$25*$F$25)/$E$26)+$F$57)</f>
        <v>1</v>
      </c>
      <c r="J83" s="115">
        <f t="shared" si="76"/>
        <v>96</v>
      </c>
      <c r="K83" s="93"/>
      <c r="L83" s="139">
        <f>IF(B83="","",VLOOKUP(B83,$B$62:$AH$64,32,FALSE)+M83)</f>
        <v>0.2383401671255522</v>
      </c>
      <c r="M83" s="139">
        <f>IF(B83="","",VLOOKUP(B83,$B$62:$AH$64,33,FALSE))</f>
        <v>0</v>
      </c>
      <c r="O83" s="278">
        <f>(IF($B83="","",VLOOKUP($B83,'Processed products'!$AJ$5:$AN$250,5,FALSE)))</f>
        <v>300</v>
      </c>
      <c r="Q83" s="159">
        <f>AR83*(16/12)*19.5</f>
        <v>3.9795824543070431E-3</v>
      </c>
      <c r="R83" s="159">
        <f>AR83*11</f>
        <v>1.6836694998991334E-3</v>
      </c>
      <c r="S83" s="159">
        <v>0</v>
      </c>
      <c r="T83" s="159">
        <v>0</v>
      </c>
      <c r="U83" s="159">
        <v>0</v>
      </c>
      <c r="V83" s="159">
        <f>(AR83*(16/12)*55)+(AR83*10*21.75)</f>
        <v>4.4515201171575577E-2</v>
      </c>
      <c r="W83" s="159">
        <f>AR83*(16/12)*19.5</f>
        <v>3.9795824543070431E-3</v>
      </c>
      <c r="X83" s="159">
        <f>AR83*(16/12)*19.5</f>
        <v>3.9795824543070431E-3</v>
      </c>
      <c r="Y83" s="190"/>
      <c r="Z83" s="197">
        <f>IF($B83="",0,(VLOOKUP($B83,$B$62:$AH$64,25,FALSE))-Q83)</f>
        <v>0.26111107657333538</v>
      </c>
      <c r="AA83" s="198">
        <f>IF($B83="",0,(VLOOKUP($B83,$B$62:$AH$64,26,FALSE))-R83)</f>
        <v>0.11353226325736589</v>
      </c>
      <c r="AB83" s="198">
        <f>IF($B83="",0,(VLOOKUP($B83,$B$62:$AH$64,27,FALSE))-S83)</f>
        <v>6.4011145162337045E-3</v>
      </c>
      <c r="AC83" s="198">
        <f>IF($B83="",0,(VLOOKUP($B83,$B$62:$AH$64,28,FALSE))-T83)</f>
        <v>1.9184634602395952E-3</v>
      </c>
      <c r="AD83" s="198">
        <f>IF($B83="",0,(VLOOKUP($B83,$B$62:$AH$64,29,FALSE))-U83)</f>
        <v>6.6551023121303255E-3</v>
      </c>
      <c r="AE83" s="198">
        <f>IF($B83="",0,(VLOOKUP($B83,$B$62:$AH$64,30,FALSE))-V83)</f>
        <v>1.8704560505028538</v>
      </c>
      <c r="AF83" s="198">
        <f>IF($B83="",0,(VLOOKUP($B83,$B$62:$AH$64,31,FALSE))-W83)</f>
        <v>0.2343610765733353</v>
      </c>
      <c r="AG83" s="198">
        <f>IF($B83="",0,(L83-X83))</f>
        <v>0.23436058467124515</v>
      </c>
      <c r="AH83" s="199"/>
      <c r="AI83" s="192">
        <f t="shared" si="70"/>
        <v>434.80446998761971</v>
      </c>
      <c r="AJ83" s="18">
        <f t="shared" si="70"/>
        <v>24.514909900560632</v>
      </c>
      <c r="AK83" s="18">
        <f t="shared" si="70"/>
        <v>7.3473078408482513</v>
      </c>
      <c r="AL83" s="18">
        <f t="shared" si="70"/>
        <v>25.487629247551972</v>
      </c>
      <c r="AM83" s="18">
        <f>IF($E83="","",(AE83/$Z83))</f>
        <v>7.1634496515796773</v>
      </c>
      <c r="AN83" s="201">
        <f>IF($E83="","",(AF83/$Z83)*1000)</f>
        <v>897.55317793848133</v>
      </c>
      <c r="AP83" s="188">
        <f>IF(B83="","",(AR83*10))</f>
        <v>1.5306086362719396E-3</v>
      </c>
      <c r="AQ83" s="26">
        <v>0</v>
      </c>
      <c r="AR83" s="188">
        <f t="shared" si="95"/>
        <v>1.5306086362719396E-4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>
        <f>((L83*EXP(K83-81000*(1/(8.314*(H83+273.15)))))*24)/1000</f>
        <v>1.8499924655518386E-18</v>
      </c>
      <c r="BE83" s="159"/>
      <c r="BF83" s="159">
        <f>10*19.5*BD83</f>
        <v>3.6074853078260855E-16</v>
      </c>
      <c r="BG83" s="159"/>
      <c r="BH83" s="159">
        <f>1-(BF83/L83)</f>
        <v>0.99999999999999845</v>
      </c>
      <c r="BI83" s="159"/>
      <c r="BJ83" s="159">
        <f>(L83+L83*BH83^(J83/10))/2</f>
        <v>0.23834016712555042</v>
      </c>
      <c r="BK83" s="159"/>
      <c r="BL83" s="159">
        <f>(((BJ83*EXP($K83-81000*(1/(8.314*(H83+273.15)))))*24)*J83)/1000</f>
        <v>1.7759927669297513E-16</v>
      </c>
      <c r="BM83" s="159"/>
      <c r="BO83" s="318">
        <f>VLOOKUP(B83,'Processed products'!$AJ$5:$AV$250,13,FALSE)</f>
        <v>0.18</v>
      </c>
      <c r="BP83" s="319">
        <f>VLOOKUP(B83,'Processed products'!$AJ$5:$AV$250,12,FALSE)</f>
        <v>0.71</v>
      </c>
      <c r="BR83" s="329">
        <f t="shared" si="75"/>
        <v>1</v>
      </c>
      <c r="BT83" s="228"/>
    </row>
    <row r="84" spans="1:80" ht="15" thickBot="1" x14ac:dyDescent="0.35">
      <c r="BT84" s="228">
        <f>SUM(BT10:BT83)</f>
        <v>0</v>
      </c>
      <c r="BU84" s="228">
        <f t="shared" ref="BU84:CB84" si="102">SUM(BU10:BU83)</f>
        <v>0</v>
      </c>
      <c r="BV84" s="228">
        <f t="shared" si="102"/>
        <v>0</v>
      </c>
      <c r="BW84" s="228">
        <f t="shared" si="102"/>
        <v>0</v>
      </c>
      <c r="BX84" s="228">
        <f t="shared" si="102"/>
        <v>0</v>
      </c>
      <c r="BY84" s="228">
        <f t="shared" si="102"/>
        <v>0</v>
      </c>
      <c r="BZ84" s="228">
        <f t="shared" si="102"/>
        <v>0</v>
      </c>
      <c r="CA84" s="228">
        <f t="shared" si="102"/>
        <v>0</v>
      </c>
      <c r="CB84" s="228">
        <f t="shared" si="102"/>
        <v>0</v>
      </c>
    </row>
    <row r="85" spans="1:80" x14ac:dyDescent="0.3">
      <c r="Q85" s="313"/>
      <c r="R85" s="313"/>
      <c r="S85" s="313"/>
      <c r="T85" s="313"/>
      <c r="U85" s="313"/>
      <c r="V85" s="313"/>
      <c r="W85" s="313"/>
      <c r="Y85" s="225" t="s">
        <v>76</v>
      </c>
      <c r="Z85" s="141">
        <f>SUM(Z78:Z83)</f>
        <v>0.48306251722105115</v>
      </c>
      <c r="AA85" s="141">
        <f t="shared" ref="AA85:AF85" si="103">SUM(AA78:AA83)</f>
        <v>0.21009632755073401</v>
      </c>
      <c r="AB85" s="141">
        <f t="shared" si="103"/>
        <v>2.7020322989589299E-2</v>
      </c>
      <c r="AC85" s="141">
        <f t="shared" si="103"/>
        <v>3.6646866480221493E-3</v>
      </c>
      <c r="AD85" s="141">
        <f t="shared" si="103"/>
        <v>2.8092453829169799E-2</v>
      </c>
      <c r="AE85" s="141">
        <f t="shared" si="103"/>
        <v>3.4402996018765615</v>
      </c>
      <c r="AF85" s="226">
        <f t="shared" si="103"/>
        <v>0.43306251722105105</v>
      </c>
      <c r="AG85" s="82"/>
      <c r="AH85" s="82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>
        <f>E17-Q26-Q52-Q57-SUM(Q78:Q83)-BT84-Z85</f>
        <v>0</v>
      </c>
      <c r="AA86" s="198">
        <f>($E$17*(R17/1000))-R26-R52-R57-SUM(R78:R83)-BU84-AA85</f>
        <v>0</v>
      </c>
      <c r="AB86" s="198">
        <f>($E$17*(S17/1000))-S26-S52-S57-SUM(S78:S83)-BV84-AB85</f>
        <v>0</v>
      </c>
      <c r="AC86" s="198">
        <f>($E$17*(T17/1000))-T26-T52-T57-SUM(T78:T83)-BW84-AC85</f>
        <v>0</v>
      </c>
      <c r="AD86" s="198">
        <f>($E$17*(U17/1000))-U26-U52-U57-SUM(U78:U83)-BX84-AD85</f>
        <v>0</v>
      </c>
      <c r="AE86" s="198">
        <f>($E$17*V17)-V26-V52-V57-SUM(V78:V83)-BY84-AE85</f>
        <v>0</v>
      </c>
      <c r="AF86" s="199">
        <f>($E$17*(W17/1000))-W26-W52-W57-SUM(W78:W83)-BZ84-AF85</f>
        <v>0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 t="s">
        <v>226</v>
      </c>
      <c r="C88" s="232">
        <v>25</v>
      </c>
      <c r="D88" s="232" t="s">
        <v>195</v>
      </c>
      <c r="E88" s="232" t="s">
        <v>142</v>
      </c>
      <c r="F88" s="326">
        <f>J88</f>
        <v>100</v>
      </c>
      <c r="G88" s="130"/>
      <c r="H88" s="130">
        <f>E15/(P15/1000)</f>
        <v>5.5058194616072207</v>
      </c>
      <c r="I88" s="130">
        <f>E15/(P15/1000)</f>
        <v>5.5058194616072207</v>
      </c>
      <c r="J88" s="28">
        <f>I88/H88*100</f>
        <v>100</v>
      </c>
      <c r="K88" s="234">
        <f>IF(B88="",0,(((VLOOKUP(B88,$B$13:$E$16,4,FALSE)*1000)/(VLOOKUP(B88,$B$13:$P$16,15,FALSE))*(F88/100))/1000)*C88)</f>
        <v>0.13764548654018052</v>
      </c>
      <c r="L88" s="234">
        <f>IF(E88="Diesel",VLOOKUP(D88,Other_tables!$O$5:$P$13,2,FALSE)*K88*1.007,0)</f>
        <v>2.7721800989192354E-2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2.7721800989192354E-2</v>
      </c>
      <c r="R88" s="234">
        <f>IF(O88="","0",SUMPRODUCT(($D$88:$D$101=O88)*$K$88:$K$101))</f>
        <v>0.13764548654018052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0.14769608968110914</v>
      </c>
      <c r="S89" s="234">
        <f>IF(O89="Traktor",0,(R89*VLOOKUP(O89,Other_tables!$O$5:$P$13,2,FALSE))/1000)</f>
        <v>1.4769608968110914E-2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/>
      <c r="C97" s="232"/>
      <c r="D97" s="232"/>
      <c r="E97" s="232"/>
      <c r="F97" s="233">
        <v>100</v>
      </c>
      <c r="G97" s="130"/>
      <c r="K97" s="234">
        <f t="shared" si="104"/>
        <v>0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2.7721800989192354E-2</v>
      </c>
      <c r="R97" s="240"/>
      <c r="S97" s="239">
        <f t="shared" ref="S97" si="107">SUM(S88:S96)</f>
        <v>1.4769608968110914E-2</v>
      </c>
    </row>
    <row r="98" spans="1:19" x14ac:dyDescent="0.3">
      <c r="A98" s="230" t="s">
        <v>205</v>
      </c>
      <c r="B98" s="231" t="s">
        <v>226</v>
      </c>
      <c r="C98" s="232">
        <v>25</v>
      </c>
      <c r="D98" s="232" t="s">
        <v>146</v>
      </c>
      <c r="E98" s="232" t="s">
        <v>150</v>
      </c>
      <c r="F98" s="326">
        <f>J98</f>
        <v>107.30180363596212</v>
      </c>
      <c r="G98" s="130"/>
      <c r="H98" s="130">
        <f>E15/(P15/1000)</f>
        <v>5.5058194616072207</v>
      </c>
      <c r="I98" s="130">
        <f>Z63/(T63/1000)</f>
        <v>5.9078435872443666</v>
      </c>
      <c r="J98" s="250">
        <f>I98/H98*100</f>
        <v>107.30180363596212</v>
      </c>
      <c r="K98" s="234">
        <f t="shared" si="104"/>
        <v>0.14769608968110914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 t="s">
        <v>226</v>
      </c>
      <c r="C110" s="232"/>
      <c r="D110" s="232">
        <v>6.4999999999999997E-3</v>
      </c>
      <c r="E110" s="232"/>
      <c r="F110" s="233">
        <v>100</v>
      </c>
      <c r="G110" s="130">
        <f>Z37/(T37/1000)</f>
        <v>5.5058194616072207</v>
      </c>
      <c r="H110" s="130">
        <f>E31/(110/1000)</f>
        <v>0</v>
      </c>
      <c r="I110" s="130">
        <f>H110/G110*100</f>
        <v>0</v>
      </c>
      <c r="J110" s="130"/>
      <c r="K110" s="130"/>
      <c r="L110" s="130"/>
      <c r="M110" s="130"/>
      <c r="N110" s="130"/>
      <c r="O110" s="235" t="str">
        <f t="shared" si="108"/>
        <v>Grass_and_grass_clover_conv</v>
      </c>
      <c r="P110" s="236"/>
      <c r="Q110" s="234">
        <f t="shared" si="109"/>
        <v>0</v>
      </c>
      <c r="R110" s="234">
        <f t="shared" si="110"/>
        <v>3.5787826500446936E-2</v>
      </c>
      <c r="S110" s="234">
        <f t="shared" si="111"/>
        <v>0</v>
      </c>
    </row>
    <row r="111" spans="1:19" x14ac:dyDescent="0.3">
      <c r="A111" s="230" t="s">
        <v>171</v>
      </c>
      <c r="B111" s="231" t="s">
        <v>226</v>
      </c>
      <c r="C111" s="232"/>
      <c r="D111" s="232">
        <v>3.1699999999999999E-2</v>
      </c>
      <c r="E111" s="232"/>
      <c r="F111" s="233">
        <v>100</v>
      </c>
      <c r="G111" s="130"/>
      <c r="H111" s="130"/>
      <c r="I111" s="130"/>
      <c r="J111" s="130"/>
      <c r="K111" s="130"/>
      <c r="L111" s="130"/>
      <c r="M111" s="130"/>
      <c r="N111" s="130"/>
      <c r="O111" s="235" t="str">
        <f t="shared" si="108"/>
        <v>Grass_and_grass_clover_conv</v>
      </c>
      <c r="P111" s="236"/>
      <c r="Q111" s="234">
        <f t="shared" si="109"/>
        <v>0</v>
      </c>
      <c r="R111" s="234">
        <f t="shared" si="110"/>
        <v>0.17453447693294888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 t="s">
        <v>226</v>
      </c>
      <c r="C114" s="232"/>
      <c r="D114" s="232">
        <v>3.0999999999999999E-3</v>
      </c>
      <c r="E114" s="232"/>
      <c r="F114" s="233">
        <v>82</v>
      </c>
      <c r="G114" s="130"/>
      <c r="H114" s="130">
        <f>Z57/(110/1000)</f>
        <v>4.5045141720924784</v>
      </c>
      <c r="I114" s="322">
        <f>H114/G110*100</f>
        <v>81.813691921847948</v>
      </c>
      <c r="J114" s="130"/>
      <c r="K114" s="130"/>
      <c r="L114" s="130"/>
      <c r="M114" s="130"/>
      <c r="N114" s="130"/>
      <c r="O114" s="235" t="str">
        <f t="shared" si="108"/>
        <v>Grass_and_grass_clover_conv</v>
      </c>
      <c r="P114" s="236"/>
      <c r="Q114" s="234">
        <f t="shared" si="109"/>
        <v>0</v>
      </c>
      <c r="R114" s="234">
        <f t="shared" si="110"/>
        <v>1.3995793071405553E-2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0.22431809650480136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/>
      <c r="C118" s="232"/>
      <c r="D118" s="232"/>
      <c r="E118" s="254" t="str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/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0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0.22431809650480136</v>
      </c>
      <c r="E132" s="262">
        <f>Q97+S115+E127</f>
        <v>2.7721800989192354E-2</v>
      </c>
      <c r="F132" s="262">
        <f>S97</f>
        <v>1.4769608968110914E-2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1.2719696099169141E-2</v>
      </c>
      <c r="AN134" s="272">
        <f>V26+SUM(V78:V83)+V57</f>
        <v>0.14228121598109075</v>
      </c>
      <c r="AO134" s="269" t="s">
        <v>176</v>
      </c>
      <c r="AP134" s="188">
        <f>SUM(AP22:AP25,AP57,AP78:AP83)</f>
        <v>4.892190807372747E-3</v>
      </c>
      <c r="AQ134" s="188">
        <f t="shared" ref="AQ134:BA134" si="112">SUM(AQ22:AQ25,AQ57,AQ78:AQ83)</f>
        <v>0</v>
      </c>
      <c r="AR134" s="188">
        <f t="shared" si="112"/>
        <v>4.8921908073727466E-4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0.30293729925519031</v>
      </c>
      <c r="AN135" s="273">
        <f>V52-F52*55</f>
        <v>1.896128268467324</v>
      </c>
      <c r="AO135" s="269" t="s">
        <v>177</v>
      </c>
      <c r="AP135" s="188">
        <f>SUM(AP48:AP51)</f>
        <v>8.2037047147294831E-2</v>
      </c>
      <c r="AQ135" s="188">
        <f t="shared" ref="AQ135:BA135" si="113">SUM(AQ48:AQ51)</f>
        <v>0</v>
      </c>
      <c r="AR135" s="188">
        <f t="shared" si="113"/>
        <v>1.5248521774590199E-3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G22:G25" xr:uid="{00000000-0002-0000-0200-000000000000}">
      <formula1>"Arrhenius, IPCC_MCF_B0"</formula1>
    </dataValidation>
    <dataValidation type="list" allowBlank="1" showInputMessage="1" showErrorMessage="1" sqref="D22:D25 D31:D42 D57 D62:D64 D78:D83" xr:uid="{00000000-0002-0000-0200-000004000000}">
      <formula1>"Yes,No"</formula1>
    </dataValidation>
    <dataValidation type="list" allowBlank="1" showInputMessage="1" showErrorMessage="1" sqref="B80" xr:uid="{00000000-0002-0000-0200-000005000000}">
      <formula1>$B$37:$B$39</formula1>
    </dataValidation>
    <dataValidation type="list" allowBlank="1" showInputMessage="1" showErrorMessage="1" sqref="B79" xr:uid="{00000000-0002-0000-0200-000006000000}">
      <formula1>$B$34:$B$36</formula1>
    </dataValidation>
    <dataValidation type="list" allowBlank="1" showInputMessage="1" showErrorMessage="1" sqref="B78" xr:uid="{00000000-0002-0000-0200-000007000000}">
      <formula1>$B$31:$B$33</formula1>
    </dataValidation>
    <dataValidation type="list" allowBlank="1" showInputMessage="1" showErrorMessage="1" sqref="B82:B83" xr:uid="{00000000-0002-0000-0200-000008000000}">
      <formula1>$B$62:$B$64</formula1>
    </dataValidation>
    <dataValidation type="list" allowBlank="1" showInputMessage="1" showErrorMessage="1" sqref="B81" xr:uid="{00000000-0002-0000-0200-000009000000}">
      <formula1>$B$40:$B$42</formula1>
    </dataValidation>
    <dataValidation type="list" allowBlank="1" showInputMessage="1" showErrorMessage="1" sqref="G78:G83 G57" xr:uid="{00000000-0002-0000-0200-00000A000000}">
      <formula1>"Arrhenius, IPCC"</formula1>
    </dataValidation>
    <dataValidation type="list" allowBlank="1" showInputMessage="1" showErrorMessage="1" sqref="B22:B26 B118:B126 B106:B114 B88:B101" xr:uid="{00000000-0002-0000-0200-00000B000000}">
      <formula1>$B$13:$B$16</formula1>
    </dataValidation>
    <dataValidation type="list" allowBlank="1" showInputMessage="1" showErrorMessage="1" sqref="C119:C126" xr:uid="{00000000-0002-0000-0200-000011000000}"/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0200-00000E000000}">
          <x14:formula1>
            <xm:f>Other_tables!$O$5:$O$13</xm:f>
          </x14:formula1>
          <xm:sqref>D88:D101</xm:sqref>
        </x14:dataValidation>
        <x14:dataValidation type="list" allowBlank="1" showInputMessage="1" showErrorMessage="1" xr:uid="{00000000-0002-0000-0200-00000F000000}">
          <x14:formula1>
            <xm:f>Other_tables!$T$5:$T$6</xm:f>
          </x14:formula1>
          <xm:sqref>E88:E101</xm:sqref>
        </x14:dataValidation>
        <x14:dataValidation type="list" allowBlank="1" showInputMessage="1" showErrorMessage="1" xr:uid="{00000000-0002-0000-0200-000010000000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00000000-0002-0000-0200-000012000000}">
          <x14:formula1>
            <xm:f>Other_tables!$B$4:$B$11</xm:f>
          </x14:formula1>
          <xm:sqref>G5</xm:sqref>
        </x14:dataValidation>
        <x14:dataValidation type="list" allowBlank="1" showInputMessage="1" showErrorMessage="1" xr:uid="{00000000-0002-0000-0200-000013000000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00000000-0002-0000-0200-000014000000}">
          <x14:formula1>
            <xm:f>'Processed products'!$AJ$5:$AJ$104</xm:f>
          </x14:formula1>
          <xm:sqref>B62:B64 B31:B42 B57</xm:sqref>
        </x14:dataValidation>
        <x14:dataValidation type="list" allowBlank="1" showInputMessage="1" showErrorMessage="1" xr:uid="{00000000-0002-0000-0200-000016000000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932E0E44-D816-4647-A332-E6F52239A39D}">
          <x14:formula1>
            <xm:f>'Processed products'!$AK$5:$AK$250</xm:f>
          </x14:formula1>
          <xm:sqref>B13:B15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1:CB137"/>
  <sheetViews>
    <sheetView topLeftCell="C1" workbookViewId="0">
      <selection activeCell="G5" sqref="G5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204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196</v>
      </c>
      <c r="C5" s="333"/>
      <c r="F5" s="99" t="s">
        <v>201</v>
      </c>
      <c r="G5" s="96" t="s">
        <v>61</v>
      </c>
    </row>
    <row r="6" spans="1:80" x14ac:dyDescent="0.3">
      <c r="A6" s="3" t="s">
        <v>5</v>
      </c>
      <c r="B6" s="333" t="s">
        <v>197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198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/>
      <c r="C13" s="8" t="s">
        <v>13</v>
      </c>
      <c r="D13" s="35"/>
      <c r="E13" s="9"/>
      <c r="P13" s="247" t="str">
        <f>(IF($B13="","0",VLOOKUP($B13,Biomass_pool_output_Livesto_mod!$A$3:$H$250,8,FALSE)))</f>
        <v>0</v>
      </c>
      <c r="Q13" s="17"/>
      <c r="R13" s="18">
        <f>(IF($B13="","0",VLOOKUP($B13,Biomass_pool_output_Livesto_mod!$A$3:$I$250,3,FALSE)))*$E13</f>
        <v>0</v>
      </c>
      <c r="S13" s="18">
        <f>(IF($B13="","0",VLOOKUP($B13,Biomass_pool_output_Livesto_mod!$A$3:$I$250,4,FALSE)))*$E13</f>
        <v>0</v>
      </c>
      <c r="T13" s="18">
        <f>(IF($B13="","0",VLOOKUP($B13,Biomass_pool_output_Livesto_mod!$A$3:$I$250,5,FALSE)))*$E13</f>
        <v>0</v>
      </c>
      <c r="U13" s="18">
        <f>(IF($B13="","0",VLOOKUP($B13,Biomass_pool_output_Livesto_mod!$A$3:$I$250,6,FALSE)))*$E13</f>
        <v>0</v>
      </c>
      <c r="V13" s="18">
        <f>(IF($B13="","0",VLOOKUP($B13,Biomass_pool_output_Livesto_mod!$A$3:$I$250,7,FALSE)))*$E13</f>
        <v>0</v>
      </c>
      <c r="W13" s="301">
        <f>IF(B13="",0,IF(VLOOKUP(B13,Other_tables!$E$3:$H$225,3,FALSE)="Nej",VLOOKUP($B13,Biomass_pool_output_Livesto_mod!$A$3:$I$250,9,FALSE)*$E13,((VLOOKUP(B13,Other_tables!$E$3:$H$225,4,FALSE))/100)*E13*1000))</f>
        <v>0</v>
      </c>
      <c r="X13" s="301">
        <f>(IF($B13="","0",VLOOKUP($B13,Biomass_pool_output_Livesto_mod!$A$3:$J$250,10,FALSE)))*$E13</f>
        <v>0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/>
      <c r="C15" s="8" t="s">
        <v>13</v>
      </c>
      <c r="D15" s="35"/>
      <c r="E15" s="9"/>
      <c r="P15" s="247" t="str">
        <f>(IF($B15="","0",VLOOKUP($B15,Biomass_pool_output_Livesto_mod!$A$3:$H$250,8,FALSE)))</f>
        <v>0</v>
      </c>
      <c r="Q15" s="17"/>
      <c r="R15" s="18">
        <f>(IF($B15="","0",VLOOKUP($B15,Biomass_pool_output_Livesto_mod!$A$3:$I$250,3,FALSE)))*$E15</f>
        <v>0</v>
      </c>
      <c r="S15" s="18">
        <f>(IF($B15="","0",VLOOKUP($B15,Biomass_pool_output_Livesto_mod!$A$3:$I$250,4,FALSE)))*$E15</f>
        <v>0</v>
      </c>
      <c r="T15" s="18">
        <f>(IF($B15="","0",VLOOKUP($B15,Biomass_pool_output_Livesto_mod!$A$3:$I$250,5,FALSE)))*$E15</f>
        <v>0</v>
      </c>
      <c r="U15" s="18">
        <f>(IF($B15="","0",VLOOKUP($B15,Biomass_pool_output_Livesto_mod!$A$3:$I$250,6,FALSE)))*$E15</f>
        <v>0</v>
      </c>
      <c r="V15" s="18">
        <f>(IF($B15="","0",VLOOKUP($B15,Biomass_pool_output_Livesto_mod!$A$3:$I$250,7,FALSE)))*$E15</f>
        <v>0</v>
      </c>
      <c r="W15" s="301">
        <f>IF(B15="",0,IF(VLOOKUP(B15,Other_tables!$E$3:$H$225,3,FALSE)="Nej",VLOOKUP($B15,Biomass_pool_output_Livesto_mod!$A$3:$I$250,9,FALSE)*$E15,((VLOOKUP(B15,Other_tables!$E$3:$H$225,4,FALSE))/100)*E15*1000))</f>
        <v>0</v>
      </c>
      <c r="X15" s="301">
        <f>(IF($B15="","0",VLOOKUP($B15,Biomass_pool_output_Livesto_mod!$A$3:$J$250,10,FALSE)))*$E15</f>
        <v>0</v>
      </c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 t="s">
        <v>200</v>
      </c>
      <c r="C16" s="8" t="s">
        <v>13</v>
      </c>
      <c r="D16" s="35"/>
      <c r="E16" s="9">
        <v>1</v>
      </c>
      <c r="P16" s="247">
        <f>(IF($B16="","0",VLOOKUP($B16,Biomass_pool_output_Livesto_mod!$A$3:$H$250,8,FALSE)))</f>
        <v>359</v>
      </c>
      <c r="Q16" s="17"/>
      <c r="R16" s="18">
        <f>(IF($B16="","0",VLOOKUP($B16,Biomass_pool_output_Livesto_mod!$A$3:$I$250,3,FALSE)))*$E16</f>
        <v>450.00000233204003</v>
      </c>
      <c r="S16" s="18">
        <f>(IF($B16="","0",VLOOKUP($B16,Biomass_pool_output_Livesto_mod!$A$3:$I$250,4,FALSE)))*$E16</f>
        <v>30.5848414522913</v>
      </c>
      <c r="T16" s="18">
        <f>(IF($B16="","0",VLOOKUP($B16,Biomass_pool_output_Livesto_mod!$A$3:$I$250,5,FALSE)))*$E16</f>
        <v>4.3164742615101899</v>
      </c>
      <c r="U16" s="18">
        <f>(IF($B16="","0",VLOOKUP($B16,Biomass_pool_output_Livesto_mod!$A$3:$I$250,6,FALSE)))*$E16</f>
        <v>33.088873768162301</v>
      </c>
      <c r="V16" s="18">
        <f>(IF($B16="","0",VLOOKUP($B16,Biomass_pool_output_Livesto_mod!$A$3:$I$250,7,FALSE)))*$E16</f>
        <v>16.549135894677399</v>
      </c>
      <c r="W16" s="301">
        <f>IF(B16="",0,IF(VLOOKUP(B16,Other_tables!$E$3:$H$225,3,FALSE)="Nej",VLOOKUP($B16,Biomass_pool_output_Livesto_mod!$A$3:$I$250,9,FALSE)*$E16,((VLOOKUP(B16,Other_tables!$E$3:$H$225,4,FALSE))/100)*E16*1000))</f>
        <v>900</v>
      </c>
      <c r="X16" s="301">
        <f>(IF($B16="","0",VLOOKUP($B16,Biomass_pool_output_Livesto_mod!$A$3:$J$250,10,FALSE)))*$E16</f>
        <v>1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359</v>
      </c>
      <c r="Q17" s="131"/>
      <c r="R17" s="18">
        <f t="shared" ref="R17:V17" si="1">SUM(R13:R16)</f>
        <v>450.00000233204003</v>
      </c>
      <c r="S17" s="18">
        <f t="shared" si="1"/>
        <v>30.5848414522913</v>
      </c>
      <c r="T17" s="18">
        <f t="shared" si="1"/>
        <v>4.3164742615101899</v>
      </c>
      <c r="U17" s="18">
        <f t="shared" si="1"/>
        <v>33.088873768162301</v>
      </c>
      <c r="V17" s="18">
        <f t="shared" si="1"/>
        <v>16.549135894677399</v>
      </c>
      <c r="W17" s="18">
        <f>SUM(W13:W16)</f>
        <v>900</v>
      </c>
      <c r="X17" s="301">
        <f>IF((X13+X14+X15+X16)=0,0,(E13*X13+E14*X14+E15*X15+E16*X16)/E17)</f>
        <v>1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/>
      <c r="C22" s="8" t="s">
        <v>13</v>
      </c>
      <c r="D22" s="116"/>
      <c r="E22" s="115">
        <f>IF(B22="",0,VLOOKUP(B22,$B$13:$E$16,4,FALSE))</f>
        <v>0</v>
      </c>
      <c r="F22" s="93"/>
      <c r="G22" s="128"/>
      <c r="H22" s="93"/>
      <c r="I22" s="93"/>
      <c r="J22" s="93"/>
      <c r="K22" s="93"/>
      <c r="L22" s="163">
        <f>IF(G22="IPCC_MCF_B0",0,((W13/1000)*(I22/100)))</f>
        <v>0</v>
      </c>
      <c r="M22" s="163">
        <f>IF(G22="IPCC_MCF_B0",0,((W13/1000)*(J22/100)))</f>
        <v>0</v>
      </c>
      <c r="O22" s="177"/>
      <c r="P22" s="247" t="str">
        <f>IF($B22="","0",(((E22-Q22)*1000)/((E22*1000)/P13)))</f>
        <v>0</v>
      </c>
      <c r="Q22" s="243">
        <f>AR22*(16/12)*9.375</f>
        <v>0</v>
      </c>
      <c r="R22" s="159">
        <f>AR22*5</f>
        <v>0</v>
      </c>
      <c r="S22" s="159">
        <v>0</v>
      </c>
      <c r="T22" s="159">
        <v>0</v>
      </c>
      <c r="U22" s="159">
        <v>0</v>
      </c>
      <c r="V22" s="159">
        <f>(AR22*(16/12)*55)+(AR22*4*21.75)</f>
        <v>0</v>
      </c>
      <c r="W22" s="159">
        <f>AR22*(16/12)*9.375</f>
        <v>0</v>
      </c>
      <c r="X22" s="159">
        <f>IF(L22&gt;0,(L22-(L22*BH22^(F22/10))),0)</f>
        <v>0</v>
      </c>
      <c r="Y22" s="207">
        <f>IF(M22&gt;0,(M22-(M22*BI22^(F22/10))),0)</f>
        <v>0</v>
      </c>
      <c r="Z22" s="202">
        <f>E22-Q22</f>
        <v>0</v>
      </c>
      <c r="AA22" s="27">
        <f>IF($E22="",0,(R13-(R22*1000))/1000)</f>
        <v>0</v>
      </c>
      <c r="AB22" s="27">
        <f>IF($E22="",0,(S13-(S22*1000))/1000)</f>
        <v>0</v>
      </c>
      <c r="AC22" s="27">
        <f>IF($E22="",0,(T13-(T22*1000))/1000)</f>
        <v>0</v>
      </c>
      <c r="AD22" s="27">
        <f>IF($E22="",0,(U13-(U22*1000))/1000)</f>
        <v>0</v>
      </c>
      <c r="AE22" s="27">
        <f>IF($E22="",0,(V13-V22))</f>
        <v>0</v>
      </c>
      <c r="AF22" s="27">
        <f>IF($E22="",0,(W13-(W22*1000))/1000)</f>
        <v>0</v>
      </c>
      <c r="AG22" s="27">
        <f>IF($E22="",0,(L22-X22))</f>
        <v>0</v>
      </c>
      <c r="AH22" s="196">
        <f>IF($E22="",0,(M22-Y22))</f>
        <v>0</v>
      </c>
      <c r="AI22" s="200" t="str">
        <f>IF($E22=0,"",(AA22/$Z22)*1000)</f>
        <v/>
      </c>
      <c r="AJ22" s="18" t="str">
        <f t="shared" ref="AJ22:AL25" si="2">IF($E22=0,"",(AB22/$Z22)*1000)</f>
        <v/>
      </c>
      <c r="AK22" s="18" t="str">
        <f t="shared" si="2"/>
        <v/>
      </c>
      <c r="AL22" s="18" t="str">
        <f t="shared" si="2"/>
        <v/>
      </c>
      <c r="AM22" s="18" t="str">
        <f>IF($E22=0,"",(AE22/$Z22))</f>
        <v/>
      </c>
      <c r="AN22" s="201" t="str">
        <f>IF($E22=0,"",(AF22/$Z22)*1000)</f>
        <v/>
      </c>
      <c r="AP22" s="264" t="str">
        <f>IF(B22="","",(AR22*4))</f>
        <v/>
      </c>
      <c r="AQ22" s="26">
        <v>0</v>
      </c>
      <c r="AR22" s="272">
        <f>IF(F22="",0,IF(G22="Arrhenius",(BL22+BM22)*(12/16),(((W13/1000)*BO22*(BP22/100)*0.67)*(12/16))*(F22/$G$8)))</f>
        <v>0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0</v>
      </c>
      <c r="BE22" s="138">
        <f>((M22*0.01*EXP(K22-81000*(1/(8.314*(H22+273.15)))))*24)/1000</f>
        <v>0</v>
      </c>
      <c r="BF22" s="138">
        <f>10*9.375*BD22</f>
        <v>0</v>
      </c>
      <c r="BG22" s="138">
        <f>10*9.375*BE22</f>
        <v>0</v>
      </c>
      <c r="BH22" s="139">
        <f>IF(B22="",0,1-(BF22/L22))</f>
        <v>0</v>
      </c>
      <c r="BI22" s="139">
        <f>IF(B22="",0,1-(BG22/M22))</f>
        <v>0</v>
      </c>
      <c r="BJ22" s="54">
        <f>IF(B22="",0,(L22+L22*BH22^(F22/10))/2)</f>
        <v>0</v>
      </c>
      <c r="BK22" s="54">
        <f>IF(B22="",0,(M22+M22*BI22^(F22/10))/2)</f>
        <v>0</v>
      </c>
      <c r="BL22" s="140">
        <f>(((BJ22*EXP($K22-81000*(1/(8.314*(H22+273.15)))))*24)*F22)/1000</f>
        <v>0</v>
      </c>
      <c r="BM22" s="290">
        <f>(((BK22*0.01*EXP(K22-81000*(1/(8.314*(H22+273.15)))))*24)*F22)/1000</f>
        <v>0</v>
      </c>
      <c r="BO22" s="285">
        <f>VLOOKUP(B22,'Processed products'!$AK$5:$AV$250,12,FALSE)</f>
        <v>0</v>
      </c>
      <c r="BP22" s="316">
        <f>VLOOKUP(B22,'Processed products'!$AK$5:$AV$250,11,FALSE)</f>
        <v>0</v>
      </c>
      <c r="BR22" s="329">
        <f>$X$17</f>
        <v>1</v>
      </c>
      <c r="BT22" s="228">
        <f t="shared" si="0"/>
        <v>0</v>
      </c>
      <c r="BU22" s="228">
        <f t="shared" si="0"/>
        <v>0</v>
      </c>
      <c r="BV22" s="228">
        <f t="shared" si="0"/>
        <v>0</v>
      </c>
      <c r="BW22" s="228">
        <f t="shared" si="0"/>
        <v>0</v>
      </c>
      <c r="BX22" s="228">
        <f t="shared" si="0"/>
        <v>0</v>
      </c>
      <c r="BY22" s="228">
        <f t="shared" si="0"/>
        <v>0</v>
      </c>
      <c r="BZ22" s="228">
        <f t="shared" si="0"/>
        <v>0</v>
      </c>
      <c r="CA22" s="228">
        <f t="shared" si="0"/>
        <v>0</v>
      </c>
      <c r="CB22" s="228">
        <f t="shared" si="0"/>
        <v>0</v>
      </c>
    </row>
    <row r="23" spans="1:80" x14ac:dyDescent="0.3">
      <c r="A23" s="85" t="s">
        <v>89</v>
      </c>
      <c r="B23" s="116" t="str">
        <f t="shared" ref="B23:B25" si="3">IF(B14="","",B14)</f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2"/>
        <v/>
      </c>
      <c r="AK23" s="18" t="str">
        <f t="shared" si="2"/>
        <v/>
      </c>
      <c r="AL23" s="18" t="str">
        <f t="shared" si="2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1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3"/>
        <v/>
      </c>
      <c r="C24" s="8" t="s">
        <v>13</v>
      </c>
      <c r="D24" s="116"/>
      <c r="E24" s="115">
        <f>IF(B24="",0,VLOOKUP(B24,$B$13:$E$16,4,FALSE))</f>
        <v>0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8">IF(G24="IPCC_MCF_B0",0,((W15/1000)*(J24/100)))</f>
        <v>0</v>
      </c>
      <c r="O24" s="177"/>
      <c r="P24" s="247" t="str">
        <f>IF($B24="","0",(((E24-Q24)*1000)/((E24*1000)/P15)))</f>
        <v>0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0</v>
      </c>
      <c r="AA24" s="27">
        <f t="shared" si="9"/>
        <v>0</v>
      </c>
      <c r="AB24" s="27">
        <f t="shared" si="9"/>
        <v>0</v>
      </c>
      <c r="AC24" s="27">
        <f t="shared" si="9"/>
        <v>0</v>
      </c>
      <c r="AD24" s="27">
        <f t="shared" si="9"/>
        <v>0</v>
      </c>
      <c r="AE24" s="27">
        <f t="shared" si="10"/>
        <v>0</v>
      </c>
      <c r="AF24" s="27">
        <f t="shared" si="11"/>
        <v>0</v>
      </c>
      <c r="AG24" s="27">
        <f t="shared" si="12"/>
        <v>0</v>
      </c>
      <c r="AH24" s="196">
        <f t="shared" si="12"/>
        <v>0</v>
      </c>
      <c r="AI24" s="200" t="str">
        <f t="shared" si="13"/>
        <v/>
      </c>
      <c r="AJ24" s="18" t="str">
        <f t="shared" si="2"/>
        <v/>
      </c>
      <c r="AK24" s="18" t="str">
        <f t="shared" si="2"/>
        <v/>
      </c>
      <c r="AL24" s="18" t="str">
        <f t="shared" si="2"/>
        <v/>
      </c>
      <c r="AM24" s="18" t="str">
        <f t="shared" si="14"/>
        <v/>
      </c>
      <c r="AN24" s="201" t="str">
        <f t="shared" si="15"/>
        <v/>
      </c>
      <c r="AP24" s="264" t="str">
        <f t="shared" si="16"/>
        <v/>
      </c>
      <c r="AQ24" s="26">
        <v>0</v>
      </c>
      <c r="AR24" s="272">
        <f t="shared" si="17"/>
        <v>0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0"/>
        <v>0</v>
      </c>
      <c r="BH24" s="139">
        <f t="shared" si="21"/>
        <v>0</v>
      </c>
      <c r="BI24" s="139">
        <f t="shared" si="22"/>
        <v>0</v>
      </c>
      <c r="BJ24" s="54">
        <f t="shared" si="23"/>
        <v>0</v>
      </c>
      <c r="BK24" s="54">
        <f t="shared" si="24"/>
        <v>0</v>
      </c>
      <c r="BL24" s="140">
        <f t="shared" si="25"/>
        <v>0</v>
      </c>
      <c r="BM24" s="290">
        <f t="shared" si="26"/>
        <v>0</v>
      </c>
      <c r="BO24" s="285" t="e">
        <f>VLOOKUP(B24,'Processed products'!$AK$5:$AV$250,12,FALSE)</f>
        <v>#N/A</v>
      </c>
      <c r="BP24" s="316" t="e">
        <f>VLOOKUP(B24,'Processed products'!$AK$5:$AV$250,11,FALSE)</f>
        <v>#N/A</v>
      </c>
      <c r="BR24" s="329">
        <f t="shared" si="27"/>
        <v>1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3"/>
        <v>Ensilage_graes_conv</v>
      </c>
      <c r="C25" s="8" t="s">
        <v>13</v>
      </c>
      <c r="D25" s="116" t="s">
        <v>127</v>
      </c>
      <c r="E25" s="115">
        <f>IF(B25="",0,VLOOKUP(B25,$B$13:$E$16,4,FALSE))</f>
        <v>1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>
        <f t="shared" ref="P25" si="29">IF($B25="","0",(((E25-Q25)*1000)/((E25*1000)/P16)))</f>
        <v>359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1</v>
      </c>
      <c r="AA25" s="223">
        <f t="shared" si="9"/>
        <v>0.45000000233204002</v>
      </c>
      <c r="AB25" s="223">
        <f t="shared" si="9"/>
        <v>3.05848414522913E-2</v>
      </c>
      <c r="AC25" s="223">
        <f t="shared" si="9"/>
        <v>4.3164742615101901E-3</v>
      </c>
      <c r="AD25" s="223">
        <f t="shared" si="9"/>
        <v>3.3088873768162302E-2</v>
      </c>
      <c r="AE25" s="223">
        <f t="shared" si="10"/>
        <v>16.549135894677399</v>
      </c>
      <c r="AF25" s="223">
        <f t="shared" si="11"/>
        <v>0.9</v>
      </c>
      <c r="AG25" s="223">
        <f t="shared" si="12"/>
        <v>0</v>
      </c>
      <c r="AH25" s="224">
        <f t="shared" si="12"/>
        <v>0</v>
      </c>
      <c r="AI25" s="156">
        <f t="shared" si="13"/>
        <v>450.00000233204003</v>
      </c>
      <c r="AJ25" s="157">
        <f t="shared" si="2"/>
        <v>30.5848414522913</v>
      </c>
      <c r="AK25" s="157">
        <f t="shared" si="2"/>
        <v>4.3164742615101899</v>
      </c>
      <c r="AL25" s="157">
        <f t="shared" si="2"/>
        <v>33.088873768162301</v>
      </c>
      <c r="AM25" s="157">
        <f t="shared" si="14"/>
        <v>16.549135894677399</v>
      </c>
      <c r="AN25" s="158">
        <f t="shared" si="15"/>
        <v>900</v>
      </c>
      <c r="AP25" s="264">
        <f t="shared" si="16"/>
        <v>0</v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 t="e">
        <f t="shared" si="21"/>
        <v>#DIV/0!</v>
      </c>
      <c r="BI25" s="314" t="e">
        <f t="shared" si="22"/>
        <v>#DIV/0!</v>
      </c>
      <c r="BJ25" s="291" t="e">
        <f t="shared" si="23"/>
        <v>#DIV/0!</v>
      </c>
      <c r="BK25" s="291" t="e">
        <f t="shared" si="24"/>
        <v>#DIV/0!</v>
      </c>
      <c r="BL25" s="292" t="e">
        <f t="shared" si="25"/>
        <v>#DIV/0!</v>
      </c>
      <c r="BM25" s="293" t="e">
        <f t="shared" si="26"/>
        <v>#DIV/0!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1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</v>
      </c>
      <c r="M26" s="163">
        <f>SUM(M22:M25)</f>
        <v>0</v>
      </c>
      <c r="O26" s="177"/>
      <c r="P26" s="249">
        <f>(E22*P22+E23*P23+E24*P24+E25*P25)/E26</f>
        <v>359</v>
      </c>
      <c r="Q26" s="244">
        <f>SUM(Q22:Q25)</f>
        <v>0</v>
      </c>
      <c r="R26" s="208">
        <f t="shared" ref="R26:Y26" si="30">SUM(R22:R25)</f>
        <v>0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0</v>
      </c>
      <c r="W26" s="208">
        <f t="shared" si="30"/>
        <v>0</v>
      </c>
      <c r="X26" s="208">
        <f t="shared" si="30"/>
        <v>0</v>
      </c>
      <c r="Y26" s="222">
        <f t="shared" si="30"/>
        <v>0</v>
      </c>
      <c r="Z26" s="215">
        <f>SUM(Z22:Z25)</f>
        <v>1</v>
      </c>
      <c r="AA26" s="70">
        <f t="shared" ref="AA26:AH26" si="31">SUM(AA22:AA25)</f>
        <v>0.45000000233204002</v>
      </c>
      <c r="AB26" s="70">
        <f t="shared" si="31"/>
        <v>3.05848414522913E-2</v>
      </c>
      <c r="AC26" s="70">
        <f t="shared" si="31"/>
        <v>4.3164742615101901E-3</v>
      </c>
      <c r="AD26" s="70">
        <f t="shared" si="31"/>
        <v>3.3088873768162302E-2</v>
      </c>
      <c r="AE26" s="70">
        <f t="shared" si="31"/>
        <v>16.549135894677399</v>
      </c>
      <c r="AF26" s="70">
        <f t="shared" si="31"/>
        <v>0.9</v>
      </c>
      <c r="AG26" s="70">
        <f t="shared" si="31"/>
        <v>0</v>
      </c>
      <c r="AH26" s="216">
        <f t="shared" si="31"/>
        <v>0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B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 xml:space="preserve">Solid/total fraction of input1 - </v>
      </c>
      <c r="B31" s="66"/>
      <c r="C31" s="67" t="s">
        <v>13</v>
      </c>
      <c r="D31" s="280"/>
      <c r="E31" s="68"/>
      <c r="F31" s="70">
        <f>IF(E31&gt;0,(E31)*($E$22-$Q$22),0)</f>
        <v>0</v>
      </c>
      <c r="G31" s="67" t="str">
        <f>IF(B31="","",VLOOKUP(B31,'Processed products'!$AJ$5:$AM$104,2,FALSE))</f>
        <v/>
      </c>
      <c r="H31" s="67" t="str">
        <f>IF(G31="","",VLOOKUP(G31,Other_tables!$Y$3:$AA$214,2,FALSE))</f>
        <v/>
      </c>
      <c r="I31" s="67" t="str">
        <f>IF(G31="","",VLOOKUP(G31,Other_tables!$Y$3:$AA$214,3,FALSE))</f>
        <v/>
      </c>
      <c r="J31" s="111"/>
      <c r="K31" s="111"/>
      <c r="L31" s="69"/>
      <c r="M31" s="69"/>
      <c r="N31" s="69"/>
      <c r="O31" s="69"/>
      <c r="P31" s="69"/>
      <c r="Q31" s="69"/>
      <c r="R31" s="180"/>
      <c r="S31" s="181"/>
      <c r="T31" s="172" t="str">
        <f>IF(B32="",P13,IF(B33="",(F31/(((E13/(P13/1000))-Q22)-(F32/(T32/1000))))*1000,(F31/(((E13/(P13/1000))-Q22)-((F33/(T33/1000))+(F32/(T32/1000)))))*1000))</f>
        <v>0</v>
      </c>
      <c r="U31" s="182" t="s">
        <v>126</v>
      </c>
      <c r="V31" s="180"/>
      <c r="W31" s="180"/>
      <c r="X31" s="180"/>
      <c r="Y31" s="180"/>
      <c r="Z31" s="215">
        <f>F31</f>
        <v>0</v>
      </c>
      <c r="AA31" s="170">
        <f t="shared" ref="AA31:AD33" si="32">IF($E31="",0,((R$13-(R$22*1000))*L31)/1000)</f>
        <v>0</v>
      </c>
      <c r="AB31" s="70">
        <f t="shared" si="32"/>
        <v>0</v>
      </c>
      <c r="AC31" s="70">
        <f t="shared" si="32"/>
        <v>0</v>
      </c>
      <c r="AD31" s="70">
        <f t="shared" si="32"/>
        <v>0</v>
      </c>
      <c r="AE31" s="70">
        <f>IF($E31="",0,((V$13-V$22)*P31))</f>
        <v>0</v>
      </c>
      <c r="AF31" s="144">
        <f>IF($E31="",0,((W$13-(W$22*1000))*Q31)/1000)</f>
        <v>0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 t="str">
        <f t="shared" ref="AI31:AL42" si="35">IF($E31="","",(AA31/$F31)*1000)</f>
        <v/>
      </c>
      <c r="AJ31" s="71" t="str">
        <f t="shared" si="35"/>
        <v/>
      </c>
      <c r="AK31" s="71" t="str">
        <f t="shared" si="35"/>
        <v/>
      </c>
      <c r="AL31" s="71" t="str">
        <f t="shared" si="35"/>
        <v/>
      </c>
      <c r="AM31" s="187" t="str">
        <f t="shared" ref="AM31:AM42" si="36">IF($E31="","",(AE31/$F31))</f>
        <v/>
      </c>
      <c r="AN31" s="112" t="str">
        <f t="shared" ref="AN31:AN42" si="37">IF($E31="","",(AF31/$F31)*1000)</f>
        <v/>
      </c>
      <c r="BR31" s="329">
        <f t="shared" ref="BR31:BR42" si="38">$X$17</f>
        <v>1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179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154" t="str">
        <f t="shared" si="37"/>
        <v/>
      </c>
      <c r="BR32" s="329">
        <f t="shared" si="38"/>
        <v>1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1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 t="str">
        <f>IF(B14="","",B14)</f>
        <v/>
      </c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products'!$AJ$5:$AM$104,2,FALSE))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1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1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1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 xml:space="preserve">Solid/total fraction of input3 - </v>
      </c>
      <c r="B37" s="66" t="str">
        <f>IF(B15="","",B15)</f>
        <v/>
      </c>
      <c r="C37" s="67" t="s">
        <v>13</v>
      </c>
      <c r="D37" s="280"/>
      <c r="E37" s="68"/>
      <c r="F37" s="70">
        <f>IF(E37&gt;0,(E37)*($E$24-$Q$24),0)</f>
        <v>0</v>
      </c>
      <c r="G37" s="67" t="str">
        <f>B37</f>
        <v/>
      </c>
      <c r="H37" s="67" t="str">
        <f>IF(G37="","",VLOOKUP(G37,Other_tables!$Y$3:$AA$214,2,FALSE))</f>
        <v/>
      </c>
      <c r="I37" s="67" t="str">
        <f>IF(G37="","",VLOOKUP(G37,Other_tables!$Y$3:$AA$214,3,FALSE))</f>
        <v/>
      </c>
      <c r="J37" s="111"/>
      <c r="K37" s="111"/>
      <c r="L37" s="69"/>
      <c r="M37" s="69"/>
      <c r="N37" s="69"/>
      <c r="O37" s="69"/>
      <c r="P37" s="69"/>
      <c r="Q37" s="69"/>
      <c r="R37" s="180"/>
      <c r="S37" s="181"/>
      <c r="T37" s="172" t="str">
        <f>IF(B38="",P15,IF(B39="",(F37/(((E15/(P15/1000))-Q24)-(F38/(T38/1000))))*1000,(F37/(((E15/(P15/1000))-Q24)-((F39/(T39/1000))+(F38/(T38/1000)))))*1000))</f>
        <v>0</v>
      </c>
      <c r="U37" s="182" t="s">
        <v>126</v>
      </c>
      <c r="V37" s="180"/>
      <c r="W37" s="180"/>
      <c r="X37" s="180"/>
      <c r="Y37" s="180"/>
      <c r="Z37" s="215">
        <f t="shared" si="39"/>
        <v>0</v>
      </c>
      <c r="AA37" s="170">
        <f t="shared" ref="AA37:AD39" si="41">IF($E37="",0,((R$15-(R$24*1000))*L37)/1000)</f>
        <v>0</v>
      </c>
      <c r="AB37" s="70">
        <f t="shared" si="41"/>
        <v>0</v>
      </c>
      <c r="AC37" s="70">
        <f t="shared" si="41"/>
        <v>0</v>
      </c>
      <c r="AD37" s="70">
        <f t="shared" si="41"/>
        <v>0</v>
      </c>
      <c r="AE37" s="70">
        <f>IF($E37="",0,((V$15-V$24)*P37))</f>
        <v>0</v>
      </c>
      <c r="AF37" s="144">
        <f>IF($E37="",0,((W$15-(W$24*1000))*Q37)/1000)</f>
        <v>0</v>
      </c>
      <c r="AG37" s="144">
        <f t="shared" si="33"/>
        <v>0</v>
      </c>
      <c r="AH37" s="216">
        <f t="shared" si="34"/>
        <v>0</v>
      </c>
      <c r="AI37" s="210" t="str">
        <f t="shared" si="35"/>
        <v/>
      </c>
      <c r="AJ37" s="71" t="str">
        <f t="shared" si="35"/>
        <v/>
      </c>
      <c r="AK37" s="71" t="str">
        <f t="shared" si="35"/>
        <v/>
      </c>
      <c r="AL37" s="71" t="str">
        <f t="shared" si="35"/>
        <v/>
      </c>
      <c r="AM37" s="187" t="str">
        <f>IF($E37="","",(AE37/$F37))</f>
        <v/>
      </c>
      <c r="AN37" s="112" t="str">
        <f t="shared" si="37"/>
        <v/>
      </c>
      <c r="BR37" s="329">
        <f t="shared" si="38"/>
        <v>1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1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1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>Solid/total fraction of input4 - Ensilage_graes_conv</v>
      </c>
      <c r="B40" s="66" t="str">
        <f>IF(B16="","",B16)</f>
        <v>Ensilage_graes_conv</v>
      </c>
      <c r="C40" s="67" t="s">
        <v>13</v>
      </c>
      <c r="D40" s="280" t="s">
        <v>127</v>
      </c>
      <c r="E40" s="68">
        <v>1</v>
      </c>
      <c r="F40" s="70">
        <f>IF(E40&gt;0,(E40)*($E$25-$Q$25),0)</f>
        <v>1</v>
      </c>
      <c r="G40" s="67" t="str">
        <f>B40</f>
        <v>Ensilage_graes_conv</v>
      </c>
      <c r="H40" s="67" t="str">
        <f>IF(G40="","",VLOOKUP(G40,Other_tables!$Y$3:$AA$214,2,FALSE))</f>
        <v>Transformed_green_feed</v>
      </c>
      <c r="I40" s="67" t="str">
        <f>IF(G40="","",VLOOKUP(G40,Other_tables!$Y$3:$AA$214,3,FALSE))</f>
        <v>Silage_grazing</v>
      </c>
      <c r="J40" s="111"/>
      <c r="K40" s="111"/>
      <c r="L40" s="69">
        <v>1</v>
      </c>
      <c r="M40" s="69">
        <v>1</v>
      </c>
      <c r="N40" s="69">
        <v>1</v>
      </c>
      <c r="O40" s="69">
        <v>1</v>
      </c>
      <c r="P40" s="69">
        <v>1</v>
      </c>
      <c r="Q40" s="69">
        <v>1</v>
      </c>
      <c r="R40" s="180"/>
      <c r="S40" s="181"/>
      <c r="T40" s="172">
        <f>IF(B41="",P16,IF(B42="",(F40/(((E16/(P16/1000))-Q25)-(F41/(T41/1000))))*1000,(F40/(((E16/(P16/1000))-Q25)-((F42/(T42/1000))+(F41/(T41/1000)))))*1000))</f>
        <v>359</v>
      </c>
      <c r="U40" s="182" t="s">
        <v>126</v>
      </c>
      <c r="V40" s="180"/>
      <c r="W40" s="180"/>
      <c r="X40" s="180"/>
      <c r="Y40" s="180"/>
      <c r="Z40" s="215">
        <f t="shared" si="39"/>
        <v>1</v>
      </c>
      <c r="AA40" s="170">
        <f t="shared" ref="AA40:AD42" si="44">IF($E40="",0,((R$16-(R$25*1000))*L40)/1000)</f>
        <v>0.45000000233204002</v>
      </c>
      <c r="AB40" s="70">
        <f t="shared" si="44"/>
        <v>3.05848414522913E-2</v>
      </c>
      <c r="AC40" s="70">
        <f t="shared" si="44"/>
        <v>4.3164742615101901E-3</v>
      </c>
      <c r="AD40" s="70">
        <f t="shared" si="44"/>
        <v>3.3088873768162302E-2</v>
      </c>
      <c r="AE40" s="70">
        <f>IF($E40="",0,((V$16-V$25)*P40))</f>
        <v>16.549135894677399</v>
      </c>
      <c r="AF40" s="144">
        <f>IF($E40="",0,((W$16-(W$25*1000))*Q40)/1000)</f>
        <v>0.9</v>
      </c>
      <c r="AG40" s="144">
        <f t="shared" si="33"/>
        <v>0</v>
      </c>
      <c r="AH40" s="216">
        <f t="shared" si="34"/>
        <v>0</v>
      </c>
      <c r="AI40" s="210">
        <f t="shared" si="35"/>
        <v>450.00000233204003</v>
      </c>
      <c r="AJ40" s="71">
        <f t="shared" si="35"/>
        <v>30.5848414522913</v>
      </c>
      <c r="AK40" s="71">
        <f t="shared" si="35"/>
        <v>4.3164742615101899</v>
      </c>
      <c r="AL40" s="71">
        <f t="shared" si="35"/>
        <v>33.088873768162301</v>
      </c>
      <c r="AM40" s="187">
        <f t="shared" si="36"/>
        <v>16.549135894677399</v>
      </c>
      <c r="AN40" s="112">
        <f t="shared" si="37"/>
        <v>900</v>
      </c>
      <c r="BR40" s="329">
        <f t="shared" si="38"/>
        <v>1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1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1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1</v>
      </c>
      <c r="L43" s="27">
        <f t="shared" ref="L43:Q43" si="45">SUM(L28,L31:L42)</f>
        <v>1</v>
      </c>
      <c r="M43" s="27">
        <f t="shared" si="45"/>
        <v>1</v>
      </c>
      <c r="N43" s="27">
        <f t="shared" si="45"/>
        <v>1</v>
      </c>
      <c r="O43" s="27">
        <f t="shared" si="45"/>
        <v>1</v>
      </c>
      <c r="P43" s="27">
        <f t="shared" si="45"/>
        <v>1</v>
      </c>
      <c r="Q43" s="64">
        <f t="shared" si="45"/>
        <v>1</v>
      </c>
      <c r="S43" s="28"/>
      <c r="Y43" s="225" t="s">
        <v>40</v>
      </c>
      <c r="Z43" s="141">
        <f>SUM(Z31:Z42)</f>
        <v>1</v>
      </c>
      <c r="AA43" s="141">
        <f t="shared" ref="AA43:AG43" si="46">SUM(AA31:AA42)</f>
        <v>0.45000000233204002</v>
      </c>
      <c r="AB43" s="141">
        <f t="shared" si="46"/>
        <v>3.05848414522913E-2</v>
      </c>
      <c r="AC43" s="141">
        <f t="shared" si="46"/>
        <v>4.3164742615101901E-3</v>
      </c>
      <c r="AD43" s="141">
        <f>SUM(AD31:AD42)</f>
        <v>3.3088873768162302E-2</v>
      </c>
      <c r="AE43" s="141">
        <f t="shared" si="46"/>
        <v>16.549135894677399</v>
      </c>
      <c r="AF43" s="141">
        <f t="shared" si="46"/>
        <v>0.9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</v>
      </c>
      <c r="AA44" s="198">
        <f t="shared" ref="AA44:AG44" si="47">AA26-AA43</f>
        <v>0</v>
      </c>
      <c r="AB44" s="198">
        <f t="shared" si="47"/>
        <v>0</v>
      </c>
      <c r="AC44" s="198">
        <f t="shared" si="47"/>
        <v>0</v>
      </c>
      <c r="AD44" s="198">
        <f t="shared" si="47"/>
        <v>0</v>
      </c>
      <c r="AE44" s="198">
        <f t="shared" si="47"/>
        <v>0</v>
      </c>
      <c r="AF44" s="198">
        <f t="shared" si="47"/>
        <v>0</v>
      </c>
      <c r="AG44" s="198">
        <f t="shared" si="47"/>
        <v>0</v>
      </c>
      <c r="AH44" s="199">
        <f>AH26-AH43</f>
        <v>0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58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/>
      </c>
      <c r="C48" s="27">
        <f>IF(B48="",0,IF(VLOOKUP(G48,Other_tables!$E$3:$H$225,3,FALSE)="Nej",VLOOKUP(B48,$B$31:$AH$42,31,FALSE),((VLOOKUP(G48,Other_tables!$E$3:$H$225,4,FALSE))/100)*VLOOKUP(B48,$B$31:$F$42,5,FALSE)))</f>
        <v>0</v>
      </c>
      <c r="D48" s="162"/>
      <c r="E48" s="16" t="str">
        <f>IF(B48="","",IF($G$5=Other_tables!$I$2,VLOOKUP(G48,Other_tables!$E$3:$K$225,5,FALSE),IF($G$5=Other_tables!$J$2,VLOOKUP(G48,Other_tables!$E$3:$K$225,6,FALSE),IF($G$5=Other_tables!$K$2,VLOOKUP(G48,Other_tables!$E$3:$K$225,7,FALSE),"?"))))</f>
        <v/>
      </c>
      <c r="F48" s="27">
        <f t="shared" ref="F48:F50" si="49">IF(OR(E48="",E48="?"),0,((((0.981*E48*C48)/(0.0831*(273.15+$G$4)))*16)/1000)*((100-$G$7)/100))</f>
        <v>0</v>
      </c>
      <c r="G48" s="16">
        <f>B13</f>
        <v>0</v>
      </c>
      <c r="Q48" s="159">
        <f t="shared" ref="Q48:Q50" si="50">IF(OR(E48="",E48="?"),0,(F48/((100-$G$7)/100))*2.48)</f>
        <v>0</v>
      </c>
      <c r="R48" s="159">
        <f>IF(OR(E48="",E48="?"),0,(F48*(12/16)+AR48+AQ48+AP48))</f>
        <v>0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0</v>
      </c>
      <c r="W48" s="159">
        <f t="shared" ref="W48:W50" si="52">IF(OR(E48="",E48="?"),0,(F48/((100-$G$7)/100))*2.48)</f>
        <v>0</v>
      </c>
      <c r="X48" s="159">
        <f>W48</f>
        <v>0</v>
      </c>
      <c r="Y48" s="165"/>
      <c r="AP48" s="188">
        <f>IF(F48="","",(F48/((100-$G$7)/100))*(12/16)*0.538)</f>
        <v>0</v>
      </c>
      <c r="AQ48" s="26">
        <v>0</v>
      </c>
      <c r="AR48" s="188">
        <f>IF(F48="","",((F48/((100-$G$7)/100))-F48)*(12/16))</f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/>
      </c>
      <c r="C50" s="27">
        <f>IF(B50="",0,IF(VLOOKUP(G50,Other_tables!$E$3:$H$225,3,FALSE)="Nej",VLOOKUP(B50,$B$31:$AH$42,31,FALSE),((VLOOKUP(G50,Other_tables!$E$3:$H$225,4,FALSE))/100)*VLOOKUP(B50,$B$31:$F$42,5,FALSE)))</f>
        <v>0</v>
      </c>
      <c r="D50" s="162"/>
      <c r="E50" s="16" t="str">
        <f>IF(B50="","",IF($G$5=Other_tables!$I$2,VLOOKUP(G50,Other_tables!$E$3:$K$225,5,FALSE),IF($G$5=Other_tables!$J$2,VLOOKUP(G50,Other_tables!$E$3:$K$225,6,FALSE),IF($G$5=Other_tables!$K$2,VLOOKUP(G50,Other_tables!$E$3:$K$225,7,FALSE),"?"))))</f>
        <v/>
      </c>
      <c r="F50" s="27">
        <f t="shared" si="49"/>
        <v>0</v>
      </c>
      <c r="G50" s="16">
        <f>B15</f>
        <v>0</v>
      </c>
      <c r="Q50" s="159">
        <f t="shared" si="50"/>
        <v>0</v>
      </c>
      <c r="R50" s="159">
        <f t="shared" si="53"/>
        <v>0</v>
      </c>
      <c r="S50" s="159">
        <v>0</v>
      </c>
      <c r="T50" s="159">
        <v>0</v>
      </c>
      <c r="U50" s="159">
        <v>0</v>
      </c>
      <c r="V50" s="159">
        <f t="shared" si="51"/>
        <v>0</v>
      </c>
      <c r="W50" s="159">
        <f t="shared" si="52"/>
        <v>0</v>
      </c>
      <c r="X50" s="159">
        <f t="shared" si="54"/>
        <v>0</v>
      </c>
      <c r="Y50" s="165"/>
      <c r="AP50" s="188">
        <f>IF(F50="","",(F50/((100-$G$7)/100))*(12/16)*0.538)</f>
        <v>0</v>
      </c>
      <c r="AQ50" s="26">
        <v>0</v>
      </c>
      <c r="AR50" s="188">
        <f>IF(F50="","",((F50/((100-$G$7)/100))-F50)*(12/16))</f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>Ensilage_graes_conv</v>
      </c>
      <c r="C51" s="27">
        <f>IF(B51="",0,IF(VLOOKUP(G51,Other_tables!$E$3:$H$225,3,FALSE)="Nej",VLOOKUP(B51,$B$31:$AH$42,31,FALSE),((VLOOKUP(G51,Other_tables!$E$3:$H$225,4,FALSE))/100)*VLOOKUP(B51,$B$31:$F$42,5,FALSE)))</f>
        <v>0.9</v>
      </c>
      <c r="D51" s="162"/>
      <c r="E51" s="16">
        <f>IF(B51="","",IF($G$5=Other_tables!$I$2,VLOOKUP(G51,Other_tables!$E$3:$K$225,5,FALSE),IF($G$5=Other_tables!$J$2,VLOOKUP(G51,Other_tables!$E$3:$K$225,6,FALSE),IF($G$5=Other_tables!$K$2,VLOOKUP(G51,Other_tables!$E$3:$K$225,7,FALSE),"?"))))</f>
        <v>324</v>
      </c>
      <c r="F51" s="27">
        <f>IF(OR(E51="",E51="?"),0,((((0.981*E51*C51)/(0.0831*(273.15+$G$4)))*16)/1000)*((100-$G$7)/100))</f>
        <v>0.19068677756013744</v>
      </c>
      <c r="G51" s="16" t="str">
        <f>B16</f>
        <v>Ensilage_graes_conv</v>
      </c>
      <c r="N51" s="152"/>
      <c r="Q51" s="159">
        <f>IF(OR(E51="",E51="?"),0,(F51/((100-$G$7)/100))*2.48)</f>
        <v>0.47768000843347563</v>
      </c>
      <c r="R51" s="159">
        <f t="shared" si="53"/>
        <v>0.22215676989477473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12.284104809618707</v>
      </c>
      <c r="W51" s="159">
        <f>IF(OR(E51="",E51="?"),0,(F51/((100-$G$7)/100))*2.48)</f>
        <v>0.47768000843347563</v>
      </c>
      <c r="X51" s="159">
        <f t="shared" si="54"/>
        <v>0.47768000843347563</v>
      </c>
      <c r="Y51" s="165"/>
      <c r="AP51" s="188">
        <f>IF(F51="","",(F51+F51*($G$7/100))*(12/16)*0.538)</f>
        <v>7.7711535892970612E-2</v>
      </c>
      <c r="AQ51" s="26">
        <v>0</v>
      </c>
      <c r="AR51" s="188">
        <f>IF(F51="","",(F51*($G$7/100))*(12/16))</f>
        <v>1.4301508317010308E-3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0.19068677756013744</v>
      </c>
      <c r="Q52" s="27">
        <f t="shared" ref="Q52:X52" si="55">SUM(I36,Q48:Q51)</f>
        <v>0.47768000843347563</v>
      </c>
      <c r="R52" s="27">
        <f t="shared" si="55"/>
        <v>0.22215676989477473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12.284104809618707</v>
      </c>
      <c r="W52" s="27">
        <f t="shared" si="55"/>
        <v>0.47768000843347563</v>
      </c>
      <c r="X52" s="164">
        <f t="shared" si="55"/>
        <v>0.47768000843347563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14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14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 t="s">
        <v>249</v>
      </c>
      <c r="C57" s="8" t="s">
        <v>13</v>
      </c>
      <c r="D57" s="116" t="s">
        <v>127</v>
      </c>
      <c r="E57" s="169">
        <f>Z31+Z34+Z37+Z40-Q52</f>
        <v>0.52231999156652442</v>
      </c>
      <c r="F57" s="93">
        <v>1</v>
      </c>
      <c r="G57" s="128" t="s">
        <v>101</v>
      </c>
      <c r="H57" s="93">
        <v>9.3000000000000007</v>
      </c>
      <c r="I57" s="23"/>
      <c r="J57" s="23"/>
      <c r="K57" s="93">
        <v>27.9</v>
      </c>
      <c r="L57" s="139">
        <f>C48+C49+C50+C51-W52</f>
        <v>0.42231999156652439</v>
      </c>
      <c r="M57" s="139">
        <v>0</v>
      </c>
      <c r="O57" s="278">
        <f>((($B$69*$Z$57)/1000)/$B$72)*1000</f>
        <v>57.425430877986422</v>
      </c>
      <c r="Q57" s="159">
        <f>AR57*(16/12)*19.5</f>
        <v>2.7061994846613304E-4</v>
      </c>
      <c r="R57" s="159">
        <f>AR57*11</f>
        <v>1.1449305512028707E-4</v>
      </c>
      <c r="S57" s="159">
        <v>0</v>
      </c>
      <c r="T57" s="159">
        <v>0</v>
      </c>
      <c r="U57" s="159">
        <v>0</v>
      </c>
      <c r="V57" s="159">
        <f>(AR57*(16/12)*55)+(AR57*10*21.75)</f>
        <v>3.0271269876500145E-3</v>
      </c>
      <c r="W57" s="159">
        <f>AR57*(16/12)*19.5</f>
        <v>2.7061994846613304E-4</v>
      </c>
      <c r="X57" s="159">
        <f>IF(L57&gt;0,(L57-(L57*BH57^(F57/10))),0)</f>
        <v>2.7149099988005299E-4</v>
      </c>
      <c r="Y57" s="190"/>
      <c r="Z57" s="197">
        <f>(Z31+Z34+Z37+Z40)-Q52-Q57</f>
        <v>0.52204937161805831</v>
      </c>
      <c r="AA57" s="198">
        <f>(AA31+AA34+AA37+AA40)-R52-R57</f>
        <v>0.227728739382145</v>
      </c>
      <c r="AB57" s="198">
        <f t="shared" ref="AB57:AD57" si="56">(AB31+AB34+AB37+AB40)-S52-S57</f>
        <v>3.05848414522913E-2</v>
      </c>
      <c r="AC57" s="198">
        <f t="shared" si="56"/>
        <v>4.3164742615101901E-3</v>
      </c>
      <c r="AD57" s="198">
        <f t="shared" si="56"/>
        <v>3.3088873768162302E-2</v>
      </c>
      <c r="AE57" s="198">
        <f>(AE31+AE34+AE37+AE40)-V52-V57</f>
        <v>4.2620039580710412</v>
      </c>
      <c r="AF57" s="198">
        <f>(AF31+AF34+AF37+AF40)-W52-W57</f>
        <v>0.42204937161805828</v>
      </c>
      <c r="AG57" s="198">
        <f>IF(OR(G22="IPCC_MCF_B0",G22=""),L57-X57,(AG31+AG34+AG37+AG40+AH31+AH34+AH37+AH40)-X52-X57)</f>
        <v>0.42204850056664434</v>
      </c>
      <c r="AH57" s="199"/>
      <c r="AI57" s="156">
        <f>IF($E57="","",(AA57/$Z$57)*1000)</f>
        <v>436.22069436902967</v>
      </c>
      <c r="AJ57" s="157">
        <f t="shared" ref="AJ57:AN57" si="57">IF($E57="","",(AB57/$Z$57)*1000)</f>
        <v>58.586109121241847</v>
      </c>
      <c r="AK57" s="157">
        <f t="shared" si="57"/>
        <v>8.2683257488301471</v>
      </c>
      <c r="AL57" s="157">
        <f t="shared" si="57"/>
        <v>63.382652230009342</v>
      </c>
      <c r="AM57" s="157">
        <f>IF($E57="","",(AE57/$Z$57))</f>
        <v>8.1639863771145542</v>
      </c>
      <c r="AN57" s="158">
        <f t="shared" si="57"/>
        <v>808.44723614922373</v>
      </c>
      <c r="AP57" s="188">
        <f>IF(B57="",0,(AR57*10))</f>
        <v>1.0408459556389734E-4</v>
      </c>
      <c r="AQ57" s="26">
        <v>0</v>
      </c>
      <c r="AR57" s="188">
        <f>IF(B57="",0,IF(G57="Arrhenius",(BL57+BM57)*(12/16),"?"))</f>
        <v>1.0408459556389734E-5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1.3882408270887999E-5</v>
      </c>
      <c r="BE57" s="159"/>
      <c r="BF57" s="159">
        <f>10*19.5*BD57</f>
        <v>2.7070696128231597E-3</v>
      </c>
      <c r="BG57" s="159"/>
      <c r="BH57" s="159">
        <f>1-(BF57/L57)</f>
        <v>0.99359000363022898</v>
      </c>
      <c r="BI57" s="159"/>
      <c r="BJ57" s="159">
        <f>(L57+L57*BH57^(F57/10))/2</f>
        <v>0.42218424606658433</v>
      </c>
      <c r="BK57" s="159">
        <f>(M57+M57*BI57^(F57/10))/2</f>
        <v>0</v>
      </c>
      <c r="BL57" s="315">
        <f>(((BJ57*EXP($K$57-81000*(1/(8.314*(H57+273.15)))))*24)*F57)/1000</f>
        <v>1.3877946075186313E-5</v>
      </c>
      <c r="BM57" s="159"/>
      <c r="BR57" s="329">
        <f t="shared" ref="BR57" si="58">$X$17</f>
        <v>1</v>
      </c>
      <c r="BT57" s="228">
        <f t="shared" si="43"/>
        <v>0</v>
      </c>
      <c r="BU57" s="228">
        <f t="shared" si="43"/>
        <v>0</v>
      </c>
      <c r="BV57" s="228">
        <f t="shared" si="43"/>
        <v>0</v>
      </c>
      <c r="BW57" s="228">
        <f t="shared" si="42"/>
        <v>0</v>
      </c>
      <c r="BX57" s="228">
        <f t="shared" si="42"/>
        <v>0</v>
      </c>
      <c r="BY57" s="228">
        <f t="shared" si="42"/>
        <v>0</v>
      </c>
      <c r="BZ57" s="228">
        <f t="shared" si="42"/>
        <v>0</v>
      </c>
      <c r="CA57" s="228">
        <f t="shared" si="42"/>
        <v>0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 t="s">
        <v>250</v>
      </c>
      <c r="C62" s="8" t="s">
        <v>13</v>
      </c>
      <c r="D62" s="116" t="s">
        <v>127</v>
      </c>
      <c r="E62" s="25">
        <v>0.53500000000000003</v>
      </c>
      <c r="F62" s="27">
        <f>(E57-Q57)*E62</f>
        <v>0.27929641381566123</v>
      </c>
      <c r="G62" s="8" t="str">
        <f>IF(B62="","",VLOOKUP(B62,'Processed products'!$AJ$5:$AM$104,2,FALSE))</f>
        <v>Separ_degas_solid_fraction_new_plant_conv</v>
      </c>
      <c r="H62" s="8" t="str">
        <f>IF(B62="","",VLOOKUP(B62,'Processed products'!$AJ$5:$AM$104,3,FALSE))</f>
        <v>Degas_plant_organic_ferti_conv</v>
      </c>
      <c r="I62" s="8" t="str">
        <f>IF(B62="","",VLOOKUP(B62,'Processed products'!$AJ$5:$AM$104,4,FALSE))</f>
        <v>Field_application</v>
      </c>
      <c r="L62" s="26">
        <v>0.53500000000000003</v>
      </c>
      <c r="M62" s="26">
        <v>0.2369</v>
      </c>
      <c r="N62" s="26">
        <v>0.52349999999999997</v>
      </c>
      <c r="O62" s="26">
        <v>0.2369</v>
      </c>
      <c r="P62" s="26">
        <v>0.53500000000000003</v>
      </c>
      <c r="Q62" s="26">
        <v>0.53500000000000003</v>
      </c>
      <c r="T62" s="16">
        <f>(IF($B62="","",VLOOKUP($B62,'Processed products'!$AJ$5:$AN$104,5,FALSE)))</f>
        <v>300</v>
      </c>
      <c r="Z62" s="195">
        <f>F62</f>
        <v>0.27929641381566123</v>
      </c>
      <c r="AA62" s="27">
        <f>(($AA$31+$AA$34+$AA$37+$AA$40)-$R$52-$R$57)*L62</f>
        <v>0.12183487556944758</v>
      </c>
      <c r="AB62" s="27">
        <f>(($AB$31+$AB$34+$AB$37+$AB$40)-$S$52-$S$57)*M62</f>
        <v>7.2455489400478088E-3</v>
      </c>
      <c r="AC62" s="27">
        <f>(($AC$31+$AC$34+$AC$37+$AC$40)-$T$52-$T$57)*N62</f>
        <v>2.2596742759005842E-3</v>
      </c>
      <c r="AD62" s="27">
        <f>(($AD$31+$AD$34+$AD$37+$AD$40)-$U$52-$U$57)*O62</f>
        <v>7.8387541956776493E-3</v>
      </c>
      <c r="AE62" s="27">
        <f>(($AE$31+$AE$34+$AE$37+$AE$40)-$V$52-$V$57)*P62</f>
        <v>2.2801721175680072</v>
      </c>
      <c r="AF62" s="27">
        <f>(($AF$31+$AF$34+$AF$37+$AF$40)-$W$52-$W$57)*Q62</f>
        <v>0.22579641381566118</v>
      </c>
      <c r="AG62" s="27">
        <f>($AG$57*Q62)</f>
        <v>0.22579594780315473</v>
      </c>
      <c r="AH62" s="196"/>
      <c r="AI62" s="200">
        <f t="shared" ref="AI62:AL64" si="59">IF($E62="","",(AA62/$F62)*1000)</f>
        <v>436.22069436902967</v>
      </c>
      <c r="AJ62" s="18">
        <f t="shared" si="59"/>
        <v>25.942148132377927</v>
      </c>
      <c r="AK62" s="18">
        <f t="shared" si="59"/>
        <v>8.0905953822665069</v>
      </c>
      <c r="AL62" s="18">
        <f t="shared" si="59"/>
        <v>28.066075351942455</v>
      </c>
      <c r="AM62" s="18">
        <f t="shared" ref="AM62:AN64" si="60">IF($E62="","",(AE62/$F62))</f>
        <v>8.1639863771145542</v>
      </c>
      <c r="AN62" s="201">
        <f t="shared" si="60"/>
        <v>0.80844723614922376</v>
      </c>
      <c r="BR62" s="329">
        <f t="shared" ref="BR62:BR64" si="61">$X$17</f>
        <v>1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 t="s">
        <v>251</v>
      </c>
      <c r="C63" s="8" t="s">
        <v>13</v>
      </c>
      <c r="D63" s="116" t="s">
        <v>127</v>
      </c>
      <c r="E63" s="25">
        <v>0.46500000000000002</v>
      </c>
      <c r="F63" s="27">
        <f>(E57-Q57)*E63</f>
        <v>0.24275295780239714</v>
      </c>
      <c r="G63" s="8" t="str">
        <f>IF(B63="","",VLOOKUP(B63,'Processed products'!$AJ$5:$AM$104,2,FALSE))</f>
        <v>Separ_degas_thin_fraction_new_plant_conv</v>
      </c>
      <c r="H63" s="8" t="str">
        <f>IF(B63="","",VLOOKUP(B63,'Processed products'!$AJ$5:$AM$104,3,FALSE))</f>
        <v>Degas_plant_organic_ferti_conv</v>
      </c>
      <c r="I63" s="8" t="str">
        <f>IF(B63="","",VLOOKUP(B63,'Processed products'!$AJ$5:$AM$104,4,FALSE))</f>
        <v>Field_application</v>
      </c>
      <c r="L63" s="26">
        <v>0.46500000000000002</v>
      </c>
      <c r="M63" s="26">
        <v>0.7631</v>
      </c>
      <c r="N63" s="26">
        <v>0.47649999999999998</v>
      </c>
      <c r="O63" s="26">
        <v>0.7631</v>
      </c>
      <c r="P63" s="26">
        <v>0.46500000000000002</v>
      </c>
      <c r="Q63" s="26">
        <v>0.46500000000000002</v>
      </c>
      <c r="T63" s="16">
        <f>(IF($B63="","",VLOOKUP($B63,'Processed products'!$AJ$5:$AN$104,5,FALSE)))</f>
        <v>39</v>
      </c>
      <c r="Z63" s="195">
        <f t="shared" ref="Z63:Z64" si="62">F63</f>
        <v>0.24275295780239714</v>
      </c>
      <c r="AA63" s="27">
        <f>(($AA$31+$AA$34+$AA$37+$AA$40)-$R$52-$R$57)*L63</f>
        <v>0.10589386381269743</v>
      </c>
      <c r="AB63" s="27">
        <f>(($AB$31+$AB$34+$AB$37+$AB$40)-$S$52-$S$57)*M63</f>
        <v>2.3339292512243492E-2</v>
      </c>
      <c r="AC63" s="27">
        <f>(($AC$31+$AC$34+$AC$37+$AC$40)-$T$52-$T$57)*N63</f>
        <v>2.0567999856096054E-3</v>
      </c>
      <c r="AD63" s="27">
        <f>(($AD$31+$AD$34+$AD$37+$AD$40)-$U$52-$U$57)*O63</f>
        <v>2.5250119572484651E-2</v>
      </c>
      <c r="AE63" s="27">
        <f>(($AE$31+$AE$34+$AE$37+$AE$40)-$V$52-$V$57)*P63</f>
        <v>1.9818318405030342</v>
      </c>
      <c r="AF63" s="27">
        <f>(($AF$31+$AF$34+$AF$37+$AF$40)-$W$52-$W$57)*Q63</f>
        <v>0.1962529578023971</v>
      </c>
      <c r="AG63" s="27">
        <f t="shared" ref="AG63:AG64" si="63">($AG$57*Q63)</f>
        <v>0.19625255276348963</v>
      </c>
      <c r="AH63" s="196"/>
      <c r="AI63" s="200">
        <f t="shared" si="59"/>
        <v>436.22069436902962</v>
      </c>
      <c r="AJ63" s="18">
        <f t="shared" si="59"/>
        <v>96.144214775096017</v>
      </c>
      <c r="AK63" s="18">
        <f t="shared" si="59"/>
        <v>8.472811224338848</v>
      </c>
      <c r="AL63" s="18">
        <f t="shared" si="59"/>
        <v>104.01570304670994</v>
      </c>
      <c r="AM63" s="18">
        <f t="shared" si="60"/>
        <v>8.1639863771145524</v>
      </c>
      <c r="AN63" s="201">
        <f t="shared" si="60"/>
        <v>0.80844723614922376</v>
      </c>
      <c r="BR63" s="329">
        <f t="shared" si="61"/>
        <v>1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1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1</v>
      </c>
      <c r="L65" s="27">
        <f>SUM(L62:L64)</f>
        <v>1</v>
      </c>
      <c r="M65" s="27">
        <f t="shared" ref="M65:Q65" si="64">SUM(M62:M64)</f>
        <v>1</v>
      </c>
      <c r="N65" s="27">
        <f t="shared" si="64"/>
        <v>1</v>
      </c>
      <c r="O65" s="27">
        <f t="shared" si="64"/>
        <v>1</v>
      </c>
      <c r="P65" s="27">
        <f t="shared" si="64"/>
        <v>1</v>
      </c>
      <c r="Q65" s="27">
        <f t="shared" si="64"/>
        <v>1</v>
      </c>
      <c r="Y65" s="225" t="s">
        <v>76</v>
      </c>
      <c r="Z65" s="141">
        <f t="shared" ref="Z65:AG65" si="65">SUM(Z62:Z64)</f>
        <v>0.52204937161805831</v>
      </c>
      <c r="AA65" s="141">
        <f t="shared" si="65"/>
        <v>0.227728739382145</v>
      </c>
      <c r="AB65" s="141">
        <f t="shared" si="65"/>
        <v>3.05848414522913E-2</v>
      </c>
      <c r="AC65" s="141">
        <f t="shared" si="65"/>
        <v>4.3164742615101892E-3</v>
      </c>
      <c r="AD65" s="141">
        <f t="shared" si="65"/>
        <v>3.3088873768162302E-2</v>
      </c>
      <c r="AE65" s="141">
        <f t="shared" si="65"/>
        <v>4.2620039580710412</v>
      </c>
      <c r="AF65" s="141">
        <f t="shared" si="65"/>
        <v>0.42204937161805828</v>
      </c>
      <c r="AG65" s="141">
        <f t="shared" si="65"/>
        <v>0.42204850056664434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Y66" s="221" t="s">
        <v>74</v>
      </c>
      <c r="Z66" s="198">
        <f t="shared" ref="Z66:AF66" si="66">(Z31+Z34+Z37+Z40)-Q52-Q57-Z65</f>
        <v>0</v>
      </c>
      <c r="AA66" s="198">
        <f t="shared" si="66"/>
        <v>0</v>
      </c>
      <c r="AB66" s="198">
        <f t="shared" si="66"/>
        <v>0</v>
      </c>
      <c r="AC66" s="198">
        <f t="shared" si="66"/>
        <v>0</v>
      </c>
      <c r="AD66" s="198">
        <f t="shared" si="66"/>
        <v>0</v>
      </c>
      <c r="AE66" s="198">
        <f t="shared" si="66"/>
        <v>0</v>
      </c>
      <c r="AF66" s="198">
        <f t="shared" si="66"/>
        <v>0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>
        <f>(F31*T31+F34*T34+F37*T37+F40*T40)/(F31+F34+F37+F40)</f>
        <v>359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>
        <f>(B69/B70)</f>
        <v>3.2636363636363637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>
        <f>B71*(Z31+Z34+Z37+Z40)</f>
        <v>3.2636363636363637</v>
      </c>
      <c r="AL72" s="72"/>
      <c r="AM72" s="82"/>
      <c r="AN72" s="82"/>
      <c r="AO72" s="82"/>
      <c r="AP72" s="82"/>
      <c r="AQ72" s="82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IF(F52=0,0,B72-(1-(B69/1000))*(F31+F34+F37+F40))</f>
        <v>2.6226363636363637</v>
      </c>
      <c r="AL73" s="72"/>
      <c r="AM73" s="82"/>
      <c r="AN73" s="82"/>
      <c r="AO73" s="82"/>
      <c r="AP73" s="82"/>
      <c r="AQ73" s="82"/>
      <c r="BT73" s="228">
        <f t="shared" ref="BT73:CB73" si="68">IF($B72="Yes",Z73,0)</f>
        <v>0</v>
      </c>
      <c r="BU73" s="228">
        <f t="shared" si="68"/>
        <v>0</v>
      </c>
      <c r="BV73" s="228">
        <f t="shared" si="68"/>
        <v>0</v>
      </c>
      <c r="BW73" s="228">
        <f t="shared" si="68"/>
        <v>0</v>
      </c>
      <c r="BX73" s="228">
        <f t="shared" si="68"/>
        <v>0</v>
      </c>
      <c r="BY73" s="228">
        <f t="shared" si="68"/>
        <v>0</v>
      </c>
      <c r="BZ73" s="228">
        <f t="shared" si="68"/>
        <v>0</v>
      </c>
      <c r="CA73" s="228">
        <f t="shared" si="68"/>
        <v>0</v>
      </c>
      <c r="CB73" s="228">
        <f t="shared" si="68"/>
        <v>0</v>
      </c>
    </row>
    <row r="74" spans="1:80" ht="15" thickBot="1" x14ac:dyDescent="0.35">
      <c r="D74" s="102"/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11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0</v>
      </c>
      <c r="J78" s="115">
        <f>F78-I78</f>
        <v>0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1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1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6"/>
        <v>0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1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1</v>
      </c>
      <c r="BT81" s="228"/>
    </row>
    <row r="82" spans="1:80" x14ac:dyDescent="0.3">
      <c r="A82" s="85" t="s">
        <v>132</v>
      </c>
      <c r="B82" s="116" t="s">
        <v>251</v>
      </c>
      <c r="C82" s="8" t="s">
        <v>13</v>
      </c>
      <c r="D82" s="116" t="s">
        <v>128</v>
      </c>
      <c r="E82" s="169">
        <f>IF(B82="","",VLOOKUP(B82,$B$62:$F$64,5,FALSE))</f>
        <v>0.24275295780239714</v>
      </c>
      <c r="F82" s="93">
        <v>66</v>
      </c>
      <c r="G82" s="128" t="s">
        <v>101</v>
      </c>
      <c r="H82" s="93">
        <v>9.3000000000000007</v>
      </c>
      <c r="I82" s="115">
        <f>IF(B82="",0,(($E$22*$F$22+$E$23*$F$23+$E$24*$F$24+$E$25*$F$25)/$E$26)+$F$57)</f>
        <v>1</v>
      </c>
      <c r="J82" s="115">
        <f t="shared" si="76"/>
        <v>65</v>
      </c>
      <c r="K82" s="93">
        <v>27.9</v>
      </c>
      <c r="L82" s="139">
        <f>IF(B82="","",VLOOKUP(B82,$B$62:$AH$64,32,FALSE)+M82)</f>
        <v>0.19625255276348963</v>
      </c>
      <c r="M82" s="139">
        <f>IF(B82="","",VLOOKUP(B82,$B$62:$AH$64,33,FALSE))</f>
        <v>0</v>
      </c>
      <c r="O82" s="278">
        <f>(IF($B82="","",VLOOKUP($B82,'Processed products'!$AJ$5:$AN$250,5,FALSE)))</f>
        <v>39</v>
      </c>
      <c r="Q82" s="159">
        <f>AR82*(16/12)*19.5</f>
        <v>8.0094877150874363E-3</v>
      </c>
      <c r="R82" s="159">
        <f>AR82*11</f>
        <v>3.3886294179216077E-3</v>
      </c>
      <c r="S82" s="159">
        <v>0</v>
      </c>
      <c r="T82" s="159">
        <v>0</v>
      </c>
      <c r="U82" s="159">
        <v>0</v>
      </c>
      <c r="V82" s="159">
        <f>(AR82*(16/12)*55)+(AR82*10*21.75)</f>
        <v>8.9593308095048563E-2</v>
      </c>
      <c r="W82" s="159">
        <f>AR82*(16/12)*19.5</f>
        <v>8.0094877150874363E-3</v>
      </c>
      <c r="X82" s="159">
        <f>AR82*(16/12)*19.5</f>
        <v>8.0094877150874363E-3</v>
      </c>
      <c r="Y82" s="190"/>
      <c r="Z82" s="195">
        <f>IF($B82="",0,(VLOOKUP($B82,$B$62:$AH$64,25,FALSE))-Q82)</f>
        <v>0.2347434700873097</v>
      </c>
      <c r="AA82" s="27">
        <f>IF($B82="",0,(VLOOKUP($B82,$B$62:$AH$64,26,FALSE))-R82)</f>
        <v>0.10250523439477582</v>
      </c>
      <c r="AB82" s="27">
        <f>IF($B82="",0,(VLOOKUP($B82,$B$62:$AH$64,27,FALSE))-S82)</f>
        <v>2.3339292512243492E-2</v>
      </c>
      <c r="AC82" s="27">
        <f>IF($B82="",0,(VLOOKUP($B82,$B$62:$AH$64,28,FALSE))-T82)</f>
        <v>2.0567999856096054E-3</v>
      </c>
      <c r="AD82" s="27">
        <f>IF($B82="",0,(VLOOKUP($B82,$B$62:$AH$64,29,FALSE))-U82)</f>
        <v>2.5250119572484651E-2</v>
      </c>
      <c r="AE82" s="27">
        <f>IF($B82="",0,(VLOOKUP($B82,$B$62:$AH$64,30,FALSE))-V82)</f>
        <v>1.8922385324079856</v>
      </c>
      <c r="AF82" s="27">
        <f>IF($B82="",0,(VLOOKUP($B82,$B$62:$AH$64,31,FALSE))-W82)</f>
        <v>0.18824347008730966</v>
      </c>
      <c r="AG82" s="27">
        <f>IF($B82="",0,(L82-X82))</f>
        <v>0.18824306504840219</v>
      </c>
      <c r="AH82" s="196"/>
      <c r="AI82" s="192">
        <f t="shared" si="70"/>
        <v>436.66916211407448</v>
      </c>
      <c r="AJ82" s="18">
        <f t="shared" si="70"/>
        <v>99.42467197729826</v>
      </c>
      <c r="AK82" s="18">
        <f t="shared" si="70"/>
        <v>8.7619050056838912</v>
      </c>
      <c r="AL82" s="18">
        <f t="shared" si="70"/>
        <v>107.56473678732451</v>
      </c>
      <c r="AM82" s="18">
        <f>IF($E82="","",(AE82/$Z82))</f>
        <v>8.0608782502200924</v>
      </c>
      <c r="AN82" s="201">
        <f>IF($E82="","",(AF82/$Z82)*1000)</f>
        <v>801.91142278545601</v>
      </c>
      <c r="AP82" s="188">
        <f>IF(B82="","",(AR82*10))</f>
        <v>3.0805721981105524E-3</v>
      </c>
      <c r="AQ82" s="26">
        <v>0</v>
      </c>
      <c r="AR82" s="188">
        <f t="shared" si="95"/>
        <v>3.0805721981105524E-4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>
        <f>((L82*EXP(K82-81000*(1/(8.314*(H82+273.15)))))*24)/1000</f>
        <v>6.451170003960354E-6</v>
      </c>
      <c r="BE82" s="159"/>
      <c r="BF82" s="159">
        <f>10*19.5*BD82</f>
        <v>1.2579781507722691E-3</v>
      </c>
      <c r="BG82" s="159"/>
      <c r="BH82" s="159">
        <f>1-(BF82/L82)</f>
        <v>0.99359000363022898</v>
      </c>
      <c r="BI82" s="159"/>
      <c r="BJ82" s="159">
        <f>(L82+L82*BH82^(J82/10))/2</f>
        <v>0.19223550344822338</v>
      </c>
      <c r="BK82" s="159"/>
      <c r="BL82" s="159">
        <f>(((BJ82*EXP($K82-81000*(1/(8.314*(H82+273.15)))))*24)*J82)/1000</f>
        <v>4.1074295974807368E-4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1</v>
      </c>
      <c r="BT82" s="228"/>
    </row>
    <row r="83" spans="1:80" ht="15" thickBot="1" x14ac:dyDescent="0.35">
      <c r="A83" s="85" t="s">
        <v>132</v>
      </c>
      <c r="B83" s="116" t="s">
        <v>250</v>
      </c>
      <c r="C83" s="8" t="s">
        <v>13</v>
      </c>
      <c r="D83" s="116" t="s">
        <v>128</v>
      </c>
      <c r="E83" s="169">
        <f>IF(B83="","",VLOOKUP(B83,$B$62:$F$64,5,FALSE))</f>
        <v>0.27929641381566123</v>
      </c>
      <c r="F83" s="93">
        <v>97</v>
      </c>
      <c r="G83" s="128" t="s">
        <v>247</v>
      </c>
      <c r="H83" s="93"/>
      <c r="I83" s="115">
        <f>IF(B83="",0,(($E$22*$F$22+$E$23*$F$23+$E$24*$F$24+$E$25*$F$25)/$E$26)+$F$57)</f>
        <v>1</v>
      </c>
      <c r="J83" s="115">
        <f t="shared" si="76"/>
        <v>96</v>
      </c>
      <c r="K83" s="93"/>
      <c r="L83" s="139">
        <f>IF(B83="","",VLOOKUP(B83,$B$62:$AH$64,32,FALSE)+M83)</f>
        <v>0.22579594780315473</v>
      </c>
      <c r="M83" s="139">
        <f>IF(B83="","",VLOOKUP(B83,$B$62:$AH$64,33,FALSE))</f>
        <v>0</v>
      </c>
      <c r="O83" s="278">
        <f>(IF($B83="","",VLOOKUP($B83,'Processed products'!$AJ$5:$AN$250,5,FALSE)))</f>
        <v>300</v>
      </c>
      <c r="Q83" s="159">
        <f>AR83*(16/12)*19.5</f>
        <v>3.7701307461856202E-3</v>
      </c>
      <c r="R83" s="159">
        <f>AR83*11</f>
        <v>1.5950553156939161E-3</v>
      </c>
      <c r="S83" s="159">
        <v>0</v>
      </c>
      <c r="T83" s="159">
        <v>0</v>
      </c>
      <c r="U83" s="159">
        <v>0</v>
      </c>
      <c r="V83" s="159">
        <f>(AR83*(16/12)*55)+(AR83*10*21.75)</f>
        <v>4.2172295846755817E-2</v>
      </c>
      <c r="W83" s="159">
        <f>AR83*(16/12)*19.5</f>
        <v>3.7701307461856202E-3</v>
      </c>
      <c r="X83" s="159">
        <f>AR83*(16/12)*19.5</f>
        <v>3.7701307461856202E-3</v>
      </c>
      <c r="Y83" s="190"/>
      <c r="Z83" s="197">
        <f>IF($B83="",0,(VLOOKUP($B83,$B$62:$AH$64,25,FALSE))-Q83)</f>
        <v>0.27552628306947563</v>
      </c>
      <c r="AA83" s="198">
        <f>IF($B83="",0,(VLOOKUP($B83,$B$62:$AH$64,26,FALSE))-R83)</f>
        <v>0.12023982025375367</v>
      </c>
      <c r="AB83" s="198">
        <f>IF($B83="",0,(VLOOKUP($B83,$B$62:$AH$64,27,FALSE))-S83)</f>
        <v>7.2455489400478088E-3</v>
      </c>
      <c r="AC83" s="198">
        <f>IF($B83="",0,(VLOOKUP($B83,$B$62:$AH$64,28,FALSE))-T83)</f>
        <v>2.2596742759005842E-3</v>
      </c>
      <c r="AD83" s="198">
        <f>IF($B83="",0,(VLOOKUP($B83,$B$62:$AH$64,29,FALSE))-U83)</f>
        <v>7.8387541956776493E-3</v>
      </c>
      <c r="AE83" s="198">
        <f>IF($B83="",0,(VLOOKUP($B83,$B$62:$AH$64,30,FALSE))-V83)</f>
        <v>2.2379998217212513</v>
      </c>
      <c r="AF83" s="198">
        <f>IF($B83="",0,(VLOOKUP($B83,$B$62:$AH$64,31,FALSE))-W83)</f>
        <v>0.22202628306947556</v>
      </c>
      <c r="AG83" s="198">
        <f>IF($B83="",0,(L83-X83))</f>
        <v>0.22202581705696911</v>
      </c>
      <c r="AH83" s="199"/>
      <c r="AI83" s="192">
        <f t="shared" si="70"/>
        <v>436.40054558219578</v>
      </c>
      <c r="AJ83" s="18">
        <f t="shared" si="70"/>
        <v>26.297124395282459</v>
      </c>
      <c r="AK83" s="18">
        <f t="shared" si="70"/>
        <v>8.2013020708111295</v>
      </c>
      <c r="AL83" s="18">
        <f t="shared" si="70"/>
        <v>28.450114117429077</v>
      </c>
      <c r="AM83" s="18">
        <f>IF($E83="","",(AE83/$Z83))</f>
        <v>8.122636420703742</v>
      </c>
      <c r="AN83" s="201">
        <f>IF($E83="","",(AF83/$Z83)*1000)</f>
        <v>805.82614695052621</v>
      </c>
      <c r="AP83" s="188">
        <f>IF(B83="","",(AR83*10))</f>
        <v>1.4500502869944692E-3</v>
      </c>
      <c r="AQ83" s="26">
        <v>0</v>
      </c>
      <c r="AR83" s="188">
        <f t="shared" si="95"/>
        <v>1.4500502869944692E-4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>
        <f>((L83*EXP(K83-81000*(1/(8.314*(H83+273.15)))))*24)/1000</f>
        <v>1.75262444104911E-18</v>
      </c>
      <c r="BE83" s="159"/>
      <c r="BF83" s="159">
        <f>10*19.5*BD83</f>
        <v>3.4176176600457643E-16</v>
      </c>
      <c r="BG83" s="159"/>
      <c r="BH83" s="159">
        <f>1-(BF83/L83)</f>
        <v>0.99999999999999845</v>
      </c>
      <c r="BI83" s="159"/>
      <c r="BJ83" s="159">
        <f>(L83+L83*BH83^(J83/10))/2</f>
        <v>0.22579594780315304</v>
      </c>
      <c r="BK83" s="159"/>
      <c r="BL83" s="159">
        <f>(((BJ83*EXP($K83-81000*(1/(8.314*(H83+273.15)))))*24)*J83)/1000</f>
        <v>1.682519463407133E-16</v>
      </c>
      <c r="BM83" s="159"/>
      <c r="BO83" s="318">
        <f>VLOOKUP(B83,'Processed products'!$AJ$5:$AV$250,13,FALSE)</f>
        <v>0.18</v>
      </c>
      <c r="BP83" s="319">
        <f>VLOOKUP(B83,'Processed products'!$AJ$5:$AV$250,12,FALSE)</f>
        <v>0.71</v>
      </c>
      <c r="BR83" s="329">
        <f t="shared" si="75"/>
        <v>1</v>
      </c>
      <c r="BT83" s="228"/>
    </row>
    <row r="84" spans="1:80" ht="15" thickBot="1" x14ac:dyDescent="0.35">
      <c r="BT84" s="228">
        <f>SUM(BT10:BT83)</f>
        <v>0</v>
      </c>
      <c r="BU84" s="228">
        <f t="shared" ref="BU84:CB84" si="102">SUM(BU10:BU83)</f>
        <v>0</v>
      </c>
      <c r="BV84" s="228">
        <f t="shared" si="102"/>
        <v>0</v>
      </c>
      <c r="BW84" s="228">
        <f t="shared" si="102"/>
        <v>0</v>
      </c>
      <c r="BX84" s="228">
        <f t="shared" si="102"/>
        <v>0</v>
      </c>
      <c r="BY84" s="228">
        <f t="shared" si="102"/>
        <v>0</v>
      </c>
      <c r="BZ84" s="228">
        <f t="shared" si="102"/>
        <v>0</v>
      </c>
      <c r="CA84" s="228">
        <f t="shared" si="102"/>
        <v>0</v>
      </c>
      <c r="CB84" s="228">
        <f t="shared" si="102"/>
        <v>0</v>
      </c>
    </row>
    <row r="85" spans="1:80" x14ac:dyDescent="0.3">
      <c r="Q85" s="313"/>
      <c r="R85" s="313"/>
      <c r="S85" s="313"/>
      <c r="T85" s="313"/>
      <c r="U85" s="313"/>
      <c r="V85" s="313"/>
      <c r="W85" s="313"/>
      <c r="Y85" s="225" t="s">
        <v>76</v>
      </c>
      <c r="Z85" s="141">
        <f>SUM(Z78:Z83)</f>
        <v>0.51026975315678536</v>
      </c>
      <c r="AA85" s="141">
        <f t="shared" ref="AA85:AF85" si="103">SUM(AA78:AA83)</f>
        <v>0.22274505464852951</v>
      </c>
      <c r="AB85" s="141">
        <f t="shared" si="103"/>
        <v>3.05848414522913E-2</v>
      </c>
      <c r="AC85" s="141">
        <f t="shared" si="103"/>
        <v>4.3164742615101892E-3</v>
      </c>
      <c r="AD85" s="141">
        <f t="shared" si="103"/>
        <v>3.3088873768162302E-2</v>
      </c>
      <c r="AE85" s="141">
        <f t="shared" si="103"/>
        <v>4.1302383541292365</v>
      </c>
      <c r="AF85" s="226">
        <f t="shared" si="103"/>
        <v>0.41026975315678521</v>
      </c>
      <c r="AG85" s="82"/>
      <c r="AH85" s="82"/>
      <c r="AL85" s="24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>
        <f>E17-Q26-Q52-Q57-SUM(Q78:Q83)-BT84-Z85</f>
        <v>0</v>
      </c>
      <c r="AA86" s="198">
        <f>($E$17*(R17/1000))-R26-R52-R57-SUM(R78:R83)-BU84-AA85</f>
        <v>0</v>
      </c>
      <c r="AB86" s="198">
        <f>($E$17*(S17/1000))-S26-S52-S57-SUM(S78:S83)-BV84-AB85</f>
        <v>0</v>
      </c>
      <c r="AC86" s="198">
        <f>($E$17*(T17/1000))-T26-T52-T57-SUM(T78:T83)-BW84-AC85</f>
        <v>0</v>
      </c>
      <c r="AD86" s="198">
        <f>($E$17*(U17/1000))-U26-U52-U57-SUM(U78:U83)-BX84-AD85</f>
        <v>0</v>
      </c>
      <c r="AE86" s="198">
        <f>($E$17*V17)-V26-V52-V57-SUM(V78:V83)-BY84-AE85</f>
        <v>0</v>
      </c>
      <c r="AF86" s="199">
        <f>($E$17*(W17/1000))-W26-W52-W57-SUM(W78:W83)-BZ84-AF85</f>
        <v>0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 t="s">
        <v>200</v>
      </c>
      <c r="C88" s="232">
        <v>25</v>
      </c>
      <c r="D88" s="232" t="s">
        <v>195</v>
      </c>
      <c r="E88" s="232" t="s">
        <v>142</v>
      </c>
      <c r="F88" s="326">
        <f>J88</f>
        <v>100</v>
      </c>
      <c r="G88" s="130"/>
      <c r="H88" s="130">
        <f>E16/(P16/1000)</f>
        <v>2.785515320334262</v>
      </c>
      <c r="I88" s="130">
        <f>E16/(P16/1000)</f>
        <v>2.785515320334262</v>
      </c>
      <c r="J88" s="28">
        <f>I88/H88*100</f>
        <v>100</v>
      </c>
      <c r="K88" s="234">
        <f>IF(B88="",0,(((VLOOKUP(B88,$B$13:$E$16,4,FALSE)*1000)/(VLOOKUP(B88,$B$13:$P$16,15,FALSE))*(F88/100))/1000)*C88)</f>
        <v>6.9637883008356549E-2</v>
      </c>
      <c r="L88" s="234">
        <f>IF(E88="Diesel",VLOOKUP(D88,Other_tables!$O$5:$P$13,2,FALSE)*K88*1.007,0)</f>
        <v>1.4025069637883008E-2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1.4025069637883008E-2</v>
      </c>
      <c r="R88" s="234">
        <f>IF(O88="","0",SUMPRODUCT(($D$88:$D$101=O88)*$K$88:$K$101))</f>
        <v>6.9637883008356549E-2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0.15561087038615198</v>
      </c>
      <c r="S89" s="234">
        <f>IF(O89="Traktor",0,(R89*VLOOKUP(O89,Other_tables!$O$5:$P$13,2,FALSE))/1000)</f>
        <v>1.5561087038615199E-2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/>
      <c r="C97" s="232"/>
      <c r="D97" s="232"/>
      <c r="E97" s="232"/>
      <c r="F97" s="233">
        <v>100</v>
      </c>
      <c r="G97" s="130"/>
      <c r="K97" s="234">
        <f t="shared" si="104"/>
        <v>0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1.4025069637883008E-2</v>
      </c>
      <c r="R97" s="240"/>
      <c r="S97" s="239">
        <f t="shared" ref="S97" si="107">SUM(S88:S96)</f>
        <v>1.5561087038615199E-2</v>
      </c>
    </row>
    <row r="98" spans="1:19" x14ac:dyDescent="0.3">
      <c r="A98" s="230" t="s">
        <v>205</v>
      </c>
      <c r="B98" s="231" t="s">
        <v>200</v>
      </c>
      <c r="C98" s="232">
        <v>25</v>
      </c>
      <c r="D98" s="232" t="s">
        <v>146</v>
      </c>
      <c r="E98" s="232" t="s">
        <v>150</v>
      </c>
      <c r="F98" s="326">
        <f>J98</f>
        <v>223.45720987451426</v>
      </c>
      <c r="G98" s="130"/>
      <c r="H98" s="130">
        <f>E16/(P16/1000)</f>
        <v>2.785515320334262</v>
      </c>
      <c r="I98" s="130">
        <f>Z63/(T63/1000)</f>
        <v>6.2244348154460809</v>
      </c>
      <c r="J98" s="250">
        <f>I98/H98*100</f>
        <v>223.45720987451426</v>
      </c>
      <c r="K98" s="234">
        <f t="shared" si="104"/>
        <v>0.15561087038615198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 t="s">
        <v>200</v>
      </c>
      <c r="C110" s="232"/>
      <c r="D110" s="232">
        <v>6.4999999999999997E-3</v>
      </c>
      <c r="E110" s="232"/>
      <c r="F110" s="233">
        <v>100</v>
      </c>
      <c r="G110" s="130">
        <f>Z40/(T40/1000)</f>
        <v>2.785515320334262</v>
      </c>
      <c r="H110" s="130">
        <f>E31/(110/1000)</f>
        <v>0</v>
      </c>
      <c r="I110" s="130">
        <f>H110/G110*100</f>
        <v>0</v>
      </c>
      <c r="J110" s="130"/>
      <c r="K110" s="130"/>
      <c r="L110" s="130"/>
      <c r="M110" s="130"/>
      <c r="N110" s="130"/>
      <c r="O110" s="235" t="str">
        <f t="shared" si="108"/>
        <v>Ensilage_graes_conv</v>
      </c>
      <c r="P110" s="236"/>
      <c r="Q110" s="234">
        <f t="shared" si="109"/>
        <v>0</v>
      </c>
      <c r="R110" s="234">
        <f t="shared" si="110"/>
        <v>1.8105849582172703E-2</v>
      </c>
      <c r="S110" s="234">
        <f t="shared" si="111"/>
        <v>0</v>
      </c>
    </row>
    <row r="111" spans="1:19" x14ac:dyDescent="0.3">
      <c r="A111" s="230" t="s">
        <v>171</v>
      </c>
      <c r="B111" s="231" t="s">
        <v>200</v>
      </c>
      <c r="C111" s="232"/>
      <c r="D111" s="232">
        <v>3.1699999999999999E-2</v>
      </c>
      <c r="E111" s="232"/>
      <c r="F111" s="233">
        <v>100</v>
      </c>
      <c r="G111" s="130"/>
      <c r="H111" s="130"/>
      <c r="I111" s="130"/>
      <c r="J111" s="130"/>
      <c r="K111" s="130"/>
      <c r="L111" s="130"/>
      <c r="M111" s="130"/>
      <c r="N111" s="130"/>
      <c r="O111" s="235" t="str">
        <f t="shared" si="108"/>
        <v>Ensilage_graes_conv</v>
      </c>
      <c r="P111" s="236"/>
      <c r="Q111" s="234">
        <f t="shared" si="109"/>
        <v>0</v>
      </c>
      <c r="R111" s="234">
        <f t="shared" si="110"/>
        <v>8.8300835654596108E-2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 t="s">
        <v>200</v>
      </c>
      <c r="C114" s="232"/>
      <c r="D114" s="232">
        <v>3.0999999999999999E-3</v>
      </c>
      <c r="E114" s="232"/>
      <c r="F114" s="233">
        <v>170</v>
      </c>
      <c r="G114" s="130"/>
      <c r="H114" s="130">
        <f>Z57/(110/1000)</f>
        <v>4.745903378345985</v>
      </c>
      <c r="I114" s="322">
        <f>H114/G110*100</f>
        <v>170.37793128262084</v>
      </c>
      <c r="J114" s="130"/>
      <c r="K114" s="130"/>
      <c r="L114" s="130"/>
      <c r="M114" s="130"/>
      <c r="N114" s="130"/>
      <c r="O114" s="235" t="str">
        <f t="shared" si="108"/>
        <v>Ensilage_graes_conv</v>
      </c>
      <c r="P114" s="236"/>
      <c r="Q114" s="234">
        <f t="shared" si="109"/>
        <v>0</v>
      </c>
      <c r="R114" s="234">
        <f t="shared" si="110"/>
        <v>1.4679665738161559E-2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0.12108635097493037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 t="s">
        <v>200</v>
      </c>
      <c r="C118" s="232" t="s">
        <v>255</v>
      </c>
      <c r="D118" s="232"/>
      <c r="E118" s="254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>1.4025069637883007E-3</v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1.4025069637883007E-3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0.12108635097493037</v>
      </c>
      <c r="E132" s="262">
        <f>Q97+S115+E127</f>
        <v>1.5427576601671308E-2</v>
      </c>
      <c r="F132" s="262">
        <f>S97</f>
        <v>1.5561087038615199E-2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1.205023840973919E-2</v>
      </c>
      <c r="AN134" s="272">
        <f>V26+SUM(V78:V83)+V57</f>
        <v>0.13479273092945437</v>
      </c>
      <c r="AO134" s="269" t="s">
        <v>176</v>
      </c>
      <c r="AP134" s="188">
        <f>SUM(AP22:AP25,AP57,AP78:AP83)</f>
        <v>4.6347070806689187E-3</v>
      </c>
      <c r="AQ134" s="188">
        <f t="shared" ref="AQ134:BA134" si="112">SUM(AQ22:AQ25,AQ57,AQ78:AQ83)</f>
        <v>0</v>
      </c>
      <c r="AR134" s="188">
        <f t="shared" si="112"/>
        <v>4.6347070806689191E-4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0.28699323087333817</v>
      </c>
      <c r="AN135" s="273">
        <f>V52-F52*55</f>
        <v>1.7963320438111481</v>
      </c>
      <c r="AO135" s="269" t="s">
        <v>177</v>
      </c>
      <c r="AP135" s="188">
        <f>SUM(AP48:AP51)</f>
        <v>7.7711535892970612E-2</v>
      </c>
      <c r="AQ135" s="188">
        <f t="shared" ref="AQ135:BA135" si="113">SUM(AQ48:AQ51)</f>
        <v>0</v>
      </c>
      <c r="AR135" s="188">
        <f t="shared" si="113"/>
        <v>1.4301508317010308E-3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G22:G25" xr:uid="{00000000-0002-0000-0300-000000000000}">
      <formula1>"Arrhenius, IPCC_MCF_B0"</formula1>
    </dataValidation>
    <dataValidation type="list" allowBlank="1" showInputMessage="1" showErrorMessage="1" sqref="D22:D25 D31:D42 D57 D62:D64 D78:D83" xr:uid="{00000000-0002-0000-0300-000004000000}">
      <formula1>"Yes,No"</formula1>
    </dataValidation>
    <dataValidation type="list" allowBlank="1" showInputMessage="1" showErrorMessage="1" sqref="B80" xr:uid="{00000000-0002-0000-0300-000005000000}">
      <formula1>$B$37:$B$39</formula1>
    </dataValidation>
    <dataValidation type="list" allowBlank="1" showInputMessage="1" showErrorMessage="1" sqref="B79" xr:uid="{00000000-0002-0000-0300-000006000000}">
      <formula1>$B$34:$B$36</formula1>
    </dataValidation>
    <dataValidation type="list" allowBlank="1" showInputMessage="1" showErrorMessage="1" sqref="B78" xr:uid="{00000000-0002-0000-0300-000007000000}">
      <formula1>$B$31:$B$33</formula1>
    </dataValidation>
    <dataValidation type="list" allowBlank="1" showInputMessage="1" showErrorMessage="1" sqref="B82:B83" xr:uid="{00000000-0002-0000-0300-000008000000}">
      <formula1>$B$62:$B$64</formula1>
    </dataValidation>
    <dataValidation type="list" allowBlank="1" showInputMessage="1" showErrorMessage="1" sqref="B81" xr:uid="{00000000-0002-0000-0300-000009000000}">
      <formula1>$B$40:$B$42</formula1>
    </dataValidation>
    <dataValidation type="list" allowBlank="1" showInputMessage="1" showErrorMessage="1" sqref="G78:G83 G57" xr:uid="{00000000-0002-0000-0300-00000A000000}">
      <formula1>"Arrhenius, IPCC"</formula1>
    </dataValidation>
    <dataValidation type="list" allowBlank="1" showInputMessage="1" showErrorMessage="1" sqref="B22:B26 B118:B126 B106:B114 B88:B101" xr:uid="{00000000-0002-0000-0300-00000B000000}">
      <formula1>$B$13:$B$16</formula1>
    </dataValidation>
    <dataValidation type="list" allowBlank="1" showInputMessage="1" showErrorMessage="1" sqref="C119:C126" xr:uid="{00000000-0002-0000-0300-000011000000}"/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0300-00000E000000}">
          <x14:formula1>
            <xm:f>Other_tables!$O$5:$O$13</xm:f>
          </x14:formula1>
          <xm:sqref>D88:D101</xm:sqref>
        </x14:dataValidation>
        <x14:dataValidation type="list" allowBlank="1" showInputMessage="1" showErrorMessage="1" xr:uid="{00000000-0002-0000-0300-00000F000000}">
          <x14:formula1>
            <xm:f>Other_tables!$T$5:$T$6</xm:f>
          </x14:formula1>
          <xm:sqref>E88:E101</xm:sqref>
        </x14:dataValidation>
        <x14:dataValidation type="list" allowBlank="1" showInputMessage="1" showErrorMessage="1" xr:uid="{00000000-0002-0000-0300-000010000000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00000000-0002-0000-0300-000012000000}">
          <x14:formula1>
            <xm:f>Other_tables!$B$4:$B$11</xm:f>
          </x14:formula1>
          <xm:sqref>G5</xm:sqref>
        </x14:dataValidation>
        <x14:dataValidation type="list" allowBlank="1" showInputMessage="1" showErrorMessage="1" xr:uid="{00000000-0002-0000-0300-000013000000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00000000-0002-0000-0300-000014000000}">
          <x14:formula1>
            <xm:f>'Processed products'!$AJ$5:$AJ$104</xm:f>
          </x14:formula1>
          <xm:sqref>B62:B64 B31:B42 B57</xm:sqref>
        </x14:dataValidation>
        <x14:dataValidation type="list" allowBlank="1" showInputMessage="1" showErrorMessage="1" xr:uid="{00000000-0002-0000-0300-000016000000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C3386230-1B47-4996-B126-581233F903FC}">
          <x14:formula1>
            <xm:f>'Processed products'!$AK$5:$AK$250</xm:f>
          </x14:formula1>
          <xm:sqref>B13:B15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7E5A9-DC60-4196-B5F6-271BAF3525A5}">
  <sheetPr>
    <tabColor theme="5" tint="0.59999389629810485"/>
  </sheetPr>
  <dimension ref="A1:CB137"/>
  <sheetViews>
    <sheetView topLeftCell="C1" workbookViewId="0">
      <selection activeCell="G5" sqref="G5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210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276</v>
      </c>
      <c r="C5" s="333"/>
      <c r="F5" s="99" t="s">
        <v>201</v>
      </c>
      <c r="G5" s="96" t="s">
        <v>61</v>
      </c>
    </row>
    <row r="6" spans="1:80" x14ac:dyDescent="0.3">
      <c r="A6" s="3" t="s">
        <v>5</v>
      </c>
      <c r="B6" s="333" t="s">
        <v>197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277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/>
      <c r="C13" s="8" t="s">
        <v>13</v>
      </c>
      <c r="D13" s="35"/>
      <c r="E13" s="9"/>
      <c r="P13" s="247" t="str">
        <f>(IF($B13="","0",VLOOKUP($B13,Biomass_pool_output_Livesto_mod!$A$3:$H$250,8,FALSE)))</f>
        <v>0</v>
      </c>
      <c r="Q13" s="17"/>
      <c r="R13" s="18">
        <f>(IF($B13="","0",VLOOKUP($B13,Biomass_pool_output_Livesto_mod!$A$3:$I$250,3,FALSE)))*$E13</f>
        <v>0</v>
      </c>
      <c r="S13" s="18">
        <f>(IF($B13="","0",VLOOKUP($B13,Biomass_pool_output_Livesto_mod!$A$3:$I$250,4,FALSE)))*$E13</f>
        <v>0</v>
      </c>
      <c r="T13" s="18">
        <f>(IF($B13="","0",VLOOKUP($B13,Biomass_pool_output_Livesto_mod!$A$3:$I$250,5,FALSE)))*$E13</f>
        <v>0</v>
      </c>
      <c r="U13" s="18">
        <f>(IF($B13="","0",VLOOKUP($B13,Biomass_pool_output_Livesto_mod!$A$3:$I$250,6,FALSE)))*$E13</f>
        <v>0</v>
      </c>
      <c r="V13" s="18">
        <f>(IF($B13="","0",VLOOKUP($B13,Biomass_pool_output_Livesto_mod!$A$3:$I$250,7,FALSE)))*$E13</f>
        <v>0</v>
      </c>
      <c r="W13" s="301">
        <f>IF(B13="",0,IF(VLOOKUP(B13,Other_tables!$E$3:$H$225,3,FALSE)="Nej",VLOOKUP($B13,Biomass_pool_output_Livesto_mod!$A$3:$I$250,9,FALSE)*$E13,((VLOOKUP(B13,Other_tables!$E$3:$H$225,4,FALSE))/100)*E13*1000))</f>
        <v>0</v>
      </c>
      <c r="X13" s="301">
        <f>(IF($B13="","0",VLOOKUP($B13,Biomass_pool_output_Livesto_mod!$A$3:$J$250,10,FALSE)))*$E13</f>
        <v>0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/>
      <c r="C15" s="8" t="s">
        <v>13</v>
      </c>
      <c r="D15" s="35"/>
      <c r="E15" s="9"/>
      <c r="P15" s="247" t="str">
        <f>(IF($B15="","0",VLOOKUP($B15,Biomass_pool_output_Livesto_mod!$A$3:$H$250,8,FALSE)))</f>
        <v>0</v>
      </c>
      <c r="Q15" s="17"/>
      <c r="R15" s="18">
        <f>(IF($B15="","0",VLOOKUP($B15,Biomass_pool_output_Livesto_mod!$A$3:$I$250,3,FALSE)))*$E15</f>
        <v>0</v>
      </c>
      <c r="S15" s="18">
        <f>(IF($B15="","0",VLOOKUP($B15,Biomass_pool_output_Livesto_mod!$A$3:$I$250,4,FALSE)))*$E15</f>
        <v>0</v>
      </c>
      <c r="T15" s="18">
        <f>(IF($B15="","0",VLOOKUP($B15,Biomass_pool_output_Livesto_mod!$A$3:$I$250,5,FALSE)))*$E15</f>
        <v>0</v>
      </c>
      <c r="U15" s="18">
        <f>(IF($B15="","0",VLOOKUP($B15,Biomass_pool_output_Livesto_mod!$A$3:$I$250,6,FALSE)))*$E15</f>
        <v>0</v>
      </c>
      <c r="V15" s="18">
        <f>(IF($B15="","0",VLOOKUP($B15,Biomass_pool_output_Livesto_mod!$A$3:$I$250,7,FALSE)))*$E15</f>
        <v>0</v>
      </c>
      <c r="W15" s="301">
        <f>IF(B15="",0,IF(VLOOKUP(B15,Other_tables!$E$3:$H$225,3,FALSE)="Nej",VLOOKUP($B15,Biomass_pool_output_Livesto_mod!$A$3:$I$250,9,FALSE)*$E15,((VLOOKUP(B15,Other_tables!$E$3:$H$225,4,FALSE))/100)*E15*1000))</f>
        <v>0</v>
      </c>
      <c r="X15" s="301">
        <f>(IF($B15="","0",VLOOKUP($B15,Biomass_pool_output_Livesto_mod!$A$3:$J$250,10,FALSE)))*$E15</f>
        <v>0</v>
      </c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 t="s">
        <v>278</v>
      </c>
      <c r="C16" s="8" t="s">
        <v>13</v>
      </c>
      <c r="D16" s="35"/>
      <c r="E16" s="9">
        <v>1</v>
      </c>
      <c r="P16" s="247">
        <f>(IF($B16="","0",VLOOKUP($B16,Biomass_pool_output_Livesto_mod!$A$3:$H$250,8,FALSE)))</f>
        <v>359</v>
      </c>
      <c r="Q16" s="17"/>
      <c r="R16" s="18">
        <f>(IF($B16="","0",VLOOKUP($B16,Biomass_pool_output_Livesto_mod!$A$3:$I$250,3,FALSE)))*$E16</f>
        <v>450.00007165681598</v>
      </c>
      <c r="S16" s="18">
        <f>(IF($B16="","0",VLOOKUP($B16,Biomass_pool_output_Livesto_mod!$A$3:$I$250,4,FALSE)))*$E16</f>
        <v>30.023001257236199</v>
      </c>
      <c r="T16" s="18">
        <f>(IF($B16="","0",VLOOKUP($B16,Biomass_pool_output_Livesto_mod!$A$3:$I$250,5,FALSE)))*$E16</f>
        <v>4.2468530767221599</v>
      </c>
      <c r="U16" s="18">
        <f>(IF($B16="","0",VLOOKUP($B16,Biomass_pool_output_Livesto_mod!$A$3:$I$250,6,FALSE)))*$E16</f>
        <v>32.463125680328098</v>
      </c>
      <c r="V16" s="18">
        <f>(IF($B16="","0",VLOOKUP($B16,Biomass_pool_output_Livesto_mod!$A$3:$I$250,7,FALSE)))*$E16</f>
        <v>16.528960088099701</v>
      </c>
      <c r="W16" s="301">
        <f>IF(B16="",0,IF(VLOOKUP(B16,Other_tables!$E$3:$H$225,3,FALSE)="Nej",VLOOKUP($B16,Biomass_pool_output_Livesto_mod!$A$3:$I$250,9,FALSE)*$E16,((VLOOKUP(B16,Other_tables!$E$3:$H$225,4,FALSE))/100)*E16*1000))</f>
        <v>900</v>
      </c>
      <c r="X16" s="301">
        <f>(IF($B16="","0",VLOOKUP($B16,Biomass_pool_output_Livesto_mod!$A$3:$J$250,10,FALSE)))*$E16</f>
        <v>1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359</v>
      </c>
      <c r="Q17" s="131"/>
      <c r="R17" s="18">
        <f t="shared" ref="R17:V17" si="1">SUM(R13:R16)</f>
        <v>450.00007165681598</v>
      </c>
      <c r="S17" s="18">
        <f t="shared" si="1"/>
        <v>30.023001257236199</v>
      </c>
      <c r="T17" s="18">
        <f t="shared" si="1"/>
        <v>4.2468530767221599</v>
      </c>
      <c r="U17" s="18">
        <f t="shared" si="1"/>
        <v>32.463125680328098</v>
      </c>
      <c r="V17" s="18">
        <f t="shared" si="1"/>
        <v>16.528960088099701</v>
      </c>
      <c r="W17" s="18">
        <f>SUM(W13:W16)</f>
        <v>900</v>
      </c>
      <c r="X17" s="301">
        <f>IF((X13+X14+X15+X16)=0,0,(E13*X13+E14*X14+E15*X15+E16*X16)/E17)</f>
        <v>1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/>
      <c r="C22" s="8" t="s">
        <v>13</v>
      </c>
      <c r="D22" s="116"/>
      <c r="E22" s="115">
        <f>IF(B22="",0,VLOOKUP(B22,$B$13:$E$16,4,FALSE))</f>
        <v>0</v>
      </c>
      <c r="F22" s="93"/>
      <c r="G22" s="128"/>
      <c r="H22" s="93"/>
      <c r="I22" s="93"/>
      <c r="J22" s="93"/>
      <c r="K22" s="93"/>
      <c r="L22" s="163">
        <f>IF(G22="IPCC_MCF_B0",0,((W13/1000)*(I22/100)))</f>
        <v>0</v>
      </c>
      <c r="M22" s="163">
        <f>IF(G22="IPCC_MCF_B0",0,((W13/1000)*(J22/100)))</f>
        <v>0</v>
      </c>
      <c r="O22" s="177"/>
      <c r="P22" s="247" t="str">
        <f>IF($B22="","0",(((E22-Q22)*1000)/((E22*1000)/P13)))</f>
        <v>0</v>
      </c>
      <c r="Q22" s="243">
        <f>AR22*(16/12)*9.375</f>
        <v>0</v>
      </c>
      <c r="R22" s="159">
        <f>AR22*5</f>
        <v>0</v>
      </c>
      <c r="S22" s="159">
        <v>0</v>
      </c>
      <c r="T22" s="159">
        <v>0</v>
      </c>
      <c r="U22" s="159">
        <v>0</v>
      </c>
      <c r="V22" s="159">
        <f>(AR22*(16/12)*55)+(AR22*4*21.75)</f>
        <v>0</v>
      </c>
      <c r="W22" s="159">
        <f>AR22*(16/12)*9.375</f>
        <v>0</v>
      </c>
      <c r="X22" s="159">
        <f>IF(L22&gt;0,(L22-(L22*BH22^(F22/10))),0)</f>
        <v>0</v>
      </c>
      <c r="Y22" s="207">
        <f>IF(M22&gt;0,(M22-(M22*BI22^(F22/10))),0)</f>
        <v>0</v>
      </c>
      <c r="Z22" s="202">
        <f>E22-Q22</f>
        <v>0</v>
      </c>
      <c r="AA22" s="27">
        <f>IF($E22="",0,(R13-(R22*1000))/1000)</f>
        <v>0</v>
      </c>
      <c r="AB22" s="27">
        <f>IF($E22="",0,(S13-(S22*1000))/1000)</f>
        <v>0</v>
      </c>
      <c r="AC22" s="27">
        <f>IF($E22="",0,(T13-(T22*1000))/1000)</f>
        <v>0</v>
      </c>
      <c r="AD22" s="27">
        <f>IF($E22="",0,(U13-(U22*1000))/1000)</f>
        <v>0</v>
      </c>
      <c r="AE22" s="27">
        <f>IF($E22="",0,(V13-V22))</f>
        <v>0</v>
      </c>
      <c r="AF22" s="27">
        <f>IF($E22="",0,(W13-(W22*1000))/1000)</f>
        <v>0</v>
      </c>
      <c r="AG22" s="27">
        <f>IF($E22="",0,(L22-X22))</f>
        <v>0</v>
      </c>
      <c r="AH22" s="196">
        <f>IF($E22="",0,(M22-Y22))</f>
        <v>0</v>
      </c>
      <c r="AI22" s="200" t="str">
        <f>IF($E22=0,"",(AA22/$Z22)*1000)</f>
        <v/>
      </c>
      <c r="AJ22" s="18" t="str">
        <f t="shared" ref="AJ22:AL25" si="2">IF($E22=0,"",(AB22/$Z22)*1000)</f>
        <v/>
      </c>
      <c r="AK22" s="18" t="str">
        <f t="shared" si="2"/>
        <v/>
      </c>
      <c r="AL22" s="18" t="str">
        <f t="shared" si="2"/>
        <v/>
      </c>
      <c r="AM22" s="18" t="str">
        <f>IF($E22=0,"",(AE22/$Z22))</f>
        <v/>
      </c>
      <c r="AN22" s="201" t="str">
        <f>IF($E22=0,"",(AF22/$Z22)*1000)</f>
        <v/>
      </c>
      <c r="AP22" s="264" t="str">
        <f>IF(B22="","",(AR22*4))</f>
        <v/>
      </c>
      <c r="AQ22" s="26">
        <v>0</v>
      </c>
      <c r="AR22" s="272">
        <f>IF(F22="",0,IF(G22="Arrhenius",(BL22+BM22)*(12/16),(((W13/1000)*BO22*(BP22/100)*0.67)*(12/16))*(F22/$G$8)))</f>
        <v>0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0</v>
      </c>
      <c r="BE22" s="138">
        <f>((M22*0.01*EXP(K22-81000*(1/(8.314*(H22+273.15)))))*24)/1000</f>
        <v>0</v>
      </c>
      <c r="BF22" s="138">
        <f>10*9.375*BD22</f>
        <v>0</v>
      </c>
      <c r="BG22" s="138">
        <f>10*9.375*BE22</f>
        <v>0</v>
      </c>
      <c r="BH22" s="139">
        <f>IF(B22="",0,1-(BF22/L22))</f>
        <v>0</v>
      </c>
      <c r="BI22" s="139">
        <f>IF(B22="",0,1-(BG22/M22))</f>
        <v>0</v>
      </c>
      <c r="BJ22" s="54">
        <f>IF(B22="",0,(L22+L22*BH22^(F22/10))/2)</f>
        <v>0</v>
      </c>
      <c r="BK22" s="54">
        <f>IF(B22="",0,(M22+M22*BI22^(F22/10))/2)</f>
        <v>0</v>
      </c>
      <c r="BL22" s="140">
        <f>(((BJ22*EXP($K22-81000*(1/(8.314*(H22+273.15)))))*24)*F22)/1000</f>
        <v>0</v>
      </c>
      <c r="BM22" s="290">
        <f>(((BK22*0.01*EXP(K22-81000*(1/(8.314*(H22+273.15)))))*24)*F22)/1000</f>
        <v>0</v>
      </c>
      <c r="BO22" s="285">
        <f>VLOOKUP(B22,'Processed products'!$AK$5:$AV$250,12,FALSE)</f>
        <v>0</v>
      </c>
      <c r="BP22" s="316">
        <f>VLOOKUP(B22,'Processed products'!$AK$5:$AV$250,11,FALSE)</f>
        <v>0</v>
      </c>
      <c r="BR22" s="329">
        <f>$X$17</f>
        <v>1</v>
      </c>
      <c r="BT22" s="228">
        <f t="shared" si="0"/>
        <v>0</v>
      </c>
      <c r="BU22" s="228">
        <f t="shared" si="0"/>
        <v>0</v>
      </c>
      <c r="BV22" s="228">
        <f t="shared" si="0"/>
        <v>0</v>
      </c>
      <c r="BW22" s="228">
        <f t="shared" si="0"/>
        <v>0</v>
      </c>
      <c r="BX22" s="228">
        <f t="shared" si="0"/>
        <v>0</v>
      </c>
      <c r="BY22" s="228">
        <f t="shared" si="0"/>
        <v>0</v>
      </c>
      <c r="BZ22" s="228">
        <f t="shared" si="0"/>
        <v>0</v>
      </c>
      <c r="CA22" s="228">
        <f t="shared" si="0"/>
        <v>0</v>
      </c>
      <c r="CB22" s="228">
        <f t="shared" si="0"/>
        <v>0</v>
      </c>
    </row>
    <row r="23" spans="1:80" x14ac:dyDescent="0.3">
      <c r="A23" s="85" t="s">
        <v>89</v>
      </c>
      <c r="B23" s="116" t="str">
        <f t="shared" ref="B23:B25" si="3">IF(B14="","",B14)</f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2"/>
        <v/>
      </c>
      <c r="AK23" s="18" t="str">
        <f t="shared" si="2"/>
        <v/>
      </c>
      <c r="AL23" s="18" t="str">
        <f t="shared" si="2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1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3"/>
        <v/>
      </c>
      <c r="C24" s="8" t="s">
        <v>13</v>
      </c>
      <c r="D24" s="116"/>
      <c r="E24" s="115">
        <f>IF(B24="",0,VLOOKUP(B24,$B$13:$E$16,4,FALSE))</f>
        <v>0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8">IF(G24="IPCC_MCF_B0",0,((W15/1000)*(J24/100)))</f>
        <v>0</v>
      </c>
      <c r="O24" s="177"/>
      <c r="P24" s="247" t="str">
        <f>IF($B24="","0",(((E24-Q24)*1000)/((E24*1000)/P15)))</f>
        <v>0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0</v>
      </c>
      <c r="AA24" s="27">
        <f t="shared" si="9"/>
        <v>0</v>
      </c>
      <c r="AB24" s="27">
        <f t="shared" si="9"/>
        <v>0</v>
      </c>
      <c r="AC24" s="27">
        <f t="shared" si="9"/>
        <v>0</v>
      </c>
      <c r="AD24" s="27">
        <f t="shared" si="9"/>
        <v>0</v>
      </c>
      <c r="AE24" s="27">
        <f t="shared" si="10"/>
        <v>0</v>
      </c>
      <c r="AF24" s="27">
        <f t="shared" si="11"/>
        <v>0</v>
      </c>
      <c r="AG24" s="27">
        <f t="shared" si="12"/>
        <v>0</v>
      </c>
      <c r="AH24" s="196">
        <f t="shared" si="12"/>
        <v>0</v>
      </c>
      <c r="AI24" s="200" t="str">
        <f t="shared" si="13"/>
        <v/>
      </c>
      <c r="AJ24" s="18" t="str">
        <f t="shared" si="2"/>
        <v/>
      </c>
      <c r="AK24" s="18" t="str">
        <f t="shared" si="2"/>
        <v/>
      </c>
      <c r="AL24" s="18" t="str">
        <f t="shared" si="2"/>
        <v/>
      </c>
      <c r="AM24" s="18" t="str">
        <f t="shared" si="14"/>
        <v/>
      </c>
      <c r="AN24" s="201" t="str">
        <f t="shared" si="15"/>
        <v/>
      </c>
      <c r="AP24" s="264" t="str">
        <f t="shared" si="16"/>
        <v/>
      </c>
      <c r="AQ24" s="26">
        <v>0</v>
      </c>
      <c r="AR24" s="272">
        <f t="shared" si="17"/>
        <v>0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0"/>
        <v>0</v>
      </c>
      <c r="BH24" s="139">
        <f t="shared" si="21"/>
        <v>0</v>
      </c>
      <c r="BI24" s="139">
        <f t="shared" si="22"/>
        <v>0</v>
      </c>
      <c r="BJ24" s="54">
        <f t="shared" si="23"/>
        <v>0</v>
      </c>
      <c r="BK24" s="54">
        <f t="shared" si="24"/>
        <v>0</v>
      </c>
      <c r="BL24" s="140">
        <f t="shared" si="25"/>
        <v>0</v>
      </c>
      <c r="BM24" s="290">
        <f t="shared" si="26"/>
        <v>0</v>
      </c>
      <c r="BO24" s="285" t="e">
        <f>VLOOKUP(B24,'Processed products'!$AK$5:$AV$250,12,FALSE)</f>
        <v>#N/A</v>
      </c>
      <c r="BP24" s="316" t="e">
        <f>VLOOKUP(B24,'Processed products'!$AK$5:$AV$250,11,FALSE)</f>
        <v>#N/A</v>
      </c>
      <c r="BR24" s="329">
        <f t="shared" si="27"/>
        <v>1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3"/>
        <v>Ensilage_graes_org</v>
      </c>
      <c r="C25" s="8" t="s">
        <v>13</v>
      </c>
      <c r="D25" s="116" t="s">
        <v>127</v>
      </c>
      <c r="E25" s="115">
        <f>IF(B25="",0,VLOOKUP(B25,$B$13:$E$16,4,FALSE))</f>
        <v>1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>
        <f t="shared" ref="P25" si="29">IF($B25="","0",(((E25-Q25)*1000)/((E25*1000)/P16)))</f>
        <v>359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1</v>
      </c>
      <c r="AA25" s="223">
        <f t="shared" si="9"/>
        <v>0.45000007165681599</v>
      </c>
      <c r="AB25" s="223">
        <f t="shared" si="9"/>
        <v>3.0023001257236198E-2</v>
      </c>
      <c r="AC25" s="223">
        <f t="shared" si="9"/>
        <v>4.24685307672216E-3</v>
      </c>
      <c r="AD25" s="223">
        <f t="shared" si="9"/>
        <v>3.2463125680328095E-2</v>
      </c>
      <c r="AE25" s="223">
        <f t="shared" si="10"/>
        <v>16.528960088099701</v>
      </c>
      <c r="AF25" s="223">
        <f t="shared" si="11"/>
        <v>0.9</v>
      </c>
      <c r="AG25" s="223">
        <f t="shared" si="12"/>
        <v>0</v>
      </c>
      <c r="AH25" s="224">
        <f t="shared" si="12"/>
        <v>0</v>
      </c>
      <c r="AI25" s="156">
        <f t="shared" si="13"/>
        <v>450.00007165681598</v>
      </c>
      <c r="AJ25" s="157">
        <f t="shared" si="2"/>
        <v>30.023001257236199</v>
      </c>
      <c r="AK25" s="157">
        <f t="shared" si="2"/>
        <v>4.2468530767221599</v>
      </c>
      <c r="AL25" s="157">
        <f t="shared" si="2"/>
        <v>32.463125680328098</v>
      </c>
      <c r="AM25" s="157">
        <f t="shared" si="14"/>
        <v>16.528960088099701</v>
      </c>
      <c r="AN25" s="158">
        <f t="shared" si="15"/>
        <v>900</v>
      </c>
      <c r="AP25" s="264">
        <f t="shared" si="16"/>
        <v>0</v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 t="e">
        <f t="shared" si="21"/>
        <v>#DIV/0!</v>
      </c>
      <c r="BI25" s="314" t="e">
        <f t="shared" si="22"/>
        <v>#DIV/0!</v>
      </c>
      <c r="BJ25" s="291" t="e">
        <f t="shared" si="23"/>
        <v>#DIV/0!</v>
      </c>
      <c r="BK25" s="291" t="e">
        <f t="shared" si="24"/>
        <v>#DIV/0!</v>
      </c>
      <c r="BL25" s="292" t="e">
        <f t="shared" si="25"/>
        <v>#DIV/0!</v>
      </c>
      <c r="BM25" s="293" t="e">
        <f t="shared" si="26"/>
        <v>#DIV/0!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1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</v>
      </c>
      <c r="M26" s="163">
        <f>SUM(M22:M25)</f>
        <v>0</v>
      </c>
      <c r="O26" s="177"/>
      <c r="P26" s="249">
        <f>(E22*P22+E23*P23+E24*P24+E25*P25)/E26</f>
        <v>359</v>
      </c>
      <c r="Q26" s="244">
        <f>SUM(Q22:Q25)</f>
        <v>0</v>
      </c>
      <c r="R26" s="208">
        <f t="shared" ref="R26:Y26" si="30">SUM(R22:R25)</f>
        <v>0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0</v>
      </c>
      <c r="W26" s="208">
        <f t="shared" si="30"/>
        <v>0</v>
      </c>
      <c r="X26" s="208">
        <f t="shared" si="30"/>
        <v>0</v>
      </c>
      <c r="Y26" s="222">
        <f t="shared" si="30"/>
        <v>0</v>
      </c>
      <c r="Z26" s="215">
        <f>SUM(Z22:Z25)</f>
        <v>1</v>
      </c>
      <c r="AA26" s="70">
        <f t="shared" ref="AA26:AH26" si="31">SUM(AA22:AA25)</f>
        <v>0.45000007165681599</v>
      </c>
      <c r="AB26" s="70">
        <f t="shared" si="31"/>
        <v>3.0023001257236198E-2</v>
      </c>
      <c r="AC26" s="70">
        <f t="shared" si="31"/>
        <v>4.24685307672216E-3</v>
      </c>
      <c r="AD26" s="70">
        <f t="shared" si="31"/>
        <v>3.2463125680328095E-2</v>
      </c>
      <c r="AE26" s="70">
        <f t="shared" si="31"/>
        <v>16.528960088099701</v>
      </c>
      <c r="AF26" s="70">
        <f t="shared" si="31"/>
        <v>0.9</v>
      </c>
      <c r="AG26" s="70">
        <f t="shared" si="31"/>
        <v>0</v>
      </c>
      <c r="AH26" s="216">
        <f t="shared" si="31"/>
        <v>0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B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 xml:space="preserve">Solid/total fraction of input1 - </v>
      </c>
      <c r="B31" s="66"/>
      <c r="C31" s="67" t="s">
        <v>13</v>
      </c>
      <c r="D31" s="280"/>
      <c r="E31" s="68"/>
      <c r="F31" s="70">
        <f>IF(E31&gt;0,(E31)*($E$22-$Q$22),0)</f>
        <v>0</v>
      </c>
      <c r="G31" s="67" t="str">
        <f>IF(B31="","",VLOOKUP(B31,'Processed products'!$AJ$5:$AM$104,2,FALSE))</f>
        <v/>
      </c>
      <c r="H31" s="67" t="str">
        <f>IF(G31="","",VLOOKUP(G31,Other_tables!$Y$3:$AA$214,2,FALSE))</f>
        <v/>
      </c>
      <c r="I31" s="67" t="str">
        <f>IF(G31="","",VLOOKUP(G31,Other_tables!$Y$3:$AA$214,3,FALSE))</f>
        <v/>
      </c>
      <c r="J31" s="111"/>
      <c r="K31" s="111"/>
      <c r="L31" s="69"/>
      <c r="M31" s="69"/>
      <c r="N31" s="69"/>
      <c r="O31" s="69"/>
      <c r="P31" s="69"/>
      <c r="Q31" s="69"/>
      <c r="R31" s="180"/>
      <c r="S31" s="181"/>
      <c r="T31" s="172" t="str">
        <f>IF(B32="",P13,IF(B33="",(F31/(((E13/(P13/1000))-Q22)-(F32/(T32/1000))))*1000,(F31/(((E13/(P13/1000))-Q22)-((F33/(T33/1000))+(F32/(T32/1000)))))*1000))</f>
        <v>0</v>
      </c>
      <c r="U31" s="182" t="s">
        <v>126</v>
      </c>
      <c r="V31" s="180"/>
      <c r="W31" s="180"/>
      <c r="X31" s="180"/>
      <c r="Y31" s="180"/>
      <c r="Z31" s="215">
        <f>F31</f>
        <v>0</v>
      </c>
      <c r="AA31" s="170">
        <f t="shared" ref="AA31:AD33" si="32">IF($E31="",0,((R$13-(R$22*1000))*L31)/1000)</f>
        <v>0</v>
      </c>
      <c r="AB31" s="70">
        <f t="shared" si="32"/>
        <v>0</v>
      </c>
      <c r="AC31" s="70">
        <f t="shared" si="32"/>
        <v>0</v>
      </c>
      <c r="AD31" s="70">
        <f t="shared" si="32"/>
        <v>0</v>
      </c>
      <c r="AE31" s="70">
        <f>IF($E31="",0,((V$13-V$22)*P31))</f>
        <v>0</v>
      </c>
      <c r="AF31" s="144">
        <f>IF($E31="",0,((W$13-(W$22*1000))*Q31)/1000)</f>
        <v>0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 t="str">
        <f t="shared" ref="AI31:AL42" si="35">IF($E31="","",(AA31/$F31)*1000)</f>
        <v/>
      </c>
      <c r="AJ31" s="71" t="str">
        <f t="shared" si="35"/>
        <v/>
      </c>
      <c r="AK31" s="71" t="str">
        <f t="shared" si="35"/>
        <v/>
      </c>
      <c r="AL31" s="71" t="str">
        <f t="shared" si="35"/>
        <v/>
      </c>
      <c r="AM31" s="187" t="str">
        <f t="shared" ref="AM31:AM42" si="36">IF($E31="","",(AE31/$F31))</f>
        <v/>
      </c>
      <c r="AN31" s="112" t="str">
        <f t="shared" ref="AN31:AN42" si="37">IF($E31="","",(AF31/$F31)*1000)</f>
        <v/>
      </c>
      <c r="BR31" s="329">
        <f t="shared" ref="BR31:BR42" si="38">$X$17</f>
        <v>1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179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154" t="str">
        <f t="shared" si="37"/>
        <v/>
      </c>
      <c r="BR32" s="329">
        <f t="shared" si="38"/>
        <v>1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1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 t="str">
        <f>IF(B14="","",B14)</f>
        <v/>
      </c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products'!$AJ$5:$AM$104,2,FALSE))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1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1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1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 xml:space="preserve">Solid/total fraction of input3 - </v>
      </c>
      <c r="B37" s="66" t="str">
        <f>IF(B15="","",B15)</f>
        <v/>
      </c>
      <c r="C37" s="67" t="s">
        <v>13</v>
      </c>
      <c r="D37" s="280"/>
      <c r="E37" s="68"/>
      <c r="F37" s="70">
        <f>IF(E37&gt;0,(E37)*($E$24-$Q$24),0)</f>
        <v>0</v>
      </c>
      <c r="G37" s="67" t="str">
        <f>B37</f>
        <v/>
      </c>
      <c r="H37" s="67" t="str">
        <f>IF(G37="","",VLOOKUP(G37,Other_tables!$Y$3:$AA$214,2,FALSE))</f>
        <v/>
      </c>
      <c r="I37" s="67" t="str">
        <f>IF(G37="","",VLOOKUP(G37,Other_tables!$Y$3:$AA$214,3,FALSE))</f>
        <v/>
      </c>
      <c r="J37" s="111"/>
      <c r="K37" s="111"/>
      <c r="L37" s="69"/>
      <c r="M37" s="69"/>
      <c r="N37" s="69"/>
      <c r="O37" s="69"/>
      <c r="P37" s="69"/>
      <c r="Q37" s="69"/>
      <c r="R37" s="180"/>
      <c r="S37" s="181"/>
      <c r="T37" s="172" t="str">
        <f>IF(B38="",P15,IF(B39="",(F37/(((E15/(P15/1000))-Q24)-(F38/(T38/1000))))*1000,(F37/(((E15/(P15/1000))-Q24)-((F39/(T39/1000))+(F38/(T38/1000)))))*1000))</f>
        <v>0</v>
      </c>
      <c r="U37" s="182" t="s">
        <v>126</v>
      </c>
      <c r="V37" s="180"/>
      <c r="W37" s="180"/>
      <c r="X37" s="180"/>
      <c r="Y37" s="180"/>
      <c r="Z37" s="215">
        <f t="shared" si="39"/>
        <v>0</v>
      </c>
      <c r="AA37" s="170">
        <f t="shared" ref="AA37:AD39" si="41">IF($E37="",0,((R$15-(R$24*1000))*L37)/1000)</f>
        <v>0</v>
      </c>
      <c r="AB37" s="70">
        <f t="shared" si="41"/>
        <v>0</v>
      </c>
      <c r="AC37" s="70">
        <f t="shared" si="41"/>
        <v>0</v>
      </c>
      <c r="AD37" s="70">
        <f t="shared" si="41"/>
        <v>0</v>
      </c>
      <c r="AE37" s="70">
        <f>IF($E37="",0,((V$15-V$24)*P37))</f>
        <v>0</v>
      </c>
      <c r="AF37" s="144">
        <f>IF($E37="",0,((W$15-(W$24*1000))*Q37)/1000)</f>
        <v>0</v>
      </c>
      <c r="AG37" s="144">
        <f t="shared" si="33"/>
        <v>0</v>
      </c>
      <c r="AH37" s="216">
        <f t="shared" si="34"/>
        <v>0</v>
      </c>
      <c r="AI37" s="210" t="str">
        <f t="shared" si="35"/>
        <v/>
      </c>
      <c r="AJ37" s="71" t="str">
        <f t="shared" si="35"/>
        <v/>
      </c>
      <c r="AK37" s="71" t="str">
        <f t="shared" si="35"/>
        <v/>
      </c>
      <c r="AL37" s="71" t="str">
        <f t="shared" si="35"/>
        <v/>
      </c>
      <c r="AM37" s="187" t="str">
        <f>IF($E37="","",(AE37/$F37))</f>
        <v/>
      </c>
      <c r="AN37" s="112" t="str">
        <f t="shared" si="37"/>
        <v/>
      </c>
      <c r="BR37" s="329">
        <f t="shared" si="38"/>
        <v>1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1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1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>Solid/total fraction of input4 - Ensilage_graes_org</v>
      </c>
      <c r="B40" s="66" t="str">
        <f>IF(B16="","",B16)</f>
        <v>Ensilage_graes_org</v>
      </c>
      <c r="C40" s="67" t="s">
        <v>13</v>
      </c>
      <c r="D40" s="280" t="s">
        <v>127</v>
      </c>
      <c r="E40" s="68">
        <v>1</v>
      </c>
      <c r="F40" s="70">
        <f>IF(E40&gt;0,(E40)*($E$25-$Q$25),0)</f>
        <v>1</v>
      </c>
      <c r="G40" s="67" t="str">
        <f>B40</f>
        <v>Ensilage_graes_org</v>
      </c>
      <c r="H40" s="67" t="str">
        <f>IF(G40="","",VLOOKUP(G40,Other_tables!$Y$3:$AA$214,2,FALSE))</f>
        <v>Transformed_green_feed</v>
      </c>
      <c r="I40" s="67" t="str">
        <f>IF(G40="","",VLOOKUP(G40,Other_tables!$Y$3:$AA$214,3,FALSE))</f>
        <v>Silage_grazing</v>
      </c>
      <c r="J40" s="111"/>
      <c r="K40" s="111"/>
      <c r="L40" s="69">
        <v>1</v>
      </c>
      <c r="M40" s="69">
        <v>1</v>
      </c>
      <c r="N40" s="69">
        <v>1</v>
      </c>
      <c r="O40" s="69">
        <v>1</v>
      </c>
      <c r="P40" s="69">
        <v>1</v>
      </c>
      <c r="Q40" s="69">
        <v>1</v>
      </c>
      <c r="R40" s="180"/>
      <c r="S40" s="181"/>
      <c r="T40" s="172">
        <f>IF(B41="",P16,IF(B42="",(F40/(((E16/(P16/1000))-Q25)-(F41/(T41/1000))))*1000,(F40/(((E16/(P16/1000))-Q25)-((F42/(T42/1000))+(F41/(T41/1000)))))*1000))</f>
        <v>359</v>
      </c>
      <c r="U40" s="182" t="s">
        <v>126</v>
      </c>
      <c r="V40" s="180"/>
      <c r="W40" s="180"/>
      <c r="X40" s="180"/>
      <c r="Y40" s="180"/>
      <c r="Z40" s="215">
        <f t="shared" si="39"/>
        <v>1</v>
      </c>
      <c r="AA40" s="170">
        <f t="shared" ref="AA40:AD42" si="44">IF($E40="",0,((R$16-(R$25*1000))*L40)/1000)</f>
        <v>0.45000007165681599</v>
      </c>
      <c r="AB40" s="70">
        <f t="shared" si="44"/>
        <v>3.0023001257236198E-2</v>
      </c>
      <c r="AC40" s="70">
        <f t="shared" si="44"/>
        <v>4.24685307672216E-3</v>
      </c>
      <c r="AD40" s="70">
        <f t="shared" si="44"/>
        <v>3.2463125680328095E-2</v>
      </c>
      <c r="AE40" s="70">
        <f>IF($E40="",0,((V$16-V$25)*P40))</f>
        <v>16.528960088099701</v>
      </c>
      <c r="AF40" s="144">
        <f>IF($E40="",0,((W$16-(W$25*1000))*Q40)/1000)</f>
        <v>0.9</v>
      </c>
      <c r="AG40" s="144">
        <f t="shared" si="33"/>
        <v>0</v>
      </c>
      <c r="AH40" s="216">
        <f t="shared" si="34"/>
        <v>0</v>
      </c>
      <c r="AI40" s="210">
        <f t="shared" si="35"/>
        <v>450.00007165681598</v>
      </c>
      <c r="AJ40" s="71">
        <f t="shared" si="35"/>
        <v>30.023001257236199</v>
      </c>
      <c r="AK40" s="71">
        <f t="shared" si="35"/>
        <v>4.2468530767221599</v>
      </c>
      <c r="AL40" s="71">
        <f t="shared" si="35"/>
        <v>32.463125680328098</v>
      </c>
      <c r="AM40" s="187">
        <f t="shared" si="36"/>
        <v>16.528960088099701</v>
      </c>
      <c r="AN40" s="112">
        <f t="shared" si="37"/>
        <v>900</v>
      </c>
      <c r="BR40" s="329">
        <f t="shared" si="38"/>
        <v>1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1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1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1</v>
      </c>
      <c r="L43" s="27">
        <f t="shared" ref="L43:Q43" si="45">SUM(L28,L31:L42)</f>
        <v>1</v>
      </c>
      <c r="M43" s="27">
        <f t="shared" si="45"/>
        <v>1</v>
      </c>
      <c r="N43" s="27">
        <f t="shared" si="45"/>
        <v>1</v>
      </c>
      <c r="O43" s="27">
        <f t="shared" si="45"/>
        <v>1</v>
      </c>
      <c r="P43" s="27">
        <f t="shared" si="45"/>
        <v>1</v>
      </c>
      <c r="Q43" s="64">
        <f t="shared" si="45"/>
        <v>1</v>
      </c>
      <c r="S43" s="28"/>
      <c r="Y43" s="225" t="s">
        <v>40</v>
      </c>
      <c r="Z43" s="141">
        <f>SUM(Z31:Z42)</f>
        <v>1</v>
      </c>
      <c r="AA43" s="141">
        <f t="shared" ref="AA43:AG43" si="46">SUM(AA31:AA42)</f>
        <v>0.45000007165681599</v>
      </c>
      <c r="AB43" s="141">
        <f t="shared" si="46"/>
        <v>3.0023001257236198E-2</v>
      </c>
      <c r="AC43" s="141">
        <f t="shared" si="46"/>
        <v>4.24685307672216E-3</v>
      </c>
      <c r="AD43" s="141">
        <f>SUM(AD31:AD42)</f>
        <v>3.2463125680328095E-2</v>
      </c>
      <c r="AE43" s="141">
        <f t="shared" si="46"/>
        <v>16.528960088099701</v>
      </c>
      <c r="AF43" s="141">
        <f t="shared" si="46"/>
        <v>0.9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</v>
      </c>
      <c r="AA44" s="198">
        <f t="shared" ref="AA44:AG44" si="47">AA26-AA43</f>
        <v>0</v>
      </c>
      <c r="AB44" s="198">
        <f t="shared" si="47"/>
        <v>0</v>
      </c>
      <c r="AC44" s="198">
        <f t="shared" si="47"/>
        <v>0</v>
      </c>
      <c r="AD44" s="198">
        <f t="shared" si="47"/>
        <v>0</v>
      </c>
      <c r="AE44" s="198">
        <f t="shared" si="47"/>
        <v>0</v>
      </c>
      <c r="AF44" s="198">
        <f t="shared" si="47"/>
        <v>0</v>
      </c>
      <c r="AG44" s="198">
        <f t="shared" si="47"/>
        <v>0</v>
      </c>
      <c r="AH44" s="199">
        <f>AH26-AH43</f>
        <v>0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58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/>
      </c>
      <c r="C48" s="27">
        <f>IF(B48="",0,IF(VLOOKUP(G48,Other_tables!$E$3:$H$225,3,FALSE)="Nej",VLOOKUP(B48,$B$31:$AH$42,31,FALSE),((VLOOKUP(G48,Other_tables!$E$3:$H$225,4,FALSE))/100)*VLOOKUP(B48,$B$31:$F$42,5,FALSE)))</f>
        <v>0</v>
      </c>
      <c r="D48" s="162"/>
      <c r="E48" s="16" t="str">
        <f>IF(B48="","",IF($G$5=Other_tables!$I$2,VLOOKUP(G48,Other_tables!$E$3:$K$225,5,FALSE),IF($G$5=Other_tables!$J$2,VLOOKUP(G48,Other_tables!$E$3:$K$225,6,FALSE),IF($G$5=Other_tables!$K$2,VLOOKUP(G48,Other_tables!$E$3:$K$225,7,FALSE),"?"))))</f>
        <v/>
      </c>
      <c r="F48" s="27">
        <f t="shared" ref="F48:F50" si="49">IF(OR(E48="",E48="?"),0,((((0.981*E48*C48)/(0.0831*(273.15+$G$4)))*16)/1000)*((100-$G$7)/100))</f>
        <v>0</v>
      </c>
      <c r="G48" s="16">
        <f>B13</f>
        <v>0</v>
      </c>
      <c r="Q48" s="159">
        <f t="shared" ref="Q48:Q50" si="50">IF(OR(E48="",E48="?"),0,(F48/((100-$G$7)/100))*2.48)</f>
        <v>0</v>
      </c>
      <c r="R48" s="159">
        <f>IF(OR(E48="",E48="?"),0,(F48*(12/16)+AR48+AQ48+AP48))</f>
        <v>0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0</v>
      </c>
      <c r="W48" s="159">
        <f t="shared" ref="W48:W50" si="52">IF(OR(E48="",E48="?"),0,(F48/((100-$G$7)/100))*2.48)</f>
        <v>0</v>
      </c>
      <c r="X48" s="159">
        <f>W48</f>
        <v>0</v>
      </c>
      <c r="Y48" s="165"/>
      <c r="AP48" s="188">
        <f>IF(F48="","",(F48/((100-$G$7)/100))*(12/16)*0.538)</f>
        <v>0</v>
      </c>
      <c r="AQ48" s="26">
        <v>0</v>
      </c>
      <c r="AR48" s="188">
        <f>IF(F48="","",((F48/((100-$G$7)/100))-F48)*(12/16))</f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/>
      </c>
      <c r="C50" s="27">
        <f>IF(B50="",0,IF(VLOOKUP(G50,Other_tables!$E$3:$H$225,3,FALSE)="Nej",VLOOKUP(B50,$B$31:$AH$42,31,FALSE),((VLOOKUP(G50,Other_tables!$E$3:$H$225,4,FALSE))/100)*VLOOKUP(B50,$B$31:$F$42,5,FALSE)))</f>
        <v>0</v>
      </c>
      <c r="D50" s="162"/>
      <c r="E50" s="16" t="str">
        <f>IF(B50="","",IF($G$5=Other_tables!$I$2,VLOOKUP(G50,Other_tables!$E$3:$K$225,5,FALSE),IF($G$5=Other_tables!$J$2,VLOOKUP(G50,Other_tables!$E$3:$K$225,6,FALSE),IF($G$5=Other_tables!$K$2,VLOOKUP(G50,Other_tables!$E$3:$K$225,7,FALSE),"?"))))</f>
        <v/>
      </c>
      <c r="F50" s="27">
        <f t="shared" si="49"/>
        <v>0</v>
      </c>
      <c r="G50" s="16">
        <f>B15</f>
        <v>0</v>
      </c>
      <c r="Q50" s="159">
        <f t="shared" si="50"/>
        <v>0</v>
      </c>
      <c r="R50" s="159">
        <f t="shared" si="53"/>
        <v>0</v>
      </c>
      <c r="S50" s="159">
        <v>0</v>
      </c>
      <c r="T50" s="159">
        <v>0</v>
      </c>
      <c r="U50" s="159">
        <v>0</v>
      </c>
      <c r="V50" s="159">
        <f t="shared" si="51"/>
        <v>0</v>
      </c>
      <c r="W50" s="159">
        <f t="shared" si="52"/>
        <v>0</v>
      </c>
      <c r="X50" s="159">
        <f t="shared" si="54"/>
        <v>0</v>
      </c>
      <c r="Y50" s="165"/>
      <c r="AP50" s="188">
        <f>IF(F50="","",(F50/((100-$G$7)/100))*(12/16)*0.538)</f>
        <v>0</v>
      </c>
      <c r="AQ50" s="26">
        <v>0</v>
      </c>
      <c r="AR50" s="188">
        <f>IF(F50="","",((F50/((100-$G$7)/100))-F50)*(12/16))</f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>Ensilage_graes_org</v>
      </c>
      <c r="C51" s="27">
        <f>IF(B51="",0,IF(VLOOKUP(G51,Other_tables!$E$3:$H$225,3,FALSE)="Nej",VLOOKUP(B51,$B$31:$AH$42,31,FALSE),((VLOOKUP(G51,Other_tables!$E$3:$H$225,4,FALSE))/100)*VLOOKUP(B51,$B$31:$F$42,5,FALSE)))</f>
        <v>0.9</v>
      </c>
      <c r="D51" s="162"/>
      <c r="E51" s="16">
        <f>IF(B51="","",IF($G$5=Other_tables!$I$2,VLOOKUP(G51,Other_tables!$E$3:$K$225,5,FALSE),IF($G$5=Other_tables!$J$2,VLOOKUP(G51,Other_tables!$E$3:$K$225,6,FALSE),IF($G$5=Other_tables!$K$2,VLOOKUP(G51,Other_tables!$E$3:$K$225,7,FALSE),"?"))))</f>
        <v>324</v>
      </c>
      <c r="F51" s="27">
        <f>IF(OR(E51="",E51="?"),0,((((0.981*E51*C51)/(0.0831*(273.15+$G$4)))*16)/1000)*((100-$G$7)/100))</f>
        <v>0.19068677756013744</v>
      </c>
      <c r="G51" s="16" t="str">
        <f>B16</f>
        <v>Ensilage_graes_org</v>
      </c>
      <c r="N51" s="152"/>
      <c r="Q51" s="159">
        <f>IF(OR(E51="",E51="?"),0,(F51/((100-$G$7)/100))*2.48)</f>
        <v>0.47768000843347563</v>
      </c>
      <c r="R51" s="159">
        <f t="shared" si="53"/>
        <v>0.22215676989477473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12.284104809618707</v>
      </c>
      <c r="W51" s="159">
        <f>IF(OR(E51="",E51="?"),0,(F51/((100-$G$7)/100))*2.48)</f>
        <v>0.47768000843347563</v>
      </c>
      <c r="X51" s="159">
        <f t="shared" si="54"/>
        <v>0.47768000843347563</v>
      </c>
      <c r="Y51" s="165"/>
      <c r="AP51" s="188">
        <f>IF(F51="","",(F51+F51*($G$7/100))*(12/16)*0.538)</f>
        <v>7.7711535892970612E-2</v>
      </c>
      <c r="AQ51" s="26">
        <v>0</v>
      </c>
      <c r="AR51" s="188">
        <f>IF(F51="","",(F51*($G$7/100))*(12/16))</f>
        <v>1.4301508317010308E-3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0.19068677756013744</v>
      </c>
      <c r="Q52" s="27">
        <f t="shared" ref="Q52:X52" si="55">SUM(I36,Q48:Q51)</f>
        <v>0.47768000843347563</v>
      </c>
      <c r="R52" s="27">
        <f t="shared" si="55"/>
        <v>0.22215676989477473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12.284104809618707</v>
      </c>
      <c r="W52" s="27">
        <f t="shared" si="55"/>
        <v>0.47768000843347563</v>
      </c>
      <c r="X52" s="164">
        <f t="shared" si="55"/>
        <v>0.47768000843347563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14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14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 t="s">
        <v>275</v>
      </c>
      <c r="C57" s="8" t="s">
        <v>13</v>
      </c>
      <c r="D57" s="116" t="s">
        <v>127</v>
      </c>
      <c r="E57" s="169">
        <f>Z31+Z34+Z37+Z40-Q52</f>
        <v>0.52231999156652442</v>
      </c>
      <c r="F57" s="93">
        <v>1</v>
      </c>
      <c r="G57" s="128" t="s">
        <v>101</v>
      </c>
      <c r="H57" s="93">
        <v>9.3000000000000007</v>
      </c>
      <c r="I57" s="23"/>
      <c r="J57" s="23"/>
      <c r="K57" s="93">
        <v>27.9</v>
      </c>
      <c r="L57" s="139">
        <f>C48+C49+C50+C51-W52</f>
        <v>0.42231999156652439</v>
      </c>
      <c r="M57" s="139">
        <v>0</v>
      </c>
      <c r="O57" s="278">
        <f>((($B$69*$Z$57)/1000)/$B$72)*1000</f>
        <v>57.425430877986422</v>
      </c>
      <c r="Q57" s="159">
        <f>AR57*(16/12)*19.5</f>
        <v>2.7061994846613304E-4</v>
      </c>
      <c r="R57" s="159">
        <f>AR57*11</f>
        <v>1.1449305512028707E-4</v>
      </c>
      <c r="S57" s="159">
        <v>0</v>
      </c>
      <c r="T57" s="159">
        <v>0</v>
      </c>
      <c r="U57" s="159">
        <v>0</v>
      </c>
      <c r="V57" s="159">
        <f>(AR57*(16/12)*55)+(AR57*10*21.75)</f>
        <v>3.0271269876500145E-3</v>
      </c>
      <c r="W57" s="159">
        <f>AR57*(16/12)*19.5</f>
        <v>2.7061994846613304E-4</v>
      </c>
      <c r="X57" s="159">
        <f>IF(L57&gt;0,(L57-(L57*BH57^(F57/10))),0)</f>
        <v>2.7149099988005299E-4</v>
      </c>
      <c r="Y57" s="190"/>
      <c r="Z57" s="197">
        <f>(Z31+Z34+Z37+Z40)-Q52-Q57</f>
        <v>0.52204937161805831</v>
      </c>
      <c r="AA57" s="198">
        <f>(AA31+AA34+AA37+AA40)-R52-R57</f>
        <v>0.22772880870692097</v>
      </c>
      <c r="AB57" s="198">
        <f t="shared" ref="AB57:AD57" si="56">(AB31+AB34+AB37+AB40)-S52-S57</f>
        <v>3.0023001257236198E-2</v>
      </c>
      <c r="AC57" s="198">
        <f t="shared" si="56"/>
        <v>4.24685307672216E-3</v>
      </c>
      <c r="AD57" s="198">
        <f t="shared" si="56"/>
        <v>3.2463125680328095E-2</v>
      </c>
      <c r="AE57" s="198">
        <f>(AE31+AE34+AE37+AE40)-V52-V57</f>
        <v>4.241828151493344</v>
      </c>
      <c r="AF57" s="198">
        <f>(AF31+AF34+AF37+AF40)-W52-W57</f>
        <v>0.42204937161805828</v>
      </c>
      <c r="AG57" s="198">
        <f>IF(OR(G22="IPCC_MCF_B0",G22=""),L57-X57,(AG31+AG34+AG37+AG40+AH31+AH34+AH37+AH40)-X52-X57)</f>
        <v>0.42204850056664434</v>
      </c>
      <c r="AH57" s="199"/>
      <c r="AI57" s="156">
        <f>IF($E57="","",(AA57/$Z$57)*1000)</f>
        <v>436.22082716255409</v>
      </c>
      <c r="AJ57" s="157">
        <f t="shared" ref="AJ57:AN57" si="57">IF($E57="","",(AB57/$Z$57)*1000)</f>
        <v>57.509888699189212</v>
      </c>
      <c r="AK57" s="157">
        <f t="shared" si="57"/>
        <v>8.1349644451430194</v>
      </c>
      <c r="AL57" s="157">
        <f t="shared" si="57"/>
        <v>62.184014473019545</v>
      </c>
      <c r="AM57" s="157">
        <f>IF($E57="","",(AE57/$Z$57))</f>
        <v>8.1253390619857875</v>
      </c>
      <c r="AN57" s="158">
        <f t="shared" si="57"/>
        <v>808.44723614922373</v>
      </c>
      <c r="AP57" s="188">
        <f>IF(B57="",0,(AR57*10))</f>
        <v>1.0408459556389734E-4</v>
      </c>
      <c r="AQ57" s="26">
        <v>0</v>
      </c>
      <c r="AR57" s="188">
        <f>IF(B57="",0,IF(G57="Arrhenius",(BL57+BM57)*(12/16),"?"))</f>
        <v>1.0408459556389734E-5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1.3882408270887999E-5</v>
      </c>
      <c r="BE57" s="159"/>
      <c r="BF57" s="159">
        <f>10*19.5*BD57</f>
        <v>2.7070696128231597E-3</v>
      </c>
      <c r="BG57" s="159"/>
      <c r="BH57" s="159">
        <f>1-(BF57/L57)</f>
        <v>0.99359000363022898</v>
      </c>
      <c r="BI57" s="159"/>
      <c r="BJ57" s="159">
        <f>(L57+L57*BH57^(F57/10))/2</f>
        <v>0.42218424606658433</v>
      </c>
      <c r="BK57" s="159">
        <f>(M57+M57*BI57^(F57/10))/2</f>
        <v>0</v>
      </c>
      <c r="BL57" s="315">
        <f>(((BJ57*EXP($K$57-81000*(1/(8.314*(H57+273.15)))))*24)*F57)/1000</f>
        <v>1.3877946075186313E-5</v>
      </c>
      <c r="BM57" s="159"/>
      <c r="BR57" s="329">
        <f t="shared" ref="BR57" si="58">$X$17</f>
        <v>1</v>
      </c>
      <c r="BT57" s="228">
        <f t="shared" si="43"/>
        <v>0</v>
      </c>
      <c r="BU57" s="228">
        <f t="shared" si="43"/>
        <v>0</v>
      </c>
      <c r="BV57" s="228">
        <f t="shared" si="43"/>
        <v>0</v>
      </c>
      <c r="BW57" s="228">
        <f t="shared" si="42"/>
        <v>0</v>
      </c>
      <c r="BX57" s="228">
        <f t="shared" si="42"/>
        <v>0</v>
      </c>
      <c r="BY57" s="228">
        <f t="shared" si="42"/>
        <v>0</v>
      </c>
      <c r="BZ57" s="228">
        <f t="shared" si="42"/>
        <v>0</v>
      </c>
      <c r="CA57" s="228">
        <f t="shared" si="42"/>
        <v>0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 t="s">
        <v>279</v>
      </c>
      <c r="C62" s="8" t="s">
        <v>13</v>
      </c>
      <c r="D62" s="116" t="s">
        <v>127</v>
      </c>
      <c r="E62" s="25">
        <v>0.53500000000000003</v>
      </c>
      <c r="F62" s="27">
        <f>(E57-Q57)*E62</f>
        <v>0.27929641381566123</v>
      </c>
      <c r="G62" s="8" t="str">
        <f>IF(B62="","",VLOOKUP(B62,'Processed products'!$AJ$5:$AM$250,2,FALSE))</f>
        <v>Separ_degas_solid_fraction_new_plant_org</v>
      </c>
      <c r="H62" s="8" t="str">
        <f>IF(B62="","",VLOOKUP(B62,'Processed products'!$AJ$5:$AM$250,3,FALSE))</f>
        <v>Degas_plant_organic_ferti_org</v>
      </c>
      <c r="I62" s="8" t="str">
        <f>IF(B62="","",VLOOKUP(B62,'Processed products'!$AJ$5:$AM$250,4,FALSE))</f>
        <v>Field_application</v>
      </c>
      <c r="L62" s="26">
        <v>0.53500000000000003</v>
      </c>
      <c r="M62" s="26">
        <v>0.2369</v>
      </c>
      <c r="N62" s="26">
        <v>0.52349999999999997</v>
      </c>
      <c r="O62" s="26">
        <v>0.2369</v>
      </c>
      <c r="P62" s="26">
        <v>0.53500000000000003</v>
      </c>
      <c r="Q62" s="26">
        <v>0.53500000000000003</v>
      </c>
      <c r="T62" s="16">
        <f>(IF($B62="","",VLOOKUP($B62,'Processed products'!$AJ$5:$AN$250,5,FALSE)))</f>
        <v>300</v>
      </c>
      <c r="Z62" s="195">
        <f>F62</f>
        <v>0.27929641381566123</v>
      </c>
      <c r="AA62" s="27">
        <f>(($AA$31+$AA$34+$AA$37+$AA$40)-$R$52-$R$57)*L62</f>
        <v>0.12183491265820273</v>
      </c>
      <c r="AB62" s="27">
        <f>(($AB$31+$AB$34+$AB$37+$AB$40)-$S$52-$S$57)*M62</f>
        <v>7.1124489978392552E-3</v>
      </c>
      <c r="AC62" s="27">
        <f>(($AC$31+$AC$34+$AC$37+$AC$40)-$T$52-$T$57)*N62</f>
        <v>2.2232275856640506E-3</v>
      </c>
      <c r="AD62" s="27">
        <f>(($AD$31+$AD$34+$AD$37+$AD$40)-$U$52-$U$57)*O62</f>
        <v>7.6905144736697257E-3</v>
      </c>
      <c r="AE62" s="27">
        <f>(($AE$31+$AE$34+$AE$37+$AE$40)-$V$52-$V$57)*P62</f>
        <v>2.2693780610489394</v>
      </c>
      <c r="AF62" s="27">
        <f>(($AF$31+$AF$34+$AF$37+$AF$40)-$W$52-$W$57)*Q62</f>
        <v>0.22579641381566118</v>
      </c>
      <c r="AG62" s="27">
        <f>($AG$57*Q62)</f>
        <v>0.22579594780315473</v>
      </c>
      <c r="AH62" s="196"/>
      <c r="AI62" s="200">
        <f t="shared" ref="AI62:AL64" si="59">IF($E62="","",(AA62/$F62)*1000)</f>
        <v>436.22082716255409</v>
      </c>
      <c r="AJ62" s="18">
        <f t="shared" si="59"/>
        <v>25.465593706239105</v>
      </c>
      <c r="AK62" s="18">
        <f t="shared" si="59"/>
        <v>7.9601007234249916</v>
      </c>
      <c r="AL62" s="18">
        <f t="shared" si="59"/>
        <v>27.535314072258554</v>
      </c>
      <c r="AM62" s="18">
        <f t="shared" ref="AM62:AN64" si="60">IF($E62="","",(AE62/$F62))</f>
        <v>8.1253390619857875</v>
      </c>
      <c r="AN62" s="201">
        <f t="shared" si="60"/>
        <v>0.80844723614922376</v>
      </c>
      <c r="BR62" s="329">
        <f t="shared" ref="BR62:BR64" si="61">$X$17</f>
        <v>1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 t="s">
        <v>280</v>
      </c>
      <c r="C63" s="8" t="s">
        <v>13</v>
      </c>
      <c r="D63" s="116" t="s">
        <v>127</v>
      </c>
      <c r="E63" s="25">
        <v>0.46500000000000002</v>
      </c>
      <c r="F63" s="27">
        <f>(E57-Q57)*E63</f>
        <v>0.24275295780239714</v>
      </c>
      <c r="G63" s="8" t="str">
        <f>IF(B63="","",VLOOKUP(B63,'Processed products'!$AJ$5:$AM$250,2,FALSE))</f>
        <v>Separ_degas_thin_fraction_new_plant_org</v>
      </c>
      <c r="H63" s="8" t="str">
        <f>IF(B63="","",VLOOKUP(B63,'Processed products'!$AJ$5:$AM$250,3,FALSE))</f>
        <v>Degas_plant_organic_ferti_org</v>
      </c>
      <c r="I63" s="8" t="str">
        <f>IF(B63="","",VLOOKUP(B63,'Processed products'!$AJ$5:$AM$250,4,FALSE))</f>
        <v>Field_application</v>
      </c>
      <c r="L63" s="26">
        <v>0.46500000000000002</v>
      </c>
      <c r="M63" s="26">
        <v>0.7631</v>
      </c>
      <c r="N63" s="26">
        <v>0.47649999999999998</v>
      </c>
      <c r="O63" s="26">
        <v>0.7631</v>
      </c>
      <c r="P63" s="26">
        <v>0.46500000000000002</v>
      </c>
      <c r="Q63" s="26">
        <v>0.46500000000000002</v>
      </c>
      <c r="T63" s="16">
        <f>(IF($B63="","",VLOOKUP($B63,'Processed products'!$AJ$5:$AN$250,5,FALSE)))</f>
        <v>39</v>
      </c>
      <c r="Z63" s="195">
        <f t="shared" ref="Z63:Z64" si="62">F63</f>
        <v>0.24275295780239714</v>
      </c>
      <c r="AA63" s="27">
        <f>(($AA$31+$AA$34+$AA$37+$AA$40)-$R$52-$R$57)*L63</f>
        <v>0.10589389604871825</v>
      </c>
      <c r="AB63" s="27">
        <f>(($AB$31+$AB$34+$AB$37+$AB$40)-$S$52-$S$57)*M63</f>
        <v>2.2910552259396942E-2</v>
      </c>
      <c r="AC63" s="27">
        <f>(($AC$31+$AC$34+$AC$37+$AC$40)-$T$52-$T$57)*N63</f>
        <v>2.0236254910581089E-3</v>
      </c>
      <c r="AD63" s="27">
        <f>(($AD$31+$AD$34+$AD$37+$AD$40)-$U$52-$U$57)*O63</f>
        <v>2.4772611206658371E-2</v>
      </c>
      <c r="AE63" s="27">
        <f>(($AE$31+$AE$34+$AE$37+$AE$40)-$V$52-$V$57)*P63</f>
        <v>1.9724500904444051</v>
      </c>
      <c r="AF63" s="27">
        <f>(($AF$31+$AF$34+$AF$37+$AF$40)-$W$52-$W$57)*Q63</f>
        <v>0.1962529578023971</v>
      </c>
      <c r="AG63" s="27">
        <f t="shared" ref="AG63:AG64" si="63">($AG$57*Q63)</f>
        <v>0.19625255276348963</v>
      </c>
      <c r="AH63" s="196"/>
      <c r="AI63" s="200">
        <f t="shared" si="59"/>
        <v>436.22082716255403</v>
      </c>
      <c r="AJ63" s="18">
        <f t="shared" si="59"/>
        <v>94.378056056669422</v>
      </c>
      <c r="AK63" s="18">
        <f t="shared" si="59"/>
        <v>8.3361517378723615</v>
      </c>
      <c r="AL63" s="18">
        <f t="shared" si="59"/>
        <v>102.04864826744347</v>
      </c>
      <c r="AM63" s="18">
        <f t="shared" si="60"/>
        <v>8.1253390619857875</v>
      </c>
      <c r="AN63" s="201">
        <f t="shared" si="60"/>
        <v>0.80844723614922376</v>
      </c>
      <c r="BR63" s="329">
        <f t="shared" si="61"/>
        <v>1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products'!$AJ$5:$AM$250,2,FALSE))</f>
        <v/>
      </c>
      <c r="H64" s="8" t="str">
        <f>IF(B64="","",VLOOKUP(B64,'Processed products'!$AJ$5:$AM$250,3,FALSE))</f>
        <v/>
      </c>
      <c r="I64" s="8" t="str">
        <f>IF(B64="","",VLOOKUP(B64,'Processed products'!$AJ$5:$AM$250,4,FALSE))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products'!$AJ$5:$AN$250,5,FALSE)))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1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1</v>
      </c>
      <c r="L65" s="27">
        <f>SUM(L62:L64)</f>
        <v>1</v>
      </c>
      <c r="M65" s="27">
        <f t="shared" ref="M65:Q65" si="64">SUM(M62:M64)</f>
        <v>1</v>
      </c>
      <c r="N65" s="27">
        <f t="shared" si="64"/>
        <v>1</v>
      </c>
      <c r="O65" s="27">
        <f t="shared" si="64"/>
        <v>1</v>
      </c>
      <c r="P65" s="27">
        <f t="shared" si="64"/>
        <v>1</v>
      </c>
      <c r="Q65" s="27">
        <f t="shared" si="64"/>
        <v>1</v>
      </c>
      <c r="Y65" s="225" t="s">
        <v>76</v>
      </c>
      <c r="Z65" s="141">
        <f t="shared" ref="Z65:AG65" si="65">SUM(Z62:Z64)</f>
        <v>0.52204937161805831</v>
      </c>
      <c r="AA65" s="141">
        <f t="shared" si="65"/>
        <v>0.22772880870692097</v>
      </c>
      <c r="AB65" s="141">
        <f t="shared" si="65"/>
        <v>3.0023001257236198E-2</v>
      </c>
      <c r="AC65" s="141">
        <f t="shared" si="65"/>
        <v>4.24685307672216E-3</v>
      </c>
      <c r="AD65" s="141">
        <f t="shared" si="65"/>
        <v>3.2463125680328095E-2</v>
      </c>
      <c r="AE65" s="141">
        <f t="shared" si="65"/>
        <v>4.241828151493344</v>
      </c>
      <c r="AF65" s="141">
        <f t="shared" si="65"/>
        <v>0.42204937161805828</v>
      </c>
      <c r="AG65" s="141">
        <f t="shared" si="65"/>
        <v>0.42204850056664434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Y66" s="221" t="s">
        <v>74</v>
      </c>
      <c r="Z66" s="198">
        <f t="shared" ref="Z66:AF66" si="66">(Z31+Z34+Z37+Z40)-Q52-Q57-Z65</f>
        <v>0</v>
      </c>
      <c r="AA66" s="198">
        <f t="shared" si="66"/>
        <v>0</v>
      </c>
      <c r="AB66" s="198">
        <f t="shared" si="66"/>
        <v>0</v>
      </c>
      <c r="AC66" s="198">
        <f t="shared" si="66"/>
        <v>0</v>
      </c>
      <c r="AD66" s="198">
        <f t="shared" si="66"/>
        <v>0</v>
      </c>
      <c r="AE66" s="198">
        <f t="shared" si="66"/>
        <v>0</v>
      </c>
      <c r="AF66" s="198">
        <f t="shared" si="66"/>
        <v>0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>
        <f>(F31*T31+F34*T34+F37*T37+F40*T40)/(F31+F34+F37+F40)</f>
        <v>359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>
        <f>(B69/B70)</f>
        <v>3.2636363636363637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>
        <f>B71*(Z31+Z34+Z37+Z40)</f>
        <v>3.2636363636363637</v>
      </c>
      <c r="AL72" s="72"/>
      <c r="AM72" s="82"/>
      <c r="AN72" s="82"/>
      <c r="AO72" s="82"/>
      <c r="AP72" s="82"/>
      <c r="AQ72" s="82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IF(F52=0,0,B72-(1-(B69/1000))*(F31+F34+F37+F40))</f>
        <v>2.6226363636363637</v>
      </c>
      <c r="AL73" s="72"/>
      <c r="AM73" s="82"/>
      <c r="AN73" s="82"/>
      <c r="AO73" s="82"/>
      <c r="AP73" s="82"/>
      <c r="AQ73" s="82"/>
      <c r="BT73" s="228">
        <f t="shared" ref="BT73:CB73" si="68">IF($B72="Yes",Z73,0)</f>
        <v>0</v>
      </c>
      <c r="BU73" s="228">
        <f t="shared" si="68"/>
        <v>0</v>
      </c>
      <c r="BV73" s="228">
        <f t="shared" si="68"/>
        <v>0</v>
      </c>
      <c r="BW73" s="228">
        <f t="shared" si="68"/>
        <v>0</v>
      </c>
      <c r="BX73" s="228">
        <f t="shared" si="68"/>
        <v>0</v>
      </c>
      <c r="BY73" s="228">
        <f t="shared" si="68"/>
        <v>0</v>
      </c>
      <c r="BZ73" s="228">
        <f t="shared" si="68"/>
        <v>0</v>
      </c>
      <c r="CA73" s="228">
        <f t="shared" si="68"/>
        <v>0</v>
      </c>
      <c r="CB73" s="228">
        <f t="shared" si="68"/>
        <v>0</v>
      </c>
    </row>
    <row r="74" spans="1:80" ht="15" thickBot="1" x14ac:dyDescent="0.35">
      <c r="D74" s="102"/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11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0</v>
      </c>
      <c r="J78" s="115">
        <f>F78-I78</f>
        <v>0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1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1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6"/>
        <v>0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1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1</v>
      </c>
      <c r="BT81" s="228"/>
    </row>
    <row r="82" spans="1:80" x14ac:dyDescent="0.3">
      <c r="A82" s="85" t="s">
        <v>132</v>
      </c>
      <c r="B82" s="116" t="s">
        <v>280</v>
      </c>
      <c r="C82" s="8" t="s">
        <v>13</v>
      </c>
      <c r="D82" s="116" t="s">
        <v>128</v>
      </c>
      <c r="E82" s="169">
        <f>IF(B82="","",VLOOKUP(B82,$B$62:$F$64,5,FALSE))</f>
        <v>0.24275295780239714</v>
      </c>
      <c r="F82" s="93">
        <v>66</v>
      </c>
      <c r="G82" s="128" t="s">
        <v>101</v>
      </c>
      <c r="H82" s="93">
        <v>9.3000000000000007</v>
      </c>
      <c r="I82" s="115">
        <f>IF(B82="",0,(($E$22*$F$22+$E$23*$F$23+$E$24*$F$24+$E$25*$F$25)/$E$26)+$F$57)</f>
        <v>1</v>
      </c>
      <c r="J82" s="115">
        <f t="shared" si="76"/>
        <v>65</v>
      </c>
      <c r="K82" s="93">
        <v>27.9</v>
      </c>
      <c r="L82" s="139">
        <f>IF(B82="","",VLOOKUP(B82,$B$62:$AH$64,32,FALSE)+M82)</f>
        <v>0.19625255276348963</v>
      </c>
      <c r="M82" s="139">
        <f>IF(B82="","",VLOOKUP(B82,$B$62:$AH$64,33,FALSE))</f>
        <v>0</v>
      </c>
      <c r="O82" s="278">
        <f>(IF($B82="","",VLOOKUP($B82,'Processed products'!$AJ$5:$AN$250,5,FALSE)))</f>
        <v>39</v>
      </c>
      <c r="Q82" s="159">
        <f>AR82*(16/12)*19.5</f>
        <v>8.0094877150874363E-3</v>
      </c>
      <c r="R82" s="159">
        <f>AR82*11</f>
        <v>3.3886294179216077E-3</v>
      </c>
      <c r="S82" s="159">
        <v>0</v>
      </c>
      <c r="T82" s="159">
        <v>0</v>
      </c>
      <c r="U82" s="159">
        <v>0</v>
      </c>
      <c r="V82" s="159">
        <f>(AR82*(16/12)*55)+(AR82*10*21.75)</f>
        <v>8.9593308095048563E-2</v>
      </c>
      <c r="W82" s="159">
        <f>AR82*(16/12)*19.5</f>
        <v>8.0094877150874363E-3</v>
      </c>
      <c r="X82" s="159">
        <f>AR82*(16/12)*19.5</f>
        <v>8.0094877150874363E-3</v>
      </c>
      <c r="Y82" s="190"/>
      <c r="Z82" s="195">
        <f>IF($B82="",0,(VLOOKUP($B82,$B$62:$AH$64,25,FALSE))-Q82)</f>
        <v>0.2347434700873097</v>
      </c>
      <c r="AA82" s="27">
        <f>IF($B82="",0,(VLOOKUP($B82,$B$62:$AH$64,26,FALSE))-R82)</f>
        <v>0.10250526663079665</v>
      </c>
      <c r="AB82" s="27">
        <f>IF($B82="",0,(VLOOKUP($B82,$B$62:$AH$64,27,FALSE))-S82)</f>
        <v>2.2910552259396942E-2</v>
      </c>
      <c r="AC82" s="27">
        <f>IF($B82="",0,(VLOOKUP($B82,$B$62:$AH$64,28,FALSE))-T82)</f>
        <v>2.0236254910581089E-3</v>
      </c>
      <c r="AD82" s="27">
        <f>IF($B82="",0,(VLOOKUP($B82,$B$62:$AH$64,29,FALSE))-U82)</f>
        <v>2.4772611206658371E-2</v>
      </c>
      <c r="AE82" s="27">
        <f>IF($B82="",0,(VLOOKUP($B82,$B$62:$AH$64,30,FALSE))-V82)</f>
        <v>1.8828567823493565</v>
      </c>
      <c r="AF82" s="27">
        <f>IF($B82="",0,(VLOOKUP($B82,$B$62:$AH$64,31,FALSE))-W82)</f>
        <v>0.18824347008730966</v>
      </c>
      <c r="AG82" s="27">
        <f>IF($B82="",0,(L82-X82))</f>
        <v>0.18824306504840219</v>
      </c>
      <c r="AH82" s="196"/>
      <c r="AI82" s="192">
        <f t="shared" si="70"/>
        <v>436.66929943853683</v>
      </c>
      <c r="AJ82" s="18">
        <f t="shared" si="70"/>
        <v>97.598251618567573</v>
      </c>
      <c r="AK82" s="18">
        <f t="shared" si="70"/>
        <v>8.6205826739523292</v>
      </c>
      <c r="AL82" s="18">
        <f t="shared" si="70"/>
        <v>105.5305657594843</v>
      </c>
      <c r="AM82" s="18">
        <f>IF($E82="","",(AE82/$Z82))</f>
        <v>8.0209122820287746</v>
      </c>
      <c r="AN82" s="201">
        <f>IF($E82="","",(AF82/$Z82)*1000)</f>
        <v>801.91142278545601</v>
      </c>
      <c r="AP82" s="188">
        <f>IF(B82="","",(AR82*10))</f>
        <v>3.0805721981105524E-3</v>
      </c>
      <c r="AQ82" s="26">
        <v>0</v>
      </c>
      <c r="AR82" s="188">
        <f t="shared" si="95"/>
        <v>3.0805721981105524E-4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>
        <f>((L82*EXP(K82-81000*(1/(8.314*(H82+273.15)))))*24)/1000</f>
        <v>6.451170003960354E-6</v>
      </c>
      <c r="BE82" s="159"/>
      <c r="BF82" s="159">
        <f>10*19.5*BD82</f>
        <v>1.2579781507722691E-3</v>
      </c>
      <c r="BG82" s="159"/>
      <c r="BH82" s="159">
        <f>1-(BF82/L82)</f>
        <v>0.99359000363022898</v>
      </c>
      <c r="BI82" s="159"/>
      <c r="BJ82" s="159">
        <f>(L82+L82*BH82^(J82/10))/2</f>
        <v>0.19223550344822338</v>
      </c>
      <c r="BK82" s="159"/>
      <c r="BL82" s="159">
        <f>(((BJ82*EXP($K82-81000*(1/(8.314*(H82+273.15)))))*24)*J82)/1000</f>
        <v>4.1074295974807368E-4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1</v>
      </c>
      <c r="BT82" s="228"/>
    </row>
    <row r="83" spans="1:80" ht="15" thickBot="1" x14ac:dyDescent="0.35">
      <c r="A83" s="85" t="s">
        <v>132</v>
      </c>
      <c r="B83" s="116" t="s">
        <v>279</v>
      </c>
      <c r="C83" s="8" t="s">
        <v>13</v>
      </c>
      <c r="D83" s="116" t="s">
        <v>128</v>
      </c>
      <c r="E83" s="169">
        <f>IF(B83="","",VLOOKUP(B83,$B$62:$F$64,5,FALSE))</f>
        <v>0.27929641381566123</v>
      </c>
      <c r="F83" s="93">
        <v>97</v>
      </c>
      <c r="G83" s="128" t="s">
        <v>247</v>
      </c>
      <c r="H83" s="93"/>
      <c r="I83" s="115">
        <f>IF(B83="",0,(($E$22*$F$22+$E$23*$F$23+$E$24*$F$24+$E$25*$F$25)/$E$26)+$F$57)</f>
        <v>1</v>
      </c>
      <c r="J83" s="115">
        <f t="shared" si="76"/>
        <v>96</v>
      </c>
      <c r="K83" s="93"/>
      <c r="L83" s="139">
        <f>IF(B83="","",VLOOKUP(B83,$B$62:$AH$64,32,FALSE)+M83)</f>
        <v>0.22579594780315473</v>
      </c>
      <c r="M83" s="139">
        <f>IF(B83="","",VLOOKUP(B83,$B$62:$AH$64,33,FALSE))</f>
        <v>0</v>
      </c>
      <c r="O83" s="278">
        <f>(IF($B83="","",VLOOKUP($B83,'Processed products'!$AJ$5:$AN$250,5,FALSE)))</f>
        <v>300</v>
      </c>
      <c r="Q83" s="159">
        <f>AR83*(16/12)*19.5</f>
        <v>0</v>
      </c>
      <c r="R83" s="159">
        <f>AR83*11</f>
        <v>0</v>
      </c>
      <c r="S83" s="159">
        <v>0</v>
      </c>
      <c r="T83" s="159">
        <v>0</v>
      </c>
      <c r="U83" s="159">
        <v>0</v>
      </c>
      <c r="V83" s="159">
        <f>(AR83*(16/12)*55)+(AR83*10*21.75)</f>
        <v>0</v>
      </c>
      <c r="W83" s="159">
        <f>AR83*(16/12)*19.5</f>
        <v>0</v>
      </c>
      <c r="X83" s="159">
        <f>AR83*(16/12)*19.5</f>
        <v>0</v>
      </c>
      <c r="Y83" s="190"/>
      <c r="Z83" s="197">
        <f>IF($B83="",0,(VLOOKUP($B83,$B$62:$AH$64,25,FALSE))-Q83)</f>
        <v>0.27929641381566123</v>
      </c>
      <c r="AA83" s="198">
        <f>IF($B83="",0,(VLOOKUP($B83,$B$62:$AH$64,26,FALSE))-R83)</f>
        <v>0.12183491265820273</v>
      </c>
      <c r="AB83" s="198">
        <f>IF($B83="",0,(VLOOKUP($B83,$B$62:$AH$64,27,FALSE))-S83)</f>
        <v>7.1124489978392552E-3</v>
      </c>
      <c r="AC83" s="198">
        <f>IF($B83="",0,(VLOOKUP($B83,$B$62:$AH$64,28,FALSE))-T83)</f>
        <v>2.2232275856640506E-3</v>
      </c>
      <c r="AD83" s="198">
        <f>IF($B83="",0,(VLOOKUP($B83,$B$62:$AH$64,29,FALSE))-U83)</f>
        <v>7.6905144736697257E-3</v>
      </c>
      <c r="AE83" s="198">
        <f>IF($B83="",0,(VLOOKUP($B83,$B$62:$AH$64,30,FALSE))-V83)</f>
        <v>2.2693780610489394</v>
      </c>
      <c r="AF83" s="198">
        <f>IF($B83="",0,(VLOOKUP($B83,$B$62:$AH$64,31,FALSE))-W83)</f>
        <v>0.22579641381566118</v>
      </c>
      <c r="AG83" s="198">
        <f>IF($B83="",0,(L83-X83))</f>
        <v>0.22579594780315473</v>
      </c>
      <c r="AH83" s="199"/>
      <c r="AI83" s="192">
        <f t="shared" si="70"/>
        <v>436.22082716255409</v>
      </c>
      <c r="AJ83" s="18">
        <f t="shared" si="70"/>
        <v>25.465593706239105</v>
      </c>
      <c r="AK83" s="18">
        <f t="shared" si="70"/>
        <v>7.9601007234249916</v>
      </c>
      <c r="AL83" s="18">
        <f t="shared" si="70"/>
        <v>27.535314072258554</v>
      </c>
      <c r="AM83" s="18">
        <f>IF($E83="","",(AE83/$Z83))</f>
        <v>8.1253390619857875</v>
      </c>
      <c r="AN83" s="201">
        <f>IF($E83="","",(AF83/$Z83)*1000)</f>
        <v>808.44723614922373</v>
      </c>
      <c r="AP83" s="188">
        <f>IF(B83="","",(AR83*10))</f>
        <v>0</v>
      </c>
      <c r="AQ83" s="26">
        <v>0</v>
      </c>
      <c r="AR83" s="188">
        <f t="shared" si="95"/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>
        <f>((L83*EXP(K83-81000*(1/(8.314*(H83+273.15)))))*24)/1000</f>
        <v>1.75262444104911E-18</v>
      </c>
      <c r="BE83" s="159"/>
      <c r="BF83" s="159">
        <f>10*19.5*BD83</f>
        <v>3.4176176600457643E-16</v>
      </c>
      <c r="BG83" s="159"/>
      <c r="BH83" s="159">
        <f>1-(BF83/L83)</f>
        <v>0.99999999999999845</v>
      </c>
      <c r="BI83" s="159"/>
      <c r="BJ83" s="159">
        <f>(L83+L83*BH83^(J83/10))/2</f>
        <v>0.22579594780315304</v>
      </c>
      <c r="BK83" s="159"/>
      <c r="BL83" s="159">
        <f>(((BJ83*EXP($K83-81000*(1/(8.314*(H83+273.15)))))*24)*J83)/1000</f>
        <v>1.682519463407133E-16</v>
      </c>
      <c r="BM83" s="159"/>
      <c r="BO83" s="318">
        <f>VLOOKUP(B83,'Processed products'!$AJ$5:$AV$250,13,FALSE)</f>
        <v>0</v>
      </c>
      <c r="BP83" s="319">
        <f>VLOOKUP(B83,'Processed products'!$AJ$5:$AV$250,12,FALSE)</f>
        <v>0</v>
      </c>
      <c r="BR83" s="329">
        <f t="shared" si="75"/>
        <v>1</v>
      </c>
      <c r="BT83" s="228"/>
    </row>
    <row r="84" spans="1:80" ht="15" thickBot="1" x14ac:dyDescent="0.35">
      <c r="BT84" s="228">
        <f>SUM(BT10:BT83)</f>
        <v>0</v>
      </c>
      <c r="BU84" s="228">
        <f t="shared" ref="BU84:CB84" si="102">SUM(BU10:BU83)</f>
        <v>0</v>
      </c>
      <c r="BV84" s="228">
        <f t="shared" si="102"/>
        <v>0</v>
      </c>
      <c r="BW84" s="228">
        <f t="shared" si="102"/>
        <v>0</v>
      </c>
      <c r="BX84" s="228">
        <f t="shared" si="102"/>
        <v>0</v>
      </c>
      <c r="BY84" s="228">
        <f t="shared" si="102"/>
        <v>0</v>
      </c>
      <c r="BZ84" s="228">
        <f t="shared" si="102"/>
        <v>0</v>
      </c>
      <c r="CA84" s="228">
        <f t="shared" si="102"/>
        <v>0</v>
      </c>
      <c r="CB84" s="228">
        <f t="shared" si="102"/>
        <v>0</v>
      </c>
    </row>
    <row r="85" spans="1:80" x14ac:dyDescent="0.3">
      <c r="Q85" s="313"/>
      <c r="R85" s="313"/>
      <c r="S85" s="313"/>
      <c r="T85" s="313"/>
      <c r="U85" s="313"/>
      <c r="V85" s="313"/>
      <c r="W85" s="313"/>
      <c r="Y85" s="225" t="s">
        <v>76</v>
      </c>
      <c r="Z85" s="141">
        <f>SUM(Z78:Z83)</f>
        <v>0.51403988390297095</v>
      </c>
      <c r="AA85" s="141">
        <f t="shared" ref="AA85:AF85" si="103">SUM(AA78:AA83)</f>
        <v>0.22434017928899938</v>
      </c>
      <c r="AB85" s="141">
        <f t="shared" si="103"/>
        <v>3.0023001257236198E-2</v>
      </c>
      <c r="AC85" s="141">
        <f t="shared" si="103"/>
        <v>4.24685307672216E-3</v>
      </c>
      <c r="AD85" s="141">
        <f t="shared" si="103"/>
        <v>3.2463125680328095E-2</v>
      </c>
      <c r="AE85" s="141">
        <f t="shared" si="103"/>
        <v>4.1522348433982961</v>
      </c>
      <c r="AF85" s="226">
        <f t="shared" si="103"/>
        <v>0.41403988390297086</v>
      </c>
      <c r="AG85" s="82"/>
      <c r="AH85" s="82"/>
      <c r="AL85" s="24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>
        <f>E17-Q26-Q52-Q57-SUM(Q78:Q83)-BT84-Z85</f>
        <v>0</v>
      </c>
      <c r="AA86" s="198">
        <f>($E$17*(R17/1000))-R26-R52-R57-SUM(R78:R83)-BU84-AA85</f>
        <v>0</v>
      </c>
      <c r="AB86" s="198">
        <f>($E$17*(S17/1000))-S26-S52-S57-SUM(S78:S83)-BV84-AB85</f>
        <v>0</v>
      </c>
      <c r="AC86" s="198">
        <f>($E$17*(T17/1000))-T26-T52-T57-SUM(T78:T83)-BW84-AC85</f>
        <v>0</v>
      </c>
      <c r="AD86" s="198">
        <f>($E$17*(U17/1000))-U26-U52-U57-SUM(U78:U83)-BX84-AD85</f>
        <v>0</v>
      </c>
      <c r="AE86" s="198">
        <f>($E$17*V17)-V26-V52-V57-SUM(V78:V83)-BY84-AE85</f>
        <v>0</v>
      </c>
      <c r="AF86" s="199">
        <f>($E$17*(W17/1000))-W26-W52-W57-SUM(W78:W83)-BZ84-AF85</f>
        <v>0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 t="s">
        <v>278</v>
      </c>
      <c r="C88" s="232">
        <v>25</v>
      </c>
      <c r="D88" s="232" t="s">
        <v>195</v>
      </c>
      <c r="E88" s="232" t="s">
        <v>142</v>
      </c>
      <c r="F88" s="326">
        <f>J88</f>
        <v>100</v>
      </c>
      <c r="G88" s="130"/>
      <c r="H88" s="130">
        <f>E16/(P16/1000)</f>
        <v>2.785515320334262</v>
      </c>
      <c r="I88" s="130">
        <f>E16/(P16/1000)</f>
        <v>2.785515320334262</v>
      </c>
      <c r="J88" s="28">
        <f>I88/H88*100</f>
        <v>100</v>
      </c>
      <c r="K88" s="234">
        <f>IF(B88="",0,(((VLOOKUP(B88,$B$13:$E$16,4,FALSE)*1000)/(VLOOKUP(B88,$B$13:$P$16,15,FALSE))*(F88/100))/1000)*C88)</f>
        <v>6.9637883008356549E-2</v>
      </c>
      <c r="L88" s="234">
        <f>IF(E88="Diesel",VLOOKUP(D88,Other_tables!$O$5:$P$13,2,FALSE)*K88*1.007,0)</f>
        <v>1.4025069637883008E-2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1.4025069637883008E-2</v>
      </c>
      <c r="R88" s="234" cm="1">
        <f t="array" ref="R88">IF(O88="","0",SUMPRODUCT(($D$88:$D$101=O88)*$K$88:$K$101))</f>
        <v>6.9637883008356549E-2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0.15561087038615198</v>
      </c>
      <c r="S89" s="234">
        <f>IF(O89="Traktor",0,(R89*VLOOKUP(O89,Other_tables!$O$5:$P$13,2,FALSE))/1000)</f>
        <v>1.5561087038615199E-2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/>
      <c r="C97" s="232"/>
      <c r="D97" s="232"/>
      <c r="E97" s="232"/>
      <c r="F97" s="233">
        <v>100</v>
      </c>
      <c r="G97" s="130"/>
      <c r="K97" s="234">
        <f t="shared" si="104"/>
        <v>0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1.4025069637883008E-2</v>
      </c>
      <c r="R97" s="240"/>
      <c r="S97" s="239">
        <f t="shared" ref="S97" si="107">SUM(S88:S96)</f>
        <v>1.5561087038615199E-2</v>
      </c>
    </row>
    <row r="98" spans="1:19" x14ac:dyDescent="0.3">
      <c r="A98" s="230" t="s">
        <v>205</v>
      </c>
      <c r="B98" s="231" t="s">
        <v>278</v>
      </c>
      <c r="C98" s="232">
        <v>25</v>
      </c>
      <c r="D98" s="232" t="s">
        <v>146</v>
      </c>
      <c r="E98" s="232" t="s">
        <v>150</v>
      </c>
      <c r="F98" s="326">
        <f>J98</f>
        <v>223.45720987451426</v>
      </c>
      <c r="G98" s="130"/>
      <c r="H98" s="130">
        <f>E16/(P16/1000)</f>
        <v>2.785515320334262</v>
      </c>
      <c r="I98" s="130">
        <f>Z63/(T63/1000)</f>
        <v>6.2244348154460809</v>
      </c>
      <c r="J98" s="250">
        <f>I98/H98*100</f>
        <v>223.45720987451426</v>
      </c>
      <c r="K98" s="234">
        <f t="shared" si="104"/>
        <v>0.15561087038615198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 t="s">
        <v>278</v>
      </c>
      <c r="C110" s="232"/>
      <c r="D110" s="232">
        <v>6.4999999999999997E-3</v>
      </c>
      <c r="E110" s="232"/>
      <c r="F110" s="233">
        <v>100</v>
      </c>
      <c r="G110" s="130">
        <f>Z40/(T40/1000)</f>
        <v>2.785515320334262</v>
      </c>
      <c r="H110" s="130">
        <f>E31/(110/1000)</f>
        <v>0</v>
      </c>
      <c r="I110" s="130">
        <f>H110/G110*100</f>
        <v>0</v>
      </c>
      <c r="J110" s="130"/>
      <c r="K110" s="130"/>
      <c r="L110" s="130"/>
      <c r="M110" s="130"/>
      <c r="N110" s="130"/>
      <c r="O110" s="235" t="str">
        <f t="shared" si="108"/>
        <v>Ensilage_graes_org</v>
      </c>
      <c r="P110" s="236"/>
      <c r="Q110" s="234">
        <f t="shared" si="109"/>
        <v>0</v>
      </c>
      <c r="R110" s="234">
        <f t="shared" si="110"/>
        <v>1.8105849582172703E-2</v>
      </c>
      <c r="S110" s="234">
        <f t="shared" si="111"/>
        <v>0</v>
      </c>
    </row>
    <row r="111" spans="1:19" x14ac:dyDescent="0.3">
      <c r="A111" s="230" t="s">
        <v>171</v>
      </c>
      <c r="B111" s="231" t="s">
        <v>278</v>
      </c>
      <c r="C111" s="232"/>
      <c r="D111" s="232">
        <v>3.1699999999999999E-2</v>
      </c>
      <c r="E111" s="232"/>
      <c r="F111" s="233">
        <v>100</v>
      </c>
      <c r="G111" s="130"/>
      <c r="H111" s="130"/>
      <c r="I111" s="130"/>
      <c r="J111" s="130"/>
      <c r="K111" s="130"/>
      <c r="L111" s="130"/>
      <c r="M111" s="130"/>
      <c r="N111" s="130"/>
      <c r="O111" s="235" t="str">
        <f t="shared" si="108"/>
        <v>Ensilage_graes_org</v>
      </c>
      <c r="P111" s="236"/>
      <c r="Q111" s="234">
        <f t="shared" si="109"/>
        <v>0</v>
      </c>
      <c r="R111" s="234">
        <f t="shared" si="110"/>
        <v>8.8300835654596108E-2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 t="s">
        <v>278</v>
      </c>
      <c r="C114" s="232"/>
      <c r="D114" s="232">
        <v>3.0999999999999999E-3</v>
      </c>
      <c r="E114" s="232"/>
      <c r="F114" s="233">
        <v>170</v>
      </c>
      <c r="G114" s="130"/>
      <c r="H114" s="130">
        <f>Z57/(110/1000)</f>
        <v>4.745903378345985</v>
      </c>
      <c r="I114" s="322">
        <f>H114/G110*100</f>
        <v>170.37793128262084</v>
      </c>
      <c r="J114" s="130"/>
      <c r="K114" s="130"/>
      <c r="L114" s="130"/>
      <c r="M114" s="130"/>
      <c r="N114" s="130"/>
      <c r="O114" s="235" t="str">
        <f t="shared" si="108"/>
        <v>Ensilage_graes_org</v>
      </c>
      <c r="P114" s="236"/>
      <c r="Q114" s="234">
        <f t="shared" si="109"/>
        <v>0</v>
      </c>
      <c r="R114" s="234">
        <f t="shared" si="110"/>
        <v>1.4679665738161559E-2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0.12108635097493037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 t="s">
        <v>278</v>
      </c>
      <c r="C118" s="232" t="s">
        <v>255</v>
      </c>
      <c r="D118" s="232"/>
      <c r="E118" s="254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>1.4025069637883007E-3</v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1.4025069637883007E-3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0.12108635097493037</v>
      </c>
      <c r="E132" s="262">
        <f>Q97+S115+E127</f>
        <v>1.5427576601671308E-2</v>
      </c>
      <c r="F132" s="262">
        <f>S97</f>
        <v>1.5561087038615199E-2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8.2801076635535698E-3</v>
      </c>
      <c r="AN134" s="272">
        <f>V26+SUM(V78:V83)+V57</f>
        <v>9.2620435082698571E-2</v>
      </c>
      <c r="AO134" s="269" t="s">
        <v>176</v>
      </c>
      <c r="AP134" s="188">
        <f>SUM(AP22:AP25,AP57,AP78:AP83)</f>
        <v>3.1846567936744496E-3</v>
      </c>
      <c r="AQ134" s="188">
        <f t="shared" ref="AQ134:BA134" si="112">SUM(AQ22:AQ25,AQ57,AQ78:AQ83)</f>
        <v>0</v>
      </c>
      <c r="AR134" s="188">
        <f t="shared" si="112"/>
        <v>3.1846567936744498E-4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0.28699323087333817</v>
      </c>
      <c r="AN135" s="273">
        <f>V52-F52*55</f>
        <v>1.7963320438111481</v>
      </c>
      <c r="AO135" s="269" t="s">
        <v>177</v>
      </c>
      <c r="AP135" s="188">
        <f>SUM(AP48:AP51)</f>
        <v>7.7711535892970612E-2</v>
      </c>
      <c r="AQ135" s="188">
        <f t="shared" ref="AQ135:BA135" si="113">SUM(AQ48:AQ51)</f>
        <v>0</v>
      </c>
      <c r="AR135" s="188">
        <f t="shared" si="113"/>
        <v>1.4301508317010308E-3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B22:B26 B118:B126 B106:B114 B88:B101" xr:uid="{BABDBD88-7C52-476E-A0FA-1995BF98FC83}">
      <formula1>$B$13:$B$16</formula1>
    </dataValidation>
    <dataValidation type="list" allowBlank="1" showInputMessage="1" showErrorMessage="1" sqref="G78:G83 G57" xr:uid="{FEA39C27-195A-43D9-A9F0-FD21C40ED6D0}">
      <formula1>"Arrhenius, IPCC"</formula1>
    </dataValidation>
    <dataValidation type="list" allowBlank="1" showInputMessage="1" showErrorMessage="1" sqref="B81" xr:uid="{4A821D58-881F-4E7E-9022-D2AEAD865F5E}">
      <formula1>$B$40:$B$42</formula1>
    </dataValidation>
    <dataValidation type="list" allowBlank="1" showInputMessage="1" showErrorMessage="1" sqref="B82:B83" xr:uid="{ABFEFD25-D75C-4DF5-BEDF-8AD791331A9F}">
      <formula1>$B$62:$B$64</formula1>
    </dataValidation>
    <dataValidation type="list" allowBlank="1" showInputMessage="1" showErrorMessage="1" sqref="B78" xr:uid="{63664AA3-55F8-48D4-9825-F78C7512C5B7}">
      <formula1>$B$31:$B$33</formula1>
    </dataValidation>
    <dataValidation type="list" allowBlank="1" showInputMessage="1" showErrorMessage="1" sqref="B79" xr:uid="{E0DA7ED1-2D84-47F3-9C04-FBA103F43E80}">
      <formula1>$B$34:$B$36</formula1>
    </dataValidation>
    <dataValidation type="list" allowBlank="1" showInputMessage="1" showErrorMessage="1" sqref="B80" xr:uid="{8A752354-A31E-4605-9E44-4738EC29D8AE}">
      <formula1>$B$37:$B$39</formula1>
    </dataValidation>
    <dataValidation type="list" allowBlank="1" showInputMessage="1" showErrorMessage="1" sqref="D22:D25 D31:D42 D57 D62:D64 D78:D83" xr:uid="{35E9559B-18A1-4281-91A4-590D5B816047}">
      <formula1>"Yes,No"</formula1>
    </dataValidation>
    <dataValidation type="list" allowBlank="1" showInputMessage="1" showErrorMessage="1" sqref="G22:G25" xr:uid="{89FB532E-816C-4E4A-A475-A590CC9C6F8B}">
      <formula1>"Arrhenius, IPCC_MCF_B0"</formula1>
    </dataValidation>
    <dataValidation type="list" allowBlank="1" showInputMessage="1" showErrorMessage="1" sqref="C119:C126" xr:uid="{E4F122ED-0B31-468C-938E-E9033D1DD636}"/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83F161A6-E878-44C4-AF91-486205CD3417}">
          <x14:formula1>
            <xm:f>'Processed products'!$AK$5:$AK$250</xm:f>
          </x14:formula1>
          <xm:sqref>B13:B15</xm:sqref>
        </x14:dataValidation>
        <x14:dataValidation type="list" allowBlank="1" showInputMessage="1" showErrorMessage="1" xr:uid="{F0CB988C-D9EE-44EC-A175-75FEFEC11C15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517EF09B-5D02-43B2-B573-7AAFBBDE085C}">
          <x14:formula1>
            <xm:f>'Processed products'!$AJ$5:$AJ$104</xm:f>
          </x14:formula1>
          <xm:sqref>B31:B42</xm:sqref>
        </x14:dataValidation>
        <x14:dataValidation type="list" allowBlank="1" showInputMessage="1" showErrorMessage="1" xr:uid="{670E72EE-AF0F-493A-9A44-39D826DBAC23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A8C7AE96-D8BF-461C-82D6-4396CB292D64}">
          <x14:formula1>
            <xm:f>Other_tables!$B$4:$B$11</xm:f>
          </x14:formula1>
          <xm:sqref>G5</xm:sqref>
        </x14:dataValidation>
        <x14:dataValidation type="list" allowBlank="1" showInputMessage="1" showErrorMessage="1" xr:uid="{D90BC31E-1343-45BA-ACFA-A2B4C49B2805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BF650A46-F1E8-4E7F-B661-FEC1A9DFE37F}">
          <x14:formula1>
            <xm:f>Other_tables!$T$5:$T$6</xm:f>
          </x14:formula1>
          <xm:sqref>E88:E101</xm:sqref>
        </x14:dataValidation>
        <x14:dataValidation type="list" allowBlank="1" showInputMessage="1" showErrorMessage="1" xr:uid="{5961E90E-1351-4C9A-B368-02721D3E939F}">
          <x14:formula1>
            <xm:f>Other_tables!$O$5:$O$13</xm:f>
          </x14:formula1>
          <xm:sqref>D88:D101</xm:sqref>
        </x14:dataValidation>
        <x14:dataValidation type="list" allowBlank="1" showInputMessage="1" showErrorMessage="1" xr:uid="{332309E1-DC44-43C4-AEB6-64A417D4E53F}">
          <x14:formula1>
            <xm:f>'Processed products'!$AJ$5:$AJ$250</xm:f>
          </x14:formula1>
          <xm:sqref>B57 B62:B64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69D5C-B31C-4AEE-A4CF-A0C98998E2AD}">
  <sheetPr>
    <tabColor theme="5" tint="0.59999389629810485"/>
  </sheetPr>
  <dimension ref="A1:CB137"/>
  <sheetViews>
    <sheetView topLeftCell="B1" workbookViewId="0">
      <selection activeCell="R48" sqref="R48:R51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206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259</v>
      </c>
      <c r="C5" s="333"/>
      <c r="F5" s="99" t="s">
        <v>201</v>
      </c>
      <c r="G5" s="96" t="s">
        <v>61</v>
      </c>
    </row>
    <row r="6" spans="1:80" x14ac:dyDescent="0.3">
      <c r="A6" s="3" t="s">
        <v>5</v>
      </c>
      <c r="B6" s="333" t="s">
        <v>256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257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/>
      <c r="C13" s="8" t="s">
        <v>13</v>
      </c>
      <c r="D13" s="35"/>
      <c r="E13" s="9"/>
      <c r="P13" s="247" t="str">
        <f>(IF($B13="","0",VLOOKUP($B13,Biomass_pool_output_Livesto_mod!$A$3:$H$250,8,FALSE)))</f>
        <v>0</v>
      </c>
      <c r="Q13" s="17"/>
      <c r="R13" s="18">
        <f>(IF($B13="","0",VLOOKUP($B13,Biomass_pool_output_Livesto_mod!$A$3:$I$250,3,FALSE)))*$E13</f>
        <v>0</v>
      </c>
      <c r="S13" s="18">
        <f>(IF($B13="","0",VLOOKUP($B13,Biomass_pool_output_Livesto_mod!$A$3:$I$250,4,FALSE)))*$E13</f>
        <v>0</v>
      </c>
      <c r="T13" s="18">
        <f>(IF($B13="","0",VLOOKUP($B13,Biomass_pool_output_Livesto_mod!$A$3:$I$250,5,FALSE)))*$E13</f>
        <v>0</v>
      </c>
      <c r="U13" s="18">
        <f>(IF($B13="","0",VLOOKUP($B13,Biomass_pool_output_Livesto_mod!$A$3:$I$250,6,FALSE)))*$E13</f>
        <v>0</v>
      </c>
      <c r="V13" s="18">
        <f>(IF($B13="","0",VLOOKUP($B13,Biomass_pool_output_Livesto_mod!$A$3:$I$250,7,FALSE)))*$E13</f>
        <v>0</v>
      </c>
      <c r="W13" s="301">
        <f>IF(B13="",0,IF(VLOOKUP(B13,Other_tables!$E$3:$H$225,3,FALSE)="Nej",VLOOKUP($B13,Biomass_pool_output_Livesto_mod!$A$3:$I$250,9,FALSE)*$E13,((VLOOKUP(B13,Other_tables!$E$3:$H$225,4,FALSE))/100)*E13*1000))</f>
        <v>0</v>
      </c>
      <c r="X13" s="301">
        <f>(IF($B13="","0",VLOOKUP($B13,Biomass_pool_output_Livesto_mod!$A$3:$J$250,10,FALSE)))*$E13</f>
        <v>0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/>
      <c r="C15" s="8" t="s">
        <v>13</v>
      </c>
      <c r="D15" s="35"/>
      <c r="E15" s="9"/>
      <c r="P15" s="247" t="str">
        <f>(IF($B15="","0",VLOOKUP($B15,Biomass_pool_output_Livesto_mod!$A$3:$H$250,8,FALSE)))</f>
        <v>0</v>
      </c>
      <c r="Q15" s="17"/>
      <c r="R15" s="18">
        <f>(IF($B15="","0",VLOOKUP($B15,Biomass_pool_output_Livesto_mod!$A$3:$I$250,3,FALSE)))*$E15</f>
        <v>0</v>
      </c>
      <c r="S15" s="18">
        <f>(IF($B15="","0",VLOOKUP($B15,Biomass_pool_output_Livesto_mod!$A$3:$I$250,4,FALSE)))*$E15</f>
        <v>0</v>
      </c>
      <c r="T15" s="18">
        <f>(IF($B15="","0",VLOOKUP($B15,Biomass_pool_output_Livesto_mod!$A$3:$I$250,5,FALSE)))*$E15</f>
        <v>0</v>
      </c>
      <c r="U15" s="18">
        <f>(IF($B15="","0",VLOOKUP($B15,Biomass_pool_output_Livesto_mod!$A$3:$I$250,6,FALSE)))*$E15</f>
        <v>0</v>
      </c>
      <c r="V15" s="18">
        <f>(IF($B15="","0",VLOOKUP($B15,Biomass_pool_output_Livesto_mod!$A$3:$I$250,7,FALSE)))*$E15</f>
        <v>0</v>
      </c>
      <c r="W15" s="301">
        <f>IF(B15="",0,IF(VLOOKUP(B15,Other_tables!$E$3:$H$225,3,FALSE)="Nej",VLOOKUP($B15,Biomass_pool_output_Livesto_mod!$A$3:$I$250,9,FALSE)*$E15,((VLOOKUP(B15,Other_tables!$E$3:$H$225,4,FALSE))/100)*E15*1000))</f>
        <v>0</v>
      </c>
      <c r="X15" s="301">
        <f>(IF($B15="","0",VLOOKUP($B15,Biomass_pool_output_Livesto_mod!$A$3:$J$250,10,FALSE)))*$E15</f>
        <v>0</v>
      </c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 t="s">
        <v>258</v>
      </c>
      <c r="C16" s="8" t="s">
        <v>13</v>
      </c>
      <c r="D16" s="35"/>
      <c r="E16" s="9">
        <v>1</v>
      </c>
      <c r="P16" s="247">
        <f>(IF($B16="","0",VLOOKUP($B16,Biomass_pool_output_Livesto_mod!$A$3:$H$250,8,FALSE)))</f>
        <v>349</v>
      </c>
      <c r="Q16" s="17"/>
      <c r="R16" s="18">
        <f>(IF($B16="","0",VLOOKUP($B16,Biomass_pool_output_Livesto_mod!$A$3:$I$250,3,FALSE)))*$E16</f>
        <v>450</v>
      </c>
      <c r="S16" s="18">
        <f>(IF($B16="","0",VLOOKUP($B16,Biomass_pool_output_Livesto_mod!$A$3:$I$250,4,FALSE)))*$E16</f>
        <v>13.220824499411099</v>
      </c>
      <c r="T16" s="18">
        <f>(IF($B16="","0",VLOOKUP($B16,Biomass_pool_output_Livesto_mod!$A$3:$I$250,5,FALSE)))*$E16</f>
        <v>2.5912838633686701</v>
      </c>
      <c r="U16" s="18">
        <f>(IF($B16="","0",VLOOKUP($B16,Biomass_pool_output_Livesto_mod!$A$3:$I$250,6,FALSE)))*$E16</f>
        <v>13.309776207302701</v>
      </c>
      <c r="V16" s="18">
        <f>(IF($B16="","0",VLOOKUP($B16,Biomass_pool_output_Livesto_mod!$A$3:$I$250,7,FALSE)))*$E16</f>
        <v>17.7</v>
      </c>
      <c r="W16" s="301">
        <f>IF(B16="",0,IF(VLOOKUP(B16,Other_tables!$E$3:$H$225,3,FALSE)="Nej",VLOOKUP($B16,Biomass_pool_output_Livesto_mod!$A$3:$I$250,9,FALSE)*$E16,((VLOOKUP(B16,Other_tables!$E$3:$H$225,4,FALSE))/100)*E16*1000))</f>
        <v>900</v>
      </c>
      <c r="X16" s="301">
        <f>(IF($B16="","0",VLOOKUP($B16,Biomass_pool_output_Livesto_mod!$A$3:$J$250,10,FALSE)))*$E16</f>
        <v>1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349</v>
      </c>
      <c r="Q17" s="131"/>
      <c r="R17" s="18">
        <f t="shared" ref="R17:V17" si="1">SUM(R13:R16)</f>
        <v>450</v>
      </c>
      <c r="S17" s="18">
        <f t="shared" si="1"/>
        <v>13.220824499411099</v>
      </c>
      <c r="T17" s="18">
        <f t="shared" si="1"/>
        <v>2.5912838633686701</v>
      </c>
      <c r="U17" s="18">
        <f t="shared" si="1"/>
        <v>13.309776207302701</v>
      </c>
      <c r="V17" s="18">
        <f t="shared" si="1"/>
        <v>17.7</v>
      </c>
      <c r="W17" s="18">
        <f>SUM(W13:W16)</f>
        <v>900</v>
      </c>
      <c r="X17" s="301">
        <f>IF((X13+X14+X15+X16)=0,0,(E13*X13+E14*X14+E15*X15+E16*X16)/E17)</f>
        <v>1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/>
      <c r="C22" s="8" t="s">
        <v>13</v>
      </c>
      <c r="D22" s="116"/>
      <c r="E22" s="115">
        <f>IF(B22="",0,VLOOKUP(B22,$B$13:$E$16,4,FALSE))</f>
        <v>0</v>
      </c>
      <c r="F22" s="93"/>
      <c r="G22" s="128"/>
      <c r="H22" s="93"/>
      <c r="I22" s="93"/>
      <c r="J22" s="93"/>
      <c r="K22" s="93"/>
      <c r="L22" s="163">
        <f>IF(G22="IPCC_MCF_B0",0,((W13/1000)*(I22/100)))</f>
        <v>0</v>
      </c>
      <c r="M22" s="163">
        <f>IF(G22="IPCC_MCF_B0",0,((W13/1000)*(J22/100)))</f>
        <v>0</v>
      </c>
      <c r="O22" s="177"/>
      <c r="P22" s="247" t="str">
        <f>IF($B22="","0",(((E22-Q22)*1000)/((E22*1000)/P13)))</f>
        <v>0</v>
      </c>
      <c r="Q22" s="243">
        <f>AR22*(16/12)*9.375</f>
        <v>0</v>
      </c>
      <c r="R22" s="159">
        <f>AR22*5</f>
        <v>0</v>
      </c>
      <c r="S22" s="159">
        <v>0</v>
      </c>
      <c r="T22" s="159">
        <v>0</v>
      </c>
      <c r="U22" s="159">
        <v>0</v>
      </c>
      <c r="V22" s="159">
        <f>(AR22*(16/12)*55)+(AR22*4*21.75)</f>
        <v>0</v>
      </c>
      <c r="W22" s="159">
        <f>AR22*(16/12)*9.375</f>
        <v>0</v>
      </c>
      <c r="X22" s="159">
        <f>IF(L22&gt;0,(L22-(L22*BH22^(F22/10))),0)</f>
        <v>0</v>
      </c>
      <c r="Y22" s="207">
        <f>IF(M22&gt;0,(M22-(M22*BI22^(F22/10))),0)</f>
        <v>0</v>
      </c>
      <c r="Z22" s="202">
        <f>E22-Q22</f>
        <v>0</v>
      </c>
      <c r="AA22" s="27">
        <f>IF($E22="",0,(R13-(R22*1000))/1000)</f>
        <v>0</v>
      </c>
      <c r="AB22" s="27">
        <f>IF($E22="",0,(S13-(S22*1000))/1000)</f>
        <v>0</v>
      </c>
      <c r="AC22" s="27">
        <f>IF($E22="",0,(T13-(T22*1000))/1000)</f>
        <v>0</v>
      </c>
      <c r="AD22" s="27">
        <f>IF($E22="",0,(U13-(U22*1000))/1000)</f>
        <v>0</v>
      </c>
      <c r="AE22" s="27">
        <f>IF($E22="",0,(V13-V22))</f>
        <v>0</v>
      </c>
      <c r="AF22" s="27">
        <f>IF($E22="",0,(W13-(W22*1000))/1000)</f>
        <v>0</v>
      </c>
      <c r="AG22" s="27">
        <f>IF($E22="",0,(L22-X22))</f>
        <v>0</v>
      </c>
      <c r="AH22" s="196">
        <f>IF($E22="",0,(M22-Y22))</f>
        <v>0</v>
      </c>
      <c r="AI22" s="200" t="str">
        <f>IF($E22=0,"",(AA22/$Z22)*1000)</f>
        <v/>
      </c>
      <c r="AJ22" s="18" t="str">
        <f t="shared" ref="AJ22:AL25" si="2">IF($E22=0,"",(AB22/$Z22)*1000)</f>
        <v/>
      </c>
      <c r="AK22" s="18" t="str">
        <f t="shared" si="2"/>
        <v/>
      </c>
      <c r="AL22" s="18" t="str">
        <f t="shared" si="2"/>
        <v/>
      </c>
      <c r="AM22" s="18" t="str">
        <f>IF($E22=0,"",(AE22/$Z22))</f>
        <v/>
      </c>
      <c r="AN22" s="201" t="str">
        <f>IF($E22=0,"",(AF22/$Z22)*1000)</f>
        <v/>
      </c>
      <c r="AP22" s="264" t="str">
        <f>IF(B22="","",(AR22*4))</f>
        <v/>
      </c>
      <c r="AQ22" s="26">
        <v>0</v>
      </c>
      <c r="AR22" s="272">
        <f>IF(F22="",0,IF(G22="Arrhenius",(BL22+BM22)*(12/16),(((W13/1000)*BO22*(BP22/100)*0.67)*(12/16))*(F22/$G$8)))</f>
        <v>0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0</v>
      </c>
      <c r="BE22" s="138">
        <f>((M22*0.01*EXP(K22-81000*(1/(8.314*(H22+273.15)))))*24)/1000</f>
        <v>0</v>
      </c>
      <c r="BF22" s="138">
        <f>10*9.375*BD22</f>
        <v>0</v>
      </c>
      <c r="BG22" s="138">
        <f>10*9.375*BE22</f>
        <v>0</v>
      </c>
      <c r="BH22" s="139">
        <f>IF(B22="",0,1-(BF22/L22))</f>
        <v>0</v>
      </c>
      <c r="BI22" s="139">
        <f>IF(B22="",0,1-(BG22/M22))</f>
        <v>0</v>
      </c>
      <c r="BJ22" s="54">
        <f>IF(B22="",0,(L22+L22*BH22^(F22/10))/2)</f>
        <v>0</v>
      </c>
      <c r="BK22" s="54">
        <f>IF(B22="",0,(M22+M22*BI22^(F22/10))/2)</f>
        <v>0</v>
      </c>
      <c r="BL22" s="140">
        <f>(((BJ22*EXP($K22-81000*(1/(8.314*(H22+273.15)))))*24)*F22)/1000</f>
        <v>0</v>
      </c>
      <c r="BM22" s="290">
        <f>(((BK22*0.01*EXP(K22-81000*(1/(8.314*(H22+273.15)))))*24)*F22)/1000</f>
        <v>0</v>
      </c>
      <c r="BO22" s="285">
        <f>VLOOKUP(B22,'Processed products'!$AK$5:$AV$250,12,FALSE)</f>
        <v>0</v>
      </c>
      <c r="BP22" s="316">
        <f>VLOOKUP(B22,'Processed products'!$AK$5:$AV$250,11,FALSE)</f>
        <v>0</v>
      </c>
      <c r="BR22" s="329">
        <f>$X$17</f>
        <v>1</v>
      </c>
      <c r="BT22" s="228">
        <f t="shared" si="0"/>
        <v>0</v>
      </c>
      <c r="BU22" s="228">
        <f t="shared" si="0"/>
        <v>0</v>
      </c>
      <c r="BV22" s="228">
        <f t="shared" si="0"/>
        <v>0</v>
      </c>
      <c r="BW22" s="228">
        <f t="shared" si="0"/>
        <v>0</v>
      </c>
      <c r="BX22" s="228">
        <f t="shared" si="0"/>
        <v>0</v>
      </c>
      <c r="BY22" s="228">
        <f t="shared" si="0"/>
        <v>0</v>
      </c>
      <c r="BZ22" s="228">
        <f t="shared" si="0"/>
        <v>0</v>
      </c>
      <c r="CA22" s="228">
        <f t="shared" si="0"/>
        <v>0</v>
      </c>
      <c r="CB22" s="228">
        <f t="shared" si="0"/>
        <v>0</v>
      </c>
    </row>
    <row r="23" spans="1:80" x14ac:dyDescent="0.3">
      <c r="A23" s="85" t="s">
        <v>89</v>
      </c>
      <c r="B23" s="116" t="str">
        <f t="shared" ref="B23:B25" si="3">IF(B14="","",B14)</f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2"/>
        <v/>
      </c>
      <c r="AK23" s="18" t="str">
        <f t="shared" si="2"/>
        <v/>
      </c>
      <c r="AL23" s="18" t="str">
        <f t="shared" si="2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1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3"/>
        <v/>
      </c>
      <c r="C24" s="8" t="s">
        <v>13</v>
      </c>
      <c r="D24" s="116"/>
      <c r="E24" s="115">
        <f>IF(B24="",0,VLOOKUP(B24,$B$13:$E$16,4,FALSE))</f>
        <v>0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8">IF(G24="IPCC_MCF_B0",0,((W15/1000)*(J24/100)))</f>
        <v>0</v>
      </c>
      <c r="O24" s="177"/>
      <c r="P24" s="247" t="str">
        <f>IF($B24="","0",(((E24-Q24)*1000)/((E24*1000)/P15)))</f>
        <v>0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0</v>
      </c>
      <c r="AA24" s="27">
        <f t="shared" si="9"/>
        <v>0</v>
      </c>
      <c r="AB24" s="27">
        <f t="shared" si="9"/>
        <v>0</v>
      </c>
      <c r="AC24" s="27">
        <f t="shared" si="9"/>
        <v>0</v>
      </c>
      <c r="AD24" s="27">
        <f t="shared" si="9"/>
        <v>0</v>
      </c>
      <c r="AE24" s="27">
        <f t="shared" si="10"/>
        <v>0</v>
      </c>
      <c r="AF24" s="27">
        <f t="shared" si="11"/>
        <v>0</v>
      </c>
      <c r="AG24" s="27">
        <f t="shared" si="12"/>
        <v>0</v>
      </c>
      <c r="AH24" s="196">
        <f t="shared" si="12"/>
        <v>0</v>
      </c>
      <c r="AI24" s="200" t="str">
        <f t="shared" si="13"/>
        <v/>
      </c>
      <c r="AJ24" s="18" t="str">
        <f t="shared" si="2"/>
        <v/>
      </c>
      <c r="AK24" s="18" t="str">
        <f t="shared" si="2"/>
        <v/>
      </c>
      <c r="AL24" s="18" t="str">
        <f t="shared" si="2"/>
        <v/>
      </c>
      <c r="AM24" s="18" t="str">
        <f t="shared" si="14"/>
        <v/>
      </c>
      <c r="AN24" s="201" t="str">
        <f t="shared" si="15"/>
        <v/>
      </c>
      <c r="AP24" s="264" t="str">
        <f t="shared" si="16"/>
        <v/>
      </c>
      <c r="AQ24" s="26">
        <v>0</v>
      </c>
      <c r="AR24" s="272">
        <f t="shared" si="17"/>
        <v>0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0"/>
        <v>0</v>
      </c>
      <c r="BH24" s="139">
        <f t="shared" si="21"/>
        <v>0</v>
      </c>
      <c r="BI24" s="139">
        <f t="shared" si="22"/>
        <v>0</v>
      </c>
      <c r="BJ24" s="54">
        <f t="shared" si="23"/>
        <v>0</v>
      </c>
      <c r="BK24" s="54">
        <f t="shared" si="24"/>
        <v>0</v>
      </c>
      <c r="BL24" s="140">
        <f t="shared" si="25"/>
        <v>0</v>
      </c>
      <c r="BM24" s="290">
        <f t="shared" si="26"/>
        <v>0</v>
      </c>
      <c r="BO24" s="285" t="e">
        <f>VLOOKUP(B24,'Processed products'!$AK$5:$AV$250,12,FALSE)</f>
        <v>#N/A</v>
      </c>
      <c r="BP24" s="316" t="e">
        <f>VLOOKUP(B24,'Processed products'!$AK$5:$AV$250,11,FALSE)</f>
        <v>#N/A</v>
      </c>
      <c r="BR24" s="329">
        <f t="shared" si="27"/>
        <v>1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3"/>
        <v>Ensilage_energy_corn_conv</v>
      </c>
      <c r="C25" s="8" t="s">
        <v>13</v>
      </c>
      <c r="D25" s="116" t="s">
        <v>127</v>
      </c>
      <c r="E25" s="115">
        <f>IF(B25="",0,VLOOKUP(B25,$B$13:$E$16,4,FALSE))</f>
        <v>1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>
        <f t="shared" ref="P25" si="29">IF($B25="","0",(((E25-Q25)*1000)/((E25*1000)/P16)))</f>
        <v>349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1</v>
      </c>
      <c r="AA25" s="223">
        <f t="shared" si="9"/>
        <v>0.45</v>
      </c>
      <c r="AB25" s="223">
        <f t="shared" si="9"/>
        <v>1.32208244994111E-2</v>
      </c>
      <c r="AC25" s="223">
        <f t="shared" si="9"/>
        <v>2.5912838633686702E-3</v>
      </c>
      <c r="AD25" s="223">
        <f t="shared" si="9"/>
        <v>1.33097762073027E-2</v>
      </c>
      <c r="AE25" s="223">
        <f t="shared" si="10"/>
        <v>17.7</v>
      </c>
      <c r="AF25" s="223">
        <f t="shared" si="11"/>
        <v>0.9</v>
      </c>
      <c r="AG25" s="223">
        <f t="shared" si="12"/>
        <v>0</v>
      </c>
      <c r="AH25" s="224">
        <f t="shared" si="12"/>
        <v>0</v>
      </c>
      <c r="AI25" s="156">
        <f t="shared" si="13"/>
        <v>450</v>
      </c>
      <c r="AJ25" s="157">
        <f t="shared" si="2"/>
        <v>13.220824499411099</v>
      </c>
      <c r="AK25" s="157">
        <f t="shared" si="2"/>
        <v>2.5912838633686701</v>
      </c>
      <c r="AL25" s="157">
        <f t="shared" si="2"/>
        <v>13.309776207302701</v>
      </c>
      <c r="AM25" s="157">
        <f t="shared" si="14"/>
        <v>17.7</v>
      </c>
      <c r="AN25" s="158">
        <f t="shared" si="15"/>
        <v>900</v>
      </c>
      <c r="AP25" s="264">
        <f t="shared" si="16"/>
        <v>0</v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 t="e">
        <f t="shared" si="21"/>
        <v>#DIV/0!</v>
      </c>
      <c r="BI25" s="314" t="e">
        <f t="shared" si="22"/>
        <v>#DIV/0!</v>
      </c>
      <c r="BJ25" s="291" t="e">
        <f t="shared" si="23"/>
        <v>#DIV/0!</v>
      </c>
      <c r="BK25" s="291" t="e">
        <f t="shared" si="24"/>
        <v>#DIV/0!</v>
      </c>
      <c r="BL25" s="292" t="e">
        <f t="shared" si="25"/>
        <v>#DIV/0!</v>
      </c>
      <c r="BM25" s="293" t="e">
        <f t="shared" si="26"/>
        <v>#DIV/0!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1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</v>
      </c>
      <c r="M26" s="163">
        <f>SUM(M22:M25)</f>
        <v>0</v>
      </c>
      <c r="O26" s="177"/>
      <c r="P26" s="249">
        <f>(E22*P22+E23*P23+E24*P24+E25*P25)/E26</f>
        <v>349</v>
      </c>
      <c r="Q26" s="244">
        <f>SUM(Q22:Q25)</f>
        <v>0</v>
      </c>
      <c r="R26" s="208">
        <f t="shared" ref="R26:Y26" si="30">SUM(R22:R25)</f>
        <v>0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0</v>
      </c>
      <c r="W26" s="208">
        <f t="shared" si="30"/>
        <v>0</v>
      </c>
      <c r="X26" s="208">
        <f t="shared" si="30"/>
        <v>0</v>
      </c>
      <c r="Y26" s="222">
        <f t="shared" si="30"/>
        <v>0</v>
      </c>
      <c r="Z26" s="215">
        <f>SUM(Z22:Z25)</f>
        <v>1</v>
      </c>
      <c r="AA26" s="70">
        <f t="shared" ref="AA26:AH26" si="31">SUM(AA22:AA25)</f>
        <v>0.45</v>
      </c>
      <c r="AB26" s="70">
        <f t="shared" si="31"/>
        <v>1.32208244994111E-2</v>
      </c>
      <c r="AC26" s="70">
        <f t="shared" si="31"/>
        <v>2.5912838633686702E-3</v>
      </c>
      <c r="AD26" s="70">
        <f t="shared" si="31"/>
        <v>1.33097762073027E-2</v>
      </c>
      <c r="AE26" s="70">
        <f t="shared" si="31"/>
        <v>17.7</v>
      </c>
      <c r="AF26" s="70">
        <f t="shared" si="31"/>
        <v>0.9</v>
      </c>
      <c r="AG26" s="70">
        <f t="shared" si="31"/>
        <v>0</v>
      </c>
      <c r="AH26" s="216">
        <f t="shared" si="31"/>
        <v>0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B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 xml:space="preserve">Solid/total fraction of input1 - </v>
      </c>
      <c r="B31" s="66" t="str">
        <f>IF(B13="","",B13)</f>
        <v/>
      </c>
      <c r="C31" s="67" t="s">
        <v>13</v>
      </c>
      <c r="D31" s="280"/>
      <c r="E31" s="68"/>
      <c r="F31" s="70">
        <f>IF(E31&gt;0,(E31)*($E$22-$Q$22),0)</f>
        <v>0</v>
      </c>
      <c r="G31" s="67" t="str">
        <f>B31</f>
        <v/>
      </c>
      <c r="H31" s="67" t="str">
        <f>IF(G31="","",VLOOKUP(G31,Other_tables!$Y$3:$AA$214,2,FALSE))</f>
        <v/>
      </c>
      <c r="I31" s="67" t="str">
        <f>IF(G31="","",VLOOKUP(G31,Other_tables!$Y$3:$AA$214,3,FALSE))</f>
        <v/>
      </c>
      <c r="J31" s="111"/>
      <c r="K31" s="111"/>
      <c r="L31" s="69"/>
      <c r="M31" s="69"/>
      <c r="N31" s="69"/>
      <c r="O31" s="69"/>
      <c r="P31" s="69"/>
      <c r="Q31" s="69"/>
      <c r="R31" s="180"/>
      <c r="S31" s="181"/>
      <c r="T31" s="172" t="str">
        <f>IF(B32="",P13,IF(B33="",(F31/(((E13/(P13/1000))-Q22)-(F32/(T32/1000))))*1000,(F31/(((E13/(P13/1000))-Q22)-((F33/(T33/1000))+(F32/(T32/1000)))))*1000))</f>
        <v>0</v>
      </c>
      <c r="U31" s="182" t="s">
        <v>126</v>
      </c>
      <c r="V31" s="180"/>
      <c r="W31" s="180"/>
      <c r="X31" s="180"/>
      <c r="Y31" s="180"/>
      <c r="Z31" s="215">
        <f>F31</f>
        <v>0</v>
      </c>
      <c r="AA31" s="170">
        <f t="shared" ref="AA31:AD33" si="32">IF($E31="",0,((R$13-(R$22*1000))*L31)/1000)</f>
        <v>0</v>
      </c>
      <c r="AB31" s="70">
        <f t="shared" si="32"/>
        <v>0</v>
      </c>
      <c r="AC31" s="70">
        <f t="shared" si="32"/>
        <v>0</v>
      </c>
      <c r="AD31" s="70">
        <f t="shared" si="32"/>
        <v>0</v>
      </c>
      <c r="AE31" s="70">
        <f>IF($E31="",0,((V$13-V$22)*P31))</f>
        <v>0</v>
      </c>
      <c r="AF31" s="144">
        <f>IF($E31="",0,((W$13-(W$22*1000))*Q31)/1000)</f>
        <v>0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 t="str">
        <f t="shared" ref="AI31:AL42" si="35">IF($E31="","",(AA31/$F31)*1000)</f>
        <v/>
      </c>
      <c r="AJ31" s="71" t="str">
        <f t="shared" si="35"/>
        <v/>
      </c>
      <c r="AK31" s="71" t="str">
        <f t="shared" si="35"/>
        <v/>
      </c>
      <c r="AL31" s="71" t="str">
        <f t="shared" si="35"/>
        <v/>
      </c>
      <c r="AM31" s="187" t="str">
        <f t="shared" ref="AM31:AM42" si="36">IF($E31="","",(AE31/$F31))</f>
        <v/>
      </c>
      <c r="AN31" s="112" t="str">
        <f t="shared" ref="AN31:AN42" si="37">IF($E31="","",(AF31/$F31)*1000)</f>
        <v/>
      </c>
      <c r="BR31" s="329">
        <f t="shared" ref="BR31:BR42" si="38">$X$17</f>
        <v>1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179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154" t="str">
        <f t="shared" si="37"/>
        <v/>
      </c>
      <c r="BR32" s="329">
        <f t="shared" si="38"/>
        <v>1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1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 t="str">
        <f>IF(B14="","",B14)</f>
        <v/>
      </c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products'!$AJ$5:$AM$104,2,FALSE))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1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1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1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 xml:space="preserve">Solid/total fraction of input3 - </v>
      </c>
      <c r="B37" s="66" t="str">
        <f>IF(B15="","",B15)</f>
        <v/>
      </c>
      <c r="C37" s="67" t="s">
        <v>13</v>
      </c>
      <c r="D37" s="280"/>
      <c r="E37" s="68"/>
      <c r="F37" s="70">
        <f>IF(E37&gt;0,(E37)*($E$24-$Q$24),0)</f>
        <v>0</v>
      </c>
      <c r="G37" s="67" t="str">
        <f>B37</f>
        <v/>
      </c>
      <c r="H37" s="67" t="str">
        <f>IF(G37="","",VLOOKUP(G37,Other_tables!$Y$3:$AA$214,2,FALSE))</f>
        <v/>
      </c>
      <c r="I37" s="67" t="str">
        <f>IF(G37="","",VLOOKUP(G37,Other_tables!$Y$3:$AA$214,3,FALSE))</f>
        <v/>
      </c>
      <c r="J37" s="111"/>
      <c r="K37" s="111"/>
      <c r="L37" s="69"/>
      <c r="M37" s="69"/>
      <c r="N37" s="69"/>
      <c r="O37" s="69"/>
      <c r="P37" s="69"/>
      <c r="Q37" s="69"/>
      <c r="R37" s="180"/>
      <c r="S37" s="181"/>
      <c r="T37" s="172" t="str">
        <f>IF(B38="",P15,IF(B39="",(F37/(((E15/(P15/1000))-Q24)-(F38/(T38/1000))))*1000,(F37/(((E15/(P15/1000))-Q24)-((F39/(T39/1000))+(F38/(T38/1000)))))*1000))</f>
        <v>0</v>
      </c>
      <c r="U37" s="182" t="s">
        <v>126</v>
      </c>
      <c r="V37" s="180"/>
      <c r="W37" s="180"/>
      <c r="X37" s="180"/>
      <c r="Y37" s="180"/>
      <c r="Z37" s="215">
        <f t="shared" si="39"/>
        <v>0</v>
      </c>
      <c r="AA37" s="170">
        <f t="shared" ref="AA37:AD39" si="41">IF($E37="",0,((R$15-(R$24*1000))*L37)/1000)</f>
        <v>0</v>
      </c>
      <c r="AB37" s="70">
        <f t="shared" si="41"/>
        <v>0</v>
      </c>
      <c r="AC37" s="70">
        <f t="shared" si="41"/>
        <v>0</v>
      </c>
      <c r="AD37" s="70">
        <f t="shared" si="41"/>
        <v>0</v>
      </c>
      <c r="AE37" s="70">
        <f>IF($E37="",0,((V$15-V$24)*P37))</f>
        <v>0</v>
      </c>
      <c r="AF37" s="144">
        <f>IF($E37="",0,((W$15-(W$24*1000))*Q37)/1000)</f>
        <v>0</v>
      </c>
      <c r="AG37" s="144">
        <f t="shared" si="33"/>
        <v>0</v>
      </c>
      <c r="AH37" s="216">
        <f t="shared" si="34"/>
        <v>0</v>
      </c>
      <c r="AI37" s="210" t="str">
        <f t="shared" si="35"/>
        <v/>
      </c>
      <c r="AJ37" s="71" t="str">
        <f t="shared" si="35"/>
        <v/>
      </c>
      <c r="AK37" s="71" t="str">
        <f t="shared" si="35"/>
        <v/>
      </c>
      <c r="AL37" s="71" t="str">
        <f t="shared" si="35"/>
        <v/>
      </c>
      <c r="AM37" s="187" t="str">
        <f>IF($E37="","",(AE37/$F37))</f>
        <v/>
      </c>
      <c r="AN37" s="112" t="str">
        <f t="shared" si="37"/>
        <v/>
      </c>
      <c r="BR37" s="329">
        <f t="shared" si="38"/>
        <v>1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1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1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>Solid/total fraction of input4 - Ensilage_energy_corn_conv</v>
      </c>
      <c r="B40" s="66" t="str">
        <f>IF(B16="","",B16)</f>
        <v>Ensilage_energy_corn_conv</v>
      </c>
      <c r="C40" s="67" t="s">
        <v>13</v>
      </c>
      <c r="D40" s="280" t="s">
        <v>127</v>
      </c>
      <c r="E40" s="68">
        <v>1</v>
      </c>
      <c r="F40" s="70">
        <f>IF(E40&gt;0,(E40)*($E$25-$Q$25),0)</f>
        <v>1</v>
      </c>
      <c r="G40" s="67" t="str">
        <f>B40</f>
        <v>Ensilage_energy_corn_conv</v>
      </c>
      <c r="H40" s="67" t="str">
        <f>IF(G40="","",VLOOKUP(G40,Other_tables!$Y$3:$AA$214,2,FALSE))</f>
        <v>Transformed_green_feed</v>
      </c>
      <c r="I40" s="67" t="str">
        <f>IF(G40="","",VLOOKUP(G40,Other_tables!$Y$3:$AA$214,3,FALSE))</f>
        <v>Silage_grazing</v>
      </c>
      <c r="J40" s="111"/>
      <c r="K40" s="111"/>
      <c r="L40" s="69">
        <v>1</v>
      </c>
      <c r="M40" s="69">
        <v>1</v>
      </c>
      <c r="N40" s="69">
        <v>1</v>
      </c>
      <c r="O40" s="69">
        <v>1</v>
      </c>
      <c r="P40" s="69">
        <v>1</v>
      </c>
      <c r="Q40" s="69">
        <v>1</v>
      </c>
      <c r="R40" s="180"/>
      <c r="S40" s="181"/>
      <c r="T40" s="172">
        <f>IF(B41="",P16,IF(B42="",(F40/(((E16/(P16/1000))-Q25)-(F41/(T41/1000))))*1000,(F40/(((E16/(P16/1000))-Q25)-((F42/(T42/1000))+(F41/(T41/1000)))))*1000))</f>
        <v>349</v>
      </c>
      <c r="U40" s="182" t="s">
        <v>126</v>
      </c>
      <c r="V40" s="180"/>
      <c r="W40" s="180"/>
      <c r="X40" s="180"/>
      <c r="Y40" s="180"/>
      <c r="Z40" s="215">
        <f t="shared" si="39"/>
        <v>1</v>
      </c>
      <c r="AA40" s="170">
        <f t="shared" ref="AA40:AD42" si="44">IF($E40="",0,((R$16-(R$25*1000))*L40)/1000)</f>
        <v>0.45</v>
      </c>
      <c r="AB40" s="70">
        <f t="shared" si="44"/>
        <v>1.32208244994111E-2</v>
      </c>
      <c r="AC40" s="70">
        <f t="shared" si="44"/>
        <v>2.5912838633686702E-3</v>
      </c>
      <c r="AD40" s="70">
        <f t="shared" si="44"/>
        <v>1.33097762073027E-2</v>
      </c>
      <c r="AE40" s="70">
        <f>IF($E40="",0,((V$16-V$25)*P40))</f>
        <v>17.7</v>
      </c>
      <c r="AF40" s="144">
        <f>IF($E40="",0,((W$16-(W$25*1000))*Q40)/1000)</f>
        <v>0.9</v>
      </c>
      <c r="AG40" s="144">
        <f t="shared" si="33"/>
        <v>0</v>
      </c>
      <c r="AH40" s="216">
        <f t="shared" si="34"/>
        <v>0</v>
      </c>
      <c r="AI40" s="210">
        <f t="shared" si="35"/>
        <v>450</v>
      </c>
      <c r="AJ40" s="71">
        <f t="shared" si="35"/>
        <v>13.220824499411099</v>
      </c>
      <c r="AK40" s="71">
        <f t="shared" si="35"/>
        <v>2.5912838633686701</v>
      </c>
      <c r="AL40" s="71">
        <f t="shared" si="35"/>
        <v>13.309776207302701</v>
      </c>
      <c r="AM40" s="187">
        <f t="shared" si="36"/>
        <v>17.7</v>
      </c>
      <c r="AN40" s="112">
        <f t="shared" si="37"/>
        <v>900</v>
      </c>
      <c r="BR40" s="329">
        <f t="shared" si="38"/>
        <v>1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1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1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1</v>
      </c>
      <c r="L43" s="27">
        <f t="shared" ref="L43:Q43" si="45">SUM(L28,L31:L42)</f>
        <v>1</v>
      </c>
      <c r="M43" s="27">
        <f t="shared" si="45"/>
        <v>1</v>
      </c>
      <c r="N43" s="27">
        <f t="shared" si="45"/>
        <v>1</v>
      </c>
      <c r="O43" s="27">
        <f t="shared" si="45"/>
        <v>1</v>
      </c>
      <c r="P43" s="27">
        <f t="shared" si="45"/>
        <v>1</v>
      </c>
      <c r="Q43" s="64">
        <f t="shared" si="45"/>
        <v>1</v>
      </c>
      <c r="S43" s="28"/>
      <c r="Y43" s="225" t="s">
        <v>40</v>
      </c>
      <c r="Z43" s="141">
        <f>SUM(Z31:Z42)</f>
        <v>1</v>
      </c>
      <c r="AA43" s="141">
        <f t="shared" ref="AA43:AG43" si="46">SUM(AA31:AA42)</f>
        <v>0.45</v>
      </c>
      <c r="AB43" s="141">
        <f t="shared" si="46"/>
        <v>1.32208244994111E-2</v>
      </c>
      <c r="AC43" s="141">
        <f t="shared" si="46"/>
        <v>2.5912838633686702E-3</v>
      </c>
      <c r="AD43" s="141">
        <f>SUM(AD31:AD42)</f>
        <v>1.33097762073027E-2</v>
      </c>
      <c r="AE43" s="141">
        <f t="shared" si="46"/>
        <v>17.7</v>
      </c>
      <c r="AF43" s="141">
        <f t="shared" si="46"/>
        <v>0.9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</v>
      </c>
      <c r="AA44" s="198">
        <f t="shared" ref="AA44:AG44" si="47">AA26-AA43</f>
        <v>0</v>
      </c>
      <c r="AB44" s="198">
        <f t="shared" si="47"/>
        <v>0</v>
      </c>
      <c r="AC44" s="198">
        <f t="shared" si="47"/>
        <v>0</v>
      </c>
      <c r="AD44" s="198">
        <f t="shared" si="47"/>
        <v>0</v>
      </c>
      <c r="AE44" s="198">
        <f t="shared" si="47"/>
        <v>0</v>
      </c>
      <c r="AF44" s="198">
        <f t="shared" si="47"/>
        <v>0</v>
      </c>
      <c r="AG44" s="198">
        <f t="shared" si="47"/>
        <v>0</v>
      </c>
      <c r="AH44" s="199">
        <f>AH26-AH43</f>
        <v>0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58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/>
      </c>
      <c r="C48" s="27">
        <f>IF(B48="",0,IF(VLOOKUP(G48,Other_tables!$E$3:$H$225,3,FALSE)="Nej",VLOOKUP(B48,$B$31:$AH$42,31,FALSE),((VLOOKUP(G48,Other_tables!$E$3:$H$225,4,FALSE))/100)*VLOOKUP(B48,$B$31:$F$42,5,FALSE)))</f>
        <v>0</v>
      </c>
      <c r="D48" s="162"/>
      <c r="E48" s="16" t="str">
        <f>IF(B48="","",IF($G$5=Other_tables!$I$2,VLOOKUP(G48,Other_tables!$E$3:$K$225,5,FALSE),IF($G$5=Other_tables!$J$2,VLOOKUP(G48,Other_tables!$E$3:$K$225,6,FALSE),IF($G$5=Other_tables!$K$2,VLOOKUP(G48,Other_tables!$E$3:$K$225,7,FALSE),"?"))))</f>
        <v/>
      </c>
      <c r="F48" s="27">
        <f t="shared" ref="F48:F50" si="49">IF(OR(E48="",E48="?"),0,((((0.981*E48*C48)/(0.0831*(273.15+$G$4)))*16)/1000)*((100-$G$7)/100))</f>
        <v>0</v>
      </c>
      <c r="G48" s="16">
        <f>B13</f>
        <v>0</v>
      </c>
      <c r="Q48" s="159">
        <f t="shared" ref="Q48:Q50" si="50">IF(OR(E48="",E48="?"),0,(F48/((100-$G$7)/100))*2.48)</f>
        <v>0</v>
      </c>
      <c r="R48" s="159">
        <f>IF(OR(E48="",E48="?"),0,(F48*(12/16)+AR48+AQ48+AP48))</f>
        <v>0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0</v>
      </c>
      <c r="W48" s="159">
        <f t="shared" ref="W48:W50" si="52">IF(OR(E48="",E48="?"),0,(F48/((100-$G$7)/100))*2.48)</f>
        <v>0</v>
      </c>
      <c r="X48" s="159">
        <f>W48</f>
        <v>0</v>
      </c>
      <c r="Y48" s="165"/>
      <c r="AP48" s="188">
        <f>IF(F48="","",(F48/((100-$G$7)/100))*(12/16)*0.538)</f>
        <v>0</v>
      </c>
      <c r="AQ48" s="26">
        <v>0</v>
      </c>
      <c r="AR48" s="188">
        <f>IF(F48="","",((F48/((100-$G$7)/100))-F48)*(12/16))</f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/>
      </c>
      <c r="C50" s="27">
        <f>IF(B50="",0,IF(VLOOKUP(G50,Other_tables!$E$3:$H$225,3,FALSE)="Nej",VLOOKUP(B50,$B$31:$AH$42,31,FALSE),((VLOOKUP(G50,Other_tables!$E$3:$H$225,4,FALSE))/100)*VLOOKUP(B50,$B$31:$F$42,5,FALSE)))</f>
        <v>0</v>
      </c>
      <c r="D50" s="162"/>
      <c r="E50" s="16" t="str">
        <f>IF(B50="","",IF($G$5=Other_tables!$I$2,VLOOKUP(G50,Other_tables!$E$3:$K$225,5,FALSE),IF($G$5=Other_tables!$J$2,VLOOKUP(G50,Other_tables!$E$3:$K$225,6,FALSE),IF($G$5=Other_tables!$K$2,VLOOKUP(G50,Other_tables!$E$3:$K$225,7,FALSE),"?"))))</f>
        <v/>
      </c>
      <c r="F50" s="27">
        <f t="shared" si="49"/>
        <v>0</v>
      </c>
      <c r="G50" s="16">
        <f>B15</f>
        <v>0</v>
      </c>
      <c r="Q50" s="159">
        <f t="shared" si="50"/>
        <v>0</v>
      </c>
      <c r="R50" s="159">
        <f t="shared" si="53"/>
        <v>0</v>
      </c>
      <c r="S50" s="159">
        <v>0</v>
      </c>
      <c r="T50" s="159">
        <v>0</v>
      </c>
      <c r="U50" s="159">
        <v>0</v>
      </c>
      <c r="V50" s="159">
        <f t="shared" si="51"/>
        <v>0</v>
      </c>
      <c r="W50" s="159">
        <f t="shared" si="52"/>
        <v>0</v>
      </c>
      <c r="X50" s="159">
        <f t="shared" si="54"/>
        <v>0</v>
      </c>
      <c r="Y50" s="165"/>
      <c r="AP50" s="188">
        <f>IF(F50="","",(F50/((100-$G$7)/100))*(12/16)*0.538)</f>
        <v>0</v>
      </c>
      <c r="AQ50" s="26">
        <v>0</v>
      </c>
      <c r="AR50" s="188">
        <f>IF(F50="","",((F50/((100-$G$7)/100))-F50)*(12/16))</f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>Ensilage_energy_corn_conv</v>
      </c>
      <c r="C51" s="27">
        <f>IF(B51="",0,IF(VLOOKUP(G51,Other_tables!$E$3:$H$225,3,FALSE)="Nej",VLOOKUP(B51,$B$31:$AH$42,31,FALSE),((VLOOKUP(G51,Other_tables!$E$3:$H$225,4,FALSE))/100)*VLOOKUP(B51,$B$31:$F$42,5,FALSE)))</f>
        <v>0.9</v>
      </c>
      <c r="D51" s="162"/>
      <c r="E51" s="16">
        <f>IF(B51="","",IF($G$5=Other_tables!$I$2,VLOOKUP(G51,Other_tables!$E$3:$K$225,5,FALSE),IF($G$5=Other_tables!$J$2,VLOOKUP(G51,Other_tables!$E$3:$K$225,6,FALSE),IF($G$5=Other_tables!$K$2,VLOOKUP(G51,Other_tables!$E$3:$K$225,7,FALSE),"?"))))</f>
        <v>324</v>
      </c>
      <c r="F51" s="27">
        <f>IF(OR(E51="",E51="?"),0,((((0.981*E51*C51)/(0.0831*(273.15+$G$4)))*16)/1000)*((100-$G$7)/100))</f>
        <v>0.19068677756013744</v>
      </c>
      <c r="G51" s="16" t="str">
        <f>B16</f>
        <v>Ensilage_energy_corn_conv</v>
      </c>
      <c r="N51" s="152"/>
      <c r="Q51" s="159">
        <f>IF(OR(E51="",E51="?"),0,(F51/((100-$G$7)/100))*2.48)</f>
        <v>0.47768000843347563</v>
      </c>
      <c r="R51" s="159">
        <f t="shared" si="53"/>
        <v>0.22215676989477473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12.284104809618707</v>
      </c>
      <c r="W51" s="159">
        <f>IF(OR(E51="",E51="?"),0,(F51/((100-$G$7)/100))*2.48)</f>
        <v>0.47768000843347563</v>
      </c>
      <c r="X51" s="159">
        <f t="shared" si="54"/>
        <v>0.47768000843347563</v>
      </c>
      <c r="Y51" s="165"/>
      <c r="AP51" s="188">
        <f>IF(F51="","",(F51+F51*($G$7/100))*(12/16)*0.538)</f>
        <v>7.7711535892970612E-2</v>
      </c>
      <c r="AQ51" s="26">
        <v>0</v>
      </c>
      <c r="AR51" s="188">
        <f>IF(F51="","",(F51*($G$7/100))*(12/16))</f>
        <v>1.4301508317010308E-3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0.19068677756013744</v>
      </c>
      <c r="Q52" s="27">
        <f t="shared" ref="Q52:X52" si="55">SUM(I36,Q48:Q51)</f>
        <v>0.47768000843347563</v>
      </c>
      <c r="R52" s="27">
        <f t="shared" si="55"/>
        <v>0.22215676989477473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12.284104809618707</v>
      </c>
      <c r="W52" s="27">
        <f t="shared" si="55"/>
        <v>0.47768000843347563</v>
      </c>
      <c r="X52" s="164">
        <f t="shared" si="55"/>
        <v>0.47768000843347563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14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14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 t="s">
        <v>249</v>
      </c>
      <c r="C57" s="8" t="s">
        <v>13</v>
      </c>
      <c r="D57" s="116" t="s">
        <v>128</v>
      </c>
      <c r="E57" s="169">
        <f>Z31+Z34+Z37+Z40-Q52</f>
        <v>0.52231999156652442</v>
      </c>
      <c r="F57" s="93">
        <v>66</v>
      </c>
      <c r="G57" s="128" t="s">
        <v>101</v>
      </c>
      <c r="H57" s="93">
        <v>9.3000000000000007</v>
      </c>
      <c r="I57" s="23"/>
      <c r="J57" s="23"/>
      <c r="K57" s="93">
        <v>27.9</v>
      </c>
      <c r="L57" s="139">
        <f>C48+C49+C50+C51-W52</f>
        <v>0.42231999156652439</v>
      </c>
      <c r="M57" s="139">
        <v>0</v>
      </c>
      <c r="O57" s="278">
        <f>((($B$69*$Z$57)/1000)/$B$72)*1000</f>
        <v>55.530700334903798</v>
      </c>
      <c r="Q57" s="159">
        <f>AR57*(16/12)*19.5</f>
        <v>1.749544306739894E-2</v>
      </c>
      <c r="R57" s="159">
        <f>AR57*11</f>
        <v>7.4019182208226288E-3</v>
      </c>
      <c r="S57" s="159">
        <v>0</v>
      </c>
      <c r="T57" s="159">
        <v>0</v>
      </c>
      <c r="U57" s="159">
        <v>0</v>
      </c>
      <c r="V57" s="159">
        <f>(AR57*(16/12)*55)+(AR57*10*21.75)</f>
        <v>0.19570223174750739</v>
      </c>
      <c r="W57" s="159">
        <f>AR57*(16/12)*19.5</f>
        <v>1.749544306739894E-2</v>
      </c>
      <c r="X57" s="159">
        <f>IF(L57&gt;0,(L57-(L57*BH57^(F57/10))),0)</f>
        <v>1.7549122463390854E-2</v>
      </c>
      <c r="Y57" s="190"/>
      <c r="Z57" s="197">
        <f>(Z31+Z34+Z37+Z40)-Q52-Q57</f>
        <v>0.5048245484991255</v>
      </c>
      <c r="AA57" s="198">
        <f>(AA31+AA34+AA37+AA40)-R52-R57</f>
        <v>0.22044131188440266</v>
      </c>
      <c r="AB57" s="198">
        <f t="shared" ref="AB57:AD57" si="56">(AB31+AB34+AB37+AB40)-S52-S57</f>
        <v>1.32208244994111E-2</v>
      </c>
      <c r="AC57" s="198">
        <f t="shared" si="56"/>
        <v>2.5912838633686702E-3</v>
      </c>
      <c r="AD57" s="198">
        <f t="shared" si="56"/>
        <v>1.33097762073027E-2</v>
      </c>
      <c r="AE57" s="198">
        <f>(AE31+AE34+AE37+AE40)-V52-V57</f>
        <v>5.2201929586337847</v>
      </c>
      <c r="AF57" s="198">
        <f>(AF31+AF34+AF37+AF40)-W52-W57</f>
        <v>0.40482454849912547</v>
      </c>
      <c r="AG57" s="198">
        <f>IF(OR(G22="IPCC_MCF_B0",G22=""),L57-X57,(AG31+AG34+AG37+AG40+AH31+AH34+AH37+AH40)-X52-X57)</f>
        <v>0.40477086910313353</v>
      </c>
      <c r="AH57" s="199"/>
      <c r="AI57" s="156">
        <f>IF($E57="","",(AA57/$Z$57)*1000)</f>
        <v>436.66916068124709</v>
      </c>
      <c r="AJ57" s="157">
        <f t="shared" ref="AJ57:AN57" si="57">IF($E57="","",(AB57/$Z$57)*1000)</f>
        <v>26.188949286870905</v>
      </c>
      <c r="AK57" s="157">
        <f t="shared" si="57"/>
        <v>5.1330385399694149</v>
      </c>
      <c r="AL57" s="157">
        <f t="shared" si="57"/>
        <v>26.365152500751964</v>
      </c>
      <c r="AM57" s="157">
        <f>IF($E57="","",(AE57/$Z$57))</f>
        <v>10.34060838394991</v>
      </c>
      <c r="AN57" s="158">
        <f t="shared" si="57"/>
        <v>801.91137634390759</v>
      </c>
      <c r="AP57" s="188">
        <f>IF(B57="",0,(AR57*10))</f>
        <v>6.7290165643842086E-3</v>
      </c>
      <c r="AQ57" s="26">
        <v>0</v>
      </c>
      <c r="AR57" s="188">
        <f>IF(B57="",0,IF(G57="Arrhenius",(BL57+BM57)*(12/16),"?"))</f>
        <v>6.7290165643842082E-4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1.3882408270887999E-5</v>
      </c>
      <c r="BE57" s="159"/>
      <c r="BF57" s="159">
        <f>10*19.5*BD57</f>
        <v>2.7070696128231597E-3</v>
      </c>
      <c r="BG57" s="159"/>
      <c r="BH57" s="159">
        <f>1-(BF57/L57)</f>
        <v>0.99359000363022898</v>
      </c>
      <c r="BI57" s="159"/>
      <c r="BJ57" s="159">
        <f>(L57+L57*BH57^(F57/10))/2</f>
        <v>0.41354543033482893</v>
      </c>
      <c r="BK57" s="159">
        <f>(M57+M57*BI57^(F57/10))/2</f>
        <v>0</v>
      </c>
      <c r="BL57" s="315">
        <f>(((BJ57*EXP($K$57-81000*(1/(8.314*(H57+273.15)))))*24)*F57)/1000</f>
        <v>8.9720220858456113E-4</v>
      </c>
      <c r="BM57" s="159"/>
      <c r="BR57" s="329">
        <f t="shared" ref="BR57" si="58">$X$17</f>
        <v>1</v>
      </c>
      <c r="BT57" s="228">
        <f t="shared" si="43"/>
        <v>0.5048245484991255</v>
      </c>
      <c r="BU57" s="228">
        <f t="shared" si="43"/>
        <v>0.22044131188440266</v>
      </c>
      <c r="BV57" s="228">
        <f t="shared" si="43"/>
        <v>1.32208244994111E-2</v>
      </c>
      <c r="BW57" s="228">
        <f t="shared" si="42"/>
        <v>2.5912838633686702E-3</v>
      </c>
      <c r="BX57" s="228">
        <f t="shared" si="42"/>
        <v>1.33097762073027E-2</v>
      </c>
      <c r="BY57" s="228">
        <f t="shared" si="42"/>
        <v>5.2201929586337847</v>
      </c>
      <c r="BZ57" s="228">
        <f t="shared" si="42"/>
        <v>0.40482454849912547</v>
      </c>
      <c r="CA57" s="228">
        <f t="shared" si="42"/>
        <v>0.40477086910313353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/>
      <c r="C62" s="8" t="s">
        <v>13</v>
      </c>
      <c r="D62" s="116"/>
      <c r="E62" s="25"/>
      <c r="F62" s="27">
        <f>(E57-Q57)*E62</f>
        <v>0</v>
      </c>
      <c r="G62" s="8" t="str">
        <f>IF(B62="","",VLOOKUP(B62,'Processed products'!$AJ$5:$AM$104,2,FALSE))</f>
        <v/>
      </c>
      <c r="H62" s="8" t="str">
        <f>IF(B62="","",VLOOKUP(B62,'Processed products'!$AJ$5:$AM$104,3,FALSE))</f>
        <v/>
      </c>
      <c r="I62" s="8" t="str">
        <f>IF(B62="","",VLOOKUP(B62,'Processed products'!$AJ$5:$AM$104,4,FALSE))</f>
        <v/>
      </c>
      <c r="L62" s="26"/>
      <c r="M62" s="26"/>
      <c r="N62" s="26"/>
      <c r="O62" s="26"/>
      <c r="P62" s="26"/>
      <c r="Q62" s="26"/>
      <c r="T62" s="16" t="str">
        <f>(IF($B62="","",VLOOKUP($B62,'Processed products'!$AJ$5:$AN$104,5,FALSE)))</f>
        <v/>
      </c>
      <c r="Z62" s="195">
        <f>F62</f>
        <v>0</v>
      </c>
      <c r="AA62" s="27">
        <f>(($AA$31+$AA$34+$AA$37+$AA$40)-$R$52-$R$57)*L62</f>
        <v>0</v>
      </c>
      <c r="AB62" s="27">
        <f>(($AB$31+$AB$34+$AB$37+$AB$40)-$S$52-$S$57)*M62</f>
        <v>0</v>
      </c>
      <c r="AC62" s="27">
        <f>(($AC$31+$AC$34+$AC$37+$AC$40)-$T$52-$T$57)*N62</f>
        <v>0</v>
      </c>
      <c r="AD62" s="27">
        <f>(($AD$31+$AD$34+$AD$37+$AD$40)-$U$52-$U$57)*O62</f>
        <v>0</v>
      </c>
      <c r="AE62" s="27">
        <f>(($AE$31+$AE$34+$AE$37+$AE$40)-$V$52-$V$57)*P62</f>
        <v>0</v>
      </c>
      <c r="AF62" s="27">
        <f>(($AF$31+$AF$34+$AF$37+$AF$40)-$W$52-$W$57)*Q62</f>
        <v>0</v>
      </c>
      <c r="AG62" s="27">
        <f>($AG$57*Q62)</f>
        <v>0</v>
      </c>
      <c r="AH62" s="196"/>
      <c r="AI62" s="200" t="str">
        <f t="shared" ref="AI62:AL64" si="59">IF($E62="","",(AA62/$F62)*1000)</f>
        <v/>
      </c>
      <c r="AJ62" s="18" t="str">
        <f t="shared" si="59"/>
        <v/>
      </c>
      <c r="AK62" s="18" t="str">
        <f t="shared" si="59"/>
        <v/>
      </c>
      <c r="AL62" s="18" t="str">
        <f t="shared" si="59"/>
        <v/>
      </c>
      <c r="AM62" s="18" t="str">
        <f t="shared" ref="AM62:AN64" si="60">IF($E62="","",(AE62/$F62))</f>
        <v/>
      </c>
      <c r="AN62" s="201" t="str">
        <f t="shared" si="60"/>
        <v/>
      </c>
      <c r="BR62" s="329">
        <f t="shared" ref="BR62:BR64" si="61">$X$17</f>
        <v>1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/>
      <c r="C63" s="8" t="s">
        <v>13</v>
      </c>
      <c r="D63" s="116"/>
      <c r="E63" s="25"/>
      <c r="F63" s="27">
        <f>(E57-Q57)*E63</f>
        <v>0</v>
      </c>
      <c r="G63" s="8" t="str">
        <f>IF(B63="","",VLOOKUP(B63,'Processed products'!$AJ$5:$AM$104,2,FALSE))</f>
        <v/>
      </c>
      <c r="H63" s="8" t="str">
        <f>IF(B63="","",VLOOKUP(B63,'Processed products'!$AJ$5:$AM$104,3,FALSE))</f>
        <v/>
      </c>
      <c r="I63" s="8" t="str">
        <f>IF(B63="","",VLOOKUP(B63,'Processed products'!$AJ$5:$AM$104,4,FALSE))</f>
        <v/>
      </c>
      <c r="L63" s="26"/>
      <c r="M63" s="26"/>
      <c r="N63" s="26"/>
      <c r="O63" s="26"/>
      <c r="P63" s="26"/>
      <c r="Q63" s="26"/>
      <c r="T63" s="16" t="str">
        <f>(IF($B63="","",VLOOKUP($B63,'Processed products'!$AJ$5:$AN$104,5,FALSE)))</f>
        <v/>
      </c>
      <c r="Z63" s="195">
        <f t="shared" ref="Z63:Z64" si="62">F63</f>
        <v>0</v>
      </c>
      <c r="AA63" s="27">
        <f>(($AA$31+$AA$34+$AA$37+$AA$40)-$R$52-$R$57)*L63</f>
        <v>0</v>
      </c>
      <c r="AB63" s="27">
        <f>(($AB$31+$AB$34+$AB$37+$AB$40)-$S$52-$S$57)*M63</f>
        <v>0</v>
      </c>
      <c r="AC63" s="27">
        <f>(($AC$31+$AC$34+$AC$37+$AC$40)-$T$52-$T$57)*N63</f>
        <v>0</v>
      </c>
      <c r="AD63" s="27">
        <f>(($AD$31+$AD$34+$AD$37+$AD$40)-$U$52-$U$57)*O63</f>
        <v>0</v>
      </c>
      <c r="AE63" s="27">
        <f>(($AE$31+$AE$34+$AE$37+$AE$40)-$V$52-$V$57)*P63</f>
        <v>0</v>
      </c>
      <c r="AF63" s="27">
        <f>(($AF$31+$AF$34+$AF$37+$AF$40)-$W$52-$W$57)*Q63</f>
        <v>0</v>
      </c>
      <c r="AG63" s="27">
        <f t="shared" ref="AG63:AG64" si="63">($AG$57*Q63)</f>
        <v>0</v>
      </c>
      <c r="AH63" s="196"/>
      <c r="AI63" s="200" t="str">
        <f t="shared" si="59"/>
        <v/>
      </c>
      <c r="AJ63" s="18" t="str">
        <f t="shared" si="59"/>
        <v/>
      </c>
      <c r="AK63" s="18" t="str">
        <f t="shared" si="59"/>
        <v/>
      </c>
      <c r="AL63" s="18" t="str">
        <f t="shared" si="59"/>
        <v/>
      </c>
      <c r="AM63" s="18" t="str">
        <f t="shared" si="60"/>
        <v/>
      </c>
      <c r="AN63" s="201" t="str">
        <f t="shared" si="60"/>
        <v/>
      </c>
      <c r="BR63" s="329">
        <f t="shared" si="61"/>
        <v>1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1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0</v>
      </c>
      <c r="L65" s="27">
        <f>SUM(L62:L64)</f>
        <v>0</v>
      </c>
      <c r="M65" s="27">
        <f t="shared" ref="M65:Q65" si="64">SUM(M62:M64)</f>
        <v>0</v>
      </c>
      <c r="N65" s="27">
        <f t="shared" si="64"/>
        <v>0</v>
      </c>
      <c r="O65" s="27">
        <f t="shared" si="64"/>
        <v>0</v>
      </c>
      <c r="P65" s="27">
        <f t="shared" si="64"/>
        <v>0</v>
      </c>
      <c r="Q65" s="27">
        <f t="shared" si="64"/>
        <v>0</v>
      </c>
      <c r="Y65" s="225" t="s">
        <v>76</v>
      </c>
      <c r="Z65" s="141">
        <f t="shared" ref="Z65:AG65" si="65">SUM(Z62:Z64)</f>
        <v>0</v>
      </c>
      <c r="AA65" s="141">
        <f t="shared" si="65"/>
        <v>0</v>
      </c>
      <c r="AB65" s="141">
        <f t="shared" si="65"/>
        <v>0</v>
      </c>
      <c r="AC65" s="141">
        <f t="shared" si="65"/>
        <v>0</v>
      </c>
      <c r="AD65" s="141">
        <f t="shared" si="65"/>
        <v>0</v>
      </c>
      <c r="AE65" s="141">
        <f t="shared" si="65"/>
        <v>0</v>
      </c>
      <c r="AF65" s="141">
        <f t="shared" si="65"/>
        <v>0</v>
      </c>
      <c r="AG65" s="141">
        <f t="shared" si="65"/>
        <v>0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Y66" s="221" t="s">
        <v>74</v>
      </c>
      <c r="Z66" s="198">
        <f t="shared" ref="Z66:AF66" si="66">(Z31+Z34+Z37+Z40)-Q52-Q57-Z65</f>
        <v>0.5048245484991255</v>
      </c>
      <c r="AA66" s="198">
        <f t="shared" si="66"/>
        <v>0.22044131188440266</v>
      </c>
      <c r="AB66" s="198">
        <f t="shared" si="66"/>
        <v>1.32208244994111E-2</v>
      </c>
      <c r="AC66" s="198">
        <f t="shared" si="66"/>
        <v>2.5912838633686702E-3</v>
      </c>
      <c r="AD66" s="198">
        <f t="shared" si="66"/>
        <v>1.33097762073027E-2</v>
      </c>
      <c r="AE66" s="198">
        <f t="shared" si="66"/>
        <v>5.2201929586337847</v>
      </c>
      <c r="AF66" s="198">
        <f t="shared" si="66"/>
        <v>0.40482454849912547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>
        <f>(F31*T31+F34*T34+F37*T37+F40*T40)/(F31+F34+F37+F40)</f>
        <v>349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>
        <f>(B69/B70)</f>
        <v>3.1727272727272728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>
        <f>B71*(Z31+Z34+Z37+Z40)</f>
        <v>3.1727272727272728</v>
      </c>
      <c r="AL72" s="72"/>
      <c r="AM72" s="82"/>
      <c r="AN72" s="82"/>
      <c r="AO72" s="82"/>
      <c r="AP72" s="82"/>
      <c r="AQ72" s="82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IF(F52=0,0,B72-(1-(B69/1000))*(F31+F34+F37+F40))</f>
        <v>2.521727272727273</v>
      </c>
      <c r="AL73" s="72"/>
      <c r="AM73" s="82"/>
      <c r="AN73" s="82"/>
      <c r="AO73" s="82"/>
      <c r="AP73" s="82"/>
      <c r="AQ73" s="82"/>
      <c r="BT73" s="228">
        <f t="shared" ref="BT73:CB73" si="68">IF($B72="Yes",Z73,0)</f>
        <v>0</v>
      </c>
      <c r="BU73" s="228">
        <f t="shared" si="68"/>
        <v>0</v>
      </c>
      <c r="BV73" s="228">
        <f t="shared" si="68"/>
        <v>0</v>
      </c>
      <c r="BW73" s="228">
        <f t="shared" si="68"/>
        <v>0</v>
      </c>
      <c r="BX73" s="228">
        <f t="shared" si="68"/>
        <v>0</v>
      </c>
      <c r="BY73" s="228">
        <f t="shared" si="68"/>
        <v>0</v>
      </c>
      <c r="BZ73" s="228">
        <f t="shared" si="68"/>
        <v>0</v>
      </c>
      <c r="CA73" s="228">
        <f t="shared" si="68"/>
        <v>0</v>
      </c>
      <c r="CB73" s="228">
        <f t="shared" si="68"/>
        <v>0</v>
      </c>
    </row>
    <row r="74" spans="1:80" ht="15" thickBot="1" x14ac:dyDescent="0.35">
      <c r="D74" s="102"/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11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0</v>
      </c>
      <c r="J78" s="115">
        <f>F78-I78</f>
        <v>0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1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1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6"/>
        <v>0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1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1</v>
      </c>
      <c r="BT81" s="228"/>
    </row>
    <row r="82" spans="1:80" x14ac:dyDescent="0.3">
      <c r="A82" s="85" t="s">
        <v>132</v>
      </c>
      <c r="B82" s="116"/>
      <c r="C82" s="8" t="s">
        <v>13</v>
      </c>
      <c r="D82" s="116"/>
      <c r="E82" s="169" t="str">
        <f>IF(B82="","",VLOOKUP(B82,$B$62:$F$64,5,FALSE))</f>
        <v/>
      </c>
      <c r="F82" s="93"/>
      <c r="G82" s="128"/>
      <c r="H82" s="93">
        <v>9.3000000000000007</v>
      </c>
      <c r="I82" s="115">
        <f>IF(B82="",0,(($E$22*$F$22+$E$23*$F$23+$E$24*$F$24+$E$25*$F$25)/$E$26)+$F$57)</f>
        <v>0</v>
      </c>
      <c r="J82" s="115">
        <f t="shared" si="76"/>
        <v>0</v>
      </c>
      <c r="K82" s="93">
        <v>27.9</v>
      </c>
      <c r="L82" s="139" t="str">
        <f>IF(B82="","",VLOOKUP(B82,$B$62:$AH$64,32,FALSE)+M82)</f>
        <v/>
      </c>
      <c r="M82" s="139" t="str">
        <f>IF(B82="","",VLOOKUP(B82,$B$62:$AH$64,33,FALSE))</f>
        <v/>
      </c>
      <c r="O82" s="278" t="str">
        <f>(IF($B82="","",VLOOKUP($B82,'Processed products'!$AJ$5:$AN$250,5,FALSE)))</f>
        <v/>
      </c>
      <c r="Q82" s="159">
        <f>AR82*(16/12)*19.5</f>
        <v>0</v>
      </c>
      <c r="R82" s="159">
        <f>AR82*11</f>
        <v>0</v>
      </c>
      <c r="S82" s="159">
        <v>0</v>
      </c>
      <c r="T82" s="159">
        <v>0</v>
      </c>
      <c r="U82" s="159">
        <v>0</v>
      </c>
      <c r="V82" s="159">
        <f>(AR82*(16/12)*55)+(AR82*10*21.75)</f>
        <v>0</v>
      </c>
      <c r="W82" s="159">
        <f>AR82*(16/12)*19.5</f>
        <v>0</v>
      </c>
      <c r="X82" s="159">
        <f>AR82*(16/12)*19.5</f>
        <v>0</v>
      </c>
      <c r="Y82" s="190"/>
      <c r="Z82" s="195">
        <f>IF($B82="",0,(VLOOKUP($B82,$B$62:$AH$64,25,FALSE))-Q82)</f>
        <v>0</v>
      </c>
      <c r="AA82" s="27">
        <f>IF($B82="",0,(VLOOKUP($B82,$B$62:$AH$64,26,FALSE))-R82)</f>
        <v>0</v>
      </c>
      <c r="AB82" s="27">
        <f>IF($B82="",0,(VLOOKUP($B82,$B$62:$AH$64,27,FALSE))-S82)</f>
        <v>0</v>
      </c>
      <c r="AC82" s="27">
        <f>IF($B82="",0,(VLOOKUP($B82,$B$62:$AH$64,28,FALSE))-T82)</f>
        <v>0</v>
      </c>
      <c r="AD82" s="27">
        <f>IF($B82="",0,(VLOOKUP($B82,$B$62:$AH$64,29,FALSE))-U82)</f>
        <v>0</v>
      </c>
      <c r="AE82" s="27">
        <f>IF($B82="",0,(VLOOKUP($B82,$B$62:$AH$64,30,FALSE))-V82)</f>
        <v>0</v>
      </c>
      <c r="AF82" s="27">
        <f>IF($B82="",0,(VLOOKUP($B82,$B$62:$AH$64,31,FALSE))-W82)</f>
        <v>0</v>
      </c>
      <c r="AG82" s="27">
        <f>IF($B82="",0,(L82-X82))</f>
        <v>0</v>
      </c>
      <c r="AH82" s="196"/>
      <c r="AI82" s="192" t="str">
        <f t="shared" si="70"/>
        <v/>
      </c>
      <c r="AJ82" s="18" t="str">
        <f t="shared" si="70"/>
        <v/>
      </c>
      <c r="AK82" s="18" t="str">
        <f t="shared" si="70"/>
        <v/>
      </c>
      <c r="AL82" s="18" t="str">
        <f t="shared" si="70"/>
        <v/>
      </c>
      <c r="AM82" s="18" t="str">
        <f>IF($E82="","",(AE82/$Z82))</f>
        <v/>
      </c>
      <c r="AN82" s="201" t="str">
        <f>IF($E82="","",(AF82/$Z82)*1000)</f>
        <v/>
      </c>
      <c r="AP82" s="188" t="str">
        <f>IF(B82="","",(AR82*10))</f>
        <v/>
      </c>
      <c r="AQ82" s="26">
        <v>0</v>
      </c>
      <c r="AR82" s="188">
        <f t="shared" si="95"/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 t="e">
        <f>((L82*EXP(K82-81000*(1/(8.314*(H82+273.15)))))*24)/1000</f>
        <v>#VALUE!</v>
      </c>
      <c r="BE82" s="159"/>
      <c r="BF82" s="159" t="e">
        <f>10*19.5*BD82</f>
        <v>#VALUE!</v>
      </c>
      <c r="BG82" s="159"/>
      <c r="BH82" s="159" t="e">
        <f>1-(BF82/L82)</f>
        <v>#VALUE!</v>
      </c>
      <c r="BI82" s="159"/>
      <c r="BJ82" s="159" t="e">
        <f>(L82+L82*BH82^(J82/10))/2</f>
        <v>#VALUE!</v>
      </c>
      <c r="BK82" s="159"/>
      <c r="BL82" s="159" t="e">
        <f>(((BJ82*EXP($K82-81000*(1/(8.314*(H82+273.15)))))*24)*J82)/1000</f>
        <v>#VALUE!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1</v>
      </c>
      <c r="BT82" s="228"/>
    </row>
    <row r="83" spans="1:80" ht="15" thickBot="1" x14ac:dyDescent="0.35">
      <c r="A83" s="85" t="s">
        <v>132</v>
      </c>
      <c r="B83" s="116"/>
      <c r="C83" s="8" t="s">
        <v>13</v>
      </c>
      <c r="D83" s="116"/>
      <c r="E83" s="169" t="str">
        <f>IF(B83="","",VLOOKUP(B83,$B$62:$F$64,5,FALSE))</f>
        <v/>
      </c>
      <c r="F83" s="93"/>
      <c r="G83" s="128"/>
      <c r="H83" s="93"/>
      <c r="I83" s="115">
        <f>IF(B83="",0,(($E$22*$F$22+$E$23*$F$23+$E$24*$F$24+$E$25*$F$25)/$E$26)+$F$57)</f>
        <v>0</v>
      </c>
      <c r="J83" s="115">
        <f t="shared" si="76"/>
        <v>0</v>
      </c>
      <c r="K83" s="93"/>
      <c r="L83" s="139" t="str">
        <f>IF(B83="","",VLOOKUP(B83,$B$62:$AH$64,32,FALSE)+M83)</f>
        <v/>
      </c>
      <c r="M83" s="139" t="str">
        <f>IF(B83="","",VLOOKUP(B83,$B$62:$AH$64,33,FALSE))</f>
        <v/>
      </c>
      <c r="O83" s="278" t="str">
        <f>(IF($B83="","",VLOOKUP($B83,'Processed products'!$AJ$5:$AN$250,5,FALSE)))</f>
        <v/>
      </c>
      <c r="Q83" s="159">
        <f>AR83*(16/12)*19.5</f>
        <v>0</v>
      </c>
      <c r="R83" s="159">
        <f>AR83*11</f>
        <v>0</v>
      </c>
      <c r="S83" s="159">
        <v>0</v>
      </c>
      <c r="T83" s="159">
        <v>0</v>
      </c>
      <c r="U83" s="159">
        <v>0</v>
      </c>
      <c r="V83" s="159">
        <f>(AR83*(16/12)*55)+(AR83*10*21.75)</f>
        <v>0</v>
      </c>
      <c r="W83" s="159">
        <f>AR83*(16/12)*19.5</f>
        <v>0</v>
      </c>
      <c r="X83" s="159">
        <f>AR83*(16/12)*19.5</f>
        <v>0</v>
      </c>
      <c r="Y83" s="190"/>
      <c r="Z83" s="197">
        <f>IF($B83="",0,(VLOOKUP($B83,$B$62:$AH$64,25,FALSE))-Q83)</f>
        <v>0</v>
      </c>
      <c r="AA83" s="198">
        <f>IF($B83="",0,(VLOOKUP($B83,$B$62:$AH$64,26,FALSE))-R83)</f>
        <v>0</v>
      </c>
      <c r="AB83" s="198">
        <f>IF($B83="",0,(VLOOKUP($B83,$B$62:$AH$64,27,FALSE))-S83)</f>
        <v>0</v>
      </c>
      <c r="AC83" s="198">
        <f>IF($B83="",0,(VLOOKUP($B83,$B$62:$AH$64,28,FALSE))-T83)</f>
        <v>0</v>
      </c>
      <c r="AD83" s="198">
        <f>IF($B83="",0,(VLOOKUP($B83,$B$62:$AH$64,29,FALSE))-U83)</f>
        <v>0</v>
      </c>
      <c r="AE83" s="198">
        <f>IF($B83="",0,(VLOOKUP($B83,$B$62:$AH$64,30,FALSE))-V83)</f>
        <v>0</v>
      </c>
      <c r="AF83" s="198">
        <f>IF($B83="",0,(VLOOKUP($B83,$B$62:$AH$64,31,FALSE))-W83)</f>
        <v>0</v>
      </c>
      <c r="AG83" s="198">
        <f>IF($B83="",0,(L83-X83))</f>
        <v>0</v>
      </c>
      <c r="AH83" s="199"/>
      <c r="AI83" s="192" t="str">
        <f t="shared" si="70"/>
        <v/>
      </c>
      <c r="AJ83" s="18" t="str">
        <f t="shared" si="70"/>
        <v/>
      </c>
      <c r="AK83" s="18" t="str">
        <f t="shared" si="70"/>
        <v/>
      </c>
      <c r="AL83" s="18" t="str">
        <f t="shared" si="70"/>
        <v/>
      </c>
      <c r="AM83" s="18" t="str">
        <f>IF($E83="","",(AE83/$Z83))</f>
        <v/>
      </c>
      <c r="AN83" s="201" t="str">
        <f>IF($E83="","",(AF83/$Z83)*1000)</f>
        <v/>
      </c>
      <c r="AP83" s="188" t="str">
        <f>IF(B83="","",(AR83*10))</f>
        <v/>
      </c>
      <c r="AQ83" s="26">
        <v>0</v>
      </c>
      <c r="AR83" s="188">
        <f t="shared" si="95"/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 t="e">
        <f>((L83*EXP(K83-81000*(1/(8.314*(H83+273.15)))))*24)/1000</f>
        <v>#VALUE!</v>
      </c>
      <c r="BE83" s="159"/>
      <c r="BF83" s="159" t="e">
        <f>10*19.5*BD83</f>
        <v>#VALUE!</v>
      </c>
      <c r="BG83" s="159"/>
      <c r="BH83" s="159" t="e">
        <f>1-(BF83/L83)</f>
        <v>#VALUE!</v>
      </c>
      <c r="BI83" s="159"/>
      <c r="BJ83" s="159" t="e">
        <f>(L83+L83*BH83^(J83/10))/2</f>
        <v>#VALUE!</v>
      </c>
      <c r="BK83" s="159"/>
      <c r="BL83" s="159" t="e">
        <f>(((BJ83*EXP($K83-81000*(1/(8.314*(H83+273.15)))))*24)*J83)/1000</f>
        <v>#VALUE!</v>
      </c>
      <c r="BM83" s="159"/>
      <c r="BO83" s="318">
        <f>VLOOKUP(B83,'Processed products'!$AJ$5:$AV$250,13,FALSE)</f>
        <v>0</v>
      </c>
      <c r="BP83" s="319">
        <f>VLOOKUP(B83,'Processed products'!$AJ$5:$AV$250,12,FALSE)</f>
        <v>0</v>
      </c>
      <c r="BR83" s="329">
        <f t="shared" si="75"/>
        <v>1</v>
      </c>
      <c r="BT83" s="228"/>
    </row>
    <row r="84" spans="1:80" ht="15" thickBot="1" x14ac:dyDescent="0.35">
      <c r="BT84" s="228">
        <f>SUM(BT10:BT83)</f>
        <v>0.5048245484991255</v>
      </c>
      <c r="BU84" s="228">
        <f t="shared" ref="BU84:CB84" si="102">SUM(BU10:BU83)</f>
        <v>0.22044131188440266</v>
      </c>
      <c r="BV84" s="228">
        <f t="shared" si="102"/>
        <v>1.32208244994111E-2</v>
      </c>
      <c r="BW84" s="228">
        <f t="shared" si="102"/>
        <v>2.5912838633686702E-3</v>
      </c>
      <c r="BX84" s="228">
        <f t="shared" si="102"/>
        <v>1.33097762073027E-2</v>
      </c>
      <c r="BY84" s="228">
        <f t="shared" si="102"/>
        <v>5.2201929586337847</v>
      </c>
      <c r="BZ84" s="228">
        <f t="shared" si="102"/>
        <v>0.40482454849912547</v>
      </c>
      <c r="CA84" s="228">
        <f t="shared" si="102"/>
        <v>0.40477086910313353</v>
      </c>
      <c r="CB84" s="228">
        <f t="shared" si="102"/>
        <v>0</v>
      </c>
    </row>
    <row r="85" spans="1:80" x14ac:dyDescent="0.3">
      <c r="Q85" s="313"/>
      <c r="R85" s="313"/>
      <c r="S85" s="313"/>
      <c r="T85" s="313"/>
      <c r="U85" s="313"/>
      <c r="V85" s="313"/>
      <c r="W85" s="313"/>
      <c r="Y85" s="225" t="s">
        <v>76</v>
      </c>
      <c r="Z85" s="141">
        <f>SUM(Z78:Z83)</f>
        <v>0</v>
      </c>
      <c r="AA85" s="141">
        <f t="shared" ref="AA85:AF85" si="103">SUM(AA78:AA83)</f>
        <v>0</v>
      </c>
      <c r="AB85" s="141">
        <f t="shared" si="103"/>
        <v>0</v>
      </c>
      <c r="AC85" s="141">
        <f t="shared" si="103"/>
        <v>0</v>
      </c>
      <c r="AD85" s="141">
        <f t="shared" si="103"/>
        <v>0</v>
      </c>
      <c r="AE85" s="141">
        <f t="shared" si="103"/>
        <v>0</v>
      </c>
      <c r="AF85" s="226">
        <f t="shared" si="103"/>
        <v>0</v>
      </c>
      <c r="AG85" s="82"/>
      <c r="AH85" s="82"/>
      <c r="AL85" s="24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>
        <f>E17-Q26-Q52-Q57-SUM(Q78:Q83)-BT84-Z85</f>
        <v>0</v>
      </c>
      <c r="AA86" s="198">
        <f>($E$17*(R17/1000))-R26-R52-R57-SUM(R78:R83)-BU84-AA85</f>
        <v>0</v>
      </c>
      <c r="AB86" s="198">
        <f>($E$17*(S17/1000))-S26-S52-S57-SUM(S78:S83)-BV84-AB85</f>
        <v>0</v>
      </c>
      <c r="AC86" s="198">
        <f>($E$17*(T17/1000))-T26-T52-T57-SUM(T78:T83)-BW84-AC85</f>
        <v>0</v>
      </c>
      <c r="AD86" s="198">
        <f>($E$17*(U17/1000))-U26-U52-U57-SUM(U78:U83)-BX84-AD85</f>
        <v>0</v>
      </c>
      <c r="AE86" s="198">
        <f>($E$17*V17)-V26-V52-V57-SUM(V78:V83)-BY84-AE85</f>
        <v>0</v>
      </c>
      <c r="AF86" s="199">
        <f>($E$17*(W17/1000))-W26-W52-W57-SUM(W78:W83)-BZ84-AF85</f>
        <v>0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 t="s">
        <v>258</v>
      </c>
      <c r="C88" s="232">
        <v>25</v>
      </c>
      <c r="D88" s="232" t="s">
        <v>195</v>
      </c>
      <c r="E88" s="232" t="s">
        <v>142</v>
      </c>
      <c r="F88" s="326">
        <f>J88</f>
        <v>100</v>
      </c>
      <c r="G88" s="130"/>
      <c r="H88" s="130">
        <f>E16/(P16/1000)</f>
        <v>2.8653295128939829</v>
      </c>
      <c r="I88" s="130">
        <f>E16/(P16/1000)</f>
        <v>2.8653295128939829</v>
      </c>
      <c r="J88" s="28">
        <f>I88/H88*100</f>
        <v>100</v>
      </c>
      <c r="K88" s="234">
        <f>IF(B88="",0,(((VLOOKUP(B88,$B$13:$E$16,4,FALSE)*1000)/(VLOOKUP(B88,$B$13:$P$16,15,FALSE))*(F88/100))/1000)*C88)</f>
        <v>7.1633237822349566E-2</v>
      </c>
      <c r="L88" s="234">
        <f>IF(E88="Diesel",VLOOKUP(D88,Other_tables!$O$5:$P$13,2,FALSE)*K88*1.007,0)</f>
        <v>1.44269340974212E-2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1.44269340974212E-2</v>
      </c>
      <c r="R88" s="234">
        <f>IF(O88="","0",SUMPRODUCT(($D$88:$D$101=O88)*$K$88:$K$101))</f>
        <v>7.1633237822349566E-2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0.235149200539715</v>
      </c>
      <c r="S89" s="234">
        <f>IF(O89="Traktor",0,(R89*VLOOKUP(O89,Other_tables!$O$5:$P$13,2,FALSE))/1000)</f>
        <v>2.3514920053971503E-2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 t="s">
        <v>258</v>
      </c>
      <c r="C97" s="232">
        <v>25</v>
      </c>
      <c r="D97" s="232" t="s">
        <v>146</v>
      </c>
      <c r="E97" s="232" t="s">
        <v>150</v>
      </c>
      <c r="F97" s="326">
        <f>J97</f>
        <v>328.26828395344211</v>
      </c>
      <c r="G97" s="130"/>
      <c r="H97" s="130">
        <f>E16/(P16/1000)</f>
        <v>2.8653295128939829</v>
      </c>
      <c r="I97" s="130">
        <f>E57/(O57/1000)</f>
        <v>9.405968021588599</v>
      </c>
      <c r="J97" s="250">
        <f>I97/H97*100</f>
        <v>328.26828395344211</v>
      </c>
      <c r="K97" s="234">
        <f t="shared" si="104"/>
        <v>0.235149200539715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1.44269340974212E-2</v>
      </c>
      <c r="R97" s="240"/>
      <c r="S97" s="239">
        <f t="shared" ref="S97" si="107">SUM(S88:S96)</f>
        <v>2.3514920053971503E-2</v>
      </c>
    </row>
    <row r="98" spans="1:19" x14ac:dyDescent="0.3">
      <c r="A98" s="230" t="s">
        <v>205</v>
      </c>
      <c r="B98" s="231"/>
      <c r="C98" s="232"/>
      <c r="D98" s="232"/>
      <c r="E98" s="232"/>
      <c r="F98" s="233">
        <v>100</v>
      </c>
      <c r="G98" s="130"/>
      <c r="K98" s="234">
        <f t="shared" si="104"/>
        <v>0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 t="s">
        <v>258</v>
      </c>
      <c r="C110" s="232"/>
      <c r="D110" s="232">
        <v>6.4999999999999997E-3</v>
      </c>
      <c r="E110" s="232"/>
      <c r="F110" s="233">
        <v>100</v>
      </c>
      <c r="G110" s="130"/>
      <c r="H110" s="130"/>
      <c r="I110" s="130"/>
      <c r="J110" s="130"/>
      <c r="K110" s="130"/>
      <c r="L110" s="130"/>
      <c r="M110" s="130"/>
      <c r="N110" s="130"/>
      <c r="O110" s="235" t="str">
        <f t="shared" si="108"/>
        <v>Ensilage_energy_corn_conv</v>
      </c>
      <c r="P110" s="236"/>
      <c r="Q110" s="234">
        <f t="shared" si="109"/>
        <v>0</v>
      </c>
      <c r="R110" s="234">
        <f t="shared" si="110"/>
        <v>1.8624641833810889E-2</v>
      </c>
      <c r="S110" s="234">
        <f t="shared" si="111"/>
        <v>0</v>
      </c>
    </row>
    <row r="111" spans="1:19" x14ac:dyDescent="0.3">
      <c r="A111" s="230" t="s">
        <v>171</v>
      </c>
      <c r="B111" s="231" t="s">
        <v>258</v>
      </c>
      <c r="C111" s="232"/>
      <c r="D111" s="232">
        <v>3.1699999999999999E-2</v>
      </c>
      <c r="E111" s="232"/>
      <c r="F111" s="233">
        <v>100</v>
      </c>
      <c r="G111" s="130"/>
      <c r="H111" s="130"/>
      <c r="I111" s="130"/>
      <c r="J111" s="130"/>
      <c r="K111" s="130"/>
      <c r="L111" s="130"/>
      <c r="M111" s="130"/>
      <c r="N111" s="130"/>
      <c r="O111" s="235" t="str">
        <f t="shared" si="108"/>
        <v>Ensilage_energy_corn_conv</v>
      </c>
      <c r="P111" s="236"/>
      <c r="Q111" s="234">
        <f t="shared" si="109"/>
        <v>0</v>
      </c>
      <c r="R111" s="234">
        <f t="shared" si="110"/>
        <v>9.0830945558739259E-2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/>
      <c r="C114" s="232"/>
      <c r="D114" s="232"/>
      <c r="E114" s="232"/>
      <c r="F114" s="233">
        <v>100</v>
      </c>
      <c r="G114" s="130"/>
      <c r="H114" s="130"/>
      <c r="I114" s="130"/>
      <c r="J114" s="130"/>
      <c r="K114" s="130"/>
      <c r="L114" s="130"/>
      <c r="M114" s="130"/>
      <c r="N114" s="130"/>
      <c r="O114" s="235">
        <f t="shared" si="108"/>
        <v>0</v>
      </c>
      <c r="P114" s="236"/>
      <c r="Q114" s="234">
        <f t="shared" si="109"/>
        <v>0</v>
      </c>
      <c r="R114" s="234">
        <f t="shared" si="110"/>
        <v>0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0.10945558739255015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 t="s">
        <v>258</v>
      </c>
      <c r="C118" s="232" t="s">
        <v>255</v>
      </c>
      <c r="D118" s="232"/>
      <c r="E118" s="254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>1.4426934097421203E-3</v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1.4426934097421203E-3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0.10945558739255015</v>
      </c>
      <c r="E132" s="262">
        <f>Q97+S115+E127</f>
        <v>1.5869627507163319E-2</v>
      </c>
      <c r="F132" s="262">
        <f>S97</f>
        <v>2.3514920053971503E-2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1.749544306739894E-2</v>
      </c>
      <c r="AN134" s="272">
        <f>V26+SUM(V78:V83)+V57</f>
        <v>0.19570223174750739</v>
      </c>
      <c r="AO134" s="269" t="s">
        <v>176</v>
      </c>
      <c r="AP134" s="188">
        <f>SUM(AP22:AP25,AP57,AP78:AP83)</f>
        <v>6.7290165643842086E-3</v>
      </c>
      <c r="AQ134" s="188">
        <f t="shared" ref="AQ134:BA134" si="112">SUM(AQ22:AQ25,AQ57,AQ78:AQ83)</f>
        <v>0</v>
      </c>
      <c r="AR134" s="188">
        <f t="shared" si="112"/>
        <v>6.7290165643842082E-4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0.28699323087333817</v>
      </c>
      <c r="AN135" s="273">
        <f>V52-F52*55</f>
        <v>1.7963320438111481</v>
      </c>
      <c r="AO135" s="269" t="s">
        <v>177</v>
      </c>
      <c r="AP135" s="188">
        <f>SUM(AP48:AP51)</f>
        <v>7.7711535892970612E-2</v>
      </c>
      <c r="AQ135" s="188">
        <f t="shared" ref="AQ135:BA135" si="113">SUM(AQ48:AQ51)</f>
        <v>0</v>
      </c>
      <c r="AR135" s="188">
        <f t="shared" si="113"/>
        <v>1.4301508317010308E-3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G22:G25" xr:uid="{F4816CEF-E293-48A1-A745-270FC1210076}">
      <formula1>"Arrhenius, IPCC_MCF_B0"</formula1>
    </dataValidation>
    <dataValidation type="list" allowBlank="1" showInputMessage="1" showErrorMessage="1" sqref="D22:D25 D31:D42 D57 D62:D64 D78:D83" xr:uid="{EC068351-6C86-4C49-9965-45D28C214DEE}">
      <formula1>"Yes,No"</formula1>
    </dataValidation>
    <dataValidation type="list" allowBlank="1" showInputMessage="1" showErrorMessage="1" sqref="B80" xr:uid="{AAD42F50-D9C9-48AE-8149-6011D04E9BE6}">
      <formula1>$B$37:$B$39</formula1>
    </dataValidation>
    <dataValidation type="list" allowBlank="1" showInputMessage="1" showErrorMessage="1" sqref="B79" xr:uid="{76170A77-2812-49C7-B7D3-1113D047E667}">
      <formula1>$B$34:$B$36</formula1>
    </dataValidation>
    <dataValidation type="list" allowBlank="1" showInputMessage="1" showErrorMessage="1" sqref="B78" xr:uid="{D8E886A3-368E-4A5A-8851-2C571D1AE8B1}">
      <formula1>$B$31:$B$33</formula1>
    </dataValidation>
    <dataValidation type="list" allowBlank="1" showInputMessage="1" showErrorMessage="1" sqref="B82:B83" xr:uid="{7745ACFD-1267-4D72-875B-CD44D1B47799}">
      <formula1>$B$62:$B$64</formula1>
    </dataValidation>
    <dataValidation type="list" allowBlank="1" showInputMessage="1" showErrorMessage="1" sqref="B81" xr:uid="{63861EF9-EAB8-4590-976B-F0190AA7C11D}">
      <formula1>$B$40:$B$42</formula1>
    </dataValidation>
    <dataValidation type="list" allowBlank="1" showInputMessage="1" showErrorMessage="1" sqref="G78:G83 G57" xr:uid="{8EA916D1-A6DF-4934-8848-B846EA1069FF}">
      <formula1>"Arrhenius, IPCC"</formula1>
    </dataValidation>
    <dataValidation type="list" allowBlank="1" showInputMessage="1" showErrorMessage="1" sqref="B22:B26 B118:B126 B106:B114 B88:B101" xr:uid="{AD37EB88-01B5-4560-BAF2-AFE437DD5879}">
      <formula1>$B$13:$B$16</formula1>
    </dataValidation>
    <dataValidation type="list" allowBlank="1" showInputMessage="1" showErrorMessage="1" sqref="C119:C126" xr:uid="{C4F38456-951B-4F93-A390-F430CB347A86}"/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D1740B05-9D60-4DD4-912D-96F2F69BD019}">
          <x14:formula1>
            <xm:f>'Processed products'!$AJ$5:$AJ$250</xm:f>
          </x14:formula1>
          <xm:sqref>B41:B42 B35:B36 B38:B39 B32:B33</xm:sqref>
        </x14:dataValidation>
        <x14:dataValidation type="list" allowBlank="1" showInputMessage="1" showErrorMessage="1" xr:uid="{3AC3CF07-2863-421B-9377-7B9A640746C1}">
          <x14:formula1>
            <xm:f>Other_tables!$O$5:$O$13</xm:f>
          </x14:formula1>
          <xm:sqref>D88:D101</xm:sqref>
        </x14:dataValidation>
        <x14:dataValidation type="list" allowBlank="1" showInputMessage="1" showErrorMessage="1" xr:uid="{15C80358-2C85-41BD-A92B-5429ED65B332}">
          <x14:formula1>
            <xm:f>Other_tables!$T$5:$T$6</xm:f>
          </x14:formula1>
          <xm:sqref>E88:E101</xm:sqref>
        </x14:dataValidation>
        <x14:dataValidation type="list" allowBlank="1" showInputMessage="1" showErrorMessage="1" xr:uid="{0F207348-30B5-4E7D-BE88-4E384E6E5F0D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A07DC900-99C9-48DA-9F5F-BE3BEB3863EF}">
          <x14:formula1>
            <xm:f>Other_tables!$B$4:$B$11</xm:f>
          </x14:formula1>
          <xm:sqref>G5</xm:sqref>
        </x14:dataValidation>
        <x14:dataValidation type="list" allowBlank="1" showInputMessage="1" showErrorMessage="1" xr:uid="{F48E29FC-E602-4829-81E0-E6E406C03464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A9F11E4D-3221-4B89-A052-81C61C1ABD06}">
          <x14:formula1>
            <xm:f>'Processed products'!$AJ$5:$AJ$104</xm:f>
          </x14:formula1>
          <xm:sqref>B62:B64 B57 B40 B37 B34</xm:sqref>
        </x14:dataValidation>
        <x14:dataValidation type="list" allowBlank="1" showInputMessage="1" showErrorMessage="1" xr:uid="{8A4D5D4E-600A-47F7-AEB6-17157E936150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7E82EEA0-E511-417C-9575-755D73B9372C}">
          <x14:formula1>
            <xm:f>'Processed products'!$AK$5:$AK$250</xm:f>
          </x14:formula1>
          <xm:sqref>B13:B15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DAAC9-B368-4769-987B-30975164C567}">
  <sheetPr>
    <tabColor theme="5" tint="0.59999389629810485"/>
  </sheetPr>
  <dimension ref="A1:CB137"/>
  <sheetViews>
    <sheetView topLeftCell="B1" workbookViewId="0">
      <selection activeCell="R48" sqref="R48:R51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207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260</v>
      </c>
      <c r="C5" s="333"/>
      <c r="F5" s="99" t="s">
        <v>201</v>
      </c>
      <c r="G5" s="96" t="s">
        <v>61</v>
      </c>
    </row>
    <row r="6" spans="1:80" x14ac:dyDescent="0.3">
      <c r="A6" s="3" t="s">
        <v>5</v>
      </c>
      <c r="B6" s="333" t="s">
        <v>261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262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/>
      <c r="C13" s="8" t="s">
        <v>13</v>
      </c>
      <c r="D13" s="35"/>
      <c r="E13" s="9"/>
      <c r="P13" s="247" t="str">
        <f>(IF($B13="","0",VLOOKUP($B13,Biomass_pool_output_Livesto_mod!$A$3:$H$250,8,FALSE)))</f>
        <v>0</v>
      </c>
      <c r="Q13" s="17"/>
      <c r="R13" s="18">
        <f>(IF($B13="","0",VLOOKUP($B13,Biomass_pool_output_Livesto_mod!$A$3:$I$250,3,FALSE)))*$E13</f>
        <v>0</v>
      </c>
      <c r="S13" s="18">
        <f>(IF($B13="","0",VLOOKUP($B13,Biomass_pool_output_Livesto_mod!$A$3:$I$250,4,FALSE)))*$E13</f>
        <v>0</v>
      </c>
      <c r="T13" s="18">
        <f>(IF($B13="","0",VLOOKUP($B13,Biomass_pool_output_Livesto_mod!$A$3:$I$250,5,FALSE)))*$E13</f>
        <v>0</v>
      </c>
      <c r="U13" s="18">
        <f>(IF($B13="","0",VLOOKUP($B13,Biomass_pool_output_Livesto_mod!$A$3:$I$250,6,FALSE)))*$E13</f>
        <v>0</v>
      </c>
      <c r="V13" s="18">
        <f>(IF($B13="","0",VLOOKUP($B13,Biomass_pool_output_Livesto_mod!$A$3:$I$250,7,FALSE)))*$E13</f>
        <v>0</v>
      </c>
      <c r="W13" s="301">
        <f>IF(B13="",0,IF(VLOOKUP(B13,Other_tables!$E$3:$H$225,3,FALSE)="Nej",VLOOKUP($B13,Biomass_pool_output_Livesto_mod!$A$3:$I$250,9,FALSE)*$E13,((VLOOKUP(B13,Other_tables!$E$3:$H$225,4,FALSE))/100)*E13*1000))</f>
        <v>0</v>
      </c>
      <c r="X13" s="301">
        <f>(IF($B13="","0",VLOOKUP($B13,Biomass_pool_output_Livesto_mod!$A$3:$J$250,10,FALSE)))*$E13</f>
        <v>0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/>
      <c r="C15" s="8" t="s">
        <v>13</v>
      </c>
      <c r="D15" s="35"/>
      <c r="E15" s="9"/>
      <c r="P15" s="247" t="str">
        <f>(IF($B15="","0",VLOOKUP($B15,Biomass_pool_output_Livesto_mod!$A$3:$H$250,8,FALSE)))</f>
        <v>0</v>
      </c>
      <c r="Q15" s="17"/>
      <c r="R15" s="18">
        <f>(IF($B15="","0",VLOOKUP($B15,Biomass_pool_output_Livesto_mod!$A$3:$I$250,3,FALSE)))*$E15</f>
        <v>0</v>
      </c>
      <c r="S15" s="18">
        <f>(IF($B15="","0",VLOOKUP($B15,Biomass_pool_output_Livesto_mod!$A$3:$I$250,4,FALSE)))*$E15</f>
        <v>0</v>
      </c>
      <c r="T15" s="18">
        <f>(IF($B15="","0",VLOOKUP($B15,Biomass_pool_output_Livesto_mod!$A$3:$I$250,5,FALSE)))*$E15</f>
        <v>0</v>
      </c>
      <c r="U15" s="18">
        <f>(IF($B15="","0",VLOOKUP($B15,Biomass_pool_output_Livesto_mod!$A$3:$I$250,6,FALSE)))*$E15</f>
        <v>0</v>
      </c>
      <c r="V15" s="18">
        <f>(IF($B15="","0",VLOOKUP($B15,Biomass_pool_output_Livesto_mod!$A$3:$I$250,7,FALSE)))*$E15</f>
        <v>0</v>
      </c>
      <c r="W15" s="301">
        <f>IF(B15="",0,IF(VLOOKUP(B15,Other_tables!$E$3:$H$225,3,FALSE)="Nej",VLOOKUP($B15,Biomass_pool_output_Livesto_mod!$A$3:$I$250,9,FALSE)*$E15,((VLOOKUP(B15,Other_tables!$E$3:$H$225,4,FALSE))/100)*E15*1000))</f>
        <v>0</v>
      </c>
      <c r="X15" s="301">
        <f>(IF($B15="","0",VLOOKUP($B15,Biomass_pool_output_Livesto_mod!$A$3:$J$250,10,FALSE)))*$E15</f>
        <v>0</v>
      </c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 t="s">
        <v>263</v>
      </c>
      <c r="C16" s="8" t="s">
        <v>13</v>
      </c>
      <c r="D16" s="35"/>
      <c r="E16" s="9">
        <v>1</v>
      </c>
      <c r="P16" s="247">
        <f>(IF($B16="","0",VLOOKUP($B16,Biomass_pool_output_Livesto_mod!$A$3:$H$250,8,FALSE)))</f>
        <v>333</v>
      </c>
      <c r="Q16" s="17"/>
      <c r="R16" s="18">
        <f>(IF($B16="","0",VLOOKUP($B16,Biomass_pool_output_Livesto_mod!$A$3:$I$250,3,FALSE)))*$E16</f>
        <v>450</v>
      </c>
      <c r="S16" s="18">
        <f>(IF($B16="","0",VLOOKUP($B16,Biomass_pool_output_Livesto_mod!$A$3:$I$250,4,FALSE)))*$E16</f>
        <v>23.7250412249705</v>
      </c>
      <c r="T16" s="18">
        <f>(IF($B16="","0",VLOOKUP($B16,Biomass_pool_output_Livesto_mod!$A$3:$I$250,5,FALSE)))*$E16</f>
        <v>3.6513545347467602</v>
      </c>
      <c r="U16" s="18">
        <f>(IF($B16="","0",VLOOKUP($B16,Biomass_pool_output_Livesto_mod!$A$3:$I$250,6,FALSE)))*$E16</f>
        <v>22.025912838633701</v>
      </c>
      <c r="V16" s="18">
        <f>(IF($B16="","0",VLOOKUP($B16,Biomass_pool_output_Livesto_mod!$A$3:$I$250,7,FALSE)))*$E16</f>
        <v>18.399999999999999</v>
      </c>
      <c r="W16" s="301">
        <f>IF(B16="",0,IF(VLOOKUP(B16,Other_tables!$E$3:$H$225,3,FALSE)="Nej",VLOOKUP($B16,Biomass_pool_output_Livesto_mod!$A$3:$I$250,9,FALSE)*$E16,((VLOOKUP(B16,Other_tables!$E$3:$H$225,4,FALSE))/100)*E16*1000))</f>
        <v>900</v>
      </c>
      <c r="X16" s="301">
        <f>(IF($B16="","0",VLOOKUP($B16,Biomass_pool_output_Livesto_mod!$A$3:$J$250,10,FALSE)))*$E16</f>
        <v>1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333</v>
      </c>
      <c r="Q17" s="131"/>
      <c r="R17" s="18">
        <f t="shared" ref="R17:V17" si="1">SUM(R13:R16)</f>
        <v>450</v>
      </c>
      <c r="S17" s="18">
        <f t="shared" si="1"/>
        <v>23.7250412249705</v>
      </c>
      <c r="T17" s="18">
        <f t="shared" si="1"/>
        <v>3.6513545347467602</v>
      </c>
      <c r="U17" s="18">
        <f t="shared" si="1"/>
        <v>22.025912838633701</v>
      </c>
      <c r="V17" s="18">
        <f t="shared" si="1"/>
        <v>18.399999999999999</v>
      </c>
      <c r="W17" s="18">
        <f>SUM(W13:W16)</f>
        <v>900</v>
      </c>
      <c r="X17" s="301">
        <f>IF((X13+X14+X15+X16)=0,0,(E13*X13+E14*X14+E15*X15+E16*X16)/E17)</f>
        <v>1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/>
      <c r="C22" s="8" t="s">
        <v>13</v>
      </c>
      <c r="D22" s="116"/>
      <c r="E22" s="115">
        <f>IF(B22="",0,VLOOKUP(B22,$B$13:$E$16,4,FALSE))</f>
        <v>0</v>
      </c>
      <c r="F22" s="93"/>
      <c r="G22" s="128"/>
      <c r="H22" s="93"/>
      <c r="I22" s="93"/>
      <c r="J22" s="93"/>
      <c r="K22" s="93"/>
      <c r="L22" s="163">
        <f>IF(G22="IPCC_MCF_B0",0,((W13/1000)*(I22/100)))</f>
        <v>0</v>
      </c>
      <c r="M22" s="163">
        <f>IF(G22="IPCC_MCF_B0",0,((W13/1000)*(J22/100)))</f>
        <v>0</v>
      </c>
      <c r="O22" s="177"/>
      <c r="P22" s="247" t="str">
        <f>IF($B22="","0",(((E22-Q22)*1000)/((E22*1000)/P13)))</f>
        <v>0</v>
      </c>
      <c r="Q22" s="243">
        <f>AR22*(16/12)*9.375</f>
        <v>0</v>
      </c>
      <c r="R22" s="159">
        <f>AR22*5</f>
        <v>0</v>
      </c>
      <c r="S22" s="159">
        <v>0</v>
      </c>
      <c r="T22" s="159">
        <v>0</v>
      </c>
      <c r="U22" s="159">
        <v>0</v>
      </c>
      <c r="V22" s="159">
        <f>(AR22*(16/12)*55)+(AR22*4*21.75)</f>
        <v>0</v>
      </c>
      <c r="W22" s="159">
        <f>AR22*(16/12)*9.375</f>
        <v>0</v>
      </c>
      <c r="X22" s="159">
        <f>IF(L22&gt;0,(L22-(L22*BH22^(F22/10))),0)</f>
        <v>0</v>
      </c>
      <c r="Y22" s="207">
        <f>IF(M22&gt;0,(M22-(M22*BI22^(F22/10))),0)</f>
        <v>0</v>
      </c>
      <c r="Z22" s="202">
        <f>E22-Q22</f>
        <v>0</v>
      </c>
      <c r="AA22" s="27">
        <f>IF($E22="",0,(R13-(R22*1000))/1000)</f>
        <v>0</v>
      </c>
      <c r="AB22" s="27">
        <f>IF($E22="",0,(S13-(S22*1000))/1000)</f>
        <v>0</v>
      </c>
      <c r="AC22" s="27">
        <f>IF($E22="",0,(T13-(T22*1000))/1000)</f>
        <v>0</v>
      </c>
      <c r="AD22" s="27">
        <f>IF($E22="",0,(U13-(U22*1000))/1000)</f>
        <v>0</v>
      </c>
      <c r="AE22" s="27">
        <f>IF($E22="",0,(V13-V22))</f>
        <v>0</v>
      </c>
      <c r="AF22" s="27">
        <f>IF($E22="",0,(W13-(W22*1000))/1000)</f>
        <v>0</v>
      </c>
      <c r="AG22" s="27">
        <f>IF($E22="",0,(L22-X22))</f>
        <v>0</v>
      </c>
      <c r="AH22" s="196">
        <f>IF($E22="",0,(M22-Y22))</f>
        <v>0</v>
      </c>
      <c r="AI22" s="200" t="str">
        <f>IF($E22=0,"",(AA22/$Z22)*1000)</f>
        <v/>
      </c>
      <c r="AJ22" s="18" t="str">
        <f t="shared" ref="AJ22:AL25" si="2">IF($E22=0,"",(AB22/$Z22)*1000)</f>
        <v/>
      </c>
      <c r="AK22" s="18" t="str">
        <f t="shared" si="2"/>
        <v/>
      </c>
      <c r="AL22" s="18" t="str">
        <f t="shared" si="2"/>
        <v/>
      </c>
      <c r="AM22" s="18" t="str">
        <f>IF($E22=0,"",(AE22/$Z22))</f>
        <v/>
      </c>
      <c r="AN22" s="201" t="str">
        <f>IF($E22=0,"",(AF22/$Z22)*1000)</f>
        <v/>
      </c>
      <c r="AP22" s="264" t="str">
        <f>IF(B22="","",(AR22*4))</f>
        <v/>
      </c>
      <c r="AQ22" s="26">
        <v>0</v>
      </c>
      <c r="AR22" s="272">
        <f>IF(F22="",0,IF(G22="Arrhenius",(BL22+BM22)*(12/16),(((W13/1000)*BO22*(BP22/100)*0.67)*(12/16))*(F22/$G$8)))</f>
        <v>0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0</v>
      </c>
      <c r="BE22" s="138">
        <f>((M22*0.01*EXP(K22-81000*(1/(8.314*(H22+273.15)))))*24)/1000</f>
        <v>0</v>
      </c>
      <c r="BF22" s="138">
        <f>10*9.375*BD22</f>
        <v>0</v>
      </c>
      <c r="BG22" s="138">
        <f>10*9.375*BE22</f>
        <v>0</v>
      </c>
      <c r="BH22" s="139">
        <f>IF(B22="",0,1-(BF22/L22))</f>
        <v>0</v>
      </c>
      <c r="BI22" s="139">
        <f>IF(B22="",0,1-(BG22/M22))</f>
        <v>0</v>
      </c>
      <c r="BJ22" s="54">
        <f>IF(B22="",0,(L22+L22*BH22^(F22/10))/2)</f>
        <v>0</v>
      </c>
      <c r="BK22" s="54">
        <f>IF(B22="",0,(M22+M22*BI22^(F22/10))/2)</f>
        <v>0</v>
      </c>
      <c r="BL22" s="140">
        <f>(((BJ22*EXP($K22-81000*(1/(8.314*(H22+273.15)))))*24)*F22)/1000</f>
        <v>0</v>
      </c>
      <c r="BM22" s="290">
        <f>(((BK22*0.01*EXP(K22-81000*(1/(8.314*(H22+273.15)))))*24)*F22)/1000</f>
        <v>0</v>
      </c>
      <c r="BO22" s="285">
        <f>VLOOKUP(B22,'Processed products'!$AK$5:$AV$250,12,FALSE)</f>
        <v>0</v>
      </c>
      <c r="BP22" s="316">
        <f>VLOOKUP(B22,'Processed products'!$AK$5:$AV$250,11,FALSE)</f>
        <v>0</v>
      </c>
      <c r="BR22" s="329">
        <f>$X$17</f>
        <v>1</v>
      </c>
      <c r="BT22" s="228">
        <f t="shared" si="0"/>
        <v>0</v>
      </c>
      <c r="BU22" s="228">
        <f t="shared" si="0"/>
        <v>0</v>
      </c>
      <c r="BV22" s="228">
        <f t="shared" si="0"/>
        <v>0</v>
      </c>
      <c r="BW22" s="228">
        <f t="shared" si="0"/>
        <v>0</v>
      </c>
      <c r="BX22" s="228">
        <f t="shared" si="0"/>
        <v>0</v>
      </c>
      <c r="BY22" s="228">
        <f t="shared" si="0"/>
        <v>0</v>
      </c>
      <c r="BZ22" s="228">
        <f t="shared" si="0"/>
        <v>0</v>
      </c>
      <c r="CA22" s="228">
        <f t="shared" si="0"/>
        <v>0</v>
      </c>
      <c r="CB22" s="228">
        <f t="shared" si="0"/>
        <v>0</v>
      </c>
    </row>
    <row r="23" spans="1:80" x14ac:dyDescent="0.3">
      <c r="A23" s="85" t="s">
        <v>89</v>
      </c>
      <c r="B23" s="116" t="str">
        <f t="shared" ref="B23:B25" si="3">IF(B14="","",B14)</f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2"/>
        <v/>
      </c>
      <c r="AK23" s="18" t="str">
        <f t="shared" si="2"/>
        <v/>
      </c>
      <c r="AL23" s="18" t="str">
        <f t="shared" si="2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1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3"/>
        <v/>
      </c>
      <c r="C24" s="8" t="s">
        <v>13</v>
      </c>
      <c r="D24" s="116"/>
      <c r="E24" s="115">
        <f>IF(B24="",0,VLOOKUP(B24,$B$13:$E$16,4,FALSE))</f>
        <v>0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8">IF(G24="IPCC_MCF_B0",0,((W15/1000)*(J24/100)))</f>
        <v>0</v>
      </c>
      <c r="O24" s="177"/>
      <c r="P24" s="247" t="str">
        <f>IF($B24="","0",(((E24-Q24)*1000)/((E24*1000)/P15)))</f>
        <v>0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0</v>
      </c>
      <c r="AA24" s="27">
        <f t="shared" si="9"/>
        <v>0</v>
      </c>
      <c r="AB24" s="27">
        <f t="shared" si="9"/>
        <v>0</v>
      </c>
      <c r="AC24" s="27">
        <f t="shared" si="9"/>
        <v>0</v>
      </c>
      <c r="AD24" s="27">
        <f t="shared" si="9"/>
        <v>0</v>
      </c>
      <c r="AE24" s="27">
        <f t="shared" si="10"/>
        <v>0</v>
      </c>
      <c r="AF24" s="27">
        <f t="shared" si="11"/>
        <v>0</v>
      </c>
      <c r="AG24" s="27">
        <f t="shared" si="12"/>
        <v>0</v>
      </c>
      <c r="AH24" s="196">
        <f t="shared" si="12"/>
        <v>0</v>
      </c>
      <c r="AI24" s="200" t="str">
        <f t="shared" si="13"/>
        <v/>
      </c>
      <c r="AJ24" s="18" t="str">
        <f t="shared" si="2"/>
        <v/>
      </c>
      <c r="AK24" s="18" t="str">
        <f t="shared" si="2"/>
        <v/>
      </c>
      <c r="AL24" s="18" t="str">
        <f t="shared" si="2"/>
        <v/>
      </c>
      <c r="AM24" s="18" t="str">
        <f t="shared" si="14"/>
        <v/>
      </c>
      <c r="AN24" s="201" t="str">
        <f t="shared" si="15"/>
        <v/>
      </c>
      <c r="AP24" s="264" t="str">
        <f t="shared" si="16"/>
        <v/>
      </c>
      <c r="AQ24" s="26">
        <v>0</v>
      </c>
      <c r="AR24" s="272">
        <f t="shared" si="17"/>
        <v>0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0"/>
        <v>0</v>
      </c>
      <c r="BH24" s="139">
        <f t="shared" si="21"/>
        <v>0</v>
      </c>
      <c r="BI24" s="139">
        <f t="shared" si="22"/>
        <v>0</v>
      </c>
      <c r="BJ24" s="54">
        <f t="shared" si="23"/>
        <v>0</v>
      </c>
      <c r="BK24" s="54">
        <f t="shared" si="24"/>
        <v>0</v>
      </c>
      <c r="BL24" s="140">
        <f t="shared" si="25"/>
        <v>0</v>
      </c>
      <c r="BM24" s="290">
        <f t="shared" si="26"/>
        <v>0</v>
      </c>
      <c r="BO24" s="285" t="e">
        <f>VLOOKUP(B24,'Processed products'!$AK$5:$AV$250,12,FALSE)</f>
        <v>#N/A</v>
      </c>
      <c r="BP24" s="316" t="e">
        <f>VLOOKUP(B24,'Processed products'!$AK$5:$AV$250,11,FALSE)</f>
        <v>#N/A</v>
      </c>
      <c r="BR24" s="329">
        <f t="shared" si="27"/>
        <v>1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3"/>
        <v>Ensilage_energy_whole_crop_conv</v>
      </c>
      <c r="C25" s="8" t="s">
        <v>13</v>
      </c>
      <c r="D25" s="116" t="s">
        <v>127</v>
      </c>
      <c r="E25" s="115">
        <f>IF(B25="",0,VLOOKUP(B25,$B$13:$E$16,4,FALSE))</f>
        <v>1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>
        <f t="shared" ref="P25" si="29">IF($B25="","0",(((E25-Q25)*1000)/((E25*1000)/P16)))</f>
        <v>333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1</v>
      </c>
      <c r="AA25" s="223">
        <f t="shared" si="9"/>
        <v>0.45</v>
      </c>
      <c r="AB25" s="223">
        <f t="shared" si="9"/>
        <v>2.3725041224970499E-2</v>
      </c>
      <c r="AC25" s="223">
        <f t="shared" si="9"/>
        <v>3.6513545347467602E-3</v>
      </c>
      <c r="AD25" s="223">
        <f t="shared" si="9"/>
        <v>2.2025912838633702E-2</v>
      </c>
      <c r="AE25" s="223">
        <f t="shared" si="10"/>
        <v>18.399999999999999</v>
      </c>
      <c r="AF25" s="223">
        <f t="shared" si="11"/>
        <v>0.9</v>
      </c>
      <c r="AG25" s="223">
        <f t="shared" si="12"/>
        <v>0</v>
      </c>
      <c r="AH25" s="224">
        <f t="shared" si="12"/>
        <v>0</v>
      </c>
      <c r="AI25" s="156">
        <f t="shared" si="13"/>
        <v>450</v>
      </c>
      <c r="AJ25" s="157">
        <f t="shared" si="2"/>
        <v>23.7250412249705</v>
      </c>
      <c r="AK25" s="157">
        <f t="shared" si="2"/>
        <v>3.6513545347467602</v>
      </c>
      <c r="AL25" s="157">
        <f t="shared" si="2"/>
        <v>22.025912838633701</v>
      </c>
      <c r="AM25" s="157">
        <f t="shared" si="14"/>
        <v>18.399999999999999</v>
      </c>
      <c r="AN25" s="158">
        <f t="shared" si="15"/>
        <v>900</v>
      </c>
      <c r="AP25" s="264">
        <f t="shared" si="16"/>
        <v>0</v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 t="e">
        <f t="shared" si="21"/>
        <v>#DIV/0!</v>
      </c>
      <c r="BI25" s="314" t="e">
        <f t="shared" si="22"/>
        <v>#DIV/0!</v>
      </c>
      <c r="BJ25" s="291" t="e">
        <f t="shared" si="23"/>
        <v>#DIV/0!</v>
      </c>
      <c r="BK25" s="291" t="e">
        <f t="shared" si="24"/>
        <v>#DIV/0!</v>
      </c>
      <c r="BL25" s="292" t="e">
        <f t="shared" si="25"/>
        <v>#DIV/0!</v>
      </c>
      <c r="BM25" s="293" t="e">
        <f t="shared" si="26"/>
        <v>#DIV/0!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1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</v>
      </c>
      <c r="M26" s="163">
        <f>SUM(M22:M25)</f>
        <v>0</v>
      </c>
      <c r="O26" s="177"/>
      <c r="P26" s="249">
        <f>(E22*P22+E23*P23+E24*P24+E25*P25)/E26</f>
        <v>333</v>
      </c>
      <c r="Q26" s="244">
        <f>SUM(Q22:Q25)</f>
        <v>0</v>
      </c>
      <c r="R26" s="208">
        <f t="shared" ref="R26:Y26" si="30">SUM(R22:R25)</f>
        <v>0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0</v>
      </c>
      <c r="W26" s="208">
        <f t="shared" si="30"/>
        <v>0</v>
      </c>
      <c r="X26" s="208">
        <f t="shared" si="30"/>
        <v>0</v>
      </c>
      <c r="Y26" s="222">
        <f t="shared" si="30"/>
        <v>0</v>
      </c>
      <c r="Z26" s="215">
        <f>SUM(Z22:Z25)</f>
        <v>1</v>
      </c>
      <c r="AA26" s="70">
        <f t="shared" ref="AA26:AH26" si="31">SUM(AA22:AA25)</f>
        <v>0.45</v>
      </c>
      <c r="AB26" s="70">
        <f t="shared" si="31"/>
        <v>2.3725041224970499E-2</v>
      </c>
      <c r="AC26" s="70">
        <f t="shared" si="31"/>
        <v>3.6513545347467602E-3</v>
      </c>
      <c r="AD26" s="70">
        <f t="shared" si="31"/>
        <v>2.2025912838633702E-2</v>
      </c>
      <c r="AE26" s="70">
        <f t="shared" si="31"/>
        <v>18.399999999999999</v>
      </c>
      <c r="AF26" s="70">
        <f t="shared" si="31"/>
        <v>0.9</v>
      </c>
      <c r="AG26" s="70">
        <f t="shared" si="31"/>
        <v>0</v>
      </c>
      <c r="AH26" s="216">
        <f t="shared" si="31"/>
        <v>0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B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 xml:space="preserve">Solid/total fraction of input1 - </v>
      </c>
      <c r="B31" s="66" t="str">
        <f>IF(B13="","",B13)</f>
        <v/>
      </c>
      <c r="C31" s="67" t="s">
        <v>13</v>
      </c>
      <c r="D31" s="280"/>
      <c r="E31" s="68"/>
      <c r="F31" s="70">
        <f>IF(E31&gt;0,(E31)*($E$22-$Q$22),0)</f>
        <v>0</v>
      </c>
      <c r="G31" s="67" t="str">
        <f>B31</f>
        <v/>
      </c>
      <c r="H31" s="67" t="str">
        <f>IF(G31="","",VLOOKUP(G31,Other_tables!$Y$3:$AA$214,2,FALSE))</f>
        <v/>
      </c>
      <c r="I31" s="67" t="str">
        <f>IF(G31="","",VLOOKUP(G31,Other_tables!$Y$3:$AA$214,3,FALSE))</f>
        <v/>
      </c>
      <c r="J31" s="111"/>
      <c r="K31" s="111"/>
      <c r="L31" s="69"/>
      <c r="M31" s="69"/>
      <c r="N31" s="69"/>
      <c r="O31" s="69"/>
      <c r="P31" s="69"/>
      <c r="Q31" s="69"/>
      <c r="R31" s="180"/>
      <c r="S31" s="181"/>
      <c r="T31" s="172" t="str">
        <f>IF(B32="",P13,IF(B33="",(F31/(((E13/(P13/1000))-Q22)-(F32/(T32/1000))))*1000,(F31/(((E13/(P13/1000))-Q22)-((F33/(T33/1000))+(F32/(T32/1000)))))*1000))</f>
        <v>0</v>
      </c>
      <c r="U31" s="182" t="s">
        <v>126</v>
      </c>
      <c r="V31" s="180"/>
      <c r="W31" s="180"/>
      <c r="X31" s="180"/>
      <c r="Y31" s="180"/>
      <c r="Z31" s="215">
        <f>F31</f>
        <v>0</v>
      </c>
      <c r="AA31" s="170">
        <f t="shared" ref="AA31:AD33" si="32">IF($E31="",0,((R$13-(R$22*1000))*L31)/1000)</f>
        <v>0</v>
      </c>
      <c r="AB31" s="70">
        <f t="shared" si="32"/>
        <v>0</v>
      </c>
      <c r="AC31" s="70">
        <f t="shared" si="32"/>
        <v>0</v>
      </c>
      <c r="AD31" s="70">
        <f t="shared" si="32"/>
        <v>0</v>
      </c>
      <c r="AE31" s="70">
        <f>IF($E31="",0,((V$13-V$22)*P31))</f>
        <v>0</v>
      </c>
      <c r="AF31" s="144">
        <f>IF($E31="",0,((W$13-(W$22*1000))*Q31)/1000)</f>
        <v>0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 t="str">
        <f t="shared" ref="AI31:AL42" si="35">IF($E31="","",(AA31/$F31)*1000)</f>
        <v/>
      </c>
      <c r="AJ31" s="71" t="str">
        <f t="shared" si="35"/>
        <v/>
      </c>
      <c r="AK31" s="71" t="str">
        <f t="shared" si="35"/>
        <v/>
      </c>
      <c r="AL31" s="71" t="str">
        <f t="shared" si="35"/>
        <v/>
      </c>
      <c r="AM31" s="187" t="str">
        <f t="shared" ref="AM31:AM42" si="36">IF($E31="","",(AE31/$F31))</f>
        <v/>
      </c>
      <c r="AN31" s="112" t="str">
        <f t="shared" ref="AN31:AN42" si="37">IF($E31="","",(AF31/$F31)*1000)</f>
        <v/>
      </c>
      <c r="BR31" s="329">
        <f t="shared" ref="BR31:BR42" si="38">$X$17</f>
        <v>1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179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154" t="str">
        <f t="shared" si="37"/>
        <v/>
      </c>
      <c r="BR32" s="329">
        <f t="shared" si="38"/>
        <v>1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1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 t="str">
        <f>IF(B14="","",B14)</f>
        <v/>
      </c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products'!$AJ$5:$AM$104,2,FALSE))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1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1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1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 xml:space="preserve">Solid/total fraction of input3 - </v>
      </c>
      <c r="B37" s="66" t="str">
        <f>IF(B15="","",B15)</f>
        <v/>
      </c>
      <c r="C37" s="67" t="s">
        <v>13</v>
      </c>
      <c r="D37" s="280"/>
      <c r="E37" s="68"/>
      <c r="F37" s="70">
        <f>IF(E37&gt;0,(E37)*($E$24-$Q$24),0)</f>
        <v>0</v>
      </c>
      <c r="G37" s="67" t="str">
        <f>B37</f>
        <v/>
      </c>
      <c r="H37" s="67" t="str">
        <f>IF(G37="","",VLOOKUP(G37,Other_tables!$Y$3:$AA$214,2,FALSE))</f>
        <v/>
      </c>
      <c r="I37" s="67" t="str">
        <f>IF(G37="","",VLOOKUP(G37,Other_tables!$Y$3:$AA$214,3,FALSE))</f>
        <v/>
      </c>
      <c r="J37" s="111"/>
      <c r="K37" s="111"/>
      <c r="L37" s="69"/>
      <c r="M37" s="69"/>
      <c r="N37" s="69"/>
      <c r="O37" s="69"/>
      <c r="P37" s="69"/>
      <c r="Q37" s="69"/>
      <c r="R37" s="180"/>
      <c r="S37" s="181"/>
      <c r="T37" s="172" t="str">
        <f>IF(B38="",P15,IF(B39="",(F37/(((E15/(P15/1000))-Q24)-(F38/(T38/1000))))*1000,(F37/(((E15/(P15/1000))-Q24)-((F39/(T39/1000))+(F38/(T38/1000)))))*1000))</f>
        <v>0</v>
      </c>
      <c r="U37" s="182" t="s">
        <v>126</v>
      </c>
      <c r="V37" s="180"/>
      <c r="W37" s="180"/>
      <c r="X37" s="180"/>
      <c r="Y37" s="180"/>
      <c r="Z37" s="215">
        <f t="shared" si="39"/>
        <v>0</v>
      </c>
      <c r="AA37" s="170">
        <f t="shared" ref="AA37:AD39" si="41">IF($E37="",0,((R$15-(R$24*1000))*L37)/1000)</f>
        <v>0</v>
      </c>
      <c r="AB37" s="70">
        <f t="shared" si="41"/>
        <v>0</v>
      </c>
      <c r="AC37" s="70">
        <f t="shared" si="41"/>
        <v>0</v>
      </c>
      <c r="AD37" s="70">
        <f t="shared" si="41"/>
        <v>0</v>
      </c>
      <c r="AE37" s="70">
        <f>IF($E37="",0,((V$15-V$24)*P37))</f>
        <v>0</v>
      </c>
      <c r="AF37" s="144">
        <f>IF($E37="",0,((W$15-(W$24*1000))*Q37)/1000)</f>
        <v>0</v>
      </c>
      <c r="AG37" s="144">
        <f t="shared" si="33"/>
        <v>0</v>
      </c>
      <c r="AH37" s="216">
        <f t="shared" si="34"/>
        <v>0</v>
      </c>
      <c r="AI37" s="210" t="str">
        <f t="shared" si="35"/>
        <v/>
      </c>
      <c r="AJ37" s="71" t="str">
        <f t="shared" si="35"/>
        <v/>
      </c>
      <c r="AK37" s="71" t="str">
        <f t="shared" si="35"/>
        <v/>
      </c>
      <c r="AL37" s="71" t="str">
        <f t="shared" si="35"/>
        <v/>
      </c>
      <c r="AM37" s="187" t="str">
        <f>IF($E37="","",(AE37/$F37))</f>
        <v/>
      </c>
      <c r="AN37" s="112" t="str">
        <f t="shared" si="37"/>
        <v/>
      </c>
      <c r="BR37" s="329">
        <f t="shared" si="38"/>
        <v>1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1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1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>Solid/total fraction of input4 - Ensilage_energy_whole_crop_conv</v>
      </c>
      <c r="B40" s="66" t="str">
        <f>IF(B16="","",B16)</f>
        <v>Ensilage_energy_whole_crop_conv</v>
      </c>
      <c r="C40" s="67" t="s">
        <v>13</v>
      </c>
      <c r="D40" s="280" t="s">
        <v>127</v>
      </c>
      <c r="E40" s="68">
        <v>1</v>
      </c>
      <c r="F40" s="70">
        <f>IF(E40&gt;0,(E40)*($E$25-$Q$25),0)</f>
        <v>1</v>
      </c>
      <c r="G40" s="67" t="str">
        <f>B40</f>
        <v>Ensilage_energy_whole_crop_conv</v>
      </c>
      <c r="H40" s="67" t="str">
        <f>IF(G40="","",VLOOKUP(G40,Other_tables!$Y$3:$AA$214,2,FALSE))</f>
        <v>Transformed_green_feed</v>
      </c>
      <c r="I40" s="67" t="str">
        <f>IF(G40="","",VLOOKUP(G40,Other_tables!$Y$3:$AA$214,3,FALSE))</f>
        <v>Silage_grazing</v>
      </c>
      <c r="J40" s="111"/>
      <c r="K40" s="111"/>
      <c r="L40" s="69">
        <v>1</v>
      </c>
      <c r="M40" s="69">
        <v>1</v>
      </c>
      <c r="N40" s="69">
        <v>1</v>
      </c>
      <c r="O40" s="69">
        <v>1</v>
      </c>
      <c r="P40" s="69">
        <v>1</v>
      </c>
      <c r="Q40" s="69">
        <v>1</v>
      </c>
      <c r="R40" s="180"/>
      <c r="S40" s="181"/>
      <c r="T40" s="172">
        <f>IF(B41="",P16,IF(B42="",(F40/(((E16/(P16/1000))-Q25)-(F41/(T41/1000))))*1000,(F40/(((E16/(P16/1000))-Q25)-((F42/(T42/1000))+(F41/(T41/1000)))))*1000))</f>
        <v>333</v>
      </c>
      <c r="U40" s="182" t="s">
        <v>126</v>
      </c>
      <c r="V40" s="180"/>
      <c r="W40" s="180"/>
      <c r="X40" s="180"/>
      <c r="Y40" s="180"/>
      <c r="Z40" s="215">
        <f t="shared" si="39"/>
        <v>1</v>
      </c>
      <c r="AA40" s="170">
        <f t="shared" ref="AA40:AD42" si="44">IF($E40="",0,((R$16-(R$25*1000))*L40)/1000)</f>
        <v>0.45</v>
      </c>
      <c r="AB40" s="70">
        <f t="shared" si="44"/>
        <v>2.3725041224970499E-2</v>
      </c>
      <c r="AC40" s="70">
        <f t="shared" si="44"/>
        <v>3.6513545347467602E-3</v>
      </c>
      <c r="AD40" s="70">
        <f t="shared" si="44"/>
        <v>2.2025912838633702E-2</v>
      </c>
      <c r="AE40" s="70">
        <f>IF($E40="",0,((V$16-V$25)*P40))</f>
        <v>18.399999999999999</v>
      </c>
      <c r="AF40" s="144">
        <f>IF($E40="",0,((W$16-(W$25*1000))*Q40)/1000)</f>
        <v>0.9</v>
      </c>
      <c r="AG40" s="144">
        <f t="shared" si="33"/>
        <v>0</v>
      </c>
      <c r="AH40" s="216">
        <f t="shared" si="34"/>
        <v>0</v>
      </c>
      <c r="AI40" s="210">
        <f t="shared" si="35"/>
        <v>450</v>
      </c>
      <c r="AJ40" s="71">
        <f t="shared" si="35"/>
        <v>23.7250412249705</v>
      </c>
      <c r="AK40" s="71">
        <f t="shared" si="35"/>
        <v>3.6513545347467602</v>
      </c>
      <c r="AL40" s="71">
        <f t="shared" si="35"/>
        <v>22.025912838633701</v>
      </c>
      <c r="AM40" s="187">
        <f t="shared" si="36"/>
        <v>18.399999999999999</v>
      </c>
      <c r="AN40" s="112">
        <f t="shared" si="37"/>
        <v>900</v>
      </c>
      <c r="BR40" s="329">
        <f t="shared" si="38"/>
        <v>1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1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1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1</v>
      </c>
      <c r="L43" s="27">
        <f t="shared" ref="L43:Q43" si="45">SUM(L28,L31:L42)</f>
        <v>1</v>
      </c>
      <c r="M43" s="27">
        <f t="shared" si="45"/>
        <v>1</v>
      </c>
      <c r="N43" s="27">
        <f t="shared" si="45"/>
        <v>1</v>
      </c>
      <c r="O43" s="27">
        <f t="shared" si="45"/>
        <v>1</v>
      </c>
      <c r="P43" s="27">
        <f t="shared" si="45"/>
        <v>1</v>
      </c>
      <c r="Q43" s="64">
        <f t="shared" si="45"/>
        <v>1</v>
      </c>
      <c r="S43" s="28"/>
      <c r="Y43" s="225" t="s">
        <v>40</v>
      </c>
      <c r="Z43" s="141">
        <f>SUM(Z31:Z42)</f>
        <v>1</v>
      </c>
      <c r="AA43" s="141">
        <f t="shared" ref="AA43:AG43" si="46">SUM(AA31:AA42)</f>
        <v>0.45</v>
      </c>
      <c r="AB43" s="141">
        <f t="shared" si="46"/>
        <v>2.3725041224970499E-2</v>
      </c>
      <c r="AC43" s="141">
        <f t="shared" si="46"/>
        <v>3.6513545347467602E-3</v>
      </c>
      <c r="AD43" s="141">
        <f>SUM(AD31:AD42)</f>
        <v>2.2025912838633702E-2</v>
      </c>
      <c r="AE43" s="141">
        <f t="shared" si="46"/>
        <v>18.399999999999999</v>
      </c>
      <c r="AF43" s="141">
        <f t="shared" si="46"/>
        <v>0.9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</v>
      </c>
      <c r="AA44" s="198">
        <f t="shared" ref="AA44:AG44" si="47">AA26-AA43</f>
        <v>0</v>
      </c>
      <c r="AB44" s="198">
        <f t="shared" si="47"/>
        <v>0</v>
      </c>
      <c r="AC44" s="198">
        <f t="shared" si="47"/>
        <v>0</v>
      </c>
      <c r="AD44" s="198">
        <f t="shared" si="47"/>
        <v>0</v>
      </c>
      <c r="AE44" s="198">
        <f t="shared" si="47"/>
        <v>0</v>
      </c>
      <c r="AF44" s="198">
        <f t="shared" si="47"/>
        <v>0</v>
      </c>
      <c r="AG44" s="198">
        <f t="shared" si="47"/>
        <v>0</v>
      </c>
      <c r="AH44" s="199">
        <f>AH26-AH43</f>
        <v>0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58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/>
      </c>
      <c r="C48" s="27">
        <f>IF(B48="",0,IF(VLOOKUP(G48,Other_tables!$E$3:$H$225,3,FALSE)="Nej",VLOOKUP(B48,$B$31:$AH$42,31,FALSE),((VLOOKUP(G48,Other_tables!$E$3:$H$225,4,FALSE))/100)*VLOOKUP(B48,$B$31:$F$42,5,FALSE)))</f>
        <v>0</v>
      </c>
      <c r="D48" s="162"/>
      <c r="E48" s="16" t="str">
        <f>IF(B48="","",IF($G$5=Other_tables!$I$2,VLOOKUP(G48,Other_tables!$E$3:$K$225,5,FALSE),IF($G$5=Other_tables!$J$2,VLOOKUP(G48,Other_tables!$E$3:$K$225,6,FALSE),IF($G$5=Other_tables!$K$2,VLOOKUP(G48,Other_tables!$E$3:$K$225,7,FALSE),"?"))))</f>
        <v/>
      </c>
      <c r="F48" s="27">
        <f t="shared" ref="F48:F50" si="49">IF(OR(E48="",E48="?"),0,((((0.981*E48*C48)/(0.0831*(273.15+$G$4)))*16)/1000)*((100-$G$7)/100))</f>
        <v>0</v>
      </c>
      <c r="G48" s="16">
        <f>B13</f>
        <v>0</v>
      </c>
      <c r="Q48" s="159">
        <f t="shared" ref="Q48:Q50" si="50">IF(OR(E48="",E48="?"),0,(F48/((100-$G$7)/100))*2.48)</f>
        <v>0</v>
      </c>
      <c r="R48" s="159">
        <f>IF(OR(E48="",E48="?"),0,(F48*(12/16)+AR48+AQ48+AP48))</f>
        <v>0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0</v>
      </c>
      <c r="W48" s="159">
        <f t="shared" ref="W48:W50" si="52">IF(OR(E48="",E48="?"),0,(F48/((100-$G$7)/100))*2.48)</f>
        <v>0</v>
      </c>
      <c r="X48" s="159">
        <f>W48</f>
        <v>0</v>
      </c>
      <c r="Y48" s="165"/>
      <c r="AP48" s="188">
        <f>IF(F48="","",(F48/((100-$G$7)/100))*(12/16)*0.538)</f>
        <v>0</v>
      </c>
      <c r="AQ48" s="26">
        <v>0</v>
      </c>
      <c r="AR48" s="188">
        <f>IF(F48="","",((F48/((100-$G$7)/100))-F48)*(12/16))</f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/>
      </c>
      <c r="C50" s="27">
        <f>IF(B50="",0,IF(VLOOKUP(G50,Other_tables!$E$3:$H$225,3,FALSE)="Nej",VLOOKUP(B50,$B$31:$AH$42,31,FALSE),((VLOOKUP(G50,Other_tables!$E$3:$H$225,4,FALSE))/100)*VLOOKUP(B50,$B$31:$F$42,5,FALSE)))</f>
        <v>0</v>
      </c>
      <c r="D50" s="162"/>
      <c r="E50" s="16" t="str">
        <f>IF(B50="","",IF($G$5=Other_tables!$I$2,VLOOKUP(G50,Other_tables!$E$3:$K$225,5,FALSE),IF($G$5=Other_tables!$J$2,VLOOKUP(G50,Other_tables!$E$3:$K$225,6,FALSE),IF($G$5=Other_tables!$K$2,VLOOKUP(G50,Other_tables!$E$3:$K$225,7,FALSE),"?"))))</f>
        <v/>
      </c>
      <c r="F50" s="27">
        <f t="shared" si="49"/>
        <v>0</v>
      </c>
      <c r="G50" s="16">
        <f>B15</f>
        <v>0</v>
      </c>
      <c r="Q50" s="159">
        <f t="shared" si="50"/>
        <v>0</v>
      </c>
      <c r="R50" s="159">
        <f t="shared" si="53"/>
        <v>0</v>
      </c>
      <c r="S50" s="159">
        <v>0</v>
      </c>
      <c r="T50" s="159">
        <v>0</v>
      </c>
      <c r="U50" s="159">
        <v>0</v>
      </c>
      <c r="V50" s="159">
        <f t="shared" si="51"/>
        <v>0</v>
      </c>
      <c r="W50" s="159">
        <f t="shared" si="52"/>
        <v>0</v>
      </c>
      <c r="X50" s="159">
        <f t="shared" si="54"/>
        <v>0</v>
      </c>
      <c r="Y50" s="165"/>
      <c r="AP50" s="188">
        <f>IF(F50="","",(F50/((100-$G$7)/100))*(12/16)*0.538)</f>
        <v>0</v>
      </c>
      <c r="AQ50" s="26">
        <v>0</v>
      </c>
      <c r="AR50" s="188">
        <f>IF(F50="","",((F50/((100-$G$7)/100))-F50)*(12/16))</f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>Ensilage_energy_whole_crop_conv</v>
      </c>
      <c r="C51" s="27">
        <f>IF(B51="",0,IF(VLOOKUP(G51,Other_tables!$E$3:$H$225,3,FALSE)="Nej",VLOOKUP(B51,$B$31:$AH$42,31,FALSE),((VLOOKUP(G51,Other_tables!$E$3:$H$225,4,FALSE))/100)*VLOOKUP(B51,$B$31:$F$42,5,FALSE)))</f>
        <v>0.9</v>
      </c>
      <c r="D51" s="162"/>
      <c r="E51" s="16">
        <f>IF(B51="","",IF($G$5=Other_tables!$I$2,VLOOKUP(G51,Other_tables!$E$3:$K$225,5,FALSE),IF($G$5=Other_tables!$J$2,VLOOKUP(G51,Other_tables!$E$3:$K$225,6,FALSE),IF($G$5=Other_tables!$K$2,VLOOKUP(G51,Other_tables!$E$3:$K$225,7,FALSE),"?"))))</f>
        <v>324</v>
      </c>
      <c r="F51" s="27">
        <f>IF(OR(E51="",E51="?"),0,((((0.981*E51*C51)/(0.0831*(273.15+$G$4)))*16)/1000)*((100-$G$7)/100))</f>
        <v>0.19068677756013744</v>
      </c>
      <c r="G51" s="16" t="str">
        <f>B16</f>
        <v>Ensilage_energy_whole_crop_conv</v>
      </c>
      <c r="N51" s="152"/>
      <c r="Q51" s="159">
        <f>IF(OR(E51="",E51="?"),0,(F51/((100-$G$7)/100))*2.48)</f>
        <v>0.47768000843347563</v>
      </c>
      <c r="R51" s="159">
        <f t="shared" si="53"/>
        <v>0.22215676989477473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12.284104809618707</v>
      </c>
      <c r="W51" s="159">
        <f>IF(OR(E51="",E51="?"),0,(F51/((100-$G$7)/100))*2.48)</f>
        <v>0.47768000843347563</v>
      </c>
      <c r="X51" s="159">
        <f t="shared" si="54"/>
        <v>0.47768000843347563</v>
      </c>
      <c r="Y51" s="165"/>
      <c r="AP51" s="188">
        <f>IF(F51="","",(F51+F51*($G$7/100))*(12/16)*0.538)</f>
        <v>7.7711535892970612E-2</v>
      </c>
      <c r="AQ51" s="26">
        <v>0</v>
      </c>
      <c r="AR51" s="188">
        <f>IF(F51="","",(F51*($G$7/100))*(12/16))</f>
        <v>1.4301508317010308E-3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0.19068677756013744</v>
      </c>
      <c r="Q52" s="27">
        <f t="shared" ref="Q52:X52" si="55">SUM(I36,Q48:Q51)</f>
        <v>0.47768000843347563</v>
      </c>
      <c r="R52" s="27">
        <f t="shared" si="55"/>
        <v>0.22215676989477473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12.284104809618707</v>
      </c>
      <c r="W52" s="27">
        <f t="shared" si="55"/>
        <v>0.47768000843347563</v>
      </c>
      <c r="X52" s="164">
        <f t="shared" si="55"/>
        <v>0.47768000843347563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14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14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 t="s">
        <v>249</v>
      </c>
      <c r="C57" s="8" t="s">
        <v>13</v>
      </c>
      <c r="D57" s="116" t="s">
        <v>128</v>
      </c>
      <c r="E57" s="169">
        <f>Z31+Z34+Z37+Z40-Q52</f>
        <v>0.52231999156652442</v>
      </c>
      <c r="F57" s="93">
        <v>66</v>
      </c>
      <c r="G57" s="128" t="s">
        <v>101</v>
      </c>
      <c r="H57" s="93">
        <v>9.3000000000000007</v>
      </c>
      <c r="I57" s="23"/>
      <c r="J57" s="23"/>
      <c r="K57" s="93">
        <v>27.9</v>
      </c>
      <c r="L57" s="139">
        <f>C48+C49+C50+C51-W52</f>
        <v>0.42231999156652439</v>
      </c>
      <c r="M57" s="139">
        <v>0</v>
      </c>
      <c r="O57" s="278">
        <f>((($B$69*$Z$57)/1000)/$B$72)*1000</f>
        <v>55.530700334903798</v>
      </c>
      <c r="Q57" s="159">
        <f>AR57*(16/12)*19.5</f>
        <v>1.749544306739894E-2</v>
      </c>
      <c r="R57" s="159">
        <f>AR57*11</f>
        <v>7.4019182208226288E-3</v>
      </c>
      <c r="S57" s="159">
        <v>0</v>
      </c>
      <c r="T57" s="159">
        <v>0</v>
      </c>
      <c r="U57" s="159">
        <v>0</v>
      </c>
      <c r="V57" s="159">
        <f>(AR57*(16/12)*55)+(AR57*10*21.75)</f>
        <v>0.19570223174750739</v>
      </c>
      <c r="W57" s="159">
        <f>AR57*(16/12)*19.5</f>
        <v>1.749544306739894E-2</v>
      </c>
      <c r="X57" s="159">
        <f>IF(L57&gt;0,(L57-(L57*BH57^(F57/10))),0)</f>
        <v>1.7549122463390854E-2</v>
      </c>
      <c r="Y57" s="190"/>
      <c r="Z57" s="197">
        <f>(Z31+Z34+Z37+Z40)-Q52-Q57</f>
        <v>0.5048245484991255</v>
      </c>
      <c r="AA57" s="198">
        <f>(AA31+AA34+AA37+AA40)-R52-R57</f>
        <v>0.22044131188440266</v>
      </c>
      <c r="AB57" s="198">
        <f t="shared" ref="AB57:AD57" si="56">(AB31+AB34+AB37+AB40)-S52-S57</f>
        <v>2.3725041224970499E-2</v>
      </c>
      <c r="AC57" s="198">
        <f t="shared" si="56"/>
        <v>3.6513545347467602E-3</v>
      </c>
      <c r="AD57" s="198">
        <f t="shared" si="56"/>
        <v>2.2025912838633702E-2</v>
      </c>
      <c r="AE57" s="198">
        <f>(AE31+AE34+AE37+AE40)-V52-V57</f>
        <v>5.920192958633784</v>
      </c>
      <c r="AF57" s="198">
        <f>(AF31+AF34+AF37+AF40)-W52-W57</f>
        <v>0.40482454849912547</v>
      </c>
      <c r="AG57" s="198">
        <f>IF(OR(G22="IPCC_MCF_B0",G22=""),L57-X57,(AG31+AG34+AG37+AG40+AH31+AH34+AH37+AH40)-X52-X57)</f>
        <v>0.40477086910313353</v>
      </c>
      <c r="AH57" s="199"/>
      <c r="AI57" s="156">
        <f>IF($E57="","",(AA57/$Z$57)*1000)</f>
        <v>436.66916068124709</v>
      </c>
      <c r="AJ57" s="157">
        <f t="shared" ref="AJ57:AN57" si="57">IF($E57="","",(AB57/$Z$57)*1000)</f>
        <v>46.996607624384566</v>
      </c>
      <c r="AK57" s="157">
        <f t="shared" si="57"/>
        <v>7.2329179426841703</v>
      </c>
      <c r="AL57" s="157">
        <f t="shared" si="57"/>
        <v>43.630827589740036</v>
      </c>
      <c r="AM57" s="157">
        <f>IF($E57="","",(AE57/$Z$57))</f>
        <v>11.727228749542554</v>
      </c>
      <c r="AN57" s="158">
        <f t="shared" si="57"/>
        <v>801.91137634390759</v>
      </c>
      <c r="AP57" s="188">
        <f>IF(B57="",0,(AR57*10))</f>
        <v>6.7290165643842086E-3</v>
      </c>
      <c r="AQ57" s="26">
        <v>0</v>
      </c>
      <c r="AR57" s="188">
        <f>IF(B57="",0,IF(G57="Arrhenius",(BL57+BM57)*(12/16),"?"))</f>
        <v>6.7290165643842082E-4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1.3882408270887999E-5</v>
      </c>
      <c r="BE57" s="159"/>
      <c r="BF57" s="159">
        <f>10*19.5*BD57</f>
        <v>2.7070696128231597E-3</v>
      </c>
      <c r="BG57" s="159"/>
      <c r="BH57" s="159">
        <f>1-(BF57/L57)</f>
        <v>0.99359000363022898</v>
      </c>
      <c r="BI57" s="159"/>
      <c r="BJ57" s="159">
        <f>(L57+L57*BH57^(F57/10))/2</f>
        <v>0.41354543033482893</v>
      </c>
      <c r="BK57" s="159">
        <f>(M57+M57*BI57^(F57/10))/2</f>
        <v>0</v>
      </c>
      <c r="BL57" s="315">
        <f>(((BJ57*EXP($K$57-81000*(1/(8.314*(H57+273.15)))))*24)*F57)/1000</f>
        <v>8.9720220858456113E-4</v>
      </c>
      <c r="BM57" s="159"/>
      <c r="BR57" s="329">
        <f t="shared" ref="BR57" si="58">$X$17</f>
        <v>1</v>
      </c>
      <c r="BT57" s="228">
        <f t="shared" si="43"/>
        <v>0.5048245484991255</v>
      </c>
      <c r="BU57" s="228">
        <f t="shared" si="43"/>
        <v>0.22044131188440266</v>
      </c>
      <c r="BV57" s="228">
        <f t="shared" si="43"/>
        <v>2.3725041224970499E-2</v>
      </c>
      <c r="BW57" s="228">
        <f t="shared" si="42"/>
        <v>3.6513545347467602E-3</v>
      </c>
      <c r="BX57" s="228">
        <f t="shared" si="42"/>
        <v>2.2025912838633702E-2</v>
      </c>
      <c r="BY57" s="228">
        <f t="shared" si="42"/>
        <v>5.920192958633784</v>
      </c>
      <c r="BZ57" s="228">
        <f t="shared" si="42"/>
        <v>0.40482454849912547</v>
      </c>
      <c r="CA57" s="228">
        <f t="shared" si="42"/>
        <v>0.40477086910313353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/>
      <c r="C62" s="8" t="s">
        <v>13</v>
      </c>
      <c r="D62" s="116"/>
      <c r="E62" s="25"/>
      <c r="F62" s="27">
        <f>(E57-Q57)*E62</f>
        <v>0</v>
      </c>
      <c r="G62" s="8" t="str">
        <f>IF(B62="","",VLOOKUP(B62,'Processed products'!$AJ$5:$AM$104,2,FALSE))</f>
        <v/>
      </c>
      <c r="H62" s="8" t="str">
        <f>IF(B62="","",VLOOKUP(B62,'Processed products'!$AJ$5:$AM$104,3,FALSE))</f>
        <v/>
      </c>
      <c r="I62" s="8" t="str">
        <f>IF(B62="","",VLOOKUP(B62,'Processed products'!$AJ$5:$AM$104,4,FALSE))</f>
        <v/>
      </c>
      <c r="L62" s="26"/>
      <c r="M62" s="26"/>
      <c r="N62" s="26"/>
      <c r="O62" s="26"/>
      <c r="P62" s="26"/>
      <c r="Q62" s="26"/>
      <c r="T62" s="16" t="str">
        <f>(IF($B62="","",VLOOKUP($B62,'Processed products'!$AJ$5:$AN$104,5,FALSE)))</f>
        <v/>
      </c>
      <c r="Z62" s="195">
        <f>F62</f>
        <v>0</v>
      </c>
      <c r="AA62" s="27">
        <f>(($AA$31+$AA$34+$AA$37+$AA$40)-$R$52-$R$57)*L62</f>
        <v>0</v>
      </c>
      <c r="AB62" s="27">
        <f>(($AB$31+$AB$34+$AB$37+$AB$40)-$S$52-$S$57)*M62</f>
        <v>0</v>
      </c>
      <c r="AC62" s="27">
        <f>(($AC$31+$AC$34+$AC$37+$AC$40)-$T$52-$T$57)*N62</f>
        <v>0</v>
      </c>
      <c r="AD62" s="27">
        <f>(($AD$31+$AD$34+$AD$37+$AD$40)-$U$52-$U$57)*O62</f>
        <v>0</v>
      </c>
      <c r="AE62" s="27">
        <f>(($AE$31+$AE$34+$AE$37+$AE$40)-$V$52-$V$57)*P62</f>
        <v>0</v>
      </c>
      <c r="AF62" s="27">
        <f>(($AF$31+$AF$34+$AF$37+$AF$40)-$W$52-$W$57)*Q62</f>
        <v>0</v>
      </c>
      <c r="AG62" s="27">
        <f>($AG$57*Q62)</f>
        <v>0</v>
      </c>
      <c r="AH62" s="196"/>
      <c r="AI62" s="200" t="str">
        <f t="shared" ref="AI62:AL64" si="59">IF($E62="","",(AA62/$F62)*1000)</f>
        <v/>
      </c>
      <c r="AJ62" s="18" t="str">
        <f t="shared" si="59"/>
        <v/>
      </c>
      <c r="AK62" s="18" t="str">
        <f t="shared" si="59"/>
        <v/>
      </c>
      <c r="AL62" s="18" t="str">
        <f t="shared" si="59"/>
        <v/>
      </c>
      <c r="AM62" s="18" t="str">
        <f t="shared" ref="AM62:AN64" si="60">IF($E62="","",(AE62/$F62))</f>
        <v/>
      </c>
      <c r="AN62" s="201" t="str">
        <f t="shared" si="60"/>
        <v/>
      </c>
      <c r="BR62" s="329">
        <f t="shared" ref="BR62:BR64" si="61">$X$17</f>
        <v>1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/>
      <c r="C63" s="8" t="s">
        <v>13</v>
      </c>
      <c r="D63" s="116"/>
      <c r="E63" s="25"/>
      <c r="F63" s="27">
        <f>(E57-Q57)*E63</f>
        <v>0</v>
      </c>
      <c r="G63" s="8" t="str">
        <f>IF(B63="","",VLOOKUP(B63,'Processed products'!$AJ$5:$AM$104,2,FALSE))</f>
        <v/>
      </c>
      <c r="H63" s="8" t="str">
        <f>IF(B63="","",VLOOKUP(B63,'Processed products'!$AJ$5:$AM$104,3,FALSE))</f>
        <v/>
      </c>
      <c r="I63" s="8" t="str">
        <f>IF(B63="","",VLOOKUP(B63,'Processed products'!$AJ$5:$AM$104,4,FALSE))</f>
        <v/>
      </c>
      <c r="L63" s="26"/>
      <c r="M63" s="26"/>
      <c r="N63" s="26"/>
      <c r="O63" s="26"/>
      <c r="P63" s="26"/>
      <c r="Q63" s="26"/>
      <c r="T63" s="16" t="str">
        <f>(IF($B63="","",VLOOKUP($B63,'Processed products'!$AJ$5:$AN$104,5,FALSE)))</f>
        <v/>
      </c>
      <c r="Z63" s="195">
        <f t="shared" ref="Z63:Z64" si="62">F63</f>
        <v>0</v>
      </c>
      <c r="AA63" s="27">
        <f>(($AA$31+$AA$34+$AA$37+$AA$40)-$R$52-$R$57)*L63</f>
        <v>0</v>
      </c>
      <c r="AB63" s="27">
        <f>(($AB$31+$AB$34+$AB$37+$AB$40)-$S$52-$S$57)*M63</f>
        <v>0</v>
      </c>
      <c r="AC63" s="27">
        <f>(($AC$31+$AC$34+$AC$37+$AC$40)-$T$52-$T$57)*N63</f>
        <v>0</v>
      </c>
      <c r="AD63" s="27">
        <f>(($AD$31+$AD$34+$AD$37+$AD$40)-$U$52-$U$57)*O63</f>
        <v>0</v>
      </c>
      <c r="AE63" s="27">
        <f>(($AE$31+$AE$34+$AE$37+$AE$40)-$V$52-$V$57)*P63</f>
        <v>0</v>
      </c>
      <c r="AF63" s="27">
        <f>(($AF$31+$AF$34+$AF$37+$AF$40)-$W$52-$W$57)*Q63</f>
        <v>0</v>
      </c>
      <c r="AG63" s="27">
        <f t="shared" ref="AG63:AG64" si="63">($AG$57*Q63)</f>
        <v>0</v>
      </c>
      <c r="AH63" s="196"/>
      <c r="AI63" s="200" t="str">
        <f t="shared" si="59"/>
        <v/>
      </c>
      <c r="AJ63" s="18" t="str">
        <f t="shared" si="59"/>
        <v/>
      </c>
      <c r="AK63" s="18" t="str">
        <f t="shared" si="59"/>
        <v/>
      </c>
      <c r="AL63" s="18" t="str">
        <f t="shared" si="59"/>
        <v/>
      </c>
      <c r="AM63" s="18" t="str">
        <f t="shared" si="60"/>
        <v/>
      </c>
      <c r="AN63" s="201" t="str">
        <f t="shared" si="60"/>
        <v/>
      </c>
      <c r="BR63" s="329">
        <f t="shared" si="61"/>
        <v>1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1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0</v>
      </c>
      <c r="L65" s="27">
        <f>SUM(L62:L64)</f>
        <v>0</v>
      </c>
      <c r="M65" s="27">
        <f t="shared" ref="M65:Q65" si="64">SUM(M62:M64)</f>
        <v>0</v>
      </c>
      <c r="N65" s="27">
        <f t="shared" si="64"/>
        <v>0</v>
      </c>
      <c r="O65" s="27">
        <f t="shared" si="64"/>
        <v>0</v>
      </c>
      <c r="P65" s="27">
        <f t="shared" si="64"/>
        <v>0</v>
      </c>
      <c r="Q65" s="27">
        <f t="shared" si="64"/>
        <v>0</v>
      </c>
      <c r="Y65" s="225" t="s">
        <v>76</v>
      </c>
      <c r="Z65" s="141">
        <f t="shared" ref="Z65:AG65" si="65">SUM(Z62:Z64)</f>
        <v>0</v>
      </c>
      <c r="AA65" s="141">
        <f t="shared" si="65"/>
        <v>0</v>
      </c>
      <c r="AB65" s="141">
        <f t="shared" si="65"/>
        <v>0</v>
      </c>
      <c r="AC65" s="141">
        <f t="shared" si="65"/>
        <v>0</v>
      </c>
      <c r="AD65" s="141">
        <f t="shared" si="65"/>
        <v>0</v>
      </c>
      <c r="AE65" s="141">
        <f t="shared" si="65"/>
        <v>0</v>
      </c>
      <c r="AF65" s="141">
        <f t="shared" si="65"/>
        <v>0</v>
      </c>
      <c r="AG65" s="141">
        <f t="shared" si="65"/>
        <v>0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Y66" s="221" t="s">
        <v>74</v>
      </c>
      <c r="Z66" s="198">
        <f t="shared" ref="Z66:AF66" si="66">(Z31+Z34+Z37+Z40)-Q52-Q57-Z65</f>
        <v>0.5048245484991255</v>
      </c>
      <c r="AA66" s="198">
        <f t="shared" si="66"/>
        <v>0.22044131188440266</v>
      </c>
      <c r="AB66" s="198">
        <f t="shared" si="66"/>
        <v>2.3725041224970499E-2</v>
      </c>
      <c r="AC66" s="198">
        <f t="shared" si="66"/>
        <v>3.6513545347467602E-3</v>
      </c>
      <c r="AD66" s="198">
        <f t="shared" si="66"/>
        <v>2.2025912838633702E-2</v>
      </c>
      <c r="AE66" s="198">
        <f t="shared" si="66"/>
        <v>5.920192958633784</v>
      </c>
      <c r="AF66" s="198">
        <f t="shared" si="66"/>
        <v>0.40482454849912547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>
        <f>(F31*T31+F34*T34+F37*T37+F40*T40)/(F31+F34+F37+F40)</f>
        <v>333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>
        <f>(B69/B70)</f>
        <v>3.0272727272727273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>
        <f>B71*(Z31+Z34+Z37+Z40)</f>
        <v>3.0272727272727273</v>
      </c>
      <c r="AL72" s="72"/>
      <c r="AM72" s="82"/>
      <c r="AN72" s="82"/>
      <c r="AO72" s="82"/>
      <c r="AP72" s="82"/>
      <c r="AQ72" s="82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IF(F52=0,0,B72-(1-(B69/1000))*(F31+F34+F37+F40))</f>
        <v>2.3602727272727275</v>
      </c>
      <c r="AL73" s="72"/>
      <c r="AM73" s="82"/>
      <c r="AN73" s="82"/>
      <c r="AO73" s="82"/>
      <c r="AP73" s="82"/>
      <c r="AQ73" s="82"/>
      <c r="BT73" s="228">
        <f t="shared" ref="BT73:CB73" si="68">IF($B72="Yes",Z73,0)</f>
        <v>0</v>
      </c>
      <c r="BU73" s="228">
        <f t="shared" si="68"/>
        <v>0</v>
      </c>
      <c r="BV73" s="228">
        <f t="shared" si="68"/>
        <v>0</v>
      </c>
      <c r="BW73" s="228">
        <f t="shared" si="68"/>
        <v>0</v>
      </c>
      <c r="BX73" s="228">
        <f t="shared" si="68"/>
        <v>0</v>
      </c>
      <c r="BY73" s="228">
        <f t="shared" si="68"/>
        <v>0</v>
      </c>
      <c r="BZ73" s="228">
        <f t="shared" si="68"/>
        <v>0</v>
      </c>
      <c r="CA73" s="228">
        <f t="shared" si="68"/>
        <v>0</v>
      </c>
      <c r="CB73" s="228">
        <f t="shared" si="68"/>
        <v>0</v>
      </c>
    </row>
    <row r="74" spans="1:80" ht="15" thickBot="1" x14ac:dyDescent="0.35">
      <c r="D74" s="102"/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11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0</v>
      </c>
      <c r="J78" s="115">
        <f>F78-I78</f>
        <v>0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1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1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6"/>
        <v>0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1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1</v>
      </c>
      <c r="BT81" s="228"/>
    </row>
    <row r="82" spans="1:80" x14ac:dyDescent="0.3">
      <c r="A82" s="85" t="s">
        <v>132</v>
      </c>
      <c r="B82" s="116"/>
      <c r="C82" s="8" t="s">
        <v>13</v>
      </c>
      <c r="D82" s="116"/>
      <c r="E82" s="169" t="str">
        <f>IF(B82="","",VLOOKUP(B82,$B$62:$F$64,5,FALSE))</f>
        <v/>
      </c>
      <c r="F82" s="93"/>
      <c r="G82" s="128"/>
      <c r="H82" s="93">
        <v>9.3000000000000007</v>
      </c>
      <c r="I82" s="115">
        <f>IF(B82="",0,(($E$22*$F$22+$E$23*$F$23+$E$24*$F$24+$E$25*$F$25)/$E$26)+$F$57)</f>
        <v>0</v>
      </c>
      <c r="J82" s="115">
        <f t="shared" si="76"/>
        <v>0</v>
      </c>
      <c r="K82" s="93">
        <v>27.9</v>
      </c>
      <c r="L82" s="139" t="str">
        <f>IF(B82="","",VLOOKUP(B82,$B$62:$AH$64,32,FALSE)+M82)</f>
        <v/>
      </c>
      <c r="M82" s="139" t="str">
        <f>IF(B82="","",VLOOKUP(B82,$B$62:$AH$64,33,FALSE))</f>
        <v/>
      </c>
      <c r="O82" s="278" t="str">
        <f>(IF($B82="","",VLOOKUP($B82,'Processed products'!$AJ$5:$AN$250,5,FALSE)))</f>
        <v/>
      </c>
      <c r="Q82" s="159">
        <f>AR82*(16/12)*19.5</f>
        <v>0</v>
      </c>
      <c r="R82" s="159">
        <f>AR82*11</f>
        <v>0</v>
      </c>
      <c r="S82" s="159">
        <v>0</v>
      </c>
      <c r="T82" s="159">
        <v>0</v>
      </c>
      <c r="U82" s="159">
        <v>0</v>
      </c>
      <c r="V82" s="159">
        <f>(AR82*(16/12)*55)+(AR82*10*21.75)</f>
        <v>0</v>
      </c>
      <c r="W82" s="159">
        <f>AR82*(16/12)*19.5</f>
        <v>0</v>
      </c>
      <c r="X82" s="159">
        <f>AR82*(16/12)*19.5</f>
        <v>0</v>
      </c>
      <c r="Y82" s="190"/>
      <c r="Z82" s="195">
        <f>IF($B82="",0,(VLOOKUP($B82,$B$62:$AH$64,25,FALSE))-Q82)</f>
        <v>0</v>
      </c>
      <c r="AA82" s="27">
        <f>IF($B82="",0,(VLOOKUP($B82,$B$62:$AH$64,26,FALSE))-R82)</f>
        <v>0</v>
      </c>
      <c r="AB82" s="27">
        <f>IF($B82="",0,(VLOOKUP($B82,$B$62:$AH$64,27,FALSE))-S82)</f>
        <v>0</v>
      </c>
      <c r="AC82" s="27">
        <f>IF($B82="",0,(VLOOKUP($B82,$B$62:$AH$64,28,FALSE))-T82)</f>
        <v>0</v>
      </c>
      <c r="AD82" s="27">
        <f>IF($B82="",0,(VLOOKUP($B82,$B$62:$AH$64,29,FALSE))-U82)</f>
        <v>0</v>
      </c>
      <c r="AE82" s="27">
        <f>IF($B82="",0,(VLOOKUP($B82,$B$62:$AH$64,30,FALSE))-V82)</f>
        <v>0</v>
      </c>
      <c r="AF82" s="27">
        <f>IF($B82="",0,(VLOOKUP($B82,$B$62:$AH$64,31,FALSE))-W82)</f>
        <v>0</v>
      </c>
      <c r="AG82" s="27">
        <f>IF($B82="",0,(L82-X82))</f>
        <v>0</v>
      </c>
      <c r="AH82" s="196"/>
      <c r="AI82" s="192" t="str">
        <f t="shared" si="70"/>
        <v/>
      </c>
      <c r="AJ82" s="18" t="str">
        <f t="shared" si="70"/>
        <v/>
      </c>
      <c r="AK82" s="18" t="str">
        <f t="shared" si="70"/>
        <v/>
      </c>
      <c r="AL82" s="18" t="str">
        <f t="shared" si="70"/>
        <v/>
      </c>
      <c r="AM82" s="18" t="str">
        <f>IF($E82="","",(AE82/$Z82))</f>
        <v/>
      </c>
      <c r="AN82" s="201" t="str">
        <f>IF($E82="","",(AF82/$Z82)*1000)</f>
        <v/>
      </c>
      <c r="AP82" s="188" t="str">
        <f>IF(B82="","",(AR82*10))</f>
        <v/>
      </c>
      <c r="AQ82" s="26">
        <v>0</v>
      </c>
      <c r="AR82" s="188">
        <f t="shared" si="95"/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 t="e">
        <f>((L82*EXP(K82-81000*(1/(8.314*(H82+273.15)))))*24)/1000</f>
        <v>#VALUE!</v>
      </c>
      <c r="BE82" s="159"/>
      <c r="BF82" s="159" t="e">
        <f>10*19.5*BD82</f>
        <v>#VALUE!</v>
      </c>
      <c r="BG82" s="159"/>
      <c r="BH82" s="159" t="e">
        <f>1-(BF82/L82)</f>
        <v>#VALUE!</v>
      </c>
      <c r="BI82" s="159"/>
      <c r="BJ82" s="159" t="e">
        <f>(L82+L82*BH82^(J82/10))/2</f>
        <v>#VALUE!</v>
      </c>
      <c r="BK82" s="159"/>
      <c r="BL82" s="159" t="e">
        <f>(((BJ82*EXP($K82-81000*(1/(8.314*(H82+273.15)))))*24)*J82)/1000</f>
        <v>#VALUE!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1</v>
      </c>
      <c r="BT82" s="228"/>
    </row>
    <row r="83" spans="1:80" ht="15" thickBot="1" x14ac:dyDescent="0.35">
      <c r="A83" s="85" t="s">
        <v>132</v>
      </c>
      <c r="B83" s="116"/>
      <c r="C83" s="8" t="s">
        <v>13</v>
      </c>
      <c r="D83" s="116"/>
      <c r="E83" s="169" t="str">
        <f>IF(B83="","",VLOOKUP(B83,$B$62:$F$64,5,FALSE))</f>
        <v/>
      </c>
      <c r="F83" s="93"/>
      <c r="G83" s="128"/>
      <c r="H83" s="93"/>
      <c r="I83" s="115">
        <f>IF(B83="",0,(($E$22*$F$22+$E$23*$F$23+$E$24*$F$24+$E$25*$F$25)/$E$26)+$F$57)</f>
        <v>0</v>
      </c>
      <c r="J83" s="115">
        <f t="shared" si="76"/>
        <v>0</v>
      </c>
      <c r="K83" s="93"/>
      <c r="L83" s="139" t="str">
        <f>IF(B83="","",VLOOKUP(B83,$B$62:$AH$64,32,FALSE)+M83)</f>
        <v/>
      </c>
      <c r="M83" s="139" t="str">
        <f>IF(B83="","",VLOOKUP(B83,$B$62:$AH$64,33,FALSE))</f>
        <v/>
      </c>
      <c r="O83" s="278" t="str">
        <f>(IF($B83="","",VLOOKUP($B83,'Processed products'!$AJ$5:$AN$250,5,FALSE)))</f>
        <v/>
      </c>
      <c r="Q83" s="159">
        <f>AR83*(16/12)*19.5</f>
        <v>0</v>
      </c>
      <c r="R83" s="159">
        <f>AR83*11</f>
        <v>0</v>
      </c>
      <c r="S83" s="159">
        <v>0</v>
      </c>
      <c r="T83" s="159">
        <v>0</v>
      </c>
      <c r="U83" s="159">
        <v>0</v>
      </c>
      <c r="V83" s="159">
        <f>(AR83*(16/12)*55)+(AR83*10*21.75)</f>
        <v>0</v>
      </c>
      <c r="W83" s="159">
        <f>AR83*(16/12)*19.5</f>
        <v>0</v>
      </c>
      <c r="X83" s="159">
        <f>AR83*(16/12)*19.5</f>
        <v>0</v>
      </c>
      <c r="Y83" s="190"/>
      <c r="Z83" s="197">
        <f>IF($B83="",0,(VLOOKUP($B83,$B$62:$AH$64,25,FALSE))-Q83)</f>
        <v>0</v>
      </c>
      <c r="AA83" s="198">
        <f>IF($B83="",0,(VLOOKUP($B83,$B$62:$AH$64,26,FALSE))-R83)</f>
        <v>0</v>
      </c>
      <c r="AB83" s="198">
        <f>IF($B83="",0,(VLOOKUP($B83,$B$62:$AH$64,27,FALSE))-S83)</f>
        <v>0</v>
      </c>
      <c r="AC83" s="198">
        <f>IF($B83="",0,(VLOOKUP($B83,$B$62:$AH$64,28,FALSE))-T83)</f>
        <v>0</v>
      </c>
      <c r="AD83" s="198">
        <f>IF($B83="",0,(VLOOKUP($B83,$B$62:$AH$64,29,FALSE))-U83)</f>
        <v>0</v>
      </c>
      <c r="AE83" s="198">
        <f>IF($B83="",0,(VLOOKUP($B83,$B$62:$AH$64,30,FALSE))-V83)</f>
        <v>0</v>
      </c>
      <c r="AF83" s="198">
        <f>IF($B83="",0,(VLOOKUP($B83,$B$62:$AH$64,31,FALSE))-W83)</f>
        <v>0</v>
      </c>
      <c r="AG83" s="198">
        <f>IF($B83="",0,(L83-X83))</f>
        <v>0</v>
      </c>
      <c r="AH83" s="199"/>
      <c r="AI83" s="192" t="str">
        <f t="shared" si="70"/>
        <v/>
      </c>
      <c r="AJ83" s="18" t="str">
        <f t="shared" si="70"/>
        <v/>
      </c>
      <c r="AK83" s="18" t="str">
        <f t="shared" si="70"/>
        <v/>
      </c>
      <c r="AL83" s="18" t="str">
        <f t="shared" si="70"/>
        <v/>
      </c>
      <c r="AM83" s="18" t="str">
        <f>IF($E83="","",(AE83/$Z83))</f>
        <v/>
      </c>
      <c r="AN83" s="201" t="str">
        <f>IF($E83="","",(AF83/$Z83)*1000)</f>
        <v/>
      </c>
      <c r="AP83" s="188" t="str">
        <f>IF(B83="","",(AR83*10))</f>
        <v/>
      </c>
      <c r="AQ83" s="26">
        <v>0</v>
      </c>
      <c r="AR83" s="188">
        <f t="shared" si="95"/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 t="e">
        <f>((L83*EXP(K83-81000*(1/(8.314*(H83+273.15)))))*24)/1000</f>
        <v>#VALUE!</v>
      </c>
      <c r="BE83" s="159"/>
      <c r="BF83" s="159" t="e">
        <f>10*19.5*BD83</f>
        <v>#VALUE!</v>
      </c>
      <c r="BG83" s="159"/>
      <c r="BH83" s="159" t="e">
        <f>1-(BF83/L83)</f>
        <v>#VALUE!</v>
      </c>
      <c r="BI83" s="159"/>
      <c r="BJ83" s="159" t="e">
        <f>(L83+L83*BH83^(J83/10))/2</f>
        <v>#VALUE!</v>
      </c>
      <c r="BK83" s="159"/>
      <c r="BL83" s="159" t="e">
        <f>(((BJ83*EXP($K83-81000*(1/(8.314*(H83+273.15)))))*24)*J83)/1000</f>
        <v>#VALUE!</v>
      </c>
      <c r="BM83" s="159"/>
      <c r="BO83" s="318">
        <f>VLOOKUP(B83,'Processed products'!$AJ$5:$AV$250,13,FALSE)</f>
        <v>0</v>
      </c>
      <c r="BP83" s="319">
        <f>VLOOKUP(B83,'Processed products'!$AJ$5:$AV$250,12,FALSE)</f>
        <v>0</v>
      </c>
      <c r="BR83" s="329">
        <f t="shared" si="75"/>
        <v>1</v>
      </c>
      <c r="BT83" s="228"/>
    </row>
    <row r="84" spans="1:80" ht="15" thickBot="1" x14ac:dyDescent="0.35">
      <c r="BT84" s="228">
        <f>SUM(BT10:BT83)</f>
        <v>0.5048245484991255</v>
      </c>
      <c r="BU84" s="228">
        <f t="shared" ref="BU84:CB84" si="102">SUM(BU10:BU83)</f>
        <v>0.22044131188440266</v>
      </c>
      <c r="BV84" s="228">
        <f t="shared" si="102"/>
        <v>2.3725041224970499E-2</v>
      </c>
      <c r="BW84" s="228">
        <f t="shared" si="102"/>
        <v>3.6513545347467602E-3</v>
      </c>
      <c r="BX84" s="228">
        <f t="shared" si="102"/>
        <v>2.2025912838633702E-2</v>
      </c>
      <c r="BY84" s="228">
        <f t="shared" si="102"/>
        <v>5.920192958633784</v>
      </c>
      <c r="BZ84" s="228">
        <f t="shared" si="102"/>
        <v>0.40482454849912547</v>
      </c>
      <c r="CA84" s="228">
        <f t="shared" si="102"/>
        <v>0.40477086910313353</v>
      </c>
      <c r="CB84" s="228">
        <f t="shared" si="102"/>
        <v>0</v>
      </c>
    </row>
    <row r="85" spans="1:80" x14ac:dyDescent="0.3">
      <c r="Q85" s="313"/>
      <c r="R85" s="313"/>
      <c r="S85" s="313"/>
      <c r="T85" s="313"/>
      <c r="U85" s="313"/>
      <c r="V85" s="313"/>
      <c r="W85" s="313"/>
      <c r="Y85" s="225" t="s">
        <v>76</v>
      </c>
      <c r="Z85" s="141">
        <f>SUM(Z78:Z83)</f>
        <v>0</v>
      </c>
      <c r="AA85" s="141">
        <f t="shared" ref="AA85:AF85" si="103">SUM(AA78:AA83)</f>
        <v>0</v>
      </c>
      <c r="AB85" s="141">
        <f t="shared" si="103"/>
        <v>0</v>
      </c>
      <c r="AC85" s="141">
        <f t="shared" si="103"/>
        <v>0</v>
      </c>
      <c r="AD85" s="141">
        <f t="shared" si="103"/>
        <v>0</v>
      </c>
      <c r="AE85" s="141">
        <f t="shared" si="103"/>
        <v>0</v>
      </c>
      <c r="AF85" s="226">
        <f t="shared" si="103"/>
        <v>0</v>
      </c>
      <c r="AG85" s="82"/>
      <c r="AH85" s="82"/>
      <c r="AL85" s="24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>
        <f>E17-Q26-Q52-Q57-SUM(Q78:Q83)-BT84-Z85</f>
        <v>0</v>
      </c>
      <c r="AA86" s="198">
        <f>($E$17*(R17/1000))-R26-R52-R57-SUM(R78:R83)-BU84-AA85</f>
        <v>0</v>
      </c>
      <c r="AB86" s="198">
        <f>($E$17*(S17/1000))-S26-S52-S57-SUM(S78:S83)-BV84-AB85</f>
        <v>0</v>
      </c>
      <c r="AC86" s="198">
        <f>($E$17*(T17/1000))-T26-T52-T57-SUM(T78:T83)-BW84-AC85</f>
        <v>0</v>
      </c>
      <c r="AD86" s="198">
        <f>($E$17*(U17/1000))-U26-U52-U57-SUM(U78:U83)-BX84-AD85</f>
        <v>0</v>
      </c>
      <c r="AE86" s="198">
        <f>($E$17*V17)-V26-V52-V57-SUM(V78:V83)-BY84-AE85</f>
        <v>0</v>
      </c>
      <c r="AF86" s="199">
        <f>($E$17*(W17/1000))-W26-W52-W57-SUM(W78:W83)-BZ84-AF85</f>
        <v>0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 t="s">
        <v>263</v>
      </c>
      <c r="C88" s="232">
        <v>25</v>
      </c>
      <c r="D88" s="232" t="s">
        <v>195</v>
      </c>
      <c r="E88" s="232" t="s">
        <v>142</v>
      </c>
      <c r="F88" s="326">
        <f>J88</f>
        <v>100</v>
      </c>
      <c r="G88" s="130"/>
      <c r="H88" s="130">
        <f>E16/(P16/1000)</f>
        <v>3.0030030030030028</v>
      </c>
      <c r="I88" s="130">
        <f>E16/(P16/1000)</f>
        <v>3.0030030030030028</v>
      </c>
      <c r="J88" s="28">
        <f>I88/H88*100</f>
        <v>100</v>
      </c>
      <c r="K88" s="234">
        <f>IF(B88="",0,(((VLOOKUP(B88,$B$13:$E$16,4,FALSE)*1000)/(VLOOKUP(B88,$B$13:$P$16,15,FALSE))*(F88/100))/1000)*C88)</f>
        <v>7.5075075075075076E-2</v>
      </c>
      <c r="L88" s="234">
        <f>IF(E88="Diesel",VLOOKUP(D88,Other_tables!$O$5:$P$13,2,FALSE)*K88*1.007,0)</f>
        <v>1.5120120120120119E-2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1.5120120120120119E-2</v>
      </c>
      <c r="R88" s="234">
        <f>IF(O88="","0",SUMPRODUCT(($D$88:$D$101=O88)*$K$88:$K$101))</f>
        <v>7.5075075075075076E-2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0.235149200539715</v>
      </c>
      <c r="S89" s="234">
        <f>IF(O89="Traktor",0,(R89*VLOOKUP(O89,Other_tables!$O$5:$P$13,2,FALSE))/1000)</f>
        <v>2.3514920053971503E-2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 t="s">
        <v>263</v>
      </c>
      <c r="C97" s="232">
        <v>25</v>
      </c>
      <c r="D97" s="232" t="s">
        <v>146</v>
      </c>
      <c r="E97" s="232" t="s">
        <v>150</v>
      </c>
      <c r="F97" s="326">
        <f>J97</f>
        <v>313.21873511890038</v>
      </c>
      <c r="G97" s="130"/>
      <c r="H97" s="130">
        <f>E16/(P16/1000)</f>
        <v>3.0030030030030028</v>
      </c>
      <c r="I97" s="130">
        <f>E57/(O57/1000)</f>
        <v>9.405968021588599</v>
      </c>
      <c r="J97" s="250">
        <f>I97/H97*100</f>
        <v>313.21873511890038</v>
      </c>
      <c r="K97" s="234">
        <f t="shared" si="104"/>
        <v>0.235149200539715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1.5120120120120119E-2</v>
      </c>
      <c r="R97" s="240"/>
      <c r="S97" s="239">
        <f t="shared" ref="S97" si="107">SUM(S88:S96)</f>
        <v>2.3514920053971503E-2</v>
      </c>
    </row>
    <row r="98" spans="1:19" x14ac:dyDescent="0.3">
      <c r="A98" s="230" t="s">
        <v>205</v>
      </c>
      <c r="B98" s="231"/>
      <c r="C98" s="232"/>
      <c r="D98" s="232"/>
      <c r="E98" s="232"/>
      <c r="F98" s="233">
        <v>100</v>
      </c>
      <c r="G98" s="130"/>
      <c r="K98" s="234">
        <f t="shared" si="104"/>
        <v>0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 t="s">
        <v>263</v>
      </c>
      <c r="C110" s="232"/>
      <c r="D110" s="232">
        <v>6.4999999999999997E-3</v>
      </c>
      <c r="E110" s="232"/>
      <c r="F110" s="233">
        <v>100</v>
      </c>
      <c r="G110" s="130"/>
      <c r="H110" s="130"/>
      <c r="I110" s="130"/>
      <c r="J110" s="130"/>
      <c r="K110" s="130"/>
      <c r="L110" s="130"/>
      <c r="M110" s="130"/>
      <c r="N110" s="130"/>
      <c r="O110" s="235" t="str">
        <f t="shared" si="108"/>
        <v>Ensilage_energy_whole_crop_conv</v>
      </c>
      <c r="P110" s="236"/>
      <c r="Q110" s="234">
        <f t="shared" si="109"/>
        <v>0</v>
      </c>
      <c r="R110" s="234">
        <f t="shared" si="110"/>
        <v>1.9519519519519517E-2</v>
      </c>
      <c r="S110" s="234">
        <f t="shared" si="111"/>
        <v>0</v>
      </c>
    </row>
    <row r="111" spans="1:19" x14ac:dyDescent="0.3">
      <c r="A111" s="230" t="s">
        <v>171</v>
      </c>
      <c r="B111" s="231" t="s">
        <v>263</v>
      </c>
      <c r="C111" s="232"/>
      <c r="D111" s="232">
        <v>3.1699999999999999E-2</v>
      </c>
      <c r="E111" s="232"/>
      <c r="F111" s="233">
        <v>100</v>
      </c>
      <c r="G111" s="130"/>
      <c r="H111" s="130"/>
      <c r="I111" s="130"/>
      <c r="J111" s="130"/>
      <c r="K111" s="130"/>
      <c r="L111" s="130"/>
      <c r="M111" s="130"/>
      <c r="N111" s="130"/>
      <c r="O111" s="235" t="str">
        <f t="shared" si="108"/>
        <v>Ensilage_energy_whole_crop_conv</v>
      </c>
      <c r="P111" s="236"/>
      <c r="Q111" s="234">
        <f t="shared" si="109"/>
        <v>0</v>
      </c>
      <c r="R111" s="234">
        <f t="shared" si="110"/>
        <v>9.519519519519519E-2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/>
      <c r="C114" s="232"/>
      <c r="D114" s="232"/>
      <c r="E114" s="232"/>
      <c r="F114" s="233">
        <v>100</v>
      </c>
      <c r="G114" s="130"/>
      <c r="H114" s="130"/>
      <c r="I114" s="130"/>
      <c r="J114" s="130"/>
      <c r="K114" s="130"/>
      <c r="L114" s="130"/>
      <c r="M114" s="130"/>
      <c r="N114" s="130"/>
      <c r="O114" s="235">
        <f t="shared" si="108"/>
        <v>0</v>
      </c>
      <c r="P114" s="236"/>
      <c r="Q114" s="234">
        <f t="shared" si="109"/>
        <v>0</v>
      </c>
      <c r="R114" s="234">
        <f t="shared" si="110"/>
        <v>0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0.1147147147147147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 t="s">
        <v>263</v>
      </c>
      <c r="C118" s="232" t="s">
        <v>255</v>
      </c>
      <c r="D118" s="232"/>
      <c r="E118" s="254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>1.5120120120120117E-3</v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1.5120120120120117E-3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0.1147147147147147</v>
      </c>
      <c r="E132" s="262">
        <f>Q97+S115+E127</f>
        <v>1.6632132132132132E-2</v>
      </c>
      <c r="F132" s="262">
        <f>S97</f>
        <v>2.3514920053971503E-2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1.749544306739894E-2</v>
      </c>
      <c r="AN134" s="272">
        <f>V26+SUM(V78:V83)+V57</f>
        <v>0.19570223174750739</v>
      </c>
      <c r="AO134" s="269" t="s">
        <v>176</v>
      </c>
      <c r="AP134" s="188">
        <f>SUM(AP22:AP25,AP57,AP78:AP83)</f>
        <v>6.7290165643842086E-3</v>
      </c>
      <c r="AQ134" s="188">
        <f t="shared" ref="AQ134:BA134" si="112">SUM(AQ22:AQ25,AQ57,AQ78:AQ83)</f>
        <v>0</v>
      </c>
      <c r="AR134" s="188">
        <f t="shared" si="112"/>
        <v>6.7290165643842082E-4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0.28699323087333817</v>
      </c>
      <c r="AN135" s="273">
        <f>V52-F52*55</f>
        <v>1.7963320438111481</v>
      </c>
      <c r="AO135" s="269" t="s">
        <v>177</v>
      </c>
      <c r="AP135" s="188">
        <f>SUM(AP48:AP51)</f>
        <v>7.7711535892970612E-2</v>
      </c>
      <c r="AQ135" s="188">
        <f t="shared" ref="AQ135:BA135" si="113">SUM(AQ48:AQ51)</f>
        <v>0</v>
      </c>
      <c r="AR135" s="188">
        <f t="shared" si="113"/>
        <v>1.4301508317010308E-3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B22:B26 B118:B126 B106:B114 B88:B101" xr:uid="{66337895-CA04-497E-9460-0FF2622CE6A2}">
      <formula1>$B$13:$B$16</formula1>
    </dataValidation>
    <dataValidation type="list" allowBlank="1" showInputMessage="1" showErrorMessage="1" sqref="G78:G83 G57" xr:uid="{B923407A-50B7-4C2B-B0C5-7DDBAEEC8C03}">
      <formula1>"Arrhenius, IPCC"</formula1>
    </dataValidation>
    <dataValidation type="list" allowBlank="1" showInputMessage="1" showErrorMessage="1" sqref="B81" xr:uid="{BA3600FC-6948-4910-92EB-2384FAFD2482}">
      <formula1>$B$40:$B$42</formula1>
    </dataValidation>
    <dataValidation type="list" allowBlank="1" showInputMessage="1" showErrorMessage="1" sqref="B82:B83" xr:uid="{CE8CBFE0-A2E2-4E18-8348-97F3E82D72D4}">
      <formula1>$B$62:$B$64</formula1>
    </dataValidation>
    <dataValidation type="list" allowBlank="1" showInputMessage="1" showErrorMessage="1" sqref="B78" xr:uid="{D189CC47-2B1C-45AE-8B00-3D2C48F11E44}">
      <formula1>$B$31:$B$33</formula1>
    </dataValidation>
    <dataValidation type="list" allowBlank="1" showInputMessage="1" showErrorMessage="1" sqref="B79" xr:uid="{79F5F39A-D476-4BB2-90C9-4AE66013CF31}">
      <formula1>$B$34:$B$36</formula1>
    </dataValidation>
    <dataValidation type="list" allowBlank="1" showInputMessage="1" showErrorMessage="1" sqref="B80" xr:uid="{911DEE91-4EB3-4B66-A2E8-E7DFB50FE473}">
      <formula1>$B$37:$B$39</formula1>
    </dataValidation>
    <dataValidation type="list" allowBlank="1" showInputMessage="1" showErrorMessage="1" sqref="D22:D25 D31:D42 D57 D62:D64 D78:D83" xr:uid="{F0B308EC-3914-4AF4-885A-06349EDDEA56}">
      <formula1>"Yes,No"</formula1>
    </dataValidation>
    <dataValidation type="list" allowBlank="1" showInputMessage="1" showErrorMessage="1" sqref="G22:G25" xr:uid="{D3337D45-099A-49C9-8706-4A6B626B722C}">
      <formula1>"Arrhenius, IPCC_MCF_B0"</formula1>
    </dataValidation>
    <dataValidation type="list" allowBlank="1" showInputMessage="1" showErrorMessage="1" sqref="C119:C126" xr:uid="{0FE59BCF-217F-4169-90D4-ED5AD1E66A19}"/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3C1F542D-0C55-44FB-B205-CF0E285E98C7}">
          <x14:formula1>
            <xm:f>'Processed products'!$AK$5:$AK$250</xm:f>
          </x14:formula1>
          <xm:sqref>B13:B15</xm:sqref>
        </x14:dataValidation>
        <x14:dataValidation type="list" allowBlank="1" showInputMessage="1" showErrorMessage="1" xr:uid="{A59E4EDB-274B-4C8F-8784-63E5538C9303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4A5DF42D-57E3-47A3-BFE8-A3AE9163BB94}">
          <x14:formula1>
            <xm:f>'Processed products'!$AJ$5:$AJ$104</xm:f>
          </x14:formula1>
          <xm:sqref>B62:B64 B57 B40 B37 B34</xm:sqref>
        </x14:dataValidation>
        <x14:dataValidation type="list" allowBlank="1" showInputMessage="1" showErrorMessage="1" xr:uid="{EF300B75-D69D-486E-B524-31D766450AE4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C04B0B24-DF98-46F9-A26F-5C79CE389B05}">
          <x14:formula1>
            <xm:f>Other_tables!$B$4:$B$11</xm:f>
          </x14:formula1>
          <xm:sqref>G5</xm:sqref>
        </x14:dataValidation>
        <x14:dataValidation type="list" allowBlank="1" showInputMessage="1" showErrorMessage="1" xr:uid="{7C559986-F96C-433B-952B-9426142DD06F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14B0EF67-E2BB-4F4C-8395-961764AF7892}">
          <x14:formula1>
            <xm:f>Other_tables!$T$5:$T$6</xm:f>
          </x14:formula1>
          <xm:sqref>E88:E101</xm:sqref>
        </x14:dataValidation>
        <x14:dataValidation type="list" allowBlank="1" showInputMessage="1" showErrorMessage="1" xr:uid="{ED624C7E-C73B-4716-BF21-FF8B77C645D8}">
          <x14:formula1>
            <xm:f>Other_tables!$O$5:$O$13</xm:f>
          </x14:formula1>
          <xm:sqref>D88:D101</xm:sqref>
        </x14:dataValidation>
        <x14:dataValidation type="list" allowBlank="1" showInputMessage="1" showErrorMessage="1" xr:uid="{DEC00BBF-A9CF-40ED-9196-05B1696C9427}">
          <x14:formula1>
            <xm:f>'Processed products'!$AJ$5:$AJ$250</xm:f>
          </x14:formula1>
          <xm:sqref>B41:B42 B35:B36 B38:B39 B32:B33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26445-07BD-4E51-8F86-7B05515E9FD6}">
  <sheetPr>
    <tabColor theme="5" tint="0.59999389629810485"/>
  </sheetPr>
  <dimension ref="A1:CB137"/>
  <sheetViews>
    <sheetView topLeftCell="D1" workbookViewId="0">
      <selection activeCell="G5" sqref="G5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207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264</v>
      </c>
      <c r="C5" s="333"/>
      <c r="F5" s="99" t="s">
        <v>201</v>
      </c>
      <c r="G5" s="96" t="s">
        <v>86</v>
      </c>
    </row>
    <row r="6" spans="1:80" x14ac:dyDescent="0.3">
      <c r="A6" s="3" t="s">
        <v>5</v>
      </c>
      <c r="B6" s="333" t="s">
        <v>265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266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/>
      <c r="C13" s="8" t="s">
        <v>13</v>
      </c>
      <c r="D13" s="35"/>
      <c r="E13" s="9"/>
      <c r="P13" s="247" t="str">
        <f>(IF($B13="","0",VLOOKUP($B13,Biomass_pool_output_Livesto_mod!$A$3:$H$250,8,FALSE)))</f>
        <v>0</v>
      </c>
      <c r="Q13" s="17"/>
      <c r="R13" s="18">
        <f>(IF($B13="","0",VLOOKUP($B13,Biomass_pool_output_Livesto_mod!$A$3:$I$250,3,FALSE)))*$E13</f>
        <v>0</v>
      </c>
      <c r="S13" s="18">
        <f>(IF($B13="","0",VLOOKUP($B13,Biomass_pool_output_Livesto_mod!$A$3:$I$250,4,FALSE)))*$E13</f>
        <v>0</v>
      </c>
      <c r="T13" s="18">
        <f>(IF($B13="","0",VLOOKUP($B13,Biomass_pool_output_Livesto_mod!$A$3:$I$250,5,FALSE)))*$E13</f>
        <v>0</v>
      </c>
      <c r="U13" s="18">
        <f>(IF($B13="","0",VLOOKUP($B13,Biomass_pool_output_Livesto_mod!$A$3:$I$250,6,FALSE)))*$E13</f>
        <v>0</v>
      </c>
      <c r="V13" s="18">
        <f>(IF($B13="","0",VLOOKUP($B13,Biomass_pool_output_Livesto_mod!$A$3:$I$250,7,FALSE)))*$E13</f>
        <v>0</v>
      </c>
      <c r="W13" s="301">
        <f>IF(B13="",0,IF(VLOOKUP(B13,Other_tables!$E$3:$H$225,3,FALSE)="Nej",VLOOKUP($B13,Biomass_pool_output_Livesto_mod!$A$3:$I$250,9,FALSE)*$E13,((VLOOKUP(B13,Other_tables!$E$3:$H$225,4,FALSE))/100)*E13*1000))</f>
        <v>0</v>
      </c>
      <c r="X13" s="301">
        <f>(IF($B13="","0",VLOOKUP($B13,Biomass_pool_output_Livesto_mod!$A$3:$J$250,10,FALSE)))*$E13</f>
        <v>0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/>
      <c r="C15" s="8" t="s">
        <v>13</v>
      </c>
      <c r="D15" s="35"/>
      <c r="E15" s="9"/>
      <c r="P15" s="247" t="str">
        <f>(IF($B15="","0",VLOOKUP($B15,Biomass_pool_output_Livesto_mod!$A$3:$H$250,8,FALSE)))</f>
        <v>0</v>
      </c>
      <c r="Q15" s="17"/>
      <c r="R15" s="18">
        <f>(IF($B15="","0",VLOOKUP($B15,Biomass_pool_output_Livesto_mod!$A$3:$I$250,3,FALSE)))*$E15</f>
        <v>0</v>
      </c>
      <c r="S15" s="18">
        <f>(IF($B15="","0",VLOOKUP($B15,Biomass_pool_output_Livesto_mod!$A$3:$I$250,4,FALSE)))*$E15</f>
        <v>0</v>
      </c>
      <c r="T15" s="18">
        <f>(IF($B15="","0",VLOOKUP($B15,Biomass_pool_output_Livesto_mod!$A$3:$I$250,5,FALSE)))*$E15</f>
        <v>0</v>
      </c>
      <c r="U15" s="18">
        <f>(IF($B15="","0",VLOOKUP($B15,Biomass_pool_output_Livesto_mod!$A$3:$I$250,6,FALSE)))*$E15</f>
        <v>0</v>
      </c>
      <c r="V15" s="18">
        <f>(IF($B15="","0",VLOOKUP($B15,Biomass_pool_output_Livesto_mod!$A$3:$I$250,7,FALSE)))*$E15</f>
        <v>0</v>
      </c>
      <c r="W15" s="301">
        <f>IF(B15="",0,IF(VLOOKUP(B15,Other_tables!$E$3:$H$225,3,FALSE)="Nej",VLOOKUP($B15,Biomass_pool_output_Livesto_mod!$A$3:$I$250,9,FALSE)*$E15,((VLOOKUP(B15,Other_tables!$E$3:$H$225,4,FALSE))/100)*E15*1000))</f>
        <v>0</v>
      </c>
      <c r="X15" s="301">
        <f>(IF($B15="","0",VLOOKUP($B15,Biomass_pool_output_Livesto_mod!$A$3:$J$250,10,FALSE)))*$E15</f>
        <v>0</v>
      </c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 t="s">
        <v>267</v>
      </c>
      <c r="C16" s="8" t="s">
        <v>13</v>
      </c>
      <c r="D16" s="35"/>
      <c r="E16" s="9">
        <v>1</v>
      </c>
      <c r="P16" s="247">
        <f>(IF($B16="","0",VLOOKUP($B16,Biomass_pool_output_Livesto_mod!$A$3:$H$250,8,FALSE)))</f>
        <v>359</v>
      </c>
      <c r="Q16" s="17"/>
      <c r="R16" s="18">
        <f>(IF($B16="","0",VLOOKUP($B16,Biomass_pool_output_Livesto_mod!$A$3:$I$250,3,FALSE)))*$E16</f>
        <v>450</v>
      </c>
      <c r="S16" s="18">
        <f>(IF($B16="","0",VLOOKUP($B16,Biomass_pool_output_Livesto_mod!$A$3:$I$250,4,FALSE)))*$E16</f>
        <v>12.134181389870401</v>
      </c>
      <c r="T16" s="18">
        <f>(IF($B16="","0",VLOOKUP($B16,Biomass_pool_output_Livesto_mod!$A$3:$I$250,5,FALSE)))*$E16</f>
        <v>1.29564193168433</v>
      </c>
      <c r="U16" s="18">
        <f>(IF($B16="","0",VLOOKUP($B16,Biomass_pool_output_Livesto_mod!$A$3:$I$250,6,FALSE)))*$E16</f>
        <v>17.667844522968199</v>
      </c>
      <c r="V16" s="18">
        <f>(IF($B16="","0",VLOOKUP($B16,Biomass_pool_output_Livesto_mod!$A$3:$I$250,7,FALSE)))*$E16</f>
        <v>18</v>
      </c>
      <c r="W16" s="301">
        <f>IF(B16="",0,IF(VLOOKUP(B16,Other_tables!$E$3:$H$225,3,FALSE)="Nej",VLOOKUP($B16,Biomass_pool_output_Livesto_mod!$A$3:$I$250,9,FALSE)*$E16,((VLOOKUP(B16,Other_tables!$E$3:$H$225,4,FALSE))/100)*E16*1000))</f>
        <v>900</v>
      </c>
      <c r="X16" s="301">
        <f>(IF($B16="","0",VLOOKUP($B16,Biomass_pool_output_Livesto_mod!$A$3:$J$250,10,FALSE)))*$E16</f>
        <v>1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359</v>
      </c>
      <c r="Q17" s="131"/>
      <c r="R17" s="18">
        <f t="shared" ref="R17:V17" si="1">SUM(R13:R16)</f>
        <v>450</v>
      </c>
      <c r="S17" s="18">
        <f t="shared" si="1"/>
        <v>12.134181389870401</v>
      </c>
      <c r="T17" s="18">
        <f t="shared" si="1"/>
        <v>1.29564193168433</v>
      </c>
      <c r="U17" s="18">
        <f t="shared" si="1"/>
        <v>17.667844522968199</v>
      </c>
      <c r="V17" s="18">
        <f t="shared" si="1"/>
        <v>18</v>
      </c>
      <c r="W17" s="18">
        <f>SUM(W13:W16)</f>
        <v>900</v>
      </c>
      <c r="X17" s="301">
        <f>IF((X13+X14+X15+X16)=0,0,(E13*X13+E14*X14+E15*X15+E16*X16)/E17)</f>
        <v>1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/>
      <c r="C22" s="8" t="s">
        <v>13</v>
      </c>
      <c r="D22" s="116"/>
      <c r="E22" s="115">
        <f>IF(B22="",0,VLOOKUP(B22,$B$13:$E$16,4,FALSE))</f>
        <v>0</v>
      </c>
      <c r="F22" s="93"/>
      <c r="G22" s="128"/>
      <c r="H22" s="93"/>
      <c r="I22" s="93"/>
      <c r="J22" s="93"/>
      <c r="K22" s="93"/>
      <c r="L22" s="163">
        <f>IF(G22="IPCC_MCF_B0",0,((W13/1000)*(I22/100)))</f>
        <v>0</v>
      </c>
      <c r="M22" s="163">
        <f>IF(G22="IPCC_MCF_B0",0,((W13/1000)*(J22/100)))</f>
        <v>0</v>
      </c>
      <c r="O22" s="177"/>
      <c r="P22" s="247" t="str">
        <f>IF($B22="","0",(((E22-Q22)*1000)/((E22*1000)/P13)))</f>
        <v>0</v>
      </c>
      <c r="Q22" s="243">
        <f>AR22*(16/12)*9.375</f>
        <v>0</v>
      </c>
      <c r="R22" s="159">
        <f>AR22*5</f>
        <v>0</v>
      </c>
      <c r="S22" s="159">
        <v>0</v>
      </c>
      <c r="T22" s="159">
        <v>0</v>
      </c>
      <c r="U22" s="159">
        <v>0</v>
      </c>
      <c r="V22" s="159">
        <f>(AR22*(16/12)*55)+(AR22*4*21.75)</f>
        <v>0</v>
      </c>
      <c r="W22" s="159">
        <f>AR22*(16/12)*9.375</f>
        <v>0</v>
      </c>
      <c r="X22" s="159">
        <f>IF(L22&gt;0,(L22-(L22*BH22^(F22/10))),0)</f>
        <v>0</v>
      </c>
      <c r="Y22" s="207">
        <f>IF(M22&gt;0,(M22-(M22*BI22^(F22/10))),0)</f>
        <v>0</v>
      </c>
      <c r="Z22" s="202">
        <f>E22-Q22</f>
        <v>0</v>
      </c>
      <c r="AA22" s="27">
        <f>IF($E22="",0,(R13-(R22*1000))/1000)</f>
        <v>0</v>
      </c>
      <c r="AB22" s="27">
        <f>IF($E22="",0,(S13-(S22*1000))/1000)</f>
        <v>0</v>
      </c>
      <c r="AC22" s="27">
        <f>IF($E22="",0,(T13-(T22*1000))/1000)</f>
        <v>0</v>
      </c>
      <c r="AD22" s="27">
        <f>IF($E22="",0,(U13-(U22*1000))/1000)</f>
        <v>0</v>
      </c>
      <c r="AE22" s="27">
        <f>IF($E22="",0,(V13-V22))</f>
        <v>0</v>
      </c>
      <c r="AF22" s="27">
        <f>IF($E22="",0,(W13-(W22*1000))/1000)</f>
        <v>0</v>
      </c>
      <c r="AG22" s="27">
        <f>IF($E22="",0,(L22-X22))</f>
        <v>0</v>
      </c>
      <c r="AH22" s="196">
        <f>IF($E22="",0,(M22-Y22))</f>
        <v>0</v>
      </c>
      <c r="AI22" s="200" t="str">
        <f>IF($E22=0,"",(AA22/$Z22)*1000)</f>
        <v/>
      </c>
      <c r="AJ22" s="18" t="str">
        <f t="shared" ref="AJ22:AL25" si="2">IF($E22=0,"",(AB22/$Z22)*1000)</f>
        <v/>
      </c>
      <c r="AK22" s="18" t="str">
        <f t="shared" si="2"/>
        <v/>
      </c>
      <c r="AL22" s="18" t="str">
        <f t="shared" si="2"/>
        <v/>
      </c>
      <c r="AM22" s="18" t="str">
        <f>IF($E22=0,"",(AE22/$Z22))</f>
        <v/>
      </c>
      <c r="AN22" s="201" t="str">
        <f>IF($E22=0,"",(AF22/$Z22)*1000)</f>
        <v/>
      </c>
      <c r="AP22" s="264" t="str">
        <f>IF(B22="","",(AR22*4))</f>
        <v/>
      </c>
      <c r="AQ22" s="26">
        <v>0</v>
      </c>
      <c r="AR22" s="272">
        <f>IF(F22="",0,IF(G22="Arrhenius",(BL22+BM22)*(12/16),(((W13/1000)*BO22*(BP22/100)*0.67)*(12/16))*(F22/$G$8)))</f>
        <v>0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0</v>
      </c>
      <c r="BE22" s="138">
        <f>((M22*0.01*EXP(K22-81000*(1/(8.314*(H22+273.15)))))*24)/1000</f>
        <v>0</v>
      </c>
      <c r="BF22" s="138">
        <f>10*9.375*BD22</f>
        <v>0</v>
      </c>
      <c r="BG22" s="138">
        <f>10*9.375*BE22</f>
        <v>0</v>
      </c>
      <c r="BH22" s="139">
        <f>IF(B22="",0,1-(BF22/L22))</f>
        <v>0</v>
      </c>
      <c r="BI22" s="139">
        <f>IF(B22="",0,1-(BG22/M22))</f>
        <v>0</v>
      </c>
      <c r="BJ22" s="54">
        <f>IF(B22="",0,(L22+L22*BH22^(F22/10))/2)</f>
        <v>0</v>
      </c>
      <c r="BK22" s="54">
        <f>IF(B22="",0,(M22+M22*BI22^(F22/10))/2)</f>
        <v>0</v>
      </c>
      <c r="BL22" s="140">
        <f>(((BJ22*EXP($K22-81000*(1/(8.314*(H22+273.15)))))*24)*F22)/1000</f>
        <v>0</v>
      </c>
      <c r="BM22" s="290">
        <f>(((BK22*0.01*EXP(K22-81000*(1/(8.314*(H22+273.15)))))*24)*F22)/1000</f>
        <v>0</v>
      </c>
      <c r="BO22" s="285">
        <f>VLOOKUP(B22,'Processed products'!$AK$5:$AV$250,12,FALSE)</f>
        <v>0</v>
      </c>
      <c r="BP22" s="316">
        <f>VLOOKUP(B22,'Processed products'!$AK$5:$AV$250,11,FALSE)</f>
        <v>0</v>
      </c>
      <c r="BR22" s="329">
        <f>$X$17</f>
        <v>1</v>
      </c>
      <c r="BT22" s="228">
        <f t="shared" si="0"/>
        <v>0</v>
      </c>
      <c r="BU22" s="228">
        <f t="shared" si="0"/>
        <v>0</v>
      </c>
      <c r="BV22" s="228">
        <f t="shared" si="0"/>
        <v>0</v>
      </c>
      <c r="BW22" s="228">
        <f t="shared" si="0"/>
        <v>0</v>
      </c>
      <c r="BX22" s="228">
        <f t="shared" si="0"/>
        <v>0</v>
      </c>
      <c r="BY22" s="228">
        <f t="shared" si="0"/>
        <v>0</v>
      </c>
      <c r="BZ22" s="228">
        <f t="shared" si="0"/>
        <v>0</v>
      </c>
      <c r="CA22" s="228">
        <f t="shared" si="0"/>
        <v>0</v>
      </c>
      <c r="CB22" s="228">
        <f t="shared" si="0"/>
        <v>0</v>
      </c>
    </row>
    <row r="23" spans="1:80" x14ac:dyDescent="0.3">
      <c r="A23" s="85" t="s">
        <v>89</v>
      </c>
      <c r="B23" s="116" t="str">
        <f t="shared" ref="B23:B25" si="3">IF(B14="","",B14)</f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2"/>
        <v/>
      </c>
      <c r="AK23" s="18" t="str">
        <f t="shared" si="2"/>
        <v/>
      </c>
      <c r="AL23" s="18" t="str">
        <f t="shared" si="2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1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3"/>
        <v/>
      </c>
      <c r="C24" s="8" t="s">
        <v>13</v>
      </c>
      <c r="D24" s="116"/>
      <c r="E24" s="115">
        <f>IF(B24="",0,VLOOKUP(B24,$B$13:$E$16,4,FALSE))</f>
        <v>0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8">IF(G24="IPCC_MCF_B0",0,((W15/1000)*(J24/100)))</f>
        <v>0</v>
      </c>
      <c r="O24" s="177"/>
      <c r="P24" s="247" t="str">
        <f>IF($B24="","0",(((E24-Q24)*1000)/((E24*1000)/P15)))</f>
        <v>0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0</v>
      </c>
      <c r="AA24" s="27">
        <f t="shared" si="9"/>
        <v>0</v>
      </c>
      <c r="AB24" s="27">
        <f t="shared" si="9"/>
        <v>0</v>
      </c>
      <c r="AC24" s="27">
        <f t="shared" si="9"/>
        <v>0</v>
      </c>
      <c r="AD24" s="27">
        <f t="shared" si="9"/>
        <v>0</v>
      </c>
      <c r="AE24" s="27">
        <f t="shared" si="10"/>
        <v>0</v>
      </c>
      <c r="AF24" s="27">
        <f t="shared" si="11"/>
        <v>0</v>
      </c>
      <c r="AG24" s="27">
        <f t="shared" si="12"/>
        <v>0</v>
      </c>
      <c r="AH24" s="196">
        <f t="shared" si="12"/>
        <v>0</v>
      </c>
      <c r="AI24" s="200" t="str">
        <f t="shared" si="13"/>
        <v/>
      </c>
      <c r="AJ24" s="18" t="str">
        <f t="shared" si="2"/>
        <v/>
      </c>
      <c r="AK24" s="18" t="str">
        <f t="shared" si="2"/>
        <v/>
      </c>
      <c r="AL24" s="18" t="str">
        <f t="shared" si="2"/>
        <v/>
      </c>
      <c r="AM24" s="18" t="str">
        <f t="shared" si="14"/>
        <v/>
      </c>
      <c r="AN24" s="201" t="str">
        <f t="shared" si="15"/>
        <v/>
      </c>
      <c r="AP24" s="264" t="str">
        <f t="shared" si="16"/>
        <v/>
      </c>
      <c r="AQ24" s="26">
        <v>0</v>
      </c>
      <c r="AR24" s="272">
        <f t="shared" si="17"/>
        <v>0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0"/>
        <v>0</v>
      </c>
      <c r="BH24" s="139">
        <f t="shared" si="21"/>
        <v>0</v>
      </c>
      <c r="BI24" s="139">
        <f t="shared" si="22"/>
        <v>0</v>
      </c>
      <c r="BJ24" s="54">
        <f t="shared" si="23"/>
        <v>0</v>
      </c>
      <c r="BK24" s="54">
        <f t="shared" si="24"/>
        <v>0</v>
      </c>
      <c r="BL24" s="140">
        <f t="shared" si="25"/>
        <v>0</v>
      </c>
      <c r="BM24" s="290">
        <f t="shared" si="26"/>
        <v>0</v>
      </c>
      <c r="BO24" s="285" t="e">
        <f>VLOOKUP(B24,'Processed products'!$AK$5:$AV$250,12,FALSE)</f>
        <v>#N/A</v>
      </c>
      <c r="BP24" s="316" t="e">
        <f>VLOOKUP(B24,'Processed products'!$AK$5:$AV$250,11,FALSE)</f>
        <v>#N/A</v>
      </c>
      <c r="BR24" s="329">
        <f t="shared" si="27"/>
        <v>1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3"/>
        <v>Ensilage_straw_seed_grass_conv</v>
      </c>
      <c r="C25" s="8" t="s">
        <v>13</v>
      </c>
      <c r="D25" s="116" t="s">
        <v>127</v>
      </c>
      <c r="E25" s="115">
        <f>IF(B25="",0,VLOOKUP(B25,$B$13:$E$16,4,FALSE))</f>
        <v>1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>
        <f t="shared" ref="P25" si="29">IF($B25="","0",(((E25-Q25)*1000)/((E25*1000)/P16)))</f>
        <v>359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1</v>
      </c>
      <c r="AA25" s="223">
        <f t="shared" si="9"/>
        <v>0.45</v>
      </c>
      <c r="AB25" s="223">
        <f t="shared" si="9"/>
        <v>1.2134181389870401E-2</v>
      </c>
      <c r="AC25" s="223">
        <f t="shared" si="9"/>
        <v>1.2956419316843299E-3</v>
      </c>
      <c r="AD25" s="223">
        <f t="shared" si="9"/>
        <v>1.7667844522968199E-2</v>
      </c>
      <c r="AE25" s="223">
        <f t="shared" si="10"/>
        <v>18</v>
      </c>
      <c r="AF25" s="223">
        <f t="shared" si="11"/>
        <v>0.9</v>
      </c>
      <c r="AG25" s="223">
        <f t="shared" si="12"/>
        <v>0</v>
      </c>
      <c r="AH25" s="224">
        <f t="shared" si="12"/>
        <v>0</v>
      </c>
      <c r="AI25" s="156">
        <f t="shared" si="13"/>
        <v>450</v>
      </c>
      <c r="AJ25" s="157">
        <f t="shared" si="2"/>
        <v>12.134181389870401</v>
      </c>
      <c r="AK25" s="157">
        <f t="shared" si="2"/>
        <v>1.29564193168433</v>
      </c>
      <c r="AL25" s="157">
        <f t="shared" si="2"/>
        <v>17.667844522968199</v>
      </c>
      <c r="AM25" s="157">
        <f t="shared" si="14"/>
        <v>18</v>
      </c>
      <c r="AN25" s="158">
        <f t="shared" si="15"/>
        <v>900</v>
      </c>
      <c r="AP25" s="264">
        <f t="shared" si="16"/>
        <v>0</v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 t="e">
        <f t="shared" si="21"/>
        <v>#DIV/0!</v>
      </c>
      <c r="BI25" s="314" t="e">
        <f t="shared" si="22"/>
        <v>#DIV/0!</v>
      </c>
      <c r="BJ25" s="291" t="e">
        <f t="shared" si="23"/>
        <v>#DIV/0!</v>
      </c>
      <c r="BK25" s="291" t="e">
        <f t="shared" si="24"/>
        <v>#DIV/0!</v>
      </c>
      <c r="BL25" s="292" t="e">
        <f t="shared" si="25"/>
        <v>#DIV/0!</v>
      </c>
      <c r="BM25" s="293" t="e">
        <f t="shared" si="26"/>
        <v>#DIV/0!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1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</v>
      </c>
      <c r="M26" s="163">
        <f>SUM(M22:M25)</f>
        <v>0</v>
      </c>
      <c r="O26" s="177"/>
      <c r="P26" s="249">
        <f>(E22*P22+E23*P23+E24*P24+E25*P25)/E26</f>
        <v>359</v>
      </c>
      <c r="Q26" s="244">
        <f>SUM(Q22:Q25)</f>
        <v>0</v>
      </c>
      <c r="R26" s="208">
        <f t="shared" ref="R26:Y26" si="30">SUM(R22:R25)</f>
        <v>0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0</v>
      </c>
      <c r="W26" s="208">
        <f t="shared" si="30"/>
        <v>0</v>
      </c>
      <c r="X26" s="208">
        <f t="shared" si="30"/>
        <v>0</v>
      </c>
      <c r="Y26" s="222">
        <f t="shared" si="30"/>
        <v>0</v>
      </c>
      <c r="Z26" s="215">
        <f>SUM(Z22:Z25)</f>
        <v>1</v>
      </c>
      <c r="AA26" s="70">
        <f t="shared" ref="AA26:AH26" si="31">SUM(AA22:AA25)</f>
        <v>0.45</v>
      </c>
      <c r="AB26" s="70">
        <f t="shared" si="31"/>
        <v>1.2134181389870401E-2</v>
      </c>
      <c r="AC26" s="70">
        <f t="shared" si="31"/>
        <v>1.2956419316843299E-3</v>
      </c>
      <c r="AD26" s="70">
        <f t="shared" si="31"/>
        <v>1.7667844522968199E-2</v>
      </c>
      <c r="AE26" s="70">
        <f t="shared" si="31"/>
        <v>18</v>
      </c>
      <c r="AF26" s="70">
        <f t="shared" si="31"/>
        <v>0.9</v>
      </c>
      <c r="AG26" s="70">
        <f t="shared" si="31"/>
        <v>0</v>
      </c>
      <c r="AH26" s="216">
        <f t="shared" si="31"/>
        <v>0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B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 xml:space="preserve">Solid/total fraction of input1 - </v>
      </c>
      <c r="B31" s="66" t="str">
        <f>IF(B13="","",B13)</f>
        <v/>
      </c>
      <c r="C31" s="67" t="s">
        <v>13</v>
      </c>
      <c r="D31" s="280"/>
      <c r="E31" s="68"/>
      <c r="F31" s="70">
        <f>IF(E31&gt;0,(E31)*($E$22-$Q$22),0)</f>
        <v>0</v>
      </c>
      <c r="G31" s="67" t="str">
        <f>B31</f>
        <v/>
      </c>
      <c r="H31" s="67" t="str">
        <f>IF(G31="","",VLOOKUP(G31,Other_tables!$Y$3:$AA$214,2,FALSE))</f>
        <v/>
      </c>
      <c r="I31" s="67" t="str">
        <f>IF(G31="","",VLOOKUP(G31,Other_tables!$Y$3:$AA$214,3,FALSE))</f>
        <v/>
      </c>
      <c r="J31" s="111"/>
      <c r="K31" s="111"/>
      <c r="L31" s="69"/>
      <c r="M31" s="69"/>
      <c r="N31" s="69"/>
      <c r="O31" s="69"/>
      <c r="P31" s="69"/>
      <c r="Q31" s="69"/>
      <c r="R31" s="180"/>
      <c r="S31" s="181"/>
      <c r="T31" s="172" t="str">
        <f>IF(B32="",P13,IF(B33="",(F31/(((E13/(P13/1000))-Q22)-(F32/(T32/1000))))*1000,(F31/(((E13/(P13/1000))-Q22)-((F33/(T33/1000))+(F32/(T32/1000)))))*1000))</f>
        <v>0</v>
      </c>
      <c r="U31" s="182" t="s">
        <v>126</v>
      </c>
      <c r="V31" s="180"/>
      <c r="W31" s="180"/>
      <c r="X31" s="180"/>
      <c r="Y31" s="180"/>
      <c r="Z31" s="215">
        <f>F31</f>
        <v>0</v>
      </c>
      <c r="AA31" s="170">
        <f t="shared" ref="AA31:AD33" si="32">IF($E31="",0,((R$13-(R$22*1000))*L31)/1000)</f>
        <v>0</v>
      </c>
      <c r="AB31" s="70">
        <f t="shared" si="32"/>
        <v>0</v>
      </c>
      <c r="AC31" s="70">
        <f t="shared" si="32"/>
        <v>0</v>
      </c>
      <c r="AD31" s="70">
        <f t="shared" si="32"/>
        <v>0</v>
      </c>
      <c r="AE31" s="70">
        <f>IF($E31="",0,((V$13-V$22)*P31))</f>
        <v>0</v>
      </c>
      <c r="AF31" s="144">
        <f>IF($E31="",0,((W$13-(W$22*1000))*Q31)/1000)</f>
        <v>0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 t="str">
        <f t="shared" ref="AI31:AL42" si="35">IF($E31="","",(AA31/$F31)*1000)</f>
        <v/>
      </c>
      <c r="AJ31" s="71" t="str">
        <f t="shared" si="35"/>
        <v/>
      </c>
      <c r="AK31" s="71" t="str">
        <f t="shared" si="35"/>
        <v/>
      </c>
      <c r="AL31" s="71" t="str">
        <f t="shared" si="35"/>
        <v/>
      </c>
      <c r="AM31" s="187" t="str">
        <f t="shared" ref="AM31:AM42" si="36">IF($E31="","",(AE31/$F31))</f>
        <v/>
      </c>
      <c r="AN31" s="112" t="str">
        <f t="shared" ref="AN31:AN42" si="37">IF($E31="","",(AF31/$F31)*1000)</f>
        <v/>
      </c>
      <c r="BR31" s="329">
        <f t="shared" ref="BR31:BR42" si="38">$X$17</f>
        <v>1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179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154" t="str">
        <f t="shared" si="37"/>
        <v/>
      </c>
      <c r="BR32" s="329">
        <f t="shared" si="38"/>
        <v>1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1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 t="str">
        <f>IF(B14="","",B14)</f>
        <v/>
      </c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products'!$AJ$5:$AM$104,2,FALSE))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1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1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1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 xml:space="preserve">Solid/total fraction of input3 - </v>
      </c>
      <c r="B37" s="66" t="str">
        <f>IF(B15="","",B15)</f>
        <v/>
      </c>
      <c r="C37" s="67" t="s">
        <v>13</v>
      </c>
      <c r="D37" s="280"/>
      <c r="E37" s="68"/>
      <c r="F37" s="70">
        <f>IF(E37&gt;0,(E37)*($E$24-$Q$24),0)</f>
        <v>0</v>
      </c>
      <c r="G37" s="67" t="str">
        <f>B37</f>
        <v/>
      </c>
      <c r="H37" s="67" t="str">
        <f>IF(G37="","",VLOOKUP(G37,Other_tables!$Y$3:$AA$214,2,FALSE))</f>
        <v/>
      </c>
      <c r="I37" s="67" t="str">
        <f>IF(G37="","",VLOOKUP(G37,Other_tables!$Y$3:$AA$214,3,FALSE))</f>
        <v/>
      </c>
      <c r="J37" s="111"/>
      <c r="K37" s="111"/>
      <c r="L37" s="69"/>
      <c r="M37" s="69"/>
      <c r="N37" s="69"/>
      <c r="O37" s="69"/>
      <c r="P37" s="69"/>
      <c r="Q37" s="69"/>
      <c r="R37" s="180"/>
      <c r="S37" s="181"/>
      <c r="T37" s="172" t="str">
        <f>IF(B38="",P15,IF(B39="",(F37/(((E15/(P15/1000))-Q24)-(F38/(T38/1000))))*1000,(F37/(((E15/(P15/1000))-Q24)-((F39/(T39/1000))+(F38/(T38/1000)))))*1000))</f>
        <v>0</v>
      </c>
      <c r="U37" s="182" t="s">
        <v>126</v>
      </c>
      <c r="V37" s="180"/>
      <c r="W37" s="180"/>
      <c r="X37" s="180"/>
      <c r="Y37" s="180"/>
      <c r="Z37" s="215">
        <f t="shared" si="39"/>
        <v>0</v>
      </c>
      <c r="AA37" s="170">
        <f t="shared" ref="AA37:AD39" si="41">IF($E37="",0,((R$15-(R$24*1000))*L37)/1000)</f>
        <v>0</v>
      </c>
      <c r="AB37" s="70">
        <f t="shared" si="41"/>
        <v>0</v>
      </c>
      <c r="AC37" s="70">
        <f t="shared" si="41"/>
        <v>0</v>
      </c>
      <c r="AD37" s="70">
        <f t="shared" si="41"/>
        <v>0</v>
      </c>
      <c r="AE37" s="70">
        <f>IF($E37="",0,((V$15-V$24)*P37))</f>
        <v>0</v>
      </c>
      <c r="AF37" s="144">
        <f>IF($E37="",0,((W$15-(W$24*1000))*Q37)/1000)</f>
        <v>0</v>
      </c>
      <c r="AG37" s="144">
        <f t="shared" si="33"/>
        <v>0</v>
      </c>
      <c r="AH37" s="216">
        <f t="shared" si="34"/>
        <v>0</v>
      </c>
      <c r="AI37" s="210" t="str">
        <f t="shared" si="35"/>
        <v/>
      </c>
      <c r="AJ37" s="71" t="str">
        <f t="shared" si="35"/>
        <v/>
      </c>
      <c r="AK37" s="71" t="str">
        <f t="shared" si="35"/>
        <v/>
      </c>
      <c r="AL37" s="71" t="str">
        <f t="shared" si="35"/>
        <v/>
      </c>
      <c r="AM37" s="187" t="str">
        <f>IF($E37="","",(AE37/$F37))</f>
        <v/>
      </c>
      <c r="AN37" s="112" t="str">
        <f t="shared" si="37"/>
        <v/>
      </c>
      <c r="BR37" s="329">
        <f t="shared" si="38"/>
        <v>1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1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1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>Solid/total fraction of input4 - Ensilage_straw_seed_grass_conv</v>
      </c>
      <c r="B40" s="66" t="str">
        <f>IF(B16="","",B16)</f>
        <v>Ensilage_straw_seed_grass_conv</v>
      </c>
      <c r="C40" s="67" t="s">
        <v>13</v>
      </c>
      <c r="D40" s="280" t="s">
        <v>127</v>
      </c>
      <c r="E40" s="68">
        <v>1</v>
      </c>
      <c r="F40" s="70">
        <f>IF(E40&gt;0,(E40)*($E$25-$Q$25),0)</f>
        <v>1</v>
      </c>
      <c r="G40" s="67" t="str">
        <f>B40</f>
        <v>Ensilage_straw_seed_grass_conv</v>
      </c>
      <c r="H40" s="67" t="str">
        <f>IF(G40="","",VLOOKUP(G40,Other_tables!$Y$3:$AA$214,2,FALSE))</f>
        <v>Transformed_green_feed</v>
      </c>
      <c r="I40" s="67" t="str">
        <f>IF(G40="","",VLOOKUP(G40,Other_tables!$Y$3:$AA$214,3,FALSE))</f>
        <v>Silage_grazing</v>
      </c>
      <c r="J40" s="111"/>
      <c r="K40" s="111"/>
      <c r="L40" s="69">
        <v>1</v>
      </c>
      <c r="M40" s="69">
        <v>1</v>
      </c>
      <c r="N40" s="69">
        <v>1</v>
      </c>
      <c r="O40" s="69">
        <v>1</v>
      </c>
      <c r="P40" s="69">
        <v>1</v>
      </c>
      <c r="Q40" s="69">
        <v>1</v>
      </c>
      <c r="R40" s="180"/>
      <c r="S40" s="181"/>
      <c r="T40" s="172">
        <f>IF(B41="",P16,IF(B42="",(F40/(((E16/(P16/1000))-Q25)-(F41/(T41/1000))))*1000,(F40/(((E16/(P16/1000))-Q25)-((F42/(T42/1000))+(F41/(T41/1000)))))*1000))</f>
        <v>359</v>
      </c>
      <c r="U40" s="182" t="s">
        <v>126</v>
      </c>
      <c r="V40" s="180"/>
      <c r="W40" s="180"/>
      <c r="X40" s="180"/>
      <c r="Y40" s="180"/>
      <c r="Z40" s="215">
        <f t="shared" si="39"/>
        <v>1</v>
      </c>
      <c r="AA40" s="170">
        <f t="shared" ref="AA40:AD42" si="44">IF($E40="",0,((R$16-(R$25*1000))*L40)/1000)</f>
        <v>0.45</v>
      </c>
      <c r="AB40" s="70">
        <f t="shared" si="44"/>
        <v>1.2134181389870401E-2</v>
      </c>
      <c r="AC40" s="70">
        <f t="shared" si="44"/>
        <v>1.2956419316843299E-3</v>
      </c>
      <c r="AD40" s="70">
        <f t="shared" si="44"/>
        <v>1.7667844522968199E-2</v>
      </c>
      <c r="AE40" s="70">
        <f>IF($E40="",0,((V$16-V$25)*P40))</f>
        <v>18</v>
      </c>
      <c r="AF40" s="144">
        <f>IF($E40="",0,((W$16-(W$25*1000))*Q40)/1000)</f>
        <v>0.9</v>
      </c>
      <c r="AG40" s="144">
        <f t="shared" si="33"/>
        <v>0</v>
      </c>
      <c r="AH40" s="216">
        <f t="shared" si="34"/>
        <v>0</v>
      </c>
      <c r="AI40" s="210">
        <f t="shared" si="35"/>
        <v>450</v>
      </c>
      <c r="AJ40" s="71">
        <f t="shared" si="35"/>
        <v>12.134181389870401</v>
      </c>
      <c r="AK40" s="71">
        <f t="shared" si="35"/>
        <v>1.29564193168433</v>
      </c>
      <c r="AL40" s="71">
        <f t="shared" si="35"/>
        <v>17.667844522968199</v>
      </c>
      <c r="AM40" s="187">
        <f t="shared" si="36"/>
        <v>18</v>
      </c>
      <c r="AN40" s="112">
        <f t="shared" si="37"/>
        <v>900</v>
      </c>
      <c r="BR40" s="329">
        <f t="shared" si="38"/>
        <v>1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1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1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1</v>
      </c>
      <c r="L43" s="27">
        <f t="shared" ref="L43:Q43" si="45">SUM(L28,L31:L42)</f>
        <v>1</v>
      </c>
      <c r="M43" s="27">
        <f t="shared" si="45"/>
        <v>1</v>
      </c>
      <c r="N43" s="27">
        <f t="shared" si="45"/>
        <v>1</v>
      </c>
      <c r="O43" s="27">
        <f t="shared" si="45"/>
        <v>1</v>
      </c>
      <c r="P43" s="27">
        <f t="shared" si="45"/>
        <v>1</v>
      </c>
      <c r="Q43" s="64">
        <f t="shared" si="45"/>
        <v>1</v>
      </c>
      <c r="S43" s="28"/>
      <c r="Y43" s="225" t="s">
        <v>40</v>
      </c>
      <c r="Z43" s="141">
        <f>SUM(Z31:Z42)</f>
        <v>1</v>
      </c>
      <c r="AA43" s="141">
        <f t="shared" ref="AA43:AG43" si="46">SUM(AA31:AA42)</f>
        <v>0.45</v>
      </c>
      <c r="AB43" s="141">
        <f t="shared" si="46"/>
        <v>1.2134181389870401E-2</v>
      </c>
      <c r="AC43" s="141">
        <f t="shared" si="46"/>
        <v>1.2956419316843299E-3</v>
      </c>
      <c r="AD43" s="141">
        <f>SUM(AD31:AD42)</f>
        <v>1.7667844522968199E-2</v>
      </c>
      <c r="AE43" s="141">
        <f t="shared" si="46"/>
        <v>18</v>
      </c>
      <c r="AF43" s="141">
        <f t="shared" si="46"/>
        <v>0.9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</v>
      </c>
      <c r="AA44" s="198">
        <f t="shared" ref="AA44:AG44" si="47">AA26-AA43</f>
        <v>0</v>
      </c>
      <c r="AB44" s="198">
        <f t="shared" si="47"/>
        <v>0</v>
      </c>
      <c r="AC44" s="198">
        <f t="shared" si="47"/>
        <v>0</v>
      </c>
      <c r="AD44" s="198">
        <f t="shared" si="47"/>
        <v>0</v>
      </c>
      <c r="AE44" s="198">
        <f t="shared" si="47"/>
        <v>0</v>
      </c>
      <c r="AF44" s="198">
        <f t="shared" si="47"/>
        <v>0</v>
      </c>
      <c r="AG44" s="198">
        <f t="shared" si="47"/>
        <v>0</v>
      </c>
      <c r="AH44" s="199">
        <f>AH26-AH43</f>
        <v>0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58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/>
      </c>
      <c r="C48" s="27">
        <f>IF(B48="",0,IF(VLOOKUP(G48,Other_tables!$E$3:$H$225,3,FALSE)="Nej",VLOOKUP(B48,$B$31:$AH$42,31,FALSE),((VLOOKUP(G48,Other_tables!$E$3:$H$225,4,FALSE))/100)*VLOOKUP(B48,$B$31:$F$42,5,FALSE)))</f>
        <v>0</v>
      </c>
      <c r="D48" s="162"/>
      <c r="E48" s="16" t="str">
        <f>IF(B48="","",IF($G$5=Other_tables!$I$2,VLOOKUP(G48,Other_tables!$E$3:$K$225,5,FALSE),IF($G$5=Other_tables!$J$2,VLOOKUP(G48,Other_tables!$E$3:$K$225,6,FALSE),IF($G$5=Other_tables!$K$2,VLOOKUP(G48,Other_tables!$E$3:$K$225,7,FALSE),"?"))))</f>
        <v/>
      </c>
      <c r="F48" s="27">
        <f t="shared" ref="F48:F50" si="49">IF(OR(E48="",E48="?"),0,((((0.981*E48*C48)/(0.0831*(273.15+$G$4)))*16)/1000)*((100-$G$7)/100))</f>
        <v>0</v>
      </c>
      <c r="G48" s="16">
        <f>B13</f>
        <v>0</v>
      </c>
      <c r="Q48" s="159">
        <f t="shared" ref="Q48:Q50" si="50">IF(OR(E48="",E48="?"),0,(F48/((100-$G$7)/100))*2.48)</f>
        <v>0</v>
      </c>
      <c r="R48" s="159">
        <f>IF(OR(E48="",E48="?"),0,(F48*(12/16)+AR48+AQ48+AP48))</f>
        <v>0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0</v>
      </c>
      <c r="W48" s="159">
        <f t="shared" ref="W48:W50" si="52">IF(OR(E48="",E48="?"),0,(F48/((100-$G$7)/100))*2.48)</f>
        <v>0</v>
      </c>
      <c r="X48" s="159">
        <f>W48</f>
        <v>0</v>
      </c>
      <c r="Y48" s="165"/>
      <c r="AP48" s="188">
        <f>IF(F48="","",(F48/((100-$G$7)/100))*(12/16)*0.538)</f>
        <v>0</v>
      </c>
      <c r="AQ48" s="26">
        <v>0</v>
      </c>
      <c r="AR48" s="188">
        <f>IF(F48="","",((F48/((100-$G$7)/100))-F48)*(12/16))</f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/>
      </c>
      <c r="C50" s="27">
        <f>IF(B50="",0,IF(VLOOKUP(G50,Other_tables!$E$3:$H$225,3,FALSE)="Nej",VLOOKUP(B50,$B$31:$AH$42,31,FALSE),((VLOOKUP(G50,Other_tables!$E$3:$H$225,4,FALSE))/100)*VLOOKUP(B50,$B$31:$F$42,5,FALSE)))</f>
        <v>0</v>
      </c>
      <c r="D50" s="162"/>
      <c r="E50" s="16" t="str">
        <f>IF(B50="","",IF($G$5=Other_tables!$I$2,VLOOKUP(G50,Other_tables!$E$3:$K$225,5,FALSE),IF($G$5=Other_tables!$J$2,VLOOKUP(G50,Other_tables!$E$3:$K$225,6,FALSE),IF($G$5=Other_tables!$K$2,VLOOKUP(G50,Other_tables!$E$3:$K$225,7,FALSE),"?"))))</f>
        <v/>
      </c>
      <c r="F50" s="27">
        <f t="shared" si="49"/>
        <v>0</v>
      </c>
      <c r="G50" s="16">
        <f>B15</f>
        <v>0</v>
      </c>
      <c r="Q50" s="159">
        <f t="shared" si="50"/>
        <v>0</v>
      </c>
      <c r="R50" s="159">
        <f t="shared" si="53"/>
        <v>0</v>
      </c>
      <c r="S50" s="159">
        <v>0</v>
      </c>
      <c r="T50" s="159">
        <v>0</v>
      </c>
      <c r="U50" s="159">
        <v>0</v>
      </c>
      <c r="V50" s="159">
        <f t="shared" si="51"/>
        <v>0</v>
      </c>
      <c r="W50" s="159">
        <f t="shared" si="52"/>
        <v>0</v>
      </c>
      <c r="X50" s="159">
        <f t="shared" si="54"/>
        <v>0</v>
      </c>
      <c r="Y50" s="165"/>
      <c r="AP50" s="188">
        <f>IF(F50="","",(F50/((100-$G$7)/100))*(12/16)*0.538)</f>
        <v>0</v>
      </c>
      <c r="AQ50" s="26">
        <v>0</v>
      </c>
      <c r="AR50" s="188">
        <f>IF(F50="","",((F50/((100-$G$7)/100))-F50)*(12/16))</f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>Ensilage_straw_seed_grass_conv</v>
      </c>
      <c r="C51" s="27">
        <f>IF(B51="",0,IF(VLOOKUP(G51,Other_tables!$E$3:$H$225,3,FALSE)="Nej",VLOOKUP(B51,$B$31:$AH$42,31,FALSE),((VLOOKUP(G51,Other_tables!$E$3:$H$225,4,FALSE))/100)*VLOOKUP(B51,$B$31:$F$42,5,FALSE)))</f>
        <v>0.9</v>
      </c>
      <c r="D51" s="162"/>
      <c r="E51" s="16">
        <f>IF(B51="","",IF($G$5=Other_tables!$I$2,VLOOKUP(G51,Other_tables!$E$3:$K$225,5,FALSE),IF($G$5=Other_tables!$J$2,VLOOKUP(G51,Other_tables!$E$3:$K$225,6,FALSE),IF($G$5=Other_tables!$K$2,VLOOKUP(G51,Other_tables!$E$3:$K$225,7,FALSE),"?"))))</f>
        <v>325</v>
      </c>
      <c r="F51" s="27">
        <f>IF(OR(E51="",E51="?"),0,((((0.981*E51*C51)/(0.0831*(273.15+$G$4)))*16)/1000)*((100-$G$7)/100))</f>
        <v>0.19127531699705147</v>
      </c>
      <c r="G51" s="16" t="str">
        <f>B16</f>
        <v>Ensilage_straw_seed_grass_conv</v>
      </c>
      <c r="N51" s="152"/>
      <c r="Q51" s="159">
        <f>IF(OR(E51="",E51="?"),0,(F51/((100-$G$7)/100))*2.48)</f>
        <v>0.47915432944715924</v>
      </c>
      <c r="R51" s="159">
        <f t="shared" si="53"/>
        <v>0.22284243893765987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12.322018713352101</v>
      </c>
      <c r="W51" s="159">
        <f>IF(OR(E51="",E51="?"),0,(F51/((100-$G$7)/100))*2.48)</f>
        <v>0.47915432944715924</v>
      </c>
      <c r="X51" s="159">
        <f t="shared" si="54"/>
        <v>0.47915432944715924</v>
      </c>
      <c r="Y51" s="165"/>
      <c r="AP51" s="188">
        <f>IF(F51="","",(F51+F51*($G$7/100))*(12/16)*0.538)</f>
        <v>7.7951386312393386E-2</v>
      </c>
      <c r="AQ51" s="26">
        <v>0</v>
      </c>
      <c r="AR51" s="188">
        <f>IF(F51="","",(F51*($G$7/100))*(12/16))</f>
        <v>1.4345648774778861E-3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0.19127531699705147</v>
      </c>
      <c r="Q52" s="27">
        <f t="shared" ref="Q52:X52" si="55">SUM(I36,Q48:Q51)</f>
        <v>0.47915432944715924</v>
      </c>
      <c r="R52" s="27">
        <f t="shared" si="55"/>
        <v>0.22284243893765987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12.322018713352101</v>
      </c>
      <c r="W52" s="27">
        <f t="shared" si="55"/>
        <v>0.47915432944715924</v>
      </c>
      <c r="X52" s="164">
        <f t="shared" si="55"/>
        <v>0.47915432944715924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14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14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 t="s">
        <v>249</v>
      </c>
      <c r="C57" s="8" t="s">
        <v>13</v>
      </c>
      <c r="D57" s="116" t="s">
        <v>128</v>
      </c>
      <c r="E57" s="169">
        <f>Z31+Z34+Z37+Z40-Q52</f>
        <v>0.52084567055284081</v>
      </c>
      <c r="F57" s="93">
        <v>66</v>
      </c>
      <c r="G57" s="128" t="s">
        <v>101</v>
      </c>
      <c r="H57" s="93">
        <v>9.3000000000000007</v>
      </c>
      <c r="I57" s="23"/>
      <c r="J57" s="23"/>
      <c r="K57" s="93">
        <v>27.9</v>
      </c>
      <c r="L57" s="139">
        <f>C48+C49+C50+C51-W52</f>
        <v>0.42084567055284078</v>
      </c>
      <c r="M57" s="139">
        <v>0</v>
      </c>
      <c r="O57" s="278">
        <f>((($B$69*$Z$57)/1000)/$B$72)*1000</f>
        <v>55.375243457254527</v>
      </c>
      <c r="Q57" s="159">
        <f>AR57*(16/12)*19.5</f>
        <v>1.743436639598139E-2</v>
      </c>
      <c r="R57" s="159">
        <f>AR57*11</f>
        <v>7.3760780906075114E-3</v>
      </c>
      <c r="S57" s="159">
        <v>0</v>
      </c>
      <c r="T57" s="159">
        <v>0</v>
      </c>
      <c r="U57" s="159">
        <v>0</v>
      </c>
      <c r="V57" s="159">
        <f>(AR57*(16/12)*55)+(AR57*10*21.75)</f>
        <v>0.19501903436530468</v>
      </c>
      <c r="W57" s="159">
        <f>AR57*(16/12)*19.5</f>
        <v>1.743436639598139E-2</v>
      </c>
      <c r="X57" s="159">
        <f>IF(L57&gt;0,(L57-(L57*BH57^(F57/10))),0)</f>
        <v>1.7487858396957434E-2</v>
      </c>
      <c r="Y57" s="190"/>
      <c r="Z57" s="197">
        <f>(Z31+Z34+Z37+Z40)-Q52-Q57</f>
        <v>0.50341130415685942</v>
      </c>
      <c r="AA57" s="198">
        <f>(AA31+AA34+AA37+AA40)-R52-R57</f>
        <v>0.21978148297173264</v>
      </c>
      <c r="AB57" s="198">
        <f t="shared" ref="AB57:AD57" si="56">(AB31+AB34+AB37+AB40)-S52-S57</f>
        <v>1.2134181389870401E-2</v>
      </c>
      <c r="AC57" s="198">
        <f t="shared" si="56"/>
        <v>1.2956419316843299E-3</v>
      </c>
      <c r="AD57" s="198">
        <f t="shared" si="56"/>
        <v>1.7667844522968199E-2</v>
      </c>
      <c r="AE57" s="198">
        <f>(AE31+AE34+AE37+AE40)-V52-V57</f>
        <v>5.4829622522825945</v>
      </c>
      <c r="AF57" s="198">
        <f>(AF31+AF34+AF37+AF40)-W52-W57</f>
        <v>0.40341130415685938</v>
      </c>
      <c r="AG57" s="198">
        <f>IF(OR(G22="IPCC_MCF_B0",G22=""),L57-X57,(AG31+AG34+AG37+AG40+AH31+AH34+AH37+AH40)-X52-X57)</f>
        <v>0.40335781215588334</v>
      </c>
      <c r="AH57" s="199"/>
      <c r="AI57" s="156">
        <f>IF($E57="","",(AA57/$Z$57)*1000)</f>
        <v>436.58432211774544</v>
      </c>
      <c r="AJ57" s="157">
        <f t="shared" ref="AJ57:AN57" si="57">IF($E57="","",(AB57/$Z$57)*1000)</f>
        <v>24.103911234558758</v>
      </c>
      <c r="AK57" s="157">
        <f t="shared" si="57"/>
        <v>2.5737243502196305</v>
      </c>
      <c r="AL57" s="157">
        <f t="shared" si="57"/>
        <v>35.096241139358725</v>
      </c>
      <c r="AM57" s="157">
        <f>IF($E57="","",(AE57/$Z$57))</f>
        <v>10.891615279608704</v>
      </c>
      <c r="AN57" s="158">
        <f t="shared" si="57"/>
        <v>801.35527515122953</v>
      </c>
      <c r="AP57" s="188">
        <f>IF(B57="",0,(AR57*10))</f>
        <v>6.7055255369159201E-3</v>
      </c>
      <c r="AQ57" s="26">
        <v>0</v>
      </c>
      <c r="AR57" s="188">
        <f>IF(B57="",0,IF(G57="Arrhenius",(BL57+BM57)*(12/16),"?"))</f>
        <v>6.7055255369159197E-4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1.3833944720397798E-5</v>
      </c>
      <c r="BE57" s="159"/>
      <c r="BF57" s="159">
        <f>10*19.5*BD57</f>
        <v>2.6976192204775707E-3</v>
      </c>
      <c r="BG57" s="159"/>
      <c r="BH57" s="159">
        <f>1-(BF57/L57)</f>
        <v>0.99359000363022898</v>
      </c>
      <c r="BI57" s="159"/>
      <c r="BJ57" s="159">
        <f>(L57+L57*BH57^(F57/10))/2</f>
        <v>0.41210174135436206</v>
      </c>
      <c r="BK57" s="159">
        <f>(M57+M57*BI57^(F57/10))/2</f>
        <v>0</v>
      </c>
      <c r="BL57" s="315">
        <f>(((BJ57*EXP($K$57-81000*(1/(8.314*(H57+273.15)))))*24)*F57)/1000</f>
        <v>8.9407007158878932E-4</v>
      </c>
      <c r="BM57" s="159"/>
      <c r="BR57" s="329">
        <f t="shared" ref="BR57" si="58">$X$17</f>
        <v>1</v>
      </c>
      <c r="BT57" s="228">
        <f t="shared" si="43"/>
        <v>0.50341130415685942</v>
      </c>
      <c r="BU57" s="228">
        <f t="shared" si="43"/>
        <v>0.21978148297173264</v>
      </c>
      <c r="BV57" s="228">
        <f t="shared" si="43"/>
        <v>1.2134181389870401E-2</v>
      </c>
      <c r="BW57" s="228">
        <f t="shared" si="42"/>
        <v>1.2956419316843299E-3</v>
      </c>
      <c r="BX57" s="228">
        <f t="shared" si="42"/>
        <v>1.7667844522968199E-2</v>
      </c>
      <c r="BY57" s="228">
        <f t="shared" si="42"/>
        <v>5.4829622522825945</v>
      </c>
      <c r="BZ57" s="228">
        <f t="shared" si="42"/>
        <v>0.40341130415685938</v>
      </c>
      <c r="CA57" s="228">
        <f t="shared" si="42"/>
        <v>0.40335781215588334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/>
      <c r="C62" s="8" t="s">
        <v>13</v>
      </c>
      <c r="D62" s="116"/>
      <c r="E62" s="25"/>
      <c r="F62" s="27">
        <f>(E57-Q57)*E62</f>
        <v>0</v>
      </c>
      <c r="G62" s="8" t="str">
        <f>IF(B62="","",VLOOKUP(B62,'Processed products'!$AJ$5:$AM$104,2,FALSE))</f>
        <v/>
      </c>
      <c r="H62" s="8" t="str">
        <f>IF(B62="","",VLOOKUP(B62,'Processed products'!$AJ$5:$AM$104,3,FALSE))</f>
        <v/>
      </c>
      <c r="I62" s="8" t="str">
        <f>IF(B62="","",VLOOKUP(B62,'Processed products'!$AJ$5:$AM$104,4,FALSE))</f>
        <v/>
      </c>
      <c r="L62" s="26"/>
      <c r="M62" s="26"/>
      <c r="N62" s="26"/>
      <c r="O62" s="26"/>
      <c r="P62" s="26"/>
      <c r="Q62" s="26"/>
      <c r="T62" s="16" t="str">
        <f>(IF($B62="","",VLOOKUP($B62,'Processed products'!$AJ$5:$AN$104,5,FALSE)))</f>
        <v/>
      </c>
      <c r="Z62" s="195">
        <f>F62</f>
        <v>0</v>
      </c>
      <c r="AA62" s="27">
        <f>(($AA$31+$AA$34+$AA$37+$AA$40)-$R$52-$R$57)*L62</f>
        <v>0</v>
      </c>
      <c r="AB62" s="27">
        <f>(($AB$31+$AB$34+$AB$37+$AB$40)-$S$52-$S$57)*M62</f>
        <v>0</v>
      </c>
      <c r="AC62" s="27">
        <f>(($AC$31+$AC$34+$AC$37+$AC$40)-$T$52-$T$57)*N62</f>
        <v>0</v>
      </c>
      <c r="AD62" s="27">
        <f>(($AD$31+$AD$34+$AD$37+$AD$40)-$U$52-$U$57)*O62</f>
        <v>0</v>
      </c>
      <c r="AE62" s="27">
        <f>(($AE$31+$AE$34+$AE$37+$AE$40)-$V$52-$V$57)*P62</f>
        <v>0</v>
      </c>
      <c r="AF62" s="27">
        <f>(($AF$31+$AF$34+$AF$37+$AF$40)-$W$52-$W$57)*Q62</f>
        <v>0</v>
      </c>
      <c r="AG62" s="27">
        <f>($AG$57*Q62)</f>
        <v>0</v>
      </c>
      <c r="AH62" s="196"/>
      <c r="AI62" s="200" t="str">
        <f t="shared" ref="AI62:AL64" si="59">IF($E62="","",(AA62/$F62)*1000)</f>
        <v/>
      </c>
      <c r="AJ62" s="18" t="str">
        <f t="shared" si="59"/>
        <v/>
      </c>
      <c r="AK62" s="18" t="str">
        <f t="shared" si="59"/>
        <v/>
      </c>
      <c r="AL62" s="18" t="str">
        <f t="shared" si="59"/>
        <v/>
      </c>
      <c r="AM62" s="18" t="str">
        <f t="shared" ref="AM62:AN64" si="60">IF($E62="","",(AE62/$F62))</f>
        <v/>
      </c>
      <c r="AN62" s="201" t="str">
        <f t="shared" si="60"/>
        <v/>
      </c>
      <c r="BR62" s="329">
        <f t="shared" ref="BR62:BR64" si="61">$X$17</f>
        <v>1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/>
      <c r="C63" s="8" t="s">
        <v>13</v>
      </c>
      <c r="D63" s="116"/>
      <c r="E63" s="25"/>
      <c r="F63" s="27">
        <f>(E57-Q57)*E63</f>
        <v>0</v>
      </c>
      <c r="G63" s="8" t="str">
        <f>IF(B63="","",VLOOKUP(B63,'Processed products'!$AJ$5:$AM$104,2,FALSE))</f>
        <v/>
      </c>
      <c r="H63" s="8" t="str">
        <f>IF(B63="","",VLOOKUP(B63,'Processed products'!$AJ$5:$AM$104,3,FALSE))</f>
        <v/>
      </c>
      <c r="I63" s="8" t="str">
        <f>IF(B63="","",VLOOKUP(B63,'Processed products'!$AJ$5:$AM$104,4,FALSE))</f>
        <v/>
      </c>
      <c r="L63" s="26"/>
      <c r="M63" s="26"/>
      <c r="N63" s="26"/>
      <c r="O63" s="26"/>
      <c r="P63" s="26"/>
      <c r="Q63" s="26"/>
      <c r="T63" s="16" t="str">
        <f>(IF($B63="","",VLOOKUP($B63,'Processed products'!$AJ$5:$AN$104,5,FALSE)))</f>
        <v/>
      </c>
      <c r="Z63" s="195">
        <f t="shared" ref="Z63:Z64" si="62">F63</f>
        <v>0</v>
      </c>
      <c r="AA63" s="27">
        <f>(($AA$31+$AA$34+$AA$37+$AA$40)-$R$52-$R$57)*L63</f>
        <v>0</v>
      </c>
      <c r="AB63" s="27">
        <f>(($AB$31+$AB$34+$AB$37+$AB$40)-$S$52-$S$57)*M63</f>
        <v>0</v>
      </c>
      <c r="AC63" s="27">
        <f>(($AC$31+$AC$34+$AC$37+$AC$40)-$T$52-$T$57)*N63</f>
        <v>0</v>
      </c>
      <c r="AD63" s="27">
        <f>(($AD$31+$AD$34+$AD$37+$AD$40)-$U$52-$U$57)*O63</f>
        <v>0</v>
      </c>
      <c r="AE63" s="27">
        <f>(($AE$31+$AE$34+$AE$37+$AE$40)-$V$52-$V$57)*P63</f>
        <v>0</v>
      </c>
      <c r="AF63" s="27">
        <f>(($AF$31+$AF$34+$AF$37+$AF$40)-$W$52-$W$57)*Q63</f>
        <v>0</v>
      </c>
      <c r="AG63" s="27">
        <f t="shared" ref="AG63:AG64" si="63">($AG$57*Q63)</f>
        <v>0</v>
      </c>
      <c r="AH63" s="196"/>
      <c r="AI63" s="200" t="str">
        <f t="shared" si="59"/>
        <v/>
      </c>
      <c r="AJ63" s="18" t="str">
        <f t="shared" si="59"/>
        <v/>
      </c>
      <c r="AK63" s="18" t="str">
        <f t="shared" si="59"/>
        <v/>
      </c>
      <c r="AL63" s="18" t="str">
        <f t="shared" si="59"/>
        <v/>
      </c>
      <c r="AM63" s="18" t="str">
        <f t="shared" si="60"/>
        <v/>
      </c>
      <c r="AN63" s="201" t="str">
        <f t="shared" si="60"/>
        <v/>
      </c>
      <c r="BR63" s="329">
        <f t="shared" si="61"/>
        <v>1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1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0</v>
      </c>
      <c r="L65" s="27">
        <f>SUM(L62:L64)</f>
        <v>0</v>
      </c>
      <c r="M65" s="27">
        <f t="shared" ref="M65:Q65" si="64">SUM(M62:M64)</f>
        <v>0</v>
      </c>
      <c r="N65" s="27">
        <f t="shared" si="64"/>
        <v>0</v>
      </c>
      <c r="O65" s="27">
        <f t="shared" si="64"/>
        <v>0</v>
      </c>
      <c r="P65" s="27">
        <f t="shared" si="64"/>
        <v>0</v>
      </c>
      <c r="Q65" s="27">
        <f t="shared" si="64"/>
        <v>0</v>
      </c>
      <c r="Y65" s="225" t="s">
        <v>76</v>
      </c>
      <c r="Z65" s="141">
        <f t="shared" ref="Z65:AG65" si="65">SUM(Z62:Z64)</f>
        <v>0</v>
      </c>
      <c r="AA65" s="141">
        <f t="shared" si="65"/>
        <v>0</v>
      </c>
      <c r="AB65" s="141">
        <f t="shared" si="65"/>
        <v>0</v>
      </c>
      <c r="AC65" s="141">
        <f t="shared" si="65"/>
        <v>0</v>
      </c>
      <c r="AD65" s="141">
        <f t="shared" si="65"/>
        <v>0</v>
      </c>
      <c r="AE65" s="141">
        <f t="shared" si="65"/>
        <v>0</v>
      </c>
      <c r="AF65" s="141">
        <f t="shared" si="65"/>
        <v>0</v>
      </c>
      <c r="AG65" s="141">
        <f t="shared" si="65"/>
        <v>0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Y66" s="221" t="s">
        <v>74</v>
      </c>
      <c r="Z66" s="198">
        <f t="shared" ref="Z66:AF66" si="66">(Z31+Z34+Z37+Z40)-Q52-Q57-Z65</f>
        <v>0.50341130415685942</v>
      </c>
      <c r="AA66" s="198">
        <f t="shared" si="66"/>
        <v>0.21978148297173264</v>
      </c>
      <c r="AB66" s="198">
        <f t="shared" si="66"/>
        <v>1.2134181389870401E-2</v>
      </c>
      <c r="AC66" s="198">
        <f t="shared" si="66"/>
        <v>1.2956419316843299E-3</v>
      </c>
      <c r="AD66" s="198">
        <f t="shared" si="66"/>
        <v>1.7667844522968199E-2</v>
      </c>
      <c r="AE66" s="198">
        <f t="shared" si="66"/>
        <v>5.4829622522825945</v>
      </c>
      <c r="AF66" s="198">
        <f t="shared" si="66"/>
        <v>0.40341130415685938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>
        <f>(F31*T31+F34*T34+F37*T37+F40*T40)/(F31+F34+F37+F40)</f>
        <v>359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>
        <f>(B69/B70)</f>
        <v>3.2636363636363637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>
        <f>B71*(Z31+Z34+Z37+Z40)</f>
        <v>3.2636363636363637</v>
      </c>
      <c r="AL72" s="72"/>
      <c r="AM72" s="82"/>
      <c r="AN72" s="82"/>
      <c r="AO72" s="82"/>
      <c r="AP72" s="82"/>
      <c r="AQ72" s="82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IF(F52=0,0,B72-(1-(B69/1000))*(F31+F34+F37+F40))</f>
        <v>2.6226363636363637</v>
      </c>
      <c r="AL73" s="72"/>
      <c r="AM73" s="82"/>
      <c r="AN73" s="82"/>
      <c r="AO73" s="82"/>
      <c r="AP73" s="82"/>
      <c r="AQ73" s="82"/>
      <c r="BT73" s="228">
        <f t="shared" ref="BT73:CB73" si="68">IF($B72="Yes",Z73,0)</f>
        <v>0</v>
      </c>
      <c r="BU73" s="228">
        <f t="shared" si="68"/>
        <v>0</v>
      </c>
      <c r="BV73" s="228">
        <f t="shared" si="68"/>
        <v>0</v>
      </c>
      <c r="BW73" s="228">
        <f t="shared" si="68"/>
        <v>0</v>
      </c>
      <c r="BX73" s="228">
        <f t="shared" si="68"/>
        <v>0</v>
      </c>
      <c r="BY73" s="228">
        <f t="shared" si="68"/>
        <v>0</v>
      </c>
      <c r="BZ73" s="228">
        <f t="shared" si="68"/>
        <v>0</v>
      </c>
      <c r="CA73" s="228">
        <f t="shared" si="68"/>
        <v>0</v>
      </c>
      <c r="CB73" s="228">
        <f t="shared" si="68"/>
        <v>0</v>
      </c>
    </row>
    <row r="74" spans="1:80" ht="15" thickBot="1" x14ac:dyDescent="0.35">
      <c r="D74" s="102"/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11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0</v>
      </c>
      <c r="J78" s="115">
        <f>F78-I78</f>
        <v>0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1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1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6"/>
        <v>0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1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1</v>
      </c>
      <c r="BT81" s="228"/>
    </row>
    <row r="82" spans="1:80" x14ac:dyDescent="0.3">
      <c r="A82" s="85" t="s">
        <v>132</v>
      </c>
      <c r="B82" s="116"/>
      <c r="C82" s="8" t="s">
        <v>13</v>
      </c>
      <c r="D82" s="116"/>
      <c r="E82" s="169" t="str">
        <f>IF(B82="","",VLOOKUP(B82,$B$62:$F$64,5,FALSE))</f>
        <v/>
      </c>
      <c r="F82" s="93"/>
      <c r="G82" s="128"/>
      <c r="H82" s="93">
        <v>9.3000000000000007</v>
      </c>
      <c r="I82" s="115">
        <f>IF(B82="",0,(($E$22*$F$22+$E$23*$F$23+$E$24*$F$24+$E$25*$F$25)/$E$26)+$F$57)</f>
        <v>0</v>
      </c>
      <c r="J82" s="115">
        <f t="shared" si="76"/>
        <v>0</v>
      </c>
      <c r="K82" s="93">
        <v>27.9</v>
      </c>
      <c r="L82" s="139" t="str">
        <f>IF(B82="","",VLOOKUP(B82,$B$62:$AH$64,32,FALSE)+M82)</f>
        <v/>
      </c>
      <c r="M82" s="139" t="str">
        <f>IF(B82="","",VLOOKUP(B82,$B$62:$AH$64,33,FALSE))</f>
        <v/>
      </c>
      <c r="O82" s="278" t="str">
        <f>(IF($B82="","",VLOOKUP($B82,'Processed products'!$AJ$5:$AN$250,5,FALSE)))</f>
        <v/>
      </c>
      <c r="Q82" s="159">
        <f>AR82*(16/12)*19.5</f>
        <v>0</v>
      </c>
      <c r="R82" s="159">
        <f>AR82*11</f>
        <v>0</v>
      </c>
      <c r="S82" s="159">
        <v>0</v>
      </c>
      <c r="T82" s="159">
        <v>0</v>
      </c>
      <c r="U82" s="159">
        <v>0</v>
      </c>
      <c r="V82" s="159">
        <f>(AR82*(16/12)*55)+(AR82*10*21.75)</f>
        <v>0</v>
      </c>
      <c r="W82" s="159">
        <f>AR82*(16/12)*19.5</f>
        <v>0</v>
      </c>
      <c r="X82" s="159">
        <f>AR82*(16/12)*19.5</f>
        <v>0</v>
      </c>
      <c r="Y82" s="190"/>
      <c r="Z82" s="195">
        <f>IF($B82="",0,(VLOOKUP($B82,$B$62:$AH$64,25,FALSE))-Q82)</f>
        <v>0</v>
      </c>
      <c r="AA82" s="27">
        <f>IF($B82="",0,(VLOOKUP($B82,$B$62:$AH$64,26,FALSE))-R82)</f>
        <v>0</v>
      </c>
      <c r="AB82" s="27">
        <f>IF($B82="",0,(VLOOKUP($B82,$B$62:$AH$64,27,FALSE))-S82)</f>
        <v>0</v>
      </c>
      <c r="AC82" s="27">
        <f>IF($B82="",0,(VLOOKUP($B82,$B$62:$AH$64,28,FALSE))-T82)</f>
        <v>0</v>
      </c>
      <c r="AD82" s="27">
        <f>IF($B82="",0,(VLOOKUP($B82,$B$62:$AH$64,29,FALSE))-U82)</f>
        <v>0</v>
      </c>
      <c r="AE82" s="27">
        <f>IF($B82="",0,(VLOOKUP($B82,$B$62:$AH$64,30,FALSE))-V82)</f>
        <v>0</v>
      </c>
      <c r="AF82" s="27">
        <f>IF($B82="",0,(VLOOKUP($B82,$B$62:$AH$64,31,FALSE))-W82)</f>
        <v>0</v>
      </c>
      <c r="AG82" s="27">
        <f>IF($B82="",0,(L82-X82))</f>
        <v>0</v>
      </c>
      <c r="AH82" s="196"/>
      <c r="AI82" s="192" t="str">
        <f t="shared" si="70"/>
        <v/>
      </c>
      <c r="AJ82" s="18" t="str">
        <f t="shared" si="70"/>
        <v/>
      </c>
      <c r="AK82" s="18" t="str">
        <f t="shared" si="70"/>
        <v/>
      </c>
      <c r="AL82" s="18" t="str">
        <f t="shared" si="70"/>
        <v/>
      </c>
      <c r="AM82" s="18" t="str">
        <f>IF($E82="","",(AE82/$Z82))</f>
        <v/>
      </c>
      <c r="AN82" s="201" t="str">
        <f>IF($E82="","",(AF82/$Z82)*1000)</f>
        <v/>
      </c>
      <c r="AP82" s="188" t="str">
        <f>IF(B82="","",(AR82*10))</f>
        <v/>
      </c>
      <c r="AQ82" s="26">
        <v>0</v>
      </c>
      <c r="AR82" s="188">
        <f t="shared" si="95"/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 t="e">
        <f>((L82*EXP(K82-81000*(1/(8.314*(H82+273.15)))))*24)/1000</f>
        <v>#VALUE!</v>
      </c>
      <c r="BE82" s="159"/>
      <c r="BF82" s="159" t="e">
        <f>10*19.5*BD82</f>
        <v>#VALUE!</v>
      </c>
      <c r="BG82" s="159"/>
      <c r="BH82" s="159" t="e">
        <f>1-(BF82/L82)</f>
        <v>#VALUE!</v>
      </c>
      <c r="BI82" s="159"/>
      <c r="BJ82" s="159" t="e">
        <f>(L82+L82*BH82^(J82/10))/2</f>
        <v>#VALUE!</v>
      </c>
      <c r="BK82" s="159"/>
      <c r="BL82" s="159" t="e">
        <f>(((BJ82*EXP($K82-81000*(1/(8.314*(H82+273.15)))))*24)*J82)/1000</f>
        <v>#VALUE!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1</v>
      </c>
      <c r="BT82" s="228"/>
    </row>
    <row r="83" spans="1:80" ht="15" thickBot="1" x14ac:dyDescent="0.35">
      <c r="A83" s="85" t="s">
        <v>132</v>
      </c>
      <c r="B83" s="116"/>
      <c r="C83" s="8" t="s">
        <v>13</v>
      </c>
      <c r="D83" s="116"/>
      <c r="E83" s="169" t="str">
        <f>IF(B83="","",VLOOKUP(B83,$B$62:$F$64,5,FALSE))</f>
        <v/>
      </c>
      <c r="F83" s="93"/>
      <c r="G83" s="128"/>
      <c r="H83" s="93"/>
      <c r="I83" s="115">
        <f>IF(B83="",0,(($E$22*$F$22+$E$23*$F$23+$E$24*$F$24+$E$25*$F$25)/$E$26)+$F$57)</f>
        <v>0</v>
      </c>
      <c r="J83" s="115">
        <f t="shared" si="76"/>
        <v>0</v>
      </c>
      <c r="K83" s="93"/>
      <c r="L83" s="139" t="str">
        <f>IF(B83="","",VLOOKUP(B83,$B$62:$AH$64,32,FALSE)+M83)</f>
        <v/>
      </c>
      <c r="M83" s="139" t="str">
        <f>IF(B83="","",VLOOKUP(B83,$B$62:$AH$64,33,FALSE))</f>
        <v/>
      </c>
      <c r="O83" s="278" t="str">
        <f>(IF($B83="","",VLOOKUP($B83,'Processed products'!$AJ$5:$AN$250,5,FALSE)))</f>
        <v/>
      </c>
      <c r="Q83" s="159">
        <f>AR83*(16/12)*19.5</f>
        <v>0</v>
      </c>
      <c r="R83" s="159">
        <f>AR83*11</f>
        <v>0</v>
      </c>
      <c r="S83" s="159">
        <v>0</v>
      </c>
      <c r="T83" s="159">
        <v>0</v>
      </c>
      <c r="U83" s="159">
        <v>0</v>
      </c>
      <c r="V83" s="159">
        <f>(AR83*(16/12)*55)+(AR83*10*21.75)</f>
        <v>0</v>
      </c>
      <c r="W83" s="159">
        <f>AR83*(16/12)*19.5</f>
        <v>0</v>
      </c>
      <c r="X83" s="159">
        <f>AR83*(16/12)*19.5</f>
        <v>0</v>
      </c>
      <c r="Y83" s="190"/>
      <c r="Z83" s="197">
        <f>IF($B83="",0,(VLOOKUP($B83,$B$62:$AH$64,25,FALSE))-Q83)</f>
        <v>0</v>
      </c>
      <c r="AA83" s="198">
        <f>IF($B83="",0,(VLOOKUP($B83,$B$62:$AH$64,26,FALSE))-R83)</f>
        <v>0</v>
      </c>
      <c r="AB83" s="198">
        <f>IF($B83="",0,(VLOOKUP($B83,$B$62:$AH$64,27,FALSE))-S83)</f>
        <v>0</v>
      </c>
      <c r="AC83" s="198">
        <f>IF($B83="",0,(VLOOKUP($B83,$B$62:$AH$64,28,FALSE))-T83)</f>
        <v>0</v>
      </c>
      <c r="AD83" s="198">
        <f>IF($B83="",0,(VLOOKUP($B83,$B$62:$AH$64,29,FALSE))-U83)</f>
        <v>0</v>
      </c>
      <c r="AE83" s="198">
        <f>IF($B83="",0,(VLOOKUP($B83,$B$62:$AH$64,30,FALSE))-V83)</f>
        <v>0</v>
      </c>
      <c r="AF83" s="198">
        <f>IF($B83="",0,(VLOOKUP($B83,$B$62:$AH$64,31,FALSE))-W83)</f>
        <v>0</v>
      </c>
      <c r="AG83" s="198">
        <f>IF($B83="",0,(L83-X83))</f>
        <v>0</v>
      </c>
      <c r="AH83" s="199"/>
      <c r="AI83" s="192" t="str">
        <f t="shared" si="70"/>
        <v/>
      </c>
      <c r="AJ83" s="18" t="str">
        <f t="shared" si="70"/>
        <v/>
      </c>
      <c r="AK83" s="18" t="str">
        <f t="shared" si="70"/>
        <v/>
      </c>
      <c r="AL83" s="18" t="str">
        <f t="shared" si="70"/>
        <v/>
      </c>
      <c r="AM83" s="18" t="str">
        <f>IF($E83="","",(AE83/$Z83))</f>
        <v/>
      </c>
      <c r="AN83" s="201" t="str">
        <f>IF($E83="","",(AF83/$Z83)*1000)</f>
        <v/>
      </c>
      <c r="AP83" s="188" t="str">
        <f>IF(B83="","",(AR83*10))</f>
        <v/>
      </c>
      <c r="AQ83" s="26">
        <v>0</v>
      </c>
      <c r="AR83" s="188">
        <f t="shared" si="95"/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 t="e">
        <f>((L83*EXP(K83-81000*(1/(8.314*(H83+273.15)))))*24)/1000</f>
        <v>#VALUE!</v>
      </c>
      <c r="BE83" s="159"/>
      <c r="BF83" s="159" t="e">
        <f>10*19.5*BD83</f>
        <v>#VALUE!</v>
      </c>
      <c r="BG83" s="159"/>
      <c r="BH83" s="159" t="e">
        <f>1-(BF83/L83)</f>
        <v>#VALUE!</v>
      </c>
      <c r="BI83" s="159"/>
      <c r="BJ83" s="159" t="e">
        <f>(L83+L83*BH83^(J83/10))/2</f>
        <v>#VALUE!</v>
      </c>
      <c r="BK83" s="159"/>
      <c r="BL83" s="159" t="e">
        <f>(((BJ83*EXP($K83-81000*(1/(8.314*(H83+273.15)))))*24)*J83)/1000</f>
        <v>#VALUE!</v>
      </c>
      <c r="BM83" s="159"/>
      <c r="BO83" s="318">
        <f>VLOOKUP(B83,'Processed products'!$AJ$5:$AV$250,13,FALSE)</f>
        <v>0</v>
      </c>
      <c r="BP83" s="319">
        <f>VLOOKUP(B83,'Processed products'!$AJ$5:$AV$250,12,FALSE)</f>
        <v>0</v>
      </c>
      <c r="BR83" s="329">
        <f t="shared" si="75"/>
        <v>1</v>
      </c>
      <c r="BT83" s="228"/>
    </row>
    <row r="84" spans="1:80" ht="15" thickBot="1" x14ac:dyDescent="0.35">
      <c r="BT84" s="228">
        <f>SUM(BT10:BT83)</f>
        <v>0.50341130415685942</v>
      </c>
      <c r="BU84" s="228">
        <f t="shared" ref="BU84:CB84" si="102">SUM(BU10:BU83)</f>
        <v>0.21978148297173264</v>
      </c>
      <c r="BV84" s="228">
        <f t="shared" si="102"/>
        <v>1.2134181389870401E-2</v>
      </c>
      <c r="BW84" s="228">
        <f t="shared" si="102"/>
        <v>1.2956419316843299E-3</v>
      </c>
      <c r="BX84" s="228">
        <f t="shared" si="102"/>
        <v>1.7667844522968199E-2</v>
      </c>
      <c r="BY84" s="228">
        <f t="shared" si="102"/>
        <v>5.4829622522825945</v>
      </c>
      <c r="BZ84" s="228">
        <f t="shared" si="102"/>
        <v>0.40341130415685938</v>
      </c>
      <c r="CA84" s="228">
        <f t="shared" si="102"/>
        <v>0.40335781215588334</v>
      </c>
      <c r="CB84" s="228">
        <f t="shared" si="102"/>
        <v>0</v>
      </c>
    </row>
    <row r="85" spans="1:80" x14ac:dyDescent="0.3">
      <c r="Q85" s="313"/>
      <c r="R85" s="313"/>
      <c r="S85" s="313"/>
      <c r="T85" s="313"/>
      <c r="U85" s="313"/>
      <c r="V85" s="313"/>
      <c r="W85" s="313"/>
      <c r="Y85" s="225" t="s">
        <v>76</v>
      </c>
      <c r="Z85" s="141">
        <f>SUM(Z78:Z83)</f>
        <v>0</v>
      </c>
      <c r="AA85" s="141">
        <f t="shared" ref="AA85:AF85" si="103">SUM(AA78:AA83)</f>
        <v>0</v>
      </c>
      <c r="AB85" s="141">
        <f t="shared" si="103"/>
        <v>0</v>
      </c>
      <c r="AC85" s="141">
        <f t="shared" si="103"/>
        <v>0</v>
      </c>
      <c r="AD85" s="141">
        <f t="shared" si="103"/>
        <v>0</v>
      </c>
      <c r="AE85" s="141">
        <f t="shared" si="103"/>
        <v>0</v>
      </c>
      <c r="AF85" s="226">
        <f t="shared" si="103"/>
        <v>0</v>
      </c>
      <c r="AG85" s="82"/>
      <c r="AH85" s="82"/>
      <c r="AL85" s="24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>
        <f>E17-Q26-Q52-Q57-SUM(Q78:Q83)-BT84-Z85</f>
        <v>0</v>
      </c>
      <c r="AA86" s="198">
        <f>($E$17*(R17/1000))-R26-R52-R57-SUM(R78:R83)-BU84-AA85</f>
        <v>0</v>
      </c>
      <c r="AB86" s="198">
        <f>($E$17*(S17/1000))-S26-S52-S57-SUM(S78:S83)-BV84-AB85</f>
        <v>0</v>
      </c>
      <c r="AC86" s="198">
        <f>($E$17*(T17/1000))-T26-T52-T57-SUM(T78:T83)-BW84-AC85</f>
        <v>0</v>
      </c>
      <c r="AD86" s="198">
        <f>($E$17*(U17/1000))-U26-U52-U57-SUM(U78:U83)-BX84-AD85</f>
        <v>0</v>
      </c>
      <c r="AE86" s="198">
        <f>($E$17*V17)-V26-V52-V57-SUM(V78:V83)-BY84-AE85</f>
        <v>0</v>
      </c>
      <c r="AF86" s="199">
        <f>($E$17*(W17/1000))-W26-W52-W57-SUM(W78:W83)-BZ84-AF85</f>
        <v>0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 t="s">
        <v>267</v>
      </c>
      <c r="C88" s="232">
        <v>25</v>
      </c>
      <c r="D88" s="232" t="s">
        <v>195</v>
      </c>
      <c r="E88" s="232" t="s">
        <v>142</v>
      </c>
      <c r="F88" s="326">
        <f>J88</f>
        <v>100</v>
      </c>
      <c r="G88" s="130"/>
      <c r="H88" s="130">
        <f>E16/(P16/1000)</f>
        <v>2.785515320334262</v>
      </c>
      <c r="I88" s="130">
        <f>E16/(P16/1000)</f>
        <v>2.785515320334262</v>
      </c>
      <c r="J88" s="28">
        <f>I88/H88*100</f>
        <v>100</v>
      </c>
      <c r="K88" s="234">
        <f>IF(B88="",0,(((VLOOKUP(B88,$B$13:$E$16,4,FALSE)*1000)/(VLOOKUP(B88,$B$13:$P$16,15,FALSE))*(F88/100))/1000)*C88)</f>
        <v>6.9637883008356549E-2</v>
      </c>
      <c r="L88" s="234">
        <f>IF(E88="Diesel",VLOOKUP(D88,Other_tables!$O$5:$P$13,2,FALSE)*K88*1.007,0)</f>
        <v>1.4025069637883008E-2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1.4025069637883008E-2</v>
      </c>
      <c r="R88" s="234">
        <f>IF(O88="","0",SUMPRODUCT(($D$88:$D$101=O88)*$K$88:$K$101))</f>
        <v>6.9637883008356549E-2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0.23514373844464184</v>
      </c>
      <c r="S89" s="234">
        <f>IF(O89="Traktor",0,(R89*VLOOKUP(O89,Other_tables!$O$5:$P$13,2,FALSE))/1000)</f>
        <v>2.3514373844464184E-2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 t="s">
        <v>267</v>
      </c>
      <c r="C97" s="232">
        <v>25</v>
      </c>
      <c r="D97" s="232" t="s">
        <v>146</v>
      </c>
      <c r="E97" s="232" t="s">
        <v>150</v>
      </c>
      <c r="F97" s="326">
        <f>J97</f>
        <v>337.66640840650564</v>
      </c>
      <c r="G97" s="130"/>
      <c r="H97" s="130">
        <f>E16/(P16/1000)</f>
        <v>2.785515320334262</v>
      </c>
      <c r="I97" s="130">
        <f>E57/(O57/1000)</f>
        <v>9.4057495377856721</v>
      </c>
      <c r="J97" s="250">
        <f>I97/H97*100</f>
        <v>337.66640840650564</v>
      </c>
      <c r="K97" s="234">
        <f t="shared" si="104"/>
        <v>0.23514373844464184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1.4025069637883008E-2</v>
      </c>
      <c r="R97" s="240"/>
      <c r="S97" s="239">
        <f t="shared" ref="S97" si="107">SUM(S88:S96)</f>
        <v>2.3514373844464184E-2</v>
      </c>
    </row>
    <row r="98" spans="1:19" x14ac:dyDescent="0.3">
      <c r="A98" s="230" t="s">
        <v>205</v>
      </c>
      <c r="B98" s="231"/>
      <c r="C98" s="232"/>
      <c r="D98" s="232"/>
      <c r="E98" s="232"/>
      <c r="F98" s="233">
        <v>100</v>
      </c>
      <c r="G98" s="130"/>
      <c r="K98" s="234">
        <f t="shared" si="104"/>
        <v>0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 t="s">
        <v>267</v>
      </c>
      <c r="C110" s="232"/>
      <c r="D110" s="232">
        <v>6.4999999999999997E-3</v>
      </c>
      <c r="E110" s="232"/>
      <c r="F110" s="233">
        <v>100</v>
      </c>
      <c r="G110" s="130"/>
      <c r="H110" s="130"/>
      <c r="I110" s="130"/>
      <c r="J110" s="130"/>
      <c r="K110" s="130"/>
      <c r="L110" s="130"/>
      <c r="M110" s="130"/>
      <c r="N110" s="130"/>
      <c r="O110" s="235" t="str">
        <f t="shared" si="108"/>
        <v>Ensilage_straw_seed_grass_conv</v>
      </c>
      <c r="P110" s="236"/>
      <c r="Q110" s="234">
        <f t="shared" si="109"/>
        <v>0</v>
      </c>
      <c r="R110" s="234">
        <f t="shared" si="110"/>
        <v>1.8105849582172703E-2</v>
      </c>
      <c r="S110" s="234">
        <f t="shared" si="111"/>
        <v>0</v>
      </c>
    </row>
    <row r="111" spans="1:19" x14ac:dyDescent="0.3">
      <c r="A111" s="230" t="s">
        <v>171</v>
      </c>
      <c r="B111" s="231" t="s">
        <v>267</v>
      </c>
      <c r="C111" s="232"/>
      <c r="D111" s="232">
        <v>3.1699999999999999E-2</v>
      </c>
      <c r="E111" s="232"/>
      <c r="F111" s="233">
        <v>100</v>
      </c>
      <c r="G111" s="130"/>
      <c r="H111" s="130"/>
      <c r="I111" s="130"/>
      <c r="J111" s="130"/>
      <c r="K111" s="130"/>
      <c r="L111" s="130"/>
      <c r="M111" s="130"/>
      <c r="N111" s="130"/>
      <c r="O111" s="235" t="str">
        <f t="shared" si="108"/>
        <v>Ensilage_straw_seed_grass_conv</v>
      </c>
      <c r="P111" s="236"/>
      <c r="Q111" s="234">
        <f t="shared" si="109"/>
        <v>0</v>
      </c>
      <c r="R111" s="234">
        <f t="shared" si="110"/>
        <v>8.8300835654596108E-2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/>
      <c r="C114" s="232"/>
      <c r="D114" s="232"/>
      <c r="E114" s="232"/>
      <c r="F114" s="233">
        <v>100</v>
      </c>
      <c r="G114" s="130"/>
      <c r="H114" s="130"/>
      <c r="I114" s="130"/>
      <c r="J114" s="130"/>
      <c r="K114" s="130"/>
      <c r="L114" s="130"/>
      <c r="M114" s="130"/>
      <c r="N114" s="130"/>
      <c r="O114" s="235">
        <f t="shared" si="108"/>
        <v>0</v>
      </c>
      <c r="P114" s="236"/>
      <c r="Q114" s="234">
        <f t="shared" si="109"/>
        <v>0</v>
      </c>
      <c r="R114" s="234">
        <f t="shared" si="110"/>
        <v>0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0.10640668523676881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 t="s">
        <v>267</v>
      </c>
      <c r="C118" s="232" t="s">
        <v>255</v>
      </c>
      <c r="D118" s="232"/>
      <c r="E118" s="254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>1.4025069637883007E-3</v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1.4025069637883007E-3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0.10640668523676881</v>
      </c>
      <c r="E132" s="262">
        <f>Q97+S115+E127</f>
        <v>1.5427576601671308E-2</v>
      </c>
      <c r="F132" s="262">
        <f>S97</f>
        <v>2.3514373844464184E-2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1.743436639598139E-2</v>
      </c>
      <c r="AN134" s="272">
        <f>V26+SUM(V78:V83)+V57</f>
        <v>0.19501903436530468</v>
      </c>
      <c r="AO134" s="269" t="s">
        <v>176</v>
      </c>
      <c r="AP134" s="188">
        <f>SUM(AP22:AP25,AP57,AP78:AP83)</f>
        <v>6.7055255369159201E-3</v>
      </c>
      <c r="AQ134" s="188">
        <f t="shared" ref="AQ134:BA134" si="112">SUM(AQ22:AQ25,AQ57,AQ78:AQ83)</f>
        <v>0</v>
      </c>
      <c r="AR134" s="188">
        <f t="shared" si="112"/>
        <v>6.7055255369159197E-4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0.28787901245010777</v>
      </c>
      <c r="AN135" s="273">
        <f>V52-F52*55</f>
        <v>1.8018762785142695</v>
      </c>
      <c r="AO135" s="269" t="s">
        <v>177</v>
      </c>
      <c r="AP135" s="188">
        <f>SUM(AP48:AP51)</f>
        <v>7.7951386312393386E-2</v>
      </c>
      <c r="AQ135" s="188">
        <f t="shared" ref="AQ135:BA135" si="113">SUM(AQ48:AQ51)</f>
        <v>0</v>
      </c>
      <c r="AR135" s="188">
        <f t="shared" si="113"/>
        <v>1.4345648774778861E-3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G22:G25" xr:uid="{D7992B4B-57FE-4D8A-8C2C-9DDA78473708}">
      <formula1>"Arrhenius, IPCC_MCF_B0"</formula1>
    </dataValidation>
    <dataValidation type="list" allowBlank="1" showInputMessage="1" showErrorMessage="1" sqref="D22:D25 D31:D42 D57 D62:D64 D78:D83" xr:uid="{2AA2C143-2841-4BF9-8C6D-CF1730F9239D}">
      <formula1>"Yes,No"</formula1>
    </dataValidation>
    <dataValidation type="list" allowBlank="1" showInputMessage="1" showErrorMessage="1" sqref="B80" xr:uid="{BF4416F3-D5D3-405B-A991-5076AC4871BC}">
      <formula1>$B$37:$B$39</formula1>
    </dataValidation>
    <dataValidation type="list" allowBlank="1" showInputMessage="1" showErrorMessage="1" sqref="B79" xr:uid="{B6C42477-6A8F-48A7-935D-8E90D7023D53}">
      <formula1>$B$34:$B$36</formula1>
    </dataValidation>
    <dataValidation type="list" allowBlank="1" showInputMessage="1" showErrorMessage="1" sqref="B78" xr:uid="{3C6EFF51-3EF2-4A44-95C6-20A18FF7FD45}">
      <formula1>$B$31:$B$33</formula1>
    </dataValidation>
    <dataValidation type="list" allowBlank="1" showInputMessage="1" showErrorMessage="1" sqref="B82:B83" xr:uid="{59F314F2-B8C7-432E-9972-9E8AE920F5E6}">
      <formula1>$B$62:$B$64</formula1>
    </dataValidation>
    <dataValidation type="list" allowBlank="1" showInputMessage="1" showErrorMessage="1" sqref="B81" xr:uid="{EDC0B7CC-5D6A-47CE-9135-B71497727F46}">
      <formula1>$B$40:$B$42</formula1>
    </dataValidation>
    <dataValidation type="list" allowBlank="1" showInputMessage="1" showErrorMessage="1" sqref="G78:G83 G57" xr:uid="{ABA08FEF-7A60-4F82-A295-DD9F0BF539D7}">
      <formula1>"Arrhenius, IPCC"</formula1>
    </dataValidation>
    <dataValidation type="list" allowBlank="1" showInputMessage="1" showErrorMessage="1" sqref="B22:B26 B118:B126 B106:B114 B88:B101" xr:uid="{461DFE2D-3252-40C1-A20F-56449D1F4248}">
      <formula1>$B$13:$B$16</formula1>
    </dataValidation>
    <dataValidation type="list" allowBlank="1" showInputMessage="1" showErrorMessage="1" sqref="C119:C126" xr:uid="{EA863354-FE1E-4D08-B68F-1AD9A6FC4BB0}"/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5B768E36-881A-4723-AE8B-7A882F929C6B}">
          <x14:formula1>
            <xm:f>'Processed products'!$AJ$5:$AJ$250</xm:f>
          </x14:formula1>
          <xm:sqref>B41:B42 B35:B36 B38:B39 B32:B33</xm:sqref>
        </x14:dataValidation>
        <x14:dataValidation type="list" allowBlank="1" showInputMessage="1" showErrorMessage="1" xr:uid="{513699FC-D86B-4200-A801-5E415B6195D7}">
          <x14:formula1>
            <xm:f>Other_tables!$O$5:$O$13</xm:f>
          </x14:formula1>
          <xm:sqref>D88:D101</xm:sqref>
        </x14:dataValidation>
        <x14:dataValidation type="list" allowBlank="1" showInputMessage="1" showErrorMessage="1" xr:uid="{8133A836-270C-459D-B822-29C48AC96F5B}">
          <x14:formula1>
            <xm:f>Other_tables!$T$5:$T$6</xm:f>
          </x14:formula1>
          <xm:sqref>E88:E101</xm:sqref>
        </x14:dataValidation>
        <x14:dataValidation type="list" allowBlank="1" showInputMessage="1" showErrorMessage="1" xr:uid="{92B0D35C-BC14-4522-BBBD-03A60E0DA5B7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668B97F9-08BD-4A0A-81FA-BCA4DEE7FDF5}">
          <x14:formula1>
            <xm:f>Other_tables!$B$4:$B$11</xm:f>
          </x14:formula1>
          <xm:sqref>G5</xm:sqref>
        </x14:dataValidation>
        <x14:dataValidation type="list" allowBlank="1" showInputMessage="1" showErrorMessage="1" xr:uid="{38AA9F75-4D9C-4C7E-8DF2-10553BDA7105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D6DB1CE7-7028-4985-9136-12737EAE8E3C}">
          <x14:formula1>
            <xm:f>'Processed products'!$AJ$5:$AJ$104</xm:f>
          </x14:formula1>
          <xm:sqref>B62:B64 B57 B40 B37 B34</xm:sqref>
        </x14:dataValidation>
        <x14:dataValidation type="list" allowBlank="1" showInputMessage="1" showErrorMessage="1" xr:uid="{66302470-69DE-4CFD-9990-84D54BAAADB2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CAA29882-E385-4EE8-B2F8-A68B84DC84B3}">
          <x14:formula1>
            <xm:f>'Processed products'!$AK$5:$AK$250</xm:f>
          </x14:formula1>
          <xm:sqref>B13:B15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5B5B1-5B6D-40C8-ADBD-545894DDB426}">
  <sheetPr>
    <tabColor theme="5" tint="0.59999389629810485"/>
  </sheetPr>
  <dimension ref="A1:CB137"/>
  <sheetViews>
    <sheetView topLeftCell="B1" workbookViewId="0">
      <selection activeCell="G5" sqref="G5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208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268</v>
      </c>
      <c r="C5" s="333"/>
      <c r="F5" s="99" t="s">
        <v>201</v>
      </c>
      <c r="G5" s="96" t="s">
        <v>86</v>
      </c>
    </row>
    <row r="6" spans="1:80" x14ac:dyDescent="0.3">
      <c r="A6" s="3" t="s">
        <v>5</v>
      </c>
      <c r="B6" s="333" t="s">
        <v>269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270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 t="s">
        <v>271</v>
      </c>
      <c r="C13" s="8" t="s">
        <v>13</v>
      </c>
      <c r="D13" s="35"/>
      <c r="E13" s="9">
        <v>1</v>
      </c>
      <c r="P13" s="247">
        <f>(IF($B13="","0",VLOOKUP($B13,Biomass_pool_output_Livesto_mod!$A$3:$H$250,8,FALSE)))</f>
        <v>850.05419244301197</v>
      </c>
      <c r="Q13" s="17"/>
      <c r="R13" s="18">
        <f>(IF($B13="","0",VLOOKUP($B13,Biomass_pool_output_Livesto_mod!$A$3:$I$250,3,FALSE)))*$E13</f>
        <v>450</v>
      </c>
      <c r="S13" s="18">
        <f>(IF($B13="","0",VLOOKUP($B13,Biomass_pool_output_Livesto_mod!$A$3:$I$250,4,FALSE)))*$E13</f>
        <v>6.5171805068514397</v>
      </c>
      <c r="T13" s="18">
        <f>(IF($B13="","0",VLOOKUP($B13,Biomass_pool_output_Livesto_mod!$A$3:$I$250,5,FALSE)))*$E13</f>
        <v>0.90014256800446502</v>
      </c>
      <c r="U13" s="18">
        <f>(IF($B13="","0",VLOOKUP($B13,Biomass_pool_output_Livesto_mod!$A$3:$I$250,6,FALSE)))*$E13</f>
        <v>16.3043607236127</v>
      </c>
      <c r="V13" s="18">
        <f>(IF($B13="","0",VLOOKUP($B13,Biomass_pool_output_Livesto_mod!$A$3:$I$250,7,FALSE)))*$E13</f>
        <v>18.237659713728799</v>
      </c>
      <c r="W13" s="301">
        <f>IF(B13="",0,IF(VLOOKUP(B13,Other_tables!$E$3:$H$225,3,FALSE)="Nej",VLOOKUP($B13,Biomass_pool_output_Livesto_mod!$A$3:$I$250,9,FALSE)*$E13,((VLOOKUP(B13,Other_tables!$E$3:$H$225,4,FALSE))/100)*E13*1000))</f>
        <v>950</v>
      </c>
      <c r="X13" s="301">
        <f>(IF($B13="","0",VLOOKUP($B13,Biomass_pool_output_Livesto_mod!$A$3:$J$250,10,FALSE)))*$E13</f>
        <v>1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/>
      <c r="C15" s="8" t="s">
        <v>13</v>
      </c>
      <c r="D15" s="35"/>
      <c r="E15" s="9"/>
      <c r="P15" s="247" t="str">
        <f>(IF($B15="","0",VLOOKUP($B15,Biomass_pool_output_Livesto_mod!$A$3:$H$250,8,FALSE)))</f>
        <v>0</v>
      </c>
      <c r="Q15" s="17"/>
      <c r="R15" s="18">
        <f>(IF($B15="","0",VLOOKUP($B15,Biomass_pool_output_Livesto_mod!$A$3:$I$250,3,FALSE)))*$E15</f>
        <v>0</v>
      </c>
      <c r="S15" s="18">
        <f>(IF($B15="","0",VLOOKUP($B15,Biomass_pool_output_Livesto_mod!$A$3:$I$250,4,FALSE)))*$E15</f>
        <v>0</v>
      </c>
      <c r="T15" s="18">
        <f>(IF($B15="","0",VLOOKUP($B15,Biomass_pool_output_Livesto_mod!$A$3:$I$250,5,FALSE)))*$E15</f>
        <v>0</v>
      </c>
      <c r="U15" s="18">
        <f>(IF($B15="","0",VLOOKUP($B15,Biomass_pool_output_Livesto_mod!$A$3:$I$250,6,FALSE)))*$E15</f>
        <v>0</v>
      </c>
      <c r="V15" s="18">
        <f>(IF($B15="","0",VLOOKUP($B15,Biomass_pool_output_Livesto_mod!$A$3:$I$250,7,FALSE)))*$E15</f>
        <v>0</v>
      </c>
      <c r="W15" s="301">
        <f>IF(B15="",0,IF(VLOOKUP(B15,Other_tables!$E$3:$H$225,3,FALSE)="Nej",VLOOKUP($B15,Biomass_pool_output_Livesto_mod!$A$3:$I$250,9,FALSE)*$E15,((VLOOKUP(B15,Other_tables!$E$3:$H$225,4,FALSE))/100)*E15*1000))</f>
        <v>0</v>
      </c>
      <c r="X15" s="301">
        <f>(IF($B15="","0",VLOOKUP($B15,Biomass_pool_output_Livesto_mod!$A$3:$J$250,10,FALSE)))*$E15</f>
        <v>0</v>
      </c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/>
      <c r="C16" s="8" t="s">
        <v>13</v>
      </c>
      <c r="D16" s="35"/>
      <c r="E16" s="9"/>
      <c r="P16" s="247" t="str">
        <f>(IF($B16="","0",VLOOKUP($B16,Biomass_pool_output_Livesto_mod!$A$3:$H$250,8,FALSE)))</f>
        <v>0</v>
      </c>
      <c r="Q16" s="17"/>
      <c r="R16" s="18">
        <f>(IF($B16="","0",VLOOKUP($B16,Biomass_pool_output_Livesto_mod!$A$3:$I$250,3,FALSE)))*$E16</f>
        <v>0</v>
      </c>
      <c r="S16" s="18">
        <f>(IF($B16="","0",VLOOKUP($B16,Biomass_pool_output_Livesto_mod!$A$3:$I$250,4,FALSE)))*$E16</f>
        <v>0</v>
      </c>
      <c r="T16" s="18">
        <f>(IF($B16="","0",VLOOKUP($B16,Biomass_pool_output_Livesto_mod!$A$3:$I$250,5,FALSE)))*$E16</f>
        <v>0</v>
      </c>
      <c r="U16" s="18">
        <f>(IF($B16="","0",VLOOKUP($B16,Biomass_pool_output_Livesto_mod!$A$3:$I$250,6,FALSE)))*$E16</f>
        <v>0</v>
      </c>
      <c r="V16" s="18">
        <f>(IF($B16="","0",VLOOKUP($B16,Biomass_pool_output_Livesto_mod!$A$3:$I$250,7,FALSE)))*$E16</f>
        <v>0</v>
      </c>
      <c r="W16" s="301">
        <f>IF(B16="",0,IF(VLOOKUP(B16,Other_tables!$E$3:$H$225,3,FALSE)="Nej",VLOOKUP($B16,Biomass_pool_output_Livesto_mod!$A$3:$I$250,9,FALSE)*$E16,((VLOOKUP(B16,Other_tables!$E$3:$H$225,4,FALSE))/100)*E16*1000))</f>
        <v>0</v>
      </c>
      <c r="X16" s="301">
        <f>(IF($B16="","0",VLOOKUP($B16,Biomass_pool_output_Livesto_mod!$A$3:$J$250,10,FALSE)))*$E16</f>
        <v>0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850.05419244301197</v>
      </c>
      <c r="Q17" s="131"/>
      <c r="R17" s="18">
        <f t="shared" ref="R17:V17" si="1">SUM(R13:R16)</f>
        <v>450</v>
      </c>
      <c r="S17" s="18">
        <f t="shared" si="1"/>
        <v>6.5171805068514397</v>
      </c>
      <c r="T17" s="18">
        <f t="shared" si="1"/>
        <v>0.90014256800446502</v>
      </c>
      <c r="U17" s="18">
        <f t="shared" si="1"/>
        <v>16.3043607236127</v>
      </c>
      <c r="V17" s="18">
        <f t="shared" si="1"/>
        <v>18.237659713728799</v>
      </c>
      <c r="W17" s="18">
        <f>SUM(W13:W16)</f>
        <v>950</v>
      </c>
      <c r="X17" s="301">
        <f>IF((X13+X14+X15+X16)=0,0,(E13*X13+E14*X14+E15*X15+E16*X16)/E17)</f>
        <v>1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 t="s">
        <v>271</v>
      </c>
      <c r="C22" s="8" t="s">
        <v>13</v>
      </c>
      <c r="D22" s="116" t="s">
        <v>127</v>
      </c>
      <c r="E22" s="115">
        <f>IF(B22="",0,VLOOKUP(B22,$B$13:$E$16,4,FALSE))</f>
        <v>1</v>
      </c>
      <c r="F22" s="93"/>
      <c r="G22" s="128"/>
      <c r="H22" s="93"/>
      <c r="I22" s="93"/>
      <c r="J22" s="93"/>
      <c r="K22" s="93"/>
      <c r="L22" s="163">
        <f>IF(G22="IPCC_MCF_B0",0,((W13/1000)*(I22/100)))</f>
        <v>0</v>
      </c>
      <c r="M22" s="163">
        <f>IF(G22="IPCC_MCF_B0",0,((W13/1000)*(J22/100)))</f>
        <v>0</v>
      </c>
      <c r="O22" s="177"/>
      <c r="P22" s="247">
        <f>IF($B22="","0",(((E22-Q22)*1000)/((E22*1000)/P13)))</f>
        <v>850.05419244301186</v>
      </c>
      <c r="Q22" s="243">
        <f>AR22*(16/12)*9.375</f>
        <v>0</v>
      </c>
      <c r="R22" s="159">
        <f>AR22*5</f>
        <v>0</v>
      </c>
      <c r="S22" s="159">
        <v>0</v>
      </c>
      <c r="T22" s="159">
        <v>0</v>
      </c>
      <c r="U22" s="159">
        <v>0</v>
      </c>
      <c r="V22" s="159">
        <f>(AR22*(16/12)*55)+(AR22*4*21.75)</f>
        <v>0</v>
      </c>
      <c r="W22" s="159">
        <f>AR22*(16/12)*9.375</f>
        <v>0</v>
      </c>
      <c r="X22" s="159">
        <f>IF(L22&gt;0,(L22-(L22*BH22^(F22/10))),0)</f>
        <v>0</v>
      </c>
      <c r="Y22" s="207">
        <f>IF(M22&gt;0,(M22-(M22*BI22^(F22/10))),0)</f>
        <v>0</v>
      </c>
      <c r="Z22" s="202">
        <f>E22-Q22</f>
        <v>1</v>
      </c>
      <c r="AA22" s="27">
        <f>IF($E22="",0,(R13-(R22*1000))/1000)</f>
        <v>0.45</v>
      </c>
      <c r="AB22" s="27">
        <f>IF($E22="",0,(S13-(S22*1000))/1000)</f>
        <v>6.5171805068514393E-3</v>
      </c>
      <c r="AC22" s="27">
        <f>IF($E22="",0,(T13-(T22*1000))/1000)</f>
        <v>9.0014256800446501E-4</v>
      </c>
      <c r="AD22" s="27">
        <f>IF($E22="",0,(U13-(U22*1000))/1000)</f>
        <v>1.6304360723612698E-2</v>
      </c>
      <c r="AE22" s="27">
        <f>IF($E22="",0,(V13-V22))</f>
        <v>18.237659713728799</v>
      </c>
      <c r="AF22" s="27">
        <f>IF($E22="",0,(W13-(W22*1000))/1000)</f>
        <v>0.95</v>
      </c>
      <c r="AG22" s="27">
        <f>IF($E22="",0,(L22-X22))</f>
        <v>0</v>
      </c>
      <c r="AH22" s="196">
        <f>IF($E22="",0,(M22-Y22))</f>
        <v>0</v>
      </c>
      <c r="AI22" s="200">
        <f>IF($E22=0,"",(AA22/$Z22)*1000)</f>
        <v>450</v>
      </c>
      <c r="AJ22" s="18">
        <f t="shared" ref="AJ22:AL25" si="2">IF($E22=0,"",(AB22/$Z22)*1000)</f>
        <v>6.5171805068514397</v>
      </c>
      <c r="AK22" s="18">
        <f t="shared" si="2"/>
        <v>0.90014256800446502</v>
      </c>
      <c r="AL22" s="18">
        <f t="shared" si="2"/>
        <v>16.3043607236127</v>
      </c>
      <c r="AM22" s="18">
        <f>IF($E22=0,"",(AE22/$Z22))</f>
        <v>18.237659713728799</v>
      </c>
      <c r="AN22" s="201">
        <f>IF($E22=0,"",(AF22/$Z22)*1000)</f>
        <v>950</v>
      </c>
      <c r="AP22" s="264">
        <f>IF(B22="","",(AR22*4))</f>
        <v>0</v>
      </c>
      <c r="AQ22" s="26">
        <v>0</v>
      </c>
      <c r="AR22" s="272">
        <f>IF(F22="",0,IF(G22="Arrhenius",(BL22+BM22)*(12/16),(((W13/1000)*BO22*(BP22/100)*0.67)*(12/16))*(F22/$G$8)))</f>
        <v>0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0</v>
      </c>
      <c r="BE22" s="138">
        <f>((M22*0.01*EXP(K22-81000*(1/(8.314*(H22+273.15)))))*24)/1000</f>
        <v>0</v>
      </c>
      <c r="BF22" s="138">
        <f>10*9.375*BD22</f>
        <v>0</v>
      </c>
      <c r="BG22" s="138">
        <f>10*9.375*BE22</f>
        <v>0</v>
      </c>
      <c r="BH22" s="139" t="e">
        <f>IF(B22="",0,1-(BF22/L22))</f>
        <v>#DIV/0!</v>
      </c>
      <c r="BI22" s="139" t="e">
        <f>IF(B22="",0,1-(BG22/M22))</f>
        <v>#DIV/0!</v>
      </c>
      <c r="BJ22" s="54" t="e">
        <f>IF(B22="",0,(L22+L22*BH22^(F22/10))/2)</f>
        <v>#DIV/0!</v>
      </c>
      <c r="BK22" s="54" t="e">
        <f>IF(B22="",0,(M22+M22*BI22^(F22/10))/2)</f>
        <v>#DIV/0!</v>
      </c>
      <c r="BL22" s="140" t="e">
        <f>(((BJ22*EXP($K22-81000*(1/(8.314*(H22+273.15)))))*24)*F22)/1000</f>
        <v>#DIV/0!</v>
      </c>
      <c r="BM22" s="290" t="e">
        <f>(((BK22*0.01*EXP(K22-81000*(1/(8.314*(H22+273.15)))))*24)*F22)/1000</f>
        <v>#DIV/0!</v>
      </c>
      <c r="BO22" s="285" t="e">
        <f>VLOOKUP(B22,'Processed products'!$AK$5:$AV$250,12,FALSE)</f>
        <v>#N/A</v>
      </c>
      <c r="BP22" s="316" t="e">
        <f>VLOOKUP(B22,'Processed products'!$AK$5:$AV$250,11,FALSE)</f>
        <v>#N/A</v>
      </c>
      <c r="BR22" s="329">
        <f>$X$17</f>
        <v>1</v>
      </c>
      <c r="BT22" s="228">
        <f t="shared" si="0"/>
        <v>0</v>
      </c>
      <c r="BU22" s="228">
        <f t="shared" si="0"/>
        <v>0</v>
      </c>
      <c r="BV22" s="228">
        <f t="shared" si="0"/>
        <v>0</v>
      </c>
      <c r="BW22" s="228">
        <f t="shared" si="0"/>
        <v>0</v>
      </c>
      <c r="BX22" s="228">
        <f t="shared" si="0"/>
        <v>0</v>
      </c>
      <c r="BY22" s="228">
        <f t="shared" si="0"/>
        <v>0</v>
      </c>
      <c r="BZ22" s="228">
        <f t="shared" si="0"/>
        <v>0</v>
      </c>
      <c r="CA22" s="228">
        <f t="shared" si="0"/>
        <v>0</v>
      </c>
      <c r="CB22" s="228">
        <f t="shared" si="0"/>
        <v>0</v>
      </c>
    </row>
    <row r="23" spans="1:80" x14ac:dyDescent="0.3">
      <c r="A23" s="85" t="s">
        <v>89</v>
      </c>
      <c r="B23" s="116" t="str">
        <f t="shared" ref="B23:B25" si="3">IF(B14="","",B14)</f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2"/>
        <v/>
      </c>
      <c r="AK23" s="18" t="str">
        <f t="shared" si="2"/>
        <v/>
      </c>
      <c r="AL23" s="18" t="str">
        <f t="shared" si="2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1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3"/>
        <v/>
      </c>
      <c r="C24" s="8" t="s">
        <v>13</v>
      </c>
      <c r="D24" s="116"/>
      <c r="E24" s="115">
        <f>IF(B24="",0,VLOOKUP(B24,$B$13:$E$16,4,FALSE))</f>
        <v>0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8">IF(G24="IPCC_MCF_B0",0,((W15/1000)*(J24/100)))</f>
        <v>0</v>
      </c>
      <c r="O24" s="177"/>
      <c r="P24" s="247" t="str">
        <f>IF($B24="","0",(((E24-Q24)*1000)/((E24*1000)/P15)))</f>
        <v>0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0</v>
      </c>
      <c r="AA24" s="27">
        <f t="shared" si="9"/>
        <v>0</v>
      </c>
      <c r="AB24" s="27">
        <f t="shared" si="9"/>
        <v>0</v>
      </c>
      <c r="AC24" s="27">
        <f t="shared" si="9"/>
        <v>0</v>
      </c>
      <c r="AD24" s="27">
        <f t="shared" si="9"/>
        <v>0</v>
      </c>
      <c r="AE24" s="27">
        <f t="shared" si="10"/>
        <v>0</v>
      </c>
      <c r="AF24" s="27">
        <f t="shared" si="11"/>
        <v>0</v>
      </c>
      <c r="AG24" s="27">
        <f t="shared" si="12"/>
        <v>0</v>
      </c>
      <c r="AH24" s="196">
        <f t="shared" si="12"/>
        <v>0</v>
      </c>
      <c r="AI24" s="200" t="str">
        <f t="shared" si="13"/>
        <v/>
      </c>
      <c r="AJ24" s="18" t="str">
        <f t="shared" si="2"/>
        <v/>
      </c>
      <c r="AK24" s="18" t="str">
        <f t="shared" si="2"/>
        <v/>
      </c>
      <c r="AL24" s="18" t="str">
        <f t="shared" si="2"/>
        <v/>
      </c>
      <c r="AM24" s="18" t="str">
        <f t="shared" si="14"/>
        <v/>
      </c>
      <c r="AN24" s="201" t="str">
        <f t="shared" si="15"/>
        <v/>
      </c>
      <c r="AP24" s="264" t="str">
        <f t="shared" si="16"/>
        <v/>
      </c>
      <c r="AQ24" s="26">
        <v>0</v>
      </c>
      <c r="AR24" s="272">
        <f t="shared" si="17"/>
        <v>0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0"/>
        <v>0</v>
      </c>
      <c r="BH24" s="139">
        <f t="shared" si="21"/>
        <v>0</v>
      </c>
      <c r="BI24" s="139">
        <f t="shared" si="22"/>
        <v>0</v>
      </c>
      <c r="BJ24" s="54">
        <f t="shared" si="23"/>
        <v>0</v>
      </c>
      <c r="BK24" s="54">
        <f t="shared" si="24"/>
        <v>0</v>
      </c>
      <c r="BL24" s="140">
        <f t="shared" si="25"/>
        <v>0</v>
      </c>
      <c r="BM24" s="290">
        <f t="shared" si="26"/>
        <v>0</v>
      </c>
      <c r="BO24" s="285" t="e">
        <f>VLOOKUP(B24,'Processed products'!$AK$5:$AV$250,12,FALSE)</f>
        <v>#N/A</v>
      </c>
      <c r="BP24" s="316" t="e">
        <f>VLOOKUP(B24,'Processed products'!$AK$5:$AV$250,11,FALSE)</f>
        <v>#N/A</v>
      </c>
      <c r="BR24" s="329">
        <f t="shared" si="27"/>
        <v>1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3"/>
        <v/>
      </c>
      <c r="C25" s="8" t="s">
        <v>13</v>
      </c>
      <c r="D25" s="116"/>
      <c r="E25" s="115">
        <f>IF(B25="",0,VLOOKUP(B25,$B$13:$E$16,4,FALSE))</f>
        <v>0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 t="str">
        <f t="shared" ref="P25" si="29">IF($B25="","0",(((E25-Q25)*1000)/((E25*1000)/P16)))</f>
        <v>0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0</v>
      </c>
      <c r="AA25" s="223">
        <f t="shared" si="9"/>
        <v>0</v>
      </c>
      <c r="AB25" s="223">
        <f t="shared" si="9"/>
        <v>0</v>
      </c>
      <c r="AC25" s="223">
        <f t="shared" si="9"/>
        <v>0</v>
      </c>
      <c r="AD25" s="223">
        <f t="shared" si="9"/>
        <v>0</v>
      </c>
      <c r="AE25" s="223">
        <f t="shared" si="10"/>
        <v>0</v>
      </c>
      <c r="AF25" s="223">
        <f t="shared" si="11"/>
        <v>0</v>
      </c>
      <c r="AG25" s="223">
        <f t="shared" si="12"/>
        <v>0</v>
      </c>
      <c r="AH25" s="224">
        <f t="shared" si="12"/>
        <v>0</v>
      </c>
      <c r="AI25" s="156" t="str">
        <f t="shared" si="13"/>
        <v/>
      </c>
      <c r="AJ25" s="157" t="str">
        <f t="shared" si="2"/>
        <v/>
      </c>
      <c r="AK25" s="157" t="str">
        <f t="shared" si="2"/>
        <v/>
      </c>
      <c r="AL25" s="157" t="str">
        <f t="shared" si="2"/>
        <v/>
      </c>
      <c r="AM25" s="157" t="str">
        <f t="shared" si="14"/>
        <v/>
      </c>
      <c r="AN25" s="158" t="str">
        <f t="shared" si="15"/>
        <v/>
      </c>
      <c r="AP25" s="264" t="str">
        <f t="shared" si="16"/>
        <v/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>
        <f t="shared" si="21"/>
        <v>0</v>
      </c>
      <c r="BI25" s="314">
        <f t="shared" si="22"/>
        <v>0</v>
      </c>
      <c r="BJ25" s="291">
        <f t="shared" si="23"/>
        <v>0</v>
      </c>
      <c r="BK25" s="291">
        <f t="shared" si="24"/>
        <v>0</v>
      </c>
      <c r="BL25" s="292">
        <f t="shared" si="25"/>
        <v>0</v>
      </c>
      <c r="BM25" s="293">
        <f t="shared" si="26"/>
        <v>0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1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</v>
      </c>
      <c r="M26" s="163">
        <f>SUM(M22:M25)</f>
        <v>0</v>
      </c>
      <c r="O26" s="177"/>
      <c r="P26" s="249">
        <f>(E22*P22+E23*P23+E24*P24+E25*P25)/E26</f>
        <v>850.05419244301186</v>
      </c>
      <c r="Q26" s="244">
        <f>SUM(Q22:Q25)</f>
        <v>0</v>
      </c>
      <c r="R26" s="208">
        <f t="shared" ref="R26:Y26" si="30">SUM(R22:R25)</f>
        <v>0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0</v>
      </c>
      <c r="W26" s="208">
        <f t="shared" si="30"/>
        <v>0</v>
      </c>
      <c r="X26" s="208">
        <f t="shared" si="30"/>
        <v>0</v>
      </c>
      <c r="Y26" s="222">
        <f t="shared" si="30"/>
        <v>0</v>
      </c>
      <c r="Z26" s="215">
        <f>SUM(Z22:Z25)</f>
        <v>1</v>
      </c>
      <c r="AA26" s="70">
        <f t="shared" ref="AA26:AH26" si="31">SUM(AA22:AA25)</f>
        <v>0.45</v>
      </c>
      <c r="AB26" s="70">
        <f t="shared" si="31"/>
        <v>6.5171805068514393E-3</v>
      </c>
      <c r="AC26" s="70">
        <f t="shared" si="31"/>
        <v>9.0014256800446501E-4</v>
      </c>
      <c r="AD26" s="70">
        <f t="shared" si="31"/>
        <v>1.6304360723612698E-2</v>
      </c>
      <c r="AE26" s="70">
        <f t="shared" si="31"/>
        <v>18.237659713728799</v>
      </c>
      <c r="AF26" s="70">
        <f t="shared" si="31"/>
        <v>0.95</v>
      </c>
      <c r="AG26" s="70">
        <f t="shared" si="31"/>
        <v>0</v>
      </c>
      <c r="AH26" s="216">
        <f t="shared" si="31"/>
        <v>0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B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>Solid/total fraction of input1 - Straw_conv</v>
      </c>
      <c r="B31" s="66" t="str">
        <f>IF(B13="","",B13)</f>
        <v>Straw_conv</v>
      </c>
      <c r="C31" s="67" t="s">
        <v>13</v>
      </c>
      <c r="D31" s="280" t="s">
        <v>127</v>
      </c>
      <c r="E31" s="68">
        <v>1</v>
      </c>
      <c r="F31" s="70">
        <f>IF(E31&gt;0,(E31)*($E$22-$Q$22),0)</f>
        <v>1</v>
      </c>
      <c r="G31" s="67" t="str">
        <f>B31</f>
        <v>Straw_conv</v>
      </c>
      <c r="H31" s="67" t="str">
        <f>IF(G31="","",VLOOKUP(G31,Other_tables!$Y$3:$AA$214,2,FALSE))</f>
        <v>Moden</v>
      </c>
      <c r="I31" s="67" t="str">
        <f>IF(G31="","",VLOOKUP(G31,Other_tables!$Y$3:$AA$214,3,FALSE))</f>
        <v>Gul</v>
      </c>
      <c r="J31" s="111"/>
      <c r="K31" s="111"/>
      <c r="L31" s="69">
        <v>1</v>
      </c>
      <c r="M31" s="69">
        <v>1</v>
      </c>
      <c r="N31" s="69">
        <v>1</v>
      </c>
      <c r="O31" s="69">
        <v>1</v>
      </c>
      <c r="P31" s="69">
        <v>1</v>
      </c>
      <c r="Q31" s="69">
        <v>1</v>
      </c>
      <c r="R31" s="180"/>
      <c r="S31" s="181"/>
      <c r="T31" s="172">
        <f>IF(B32="",P13,IF(B33="",(F31/(((E13/(P13/1000))-Q22)-(F32/(T32/1000))))*1000,(F31/(((E13/(P13/1000))-Q22)-((F33/(T33/1000))+(F32/(T32/1000)))))*1000))</f>
        <v>850.05419244301197</v>
      </c>
      <c r="U31" s="182" t="s">
        <v>126</v>
      </c>
      <c r="V31" s="180"/>
      <c r="W31" s="180"/>
      <c r="X31" s="180"/>
      <c r="Y31" s="180"/>
      <c r="Z31" s="215">
        <f>F31</f>
        <v>1</v>
      </c>
      <c r="AA31" s="170">
        <f t="shared" ref="AA31:AD33" si="32">IF($E31="",0,((R$13-(R$22*1000))*L31)/1000)</f>
        <v>0.45</v>
      </c>
      <c r="AB31" s="70">
        <f t="shared" si="32"/>
        <v>6.5171805068514393E-3</v>
      </c>
      <c r="AC31" s="70">
        <f t="shared" si="32"/>
        <v>9.0014256800446501E-4</v>
      </c>
      <c r="AD31" s="70">
        <f t="shared" si="32"/>
        <v>1.6304360723612698E-2</v>
      </c>
      <c r="AE31" s="70">
        <f>IF($E31="",0,((V$13-V$22)*P31))</f>
        <v>18.237659713728799</v>
      </c>
      <c r="AF31" s="144">
        <f>IF($E31="",0,((W$13-(W$22*1000))*Q31)/1000)</f>
        <v>0.95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>
        <f t="shared" ref="AI31:AL42" si="35">IF($E31="","",(AA31/$F31)*1000)</f>
        <v>450</v>
      </c>
      <c r="AJ31" s="71">
        <f t="shared" si="35"/>
        <v>6.5171805068514397</v>
      </c>
      <c r="AK31" s="71">
        <f t="shared" si="35"/>
        <v>0.90014256800446502</v>
      </c>
      <c r="AL31" s="71">
        <f t="shared" si="35"/>
        <v>16.3043607236127</v>
      </c>
      <c r="AM31" s="187">
        <f t="shared" ref="AM31:AM42" si="36">IF($E31="","",(AE31/$F31))</f>
        <v>18.237659713728799</v>
      </c>
      <c r="AN31" s="112">
        <f t="shared" ref="AN31:AN42" si="37">IF($E31="","",(AF31/$F31)*1000)</f>
        <v>950</v>
      </c>
      <c r="BR31" s="329">
        <f t="shared" ref="BR31:BR42" si="38">$X$17</f>
        <v>1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179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154" t="str">
        <f t="shared" si="37"/>
        <v/>
      </c>
      <c r="BR32" s="329">
        <f t="shared" si="38"/>
        <v>1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1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 t="str">
        <f>IF(B14="","",B14)</f>
        <v/>
      </c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products'!$AJ$5:$AM$104,2,FALSE))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1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1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1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 xml:space="preserve">Solid/total fraction of input3 - </v>
      </c>
      <c r="B37" s="66" t="str">
        <f>IF(B15="","",B15)</f>
        <v/>
      </c>
      <c r="C37" s="67" t="s">
        <v>13</v>
      </c>
      <c r="D37" s="280"/>
      <c r="E37" s="68"/>
      <c r="F37" s="70">
        <f>IF(E37&gt;0,(E37)*($E$24-$Q$24),0)</f>
        <v>0</v>
      </c>
      <c r="G37" s="67" t="str">
        <f>B37</f>
        <v/>
      </c>
      <c r="H37" s="67" t="str">
        <f>IF(G37="","",VLOOKUP(G37,Other_tables!$Y$3:$AA$214,2,FALSE))</f>
        <v/>
      </c>
      <c r="I37" s="67" t="str">
        <f>IF(G37="","",VLOOKUP(G37,Other_tables!$Y$3:$AA$214,3,FALSE))</f>
        <v/>
      </c>
      <c r="J37" s="111"/>
      <c r="K37" s="111"/>
      <c r="L37" s="69"/>
      <c r="M37" s="69"/>
      <c r="N37" s="69"/>
      <c r="O37" s="69"/>
      <c r="P37" s="69"/>
      <c r="Q37" s="69"/>
      <c r="R37" s="180"/>
      <c r="S37" s="181"/>
      <c r="T37" s="172" t="str">
        <f>IF(B38="",P15,IF(B39="",(F37/(((E15/(P15/1000))-Q24)-(F38/(T38/1000))))*1000,(F37/(((E15/(P15/1000))-Q24)-((F39/(T39/1000))+(F38/(T38/1000)))))*1000))</f>
        <v>0</v>
      </c>
      <c r="U37" s="182" t="s">
        <v>126</v>
      </c>
      <c r="V37" s="180"/>
      <c r="W37" s="180"/>
      <c r="X37" s="180"/>
      <c r="Y37" s="180"/>
      <c r="Z37" s="215">
        <f t="shared" si="39"/>
        <v>0</v>
      </c>
      <c r="AA37" s="170">
        <f t="shared" ref="AA37:AD39" si="41">IF($E37="",0,((R$15-(R$24*1000))*L37)/1000)</f>
        <v>0</v>
      </c>
      <c r="AB37" s="70">
        <f t="shared" si="41"/>
        <v>0</v>
      </c>
      <c r="AC37" s="70">
        <f t="shared" si="41"/>
        <v>0</v>
      </c>
      <c r="AD37" s="70">
        <f t="shared" si="41"/>
        <v>0</v>
      </c>
      <c r="AE37" s="70">
        <f>IF($E37="",0,((V$15-V$24)*P37))</f>
        <v>0</v>
      </c>
      <c r="AF37" s="144">
        <f>IF($E37="",0,((W$15-(W$24*1000))*Q37)/1000)</f>
        <v>0</v>
      </c>
      <c r="AG37" s="144">
        <f t="shared" si="33"/>
        <v>0</v>
      </c>
      <c r="AH37" s="216">
        <f t="shared" si="34"/>
        <v>0</v>
      </c>
      <c r="AI37" s="210" t="str">
        <f t="shared" si="35"/>
        <v/>
      </c>
      <c r="AJ37" s="71" t="str">
        <f t="shared" si="35"/>
        <v/>
      </c>
      <c r="AK37" s="71" t="str">
        <f t="shared" si="35"/>
        <v/>
      </c>
      <c r="AL37" s="71" t="str">
        <f t="shared" si="35"/>
        <v/>
      </c>
      <c r="AM37" s="187" t="str">
        <f>IF($E37="","",(AE37/$F37))</f>
        <v/>
      </c>
      <c r="AN37" s="112" t="str">
        <f t="shared" si="37"/>
        <v/>
      </c>
      <c r="BR37" s="329">
        <f t="shared" si="38"/>
        <v>1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1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1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 xml:space="preserve">Solid/total fraction of input4 - </v>
      </c>
      <c r="B40" s="66" t="str">
        <f>IF(B16="","",B16)</f>
        <v/>
      </c>
      <c r="C40" s="67" t="s">
        <v>13</v>
      </c>
      <c r="D40" s="280"/>
      <c r="E40" s="68"/>
      <c r="F40" s="70">
        <f>IF(E40&gt;0,(E40)*($E$25-$Q$25),0)</f>
        <v>0</v>
      </c>
      <c r="G40" s="67" t="str">
        <f>B40</f>
        <v/>
      </c>
      <c r="H40" s="67" t="str">
        <f>IF(G40="","",VLOOKUP(G40,Other_tables!$Y$3:$AA$214,2,FALSE))</f>
        <v/>
      </c>
      <c r="I40" s="67" t="str">
        <f>IF(G40="","",VLOOKUP(G40,Other_tables!$Y$3:$AA$214,3,FALSE))</f>
        <v/>
      </c>
      <c r="J40" s="111"/>
      <c r="K40" s="111"/>
      <c r="L40" s="69"/>
      <c r="M40" s="69"/>
      <c r="N40" s="69"/>
      <c r="O40" s="69"/>
      <c r="P40" s="69"/>
      <c r="Q40" s="69"/>
      <c r="R40" s="180"/>
      <c r="S40" s="181"/>
      <c r="T40" s="172" t="str">
        <f>IF(B41="",P16,IF(B42="",(F40/(((E16/(P16/1000))-Q25)-(F41/(T41/1000))))*1000,(F40/(((E16/(P16/1000))-Q25)-((F42/(T42/1000))+(F41/(T41/1000)))))*1000))</f>
        <v>0</v>
      </c>
      <c r="U40" s="182" t="s">
        <v>126</v>
      </c>
      <c r="V40" s="180"/>
      <c r="W40" s="180"/>
      <c r="X40" s="180"/>
      <c r="Y40" s="180"/>
      <c r="Z40" s="215">
        <f t="shared" si="39"/>
        <v>0</v>
      </c>
      <c r="AA40" s="170">
        <f t="shared" ref="AA40:AD42" si="44">IF($E40="",0,((R$16-(R$25*1000))*L40)/1000)</f>
        <v>0</v>
      </c>
      <c r="AB40" s="70">
        <f t="shared" si="44"/>
        <v>0</v>
      </c>
      <c r="AC40" s="70">
        <f t="shared" si="44"/>
        <v>0</v>
      </c>
      <c r="AD40" s="70">
        <f t="shared" si="44"/>
        <v>0</v>
      </c>
      <c r="AE40" s="70">
        <f>IF($E40="",0,((V$16-V$25)*P40))</f>
        <v>0</v>
      </c>
      <c r="AF40" s="144">
        <f>IF($E40="",0,((W$16-(W$25*1000))*Q40)/1000)</f>
        <v>0</v>
      </c>
      <c r="AG40" s="144">
        <f t="shared" si="33"/>
        <v>0</v>
      </c>
      <c r="AH40" s="216">
        <f t="shared" si="34"/>
        <v>0</v>
      </c>
      <c r="AI40" s="210" t="str">
        <f t="shared" si="35"/>
        <v/>
      </c>
      <c r="AJ40" s="71" t="str">
        <f t="shared" si="35"/>
        <v/>
      </c>
      <c r="AK40" s="71" t="str">
        <f t="shared" si="35"/>
        <v/>
      </c>
      <c r="AL40" s="71" t="str">
        <f t="shared" si="35"/>
        <v/>
      </c>
      <c r="AM40" s="187" t="str">
        <f t="shared" si="36"/>
        <v/>
      </c>
      <c r="AN40" s="112" t="str">
        <f t="shared" si="37"/>
        <v/>
      </c>
      <c r="BR40" s="329">
        <f t="shared" si="38"/>
        <v>1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1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1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1</v>
      </c>
      <c r="L43" s="27">
        <f t="shared" ref="L43:Q43" si="45">SUM(L28,L31:L42)</f>
        <v>1</v>
      </c>
      <c r="M43" s="27">
        <f t="shared" si="45"/>
        <v>1</v>
      </c>
      <c r="N43" s="27">
        <f t="shared" si="45"/>
        <v>1</v>
      </c>
      <c r="O43" s="27">
        <f t="shared" si="45"/>
        <v>1</v>
      </c>
      <c r="P43" s="27">
        <f t="shared" si="45"/>
        <v>1</v>
      </c>
      <c r="Q43" s="64">
        <f t="shared" si="45"/>
        <v>1</v>
      </c>
      <c r="S43" s="28"/>
      <c r="Y43" s="225" t="s">
        <v>40</v>
      </c>
      <c r="Z43" s="141">
        <f>SUM(Z31:Z42)</f>
        <v>1</v>
      </c>
      <c r="AA43" s="141">
        <f t="shared" ref="AA43:AG43" si="46">SUM(AA31:AA42)</f>
        <v>0.45</v>
      </c>
      <c r="AB43" s="141">
        <f t="shared" si="46"/>
        <v>6.5171805068514393E-3</v>
      </c>
      <c r="AC43" s="141">
        <f t="shared" si="46"/>
        <v>9.0014256800446501E-4</v>
      </c>
      <c r="AD43" s="141">
        <f>SUM(AD31:AD42)</f>
        <v>1.6304360723612698E-2</v>
      </c>
      <c r="AE43" s="141">
        <f t="shared" si="46"/>
        <v>18.237659713728799</v>
      </c>
      <c r="AF43" s="141">
        <f t="shared" si="46"/>
        <v>0.95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</v>
      </c>
      <c r="AA44" s="198">
        <f t="shared" ref="AA44:AG44" si="47">AA26-AA43</f>
        <v>0</v>
      </c>
      <c r="AB44" s="198">
        <f t="shared" si="47"/>
        <v>0</v>
      </c>
      <c r="AC44" s="198">
        <f t="shared" si="47"/>
        <v>0</v>
      </c>
      <c r="AD44" s="198">
        <f t="shared" si="47"/>
        <v>0</v>
      </c>
      <c r="AE44" s="198">
        <f t="shared" si="47"/>
        <v>0</v>
      </c>
      <c r="AF44" s="198">
        <f t="shared" si="47"/>
        <v>0</v>
      </c>
      <c r="AG44" s="198">
        <f t="shared" si="47"/>
        <v>0</v>
      </c>
      <c r="AH44" s="199">
        <f>AH26-AH43</f>
        <v>0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58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>Straw_conv</v>
      </c>
      <c r="C48" s="27">
        <f>IF(B48="",0,IF(VLOOKUP(G48,Other_tables!$E$3:$H$225,3,FALSE)="Nej",VLOOKUP(B48,$B$31:$AH$42,31,FALSE),((VLOOKUP(G48,Other_tables!$E$3:$H$225,4,FALSE))/100)*VLOOKUP(B48,$B$31:$F$42,5,FALSE)))</f>
        <v>0.95</v>
      </c>
      <c r="D48" s="162"/>
      <c r="E48" s="16">
        <f>IF(B48="","",IF($G$5=Other_tables!$I$2,VLOOKUP(G48,Other_tables!$E$3:$K$225,5,FALSE),IF($G$5=Other_tables!$J$2,VLOOKUP(G48,Other_tables!$E$3:$K$225,6,FALSE),IF($G$5=Other_tables!$K$2,VLOOKUP(G48,Other_tables!$E$3:$K$225,7,FALSE),"?"))))</f>
        <v>290</v>
      </c>
      <c r="F48" s="27">
        <f t="shared" ref="F48:F50" si="49">IF(OR(E48="",E48="?"),0,((((0.981*E48*C48)/(0.0831*(273.15+$G$4)))*16)/1000)*((100-$G$7)/100))</f>
        <v>0.1801584609664536</v>
      </c>
      <c r="G48" s="16" t="str">
        <f>B13</f>
        <v>Straw_conv</v>
      </c>
      <c r="Q48" s="159">
        <f t="shared" ref="Q48:Q50" si="50">IF(OR(E48="",E48="?"),0,(F48/((100-$G$7)/100))*2.48)</f>
        <v>0.45130604363313626</v>
      </c>
      <c r="R48" s="159">
        <f>IF(OR(E48="",E48="?"),0,(F48*(12/16)+AR48+AQ48+AP48))</f>
        <v>0.20991190376242852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11.605867198388045</v>
      </c>
      <c r="W48" s="159">
        <f t="shared" ref="W48:W50" si="52">IF(OR(E48="",E48="?"),0,(F48/((100-$G$7)/100))*2.48)</f>
        <v>0.45130604363313626</v>
      </c>
      <c r="X48" s="159">
        <f>W48</f>
        <v>0.45130604363313626</v>
      </c>
      <c r="Y48" s="165"/>
      <c r="AP48" s="188">
        <f>IF(F48="","",(F48/((100-$G$7)/100))*(12/16)*0.538)</f>
        <v>7.3428221212084879E-2</v>
      </c>
      <c r="AQ48" s="26">
        <v>0</v>
      </c>
      <c r="AR48" s="188">
        <f>IF(F48="","",((F48/((100-$G$7)/100))-F48)*(12/16))</f>
        <v>1.3648368255034307E-3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/>
      </c>
      <c r="C50" s="27">
        <f>IF(B50="",0,IF(VLOOKUP(G50,Other_tables!$E$3:$H$225,3,FALSE)="Nej",VLOOKUP(B50,$B$31:$AH$42,31,FALSE),((VLOOKUP(G50,Other_tables!$E$3:$H$225,4,FALSE))/100)*VLOOKUP(B50,$B$31:$F$42,5,FALSE)))</f>
        <v>0</v>
      </c>
      <c r="D50" s="162"/>
      <c r="E50" s="16" t="str">
        <f>IF(B50="","",IF($G$5=Other_tables!$I$2,VLOOKUP(G50,Other_tables!$E$3:$K$225,5,FALSE),IF($G$5=Other_tables!$J$2,VLOOKUP(G50,Other_tables!$E$3:$K$225,6,FALSE),IF($G$5=Other_tables!$K$2,VLOOKUP(G50,Other_tables!$E$3:$K$225,7,FALSE),"?"))))</f>
        <v/>
      </c>
      <c r="F50" s="27">
        <f t="shared" si="49"/>
        <v>0</v>
      </c>
      <c r="G50" s="16">
        <f>B15</f>
        <v>0</v>
      </c>
      <c r="Q50" s="159">
        <f t="shared" si="50"/>
        <v>0</v>
      </c>
      <c r="R50" s="159">
        <f t="shared" si="53"/>
        <v>0</v>
      </c>
      <c r="S50" s="159">
        <v>0</v>
      </c>
      <c r="T50" s="159">
        <v>0</v>
      </c>
      <c r="U50" s="159">
        <v>0</v>
      </c>
      <c r="V50" s="159">
        <f t="shared" si="51"/>
        <v>0</v>
      </c>
      <c r="W50" s="159">
        <f t="shared" si="52"/>
        <v>0</v>
      </c>
      <c r="X50" s="159">
        <f t="shared" si="54"/>
        <v>0</v>
      </c>
      <c r="Y50" s="165"/>
      <c r="AP50" s="188">
        <f>IF(F50="","",(F50/((100-$G$7)/100))*(12/16)*0.538)</f>
        <v>0</v>
      </c>
      <c r="AQ50" s="26">
        <v>0</v>
      </c>
      <c r="AR50" s="188">
        <f>IF(F50="","",((F50/((100-$G$7)/100))-F50)*(12/16))</f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/>
      </c>
      <c r="C51" s="27">
        <f>IF(B51="",0,IF(VLOOKUP(G51,Other_tables!$E$3:$H$225,3,FALSE)="Nej",VLOOKUP(B51,$B$31:$AH$42,31,FALSE),((VLOOKUP(G51,Other_tables!$E$3:$H$225,4,FALSE))/100)*VLOOKUP(B51,$B$31:$F$42,5,FALSE)))</f>
        <v>0</v>
      </c>
      <c r="D51" s="162"/>
      <c r="E51" s="16" t="str">
        <f>IF(B51="","",IF($G$5=Other_tables!$I$2,VLOOKUP(G51,Other_tables!$E$3:$K$225,5,FALSE),IF($G$5=Other_tables!$J$2,VLOOKUP(G51,Other_tables!$E$3:$K$225,6,FALSE),IF($G$5=Other_tables!$K$2,VLOOKUP(G51,Other_tables!$E$3:$K$225,7,FALSE),"?"))))</f>
        <v/>
      </c>
      <c r="F51" s="27">
        <f>IF(OR(E51="",E51="?"),0,((((0.981*E51*C51)/(0.0831*(273.15+$G$4)))*16)/1000)*((100-$G$7)/100))</f>
        <v>0</v>
      </c>
      <c r="G51" s="16">
        <f>B16</f>
        <v>0</v>
      </c>
      <c r="N51" s="152"/>
      <c r="Q51" s="159">
        <f>IF(OR(E51="",E51="?"),0,(F51/((100-$G$7)/100))*2.48)</f>
        <v>0</v>
      </c>
      <c r="R51" s="159">
        <f t="shared" si="53"/>
        <v>0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0</v>
      </c>
      <c r="W51" s="159">
        <f>IF(OR(E51="",E51="?"),0,(F51/((100-$G$7)/100))*2.48)</f>
        <v>0</v>
      </c>
      <c r="X51" s="159">
        <f t="shared" si="54"/>
        <v>0</v>
      </c>
      <c r="Y51" s="165"/>
      <c r="AP51" s="188">
        <f>IF(F51="","",(F51+F51*($G$7/100))*(12/16)*0.538)</f>
        <v>0</v>
      </c>
      <c r="AQ51" s="26">
        <v>0</v>
      </c>
      <c r="AR51" s="188">
        <f>IF(F51="","",(F51*($G$7/100))*(12/16))</f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0.1801584609664536</v>
      </c>
      <c r="Q52" s="27">
        <f t="shared" ref="Q52:X52" si="55">SUM(I36,Q48:Q51)</f>
        <v>0.45130604363313626</v>
      </c>
      <c r="R52" s="27">
        <f t="shared" si="55"/>
        <v>0.20991190376242852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11.605867198388045</v>
      </c>
      <c r="W52" s="27">
        <f t="shared" si="55"/>
        <v>0.45130604363313626</v>
      </c>
      <c r="X52" s="164">
        <f t="shared" si="55"/>
        <v>0.45130604363313626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14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14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 t="s">
        <v>249</v>
      </c>
      <c r="C57" s="8" t="s">
        <v>13</v>
      </c>
      <c r="D57" s="116" t="s">
        <v>128</v>
      </c>
      <c r="E57" s="169">
        <f>Z31+Z34+Z37+Z40-Q52</f>
        <v>0.5486939563668638</v>
      </c>
      <c r="F57" s="93">
        <v>66</v>
      </c>
      <c r="G57" s="128" t="s">
        <v>101</v>
      </c>
      <c r="H57" s="93">
        <v>9.3000000000000007</v>
      </c>
      <c r="I57" s="23"/>
      <c r="J57" s="23"/>
      <c r="K57" s="93">
        <v>27.9</v>
      </c>
      <c r="L57" s="139">
        <f>C48+C49+C50+C51-W52</f>
        <v>0.4986939563668637</v>
      </c>
      <c r="M57" s="139">
        <v>0</v>
      </c>
      <c r="O57" s="278">
        <f>((($B$69*$Z$57)/1000)/$B$72)*1000</f>
        <v>58.083802740255315</v>
      </c>
      <c r="Q57" s="159">
        <f>AR57*(16/12)*19.5</f>
        <v>2.0659386000906482E-2</v>
      </c>
      <c r="R57" s="159">
        <f>AR57*11</f>
        <v>8.7405094619219734E-3</v>
      </c>
      <c r="S57" s="159">
        <v>0</v>
      </c>
      <c r="T57" s="159">
        <v>0</v>
      </c>
      <c r="U57" s="159">
        <v>0</v>
      </c>
      <c r="V57" s="159">
        <f>(AR57*(16/12)*55)+(AR57*10*21.75)</f>
        <v>0.23109377289475519</v>
      </c>
      <c r="W57" s="159">
        <f>AR57*(16/12)*19.5</f>
        <v>2.0659386000906482E-2</v>
      </c>
      <c r="X57" s="159">
        <f>IF(L57&gt;0,(L57-(L57*BH57^(F57/10))),0)</f>
        <v>2.0722772984466731E-2</v>
      </c>
      <c r="Y57" s="190"/>
      <c r="Z57" s="197">
        <f>(Z31+Z34+Z37+Z40)-Q52-Q57</f>
        <v>0.52803457036595736</v>
      </c>
      <c r="AA57" s="198">
        <f>(AA31+AA34+AA37+AA40)-R52-R57</f>
        <v>0.23134758677564951</v>
      </c>
      <c r="AB57" s="198">
        <f t="shared" ref="AB57:AD57" si="56">(AB31+AB34+AB37+AB40)-S52-S57</f>
        <v>6.5171805068514393E-3</v>
      </c>
      <c r="AC57" s="198">
        <f t="shared" si="56"/>
        <v>9.0014256800446501E-4</v>
      </c>
      <c r="AD57" s="198">
        <f t="shared" si="56"/>
        <v>1.6304360723612698E-2</v>
      </c>
      <c r="AE57" s="198">
        <f>(AE31+AE34+AE37+AE40)-V52-V57</f>
        <v>6.4006987424459991</v>
      </c>
      <c r="AF57" s="198">
        <f>(AF31+AF34+AF37+AF40)-W52-W57</f>
        <v>0.4780345703659572</v>
      </c>
      <c r="AG57" s="198">
        <f>IF(OR(G22="IPCC_MCF_B0",G22=""),L57-X57,(AG31+AG34+AG37+AG40+AH31+AH34+AH37+AH40)-X52-X57)</f>
        <v>0.47797118338239697</v>
      </c>
      <c r="AH57" s="199"/>
      <c r="AI57" s="156">
        <f>IF($E57="","",(AA57/$Z$57)*1000)</f>
        <v>438.129622110372</v>
      </c>
      <c r="AJ57" s="157">
        <f t="shared" ref="AJ57:AN57" si="57">IF($E57="","",(AB57/$Z$57)*1000)</f>
        <v>12.34233679498422</v>
      </c>
      <c r="AK57" s="157">
        <f t="shared" si="57"/>
        <v>1.7047038556218319</v>
      </c>
      <c r="AL57" s="157">
        <f t="shared" si="57"/>
        <v>30.877449391832183</v>
      </c>
      <c r="AM57" s="157">
        <f>IF($E57="","",(AE57/$Z$57))</f>
        <v>12.12174183597479</v>
      </c>
      <c r="AN57" s="158">
        <f t="shared" si="57"/>
        <v>905.30923010334845</v>
      </c>
      <c r="AP57" s="188">
        <f>IF(B57="",0,(AR57*10))</f>
        <v>7.9459176926563388E-3</v>
      </c>
      <c r="AQ57" s="26">
        <v>0</v>
      </c>
      <c r="AR57" s="188">
        <f>IF(B57="",0,IF(G57="Arrhenius",(BL57+BM57)*(12/16),"?"))</f>
        <v>7.9459176926563392E-4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1.6392956153530031E-5</v>
      </c>
      <c r="BE57" s="159"/>
      <c r="BF57" s="159">
        <f>10*19.5*BD57</f>
        <v>3.1966264499383558E-3</v>
      </c>
      <c r="BG57" s="159"/>
      <c r="BH57" s="159">
        <f>1-(BF57/L57)</f>
        <v>0.99359000363022898</v>
      </c>
      <c r="BI57" s="159"/>
      <c r="BJ57" s="159">
        <f>(L57+L57*BH57^(F57/10))/2</f>
        <v>0.48833256987463036</v>
      </c>
      <c r="BK57" s="159">
        <f>(M57+M57*BI57^(F57/10))/2</f>
        <v>0</v>
      </c>
      <c r="BL57" s="315">
        <f>(((BJ57*EXP($K$57-81000*(1/(8.314*(H57+273.15)))))*24)*F57)/1000</f>
        <v>1.0594556923541785E-3</v>
      </c>
      <c r="BM57" s="159"/>
      <c r="BR57" s="329">
        <f t="shared" ref="BR57" si="58">$X$17</f>
        <v>1</v>
      </c>
      <c r="BT57" s="228">
        <f t="shared" si="43"/>
        <v>0.52803457036595736</v>
      </c>
      <c r="BU57" s="228">
        <f t="shared" si="43"/>
        <v>0.23134758677564951</v>
      </c>
      <c r="BV57" s="228">
        <f t="shared" si="43"/>
        <v>6.5171805068514393E-3</v>
      </c>
      <c r="BW57" s="228">
        <f t="shared" si="42"/>
        <v>9.0014256800446501E-4</v>
      </c>
      <c r="BX57" s="228">
        <f t="shared" si="42"/>
        <v>1.6304360723612698E-2</v>
      </c>
      <c r="BY57" s="228">
        <f t="shared" si="42"/>
        <v>6.4006987424459991</v>
      </c>
      <c r="BZ57" s="228">
        <f t="shared" si="42"/>
        <v>0.4780345703659572</v>
      </c>
      <c r="CA57" s="228">
        <f t="shared" si="42"/>
        <v>0.47797118338239697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/>
      <c r="C62" s="8" t="s">
        <v>13</v>
      </c>
      <c r="D62" s="116"/>
      <c r="E62" s="25"/>
      <c r="F62" s="27">
        <f>(E57-Q57)*E62</f>
        <v>0</v>
      </c>
      <c r="G62" s="8" t="str">
        <f>IF(B62="","",VLOOKUP(B62,'Processed products'!$AJ$5:$AM$104,2,FALSE))</f>
        <v/>
      </c>
      <c r="H62" s="8" t="str">
        <f>IF(B62="","",VLOOKUP(B62,'Processed products'!$AJ$5:$AM$104,3,FALSE))</f>
        <v/>
      </c>
      <c r="I62" s="8" t="str">
        <f>IF(B62="","",VLOOKUP(B62,'Processed products'!$AJ$5:$AM$104,4,FALSE))</f>
        <v/>
      </c>
      <c r="L62" s="26"/>
      <c r="M62" s="26"/>
      <c r="N62" s="26"/>
      <c r="O62" s="26"/>
      <c r="P62" s="26"/>
      <c r="Q62" s="26"/>
      <c r="T62" s="16" t="str">
        <f>(IF($B62="","",VLOOKUP($B62,'Processed products'!$AJ$5:$AN$104,5,FALSE)))</f>
        <v/>
      </c>
      <c r="Z62" s="195">
        <f>F62</f>
        <v>0</v>
      </c>
      <c r="AA62" s="27">
        <f>(($AA$31+$AA$34+$AA$37+$AA$40)-$R$52-$R$57)*L62</f>
        <v>0</v>
      </c>
      <c r="AB62" s="27">
        <f>(($AB$31+$AB$34+$AB$37+$AB$40)-$S$52-$S$57)*M62</f>
        <v>0</v>
      </c>
      <c r="AC62" s="27">
        <f>(($AC$31+$AC$34+$AC$37+$AC$40)-$T$52-$T$57)*N62</f>
        <v>0</v>
      </c>
      <c r="AD62" s="27">
        <f>(($AD$31+$AD$34+$AD$37+$AD$40)-$U$52-$U$57)*O62</f>
        <v>0</v>
      </c>
      <c r="AE62" s="27">
        <f>(($AE$31+$AE$34+$AE$37+$AE$40)-$V$52-$V$57)*P62</f>
        <v>0</v>
      </c>
      <c r="AF62" s="27">
        <f>(($AF$31+$AF$34+$AF$37+$AF$40)-$W$52-$W$57)*Q62</f>
        <v>0</v>
      </c>
      <c r="AG62" s="27">
        <f>($AG$57*Q62)</f>
        <v>0</v>
      </c>
      <c r="AH62" s="196"/>
      <c r="AI62" s="200" t="str">
        <f t="shared" ref="AI62:AL64" si="59">IF($E62="","",(AA62/$F62)*1000)</f>
        <v/>
      </c>
      <c r="AJ62" s="18" t="str">
        <f t="shared" si="59"/>
        <v/>
      </c>
      <c r="AK62" s="18" t="str">
        <f t="shared" si="59"/>
        <v/>
      </c>
      <c r="AL62" s="18" t="str">
        <f t="shared" si="59"/>
        <v/>
      </c>
      <c r="AM62" s="18" t="str">
        <f t="shared" ref="AM62:AN64" si="60">IF($E62="","",(AE62/$F62))</f>
        <v/>
      </c>
      <c r="AN62" s="201" t="str">
        <f t="shared" si="60"/>
        <v/>
      </c>
      <c r="BR62" s="329">
        <f t="shared" ref="BR62:BR64" si="61">$X$17</f>
        <v>1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/>
      <c r="C63" s="8" t="s">
        <v>13</v>
      </c>
      <c r="D63" s="116"/>
      <c r="E63" s="25"/>
      <c r="F63" s="27">
        <f>(E57-Q57)*E63</f>
        <v>0</v>
      </c>
      <c r="G63" s="8" t="str">
        <f>IF(B63="","",VLOOKUP(B63,'Processed products'!$AJ$5:$AM$104,2,FALSE))</f>
        <v/>
      </c>
      <c r="H63" s="8" t="str">
        <f>IF(B63="","",VLOOKUP(B63,'Processed products'!$AJ$5:$AM$104,3,FALSE))</f>
        <v/>
      </c>
      <c r="I63" s="8" t="str">
        <f>IF(B63="","",VLOOKUP(B63,'Processed products'!$AJ$5:$AM$104,4,FALSE))</f>
        <v/>
      </c>
      <c r="L63" s="26"/>
      <c r="M63" s="26"/>
      <c r="N63" s="26"/>
      <c r="O63" s="26"/>
      <c r="P63" s="26"/>
      <c r="Q63" s="26"/>
      <c r="T63" s="16" t="str">
        <f>(IF($B63="","",VLOOKUP($B63,'Processed products'!$AJ$5:$AN$104,5,FALSE)))</f>
        <v/>
      </c>
      <c r="Z63" s="195">
        <f t="shared" ref="Z63:Z64" si="62">F63</f>
        <v>0</v>
      </c>
      <c r="AA63" s="27">
        <f>(($AA$31+$AA$34+$AA$37+$AA$40)-$R$52-$R$57)*L63</f>
        <v>0</v>
      </c>
      <c r="AB63" s="27">
        <f>(($AB$31+$AB$34+$AB$37+$AB$40)-$S$52-$S$57)*M63</f>
        <v>0</v>
      </c>
      <c r="AC63" s="27">
        <f>(($AC$31+$AC$34+$AC$37+$AC$40)-$T$52-$T$57)*N63</f>
        <v>0</v>
      </c>
      <c r="AD63" s="27">
        <f>(($AD$31+$AD$34+$AD$37+$AD$40)-$U$52-$U$57)*O63</f>
        <v>0</v>
      </c>
      <c r="AE63" s="27">
        <f>(($AE$31+$AE$34+$AE$37+$AE$40)-$V$52-$V$57)*P63</f>
        <v>0</v>
      </c>
      <c r="AF63" s="27">
        <f>(($AF$31+$AF$34+$AF$37+$AF$40)-$W$52-$W$57)*Q63</f>
        <v>0</v>
      </c>
      <c r="AG63" s="27">
        <f t="shared" ref="AG63:AG64" si="63">($AG$57*Q63)</f>
        <v>0</v>
      </c>
      <c r="AH63" s="196"/>
      <c r="AI63" s="200" t="str">
        <f t="shared" si="59"/>
        <v/>
      </c>
      <c r="AJ63" s="18" t="str">
        <f t="shared" si="59"/>
        <v/>
      </c>
      <c r="AK63" s="18" t="str">
        <f t="shared" si="59"/>
        <v/>
      </c>
      <c r="AL63" s="18" t="str">
        <f t="shared" si="59"/>
        <v/>
      </c>
      <c r="AM63" s="18" t="str">
        <f t="shared" si="60"/>
        <v/>
      </c>
      <c r="AN63" s="201" t="str">
        <f t="shared" si="60"/>
        <v/>
      </c>
      <c r="BR63" s="329">
        <f t="shared" si="61"/>
        <v>1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1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0</v>
      </c>
      <c r="L65" s="27">
        <f>SUM(L62:L64)</f>
        <v>0</v>
      </c>
      <c r="M65" s="27">
        <f t="shared" ref="M65:Q65" si="64">SUM(M62:M64)</f>
        <v>0</v>
      </c>
      <c r="N65" s="27">
        <f t="shared" si="64"/>
        <v>0</v>
      </c>
      <c r="O65" s="27">
        <f t="shared" si="64"/>
        <v>0</v>
      </c>
      <c r="P65" s="27">
        <f t="shared" si="64"/>
        <v>0</v>
      </c>
      <c r="Q65" s="27">
        <f t="shared" si="64"/>
        <v>0</v>
      </c>
      <c r="Y65" s="225" t="s">
        <v>76</v>
      </c>
      <c r="Z65" s="141">
        <f t="shared" ref="Z65:AG65" si="65">SUM(Z62:Z64)</f>
        <v>0</v>
      </c>
      <c r="AA65" s="141">
        <f t="shared" si="65"/>
        <v>0</v>
      </c>
      <c r="AB65" s="141">
        <f t="shared" si="65"/>
        <v>0</v>
      </c>
      <c r="AC65" s="141">
        <f t="shared" si="65"/>
        <v>0</v>
      </c>
      <c r="AD65" s="141">
        <f t="shared" si="65"/>
        <v>0</v>
      </c>
      <c r="AE65" s="141">
        <f t="shared" si="65"/>
        <v>0</v>
      </c>
      <c r="AF65" s="141">
        <f t="shared" si="65"/>
        <v>0</v>
      </c>
      <c r="AG65" s="141">
        <f t="shared" si="65"/>
        <v>0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Y66" s="221" t="s">
        <v>74</v>
      </c>
      <c r="Z66" s="198">
        <f t="shared" ref="Z66:AF66" si="66">(Z31+Z34+Z37+Z40)-Q52-Q57-Z65</f>
        <v>0.52803457036595736</v>
      </c>
      <c r="AA66" s="198">
        <f t="shared" si="66"/>
        <v>0.23134758677564951</v>
      </c>
      <c r="AB66" s="198">
        <f t="shared" si="66"/>
        <v>6.5171805068514393E-3</v>
      </c>
      <c r="AC66" s="198">
        <f t="shared" si="66"/>
        <v>9.0014256800446501E-4</v>
      </c>
      <c r="AD66" s="198">
        <f t="shared" si="66"/>
        <v>1.6304360723612698E-2</v>
      </c>
      <c r="AE66" s="198">
        <f t="shared" si="66"/>
        <v>6.4006987424459991</v>
      </c>
      <c r="AF66" s="198">
        <f t="shared" si="66"/>
        <v>0.4780345703659572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>
        <f>(F31*T31+F34*T34+F37*T37+F40*T40)/(F31+F34+F37+F40)</f>
        <v>850.05419244301197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>
        <f>(B69/B70)</f>
        <v>7.7277653858455633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>
        <f>B71*(Z31+Z34+Z37+Z40)</f>
        <v>7.7277653858455633</v>
      </c>
      <c r="AL72" s="72"/>
      <c r="AM72" s="82"/>
      <c r="AN72" s="82"/>
      <c r="AO72" s="82"/>
      <c r="AP72" s="82"/>
      <c r="AQ72" s="82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IF(F52=0,0,B72-(1-(B69/1000))*(F31+F34+F37+F40))</f>
        <v>7.5778195782885751</v>
      </c>
      <c r="AL73" s="72"/>
      <c r="AM73" s="82"/>
      <c r="AN73" s="82"/>
      <c r="AO73" s="82"/>
      <c r="AP73" s="82"/>
      <c r="AQ73" s="82"/>
      <c r="BT73" s="228">
        <f t="shared" ref="BT73:CB73" si="68">IF($B72="Yes",Z73,0)</f>
        <v>0</v>
      </c>
      <c r="BU73" s="228">
        <f t="shared" si="68"/>
        <v>0</v>
      </c>
      <c r="BV73" s="228">
        <f t="shared" si="68"/>
        <v>0</v>
      </c>
      <c r="BW73" s="228">
        <f t="shared" si="68"/>
        <v>0</v>
      </c>
      <c r="BX73" s="228">
        <f t="shared" si="68"/>
        <v>0</v>
      </c>
      <c r="BY73" s="228">
        <f t="shared" si="68"/>
        <v>0</v>
      </c>
      <c r="BZ73" s="228">
        <f t="shared" si="68"/>
        <v>0</v>
      </c>
      <c r="CA73" s="228">
        <f t="shared" si="68"/>
        <v>0</v>
      </c>
      <c r="CB73" s="228">
        <f t="shared" si="68"/>
        <v>0</v>
      </c>
    </row>
    <row r="74" spans="1:80" ht="15" thickBot="1" x14ac:dyDescent="0.35">
      <c r="D74" s="102"/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11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0</v>
      </c>
      <c r="J78" s="115">
        <f>F78-I78</f>
        <v>0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1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1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6"/>
        <v>0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1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1</v>
      </c>
      <c r="BT81" s="228"/>
    </row>
    <row r="82" spans="1:80" x14ac:dyDescent="0.3">
      <c r="A82" s="85" t="s">
        <v>132</v>
      </c>
      <c r="B82" s="116"/>
      <c r="C82" s="8" t="s">
        <v>13</v>
      </c>
      <c r="D82" s="116"/>
      <c r="E82" s="169" t="str">
        <f>IF(B82="","",VLOOKUP(B82,$B$62:$F$64,5,FALSE))</f>
        <v/>
      </c>
      <c r="F82" s="93"/>
      <c r="G82" s="128"/>
      <c r="H82" s="93">
        <v>9.3000000000000007</v>
      </c>
      <c r="I82" s="115">
        <f>IF(B82="",0,(($E$22*$F$22+$E$23*$F$23+$E$24*$F$24+$E$25*$F$25)/$E$26)+$F$57)</f>
        <v>0</v>
      </c>
      <c r="J82" s="115">
        <f t="shared" si="76"/>
        <v>0</v>
      </c>
      <c r="K82" s="93">
        <v>27.9</v>
      </c>
      <c r="L82" s="139" t="str">
        <f>IF(B82="","",VLOOKUP(B82,$B$62:$AH$64,32,FALSE)+M82)</f>
        <v/>
      </c>
      <c r="M82" s="139" t="str">
        <f>IF(B82="","",VLOOKUP(B82,$B$62:$AH$64,33,FALSE))</f>
        <v/>
      </c>
      <c r="O82" s="278" t="str">
        <f>(IF($B82="","",VLOOKUP($B82,'Processed products'!$AJ$5:$AN$250,5,FALSE)))</f>
        <v/>
      </c>
      <c r="Q82" s="159">
        <f>AR82*(16/12)*19.5</f>
        <v>0</v>
      </c>
      <c r="R82" s="159">
        <f>AR82*11</f>
        <v>0</v>
      </c>
      <c r="S82" s="159">
        <v>0</v>
      </c>
      <c r="T82" s="159">
        <v>0</v>
      </c>
      <c r="U82" s="159">
        <v>0</v>
      </c>
      <c r="V82" s="159">
        <f>(AR82*(16/12)*55)+(AR82*10*21.75)</f>
        <v>0</v>
      </c>
      <c r="W82" s="159">
        <f>AR82*(16/12)*19.5</f>
        <v>0</v>
      </c>
      <c r="X82" s="159">
        <f>AR82*(16/12)*19.5</f>
        <v>0</v>
      </c>
      <c r="Y82" s="190"/>
      <c r="Z82" s="195">
        <f>IF($B82="",0,(VLOOKUP($B82,$B$62:$AH$64,25,FALSE))-Q82)</f>
        <v>0</v>
      </c>
      <c r="AA82" s="27">
        <f>IF($B82="",0,(VLOOKUP($B82,$B$62:$AH$64,26,FALSE))-R82)</f>
        <v>0</v>
      </c>
      <c r="AB82" s="27">
        <f>IF($B82="",0,(VLOOKUP($B82,$B$62:$AH$64,27,FALSE))-S82)</f>
        <v>0</v>
      </c>
      <c r="AC82" s="27">
        <f>IF($B82="",0,(VLOOKUP($B82,$B$62:$AH$64,28,FALSE))-T82)</f>
        <v>0</v>
      </c>
      <c r="AD82" s="27">
        <f>IF($B82="",0,(VLOOKUP($B82,$B$62:$AH$64,29,FALSE))-U82)</f>
        <v>0</v>
      </c>
      <c r="AE82" s="27">
        <f>IF($B82="",0,(VLOOKUP($B82,$B$62:$AH$64,30,FALSE))-V82)</f>
        <v>0</v>
      </c>
      <c r="AF82" s="27">
        <f>IF($B82="",0,(VLOOKUP($B82,$B$62:$AH$64,31,FALSE))-W82)</f>
        <v>0</v>
      </c>
      <c r="AG82" s="27">
        <f>IF($B82="",0,(L82-X82))</f>
        <v>0</v>
      </c>
      <c r="AH82" s="196"/>
      <c r="AI82" s="192" t="str">
        <f t="shared" si="70"/>
        <v/>
      </c>
      <c r="AJ82" s="18" t="str">
        <f t="shared" si="70"/>
        <v/>
      </c>
      <c r="AK82" s="18" t="str">
        <f t="shared" si="70"/>
        <v/>
      </c>
      <c r="AL82" s="18" t="str">
        <f t="shared" si="70"/>
        <v/>
      </c>
      <c r="AM82" s="18" t="str">
        <f>IF($E82="","",(AE82/$Z82))</f>
        <v/>
      </c>
      <c r="AN82" s="201" t="str">
        <f>IF($E82="","",(AF82/$Z82)*1000)</f>
        <v/>
      </c>
      <c r="AP82" s="188" t="str">
        <f>IF(B82="","",(AR82*10))</f>
        <v/>
      </c>
      <c r="AQ82" s="26">
        <v>0</v>
      </c>
      <c r="AR82" s="188">
        <f t="shared" si="95"/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 t="e">
        <f>((L82*EXP(K82-81000*(1/(8.314*(H82+273.15)))))*24)/1000</f>
        <v>#VALUE!</v>
      </c>
      <c r="BE82" s="159"/>
      <c r="BF82" s="159" t="e">
        <f>10*19.5*BD82</f>
        <v>#VALUE!</v>
      </c>
      <c r="BG82" s="159"/>
      <c r="BH82" s="159" t="e">
        <f>1-(BF82/L82)</f>
        <v>#VALUE!</v>
      </c>
      <c r="BI82" s="159"/>
      <c r="BJ82" s="159" t="e">
        <f>(L82+L82*BH82^(J82/10))/2</f>
        <v>#VALUE!</v>
      </c>
      <c r="BK82" s="159"/>
      <c r="BL82" s="159" t="e">
        <f>(((BJ82*EXP($K82-81000*(1/(8.314*(H82+273.15)))))*24)*J82)/1000</f>
        <v>#VALUE!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1</v>
      </c>
      <c r="BT82" s="228"/>
    </row>
    <row r="83" spans="1:80" ht="15" thickBot="1" x14ac:dyDescent="0.35">
      <c r="A83" s="85" t="s">
        <v>132</v>
      </c>
      <c r="B83" s="116"/>
      <c r="C83" s="8" t="s">
        <v>13</v>
      </c>
      <c r="D83" s="116"/>
      <c r="E83" s="169" t="str">
        <f>IF(B83="","",VLOOKUP(B83,$B$62:$F$64,5,FALSE))</f>
        <v/>
      </c>
      <c r="F83" s="93"/>
      <c r="G83" s="128"/>
      <c r="H83" s="93"/>
      <c r="I83" s="115">
        <f>IF(B83="",0,(($E$22*$F$22+$E$23*$F$23+$E$24*$F$24+$E$25*$F$25)/$E$26)+$F$57)</f>
        <v>0</v>
      </c>
      <c r="J83" s="115">
        <f t="shared" si="76"/>
        <v>0</v>
      </c>
      <c r="K83" s="93"/>
      <c r="L83" s="139" t="str">
        <f>IF(B83="","",VLOOKUP(B83,$B$62:$AH$64,32,FALSE)+M83)</f>
        <v/>
      </c>
      <c r="M83" s="139" t="str">
        <f>IF(B83="","",VLOOKUP(B83,$B$62:$AH$64,33,FALSE))</f>
        <v/>
      </c>
      <c r="O83" s="278" t="str">
        <f>(IF($B83="","",VLOOKUP($B83,'Processed products'!$AJ$5:$AN$250,5,FALSE)))</f>
        <v/>
      </c>
      <c r="Q83" s="159">
        <f>AR83*(16/12)*19.5</f>
        <v>0</v>
      </c>
      <c r="R83" s="159">
        <f>AR83*11</f>
        <v>0</v>
      </c>
      <c r="S83" s="159">
        <v>0</v>
      </c>
      <c r="T83" s="159">
        <v>0</v>
      </c>
      <c r="U83" s="159">
        <v>0</v>
      </c>
      <c r="V83" s="159">
        <f>(AR83*(16/12)*55)+(AR83*10*21.75)</f>
        <v>0</v>
      </c>
      <c r="W83" s="159">
        <f>AR83*(16/12)*19.5</f>
        <v>0</v>
      </c>
      <c r="X83" s="159">
        <f>AR83*(16/12)*19.5</f>
        <v>0</v>
      </c>
      <c r="Y83" s="190"/>
      <c r="Z83" s="197">
        <f>IF($B83="",0,(VLOOKUP($B83,$B$62:$AH$64,25,FALSE))-Q83)</f>
        <v>0</v>
      </c>
      <c r="AA83" s="198">
        <f>IF($B83="",0,(VLOOKUP($B83,$B$62:$AH$64,26,FALSE))-R83)</f>
        <v>0</v>
      </c>
      <c r="AB83" s="198">
        <f>IF($B83="",0,(VLOOKUP($B83,$B$62:$AH$64,27,FALSE))-S83)</f>
        <v>0</v>
      </c>
      <c r="AC83" s="198">
        <f>IF($B83="",0,(VLOOKUP($B83,$B$62:$AH$64,28,FALSE))-T83)</f>
        <v>0</v>
      </c>
      <c r="AD83" s="198">
        <f>IF($B83="",0,(VLOOKUP($B83,$B$62:$AH$64,29,FALSE))-U83)</f>
        <v>0</v>
      </c>
      <c r="AE83" s="198">
        <f>IF($B83="",0,(VLOOKUP($B83,$B$62:$AH$64,30,FALSE))-V83)</f>
        <v>0</v>
      </c>
      <c r="AF83" s="198">
        <f>IF($B83="",0,(VLOOKUP($B83,$B$62:$AH$64,31,FALSE))-W83)</f>
        <v>0</v>
      </c>
      <c r="AG83" s="198">
        <f>IF($B83="",0,(L83-X83))</f>
        <v>0</v>
      </c>
      <c r="AH83" s="199"/>
      <c r="AI83" s="192" t="str">
        <f t="shared" si="70"/>
        <v/>
      </c>
      <c r="AJ83" s="18" t="str">
        <f t="shared" si="70"/>
        <v/>
      </c>
      <c r="AK83" s="18" t="str">
        <f t="shared" si="70"/>
        <v/>
      </c>
      <c r="AL83" s="18" t="str">
        <f t="shared" si="70"/>
        <v/>
      </c>
      <c r="AM83" s="18" t="str">
        <f>IF($E83="","",(AE83/$Z83))</f>
        <v/>
      </c>
      <c r="AN83" s="201" t="str">
        <f>IF($E83="","",(AF83/$Z83)*1000)</f>
        <v/>
      </c>
      <c r="AP83" s="188" t="str">
        <f>IF(B83="","",(AR83*10))</f>
        <v/>
      </c>
      <c r="AQ83" s="26">
        <v>0</v>
      </c>
      <c r="AR83" s="188">
        <f t="shared" si="95"/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 t="e">
        <f>((L83*EXP(K83-81000*(1/(8.314*(H83+273.15)))))*24)/1000</f>
        <v>#VALUE!</v>
      </c>
      <c r="BE83" s="159"/>
      <c r="BF83" s="159" t="e">
        <f>10*19.5*BD83</f>
        <v>#VALUE!</v>
      </c>
      <c r="BG83" s="159"/>
      <c r="BH83" s="159" t="e">
        <f>1-(BF83/L83)</f>
        <v>#VALUE!</v>
      </c>
      <c r="BI83" s="159"/>
      <c r="BJ83" s="159" t="e">
        <f>(L83+L83*BH83^(J83/10))/2</f>
        <v>#VALUE!</v>
      </c>
      <c r="BK83" s="159"/>
      <c r="BL83" s="159" t="e">
        <f>(((BJ83*EXP($K83-81000*(1/(8.314*(H83+273.15)))))*24)*J83)/1000</f>
        <v>#VALUE!</v>
      </c>
      <c r="BM83" s="159"/>
      <c r="BO83" s="318">
        <f>VLOOKUP(B83,'Processed products'!$AJ$5:$AV$250,13,FALSE)</f>
        <v>0</v>
      </c>
      <c r="BP83" s="319">
        <f>VLOOKUP(B83,'Processed products'!$AJ$5:$AV$250,12,FALSE)</f>
        <v>0</v>
      </c>
      <c r="BR83" s="329">
        <f t="shared" si="75"/>
        <v>1</v>
      </c>
      <c r="BT83" s="228"/>
    </row>
    <row r="84" spans="1:80" ht="15" thickBot="1" x14ac:dyDescent="0.35">
      <c r="BT84" s="228">
        <f>SUM(BT10:BT83)</f>
        <v>0.52803457036595736</v>
      </c>
      <c r="BU84" s="228">
        <f t="shared" ref="BU84:CB84" si="102">SUM(BU10:BU83)</f>
        <v>0.23134758677564951</v>
      </c>
      <c r="BV84" s="228">
        <f t="shared" si="102"/>
        <v>6.5171805068514393E-3</v>
      </c>
      <c r="BW84" s="228">
        <f t="shared" si="102"/>
        <v>9.0014256800446501E-4</v>
      </c>
      <c r="BX84" s="228">
        <f t="shared" si="102"/>
        <v>1.6304360723612698E-2</v>
      </c>
      <c r="BY84" s="228">
        <f t="shared" si="102"/>
        <v>6.4006987424459991</v>
      </c>
      <c r="BZ84" s="228">
        <f t="shared" si="102"/>
        <v>0.4780345703659572</v>
      </c>
      <c r="CA84" s="228">
        <f t="shared" si="102"/>
        <v>0.47797118338239697</v>
      </c>
      <c r="CB84" s="228">
        <f t="shared" si="102"/>
        <v>0</v>
      </c>
    </row>
    <row r="85" spans="1:80" x14ac:dyDescent="0.3">
      <c r="Q85" s="313"/>
      <c r="R85" s="313"/>
      <c r="S85" s="313"/>
      <c r="T85" s="313"/>
      <c r="U85" s="313"/>
      <c r="V85" s="313"/>
      <c r="W85" s="313"/>
      <c r="Y85" s="225" t="s">
        <v>76</v>
      </c>
      <c r="Z85" s="141">
        <f>SUM(Z78:Z83)</f>
        <v>0</v>
      </c>
      <c r="AA85" s="141">
        <f t="shared" ref="AA85:AF85" si="103">SUM(AA78:AA83)</f>
        <v>0</v>
      </c>
      <c r="AB85" s="141">
        <f t="shared" si="103"/>
        <v>0</v>
      </c>
      <c r="AC85" s="141">
        <f t="shared" si="103"/>
        <v>0</v>
      </c>
      <c r="AD85" s="141">
        <f t="shared" si="103"/>
        <v>0</v>
      </c>
      <c r="AE85" s="141">
        <f t="shared" si="103"/>
        <v>0</v>
      </c>
      <c r="AF85" s="226">
        <f t="shared" si="103"/>
        <v>0</v>
      </c>
      <c r="AG85" s="82"/>
      <c r="AH85" s="82"/>
      <c r="AL85" s="24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>
        <f>E17-Q26-Q52-Q57-SUM(Q78:Q83)-BT84-Z85</f>
        <v>0</v>
      </c>
      <c r="AA86" s="198">
        <f>($E$17*(R17/1000))-R26-R52-R57-SUM(R78:R83)-BU84-AA85</f>
        <v>0</v>
      </c>
      <c r="AB86" s="198">
        <f>($E$17*(S17/1000))-S26-S52-S57-SUM(S78:S83)-BV84-AB85</f>
        <v>0</v>
      </c>
      <c r="AC86" s="198">
        <f>($E$17*(T17/1000))-T26-T52-T57-SUM(T78:T83)-BW84-AC85</f>
        <v>0</v>
      </c>
      <c r="AD86" s="198">
        <f>($E$17*(U17/1000))-U26-U52-U57-SUM(U78:U83)-BX84-AD85</f>
        <v>0</v>
      </c>
      <c r="AE86" s="198">
        <f>($E$17*V17)-V26-V52-V57-SUM(V78:V83)-BY84-AE85</f>
        <v>0</v>
      </c>
      <c r="AF86" s="199">
        <f>($E$17*(W17/1000))-W26-W52-W57-SUM(W78:W83)-BZ84-AF85</f>
        <v>0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 t="s">
        <v>271</v>
      </c>
      <c r="C88" s="232">
        <v>25</v>
      </c>
      <c r="D88" s="232" t="s">
        <v>195</v>
      </c>
      <c r="E88" s="232" t="s">
        <v>142</v>
      </c>
      <c r="F88" s="326">
        <f>J88</f>
        <v>100</v>
      </c>
      <c r="G88" s="130"/>
      <c r="H88" s="130">
        <f>E13/(P13/1000)</f>
        <v>1.1763955861755726</v>
      </c>
      <c r="I88" s="130">
        <f>E13/(P13/1000)</f>
        <v>1.1763955861755726</v>
      </c>
      <c r="J88" s="28">
        <f>I88/H88*100</f>
        <v>100</v>
      </c>
      <c r="K88" s="234">
        <f>IF(B88="",0,(((VLOOKUP(B88,$B$13:$E$16,4,FALSE)*1000)/(VLOOKUP(B88,$B$13:$P$16,15,FALSE))*(F88/100))/1000)*C88)</f>
        <v>2.9409889654389319E-2</v>
      </c>
      <c r="L88" s="234">
        <f>IF(E88="Diesel",VLOOKUP(D88,Other_tables!$O$5:$P$13,2,FALSE)*K88*1.007,0)</f>
        <v>5.9231517763940087E-3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5.9231517763940087E-3</v>
      </c>
      <c r="R88" s="234">
        <f>IF(O88="","0",SUMPRODUCT(($D$88:$D$101=O88)*$K$88:$K$101))</f>
        <v>2.9409889654389319E-2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0.2361647871182633</v>
      </c>
      <c r="S89" s="234">
        <f>IF(O89="Traktor",0,(R89*VLOOKUP(O89,Other_tables!$O$5:$P$13,2,FALSE))/1000)</f>
        <v>2.361647871182633E-2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 t="s">
        <v>271</v>
      </c>
      <c r="C97" s="232">
        <v>25</v>
      </c>
      <c r="D97" s="232" t="s">
        <v>146</v>
      </c>
      <c r="E97" s="232" t="s">
        <v>150</v>
      </c>
      <c r="F97" s="326">
        <f>J97</f>
        <v>803.01146958916456</v>
      </c>
      <c r="G97" s="130"/>
      <c r="H97" s="130">
        <f>E13/(P13/1000)</f>
        <v>1.1763955861755726</v>
      </c>
      <c r="I97" s="130">
        <f>E57/(O57/1000)</f>
        <v>9.4465914847305328</v>
      </c>
      <c r="J97" s="250">
        <f>I97/H97*100</f>
        <v>803.01146958916456</v>
      </c>
      <c r="K97" s="234">
        <f t="shared" si="104"/>
        <v>0.2361647871182633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5.9231517763940087E-3</v>
      </c>
      <c r="R97" s="240"/>
      <c r="S97" s="239">
        <f t="shared" ref="S97" si="107">SUM(S88:S96)</f>
        <v>2.361647871182633E-2</v>
      </c>
    </row>
    <row r="98" spans="1:19" x14ac:dyDescent="0.3">
      <c r="A98" s="230" t="s">
        <v>205</v>
      </c>
      <c r="B98" s="231"/>
      <c r="C98" s="232"/>
      <c r="D98" s="232"/>
      <c r="E98" s="232"/>
      <c r="F98" s="233">
        <v>100</v>
      </c>
      <c r="G98" s="130"/>
      <c r="K98" s="234">
        <f t="shared" si="104"/>
        <v>0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 t="s">
        <v>271</v>
      </c>
      <c r="C110" s="232"/>
      <c r="D110" s="232">
        <v>6.4999999999999997E-3</v>
      </c>
      <c r="E110" s="232"/>
      <c r="F110" s="233">
        <v>100</v>
      </c>
      <c r="G110" s="130"/>
      <c r="H110" s="130"/>
      <c r="I110" s="130"/>
      <c r="J110" s="130"/>
      <c r="K110" s="130"/>
      <c r="L110" s="130"/>
      <c r="M110" s="130"/>
      <c r="N110" s="130"/>
      <c r="O110" s="235" t="str">
        <f t="shared" si="108"/>
        <v>Straw_conv</v>
      </c>
      <c r="P110" s="236"/>
      <c r="Q110" s="234">
        <f t="shared" si="109"/>
        <v>0</v>
      </c>
      <c r="R110" s="234">
        <f t="shared" si="110"/>
        <v>7.6465713101412213E-3</v>
      </c>
      <c r="S110" s="234">
        <f t="shared" si="111"/>
        <v>0</v>
      </c>
    </row>
    <row r="111" spans="1:19" x14ac:dyDescent="0.3">
      <c r="A111" s="230" t="s">
        <v>171</v>
      </c>
      <c r="B111" s="231" t="s">
        <v>271</v>
      </c>
      <c r="C111" s="232"/>
      <c r="D111" s="232">
        <v>3.1699999999999999E-2</v>
      </c>
      <c r="E111" s="232"/>
      <c r="F111" s="233">
        <v>100</v>
      </c>
      <c r="G111" s="130"/>
      <c r="H111" s="130"/>
      <c r="I111" s="130"/>
      <c r="J111" s="130"/>
      <c r="K111" s="130"/>
      <c r="L111" s="130"/>
      <c r="M111" s="130"/>
      <c r="N111" s="130"/>
      <c r="O111" s="235" t="str">
        <f t="shared" si="108"/>
        <v>Straw_conv</v>
      </c>
      <c r="P111" s="236"/>
      <c r="Q111" s="234">
        <f t="shared" si="109"/>
        <v>0</v>
      </c>
      <c r="R111" s="234">
        <f t="shared" si="110"/>
        <v>3.7291740081765654E-2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/>
      <c r="C114" s="232"/>
      <c r="D114" s="232"/>
      <c r="E114" s="232"/>
      <c r="F114" s="233">
        <v>100</v>
      </c>
      <c r="G114" s="130"/>
      <c r="H114" s="130"/>
      <c r="I114" s="130"/>
      <c r="J114" s="130"/>
      <c r="K114" s="130"/>
      <c r="L114" s="130"/>
      <c r="M114" s="130"/>
      <c r="N114" s="130"/>
      <c r="O114" s="235">
        <f t="shared" si="108"/>
        <v>0</v>
      </c>
      <c r="P114" s="236"/>
      <c r="Q114" s="234">
        <f t="shared" si="109"/>
        <v>0</v>
      </c>
      <c r="R114" s="234">
        <f t="shared" si="110"/>
        <v>0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4.4938311391906877E-2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 t="s">
        <v>271</v>
      </c>
      <c r="C118" s="232" t="s">
        <v>255</v>
      </c>
      <c r="D118" s="232"/>
      <c r="E118" s="254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>5.9231517763940074E-4</v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5.9231517763940074E-4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4.4938311391906877E-2</v>
      </c>
      <c r="E132" s="262">
        <f>Q97+S115+E127</f>
        <v>6.5154669540334097E-3</v>
      </c>
      <c r="F132" s="262">
        <f>S97</f>
        <v>2.361647871182633E-2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2.0659386000906482E-2</v>
      </c>
      <c r="AN134" s="272">
        <f>V26+SUM(V78:V83)+V57</f>
        <v>0.23109377289475519</v>
      </c>
      <c r="AO134" s="269" t="s">
        <v>176</v>
      </c>
      <c r="AP134" s="188">
        <f>SUM(AP22:AP25,AP57,AP78:AP83)</f>
        <v>7.9459176926563388E-3</v>
      </c>
      <c r="AQ134" s="188">
        <f t="shared" ref="AQ134:BA134" si="112">SUM(AQ22:AQ25,AQ57,AQ78:AQ83)</f>
        <v>0</v>
      </c>
      <c r="AR134" s="188">
        <f t="shared" si="112"/>
        <v>7.9459176926563392E-4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0.27114758266668265</v>
      </c>
      <c r="AN135" s="273">
        <f>V52-F52*55</f>
        <v>1.6971518452330976</v>
      </c>
      <c r="AO135" s="269" t="s">
        <v>177</v>
      </c>
      <c r="AP135" s="188">
        <f>SUM(AP48:AP51)</f>
        <v>7.3428221212084879E-2</v>
      </c>
      <c r="AQ135" s="188">
        <f t="shared" ref="AQ135:BA135" si="113">SUM(AQ48:AQ51)</f>
        <v>0</v>
      </c>
      <c r="AR135" s="188">
        <f t="shared" si="113"/>
        <v>1.3648368255034307E-3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B22:B26 B118:B126 B106:B114 B88:B101" xr:uid="{CCC44D48-ECA1-4B05-BFCD-156D8D08375A}">
      <formula1>$B$13:$B$16</formula1>
    </dataValidation>
    <dataValidation type="list" allowBlank="1" showInputMessage="1" showErrorMessage="1" sqref="G78:G83 G57" xr:uid="{BA9CE461-95E9-4EBF-A331-8F7B24B09705}">
      <formula1>"Arrhenius, IPCC"</formula1>
    </dataValidation>
    <dataValidation type="list" allowBlank="1" showInputMessage="1" showErrorMessage="1" sqref="B81" xr:uid="{006CAB92-1567-46ED-8906-71ADC50C7DF8}">
      <formula1>$B$40:$B$42</formula1>
    </dataValidation>
    <dataValidation type="list" allowBlank="1" showInputMessage="1" showErrorMessage="1" sqref="B82:B83" xr:uid="{EDB8F3CB-2CD0-4689-8019-1D41325C54ED}">
      <formula1>$B$62:$B$64</formula1>
    </dataValidation>
    <dataValidation type="list" allowBlank="1" showInputMessage="1" showErrorMessage="1" sqref="B78" xr:uid="{4CC8AC4C-4438-4436-A62D-B49ED9B52A42}">
      <formula1>$B$31:$B$33</formula1>
    </dataValidation>
    <dataValidation type="list" allowBlank="1" showInputMessage="1" showErrorMessage="1" sqref="B79" xr:uid="{5136F96E-13BD-41A7-952D-9BF4CA3EA570}">
      <formula1>$B$34:$B$36</formula1>
    </dataValidation>
    <dataValidation type="list" allowBlank="1" showInputMessage="1" showErrorMessage="1" sqref="B80" xr:uid="{EC52F483-E166-4C9B-A1D0-E4140BE1D4CB}">
      <formula1>$B$37:$B$39</formula1>
    </dataValidation>
    <dataValidation type="list" allowBlank="1" showInputMessage="1" showErrorMessage="1" sqref="D22:D25 D31:D42 D57 D62:D64 D78:D83" xr:uid="{317532F1-AB16-40AA-8530-7A2004DF1616}">
      <formula1>"Yes,No"</formula1>
    </dataValidation>
    <dataValidation type="list" allowBlank="1" showInputMessage="1" showErrorMessage="1" sqref="G22:G25" xr:uid="{80609A61-0561-4D77-88D9-8DDD2DA96C71}">
      <formula1>"Arrhenius, IPCC_MCF_B0"</formula1>
    </dataValidation>
    <dataValidation type="list" allowBlank="1" showInputMessage="1" showErrorMessage="1" sqref="C119:C126" xr:uid="{3B153470-9C27-48EF-B147-8A454B90BB3A}"/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 xr:uid="{26143530-5815-47E9-B98C-D6E2586D6F8F}">
          <x14:formula1>
            <xm:f>'Processed products'!$AK$5:$AK$250</xm:f>
          </x14:formula1>
          <xm:sqref>B14:B15</xm:sqref>
        </x14:dataValidation>
        <x14:dataValidation type="list" allowBlank="1" showInputMessage="1" showErrorMessage="1" xr:uid="{4ACBBC26-527B-4525-A07C-EFF08381DE09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DB9F12F0-F8B4-4775-AD8D-1582EC00D9FE}">
          <x14:formula1>
            <xm:f>'Processed products'!$AJ$5:$AJ$104</xm:f>
          </x14:formula1>
          <xm:sqref>B62:B64 B57 B40 B37 B34</xm:sqref>
        </x14:dataValidation>
        <x14:dataValidation type="list" allowBlank="1" showInputMessage="1" showErrorMessage="1" xr:uid="{0667DB7D-148E-48F2-AF99-A9D8B63871CB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01D3C4EB-C180-4D7E-BFD4-D20EC85075B6}">
          <x14:formula1>
            <xm:f>Other_tables!$B$4:$B$11</xm:f>
          </x14:formula1>
          <xm:sqref>G5</xm:sqref>
        </x14:dataValidation>
        <x14:dataValidation type="list" allowBlank="1" showInputMessage="1" showErrorMessage="1" xr:uid="{8B49F812-4B78-44D6-AEFA-36F695A61210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829532F4-A457-4A06-8B85-4036F5B5F7F3}">
          <x14:formula1>
            <xm:f>Other_tables!$T$5:$T$6</xm:f>
          </x14:formula1>
          <xm:sqref>E88:E101</xm:sqref>
        </x14:dataValidation>
        <x14:dataValidation type="list" allowBlank="1" showInputMessage="1" showErrorMessage="1" xr:uid="{8087DD11-8079-40F4-9CB3-F340CD984B45}">
          <x14:formula1>
            <xm:f>Other_tables!$O$5:$O$13</xm:f>
          </x14:formula1>
          <xm:sqref>D88:D101</xm:sqref>
        </x14:dataValidation>
        <x14:dataValidation type="list" allowBlank="1" showInputMessage="1" showErrorMessage="1" xr:uid="{F8926DC6-D2CE-4EBF-99CD-060D460EAE01}">
          <x14:formula1>
            <xm:f>'Processed products'!$AJ$5:$AJ$250</xm:f>
          </x14:formula1>
          <xm:sqref>B41:B42 B35:B36 B38:B39 B32:B33</xm:sqref>
        </x14:dataValidation>
        <x14:dataValidation type="list" allowBlank="1" showInputMessage="1" showErrorMessage="1" xr:uid="{DE874BCB-4192-4142-82CD-84AAFFAF1424}">
          <x14:formula1>
            <xm:f>Biomass_pool_output_Livesto_mod!$A$3:$A$100</xm:f>
          </x14:formula1>
          <xm:sqref>B13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F619A-0EC9-4E65-85C1-AC4A409FC6F1}">
  <sheetPr>
    <tabColor theme="5" tint="0.59999389629810485"/>
  </sheetPr>
  <dimension ref="A1:CB137"/>
  <sheetViews>
    <sheetView topLeftCell="C1" workbookViewId="0">
      <selection activeCell="G5" sqref="G5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209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272</v>
      </c>
      <c r="C5" s="333"/>
      <c r="F5" s="99" t="s">
        <v>201</v>
      </c>
      <c r="G5" s="96" t="s">
        <v>86</v>
      </c>
    </row>
    <row r="6" spans="1:80" x14ac:dyDescent="0.3">
      <c r="A6" s="3" t="s">
        <v>5</v>
      </c>
      <c r="B6" s="333" t="s">
        <v>269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273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 t="s">
        <v>274</v>
      </c>
      <c r="C13" s="8" t="s">
        <v>13</v>
      </c>
      <c r="D13" s="35"/>
      <c r="E13" s="9">
        <v>1</v>
      </c>
      <c r="P13" s="247">
        <f>(IF($B13="","0",VLOOKUP($B13,Biomass_pool_output_Livesto_mod!$A$3:$H$250,8,FALSE)))</f>
        <v>850.96796238432705</v>
      </c>
      <c r="Q13" s="17"/>
      <c r="R13" s="18">
        <f>(IF($B13="","0",VLOOKUP($B13,Biomass_pool_output_Livesto_mod!$A$3:$I$250,3,FALSE)))*$E13</f>
        <v>450</v>
      </c>
      <c r="S13" s="18">
        <f>(IF($B13="","0",VLOOKUP($B13,Biomass_pool_output_Livesto_mod!$A$3:$I$250,4,FALSE)))*$E13</f>
        <v>6.8823380776112799</v>
      </c>
      <c r="T13" s="18">
        <f>(IF($B13="","0",VLOOKUP($B13,Biomass_pool_output_Livesto_mod!$A$3:$I$250,5,FALSE)))*$E13</f>
        <v>1.0185604724774799</v>
      </c>
      <c r="U13" s="18">
        <f>(IF($B13="","0",VLOOKUP($B13,Biomass_pool_output_Livesto_mod!$A$3:$I$250,6,FALSE)))*$E13</f>
        <v>14.9759990893356</v>
      </c>
      <c r="V13" s="18">
        <f>(IF($B13="","0",VLOOKUP($B13,Biomass_pool_output_Livesto_mod!$A$3:$I$250,7,FALSE)))*$E13</f>
        <v>18.157906078321201</v>
      </c>
      <c r="W13" s="301">
        <f>IF(B13="",0,IF(VLOOKUP(B13,Other_tables!$E$3:$H$225,3,FALSE)="Nej",VLOOKUP($B13,Biomass_pool_output_Livesto_mod!$A$3:$I$250,9,FALSE)*$E13,((VLOOKUP(B13,Other_tables!$E$3:$H$225,4,FALSE))/100)*E13*1000))</f>
        <v>950</v>
      </c>
      <c r="X13" s="301">
        <f>(IF($B13="","0",VLOOKUP($B13,Biomass_pool_output_Livesto_mod!$A$3:$J$250,10,FALSE)))*$E13</f>
        <v>1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/>
      <c r="C15" s="8" t="s">
        <v>13</v>
      </c>
      <c r="D15" s="35"/>
      <c r="E15" s="9"/>
      <c r="P15" s="247" t="str">
        <f>(IF($B15="","0",VLOOKUP($B15,Biomass_pool_output_Livesto_mod!$A$3:$H$250,8,FALSE)))</f>
        <v>0</v>
      </c>
      <c r="Q15" s="17"/>
      <c r="R15" s="18">
        <f>(IF($B15="","0",VLOOKUP($B15,Biomass_pool_output_Livesto_mod!$A$3:$I$250,3,FALSE)))*$E15</f>
        <v>0</v>
      </c>
      <c r="S15" s="18">
        <f>(IF($B15="","0",VLOOKUP($B15,Biomass_pool_output_Livesto_mod!$A$3:$I$250,4,FALSE)))*$E15</f>
        <v>0</v>
      </c>
      <c r="T15" s="18">
        <f>(IF($B15="","0",VLOOKUP($B15,Biomass_pool_output_Livesto_mod!$A$3:$I$250,5,FALSE)))*$E15</f>
        <v>0</v>
      </c>
      <c r="U15" s="18">
        <f>(IF($B15="","0",VLOOKUP($B15,Biomass_pool_output_Livesto_mod!$A$3:$I$250,6,FALSE)))*$E15</f>
        <v>0</v>
      </c>
      <c r="V15" s="18">
        <f>(IF($B15="","0",VLOOKUP($B15,Biomass_pool_output_Livesto_mod!$A$3:$I$250,7,FALSE)))*$E15</f>
        <v>0</v>
      </c>
      <c r="W15" s="301">
        <f>IF(B15="",0,IF(VLOOKUP(B15,Other_tables!$E$3:$H$225,3,FALSE)="Nej",VLOOKUP($B15,Biomass_pool_output_Livesto_mod!$A$3:$I$250,9,FALSE)*$E15,((VLOOKUP(B15,Other_tables!$E$3:$H$225,4,FALSE))/100)*E15*1000))</f>
        <v>0</v>
      </c>
      <c r="X15" s="301">
        <f>(IF($B15="","0",VLOOKUP($B15,Biomass_pool_output_Livesto_mod!$A$3:$J$250,10,FALSE)))*$E15</f>
        <v>0</v>
      </c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/>
      <c r="C16" s="8" t="s">
        <v>13</v>
      </c>
      <c r="D16" s="35"/>
      <c r="E16" s="9"/>
      <c r="P16" s="247" t="str">
        <f>(IF($B16="","0",VLOOKUP($B16,Biomass_pool_output_Livesto_mod!$A$3:$H$250,8,FALSE)))</f>
        <v>0</v>
      </c>
      <c r="Q16" s="17"/>
      <c r="R16" s="18">
        <f>(IF($B16="","0",VLOOKUP($B16,Biomass_pool_output_Livesto_mod!$A$3:$I$250,3,FALSE)))*$E16</f>
        <v>0</v>
      </c>
      <c r="S16" s="18">
        <f>(IF($B16="","0",VLOOKUP($B16,Biomass_pool_output_Livesto_mod!$A$3:$I$250,4,FALSE)))*$E16</f>
        <v>0</v>
      </c>
      <c r="T16" s="18">
        <f>(IF($B16="","0",VLOOKUP($B16,Biomass_pool_output_Livesto_mod!$A$3:$I$250,5,FALSE)))*$E16</f>
        <v>0</v>
      </c>
      <c r="U16" s="18">
        <f>(IF($B16="","0",VLOOKUP($B16,Biomass_pool_output_Livesto_mod!$A$3:$I$250,6,FALSE)))*$E16</f>
        <v>0</v>
      </c>
      <c r="V16" s="18">
        <f>(IF($B16="","0",VLOOKUP($B16,Biomass_pool_output_Livesto_mod!$A$3:$I$250,7,FALSE)))*$E16</f>
        <v>0</v>
      </c>
      <c r="W16" s="301">
        <f>IF(B16="",0,IF(VLOOKUP(B16,Other_tables!$E$3:$H$225,3,FALSE)="Nej",VLOOKUP($B16,Biomass_pool_output_Livesto_mod!$A$3:$I$250,9,FALSE)*$E16,((VLOOKUP(B16,Other_tables!$E$3:$H$225,4,FALSE))/100)*E16*1000))</f>
        <v>0</v>
      </c>
      <c r="X16" s="301">
        <f>(IF($B16="","0",VLOOKUP($B16,Biomass_pool_output_Livesto_mod!$A$3:$J$250,10,FALSE)))*$E16</f>
        <v>0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850.96796238432705</v>
      </c>
      <c r="Q17" s="131"/>
      <c r="R17" s="18">
        <f t="shared" ref="R17:V17" si="1">SUM(R13:R16)</f>
        <v>450</v>
      </c>
      <c r="S17" s="18">
        <f t="shared" si="1"/>
        <v>6.8823380776112799</v>
      </c>
      <c r="T17" s="18">
        <f t="shared" si="1"/>
        <v>1.0185604724774799</v>
      </c>
      <c r="U17" s="18">
        <f t="shared" si="1"/>
        <v>14.9759990893356</v>
      </c>
      <c r="V17" s="18">
        <f t="shared" si="1"/>
        <v>18.157906078321201</v>
      </c>
      <c r="W17" s="18">
        <f>SUM(W13:W16)</f>
        <v>950</v>
      </c>
      <c r="X17" s="301">
        <f>IF((X13+X14+X15+X16)=0,0,(E13*X13+E14*X14+E15*X15+E16*X16)/E17)</f>
        <v>1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 t="s">
        <v>274</v>
      </c>
      <c r="C22" s="8" t="s">
        <v>13</v>
      </c>
      <c r="D22" s="116" t="s">
        <v>127</v>
      </c>
      <c r="E22" s="115">
        <f>IF(B22="",0,VLOOKUP(B22,$B$13:$E$16,4,FALSE))</f>
        <v>1</v>
      </c>
      <c r="F22" s="93"/>
      <c r="G22" s="128"/>
      <c r="H22" s="93"/>
      <c r="I22" s="93"/>
      <c r="J22" s="93"/>
      <c r="K22" s="93"/>
      <c r="L22" s="163">
        <f>IF(G22="IPCC_MCF_B0",0,((W13/1000)*(I22/100)))</f>
        <v>0</v>
      </c>
      <c r="M22" s="163">
        <f>IF(G22="IPCC_MCF_B0",0,((W13/1000)*(J22/100)))</f>
        <v>0</v>
      </c>
      <c r="O22" s="177"/>
      <c r="P22" s="247">
        <f>IF($B22="","0",(((E22-Q22)*1000)/((E22*1000)/P13)))</f>
        <v>850.96796238432705</v>
      </c>
      <c r="Q22" s="243">
        <f>AR22*(16/12)*9.375</f>
        <v>0</v>
      </c>
      <c r="R22" s="159">
        <f>AR22*5</f>
        <v>0</v>
      </c>
      <c r="S22" s="159">
        <v>0</v>
      </c>
      <c r="T22" s="159">
        <v>0</v>
      </c>
      <c r="U22" s="159">
        <v>0</v>
      </c>
      <c r="V22" s="159">
        <f>(AR22*(16/12)*55)+(AR22*4*21.75)</f>
        <v>0</v>
      </c>
      <c r="W22" s="159">
        <f>AR22*(16/12)*9.375</f>
        <v>0</v>
      </c>
      <c r="X22" s="159">
        <f>IF(L22&gt;0,(L22-(L22*BH22^(F22/10))),0)</f>
        <v>0</v>
      </c>
      <c r="Y22" s="207">
        <f>IF(M22&gt;0,(M22-(M22*BI22^(F22/10))),0)</f>
        <v>0</v>
      </c>
      <c r="Z22" s="202">
        <f>E22-Q22</f>
        <v>1</v>
      </c>
      <c r="AA22" s="27">
        <f>IF($E22="",0,(R13-(R22*1000))/1000)</f>
        <v>0.45</v>
      </c>
      <c r="AB22" s="27">
        <f>IF($E22="",0,(S13-(S22*1000))/1000)</f>
        <v>6.8823380776112802E-3</v>
      </c>
      <c r="AC22" s="27">
        <f>IF($E22="",0,(T13-(T22*1000))/1000)</f>
        <v>1.0185604724774798E-3</v>
      </c>
      <c r="AD22" s="27">
        <f>IF($E22="",0,(U13-(U22*1000))/1000)</f>
        <v>1.49759990893356E-2</v>
      </c>
      <c r="AE22" s="27">
        <f>IF($E22="",0,(V13-V22))</f>
        <v>18.157906078321201</v>
      </c>
      <c r="AF22" s="27">
        <f>IF($E22="",0,(W13-(W22*1000))/1000)</f>
        <v>0.95</v>
      </c>
      <c r="AG22" s="27">
        <f>IF($E22="",0,(L22-X22))</f>
        <v>0</v>
      </c>
      <c r="AH22" s="196">
        <f>IF($E22="",0,(M22-Y22))</f>
        <v>0</v>
      </c>
      <c r="AI22" s="200">
        <f>IF($E22=0,"",(AA22/$Z22)*1000)</f>
        <v>450</v>
      </c>
      <c r="AJ22" s="18">
        <f t="shared" ref="AJ22:AL25" si="2">IF($E22=0,"",(AB22/$Z22)*1000)</f>
        <v>6.8823380776112799</v>
      </c>
      <c r="AK22" s="18">
        <f t="shared" si="2"/>
        <v>1.0185604724774799</v>
      </c>
      <c r="AL22" s="18">
        <f t="shared" si="2"/>
        <v>14.9759990893356</v>
      </c>
      <c r="AM22" s="18">
        <f>IF($E22=0,"",(AE22/$Z22))</f>
        <v>18.157906078321201</v>
      </c>
      <c r="AN22" s="201">
        <f>IF($E22=0,"",(AF22/$Z22)*1000)</f>
        <v>950</v>
      </c>
      <c r="AP22" s="264">
        <f>IF(B22="","",(AR22*4))</f>
        <v>0</v>
      </c>
      <c r="AQ22" s="26">
        <v>0</v>
      </c>
      <c r="AR22" s="272">
        <f>IF(F22="",0,IF(G22="Arrhenius",(BL22+BM22)*(12/16),(((W13/1000)*BO22*(BP22/100)*0.67)*(12/16))*(F22/$G$8)))</f>
        <v>0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0</v>
      </c>
      <c r="BE22" s="138">
        <f>((M22*0.01*EXP(K22-81000*(1/(8.314*(H22+273.15)))))*24)/1000</f>
        <v>0</v>
      </c>
      <c r="BF22" s="138">
        <f>10*9.375*BD22</f>
        <v>0</v>
      </c>
      <c r="BG22" s="138">
        <f>10*9.375*BE22</f>
        <v>0</v>
      </c>
      <c r="BH22" s="139" t="e">
        <f>IF(B22="",0,1-(BF22/L22))</f>
        <v>#DIV/0!</v>
      </c>
      <c r="BI22" s="139" t="e">
        <f>IF(B22="",0,1-(BG22/M22))</f>
        <v>#DIV/0!</v>
      </c>
      <c r="BJ22" s="54" t="e">
        <f>IF(B22="",0,(L22+L22*BH22^(F22/10))/2)</f>
        <v>#DIV/0!</v>
      </c>
      <c r="BK22" s="54" t="e">
        <f>IF(B22="",0,(M22+M22*BI22^(F22/10))/2)</f>
        <v>#DIV/0!</v>
      </c>
      <c r="BL22" s="140" t="e">
        <f>(((BJ22*EXP($K22-81000*(1/(8.314*(H22+273.15)))))*24)*F22)/1000</f>
        <v>#DIV/0!</v>
      </c>
      <c r="BM22" s="290" t="e">
        <f>(((BK22*0.01*EXP(K22-81000*(1/(8.314*(H22+273.15)))))*24)*F22)/1000</f>
        <v>#DIV/0!</v>
      </c>
      <c r="BO22" s="285" t="e">
        <f>VLOOKUP(B22,'Processed products'!$AK$5:$AV$250,12,FALSE)</f>
        <v>#N/A</v>
      </c>
      <c r="BP22" s="316" t="e">
        <f>VLOOKUP(B22,'Processed products'!$AK$5:$AV$250,11,FALSE)</f>
        <v>#N/A</v>
      </c>
      <c r="BR22" s="329">
        <f>$X$17</f>
        <v>1</v>
      </c>
      <c r="BT22" s="228">
        <f t="shared" si="0"/>
        <v>0</v>
      </c>
      <c r="BU22" s="228">
        <f t="shared" si="0"/>
        <v>0</v>
      </c>
      <c r="BV22" s="228">
        <f t="shared" si="0"/>
        <v>0</v>
      </c>
      <c r="BW22" s="228">
        <f t="shared" si="0"/>
        <v>0</v>
      </c>
      <c r="BX22" s="228">
        <f t="shared" si="0"/>
        <v>0</v>
      </c>
      <c r="BY22" s="228">
        <f t="shared" si="0"/>
        <v>0</v>
      </c>
      <c r="BZ22" s="228">
        <f t="shared" si="0"/>
        <v>0</v>
      </c>
      <c r="CA22" s="228">
        <f t="shared" si="0"/>
        <v>0</v>
      </c>
      <c r="CB22" s="228">
        <f t="shared" si="0"/>
        <v>0</v>
      </c>
    </row>
    <row r="23" spans="1:80" x14ac:dyDescent="0.3">
      <c r="A23" s="85" t="s">
        <v>89</v>
      </c>
      <c r="B23" s="116" t="str">
        <f t="shared" ref="B23:B25" si="3">IF(B14="","",B14)</f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2"/>
        <v/>
      </c>
      <c r="AK23" s="18" t="str">
        <f t="shared" si="2"/>
        <v/>
      </c>
      <c r="AL23" s="18" t="str">
        <f t="shared" si="2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1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3"/>
        <v/>
      </c>
      <c r="C24" s="8" t="s">
        <v>13</v>
      </c>
      <c r="D24" s="116"/>
      <c r="E24" s="115">
        <f>IF(B24="",0,VLOOKUP(B24,$B$13:$E$16,4,FALSE))</f>
        <v>0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8">IF(G24="IPCC_MCF_B0",0,((W15/1000)*(J24/100)))</f>
        <v>0</v>
      </c>
      <c r="O24" s="177"/>
      <c r="P24" s="247" t="str">
        <f>IF($B24="","0",(((E24-Q24)*1000)/((E24*1000)/P15)))</f>
        <v>0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0</v>
      </c>
      <c r="AA24" s="27">
        <f t="shared" si="9"/>
        <v>0</v>
      </c>
      <c r="AB24" s="27">
        <f t="shared" si="9"/>
        <v>0</v>
      </c>
      <c r="AC24" s="27">
        <f t="shared" si="9"/>
        <v>0</v>
      </c>
      <c r="AD24" s="27">
        <f t="shared" si="9"/>
        <v>0</v>
      </c>
      <c r="AE24" s="27">
        <f t="shared" si="10"/>
        <v>0</v>
      </c>
      <c r="AF24" s="27">
        <f t="shared" si="11"/>
        <v>0</v>
      </c>
      <c r="AG24" s="27">
        <f t="shared" si="12"/>
        <v>0</v>
      </c>
      <c r="AH24" s="196">
        <f t="shared" si="12"/>
        <v>0</v>
      </c>
      <c r="AI24" s="200" t="str">
        <f t="shared" si="13"/>
        <v/>
      </c>
      <c r="AJ24" s="18" t="str">
        <f t="shared" si="2"/>
        <v/>
      </c>
      <c r="AK24" s="18" t="str">
        <f t="shared" si="2"/>
        <v/>
      </c>
      <c r="AL24" s="18" t="str">
        <f t="shared" si="2"/>
        <v/>
      </c>
      <c r="AM24" s="18" t="str">
        <f t="shared" si="14"/>
        <v/>
      </c>
      <c r="AN24" s="201" t="str">
        <f t="shared" si="15"/>
        <v/>
      </c>
      <c r="AP24" s="264" t="str">
        <f t="shared" si="16"/>
        <v/>
      </c>
      <c r="AQ24" s="26">
        <v>0</v>
      </c>
      <c r="AR24" s="272">
        <f t="shared" si="17"/>
        <v>0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0"/>
        <v>0</v>
      </c>
      <c r="BH24" s="139">
        <f t="shared" si="21"/>
        <v>0</v>
      </c>
      <c r="BI24" s="139">
        <f t="shared" si="22"/>
        <v>0</v>
      </c>
      <c r="BJ24" s="54">
        <f t="shared" si="23"/>
        <v>0</v>
      </c>
      <c r="BK24" s="54">
        <f t="shared" si="24"/>
        <v>0</v>
      </c>
      <c r="BL24" s="140">
        <f t="shared" si="25"/>
        <v>0</v>
      </c>
      <c r="BM24" s="290">
        <f t="shared" si="26"/>
        <v>0</v>
      </c>
      <c r="BO24" s="285" t="e">
        <f>VLOOKUP(B24,'Processed products'!$AK$5:$AV$250,12,FALSE)</f>
        <v>#N/A</v>
      </c>
      <c r="BP24" s="316" t="e">
        <f>VLOOKUP(B24,'Processed products'!$AK$5:$AV$250,11,FALSE)</f>
        <v>#N/A</v>
      </c>
      <c r="BR24" s="329">
        <f t="shared" si="27"/>
        <v>1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3"/>
        <v/>
      </c>
      <c r="C25" s="8" t="s">
        <v>13</v>
      </c>
      <c r="D25" s="116"/>
      <c r="E25" s="115">
        <f>IF(B25="",0,VLOOKUP(B25,$B$13:$E$16,4,FALSE))</f>
        <v>0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 t="str">
        <f t="shared" ref="P25" si="29">IF($B25="","0",(((E25-Q25)*1000)/((E25*1000)/P16)))</f>
        <v>0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0</v>
      </c>
      <c r="AA25" s="223">
        <f t="shared" si="9"/>
        <v>0</v>
      </c>
      <c r="AB25" s="223">
        <f t="shared" si="9"/>
        <v>0</v>
      </c>
      <c r="AC25" s="223">
        <f t="shared" si="9"/>
        <v>0</v>
      </c>
      <c r="AD25" s="223">
        <f t="shared" si="9"/>
        <v>0</v>
      </c>
      <c r="AE25" s="223">
        <f t="shared" si="10"/>
        <v>0</v>
      </c>
      <c r="AF25" s="223">
        <f t="shared" si="11"/>
        <v>0</v>
      </c>
      <c r="AG25" s="223">
        <f t="shared" si="12"/>
        <v>0</v>
      </c>
      <c r="AH25" s="224">
        <f t="shared" si="12"/>
        <v>0</v>
      </c>
      <c r="AI25" s="156" t="str">
        <f t="shared" si="13"/>
        <v/>
      </c>
      <c r="AJ25" s="157" t="str">
        <f t="shared" si="2"/>
        <v/>
      </c>
      <c r="AK25" s="157" t="str">
        <f t="shared" si="2"/>
        <v/>
      </c>
      <c r="AL25" s="157" t="str">
        <f t="shared" si="2"/>
        <v/>
      </c>
      <c r="AM25" s="157" t="str">
        <f t="shared" si="14"/>
        <v/>
      </c>
      <c r="AN25" s="158" t="str">
        <f t="shared" si="15"/>
        <v/>
      </c>
      <c r="AP25" s="264" t="str">
        <f t="shared" si="16"/>
        <v/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>
        <f t="shared" si="21"/>
        <v>0</v>
      </c>
      <c r="BI25" s="314">
        <f t="shared" si="22"/>
        <v>0</v>
      </c>
      <c r="BJ25" s="291">
        <f t="shared" si="23"/>
        <v>0</v>
      </c>
      <c r="BK25" s="291">
        <f t="shared" si="24"/>
        <v>0</v>
      </c>
      <c r="BL25" s="292">
        <f t="shared" si="25"/>
        <v>0</v>
      </c>
      <c r="BM25" s="293">
        <f t="shared" si="26"/>
        <v>0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1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</v>
      </c>
      <c r="M26" s="163">
        <f>SUM(M22:M25)</f>
        <v>0</v>
      </c>
      <c r="O26" s="177"/>
      <c r="P26" s="249">
        <f>(E22*P22+E23*P23+E24*P24+E25*P25)/E26</f>
        <v>850.96796238432705</v>
      </c>
      <c r="Q26" s="244">
        <f>SUM(Q22:Q25)</f>
        <v>0</v>
      </c>
      <c r="R26" s="208">
        <f t="shared" ref="R26:Y26" si="30">SUM(R22:R25)</f>
        <v>0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0</v>
      </c>
      <c r="W26" s="208">
        <f t="shared" si="30"/>
        <v>0</v>
      </c>
      <c r="X26" s="208">
        <f t="shared" si="30"/>
        <v>0</v>
      </c>
      <c r="Y26" s="222">
        <f t="shared" si="30"/>
        <v>0</v>
      </c>
      <c r="Z26" s="215">
        <f>SUM(Z22:Z25)</f>
        <v>1</v>
      </c>
      <c r="AA26" s="70">
        <f t="shared" ref="AA26:AH26" si="31">SUM(AA22:AA25)</f>
        <v>0.45</v>
      </c>
      <c r="AB26" s="70">
        <f t="shared" si="31"/>
        <v>6.8823380776112802E-3</v>
      </c>
      <c r="AC26" s="70">
        <f t="shared" si="31"/>
        <v>1.0185604724774798E-3</v>
      </c>
      <c r="AD26" s="70">
        <f t="shared" si="31"/>
        <v>1.49759990893356E-2</v>
      </c>
      <c r="AE26" s="70">
        <f t="shared" si="31"/>
        <v>18.157906078321201</v>
      </c>
      <c r="AF26" s="70">
        <f t="shared" si="31"/>
        <v>0.95</v>
      </c>
      <c r="AG26" s="70">
        <f t="shared" si="31"/>
        <v>0</v>
      </c>
      <c r="AH26" s="216">
        <f t="shared" si="31"/>
        <v>0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B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>Solid/total fraction of input1 - Straw_org</v>
      </c>
      <c r="B31" s="66" t="str">
        <f>IF(B13="","",B13)</f>
        <v>Straw_org</v>
      </c>
      <c r="C31" s="67" t="s">
        <v>13</v>
      </c>
      <c r="D31" s="280" t="s">
        <v>127</v>
      </c>
      <c r="E31" s="68">
        <v>1</v>
      </c>
      <c r="F31" s="70">
        <f>IF(E31&gt;0,(E31)*($E$22-$Q$22),0)</f>
        <v>1</v>
      </c>
      <c r="G31" s="67" t="str">
        <f>B31</f>
        <v>Straw_org</v>
      </c>
      <c r="H31" s="67" t="str">
        <f>IF(G31="","",VLOOKUP(G31,Other_tables!$Y$3:$AA$214,2,FALSE))</f>
        <v>Moden</v>
      </c>
      <c r="I31" s="67" t="str">
        <f>IF(G31="","",VLOOKUP(G31,Other_tables!$Y$3:$AA$214,3,FALSE))</f>
        <v>Gul</v>
      </c>
      <c r="J31" s="111"/>
      <c r="K31" s="111"/>
      <c r="L31" s="69">
        <v>1</v>
      </c>
      <c r="M31" s="69">
        <v>1</v>
      </c>
      <c r="N31" s="69">
        <v>1</v>
      </c>
      <c r="O31" s="69">
        <v>1</v>
      </c>
      <c r="P31" s="69">
        <v>1</v>
      </c>
      <c r="Q31" s="69">
        <v>1</v>
      </c>
      <c r="R31" s="180"/>
      <c r="S31" s="181"/>
      <c r="T31" s="172">
        <f>IF(B32="",P13,IF(B33="",(F31/(((E13/(P13/1000))-Q22)-(F32/(T32/1000))))*1000,(F31/(((E13/(P13/1000))-Q22)-((F33/(T33/1000))+(F32/(T32/1000)))))*1000))</f>
        <v>850.96796238432705</v>
      </c>
      <c r="U31" s="182" t="s">
        <v>126</v>
      </c>
      <c r="V31" s="180"/>
      <c r="W31" s="180"/>
      <c r="X31" s="180"/>
      <c r="Y31" s="180"/>
      <c r="Z31" s="215">
        <f>F31</f>
        <v>1</v>
      </c>
      <c r="AA31" s="170">
        <f t="shared" ref="AA31:AD33" si="32">IF($E31="",0,((R$13-(R$22*1000))*L31)/1000)</f>
        <v>0.45</v>
      </c>
      <c r="AB31" s="70">
        <f t="shared" si="32"/>
        <v>6.8823380776112802E-3</v>
      </c>
      <c r="AC31" s="70">
        <f t="shared" si="32"/>
        <v>1.0185604724774798E-3</v>
      </c>
      <c r="AD31" s="70">
        <f t="shared" si="32"/>
        <v>1.49759990893356E-2</v>
      </c>
      <c r="AE31" s="70">
        <f>IF($E31="",0,((V$13-V$22)*P31))</f>
        <v>18.157906078321201</v>
      </c>
      <c r="AF31" s="144">
        <f>IF($E31="",0,((W$13-(W$22*1000))*Q31)/1000)</f>
        <v>0.95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>
        <f t="shared" ref="AI31:AL42" si="35">IF($E31="","",(AA31/$F31)*1000)</f>
        <v>450</v>
      </c>
      <c r="AJ31" s="71">
        <f t="shared" si="35"/>
        <v>6.8823380776112799</v>
      </c>
      <c r="AK31" s="71">
        <f t="shared" si="35"/>
        <v>1.0185604724774799</v>
      </c>
      <c r="AL31" s="71">
        <f t="shared" si="35"/>
        <v>14.9759990893356</v>
      </c>
      <c r="AM31" s="187">
        <f t="shared" ref="AM31:AM42" si="36">IF($E31="","",(AE31/$F31))</f>
        <v>18.157906078321201</v>
      </c>
      <c r="AN31" s="112">
        <f t="shared" ref="AN31:AN42" si="37">IF($E31="","",(AF31/$F31)*1000)</f>
        <v>950</v>
      </c>
      <c r="BR31" s="329">
        <f t="shared" ref="BR31:BR42" si="38">$X$17</f>
        <v>1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179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154" t="str">
        <f t="shared" si="37"/>
        <v/>
      </c>
      <c r="BR32" s="329">
        <f t="shared" si="38"/>
        <v>1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1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 t="str">
        <f>IF(B14="","",B14)</f>
        <v/>
      </c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products'!$AJ$5:$AM$104,2,FALSE))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1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1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1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 xml:space="preserve">Solid/total fraction of input3 - </v>
      </c>
      <c r="B37" s="66" t="str">
        <f>IF(B15="","",B15)</f>
        <v/>
      </c>
      <c r="C37" s="67" t="s">
        <v>13</v>
      </c>
      <c r="D37" s="280"/>
      <c r="E37" s="68"/>
      <c r="F37" s="70">
        <f>IF(E37&gt;0,(E37)*($E$24-$Q$24),0)</f>
        <v>0</v>
      </c>
      <c r="G37" s="67" t="str">
        <f>B37</f>
        <v/>
      </c>
      <c r="H37" s="67" t="str">
        <f>IF(G37="","",VLOOKUP(G37,Other_tables!$Y$3:$AA$214,2,FALSE))</f>
        <v/>
      </c>
      <c r="I37" s="67" t="str">
        <f>IF(G37="","",VLOOKUP(G37,Other_tables!$Y$3:$AA$214,3,FALSE))</f>
        <v/>
      </c>
      <c r="J37" s="111"/>
      <c r="K37" s="111"/>
      <c r="L37" s="69"/>
      <c r="M37" s="69"/>
      <c r="N37" s="69"/>
      <c r="O37" s="69"/>
      <c r="P37" s="69"/>
      <c r="Q37" s="69"/>
      <c r="R37" s="180"/>
      <c r="S37" s="181"/>
      <c r="T37" s="172" t="str">
        <f>IF(B38="",P15,IF(B39="",(F37/(((E15/(P15/1000))-Q24)-(F38/(T38/1000))))*1000,(F37/(((E15/(P15/1000))-Q24)-((F39/(T39/1000))+(F38/(T38/1000)))))*1000))</f>
        <v>0</v>
      </c>
      <c r="U37" s="182" t="s">
        <v>126</v>
      </c>
      <c r="V37" s="180"/>
      <c r="W37" s="180"/>
      <c r="X37" s="180"/>
      <c r="Y37" s="180"/>
      <c r="Z37" s="215">
        <f t="shared" si="39"/>
        <v>0</v>
      </c>
      <c r="AA37" s="170">
        <f t="shared" ref="AA37:AD39" si="41">IF($E37="",0,((R$15-(R$24*1000))*L37)/1000)</f>
        <v>0</v>
      </c>
      <c r="AB37" s="70">
        <f t="shared" si="41"/>
        <v>0</v>
      </c>
      <c r="AC37" s="70">
        <f t="shared" si="41"/>
        <v>0</v>
      </c>
      <c r="AD37" s="70">
        <f t="shared" si="41"/>
        <v>0</v>
      </c>
      <c r="AE37" s="70">
        <f>IF($E37="",0,((V$15-V$24)*P37))</f>
        <v>0</v>
      </c>
      <c r="AF37" s="144">
        <f>IF($E37="",0,((W$15-(W$24*1000))*Q37)/1000)</f>
        <v>0</v>
      </c>
      <c r="AG37" s="144">
        <f t="shared" si="33"/>
        <v>0</v>
      </c>
      <c r="AH37" s="216">
        <f t="shared" si="34"/>
        <v>0</v>
      </c>
      <c r="AI37" s="210" t="str">
        <f t="shared" si="35"/>
        <v/>
      </c>
      <c r="AJ37" s="71" t="str">
        <f t="shared" si="35"/>
        <v/>
      </c>
      <c r="AK37" s="71" t="str">
        <f t="shared" si="35"/>
        <v/>
      </c>
      <c r="AL37" s="71" t="str">
        <f t="shared" si="35"/>
        <v/>
      </c>
      <c r="AM37" s="187" t="str">
        <f>IF($E37="","",(AE37/$F37))</f>
        <v/>
      </c>
      <c r="AN37" s="112" t="str">
        <f t="shared" si="37"/>
        <v/>
      </c>
      <c r="BR37" s="329">
        <f t="shared" si="38"/>
        <v>1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1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1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 xml:space="preserve">Solid/total fraction of input4 - </v>
      </c>
      <c r="B40" s="66" t="str">
        <f>IF(B16="","",B16)</f>
        <v/>
      </c>
      <c r="C40" s="67" t="s">
        <v>13</v>
      </c>
      <c r="D40" s="280"/>
      <c r="E40" s="68"/>
      <c r="F40" s="70">
        <f>IF(E40&gt;0,(E40)*($E$25-$Q$25),0)</f>
        <v>0</v>
      </c>
      <c r="G40" s="67" t="str">
        <f>B40</f>
        <v/>
      </c>
      <c r="H40" s="67" t="str">
        <f>IF(G40="","",VLOOKUP(G40,Other_tables!$Y$3:$AA$214,2,FALSE))</f>
        <v/>
      </c>
      <c r="I40" s="67" t="str">
        <f>IF(G40="","",VLOOKUP(G40,Other_tables!$Y$3:$AA$214,3,FALSE))</f>
        <v/>
      </c>
      <c r="J40" s="111"/>
      <c r="K40" s="111"/>
      <c r="L40" s="69"/>
      <c r="M40" s="69"/>
      <c r="N40" s="69"/>
      <c r="O40" s="69"/>
      <c r="P40" s="69"/>
      <c r="Q40" s="69"/>
      <c r="R40" s="180"/>
      <c r="S40" s="181"/>
      <c r="T40" s="172" t="str">
        <f>IF(B41="",P16,IF(B42="",(F40/(((E16/(P16/1000))-Q25)-(F41/(T41/1000))))*1000,(F40/(((E16/(P16/1000))-Q25)-((F42/(T42/1000))+(F41/(T41/1000)))))*1000))</f>
        <v>0</v>
      </c>
      <c r="U40" s="182" t="s">
        <v>126</v>
      </c>
      <c r="V40" s="180"/>
      <c r="W40" s="180"/>
      <c r="X40" s="180"/>
      <c r="Y40" s="180"/>
      <c r="Z40" s="215">
        <f t="shared" si="39"/>
        <v>0</v>
      </c>
      <c r="AA40" s="170">
        <f t="shared" ref="AA40:AD42" si="44">IF($E40="",0,((R$16-(R$25*1000))*L40)/1000)</f>
        <v>0</v>
      </c>
      <c r="AB40" s="70">
        <f t="shared" si="44"/>
        <v>0</v>
      </c>
      <c r="AC40" s="70">
        <f t="shared" si="44"/>
        <v>0</v>
      </c>
      <c r="AD40" s="70">
        <f t="shared" si="44"/>
        <v>0</v>
      </c>
      <c r="AE40" s="70">
        <f>IF($E40="",0,((V$16-V$25)*P40))</f>
        <v>0</v>
      </c>
      <c r="AF40" s="144">
        <f>IF($E40="",0,((W$16-(W$25*1000))*Q40)/1000)</f>
        <v>0</v>
      </c>
      <c r="AG40" s="144">
        <f t="shared" si="33"/>
        <v>0</v>
      </c>
      <c r="AH40" s="216">
        <f t="shared" si="34"/>
        <v>0</v>
      </c>
      <c r="AI40" s="210" t="str">
        <f t="shared" si="35"/>
        <v/>
      </c>
      <c r="AJ40" s="71" t="str">
        <f t="shared" si="35"/>
        <v/>
      </c>
      <c r="AK40" s="71" t="str">
        <f t="shared" si="35"/>
        <v/>
      </c>
      <c r="AL40" s="71" t="str">
        <f t="shared" si="35"/>
        <v/>
      </c>
      <c r="AM40" s="187" t="str">
        <f t="shared" si="36"/>
        <v/>
      </c>
      <c r="AN40" s="112" t="str">
        <f t="shared" si="37"/>
        <v/>
      </c>
      <c r="BR40" s="329">
        <f t="shared" si="38"/>
        <v>1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1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1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1</v>
      </c>
      <c r="L43" s="27">
        <f t="shared" ref="L43:Q43" si="45">SUM(L28,L31:L42)</f>
        <v>1</v>
      </c>
      <c r="M43" s="27">
        <f t="shared" si="45"/>
        <v>1</v>
      </c>
      <c r="N43" s="27">
        <f t="shared" si="45"/>
        <v>1</v>
      </c>
      <c r="O43" s="27">
        <f t="shared" si="45"/>
        <v>1</v>
      </c>
      <c r="P43" s="27">
        <f t="shared" si="45"/>
        <v>1</v>
      </c>
      <c r="Q43" s="64">
        <f t="shared" si="45"/>
        <v>1</v>
      </c>
      <c r="S43" s="28"/>
      <c r="Y43" s="225" t="s">
        <v>40</v>
      </c>
      <c r="Z43" s="141">
        <f>SUM(Z31:Z42)</f>
        <v>1</v>
      </c>
      <c r="AA43" s="141">
        <f t="shared" ref="AA43:AG43" si="46">SUM(AA31:AA42)</f>
        <v>0.45</v>
      </c>
      <c r="AB43" s="141">
        <f t="shared" si="46"/>
        <v>6.8823380776112802E-3</v>
      </c>
      <c r="AC43" s="141">
        <f t="shared" si="46"/>
        <v>1.0185604724774798E-3</v>
      </c>
      <c r="AD43" s="141">
        <f>SUM(AD31:AD42)</f>
        <v>1.49759990893356E-2</v>
      </c>
      <c r="AE43" s="141">
        <f t="shared" si="46"/>
        <v>18.157906078321201</v>
      </c>
      <c r="AF43" s="141">
        <f t="shared" si="46"/>
        <v>0.95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</v>
      </c>
      <c r="AA44" s="198">
        <f t="shared" ref="AA44:AG44" si="47">AA26-AA43</f>
        <v>0</v>
      </c>
      <c r="AB44" s="198">
        <f t="shared" si="47"/>
        <v>0</v>
      </c>
      <c r="AC44" s="198">
        <f t="shared" si="47"/>
        <v>0</v>
      </c>
      <c r="AD44" s="198">
        <f t="shared" si="47"/>
        <v>0</v>
      </c>
      <c r="AE44" s="198">
        <f t="shared" si="47"/>
        <v>0</v>
      </c>
      <c r="AF44" s="198">
        <f t="shared" si="47"/>
        <v>0</v>
      </c>
      <c r="AG44" s="198">
        <f t="shared" si="47"/>
        <v>0</v>
      </c>
      <c r="AH44" s="199">
        <f>AH26-AH43</f>
        <v>0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58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>Straw_org</v>
      </c>
      <c r="C48" s="27">
        <f>IF(B48="",0,IF(VLOOKUP(G48,Other_tables!$E$3:$H$225,3,FALSE)="Nej",VLOOKUP(B48,$B$31:$AH$42,31,FALSE),((VLOOKUP(G48,Other_tables!$E$3:$H$225,4,FALSE))/100)*VLOOKUP(B48,$B$31:$F$42,5,FALSE)))</f>
        <v>0.95</v>
      </c>
      <c r="D48" s="162"/>
      <c r="E48" s="16">
        <f>IF(B48="","",IF($G$5=Other_tables!$I$2,VLOOKUP(G48,Other_tables!$E$3:$K$225,5,FALSE),IF($G$5=Other_tables!$J$2,VLOOKUP(G48,Other_tables!$E$3:$K$225,6,FALSE),IF($G$5=Other_tables!$K$2,VLOOKUP(G48,Other_tables!$E$3:$K$225,7,FALSE),"?"))))</f>
        <v>290</v>
      </c>
      <c r="F48" s="27">
        <f t="shared" ref="F48:F50" si="49">IF(OR(E48="",E48="?"),0,((((0.981*E48*C48)/(0.0831*(273.15+$G$4)))*16)/1000)*((100-$G$7)/100))</f>
        <v>0.1801584609664536</v>
      </c>
      <c r="G48" s="16" t="str">
        <f>B13</f>
        <v>Straw_org</v>
      </c>
      <c r="Q48" s="159">
        <f t="shared" ref="Q48:Q50" si="50">IF(OR(E48="",E48="?"),0,(F48/((100-$G$7)/100))*2.48)</f>
        <v>0.45130604363313626</v>
      </c>
      <c r="R48" s="159">
        <f>IF(OR(E48="",E48="?"),0,(F48*(12/16)+AR48+AQ48+AP48))</f>
        <v>0.20991190376242852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11.605867198388045</v>
      </c>
      <c r="W48" s="159">
        <f t="shared" ref="W48:W50" si="52">IF(OR(E48="",E48="?"),0,(F48/((100-$G$7)/100))*2.48)</f>
        <v>0.45130604363313626</v>
      </c>
      <c r="X48" s="159">
        <f>W48</f>
        <v>0.45130604363313626</v>
      </c>
      <c r="Y48" s="165"/>
      <c r="AP48" s="188">
        <f>IF(F48="","",(F48/((100-$G$7)/100))*(12/16)*0.538)</f>
        <v>7.3428221212084879E-2</v>
      </c>
      <c r="AQ48" s="26">
        <v>0</v>
      </c>
      <c r="AR48" s="188">
        <f>IF(F48="","",((F48/((100-$G$7)/100))-F48)*(12/16))</f>
        <v>1.3648368255034307E-3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/>
      </c>
      <c r="C50" s="27">
        <f>IF(B50="",0,IF(VLOOKUP(G50,Other_tables!$E$3:$H$225,3,FALSE)="Nej",VLOOKUP(B50,$B$31:$AH$42,31,FALSE),((VLOOKUP(G50,Other_tables!$E$3:$H$225,4,FALSE))/100)*VLOOKUP(B50,$B$31:$F$42,5,FALSE)))</f>
        <v>0</v>
      </c>
      <c r="D50" s="162"/>
      <c r="E50" s="16" t="str">
        <f>IF(B50="","",IF($G$5=Other_tables!$I$2,VLOOKUP(G50,Other_tables!$E$3:$K$225,5,FALSE),IF($G$5=Other_tables!$J$2,VLOOKUP(G50,Other_tables!$E$3:$K$225,6,FALSE),IF($G$5=Other_tables!$K$2,VLOOKUP(G50,Other_tables!$E$3:$K$225,7,FALSE),"?"))))</f>
        <v/>
      </c>
      <c r="F50" s="27">
        <f t="shared" si="49"/>
        <v>0</v>
      </c>
      <c r="G50" s="16">
        <f>B15</f>
        <v>0</v>
      </c>
      <c r="Q50" s="159">
        <f t="shared" si="50"/>
        <v>0</v>
      </c>
      <c r="R50" s="159">
        <f t="shared" si="53"/>
        <v>0</v>
      </c>
      <c r="S50" s="159">
        <v>0</v>
      </c>
      <c r="T50" s="159">
        <v>0</v>
      </c>
      <c r="U50" s="159">
        <v>0</v>
      </c>
      <c r="V50" s="159">
        <f t="shared" si="51"/>
        <v>0</v>
      </c>
      <c r="W50" s="159">
        <f t="shared" si="52"/>
        <v>0</v>
      </c>
      <c r="X50" s="159">
        <f t="shared" si="54"/>
        <v>0</v>
      </c>
      <c r="Y50" s="165"/>
      <c r="AP50" s="188">
        <f>IF(F50="","",(F50/((100-$G$7)/100))*(12/16)*0.538)</f>
        <v>0</v>
      </c>
      <c r="AQ50" s="26">
        <v>0</v>
      </c>
      <c r="AR50" s="188">
        <f>IF(F50="","",((F50/((100-$G$7)/100))-F50)*(12/16))</f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/>
      </c>
      <c r="C51" s="27">
        <f>IF(B51="",0,IF(VLOOKUP(G51,Other_tables!$E$3:$H$225,3,FALSE)="Nej",VLOOKUP(B51,$B$31:$AH$42,31,FALSE),((VLOOKUP(G51,Other_tables!$E$3:$H$225,4,FALSE))/100)*VLOOKUP(B51,$B$31:$F$42,5,FALSE)))</f>
        <v>0</v>
      </c>
      <c r="D51" s="162"/>
      <c r="E51" s="16" t="str">
        <f>IF(B51="","",IF($G$5=Other_tables!$I$2,VLOOKUP(G51,Other_tables!$E$3:$K$225,5,FALSE),IF($G$5=Other_tables!$J$2,VLOOKUP(G51,Other_tables!$E$3:$K$225,6,FALSE),IF($G$5=Other_tables!$K$2,VLOOKUP(G51,Other_tables!$E$3:$K$225,7,FALSE),"?"))))</f>
        <v/>
      </c>
      <c r="F51" s="27">
        <f>IF(OR(E51="",E51="?"),0,((((0.981*E51*C51)/(0.0831*(273.15+$G$4)))*16)/1000)*((100-$G$7)/100))</f>
        <v>0</v>
      </c>
      <c r="G51" s="16">
        <f>B16</f>
        <v>0</v>
      </c>
      <c r="N51" s="152"/>
      <c r="Q51" s="159">
        <f>IF(OR(E51="",E51="?"),0,(F51/((100-$G$7)/100))*2.48)</f>
        <v>0</v>
      </c>
      <c r="R51" s="159">
        <f t="shared" si="53"/>
        <v>0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0</v>
      </c>
      <c r="W51" s="159">
        <f>IF(OR(E51="",E51="?"),0,(F51/((100-$G$7)/100))*2.48)</f>
        <v>0</v>
      </c>
      <c r="X51" s="159">
        <f t="shared" si="54"/>
        <v>0</v>
      </c>
      <c r="Y51" s="165"/>
      <c r="AP51" s="188">
        <f>IF(F51="","",(F51+F51*($G$7/100))*(12/16)*0.538)</f>
        <v>0</v>
      </c>
      <c r="AQ51" s="26">
        <v>0</v>
      </c>
      <c r="AR51" s="188">
        <f>IF(F51="","",(F51*($G$7/100))*(12/16))</f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0.1801584609664536</v>
      </c>
      <c r="Q52" s="27">
        <f t="shared" ref="Q52:X52" si="55">SUM(I36,Q48:Q51)</f>
        <v>0.45130604363313626</v>
      </c>
      <c r="R52" s="27">
        <f t="shared" si="55"/>
        <v>0.20991190376242852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11.605867198388045</v>
      </c>
      <c r="W52" s="27">
        <f t="shared" si="55"/>
        <v>0.45130604363313626</v>
      </c>
      <c r="X52" s="164">
        <f t="shared" si="55"/>
        <v>0.45130604363313626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14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14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 t="s">
        <v>275</v>
      </c>
      <c r="C57" s="8" t="s">
        <v>13</v>
      </c>
      <c r="D57" s="116" t="s">
        <v>128</v>
      </c>
      <c r="E57" s="169">
        <f>Z31+Z34+Z37+Z40-Q52</f>
        <v>0.5486939563668638</v>
      </c>
      <c r="F57" s="93">
        <v>66</v>
      </c>
      <c r="G57" s="128" t="s">
        <v>101</v>
      </c>
      <c r="H57" s="93">
        <v>9.3000000000000007</v>
      </c>
      <c r="I57" s="23"/>
      <c r="J57" s="23"/>
      <c r="K57" s="93">
        <v>27.9</v>
      </c>
      <c r="L57" s="139">
        <f>C48+C49+C50+C51-W52</f>
        <v>0.4986939563668637</v>
      </c>
      <c r="M57" s="139">
        <v>0</v>
      </c>
      <c r="O57" s="278">
        <f>IF(B57="",0,((($B$69*$Z$57)/1000)/$B$72)*1000)</f>
        <v>58.083802740255315</v>
      </c>
      <c r="Q57" s="159">
        <f>AR57*(16/12)*19.5</f>
        <v>2.0659386000906482E-2</v>
      </c>
      <c r="R57" s="159">
        <f>AR57*11</f>
        <v>8.7405094619219734E-3</v>
      </c>
      <c r="S57" s="159">
        <v>0</v>
      </c>
      <c r="T57" s="159">
        <v>0</v>
      </c>
      <c r="U57" s="159">
        <v>0</v>
      </c>
      <c r="V57" s="159">
        <f>(AR57*(16/12)*55)+(AR57*10*21.75)</f>
        <v>0.23109377289475519</v>
      </c>
      <c r="W57" s="159">
        <f>AR57*(16/12)*19.5</f>
        <v>2.0659386000906482E-2</v>
      </c>
      <c r="X57" s="159">
        <f>IF(L57&gt;0,(L57-(L57*BH57^(F57/10))),0)</f>
        <v>2.0722772984466731E-2</v>
      </c>
      <c r="Y57" s="190"/>
      <c r="Z57" s="197">
        <f>(Z31+Z34+Z37+Z40)-Q52-Q57</f>
        <v>0.52803457036595736</v>
      </c>
      <c r="AA57" s="198">
        <f>(AA31+AA34+AA37+AA40)-R52-R57</f>
        <v>0.23134758677564951</v>
      </c>
      <c r="AB57" s="198">
        <f t="shared" ref="AB57:AD57" si="56">(AB31+AB34+AB37+AB40)-S52-S57</f>
        <v>6.8823380776112802E-3</v>
      </c>
      <c r="AC57" s="198">
        <f t="shared" si="56"/>
        <v>1.0185604724774798E-3</v>
      </c>
      <c r="AD57" s="198">
        <f t="shared" si="56"/>
        <v>1.49759990893356E-2</v>
      </c>
      <c r="AE57" s="198">
        <f>(AE31+AE34+AE37+AE40)-V52-V57</f>
        <v>6.3209451070384004</v>
      </c>
      <c r="AF57" s="198">
        <f>(AF31+AF34+AF37+AF40)-W52-W57</f>
        <v>0.4780345703659572</v>
      </c>
      <c r="AG57" s="198">
        <f>IF(OR(G22="IPCC_MCF_B0",G22=""),L57-X57,(AG31+AG34+AG37+AG40+AH31+AH34+AH37+AH40)-X52-X57)</f>
        <v>0.47797118338239697</v>
      </c>
      <c r="AH57" s="199"/>
      <c r="AI57" s="156">
        <f>IF($E57="","",(AA57/$Z$57)*1000)</f>
        <v>438.129622110372</v>
      </c>
      <c r="AJ57" s="157">
        <f t="shared" ref="AJ57:AN57" si="57">IF($E57="","",(AB57/$Z$57)*1000)</f>
        <v>13.033877825161024</v>
      </c>
      <c r="AK57" s="157">
        <f t="shared" si="57"/>
        <v>1.9289655065037896</v>
      </c>
      <c r="AL57" s="157">
        <f t="shared" si="57"/>
        <v>28.361777674814736</v>
      </c>
      <c r="AM57" s="157">
        <f>IF($E57="","",(AE57/$Z$57))</f>
        <v>11.970703173198743</v>
      </c>
      <c r="AN57" s="158">
        <f t="shared" si="57"/>
        <v>905.30923010334845</v>
      </c>
      <c r="AP57" s="188">
        <f>IF(B57="",0,(AR57*10))</f>
        <v>7.9459176926563388E-3</v>
      </c>
      <c r="AQ57" s="26">
        <v>0</v>
      </c>
      <c r="AR57" s="188">
        <f>IF(B57="",0,IF(G57="Arrhenius",(BL57+BM57)*(12/16),"?"))</f>
        <v>7.9459176926563392E-4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1.6392956153530031E-5</v>
      </c>
      <c r="BE57" s="159"/>
      <c r="BF57" s="159">
        <f>10*19.5*BD57</f>
        <v>3.1966264499383558E-3</v>
      </c>
      <c r="BG57" s="159"/>
      <c r="BH57" s="159">
        <f>1-(BF57/L57)</f>
        <v>0.99359000363022898</v>
      </c>
      <c r="BI57" s="159"/>
      <c r="BJ57" s="159">
        <f>(L57+L57*BH57^(F57/10))/2</f>
        <v>0.48833256987463036</v>
      </c>
      <c r="BK57" s="159">
        <f>(M57+M57*BI57^(F57/10))/2</f>
        <v>0</v>
      </c>
      <c r="BL57" s="315">
        <f>(((BJ57*EXP($K$57-81000*(1/(8.314*(H57+273.15)))))*24)*F57)/1000</f>
        <v>1.0594556923541785E-3</v>
      </c>
      <c r="BM57" s="159"/>
      <c r="BR57" s="329">
        <f t="shared" ref="BR57" si="58">$X$17</f>
        <v>1</v>
      </c>
      <c r="BT57" s="228">
        <f t="shared" si="43"/>
        <v>0.52803457036595736</v>
      </c>
      <c r="BU57" s="228">
        <f t="shared" si="43"/>
        <v>0.23134758677564951</v>
      </c>
      <c r="BV57" s="228">
        <f t="shared" si="43"/>
        <v>6.8823380776112802E-3</v>
      </c>
      <c r="BW57" s="228">
        <f t="shared" si="42"/>
        <v>1.0185604724774798E-3</v>
      </c>
      <c r="BX57" s="228">
        <f t="shared" si="42"/>
        <v>1.49759990893356E-2</v>
      </c>
      <c r="BY57" s="228">
        <f t="shared" si="42"/>
        <v>6.3209451070384004</v>
      </c>
      <c r="BZ57" s="228">
        <f t="shared" si="42"/>
        <v>0.4780345703659572</v>
      </c>
      <c r="CA57" s="228">
        <f t="shared" si="42"/>
        <v>0.47797118338239697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/>
      <c r="C62" s="8" t="s">
        <v>13</v>
      </c>
      <c r="D62" s="116"/>
      <c r="E62" s="25"/>
      <c r="F62" s="27">
        <f>(E57-Q57)*E62</f>
        <v>0</v>
      </c>
      <c r="G62" s="8" t="str">
        <f>IF(B62="","",VLOOKUP(B62,'Processed products'!$AJ$5:$AM$104,2,FALSE))</f>
        <v/>
      </c>
      <c r="H62" s="8" t="str">
        <f>IF(B62="","",VLOOKUP(B62,'Processed products'!$AJ$5:$AM$104,3,FALSE))</f>
        <v/>
      </c>
      <c r="I62" s="8" t="str">
        <f>IF(B62="","",VLOOKUP(B62,'Processed products'!$AJ$5:$AM$104,4,FALSE))</f>
        <v/>
      </c>
      <c r="L62" s="26"/>
      <c r="M62" s="26"/>
      <c r="N62" s="26"/>
      <c r="O62" s="26"/>
      <c r="P62" s="26"/>
      <c r="Q62" s="26"/>
      <c r="T62" s="16" t="str">
        <f>(IF($B62="","",VLOOKUP($B62,'Processed products'!$AJ$5:$AN$104,5,FALSE)))</f>
        <v/>
      </c>
      <c r="Z62" s="195">
        <f>F62</f>
        <v>0</v>
      </c>
      <c r="AA62" s="27">
        <f>(($AA$31+$AA$34+$AA$37+$AA$40)-$R$52-$R$57)*L62</f>
        <v>0</v>
      </c>
      <c r="AB62" s="27">
        <f>(($AB$31+$AB$34+$AB$37+$AB$40)-$S$52-$S$57)*M62</f>
        <v>0</v>
      </c>
      <c r="AC62" s="27">
        <f>(($AC$31+$AC$34+$AC$37+$AC$40)-$T$52-$T$57)*N62</f>
        <v>0</v>
      </c>
      <c r="AD62" s="27">
        <f>(($AD$31+$AD$34+$AD$37+$AD$40)-$U$52-$U$57)*O62</f>
        <v>0</v>
      </c>
      <c r="AE62" s="27">
        <f>(($AE$31+$AE$34+$AE$37+$AE$40)-$V$52-$V$57)*P62</f>
        <v>0</v>
      </c>
      <c r="AF62" s="27">
        <f>(($AF$31+$AF$34+$AF$37+$AF$40)-$W$52-$W$57)*Q62</f>
        <v>0</v>
      </c>
      <c r="AG62" s="27">
        <f>($AG$57*Q62)</f>
        <v>0</v>
      </c>
      <c r="AH62" s="196"/>
      <c r="AI62" s="200" t="str">
        <f t="shared" ref="AI62:AL64" si="59">IF($E62="","",(AA62/$F62)*1000)</f>
        <v/>
      </c>
      <c r="AJ62" s="18" t="str">
        <f t="shared" si="59"/>
        <v/>
      </c>
      <c r="AK62" s="18" t="str">
        <f t="shared" si="59"/>
        <v/>
      </c>
      <c r="AL62" s="18" t="str">
        <f t="shared" si="59"/>
        <v/>
      </c>
      <c r="AM62" s="18" t="str">
        <f t="shared" ref="AM62:AN64" si="60">IF($E62="","",(AE62/$F62))</f>
        <v/>
      </c>
      <c r="AN62" s="201" t="str">
        <f t="shared" si="60"/>
        <v/>
      </c>
      <c r="BR62" s="329">
        <f t="shared" ref="BR62:BR64" si="61">$X$17</f>
        <v>1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/>
      <c r="C63" s="8" t="s">
        <v>13</v>
      </c>
      <c r="D63" s="116"/>
      <c r="E63" s="25"/>
      <c r="F63" s="27">
        <f>(E57-Q57)*E63</f>
        <v>0</v>
      </c>
      <c r="G63" s="8" t="str">
        <f>IF(B63="","",VLOOKUP(B63,'Processed products'!$AJ$5:$AM$104,2,FALSE))</f>
        <v/>
      </c>
      <c r="H63" s="8" t="str">
        <f>IF(B63="","",VLOOKUP(B63,'Processed products'!$AJ$5:$AM$104,3,FALSE))</f>
        <v/>
      </c>
      <c r="I63" s="8" t="str">
        <f>IF(B63="","",VLOOKUP(B63,'Processed products'!$AJ$5:$AM$104,4,FALSE))</f>
        <v/>
      </c>
      <c r="L63" s="26"/>
      <c r="M63" s="26"/>
      <c r="N63" s="26"/>
      <c r="O63" s="26"/>
      <c r="P63" s="26"/>
      <c r="Q63" s="26"/>
      <c r="T63" s="16" t="str">
        <f>(IF($B63="","",VLOOKUP($B63,'Processed products'!$AJ$5:$AN$104,5,FALSE)))</f>
        <v/>
      </c>
      <c r="Z63" s="195">
        <f t="shared" ref="Z63:Z64" si="62">F63</f>
        <v>0</v>
      </c>
      <c r="AA63" s="27">
        <f>(($AA$31+$AA$34+$AA$37+$AA$40)-$R$52-$R$57)*L63</f>
        <v>0</v>
      </c>
      <c r="AB63" s="27">
        <f>(($AB$31+$AB$34+$AB$37+$AB$40)-$S$52-$S$57)*M63</f>
        <v>0</v>
      </c>
      <c r="AC63" s="27">
        <f>(($AC$31+$AC$34+$AC$37+$AC$40)-$T$52-$T$57)*N63</f>
        <v>0</v>
      </c>
      <c r="AD63" s="27">
        <f>(($AD$31+$AD$34+$AD$37+$AD$40)-$U$52-$U$57)*O63</f>
        <v>0</v>
      </c>
      <c r="AE63" s="27">
        <f>(($AE$31+$AE$34+$AE$37+$AE$40)-$V$52-$V$57)*P63</f>
        <v>0</v>
      </c>
      <c r="AF63" s="27">
        <f>(($AF$31+$AF$34+$AF$37+$AF$40)-$W$52-$W$57)*Q63</f>
        <v>0</v>
      </c>
      <c r="AG63" s="27">
        <f t="shared" ref="AG63:AG64" si="63">($AG$57*Q63)</f>
        <v>0</v>
      </c>
      <c r="AH63" s="196"/>
      <c r="AI63" s="200" t="str">
        <f t="shared" si="59"/>
        <v/>
      </c>
      <c r="AJ63" s="18" t="str">
        <f t="shared" si="59"/>
        <v/>
      </c>
      <c r="AK63" s="18" t="str">
        <f t="shared" si="59"/>
        <v/>
      </c>
      <c r="AL63" s="18" t="str">
        <f t="shared" si="59"/>
        <v/>
      </c>
      <c r="AM63" s="18" t="str">
        <f t="shared" si="60"/>
        <v/>
      </c>
      <c r="AN63" s="201" t="str">
        <f t="shared" si="60"/>
        <v/>
      </c>
      <c r="BR63" s="329">
        <f t="shared" si="61"/>
        <v>1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1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0</v>
      </c>
      <c r="L65" s="27">
        <f>SUM(L62:L64)</f>
        <v>0</v>
      </c>
      <c r="M65" s="27">
        <f t="shared" ref="M65:Q65" si="64">SUM(M62:M64)</f>
        <v>0</v>
      </c>
      <c r="N65" s="27">
        <f t="shared" si="64"/>
        <v>0</v>
      </c>
      <c r="O65" s="27">
        <f t="shared" si="64"/>
        <v>0</v>
      </c>
      <c r="P65" s="27">
        <f t="shared" si="64"/>
        <v>0</v>
      </c>
      <c r="Q65" s="27">
        <f t="shared" si="64"/>
        <v>0</v>
      </c>
      <c r="Y65" s="225" t="s">
        <v>76</v>
      </c>
      <c r="Z65" s="141">
        <f t="shared" ref="Z65:AG65" si="65">SUM(Z62:Z64)</f>
        <v>0</v>
      </c>
      <c r="AA65" s="141">
        <f t="shared" si="65"/>
        <v>0</v>
      </c>
      <c r="AB65" s="141">
        <f t="shared" si="65"/>
        <v>0</v>
      </c>
      <c r="AC65" s="141">
        <f t="shared" si="65"/>
        <v>0</v>
      </c>
      <c r="AD65" s="141">
        <f t="shared" si="65"/>
        <v>0</v>
      </c>
      <c r="AE65" s="141">
        <f t="shared" si="65"/>
        <v>0</v>
      </c>
      <c r="AF65" s="141">
        <f t="shared" si="65"/>
        <v>0</v>
      </c>
      <c r="AG65" s="141">
        <f t="shared" si="65"/>
        <v>0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Y66" s="221" t="s">
        <v>74</v>
      </c>
      <c r="Z66" s="198">
        <f t="shared" ref="Z66:AF66" si="66">(Z31+Z34+Z37+Z40)-Q52-Q57-Z65</f>
        <v>0.52803457036595736</v>
      </c>
      <c r="AA66" s="198">
        <f t="shared" si="66"/>
        <v>0.23134758677564951</v>
      </c>
      <c r="AB66" s="198">
        <f t="shared" si="66"/>
        <v>6.8823380776112802E-3</v>
      </c>
      <c r="AC66" s="198">
        <f t="shared" si="66"/>
        <v>1.0185604724774798E-3</v>
      </c>
      <c r="AD66" s="198">
        <f t="shared" si="66"/>
        <v>1.49759990893356E-2</v>
      </c>
      <c r="AE66" s="198">
        <f t="shared" si="66"/>
        <v>6.3209451070384004</v>
      </c>
      <c r="AF66" s="198">
        <f t="shared" si="66"/>
        <v>0.4780345703659572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>
        <f>(F31*T31+F34*T34+F37*T37+F40*T40)/(F31+F34+F37+F40)</f>
        <v>850.96796238432705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>
        <f>(B69/B70)</f>
        <v>7.7360723853120641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>
        <f>B71*(Z31+Z34+Z37+Z40)</f>
        <v>7.7360723853120641</v>
      </c>
      <c r="AL72" s="72"/>
      <c r="AM72" s="82"/>
      <c r="AN72" s="82"/>
      <c r="AO72" s="82"/>
      <c r="AP72" s="82"/>
      <c r="AQ72" s="82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IF(F52=0,0,B72-(1-(B69/1000))*(F31+F34+F37+F40))</f>
        <v>7.5870403476963908</v>
      </c>
      <c r="AL73" s="72"/>
      <c r="AM73" s="82"/>
      <c r="AN73" s="82"/>
      <c r="AO73" s="82"/>
      <c r="AP73" s="82"/>
      <c r="AQ73" s="82"/>
      <c r="BT73" s="228">
        <f t="shared" ref="BT73:CB73" si="68">IF($B72="Yes",Z73,0)</f>
        <v>0</v>
      </c>
      <c r="BU73" s="228">
        <f t="shared" si="68"/>
        <v>0</v>
      </c>
      <c r="BV73" s="228">
        <f t="shared" si="68"/>
        <v>0</v>
      </c>
      <c r="BW73" s="228">
        <f t="shared" si="68"/>
        <v>0</v>
      </c>
      <c r="BX73" s="228">
        <f t="shared" si="68"/>
        <v>0</v>
      </c>
      <c r="BY73" s="228">
        <f t="shared" si="68"/>
        <v>0</v>
      </c>
      <c r="BZ73" s="228">
        <f t="shared" si="68"/>
        <v>0</v>
      </c>
      <c r="CA73" s="228">
        <f t="shared" si="68"/>
        <v>0</v>
      </c>
      <c r="CB73" s="228">
        <f t="shared" si="68"/>
        <v>0</v>
      </c>
    </row>
    <row r="74" spans="1:80" ht="15" thickBot="1" x14ac:dyDescent="0.35">
      <c r="D74" s="102"/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11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0</v>
      </c>
      <c r="J78" s="115">
        <f>F78-I78</f>
        <v>0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1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1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6"/>
        <v>0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1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1</v>
      </c>
      <c r="BT81" s="228"/>
    </row>
    <row r="82" spans="1:80" x14ac:dyDescent="0.3">
      <c r="A82" s="85" t="s">
        <v>132</v>
      </c>
      <c r="B82" s="116"/>
      <c r="C82" s="8" t="s">
        <v>13</v>
      </c>
      <c r="D82" s="116"/>
      <c r="E82" s="169" t="str">
        <f>IF(B82="","",VLOOKUP(B82,$B$62:$F$64,5,FALSE))</f>
        <v/>
      </c>
      <c r="F82" s="93"/>
      <c r="G82" s="128"/>
      <c r="H82" s="93">
        <v>9.3000000000000007</v>
      </c>
      <c r="I82" s="115">
        <f>IF(B82="",0,(($E$22*$F$22+$E$23*$F$23+$E$24*$F$24+$E$25*$F$25)/$E$26)+$F$57)</f>
        <v>0</v>
      </c>
      <c r="J82" s="115">
        <f t="shared" si="76"/>
        <v>0</v>
      </c>
      <c r="K82" s="93">
        <v>27.9</v>
      </c>
      <c r="L82" s="139" t="str">
        <f>IF(B82="","",VLOOKUP(B82,$B$62:$AH$64,32,FALSE)+M82)</f>
        <v/>
      </c>
      <c r="M82" s="139" t="str">
        <f>IF(B82="","",VLOOKUP(B82,$B$62:$AH$64,33,FALSE))</f>
        <v/>
      </c>
      <c r="O82" s="278" t="str">
        <f>(IF($B82="","",VLOOKUP($B82,'Processed products'!$AJ$5:$AN$250,5,FALSE)))</f>
        <v/>
      </c>
      <c r="Q82" s="159">
        <f>AR82*(16/12)*19.5</f>
        <v>0</v>
      </c>
      <c r="R82" s="159">
        <f>AR82*11</f>
        <v>0</v>
      </c>
      <c r="S82" s="159">
        <v>0</v>
      </c>
      <c r="T82" s="159">
        <v>0</v>
      </c>
      <c r="U82" s="159">
        <v>0</v>
      </c>
      <c r="V82" s="159">
        <f>(AR82*(16/12)*55)+(AR82*10*21.75)</f>
        <v>0</v>
      </c>
      <c r="W82" s="159">
        <f>AR82*(16/12)*19.5</f>
        <v>0</v>
      </c>
      <c r="X82" s="159">
        <f>AR82*(16/12)*19.5</f>
        <v>0</v>
      </c>
      <c r="Y82" s="190"/>
      <c r="Z82" s="195">
        <f>IF($B82="",0,(VLOOKUP($B82,$B$62:$AH$64,25,FALSE))-Q82)</f>
        <v>0</v>
      </c>
      <c r="AA82" s="27">
        <f>IF($B82="",0,(VLOOKUP($B82,$B$62:$AH$64,26,FALSE))-R82)</f>
        <v>0</v>
      </c>
      <c r="AB82" s="27">
        <f>IF($B82="",0,(VLOOKUP($B82,$B$62:$AH$64,27,FALSE))-S82)</f>
        <v>0</v>
      </c>
      <c r="AC82" s="27">
        <f>IF($B82="",0,(VLOOKUP($B82,$B$62:$AH$64,28,FALSE))-T82)</f>
        <v>0</v>
      </c>
      <c r="AD82" s="27">
        <f>IF($B82="",0,(VLOOKUP($B82,$B$62:$AH$64,29,FALSE))-U82)</f>
        <v>0</v>
      </c>
      <c r="AE82" s="27">
        <f>IF($B82="",0,(VLOOKUP($B82,$B$62:$AH$64,30,FALSE))-V82)</f>
        <v>0</v>
      </c>
      <c r="AF82" s="27">
        <f>IF($B82="",0,(VLOOKUP($B82,$B$62:$AH$64,31,FALSE))-W82)</f>
        <v>0</v>
      </c>
      <c r="AG82" s="27">
        <f>IF($B82="",0,(L82-X82))</f>
        <v>0</v>
      </c>
      <c r="AH82" s="196"/>
      <c r="AI82" s="192" t="str">
        <f t="shared" si="70"/>
        <v/>
      </c>
      <c r="AJ82" s="18" t="str">
        <f t="shared" si="70"/>
        <v/>
      </c>
      <c r="AK82" s="18" t="str">
        <f t="shared" si="70"/>
        <v/>
      </c>
      <c r="AL82" s="18" t="str">
        <f t="shared" si="70"/>
        <v/>
      </c>
      <c r="AM82" s="18" t="str">
        <f>IF($E82="","",(AE82/$Z82))</f>
        <v/>
      </c>
      <c r="AN82" s="201" t="str">
        <f>IF($E82="","",(AF82/$Z82)*1000)</f>
        <v/>
      </c>
      <c r="AP82" s="188" t="str">
        <f>IF(B82="","",(AR82*10))</f>
        <v/>
      </c>
      <c r="AQ82" s="26">
        <v>0</v>
      </c>
      <c r="AR82" s="188">
        <f t="shared" si="95"/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 t="e">
        <f>((L82*EXP(K82-81000*(1/(8.314*(H82+273.15)))))*24)/1000</f>
        <v>#VALUE!</v>
      </c>
      <c r="BE82" s="159"/>
      <c r="BF82" s="159" t="e">
        <f>10*19.5*BD82</f>
        <v>#VALUE!</v>
      </c>
      <c r="BG82" s="159"/>
      <c r="BH82" s="159" t="e">
        <f>1-(BF82/L82)</f>
        <v>#VALUE!</v>
      </c>
      <c r="BI82" s="159"/>
      <c r="BJ82" s="159" t="e">
        <f>(L82+L82*BH82^(J82/10))/2</f>
        <v>#VALUE!</v>
      </c>
      <c r="BK82" s="159"/>
      <c r="BL82" s="159" t="e">
        <f>(((BJ82*EXP($K82-81000*(1/(8.314*(H82+273.15)))))*24)*J82)/1000</f>
        <v>#VALUE!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1</v>
      </c>
      <c r="BT82" s="228"/>
    </row>
    <row r="83" spans="1:80" ht="15" thickBot="1" x14ac:dyDescent="0.35">
      <c r="A83" s="85" t="s">
        <v>132</v>
      </c>
      <c r="B83" s="116"/>
      <c r="C83" s="8" t="s">
        <v>13</v>
      </c>
      <c r="D83" s="116"/>
      <c r="E83" s="169" t="str">
        <f>IF(B83="","",VLOOKUP(B83,$B$62:$F$64,5,FALSE))</f>
        <v/>
      </c>
      <c r="F83" s="93"/>
      <c r="G83" s="128"/>
      <c r="H83" s="93"/>
      <c r="I83" s="115">
        <f>IF(B83="",0,(($E$22*$F$22+$E$23*$F$23+$E$24*$F$24+$E$25*$F$25)/$E$26)+$F$57)</f>
        <v>0</v>
      </c>
      <c r="J83" s="115">
        <f t="shared" si="76"/>
        <v>0</v>
      </c>
      <c r="K83" s="93"/>
      <c r="L83" s="139" t="str">
        <f>IF(B83="","",VLOOKUP(B83,$B$62:$AH$64,32,FALSE)+M83)</f>
        <v/>
      </c>
      <c r="M83" s="139" t="str">
        <f>IF(B83="","",VLOOKUP(B83,$B$62:$AH$64,33,FALSE))</f>
        <v/>
      </c>
      <c r="O83" s="278" t="str">
        <f>(IF($B83="","",VLOOKUP($B83,'Processed products'!$AJ$5:$AN$250,5,FALSE)))</f>
        <v/>
      </c>
      <c r="Q83" s="159">
        <f>AR83*(16/12)*19.5</f>
        <v>0</v>
      </c>
      <c r="R83" s="159">
        <f>AR83*11</f>
        <v>0</v>
      </c>
      <c r="S83" s="159">
        <v>0</v>
      </c>
      <c r="T83" s="159">
        <v>0</v>
      </c>
      <c r="U83" s="159">
        <v>0</v>
      </c>
      <c r="V83" s="159">
        <f>(AR83*(16/12)*55)+(AR83*10*21.75)</f>
        <v>0</v>
      </c>
      <c r="W83" s="159">
        <f>AR83*(16/12)*19.5</f>
        <v>0</v>
      </c>
      <c r="X83" s="159">
        <f>AR83*(16/12)*19.5</f>
        <v>0</v>
      </c>
      <c r="Y83" s="190"/>
      <c r="Z83" s="197">
        <f>IF($B83="",0,(VLOOKUP($B83,$B$62:$AH$64,25,FALSE))-Q83)</f>
        <v>0</v>
      </c>
      <c r="AA83" s="198">
        <f>IF($B83="",0,(VLOOKUP($B83,$B$62:$AH$64,26,FALSE))-R83)</f>
        <v>0</v>
      </c>
      <c r="AB83" s="198">
        <f>IF($B83="",0,(VLOOKUP($B83,$B$62:$AH$64,27,FALSE))-S83)</f>
        <v>0</v>
      </c>
      <c r="AC83" s="198">
        <f>IF($B83="",0,(VLOOKUP($B83,$B$62:$AH$64,28,FALSE))-T83)</f>
        <v>0</v>
      </c>
      <c r="AD83" s="198">
        <f>IF($B83="",0,(VLOOKUP($B83,$B$62:$AH$64,29,FALSE))-U83)</f>
        <v>0</v>
      </c>
      <c r="AE83" s="198">
        <f>IF($B83="",0,(VLOOKUP($B83,$B$62:$AH$64,30,FALSE))-V83)</f>
        <v>0</v>
      </c>
      <c r="AF83" s="198">
        <f>IF($B83="",0,(VLOOKUP($B83,$B$62:$AH$64,31,FALSE))-W83)</f>
        <v>0</v>
      </c>
      <c r="AG83" s="198">
        <f>IF($B83="",0,(L83-X83))</f>
        <v>0</v>
      </c>
      <c r="AH83" s="199"/>
      <c r="AI83" s="192" t="str">
        <f t="shared" si="70"/>
        <v/>
      </c>
      <c r="AJ83" s="18" t="str">
        <f t="shared" si="70"/>
        <v/>
      </c>
      <c r="AK83" s="18" t="str">
        <f t="shared" si="70"/>
        <v/>
      </c>
      <c r="AL83" s="18" t="str">
        <f t="shared" si="70"/>
        <v/>
      </c>
      <c r="AM83" s="18" t="str">
        <f>IF($E83="","",(AE83/$Z83))</f>
        <v/>
      </c>
      <c r="AN83" s="201" t="str">
        <f>IF($E83="","",(AF83/$Z83)*1000)</f>
        <v/>
      </c>
      <c r="AP83" s="188" t="str">
        <f>IF(B83="","",(AR83*10))</f>
        <v/>
      </c>
      <c r="AQ83" s="26">
        <v>0</v>
      </c>
      <c r="AR83" s="188">
        <f t="shared" si="95"/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 t="e">
        <f>((L83*EXP(K83-81000*(1/(8.314*(H83+273.15)))))*24)/1000</f>
        <v>#VALUE!</v>
      </c>
      <c r="BE83" s="159"/>
      <c r="BF83" s="159" t="e">
        <f>10*19.5*BD83</f>
        <v>#VALUE!</v>
      </c>
      <c r="BG83" s="159"/>
      <c r="BH83" s="159" t="e">
        <f>1-(BF83/L83)</f>
        <v>#VALUE!</v>
      </c>
      <c r="BI83" s="159"/>
      <c r="BJ83" s="159" t="e">
        <f>(L83+L83*BH83^(J83/10))/2</f>
        <v>#VALUE!</v>
      </c>
      <c r="BK83" s="159"/>
      <c r="BL83" s="159" t="e">
        <f>(((BJ83*EXP($K83-81000*(1/(8.314*(H83+273.15)))))*24)*J83)/1000</f>
        <v>#VALUE!</v>
      </c>
      <c r="BM83" s="159"/>
      <c r="BO83" s="318">
        <f>VLOOKUP(B83,'Processed products'!$AJ$5:$AV$250,13,FALSE)</f>
        <v>0</v>
      </c>
      <c r="BP83" s="319">
        <f>VLOOKUP(B83,'Processed products'!$AJ$5:$AV$250,12,FALSE)</f>
        <v>0</v>
      </c>
      <c r="BR83" s="329">
        <f t="shared" si="75"/>
        <v>1</v>
      </c>
      <c r="BT83" s="228"/>
    </row>
    <row r="84" spans="1:80" ht="15" thickBot="1" x14ac:dyDescent="0.35">
      <c r="BT84" s="228">
        <f>SUM(BT10:BT83)</f>
        <v>0.52803457036595736</v>
      </c>
      <c r="BU84" s="228">
        <f t="shared" ref="BU84:CB84" si="102">SUM(BU10:BU83)</f>
        <v>0.23134758677564951</v>
      </c>
      <c r="BV84" s="228">
        <f t="shared" si="102"/>
        <v>6.8823380776112802E-3</v>
      </c>
      <c r="BW84" s="228">
        <f t="shared" si="102"/>
        <v>1.0185604724774798E-3</v>
      </c>
      <c r="BX84" s="228">
        <f t="shared" si="102"/>
        <v>1.49759990893356E-2</v>
      </c>
      <c r="BY84" s="228">
        <f t="shared" si="102"/>
        <v>6.3209451070384004</v>
      </c>
      <c r="BZ84" s="228">
        <f t="shared" si="102"/>
        <v>0.4780345703659572</v>
      </c>
      <c r="CA84" s="228">
        <f t="shared" si="102"/>
        <v>0.47797118338239697</v>
      </c>
      <c r="CB84" s="228">
        <f t="shared" si="102"/>
        <v>0</v>
      </c>
    </row>
    <row r="85" spans="1:80" x14ac:dyDescent="0.3">
      <c r="Q85" s="313"/>
      <c r="R85" s="313"/>
      <c r="S85" s="313"/>
      <c r="T85" s="313"/>
      <c r="U85" s="313"/>
      <c r="V85" s="313"/>
      <c r="W85" s="313"/>
      <c r="Y85" s="225" t="s">
        <v>76</v>
      </c>
      <c r="Z85" s="141">
        <f>SUM(Z78:Z83)</f>
        <v>0</v>
      </c>
      <c r="AA85" s="141">
        <f t="shared" ref="AA85:AF85" si="103">SUM(AA78:AA83)</f>
        <v>0</v>
      </c>
      <c r="AB85" s="141">
        <f t="shared" si="103"/>
        <v>0</v>
      </c>
      <c r="AC85" s="141">
        <f t="shared" si="103"/>
        <v>0</v>
      </c>
      <c r="AD85" s="141">
        <f t="shared" si="103"/>
        <v>0</v>
      </c>
      <c r="AE85" s="141">
        <f t="shared" si="103"/>
        <v>0</v>
      </c>
      <c r="AF85" s="226">
        <f t="shared" si="103"/>
        <v>0</v>
      </c>
      <c r="AG85" s="82"/>
      <c r="AH85" s="82"/>
      <c r="AL85" s="24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>
        <f>E17-Q26-Q52-Q57-SUM(Q78:Q83)-BT84-Z85</f>
        <v>0</v>
      </c>
      <c r="AA86" s="198">
        <f>($E$17*(R17/1000))-R26-R52-R57-SUM(R78:R83)-BU84-AA85</f>
        <v>0</v>
      </c>
      <c r="AB86" s="198">
        <f>($E$17*(S17/1000))-S26-S52-S57-SUM(S78:S83)-BV84-AB85</f>
        <v>0</v>
      </c>
      <c r="AC86" s="198">
        <f>($E$17*(T17/1000))-T26-T52-T57-SUM(T78:T83)-BW84-AC85</f>
        <v>0</v>
      </c>
      <c r="AD86" s="198">
        <f>($E$17*(U17/1000))-U26-U52-U57-SUM(U78:U83)-BX84-AD85</f>
        <v>0</v>
      </c>
      <c r="AE86" s="198">
        <f>($E$17*V17)-V26-V52-V57-SUM(V78:V83)-BY84-AE85</f>
        <v>0</v>
      </c>
      <c r="AF86" s="199">
        <f>($E$17*(W17/1000))-W26-W52-W57-SUM(W78:W83)-BZ84-AF85</f>
        <v>0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 t="s">
        <v>274</v>
      </c>
      <c r="C88" s="232">
        <v>25</v>
      </c>
      <c r="D88" s="232" t="s">
        <v>195</v>
      </c>
      <c r="E88" s="232" t="s">
        <v>142</v>
      </c>
      <c r="F88" s="326">
        <f>J88</f>
        <v>100</v>
      </c>
      <c r="G88" s="130"/>
      <c r="H88" s="130">
        <f>E13/(P13/1000)</f>
        <v>1.1751323718440587</v>
      </c>
      <c r="I88" s="130">
        <f>E13/(P13/1000)</f>
        <v>1.1751323718440587</v>
      </c>
      <c r="J88" s="28">
        <f>I88/H88*100</f>
        <v>100</v>
      </c>
      <c r="K88" s="234">
        <f>IF(B88="",0,(((VLOOKUP(B88,$B$13:$E$16,4,FALSE)*1000)/(VLOOKUP(B88,$B$13:$P$16,15,FALSE))*(F88/100))/1000)*C88)</f>
        <v>2.9378309296101468E-2</v>
      </c>
      <c r="L88" s="234">
        <f>IF(E88="Diesel",VLOOKUP(D88,Other_tables!$O$5:$P$13,2,FALSE)*K88*1.007,0)</f>
        <v>5.9167914922348356E-3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5.9167914922348356E-3</v>
      </c>
      <c r="R88" s="234">
        <f>IF(O88="","0",SUMPRODUCT(($D$88:$D$101=O88)*$K$88:$K$101))</f>
        <v>2.9378309296101468E-2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0.2361647871182633</v>
      </c>
      <c r="S89" s="234">
        <f>IF(O89="Traktor",0,(R89*VLOOKUP(O89,Other_tables!$O$5:$P$13,2,FALSE))/1000)</f>
        <v>2.361647871182633E-2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 t="s">
        <v>274</v>
      </c>
      <c r="C97" s="232">
        <v>25</v>
      </c>
      <c r="D97" s="232" t="s">
        <v>146</v>
      </c>
      <c r="E97" s="232" t="s">
        <v>150</v>
      </c>
      <c r="F97" s="326">
        <f>J97</f>
        <v>803.87467072382765</v>
      </c>
      <c r="G97" s="130"/>
      <c r="H97" s="130">
        <f>E13/(P13/1000)</f>
        <v>1.1751323718440587</v>
      </c>
      <c r="I97" s="130">
        <f>E57/(O57/1000)</f>
        <v>9.4465914847305328</v>
      </c>
      <c r="J97" s="250">
        <f>I97/H97*100</f>
        <v>803.87467072382765</v>
      </c>
      <c r="K97" s="234">
        <f t="shared" si="104"/>
        <v>0.2361647871182633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5.9167914922348356E-3</v>
      </c>
      <c r="R97" s="240"/>
      <c r="S97" s="239">
        <f t="shared" ref="S97" si="107">SUM(S88:S96)</f>
        <v>2.361647871182633E-2</v>
      </c>
    </row>
    <row r="98" spans="1:19" x14ac:dyDescent="0.3">
      <c r="A98" s="230" t="s">
        <v>205</v>
      </c>
      <c r="B98" s="231"/>
      <c r="C98" s="232"/>
      <c r="D98" s="232"/>
      <c r="E98" s="232"/>
      <c r="F98" s="233">
        <v>100</v>
      </c>
      <c r="G98" s="130"/>
      <c r="K98" s="234">
        <f t="shared" si="104"/>
        <v>0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 t="s">
        <v>274</v>
      </c>
      <c r="C110" s="232"/>
      <c r="D110" s="232">
        <v>6.4999999999999997E-3</v>
      </c>
      <c r="E110" s="232"/>
      <c r="F110" s="233">
        <v>100</v>
      </c>
      <c r="G110" s="130"/>
      <c r="H110" s="130"/>
      <c r="I110" s="130"/>
      <c r="J110" s="130"/>
      <c r="K110" s="130"/>
      <c r="L110" s="130"/>
      <c r="M110" s="130"/>
      <c r="N110" s="130"/>
      <c r="O110" s="235" t="str">
        <f t="shared" si="108"/>
        <v>Straw_org</v>
      </c>
      <c r="P110" s="236"/>
      <c r="Q110" s="234">
        <f t="shared" si="109"/>
        <v>0</v>
      </c>
      <c r="R110" s="234">
        <f t="shared" si="110"/>
        <v>7.6383604169863815E-3</v>
      </c>
      <c r="S110" s="234">
        <f t="shared" si="111"/>
        <v>0</v>
      </c>
    </row>
    <row r="111" spans="1:19" x14ac:dyDescent="0.3">
      <c r="A111" s="230" t="s">
        <v>171</v>
      </c>
      <c r="B111" s="231" t="s">
        <v>274</v>
      </c>
      <c r="C111" s="232"/>
      <c r="D111" s="232">
        <v>3.1699999999999999E-2</v>
      </c>
      <c r="E111" s="232"/>
      <c r="F111" s="233">
        <v>100</v>
      </c>
      <c r="G111" s="130"/>
      <c r="H111" s="130"/>
      <c r="I111" s="130"/>
      <c r="J111" s="130"/>
      <c r="K111" s="130"/>
      <c r="L111" s="130"/>
      <c r="M111" s="130"/>
      <c r="N111" s="130"/>
      <c r="O111" s="235" t="str">
        <f t="shared" si="108"/>
        <v>Straw_org</v>
      </c>
      <c r="P111" s="236"/>
      <c r="Q111" s="234">
        <f t="shared" si="109"/>
        <v>0</v>
      </c>
      <c r="R111" s="234">
        <f t="shared" si="110"/>
        <v>3.7251696187456662E-2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/>
      <c r="C114" s="232"/>
      <c r="D114" s="232"/>
      <c r="E114" s="232"/>
      <c r="F114" s="233">
        <v>100</v>
      </c>
      <c r="G114" s="130"/>
      <c r="H114" s="130"/>
      <c r="I114" s="130"/>
      <c r="J114" s="130"/>
      <c r="K114" s="130"/>
      <c r="L114" s="130"/>
      <c r="M114" s="130"/>
      <c r="N114" s="130"/>
      <c r="O114" s="235">
        <f t="shared" si="108"/>
        <v>0</v>
      </c>
      <c r="P114" s="236"/>
      <c r="Q114" s="234">
        <f t="shared" si="109"/>
        <v>0</v>
      </c>
      <c r="R114" s="234">
        <f t="shared" si="110"/>
        <v>0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4.4890056604443042E-2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 t="s">
        <v>274</v>
      </c>
      <c r="C118" s="232" t="s">
        <v>255</v>
      </c>
      <c r="D118" s="232"/>
      <c r="E118" s="254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>5.9167914922348352E-4</v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5.9167914922348352E-4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4.4890056604443042E-2</v>
      </c>
      <c r="E132" s="262">
        <f>Q97+S115+E127</f>
        <v>6.5084706414583193E-3</v>
      </c>
      <c r="F132" s="262">
        <f>S97</f>
        <v>2.361647871182633E-2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2.0659386000906482E-2</v>
      </c>
      <c r="AN134" s="272">
        <f>V26+SUM(V78:V83)+V57</f>
        <v>0.23109377289475519</v>
      </c>
      <c r="AO134" s="269" t="s">
        <v>176</v>
      </c>
      <c r="AP134" s="188">
        <f>SUM(AP22:AP25,AP57,AP78:AP83)</f>
        <v>7.9459176926563388E-3</v>
      </c>
      <c r="AQ134" s="188">
        <f t="shared" ref="AQ134:BA134" si="112">SUM(AQ22:AQ25,AQ57,AQ78:AQ83)</f>
        <v>0</v>
      </c>
      <c r="AR134" s="188">
        <f t="shared" si="112"/>
        <v>7.9459176926563392E-4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0.27114758266668265</v>
      </c>
      <c r="AN135" s="273">
        <f>V52-F52*55</f>
        <v>1.6971518452330976</v>
      </c>
      <c r="AO135" s="269" t="s">
        <v>177</v>
      </c>
      <c r="AP135" s="188">
        <f>SUM(AP48:AP51)</f>
        <v>7.3428221212084879E-2</v>
      </c>
      <c r="AQ135" s="188">
        <f t="shared" ref="AQ135:BA135" si="113">SUM(AQ48:AQ51)</f>
        <v>0</v>
      </c>
      <c r="AR135" s="188">
        <f t="shared" si="113"/>
        <v>1.3648368255034307E-3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G22:G25" xr:uid="{A4D33516-80CF-4770-86F3-5CFA0261ED07}">
      <formula1>"Arrhenius, IPCC_MCF_B0"</formula1>
    </dataValidation>
    <dataValidation type="list" allowBlank="1" showInputMessage="1" showErrorMessage="1" sqref="D22:D25 D31:D42 D57 D62:D64 D78:D83" xr:uid="{7249A24B-A004-4B87-9595-8A7C5BBE8A01}">
      <formula1>"Yes,No"</formula1>
    </dataValidation>
    <dataValidation type="list" allowBlank="1" showInputMessage="1" showErrorMessage="1" sqref="B80" xr:uid="{51646429-BC8A-44E4-BD56-8EF60F88B297}">
      <formula1>$B$37:$B$39</formula1>
    </dataValidation>
    <dataValidation type="list" allowBlank="1" showInputMessage="1" showErrorMessage="1" sqref="B79" xr:uid="{D8CDF71D-90D0-4A31-A341-2FDCF2B0F0EE}">
      <formula1>$B$34:$B$36</formula1>
    </dataValidation>
    <dataValidation type="list" allowBlank="1" showInputMessage="1" showErrorMessage="1" sqref="B78" xr:uid="{698AC195-0F9A-4621-BCE1-A207EC82AB96}">
      <formula1>$B$31:$B$33</formula1>
    </dataValidation>
    <dataValidation type="list" allowBlank="1" showInputMessage="1" showErrorMessage="1" sqref="B82:B83" xr:uid="{7FC015D5-25DB-4F2A-A114-73498B3EF7AC}">
      <formula1>$B$62:$B$64</formula1>
    </dataValidation>
    <dataValidation type="list" allowBlank="1" showInputMessage="1" showErrorMessage="1" sqref="B81" xr:uid="{A4B6D647-08F5-4ED0-BD2A-F2AE7FBF7029}">
      <formula1>$B$40:$B$42</formula1>
    </dataValidation>
    <dataValidation type="list" allowBlank="1" showInputMessage="1" showErrorMessage="1" sqref="G78:G83 G57" xr:uid="{E80EF601-4D42-4813-B6FC-C059510EF77F}">
      <formula1>"Arrhenius, IPCC"</formula1>
    </dataValidation>
    <dataValidation type="list" allowBlank="1" showInputMessage="1" showErrorMessage="1" sqref="B22:B26 B118:B126 B106:B114 B88:B101" xr:uid="{DED7C4E3-F5E7-40B7-8B51-E6B251822277}">
      <formula1>$B$13:$B$16</formula1>
    </dataValidation>
    <dataValidation type="list" allowBlank="1" showInputMessage="1" showErrorMessage="1" sqref="C119:C126" xr:uid="{EB0AF9FC-A46B-4F26-B426-BA3146FD5BF2}"/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 xr:uid="{8608D1E3-4EAA-4499-8C1B-912AA6BA7EBC}">
          <x14:formula1>
            <xm:f>Biomass_pool_output_Livesto_mod!$A$3:$A$100</xm:f>
          </x14:formula1>
          <xm:sqref>B13</xm:sqref>
        </x14:dataValidation>
        <x14:dataValidation type="list" allowBlank="1" showInputMessage="1" showErrorMessage="1" xr:uid="{527D9E0B-40D6-49C6-90F6-50AFDF00D8FC}">
          <x14:formula1>
            <xm:f>'Processed products'!$AJ$5:$AJ$250</xm:f>
          </x14:formula1>
          <xm:sqref>B41:B42 B35:B36 B38:B39 B32:B33 B57</xm:sqref>
        </x14:dataValidation>
        <x14:dataValidation type="list" allowBlank="1" showInputMessage="1" showErrorMessage="1" xr:uid="{8BCFA637-EA5A-4C01-9568-EB4ECF9D7103}">
          <x14:formula1>
            <xm:f>Other_tables!$O$5:$O$13</xm:f>
          </x14:formula1>
          <xm:sqref>D88:D101</xm:sqref>
        </x14:dataValidation>
        <x14:dataValidation type="list" allowBlank="1" showInputMessage="1" showErrorMessage="1" xr:uid="{92C9A393-118C-4FE8-BC2E-A50FCC59550F}">
          <x14:formula1>
            <xm:f>Other_tables!$T$5:$T$6</xm:f>
          </x14:formula1>
          <xm:sqref>E88:E101</xm:sqref>
        </x14:dataValidation>
        <x14:dataValidation type="list" allowBlank="1" showInputMessage="1" showErrorMessage="1" xr:uid="{A8518502-8D70-4D85-A4B3-F2194360C5D8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773777CF-F638-46A8-8C65-F13A144301F9}">
          <x14:formula1>
            <xm:f>Other_tables!$B$4:$B$11</xm:f>
          </x14:formula1>
          <xm:sqref>G5</xm:sqref>
        </x14:dataValidation>
        <x14:dataValidation type="list" allowBlank="1" showInputMessage="1" showErrorMessage="1" xr:uid="{3B13D858-103B-421D-BA11-8056D536B3AA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181A2414-C0A1-489E-B0BE-CE556119A7CC}">
          <x14:formula1>
            <xm:f>'Processed products'!$AJ$5:$AJ$104</xm:f>
          </x14:formula1>
          <xm:sqref>B62:B64 B34 B40 B37</xm:sqref>
        </x14:dataValidation>
        <x14:dataValidation type="list" allowBlank="1" showInputMessage="1" showErrorMessage="1" xr:uid="{A8283EB8-909F-41D4-A3AA-9D578DB9C37A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07FFB3C9-4945-4D8E-A0AC-FC1A3F1E7597}">
          <x14:formula1>
            <xm:f>'Processed products'!$AK$5:$AK$250</xm:f>
          </x14:formula1>
          <xm:sqref>B14:B15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62D70-1F68-405E-BAAB-486EA0CE9F63}">
  <sheetPr>
    <tabColor theme="5" tint="0.59999389629810485"/>
  </sheetPr>
  <dimension ref="A1:CB137"/>
  <sheetViews>
    <sheetView topLeftCell="C1" workbookViewId="0">
      <selection activeCell="R48" sqref="R48:R51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205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252</v>
      </c>
      <c r="C5" s="333"/>
      <c r="F5" s="99" t="s">
        <v>201</v>
      </c>
      <c r="G5" s="96" t="s">
        <v>61</v>
      </c>
    </row>
    <row r="6" spans="1:80" x14ac:dyDescent="0.3">
      <c r="A6" s="3" t="s">
        <v>5</v>
      </c>
      <c r="B6" s="333" t="s">
        <v>327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253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 t="s">
        <v>254</v>
      </c>
      <c r="C13" s="8" t="s">
        <v>13</v>
      </c>
      <c r="D13" s="35"/>
      <c r="E13" s="9">
        <v>1</v>
      </c>
      <c r="P13" s="247">
        <f>(IF($B13="","0",VLOOKUP($B13,Biomass_pool_output_Livesto_mod!$A$3:$H$250,8,FALSE)))</f>
        <v>220</v>
      </c>
      <c r="Q13" s="17"/>
      <c r="R13" s="18">
        <f>(IF($B13="","0",VLOOKUP($B13,Biomass_pool_output_Livesto_mod!$A$3:$I$250,3,FALSE)))*$E13</f>
        <v>450</v>
      </c>
      <c r="S13" s="18">
        <f>(IF($B13="","0",VLOOKUP($B13,Biomass_pool_output_Livesto_mod!$A$3:$I$250,4,FALSE)))*$E13</f>
        <v>9.44</v>
      </c>
      <c r="T13" s="18">
        <f>(IF($B13="","0",VLOOKUP($B13,Biomass_pool_output_Livesto_mod!$A$3:$I$250,5,FALSE)))*$E13</f>
        <v>1.7</v>
      </c>
      <c r="U13" s="18">
        <f>(IF($B13="","0",VLOOKUP($B13,Biomass_pool_output_Livesto_mod!$A$3:$I$250,6,FALSE)))*$E13</f>
        <v>21</v>
      </c>
      <c r="V13" s="18">
        <f>(IF($B13="","0",VLOOKUP($B13,Biomass_pool_output_Livesto_mod!$A$3:$I$250,7,FALSE)))*$E13</f>
        <v>17.399999999999999</v>
      </c>
      <c r="W13" s="301">
        <f>IF(B13="",0,IF(VLOOKUP(B13,Other_tables!$E$3:$H$225,3,FALSE)="Nej",VLOOKUP($B13,Biomass_pool_output_Livesto_mod!$A$3:$I$250,9,FALSE)*$E13,((VLOOKUP(B13,Other_tables!$E$3:$H$225,4,FALSE))/100)*E13*1000))</f>
        <v>920</v>
      </c>
      <c r="X13" s="301">
        <f>(IF($B13="","0",VLOOKUP($B13,Biomass_pool_output_Livesto_mod!$A$3:$J$250,10,FALSE)))*$E13</f>
        <v>1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/>
      <c r="C15" s="8" t="s">
        <v>13</v>
      </c>
      <c r="D15" s="35"/>
      <c r="E15" s="9"/>
      <c r="P15" s="247" t="str">
        <f>(IF($B15="","0",VLOOKUP($B15,Biomass_pool_output_Livesto_mod!$A$3:$H$250,8,FALSE)))</f>
        <v>0</v>
      </c>
      <c r="Q15" s="17"/>
      <c r="R15" s="18">
        <f>(IF($B15="","0",VLOOKUP($B15,Biomass_pool_output_Livesto_mod!$A$3:$I$250,3,FALSE)))*$E15</f>
        <v>0</v>
      </c>
      <c r="S15" s="18">
        <f>(IF($B15="","0",VLOOKUP($B15,Biomass_pool_output_Livesto_mod!$A$3:$I$250,4,FALSE)))*$E15</f>
        <v>0</v>
      </c>
      <c r="T15" s="18">
        <f>(IF($B15="","0",VLOOKUP($B15,Biomass_pool_output_Livesto_mod!$A$3:$I$250,5,FALSE)))*$E15</f>
        <v>0</v>
      </c>
      <c r="U15" s="18">
        <f>(IF($B15="","0",VLOOKUP($B15,Biomass_pool_output_Livesto_mod!$A$3:$I$250,6,FALSE)))*$E15</f>
        <v>0</v>
      </c>
      <c r="V15" s="18">
        <f>(IF($B15="","0",VLOOKUP($B15,Biomass_pool_output_Livesto_mod!$A$3:$I$250,7,FALSE)))*$E15</f>
        <v>0</v>
      </c>
      <c r="W15" s="301">
        <f>IF(B15="",0,IF(VLOOKUP(B15,Other_tables!$E$3:$H$225,3,FALSE)="Nej",VLOOKUP($B15,Biomass_pool_output_Livesto_mod!$A$3:$I$250,9,FALSE)*$E15,((VLOOKUP(B15,Other_tables!$E$3:$H$225,4,FALSE))/100)*E15*1000))</f>
        <v>0</v>
      </c>
      <c r="X15" s="301">
        <f>(IF($B15="","0",VLOOKUP($B15,Biomass_pool_output_Livesto_mod!$A$3:$J$250,10,FALSE)))*$E15</f>
        <v>0</v>
      </c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/>
      <c r="C16" s="8" t="s">
        <v>13</v>
      </c>
      <c r="D16" s="35"/>
      <c r="E16" s="9"/>
      <c r="P16" s="247" t="str">
        <f>(IF($B16="","0",VLOOKUP($B16,Biomass_pool_output_Livesto_mod!$A$3:$H$250,8,FALSE)))</f>
        <v>0</v>
      </c>
      <c r="Q16" s="17"/>
      <c r="R16" s="18">
        <f>(IF($B16="","0",VLOOKUP($B16,Biomass_pool_output_Livesto_mod!$A$3:$I$250,3,FALSE)))*$E16</f>
        <v>0</v>
      </c>
      <c r="S16" s="18">
        <f>(IF($B16="","0",VLOOKUP($B16,Biomass_pool_output_Livesto_mod!$A$3:$I$250,4,FALSE)))*$E16</f>
        <v>0</v>
      </c>
      <c r="T16" s="18">
        <f>(IF($B16="","0",VLOOKUP($B16,Biomass_pool_output_Livesto_mod!$A$3:$I$250,5,FALSE)))*$E16</f>
        <v>0</v>
      </c>
      <c r="U16" s="18">
        <f>(IF($B16="","0",VLOOKUP($B16,Biomass_pool_output_Livesto_mod!$A$3:$I$250,6,FALSE)))*$E16</f>
        <v>0</v>
      </c>
      <c r="V16" s="18">
        <f>(IF($B16="","0",VLOOKUP($B16,Biomass_pool_output_Livesto_mod!$A$3:$I$250,7,FALSE)))*$E16</f>
        <v>0</v>
      </c>
      <c r="W16" s="301">
        <f>IF(B16="",0,IF(VLOOKUP(B16,Other_tables!$E$3:$H$225,3,FALSE)="Nej",VLOOKUP($B16,Biomass_pool_output_Livesto_mod!$A$3:$I$250,9,FALSE)*$E16,((VLOOKUP(B16,Other_tables!$E$3:$H$225,4,FALSE))/100)*E16*1000))</f>
        <v>0</v>
      </c>
      <c r="X16" s="301">
        <f>(IF($B16="","0",VLOOKUP($B16,Biomass_pool_output_Livesto_mod!$A$3:$J$250,10,FALSE)))*$E16</f>
        <v>0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220</v>
      </c>
      <c r="Q17" s="131"/>
      <c r="R17" s="18">
        <f t="shared" ref="R17:V17" si="1">SUM(R13:R16)</f>
        <v>450</v>
      </c>
      <c r="S17" s="18">
        <f t="shared" si="1"/>
        <v>9.44</v>
      </c>
      <c r="T17" s="18">
        <f t="shared" si="1"/>
        <v>1.7</v>
      </c>
      <c r="U17" s="18">
        <f t="shared" si="1"/>
        <v>21</v>
      </c>
      <c r="V17" s="18">
        <f t="shared" si="1"/>
        <v>17.399999999999999</v>
      </c>
      <c r="W17" s="18">
        <f>SUM(W13:W16)</f>
        <v>920</v>
      </c>
      <c r="X17" s="301">
        <f>IF((X13+X14+X15+X16)=0,0,(E13*X13+E14*X14+E15*X15+E16*X16)/E17)</f>
        <v>1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 t="s">
        <v>254</v>
      </c>
      <c r="C22" s="8" t="s">
        <v>13</v>
      </c>
      <c r="D22" s="116" t="s">
        <v>127</v>
      </c>
      <c r="E22" s="115">
        <f>IF(B22="",0,VLOOKUP(B22,$B$13:$E$16,4,FALSE))</f>
        <v>1</v>
      </c>
      <c r="F22" s="93"/>
      <c r="G22" s="128"/>
      <c r="H22" s="93"/>
      <c r="I22" s="93"/>
      <c r="J22" s="93"/>
      <c r="K22" s="93"/>
      <c r="L22" s="163">
        <f>IF(G22="IPCC_MCF_B0",0,((W13/1000)*(I22/100)))</f>
        <v>0</v>
      </c>
      <c r="M22" s="163">
        <f>IF(G22="IPCC_MCF_B0",0,((W13/1000)*(J22/100)))</f>
        <v>0</v>
      </c>
      <c r="O22" s="177"/>
      <c r="P22" s="247">
        <f>IF($B22="","0",(((E22-Q22)*1000)/((E22*1000)/P13)))</f>
        <v>219.99999999999997</v>
      </c>
      <c r="Q22" s="243">
        <f>AR22*(16/12)*9.375</f>
        <v>0</v>
      </c>
      <c r="R22" s="159">
        <f>AR22*5</f>
        <v>0</v>
      </c>
      <c r="S22" s="159">
        <v>0</v>
      </c>
      <c r="T22" s="159">
        <v>0</v>
      </c>
      <c r="U22" s="159">
        <v>0</v>
      </c>
      <c r="V22" s="159">
        <f>(AR22*(16/12)*55)+(AR22*4*21.75)</f>
        <v>0</v>
      </c>
      <c r="W22" s="159">
        <f>AR22*(16/12)*9.375</f>
        <v>0</v>
      </c>
      <c r="X22" s="159">
        <f>IF(L22&gt;0,(L22-(L22*BH22^(F22/10))),0)</f>
        <v>0</v>
      </c>
      <c r="Y22" s="207">
        <f>IF(M22&gt;0,(M22-(M22*BI22^(F22/10))),0)</f>
        <v>0</v>
      </c>
      <c r="Z22" s="202">
        <f>E22-Q22</f>
        <v>1</v>
      </c>
      <c r="AA22" s="27">
        <f>IF($E22="",0,(R13-(R22*1000))/1000)</f>
        <v>0.45</v>
      </c>
      <c r="AB22" s="27">
        <f>IF($E22="",0,(S13-(S22*1000))/1000)</f>
        <v>9.4399999999999987E-3</v>
      </c>
      <c r="AC22" s="27">
        <f>IF($E22="",0,(T13-(T22*1000))/1000)</f>
        <v>1.6999999999999999E-3</v>
      </c>
      <c r="AD22" s="27">
        <f>IF($E22="",0,(U13-(U22*1000))/1000)</f>
        <v>2.1000000000000001E-2</v>
      </c>
      <c r="AE22" s="27">
        <f>IF($E22="",0,(V13-V22))</f>
        <v>17.399999999999999</v>
      </c>
      <c r="AF22" s="27">
        <f>IF($E22="",0,(W13-(W22*1000))/1000)</f>
        <v>0.92</v>
      </c>
      <c r="AG22" s="27">
        <f>IF($E22="",0,(L22-X22))</f>
        <v>0</v>
      </c>
      <c r="AH22" s="196">
        <f>IF($E22="",0,(M22-Y22))</f>
        <v>0</v>
      </c>
      <c r="AI22" s="200">
        <f>IF($E22=0,"",(AA22/$Z22)*1000)</f>
        <v>450</v>
      </c>
      <c r="AJ22" s="18">
        <f t="shared" ref="AJ22:AL25" si="2">IF($E22=0,"",(AB22/$Z22)*1000)</f>
        <v>9.44</v>
      </c>
      <c r="AK22" s="18">
        <f t="shared" si="2"/>
        <v>1.7</v>
      </c>
      <c r="AL22" s="18">
        <f t="shared" si="2"/>
        <v>21</v>
      </c>
      <c r="AM22" s="18">
        <f>IF($E22=0,"",(AE22/$Z22))</f>
        <v>17.399999999999999</v>
      </c>
      <c r="AN22" s="201">
        <f>IF($E22=0,"",(AF22/$Z22)*1000)</f>
        <v>920</v>
      </c>
      <c r="AP22" s="264">
        <f>IF(B22="","",(AR22*4))</f>
        <v>0</v>
      </c>
      <c r="AQ22" s="26">
        <v>0</v>
      </c>
      <c r="AR22" s="272">
        <f>IF(F22="",0,IF(G22="Arrhenius",(BL22+BM22)*(12/16),(((W13/1000)*BO22*(BP22/100)*0.67)*(12/16))*(F22/$G$8)))</f>
        <v>0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0</v>
      </c>
      <c r="BE22" s="138">
        <f>((M22*0.01*EXP(K22-81000*(1/(8.314*(H22+273.15)))))*24)/1000</f>
        <v>0</v>
      </c>
      <c r="BF22" s="138">
        <f>10*9.375*BD22</f>
        <v>0</v>
      </c>
      <c r="BG22" s="138">
        <f>10*9.375*BE22</f>
        <v>0</v>
      </c>
      <c r="BH22" s="139" t="e">
        <f>IF(B22="",0,1-(BF22/L22))</f>
        <v>#DIV/0!</v>
      </c>
      <c r="BI22" s="139" t="e">
        <f>IF(B22="",0,1-(BG22/M22))</f>
        <v>#DIV/0!</v>
      </c>
      <c r="BJ22" s="54" t="e">
        <f>IF(B22="",0,(L22+L22*BH22^(F22/10))/2)</f>
        <v>#DIV/0!</v>
      </c>
      <c r="BK22" s="54" t="e">
        <f>IF(B22="",0,(M22+M22*BI22^(F22/10))/2)</f>
        <v>#DIV/0!</v>
      </c>
      <c r="BL22" s="140" t="e">
        <f>(((BJ22*EXP($K22-81000*(1/(8.314*(H22+273.15)))))*24)*F22)/1000</f>
        <v>#DIV/0!</v>
      </c>
      <c r="BM22" s="290" t="e">
        <f>(((BK22*0.01*EXP(K22-81000*(1/(8.314*(H22+273.15)))))*24)*F22)/1000</f>
        <v>#DIV/0!</v>
      </c>
      <c r="BO22" s="285">
        <f>VLOOKUP(B22,'Processed products'!$AK$5:$AV$250,12,FALSE)</f>
        <v>0</v>
      </c>
      <c r="BP22" s="316">
        <f>VLOOKUP(B22,'Processed products'!$AK$5:$AV$250,11,FALSE)</f>
        <v>0</v>
      </c>
      <c r="BR22" s="329">
        <f>$X$17</f>
        <v>1</v>
      </c>
      <c r="BT22" s="228">
        <f t="shared" si="0"/>
        <v>0</v>
      </c>
      <c r="BU22" s="228">
        <f t="shared" si="0"/>
        <v>0</v>
      </c>
      <c r="BV22" s="228">
        <f t="shared" si="0"/>
        <v>0</v>
      </c>
      <c r="BW22" s="228">
        <f t="shared" si="0"/>
        <v>0</v>
      </c>
      <c r="BX22" s="228">
        <f t="shared" si="0"/>
        <v>0</v>
      </c>
      <c r="BY22" s="228">
        <f t="shared" si="0"/>
        <v>0</v>
      </c>
      <c r="BZ22" s="228">
        <f t="shared" si="0"/>
        <v>0</v>
      </c>
      <c r="CA22" s="228">
        <f t="shared" si="0"/>
        <v>0</v>
      </c>
      <c r="CB22" s="228">
        <f t="shared" si="0"/>
        <v>0</v>
      </c>
    </row>
    <row r="23" spans="1:80" x14ac:dyDescent="0.3">
      <c r="A23" s="85" t="s">
        <v>89</v>
      </c>
      <c r="B23" s="116" t="str">
        <f t="shared" ref="B23:B25" si="3">IF(B14="","",B14)</f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2"/>
        <v/>
      </c>
      <c r="AK23" s="18" t="str">
        <f t="shared" si="2"/>
        <v/>
      </c>
      <c r="AL23" s="18" t="str">
        <f t="shared" si="2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1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3"/>
        <v/>
      </c>
      <c r="C24" s="8" t="s">
        <v>13</v>
      </c>
      <c r="D24" s="116"/>
      <c r="E24" s="115">
        <f>IF(B24="",0,VLOOKUP(B24,$B$13:$E$16,4,FALSE))</f>
        <v>0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8">IF(G24="IPCC_MCF_B0",0,((W15/1000)*(J24/100)))</f>
        <v>0</v>
      </c>
      <c r="O24" s="177"/>
      <c r="P24" s="247" t="str">
        <f>IF($B24="","0",(((E24-Q24)*1000)/((E24*1000)/P15)))</f>
        <v>0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0</v>
      </c>
      <c r="AA24" s="27">
        <f t="shared" si="9"/>
        <v>0</v>
      </c>
      <c r="AB24" s="27">
        <f t="shared" si="9"/>
        <v>0</v>
      </c>
      <c r="AC24" s="27">
        <f t="shared" si="9"/>
        <v>0</v>
      </c>
      <c r="AD24" s="27">
        <f t="shared" si="9"/>
        <v>0</v>
      </c>
      <c r="AE24" s="27">
        <f t="shared" si="10"/>
        <v>0</v>
      </c>
      <c r="AF24" s="27">
        <f t="shared" si="11"/>
        <v>0</v>
      </c>
      <c r="AG24" s="27">
        <f t="shared" si="12"/>
        <v>0</v>
      </c>
      <c r="AH24" s="196">
        <f t="shared" si="12"/>
        <v>0</v>
      </c>
      <c r="AI24" s="200" t="str">
        <f t="shared" si="13"/>
        <v/>
      </c>
      <c r="AJ24" s="18" t="str">
        <f t="shared" si="2"/>
        <v/>
      </c>
      <c r="AK24" s="18" t="str">
        <f t="shared" si="2"/>
        <v/>
      </c>
      <c r="AL24" s="18" t="str">
        <f t="shared" si="2"/>
        <v/>
      </c>
      <c r="AM24" s="18" t="str">
        <f t="shared" si="14"/>
        <v/>
      </c>
      <c r="AN24" s="201" t="str">
        <f t="shared" si="15"/>
        <v/>
      </c>
      <c r="AP24" s="264" t="str">
        <f t="shared" si="16"/>
        <v/>
      </c>
      <c r="AQ24" s="26">
        <v>0</v>
      </c>
      <c r="AR24" s="272">
        <f t="shared" si="17"/>
        <v>0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0"/>
        <v>0</v>
      </c>
      <c r="BH24" s="139">
        <f t="shared" si="21"/>
        <v>0</v>
      </c>
      <c r="BI24" s="139">
        <f t="shared" si="22"/>
        <v>0</v>
      </c>
      <c r="BJ24" s="54">
        <f t="shared" si="23"/>
        <v>0</v>
      </c>
      <c r="BK24" s="54">
        <f t="shared" si="24"/>
        <v>0</v>
      </c>
      <c r="BL24" s="140">
        <f t="shared" si="25"/>
        <v>0</v>
      </c>
      <c r="BM24" s="290">
        <f t="shared" si="26"/>
        <v>0</v>
      </c>
      <c r="BO24" s="285" t="e">
        <f>VLOOKUP(B24,'Processed products'!$AK$5:$AV$250,12,FALSE)</f>
        <v>#N/A</v>
      </c>
      <c r="BP24" s="316" t="e">
        <f>VLOOKUP(B24,'Processed products'!$AK$5:$AV$250,11,FALSE)</f>
        <v>#N/A</v>
      </c>
      <c r="BR24" s="329">
        <f t="shared" si="27"/>
        <v>1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3"/>
        <v/>
      </c>
      <c r="C25" s="8" t="s">
        <v>13</v>
      </c>
      <c r="D25" s="116"/>
      <c r="E25" s="115">
        <f>IF(B25="",0,VLOOKUP(B25,$B$13:$E$16,4,FALSE))</f>
        <v>0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 t="str">
        <f t="shared" ref="P25" si="29">IF($B25="","0",(((E25-Q25)*1000)/((E25*1000)/P16)))</f>
        <v>0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0</v>
      </c>
      <c r="AA25" s="223">
        <f t="shared" si="9"/>
        <v>0</v>
      </c>
      <c r="AB25" s="223">
        <f t="shared" si="9"/>
        <v>0</v>
      </c>
      <c r="AC25" s="223">
        <f t="shared" si="9"/>
        <v>0</v>
      </c>
      <c r="AD25" s="223">
        <f t="shared" si="9"/>
        <v>0</v>
      </c>
      <c r="AE25" s="223">
        <f t="shared" si="10"/>
        <v>0</v>
      </c>
      <c r="AF25" s="223">
        <f t="shared" si="11"/>
        <v>0</v>
      </c>
      <c r="AG25" s="223">
        <f t="shared" si="12"/>
        <v>0</v>
      </c>
      <c r="AH25" s="224">
        <f t="shared" si="12"/>
        <v>0</v>
      </c>
      <c r="AI25" s="156" t="str">
        <f t="shared" si="13"/>
        <v/>
      </c>
      <c r="AJ25" s="157" t="str">
        <f t="shared" si="2"/>
        <v/>
      </c>
      <c r="AK25" s="157" t="str">
        <f t="shared" si="2"/>
        <v/>
      </c>
      <c r="AL25" s="157" t="str">
        <f t="shared" si="2"/>
        <v/>
      </c>
      <c r="AM25" s="157" t="str">
        <f t="shared" si="14"/>
        <v/>
      </c>
      <c r="AN25" s="158" t="str">
        <f t="shared" si="15"/>
        <v/>
      </c>
      <c r="AP25" s="264" t="str">
        <f t="shared" si="16"/>
        <v/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>
        <f t="shared" si="21"/>
        <v>0</v>
      </c>
      <c r="BI25" s="314">
        <f t="shared" si="22"/>
        <v>0</v>
      </c>
      <c r="BJ25" s="291">
        <f t="shared" si="23"/>
        <v>0</v>
      </c>
      <c r="BK25" s="291">
        <f t="shared" si="24"/>
        <v>0</v>
      </c>
      <c r="BL25" s="292">
        <f t="shared" si="25"/>
        <v>0</v>
      </c>
      <c r="BM25" s="293">
        <f t="shared" si="26"/>
        <v>0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1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</v>
      </c>
      <c r="M26" s="163">
        <f>SUM(M22:M25)</f>
        <v>0</v>
      </c>
      <c r="O26" s="177"/>
      <c r="P26" s="249">
        <f>(E22*P22+E23*P23+E24*P24+E25*P25)/E26</f>
        <v>219.99999999999997</v>
      </c>
      <c r="Q26" s="244">
        <f>SUM(Q22:Q25)</f>
        <v>0</v>
      </c>
      <c r="R26" s="208">
        <f t="shared" ref="R26:Y26" si="30">SUM(R22:R25)</f>
        <v>0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0</v>
      </c>
      <c r="W26" s="208">
        <f t="shared" si="30"/>
        <v>0</v>
      </c>
      <c r="X26" s="208">
        <f t="shared" si="30"/>
        <v>0</v>
      </c>
      <c r="Y26" s="222">
        <f t="shared" si="30"/>
        <v>0</v>
      </c>
      <c r="Z26" s="215">
        <f>SUM(Z22:Z25)</f>
        <v>1</v>
      </c>
      <c r="AA26" s="70">
        <f t="shared" ref="AA26:AH26" si="31">SUM(AA22:AA25)</f>
        <v>0.45</v>
      </c>
      <c r="AB26" s="70">
        <f t="shared" si="31"/>
        <v>9.4399999999999987E-3</v>
      </c>
      <c r="AC26" s="70">
        <f t="shared" si="31"/>
        <v>1.6999999999999999E-3</v>
      </c>
      <c r="AD26" s="70">
        <f t="shared" si="31"/>
        <v>2.1000000000000001E-2</v>
      </c>
      <c r="AE26" s="70">
        <f t="shared" si="31"/>
        <v>17.399999999999999</v>
      </c>
      <c r="AF26" s="70">
        <f t="shared" si="31"/>
        <v>0.92</v>
      </c>
      <c r="AG26" s="70">
        <f t="shared" si="31"/>
        <v>0</v>
      </c>
      <c r="AH26" s="216">
        <f t="shared" si="31"/>
        <v>0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B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>Solid/total fraction of input1 - Energy_beet_roots_conv</v>
      </c>
      <c r="B31" s="66" t="str">
        <f>IF(B13="","",B13)</f>
        <v>Energy_beet_roots_conv</v>
      </c>
      <c r="C31" s="67" t="s">
        <v>13</v>
      </c>
      <c r="D31" s="280" t="s">
        <v>127</v>
      </c>
      <c r="E31" s="68">
        <v>1</v>
      </c>
      <c r="F31" s="70">
        <f>IF(E31&gt;0,(E31)*($E$22-$Q$22),0)</f>
        <v>1</v>
      </c>
      <c r="G31" s="67" t="str">
        <f>B31</f>
        <v>Energy_beet_roots_conv</v>
      </c>
      <c r="H31" s="67" t="str">
        <f>IF(G31="","",VLOOKUP(G31,Other_tables!$Y$3:$AA$214,2,FALSE))</f>
        <v>Energy_biomass_rerservation_conv</v>
      </c>
      <c r="I31" s="67" t="str">
        <f>IF(G31="","",VLOOKUP(G31,Other_tables!$Y$3:$AA$214,3,FALSE))</f>
        <v>Energy_biomass_reservation</v>
      </c>
      <c r="J31" s="111"/>
      <c r="K31" s="111"/>
      <c r="L31" s="69">
        <v>1</v>
      </c>
      <c r="M31" s="69">
        <v>1</v>
      </c>
      <c r="N31" s="69">
        <v>1</v>
      </c>
      <c r="O31" s="69">
        <v>1</v>
      </c>
      <c r="P31" s="69">
        <v>1</v>
      </c>
      <c r="Q31" s="69">
        <v>1</v>
      </c>
      <c r="R31" s="180"/>
      <c r="S31" s="181"/>
      <c r="T31" s="172">
        <f>IF(B32="",P13,IF(B33="",(F31/(((E13/(P13/1000))-Q22)-(F32/(T32/1000))))*1000,(F31/(((E13/(P13/1000))-Q22)-((F33/(T33/1000))+(F32/(T32/1000)))))*1000))</f>
        <v>220</v>
      </c>
      <c r="U31" s="182" t="s">
        <v>126</v>
      </c>
      <c r="V31" s="180"/>
      <c r="W31" s="180"/>
      <c r="X31" s="180"/>
      <c r="Y31" s="180"/>
      <c r="Z31" s="215">
        <f>F31</f>
        <v>1</v>
      </c>
      <c r="AA31" s="170">
        <f t="shared" ref="AA31:AD33" si="32">IF($E31="",0,((R$13-(R$22*1000))*L31)/1000)</f>
        <v>0.45</v>
      </c>
      <c r="AB31" s="70">
        <f t="shared" si="32"/>
        <v>9.4399999999999987E-3</v>
      </c>
      <c r="AC31" s="70">
        <f t="shared" si="32"/>
        <v>1.6999999999999999E-3</v>
      </c>
      <c r="AD31" s="70">
        <f t="shared" si="32"/>
        <v>2.1000000000000001E-2</v>
      </c>
      <c r="AE31" s="70">
        <f>IF($E31="",0,((V$13-V$22)*P31))</f>
        <v>17.399999999999999</v>
      </c>
      <c r="AF31" s="144">
        <f>IF($E31="",0,((W$13-(W$22*1000))*Q31)/1000)</f>
        <v>0.92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>
        <f t="shared" ref="AI31:AL42" si="35">IF($E31="","",(AA31/$F31)*1000)</f>
        <v>450</v>
      </c>
      <c r="AJ31" s="71">
        <f t="shared" si="35"/>
        <v>9.44</v>
      </c>
      <c r="AK31" s="71">
        <f t="shared" si="35"/>
        <v>1.7</v>
      </c>
      <c r="AL31" s="71">
        <f t="shared" si="35"/>
        <v>21</v>
      </c>
      <c r="AM31" s="187">
        <f t="shared" ref="AM31:AM42" si="36">IF($E31="","",(AE31/$F31))</f>
        <v>17.399999999999999</v>
      </c>
      <c r="AN31" s="112">
        <f t="shared" ref="AN31:AN42" si="37">IF($E31="","",(AF31/$F31)*1000)</f>
        <v>920</v>
      </c>
      <c r="BR31" s="329">
        <f t="shared" ref="BR31:BR42" si="38">$X$17</f>
        <v>1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179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154" t="str">
        <f t="shared" si="37"/>
        <v/>
      </c>
      <c r="BR32" s="329">
        <f t="shared" si="38"/>
        <v>1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1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 t="str">
        <f>IF(B14="","",B14)</f>
        <v/>
      </c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products'!$AJ$5:$AM$104,2,FALSE))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1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1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1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 xml:space="preserve">Solid/total fraction of input3 - </v>
      </c>
      <c r="B37" s="66" t="str">
        <f>IF(B15="","",B15)</f>
        <v/>
      </c>
      <c r="C37" s="67" t="s">
        <v>13</v>
      </c>
      <c r="D37" s="280"/>
      <c r="E37" s="68"/>
      <c r="F37" s="70">
        <f>IF(E37&gt;0,(E37)*($E$24-$Q$24),0)</f>
        <v>0</v>
      </c>
      <c r="G37" s="67" t="str">
        <f>B37</f>
        <v/>
      </c>
      <c r="H37" s="67" t="str">
        <f>IF(G37="","",VLOOKUP(G37,Other_tables!$Y$3:$AA$214,2,FALSE))</f>
        <v/>
      </c>
      <c r="I37" s="67" t="str">
        <f>IF(G37="","",VLOOKUP(G37,Other_tables!$Y$3:$AA$214,3,FALSE))</f>
        <v/>
      </c>
      <c r="J37" s="111"/>
      <c r="K37" s="111"/>
      <c r="L37" s="69"/>
      <c r="M37" s="69"/>
      <c r="N37" s="69"/>
      <c r="O37" s="69"/>
      <c r="P37" s="69"/>
      <c r="Q37" s="69"/>
      <c r="R37" s="180"/>
      <c r="S37" s="181"/>
      <c r="T37" s="172" t="str">
        <f>IF(B38="",P15,IF(B39="",(F37/(((E15/(P15/1000))-Q24)-(F38/(T38/1000))))*1000,(F37/(((E15/(P15/1000))-Q24)-((F39/(T39/1000))+(F38/(T38/1000)))))*1000))</f>
        <v>0</v>
      </c>
      <c r="U37" s="182" t="s">
        <v>126</v>
      </c>
      <c r="V37" s="180"/>
      <c r="W37" s="180"/>
      <c r="X37" s="180"/>
      <c r="Y37" s="180"/>
      <c r="Z37" s="215">
        <f t="shared" si="39"/>
        <v>0</v>
      </c>
      <c r="AA37" s="170">
        <f t="shared" ref="AA37:AD39" si="41">IF($E37="",0,((R$15-(R$24*1000))*L37)/1000)</f>
        <v>0</v>
      </c>
      <c r="AB37" s="70">
        <f t="shared" si="41"/>
        <v>0</v>
      </c>
      <c r="AC37" s="70">
        <f t="shared" si="41"/>
        <v>0</v>
      </c>
      <c r="AD37" s="70">
        <f t="shared" si="41"/>
        <v>0</v>
      </c>
      <c r="AE37" s="70">
        <f>IF($E37="",0,((V$15-V$24)*P37))</f>
        <v>0</v>
      </c>
      <c r="AF37" s="144">
        <f>IF($E37="",0,((W$15-(W$24*1000))*Q37)/1000)</f>
        <v>0</v>
      </c>
      <c r="AG37" s="144">
        <f t="shared" si="33"/>
        <v>0</v>
      </c>
      <c r="AH37" s="216">
        <f t="shared" si="34"/>
        <v>0</v>
      </c>
      <c r="AI37" s="210" t="str">
        <f t="shared" si="35"/>
        <v/>
      </c>
      <c r="AJ37" s="71" t="str">
        <f t="shared" si="35"/>
        <v/>
      </c>
      <c r="AK37" s="71" t="str">
        <f t="shared" si="35"/>
        <v/>
      </c>
      <c r="AL37" s="71" t="str">
        <f t="shared" si="35"/>
        <v/>
      </c>
      <c r="AM37" s="187" t="str">
        <f>IF($E37="","",(AE37/$F37))</f>
        <v/>
      </c>
      <c r="AN37" s="112" t="str">
        <f t="shared" si="37"/>
        <v/>
      </c>
      <c r="BR37" s="329">
        <f t="shared" si="38"/>
        <v>1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1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1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 xml:space="preserve">Solid/total fraction of input4 - </v>
      </c>
      <c r="B40" s="66" t="str">
        <f>IF(B16="","",B16)</f>
        <v/>
      </c>
      <c r="C40" s="67" t="s">
        <v>13</v>
      </c>
      <c r="D40" s="280"/>
      <c r="E40" s="68"/>
      <c r="F40" s="70">
        <f>IF(E40&gt;0,(E40)*($E$25-$Q$25),0)</f>
        <v>0</v>
      </c>
      <c r="G40" s="67" t="str">
        <f>B40</f>
        <v/>
      </c>
      <c r="H40" s="67" t="str">
        <f>IF(G40="","",VLOOKUP(G40,Other_tables!$Y$3:$AA$214,2,FALSE))</f>
        <v/>
      </c>
      <c r="I40" s="67" t="str">
        <f>IF(G40="","",VLOOKUP(G40,Other_tables!$Y$3:$AA$214,3,FALSE))</f>
        <v/>
      </c>
      <c r="J40" s="111"/>
      <c r="K40" s="111"/>
      <c r="L40" s="69"/>
      <c r="M40" s="69"/>
      <c r="N40" s="69"/>
      <c r="O40" s="69"/>
      <c r="P40" s="69"/>
      <c r="Q40" s="69"/>
      <c r="R40" s="180"/>
      <c r="S40" s="181"/>
      <c r="T40" s="172" t="str">
        <f>IF(B41="",P16,IF(B42="",(F40/(((E16/(P16/1000))-Q25)-(F41/(T41/1000))))*1000,(F40/(((E16/(P16/1000))-Q25)-((F42/(T42/1000))+(F41/(T41/1000)))))*1000))</f>
        <v>0</v>
      </c>
      <c r="U40" s="182" t="s">
        <v>126</v>
      </c>
      <c r="V40" s="180"/>
      <c r="W40" s="180"/>
      <c r="X40" s="180"/>
      <c r="Y40" s="180"/>
      <c r="Z40" s="215">
        <f t="shared" si="39"/>
        <v>0</v>
      </c>
      <c r="AA40" s="170">
        <f t="shared" ref="AA40:AD42" si="44">IF($E40="",0,((R$16-(R$25*1000))*L40)/1000)</f>
        <v>0</v>
      </c>
      <c r="AB40" s="70">
        <f t="shared" si="44"/>
        <v>0</v>
      </c>
      <c r="AC40" s="70">
        <f t="shared" si="44"/>
        <v>0</v>
      </c>
      <c r="AD40" s="70">
        <f t="shared" si="44"/>
        <v>0</v>
      </c>
      <c r="AE40" s="70">
        <f>IF($E40="",0,((V$16-V$25)*P40))</f>
        <v>0</v>
      </c>
      <c r="AF40" s="144">
        <f>IF($E40="",0,((W$16-(W$25*1000))*Q40)/1000)</f>
        <v>0</v>
      </c>
      <c r="AG40" s="144">
        <f t="shared" si="33"/>
        <v>0</v>
      </c>
      <c r="AH40" s="216">
        <f t="shared" si="34"/>
        <v>0</v>
      </c>
      <c r="AI40" s="210" t="str">
        <f t="shared" si="35"/>
        <v/>
      </c>
      <c r="AJ40" s="71" t="str">
        <f t="shared" si="35"/>
        <v/>
      </c>
      <c r="AK40" s="71" t="str">
        <f t="shared" si="35"/>
        <v/>
      </c>
      <c r="AL40" s="71" t="str">
        <f t="shared" si="35"/>
        <v/>
      </c>
      <c r="AM40" s="187" t="str">
        <f t="shared" si="36"/>
        <v/>
      </c>
      <c r="AN40" s="112" t="str">
        <f t="shared" si="37"/>
        <v/>
      </c>
      <c r="BR40" s="329">
        <f t="shared" si="38"/>
        <v>1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1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1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1</v>
      </c>
      <c r="L43" s="27">
        <f t="shared" ref="L43:Q43" si="45">SUM(L28,L31:L42)</f>
        <v>1</v>
      </c>
      <c r="M43" s="27">
        <f t="shared" si="45"/>
        <v>1</v>
      </c>
      <c r="N43" s="27">
        <f t="shared" si="45"/>
        <v>1</v>
      </c>
      <c r="O43" s="27">
        <f t="shared" si="45"/>
        <v>1</v>
      </c>
      <c r="P43" s="27">
        <f t="shared" si="45"/>
        <v>1</v>
      </c>
      <c r="Q43" s="64">
        <f t="shared" si="45"/>
        <v>1</v>
      </c>
      <c r="S43" s="28"/>
      <c r="Y43" s="225" t="s">
        <v>40</v>
      </c>
      <c r="Z43" s="141">
        <f>SUM(Z31:Z42)</f>
        <v>1</v>
      </c>
      <c r="AA43" s="141">
        <f t="shared" ref="AA43:AG43" si="46">SUM(AA31:AA42)</f>
        <v>0.45</v>
      </c>
      <c r="AB43" s="141">
        <f t="shared" si="46"/>
        <v>9.4399999999999987E-3</v>
      </c>
      <c r="AC43" s="141">
        <f t="shared" si="46"/>
        <v>1.6999999999999999E-3</v>
      </c>
      <c r="AD43" s="141">
        <f>SUM(AD31:AD42)</f>
        <v>2.1000000000000001E-2</v>
      </c>
      <c r="AE43" s="141">
        <f t="shared" si="46"/>
        <v>17.399999999999999</v>
      </c>
      <c r="AF43" s="141">
        <f t="shared" si="46"/>
        <v>0.92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</v>
      </c>
      <c r="AA44" s="198">
        <f t="shared" ref="AA44:AG44" si="47">AA26-AA43</f>
        <v>0</v>
      </c>
      <c r="AB44" s="198">
        <f t="shared" si="47"/>
        <v>0</v>
      </c>
      <c r="AC44" s="198">
        <f t="shared" si="47"/>
        <v>0</v>
      </c>
      <c r="AD44" s="198">
        <f t="shared" si="47"/>
        <v>0</v>
      </c>
      <c r="AE44" s="198">
        <f t="shared" si="47"/>
        <v>0</v>
      </c>
      <c r="AF44" s="198">
        <f t="shared" si="47"/>
        <v>0</v>
      </c>
      <c r="AG44" s="198">
        <f t="shared" si="47"/>
        <v>0</v>
      </c>
      <c r="AH44" s="199">
        <f>AH26-AH43</f>
        <v>0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58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>Energy_beet_roots_conv</v>
      </c>
      <c r="C48" s="27">
        <f>IF(B48="",0,IF(VLOOKUP(G48,Other_tables!$E$3:$H$225,3,FALSE)="Nej",VLOOKUP(B48,$B$31:$AH$42,31,FALSE),((VLOOKUP(G48,Other_tables!$E$3:$H$225,4,FALSE))/100)*VLOOKUP(B48,$B$31:$F$42,5,FALSE)))</f>
        <v>0.92</v>
      </c>
      <c r="D48" s="162"/>
      <c r="E48" s="16">
        <f>IF(B48="","",IF($G$5=Other_tables!$I$2,VLOOKUP(G48,Other_tables!$E$3:$K$225,5,FALSE),IF($G$5=Other_tables!$J$2,VLOOKUP(G48,Other_tables!$E$3:$K$225,6,FALSE),IF($G$5=Other_tables!$K$2,VLOOKUP(G48,Other_tables!$E$3:$K$225,7,FALSE),"?"))))</f>
        <v>420</v>
      </c>
      <c r="F48" s="27">
        <f t="shared" ref="F48:F50" si="49">IF(OR(E48="",E48="?"),0,((((0.981*E48*C48)/(0.0831*(273.15+$G$4)))*16)/1000)*((100-$G$7)/100))</f>
        <v>0.25267959824841263</v>
      </c>
      <c r="G48" s="16" t="str">
        <f>B13</f>
        <v>Energy_beet_roots_conv</v>
      </c>
      <c r="Q48" s="159">
        <f t="shared" ref="Q48:Q50" si="50">IF(OR(E48="",E48="?"),0,(F48/((100-$G$7)/100))*2.48)</f>
        <v>0.63297515520814474</v>
      </c>
      <c r="R48" s="159">
        <f>IF(OR(E48="",E48="?"),0,(F48*(12/16)+AR48+AQ48+AP48))</f>
        <v>0.29441001674701411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16.277702669535905</v>
      </c>
      <c r="W48" s="159">
        <f t="shared" ref="W48:W50" si="52">IF(OR(E48="",E48="?"),0,(F48/((100-$G$7)/100))*2.48)</f>
        <v>0.63297515520814474</v>
      </c>
      <c r="X48" s="159">
        <f>W48</f>
        <v>0.63297515520814474</v>
      </c>
      <c r="Y48" s="165"/>
      <c r="AP48" s="188">
        <f>IF(F48="","",(F48/((100-$G$7)/100))*(12/16)*0.538)</f>
        <v>0.10298607868003486</v>
      </c>
      <c r="AQ48" s="26">
        <v>0</v>
      </c>
      <c r="AR48" s="188">
        <f>IF(F48="","",((F48/((100-$G$7)/100))-F48)*(12/16))</f>
        <v>1.9142393806697855E-3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/>
      </c>
      <c r="C50" s="27">
        <f>IF(B50="",0,IF(VLOOKUP(G50,Other_tables!$E$3:$H$225,3,FALSE)="Nej",VLOOKUP(B50,$B$31:$AH$42,31,FALSE),((VLOOKUP(G50,Other_tables!$E$3:$H$225,4,FALSE))/100)*VLOOKUP(B50,$B$31:$F$42,5,FALSE)))</f>
        <v>0</v>
      </c>
      <c r="D50" s="162"/>
      <c r="E50" s="16" t="str">
        <f>IF(B50="","",IF($G$5=Other_tables!$I$2,VLOOKUP(G50,Other_tables!$E$3:$K$225,5,FALSE),IF($G$5=Other_tables!$J$2,VLOOKUP(G50,Other_tables!$E$3:$K$225,6,FALSE),IF($G$5=Other_tables!$K$2,VLOOKUP(G50,Other_tables!$E$3:$K$225,7,FALSE),"?"))))</f>
        <v/>
      </c>
      <c r="F50" s="27">
        <f t="shared" si="49"/>
        <v>0</v>
      </c>
      <c r="G50" s="16">
        <f>B15</f>
        <v>0</v>
      </c>
      <c r="Q50" s="159">
        <f t="shared" si="50"/>
        <v>0</v>
      </c>
      <c r="R50" s="159">
        <f t="shared" si="53"/>
        <v>0</v>
      </c>
      <c r="S50" s="159">
        <v>0</v>
      </c>
      <c r="T50" s="159">
        <v>0</v>
      </c>
      <c r="U50" s="159">
        <v>0</v>
      </c>
      <c r="V50" s="159">
        <f t="shared" si="51"/>
        <v>0</v>
      </c>
      <c r="W50" s="159">
        <f t="shared" si="52"/>
        <v>0</v>
      </c>
      <c r="X50" s="159">
        <f t="shared" si="54"/>
        <v>0</v>
      </c>
      <c r="Y50" s="165"/>
      <c r="AP50" s="188">
        <f>IF(F50="","",(F50/((100-$G$7)/100))*(12/16)*0.538)</f>
        <v>0</v>
      </c>
      <c r="AQ50" s="26">
        <v>0</v>
      </c>
      <c r="AR50" s="188">
        <f>IF(F50="","",((F50/((100-$G$7)/100))-F50)*(12/16))</f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/>
      </c>
      <c r="C51" s="27">
        <f>IF(B51="",0,IF(VLOOKUP(G51,Other_tables!$E$3:$H$129,3,FALSE)="Nej",VLOOKUP(B51,$B$31:$AH$42,31,FALSE),((VLOOKUP(G51,Other_tables!$E$3:$H$129,4,FALSE))/100)*VLOOKUP(B51,$B$31:$F$42,5,FALSE)))</f>
        <v>0</v>
      </c>
      <c r="D51" s="162"/>
      <c r="E51" s="16" t="str">
        <f>IF(B51="","",IF($G$5=Other_tables!$I$2,VLOOKUP(G51,Other_tables!$E$3:$K$225,5,FALSE),IF($G$5=Other_tables!$J$2,VLOOKUP(G51,Other_tables!$E$3:$K$225,6,FALSE),IF($G$5=Other_tables!$K$2,VLOOKUP(G51,Other_tables!$E$3:$K$225,7,FALSE),"?"))))</f>
        <v/>
      </c>
      <c r="F51" s="27">
        <f>IF(OR(E51="",E51="?"),0,((((0.981*E51*C51)/(0.0831*(273.15+$G$4)))*16)/1000)*((100-$G$7)/100))</f>
        <v>0</v>
      </c>
      <c r="G51" s="16">
        <f>B16</f>
        <v>0</v>
      </c>
      <c r="N51" s="152"/>
      <c r="Q51" s="159">
        <f>IF(OR(E51="",E51="?"),0,(F51/((100-$G$7)/100))*2.48)</f>
        <v>0</v>
      </c>
      <c r="R51" s="159">
        <f t="shared" si="53"/>
        <v>0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0</v>
      </c>
      <c r="W51" s="159">
        <f>IF(OR(E51="",E51="?"),0,(F51/((100-$G$7)/100))*2.48)</f>
        <v>0</v>
      </c>
      <c r="X51" s="159">
        <f t="shared" si="54"/>
        <v>0</v>
      </c>
      <c r="Y51" s="165"/>
      <c r="AP51" s="188">
        <f>IF(F51="","",(F51+F51*($G$7/100))*(12/16)*0.538)</f>
        <v>0</v>
      </c>
      <c r="AQ51" s="26">
        <v>0</v>
      </c>
      <c r="AR51" s="188">
        <f>IF(F51="","",(F51*($G$7/100))*(12/16))</f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0.25267959824841263</v>
      </c>
      <c r="Q52" s="27">
        <f t="shared" ref="Q52:X52" si="55">SUM(I36,Q48:Q51)</f>
        <v>0.63297515520814474</v>
      </c>
      <c r="R52" s="27">
        <f t="shared" si="55"/>
        <v>0.29441001674701411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16.277702669535905</v>
      </c>
      <c r="W52" s="27">
        <f t="shared" si="55"/>
        <v>0.63297515520814474</v>
      </c>
      <c r="X52" s="164">
        <f t="shared" si="55"/>
        <v>0.63297515520814474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14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14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 t="s">
        <v>249</v>
      </c>
      <c r="C57" s="8" t="s">
        <v>13</v>
      </c>
      <c r="D57" s="116" t="s">
        <v>128</v>
      </c>
      <c r="E57" s="169">
        <f>Z31+Z34+Z37+Z40-Q52</f>
        <v>0.36702484479185526</v>
      </c>
      <c r="F57" s="93">
        <v>66</v>
      </c>
      <c r="G57" s="128" t="s">
        <v>101</v>
      </c>
      <c r="H57" s="93">
        <v>9.3000000000000007</v>
      </c>
      <c r="I57" s="23"/>
      <c r="J57" s="23"/>
      <c r="K57" s="93">
        <v>27.9</v>
      </c>
      <c r="L57" s="139">
        <f>C48+C49+C50+C51-W52</f>
        <v>0.2870248447918553</v>
      </c>
      <c r="M57" s="139">
        <v>0</v>
      </c>
      <c r="O57" s="278">
        <f>IF(B57="",0,((($B$69*$Z$57)/1000)/$B$72)*1000)</f>
        <v>39.064769860142974</v>
      </c>
      <c r="Q57" s="159">
        <f>AR57*(16/12)*19.5</f>
        <v>1.1890573336010095E-2</v>
      </c>
      <c r="R57" s="159">
        <f>AR57*11</f>
        <v>5.0306271806196557E-3</v>
      </c>
      <c r="S57" s="159">
        <v>0</v>
      </c>
      <c r="T57" s="159">
        <v>0</v>
      </c>
      <c r="U57" s="159">
        <v>0</v>
      </c>
      <c r="V57" s="159">
        <f>(AR57*(16/12)*55)+(AR57*10*21.75)</f>
        <v>0.13300673379062572</v>
      </c>
      <c r="W57" s="159">
        <f>AR57*(16/12)*19.5</f>
        <v>1.1890573336010095E-2</v>
      </c>
      <c r="X57" s="159">
        <f>IF(L57&gt;0,(L57-(L57*BH57^(F57/10))),0)</f>
        <v>1.192705590991322E-2</v>
      </c>
      <c r="Y57" s="190"/>
      <c r="Z57" s="197">
        <f>(Z31+Z34+Z37+Z40)-Q52-Q57</f>
        <v>0.3551342714558452</v>
      </c>
      <c r="AA57" s="198">
        <f>(AA31+AA34+AA37+AA40)-R52-R57</f>
        <v>0.15055935607236623</v>
      </c>
      <c r="AB57" s="198">
        <f t="shared" ref="AB57:AD57" si="56">(AB31+AB34+AB37+AB40)-S52-S57</f>
        <v>9.4399999999999987E-3</v>
      </c>
      <c r="AC57" s="198">
        <f t="shared" si="56"/>
        <v>1.6999999999999999E-3</v>
      </c>
      <c r="AD57" s="198">
        <f t="shared" si="56"/>
        <v>2.1000000000000001E-2</v>
      </c>
      <c r="AE57" s="198">
        <f>(AE31+AE34+AE37+AE40)-V52-V57</f>
        <v>0.9892905966734673</v>
      </c>
      <c r="AF57" s="198">
        <f>(AF31+AF34+AF37+AF40)-W52-W57</f>
        <v>0.27513427145584524</v>
      </c>
      <c r="AG57" s="198">
        <f>IF(OR(G22="IPCC_MCF_B0",G22=""),L57-X57,(AG31+AG34+AG37+AG40+AH31+AH34+AH37+AH40)-X52-X57)</f>
        <v>0.27509778888194208</v>
      </c>
      <c r="AH57" s="199"/>
      <c r="AI57" s="156">
        <f>IF($E57="","",(AA57/$Z$57)*1000)</f>
        <v>423.95051160553982</v>
      </c>
      <c r="AJ57" s="157">
        <f t="shared" ref="AJ57:AN57" si="57">IF($E57="","",(AB57/$Z$57)*1000)</f>
        <v>26.581495391310604</v>
      </c>
      <c r="AK57" s="157">
        <f t="shared" si="57"/>
        <v>4.786921839536868</v>
      </c>
      <c r="AL57" s="157">
        <f t="shared" si="57"/>
        <v>59.132563900161323</v>
      </c>
      <c r="AM57" s="157">
        <f>IF($E57="","",(AE57/$Z$57))</f>
        <v>2.7856804487439293</v>
      </c>
      <c r="AN57" s="158">
        <f t="shared" si="57"/>
        <v>774.7330899041475</v>
      </c>
      <c r="AP57" s="188">
        <f>IF(B57="",0,(AR57*10))</f>
        <v>4.5732974369269595E-3</v>
      </c>
      <c r="AQ57" s="26">
        <v>0</v>
      </c>
      <c r="AR57" s="188">
        <f>IF(B57="",0,IF(G57="Arrhenius",(BL57+BM57)*(12/16),"?"))</f>
        <v>4.5732974369269594E-4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9.4350164776917428E-6</v>
      </c>
      <c r="BE57" s="159"/>
      <c r="BF57" s="159">
        <f>10*19.5*BD57</f>
        <v>1.8398282131498898E-3</v>
      </c>
      <c r="BG57" s="159"/>
      <c r="BH57" s="159">
        <f>1-(BF57/L57)</f>
        <v>0.99359000363022898</v>
      </c>
      <c r="BI57" s="159"/>
      <c r="BJ57" s="159">
        <f>(L57+L57*BH57^(F57/10))/2</f>
        <v>0.28106131683689872</v>
      </c>
      <c r="BK57" s="159">
        <f>(M57+M57*BI57^(F57/10))/2</f>
        <v>0</v>
      </c>
      <c r="BL57" s="315">
        <f>(((BJ57*EXP($K$57-81000*(1/(8.314*(H57+273.15)))))*24)*F57)/1000</f>
        <v>6.0977299159026125E-4</v>
      </c>
      <c r="BM57" s="159"/>
      <c r="BR57" s="329">
        <f t="shared" ref="BR57" si="58">$X$17</f>
        <v>1</v>
      </c>
      <c r="BT57" s="228">
        <f t="shared" si="43"/>
        <v>0.3551342714558452</v>
      </c>
      <c r="BU57" s="228">
        <f t="shared" si="43"/>
        <v>0.15055935607236623</v>
      </c>
      <c r="BV57" s="228">
        <f t="shared" si="43"/>
        <v>9.4399999999999987E-3</v>
      </c>
      <c r="BW57" s="228">
        <f t="shared" si="42"/>
        <v>1.6999999999999999E-3</v>
      </c>
      <c r="BX57" s="228">
        <f t="shared" si="42"/>
        <v>2.1000000000000001E-2</v>
      </c>
      <c r="BY57" s="228">
        <f t="shared" si="42"/>
        <v>0.9892905966734673</v>
      </c>
      <c r="BZ57" s="228">
        <f t="shared" si="42"/>
        <v>0.27513427145584524</v>
      </c>
      <c r="CA57" s="228">
        <f t="shared" si="42"/>
        <v>0.27509778888194208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/>
      <c r="C62" s="8" t="s">
        <v>13</v>
      </c>
      <c r="D62" s="116"/>
      <c r="E62" s="25"/>
      <c r="F62" s="27">
        <f>(E57-Q57)*E62</f>
        <v>0</v>
      </c>
      <c r="G62" s="8" t="str">
        <f>IF(B62="","",VLOOKUP(B62,'Processed products'!$AJ$5:$AM$104,2,FALSE))</f>
        <v/>
      </c>
      <c r="H62" s="8" t="str">
        <f>IF(B62="","",VLOOKUP(B62,'Processed products'!$AJ$5:$AM$104,3,FALSE))</f>
        <v/>
      </c>
      <c r="I62" s="8" t="str">
        <f>IF(B62="","",VLOOKUP(B62,'Processed products'!$AJ$5:$AM$104,4,FALSE))</f>
        <v/>
      </c>
      <c r="L62" s="26"/>
      <c r="M62" s="26"/>
      <c r="N62" s="26"/>
      <c r="O62" s="26"/>
      <c r="P62" s="26"/>
      <c r="Q62" s="26"/>
      <c r="T62" s="16" t="str">
        <f>(IF($B62="","",VLOOKUP($B62,'Processed products'!$AJ$5:$AN$104,5,FALSE)))</f>
        <v/>
      </c>
      <c r="Z62" s="195">
        <f>F62</f>
        <v>0</v>
      </c>
      <c r="AA62" s="27">
        <f>(($AA$31+$AA$34+$AA$37+$AA$40)-$R$52-$R$57)*L62</f>
        <v>0</v>
      </c>
      <c r="AB62" s="27">
        <f>(($AB$31+$AB$34+$AB$37+$AB$40)-$S$52-$S$57)*M62</f>
        <v>0</v>
      </c>
      <c r="AC62" s="27">
        <f>(($AC$31+$AC$34+$AC$37+$AC$40)-$T$52-$T$57)*N62</f>
        <v>0</v>
      </c>
      <c r="AD62" s="27">
        <f>(($AD$31+$AD$34+$AD$37+$AD$40)-$U$52-$U$57)*O62</f>
        <v>0</v>
      </c>
      <c r="AE62" s="27">
        <f>(($AE$31+$AE$34+$AE$37+$AE$40)-$V$52-$V$57)*P62</f>
        <v>0</v>
      </c>
      <c r="AF62" s="27">
        <f>(($AF$31+$AF$34+$AF$37+$AF$40)-$W$52-$W$57)*Q62</f>
        <v>0</v>
      </c>
      <c r="AG62" s="27">
        <f>($AG$57*Q62)</f>
        <v>0</v>
      </c>
      <c r="AH62" s="196"/>
      <c r="AI62" s="200" t="str">
        <f t="shared" ref="AI62:AL64" si="59">IF($E62="","",(AA62/$F62)*1000)</f>
        <v/>
      </c>
      <c r="AJ62" s="18" t="str">
        <f t="shared" si="59"/>
        <v/>
      </c>
      <c r="AK62" s="18" t="str">
        <f t="shared" si="59"/>
        <v/>
      </c>
      <c r="AL62" s="18" t="str">
        <f t="shared" si="59"/>
        <v/>
      </c>
      <c r="AM62" s="18" t="str">
        <f t="shared" ref="AM62:AN64" si="60">IF($E62="","",(AE62/$F62))</f>
        <v/>
      </c>
      <c r="AN62" s="201" t="str">
        <f t="shared" si="60"/>
        <v/>
      </c>
      <c r="BR62" s="329">
        <f t="shared" ref="BR62:BR64" si="61">$X$17</f>
        <v>1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/>
      <c r="C63" s="8" t="s">
        <v>13</v>
      </c>
      <c r="D63" s="116"/>
      <c r="E63" s="25"/>
      <c r="F63" s="27">
        <f>(E57-Q57)*E63</f>
        <v>0</v>
      </c>
      <c r="G63" s="8" t="str">
        <f>IF(B63="","",VLOOKUP(B63,'Processed products'!$AJ$5:$AM$104,2,FALSE))</f>
        <v/>
      </c>
      <c r="H63" s="8" t="str">
        <f>IF(B63="","",VLOOKUP(B63,'Processed products'!$AJ$5:$AM$104,3,FALSE))</f>
        <v/>
      </c>
      <c r="I63" s="8" t="str">
        <f>IF(B63="","",VLOOKUP(B63,'Processed products'!$AJ$5:$AM$104,4,FALSE))</f>
        <v/>
      </c>
      <c r="L63" s="26"/>
      <c r="M63" s="26"/>
      <c r="N63" s="26"/>
      <c r="O63" s="26"/>
      <c r="P63" s="26"/>
      <c r="Q63" s="26"/>
      <c r="T63" s="16" t="str">
        <f>(IF($B63="","",VLOOKUP($B63,'Processed products'!$AJ$5:$AN$104,5,FALSE)))</f>
        <v/>
      </c>
      <c r="Z63" s="195">
        <f t="shared" ref="Z63:Z64" si="62">F63</f>
        <v>0</v>
      </c>
      <c r="AA63" s="27">
        <f>(($AA$31+$AA$34+$AA$37+$AA$40)-$R$52-$R$57)*L63</f>
        <v>0</v>
      </c>
      <c r="AB63" s="27">
        <f>(($AB$31+$AB$34+$AB$37+$AB$40)-$S$52-$S$57)*M63</f>
        <v>0</v>
      </c>
      <c r="AC63" s="27">
        <f>(($AC$31+$AC$34+$AC$37+$AC$40)-$T$52-$T$57)*N63</f>
        <v>0</v>
      </c>
      <c r="AD63" s="27">
        <f>(($AD$31+$AD$34+$AD$37+$AD$40)-$U$52-$U$57)*O63</f>
        <v>0</v>
      </c>
      <c r="AE63" s="27">
        <f>(($AE$31+$AE$34+$AE$37+$AE$40)-$V$52-$V$57)*P63</f>
        <v>0</v>
      </c>
      <c r="AF63" s="27">
        <f>(($AF$31+$AF$34+$AF$37+$AF$40)-$W$52-$W$57)*Q63</f>
        <v>0</v>
      </c>
      <c r="AG63" s="27">
        <f t="shared" ref="AG63:AG64" si="63">($AG$57*Q63)</f>
        <v>0</v>
      </c>
      <c r="AH63" s="196"/>
      <c r="AI63" s="200" t="str">
        <f t="shared" si="59"/>
        <v/>
      </c>
      <c r="AJ63" s="18" t="str">
        <f t="shared" si="59"/>
        <v/>
      </c>
      <c r="AK63" s="18" t="str">
        <f t="shared" si="59"/>
        <v/>
      </c>
      <c r="AL63" s="18" t="str">
        <f t="shared" si="59"/>
        <v/>
      </c>
      <c r="AM63" s="18" t="str">
        <f t="shared" si="60"/>
        <v/>
      </c>
      <c r="AN63" s="201" t="str">
        <f t="shared" si="60"/>
        <v/>
      </c>
      <c r="BR63" s="329">
        <f t="shared" si="61"/>
        <v>1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1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0</v>
      </c>
      <c r="L65" s="27">
        <f>SUM(L62:L64)</f>
        <v>0</v>
      </c>
      <c r="M65" s="27">
        <f t="shared" ref="M65:Q65" si="64">SUM(M62:M64)</f>
        <v>0</v>
      </c>
      <c r="N65" s="27">
        <f t="shared" si="64"/>
        <v>0</v>
      </c>
      <c r="O65" s="27">
        <f t="shared" si="64"/>
        <v>0</v>
      </c>
      <c r="P65" s="27">
        <f t="shared" si="64"/>
        <v>0</v>
      </c>
      <c r="Q65" s="27">
        <f t="shared" si="64"/>
        <v>0</v>
      </c>
      <c r="Y65" s="225" t="s">
        <v>76</v>
      </c>
      <c r="Z65" s="141">
        <f t="shared" ref="Z65:AG65" si="65">SUM(Z62:Z64)</f>
        <v>0</v>
      </c>
      <c r="AA65" s="141">
        <f t="shared" si="65"/>
        <v>0</v>
      </c>
      <c r="AB65" s="141">
        <f t="shared" si="65"/>
        <v>0</v>
      </c>
      <c r="AC65" s="141">
        <f t="shared" si="65"/>
        <v>0</v>
      </c>
      <c r="AD65" s="141">
        <f t="shared" si="65"/>
        <v>0</v>
      </c>
      <c r="AE65" s="141">
        <f t="shared" si="65"/>
        <v>0</v>
      </c>
      <c r="AF65" s="141">
        <f t="shared" si="65"/>
        <v>0</v>
      </c>
      <c r="AG65" s="141">
        <f t="shared" si="65"/>
        <v>0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Y66" s="221" t="s">
        <v>74</v>
      </c>
      <c r="Z66" s="198">
        <f t="shared" ref="Z66:AF66" si="66">(Z31+Z34+Z37+Z40)-Q52-Q57-Z65</f>
        <v>0.3551342714558452</v>
      </c>
      <c r="AA66" s="198">
        <f t="shared" si="66"/>
        <v>0.15055935607236623</v>
      </c>
      <c r="AB66" s="198">
        <f t="shared" si="66"/>
        <v>9.4399999999999987E-3</v>
      </c>
      <c r="AC66" s="198">
        <f t="shared" si="66"/>
        <v>1.6999999999999999E-3</v>
      </c>
      <c r="AD66" s="198">
        <f t="shared" si="66"/>
        <v>2.1000000000000001E-2</v>
      </c>
      <c r="AE66" s="198">
        <f t="shared" si="66"/>
        <v>0.9892905966734673</v>
      </c>
      <c r="AF66" s="198">
        <f t="shared" si="66"/>
        <v>0.27513427145584524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>
        <f>(F31*T31+F34*T34+F37*T37+F40*T40)/(F31+F34+F37+F40)</f>
        <v>220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>
        <f>(B69/B70)</f>
        <v>2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>
        <f>B71*(Z31+Z34+Z37+Z40)</f>
        <v>2</v>
      </c>
      <c r="AL72" s="72"/>
      <c r="AM72" s="82"/>
      <c r="AN72" s="82"/>
      <c r="AO72" s="82"/>
      <c r="AP72" s="82"/>
      <c r="AQ72" s="82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IF(F52=0,0,B72-(1-(B69/1000))*(F31+F34+F37+F40))</f>
        <v>1.22</v>
      </c>
      <c r="AL73" s="72"/>
      <c r="AM73" s="82"/>
      <c r="AN73" s="82"/>
      <c r="AO73" s="82"/>
      <c r="AP73" s="82"/>
      <c r="AQ73" s="82"/>
      <c r="BT73" s="228">
        <f t="shared" ref="BT73:CB73" si="68">IF($B72="Yes",Z73,0)</f>
        <v>0</v>
      </c>
      <c r="BU73" s="228">
        <f t="shared" si="68"/>
        <v>0</v>
      </c>
      <c r="BV73" s="228">
        <f t="shared" si="68"/>
        <v>0</v>
      </c>
      <c r="BW73" s="228">
        <f t="shared" si="68"/>
        <v>0</v>
      </c>
      <c r="BX73" s="228">
        <f t="shared" si="68"/>
        <v>0</v>
      </c>
      <c r="BY73" s="228">
        <f t="shared" si="68"/>
        <v>0</v>
      </c>
      <c r="BZ73" s="228">
        <f t="shared" si="68"/>
        <v>0</v>
      </c>
      <c r="CA73" s="228">
        <f t="shared" si="68"/>
        <v>0</v>
      </c>
      <c r="CB73" s="228">
        <f t="shared" si="68"/>
        <v>0</v>
      </c>
    </row>
    <row r="74" spans="1:80" ht="15" thickBot="1" x14ac:dyDescent="0.35">
      <c r="D74" s="102"/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11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0</v>
      </c>
      <c r="J78" s="115">
        <f>F78-I78</f>
        <v>0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1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1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6"/>
        <v>0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1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1</v>
      </c>
      <c r="BT81" s="228"/>
    </row>
    <row r="82" spans="1:80" x14ac:dyDescent="0.3">
      <c r="A82" s="85" t="s">
        <v>132</v>
      </c>
      <c r="B82" s="116"/>
      <c r="C82" s="8" t="s">
        <v>13</v>
      </c>
      <c r="D82" s="116"/>
      <c r="E82" s="169" t="str">
        <f>IF(B82="","",VLOOKUP(B82,$B$62:$F$64,5,FALSE))</f>
        <v/>
      </c>
      <c r="F82" s="93"/>
      <c r="G82" s="128" t="s">
        <v>101</v>
      </c>
      <c r="H82" s="93">
        <v>9.3000000000000007</v>
      </c>
      <c r="I82" s="115">
        <f>IF(B82="",0,(($E$22*$F$22+$E$23*$F$23+$E$24*$F$24+$E$25*$F$25)/$E$26)+$F$57)</f>
        <v>0</v>
      </c>
      <c r="J82" s="115">
        <f t="shared" si="76"/>
        <v>0</v>
      </c>
      <c r="K82" s="93">
        <v>27.9</v>
      </c>
      <c r="L82" s="139" t="str">
        <f>IF(B82="","",VLOOKUP(B82,$B$62:$AH$64,32,FALSE)+M82)</f>
        <v/>
      </c>
      <c r="M82" s="139" t="str">
        <f>IF(B82="","",VLOOKUP(B82,$B$62:$AH$64,33,FALSE))</f>
        <v/>
      </c>
      <c r="O82" s="278" t="str">
        <f>(IF($B82="","",VLOOKUP($B82,'Processed products'!$AJ$5:$AN$250,5,FALSE)))</f>
        <v/>
      </c>
      <c r="Q82" s="159">
        <f>AR82*(16/12)*19.5</f>
        <v>0</v>
      </c>
      <c r="R82" s="159">
        <f>AR82*11</f>
        <v>0</v>
      </c>
      <c r="S82" s="159">
        <v>0</v>
      </c>
      <c r="T82" s="159">
        <v>0</v>
      </c>
      <c r="U82" s="159">
        <v>0</v>
      </c>
      <c r="V82" s="159">
        <f>(AR82*(16/12)*55)+(AR82*10*21.75)</f>
        <v>0</v>
      </c>
      <c r="W82" s="159">
        <f>AR82*(16/12)*19.5</f>
        <v>0</v>
      </c>
      <c r="X82" s="159">
        <f>AR82*(16/12)*19.5</f>
        <v>0</v>
      </c>
      <c r="Y82" s="190"/>
      <c r="Z82" s="195">
        <f>IF($B82="",0,(VLOOKUP($B82,$B$62:$AH$64,25,FALSE))-Q82)</f>
        <v>0</v>
      </c>
      <c r="AA82" s="27">
        <f>IF($B82="",0,(VLOOKUP($B82,$B$62:$AH$64,26,FALSE))-R82)</f>
        <v>0</v>
      </c>
      <c r="AB82" s="27">
        <f>IF($B82="",0,(VLOOKUP($B82,$B$62:$AH$64,27,FALSE))-S82)</f>
        <v>0</v>
      </c>
      <c r="AC82" s="27">
        <f>IF($B82="",0,(VLOOKUP($B82,$B$62:$AH$64,28,FALSE))-T82)</f>
        <v>0</v>
      </c>
      <c r="AD82" s="27">
        <f>IF($B82="",0,(VLOOKUP($B82,$B$62:$AH$64,29,FALSE))-U82)</f>
        <v>0</v>
      </c>
      <c r="AE82" s="27">
        <f>IF($B82="",0,(VLOOKUP($B82,$B$62:$AH$64,30,FALSE))-V82)</f>
        <v>0</v>
      </c>
      <c r="AF82" s="27">
        <f>IF($B82="",0,(VLOOKUP($B82,$B$62:$AH$64,31,FALSE))-W82)</f>
        <v>0</v>
      </c>
      <c r="AG82" s="27">
        <f>IF($B82="",0,(L82-X82))</f>
        <v>0</v>
      </c>
      <c r="AH82" s="196"/>
      <c r="AI82" s="192" t="str">
        <f t="shared" si="70"/>
        <v/>
      </c>
      <c r="AJ82" s="18" t="str">
        <f t="shared" si="70"/>
        <v/>
      </c>
      <c r="AK82" s="18" t="str">
        <f t="shared" si="70"/>
        <v/>
      </c>
      <c r="AL82" s="18" t="str">
        <f t="shared" si="70"/>
        <v/>
      </c>
      <c r="AM82" s="18" t="str">
        <f>IF($E82="","",(AE82/$Z82))</f>
        <v/>
      </c>
      <c r="AN82" s="201" t="str">
        <f>IF($E82="","",(AF82/$Z82)*1000)</f>
        <v/>
      </c>
      <c r="AP82" s="188" t="str">
        <f>IF(B82="","",(AR82*10))</f>
        <v/>
      </c>
      <c r="AQ82" s="26">
        <v>0</v>
      </c>
      <c r="AR82" s="188">
        <f t="shared" si="95"/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 t="e">
        <f>((L82*EXP(K82-81000*(1/(8.314*(H82+273.15)))))*24)/1000</f>
        <v>#VALUE!</v>
      </c>
      <c r="BE82" s="159"/>
      <c r="BF82" s="159" t="e">
        <f>10*19.5*BD82</f>
        <v>#VALUE!</v>
      </c>
      <c r="BG82" s="159"/>
      <c r="BH82" s="159" t="e">
        <f>1-(BF82/L82)</f>
        <v>#VALUE!</v>
      </c>
      <c r="BI82" s="159"/>
      <c r="BJ82" s="159" t="e">
        <f>(L82+L82*BH82^(J82/10))/2</f>
        <v>#VALUE!</v>
      </c>
      <c r="BK82" s="159"/>
      <c r="BL82" s="159" t="e">
        <f>(((BJ82*EXP($K82-81000*(1/(8.314*(H82+273.15)))))*24)*J82)/1000</f>
        <v>#VALUE!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1</v>
      </c>
      <c r="BT82" s="228"/>
    </row>
    <row r="83" spans="1:80" ht="15" thickBot="1" x14ac:dyDescent="0.35">
      <c r="A83" s="85" t="s">
        <v>132</v>
      </c>
      <c r="B83" s="116"/>
      <c r="C83" s="8" t="s">
        <v>13</v>
      </c>
      <c r="D83" s="116"/>
      <c r="E83" s="169" t="str">
        <f>IF(B83="","",VLOOKUP(B83,$B$62:$F$64,5,FALSE))</f>
        <v/>
      </c>
      <c r="F83" s="93"/>
      <c r="G83" s="128" t="s">
        <v>247</v>
      </c>
      <c r="H83" s="93"/>
      <c r="I83" s="115">
        <f>IF(B83="",0,(($E$22*$F$22+$E$23*$F$23+$E$24*$F$24+$E$25*$F$25)/$E$26)+$F$57)</f>
        <v>0</v>
      </c>
      <c r="J83" s="115">
        <f t="shared" si="76"/>
        <v>0</v>
      </c>
      <c r="K83" s="93"/>
      <c r="L83" s="139" t="str">
        <f>IF(B83="","",VLOOKUP(B83,$B$62:$AH$64,32,FALSE)+M83)</f>
        <v/>
      </c>
      <c r="M83" s="139" t="str">
        <f>IF(B83="","",VLOOKUP(B83,$B$62:$AH$64,33,FALSE))</f>
        <v/>
      </c>
      <c r="O83" s="278" t="str">
        <f>(IF($B83="","",VLOOKUP($B83,'Processed products'!$AJ$5:$AN$250,5,FALSE)))</f>
        <v/>
      </c>
      <c r="Q83" s="159">
        <f>AR83*(16/12)*19.5</f>
        <v>0</v>
      </c>
      <c r="R83" s="159">
        <f>AR83*11</f>
        <v>0</v>
      </c>
      <c r="S83" s="159">
        <v>0</v>
      </c>
      <c r="T83" s="159">
        <v>0</v>
      </c>
      <c r="U83" s="159">
        <v>0</v>
      </c>
      <c r="V83" s="159">
        <f>(AR83*(16/12)*55)+(AR83*10*21.75)</f>
        <v>0</v>
      </c>
      <c r="W83" s="159">
        <f>AR83*(16/12)*19.5</f>
        <v>0</v>
      </c>
      <c r="X83" s="159">
        <f>AR83*(16/12)*19.5</f>
        <v>0</v>
      </c>
      <c r="Y83" s="190"/>
      <c r="Z83" s="197">
        <f>IF($B83="",0,(VLOOKUP($B83,$B$62:$AH$64,25,FALSE))-Q83)</f>
        <v>0</v>
      </c>
      <c r="AA83" s="198">
        <f>IF($B83="",0,(VLOOKUP($B83,$B$62:$AH$64,26,FALSE))-R83)</f>
        <v>0</v>
      </c>
      <c r="AB83" s="198">
        <f>IF($B83="",0,(VLOOKUP($B83,$B$62:$AH$64,27,FALSE))-S83)</f>
        <v>0</v>
      </c>
      <c r="AC83" s="198">
        <f>IF($B83="",0,(VLOOKUP($B83,$B$62:$AH$64,28,FALSE))-T83)</f>
        <v>0</v>
      </c>
      <c r="AD83" s="198">
        <f>IF($B83="",0,(VLOOKUP($B83,$B$62:$AH$64,29,FALSE))-U83)</f>
        <v>0</v>
      </c>
      <c r="AE83" s="198">
        <f>IF($B83="",0,(VLOOKUP($B83,$B$62:$AH$64,30,FALSE))-V83)</f>
        <v>0</v>
      </c>
      <c r="AF83" s="198">
        <f>IF($B83="",0,(VLOOKUP($B83,$B$62:$AH$64,31,FALSE))-W83)</f>
        <v>0</v>
      </c>
      <c r="AG83" s="198">
        <f>IF($B83="",0,(L83-X83))</f>
        <v>0</v>
      </c>
      <c r="AH83" s="199"/>
      <c r="AI83" s="192" t="str">
        <f t="shared" si="70"/>
        <v/>
      </c>
      <c r="AJ83" s="18" t="str">
        <f t="shared" si="70"/>
        <v/>
      </c>
      <c r="AK83" s="18" t="str">
        <f t="shared" si="70"/>
        <v/>
      </c>
      <c r="AL83" s="18" t="str">
        <f t="shared" si="70"/>
        <v/>
      </c>
      <c r="AM83" s="18" t="str">
        <f>IF($E83="","",(AE83/$Z83))</f>
        <v/>
      </c>
      <c r="AN83" s="201" t="str">
        <f>IF($E83="","",(AF83/$Z83)*1000)</f>
        <v/>
      </c>
      <c r="AP83" s="188" t="str">
        <f>IF(B83="","",(AR83*10))</f>
        <v/>
      </c>
      <c r="AQ83" s="26">
        <v>0</v>
      </c>
      <c r="AR83" s="188">
        <f t="shared" si="95"/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 t="e">
        <f>((L83*EXP(K83-81000*(1/(8.314*(H83+273.15)))))*24)/1000</f>
        <v>#VALUE!</v>
      </c>
      <c r="BE83" s="159"/>
      <c r="BF83" s="159" t="e">
        <f>10*19.5*BD83</f>
        <v>#VALUE!</v>
      </c>
      <c r="BG83" s="159"/>
      <c r="BH83" s="159" t="e">
        <f>1-(BF83/L83)</f>
        <v>#VALUE!</v>
      </c>
      <c r="BI83" s="159"/>
      <c r="BJ83" s="159" t="e">
        <f>(L83+L83*BH83^(J83/10))/2</f>
        <v>#VALUE!</v>
      </c>
      <c r="BK83" s="159"/>
      <c r="BL83" s="159" t="e">
        <f>(((BJ83*EXP($K83-81000*(1/(8.314*(H83+273.15)))))*24)*J83)/1000</f>
        <v>#VALUE!</v>
      </c>
      <c r="BM83" s="159"/>
      <c r="BO83" s="318">
        <f>VLOOKUP(B83,'Processed products'!$AJ$5:$AV$250,13,FALSE)</f>
        <v>0</v>
      </c>
      <c r="BP83" s="319">
        <f>VLOOKUP(B83,'Processed products'!$AJ$5:$AV$250,12,FALSE)</f>
        <v>0</v>
      </c>
      <c r="BR83" s="329">
        <f t="shared" si="75"/>
        <v>1</v>
      </c>
      <c r="BT83" s="228"/>
    </row>
    <row r="84" spans="1:80" ht="15" thickBot="1" x14ac:dyDescent="0.35">
      <c r="BT84" s="228">
        <f>SUM(BT10:BT83)</f>
        <v>0.3551342714558452</v>
      </c>
      <c r="BU84" s="228">
        <f t="shared" ref="BU84:CB84" si="102">SUM(BU10:BU83)</f>
        <v>0.15055935607236623</v>
      </c>
      <c r="BV84" s="228">
        <f t="shared" si="102"/>
        <v>9.4399999999999987E-3</v>
      </c>
      <c r="BW84" s="228">
        <f t="shared" si="102"/>
        <v>1.6999999999999999E-3</v>
      </c>
      <c r="BX84" s="228">
        <f t="shared" si="102"/>
        <v>2.1000000000000001E-2</v>
      </c>
      <c r="BY84" s="228">
        <f t="shared" si="102"/>
        <v>0.9892905966734673</v>
      </c>
      <c r="BZ84" s="228">
        <f t="shared" si="102"/>
        <v>0.27513427145584524</v>
      </c>
      <c r="CA84" s="228">
        <f t="shared" si="102"/>
        <v>0.27509778888194208</v>
      </c>
      <c r="CB84" s="228">
        <f t="shared" si="102"/>
        <v>0</v>
      </c>
    </row>
    <row r="85" spans="1:80" x14ac:dyDescent="0.3">
      <c r="Q85" s="313"/>
      <c r="R85" s="313"/>
      <c r="S85" s="313"/>
      <c r="T85" s="313"/>
      <c r="U85" s="313"/>
      <c r="V85" s="313"/>
      <c r="W85" s="313"/>
      <c r="Y85" s="225" t="s">
        <v>76</v>
      </c>
      <c r="Z85" s="141">
        <f>SUM(Z78:Z83)</f>
        <v>0</v>
      </c>
      <c r="AA85" s="141">
        <f t="shared" ref="AA85:AF85" si="103">SUM(AA78:AA83)</f>
        <v>0</v>
      </c>
      <c r="AB85" s="141">
        <f t="shared" si="103"/>
        <v>0</v>
      </c>
      <c r="AC85" s="141">
        <f t="shared" si="103"/>
        <v>0</v>
      </c>
      <c r="AD85" s="141">
        <f t="shared" si="103"/>
        <v>0</v>
      </c>
      <c r="AE85" s="141">
        <f t="shared" si="103"/>
        <v>0</v>
      </c>
      <c r="AF85" s="226">
        <f t="shared" si="103"/>
        <v>0</v>
      </c>
      <c r="AG85" s="82"/>
      <c r="AH85" s="82"/>
      <c r="AL85" s="24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>
        <f>E17-Q26-Q52-Q57-SUM(Q78:Q83)-BT84-Z85</f>
        <v>0</v>
      </c>
      <c r="AA86" s="198">
        <f>($E$17*(R17/1000))-R26-R52-R57-SUM(R78:R83)-BU84-AA85</f>
        <v>0</v>
      </c>
      <c r="AB86" s="198">
        <f>($E$17*(S17/1000))-S26-S52-S57-SUM(S78:S83)-BV84-AB85</f>
        <v>0</v>
      </c>
      <c r="AC86" s="198">
        <f>($E$17*(T17/1000))-T26-T52-T57-SUM(T78:T83)-BW84-AC85</f>
        <v>0</v>
      </c>
      <c r="AD86" s="198">
        <f>($E$17*(U17/1000))-U26-U52-U57-SUM(U78:U83)-BX84-AD85</f>
        <v>0</v>
      </c>
      <c r="AE86" s="198">
        <f>($E$17*V17)-V26-V52-V57-SUM(V78:V83)-BY84-AE85</f>
        <v>0</v>
      </c>
      <c r="AF86" s="199">
        <f>($E$17*(W17/1000))-W26-W52-W57-SUM(W78:W83)-BZ84-AF85</f>
        <v>0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 t="s">
        <v>254</v>
      </c>
      <c r="C88" s="232">
        <v>25</v>
      </c>
      <c r="D88" s="232" t="s">
        <v>195</v>
      </c>
      <c r="E88" s="232" t="s">
        <v>142</v>
      </c>
      <c r="F88" s="326">
        <f>J88</f>
        <v>100</v>
      </c>
      <c r="G88" s="130"/>
      <c r="H88" s="130">
        <f>E13/(P13/1000)</f>
        <v>4.5454545454545459</v>
      </c>
      <c r="I88" s="130">
        <f>E13/(P13/1000)</f>
        <v>4.5454545454545459</v>
      </c>
      <c r="J88" s="28">
        <f>I88/H88*100</f>
        <v>100</v>
      </c>
      <c r="K88" s="234">
        <f>IF(B88="",0,(((VLOOKUP(B88,$B$13:$E$16,4,FALSE)*1000)/(VLOOKUP(B88,$B$13:$P$16,15,FALSE))*(F88/100))/1000)*C88)</f>
        <v>0.11363636363636365</v>
      </c>
      <c r="L88" s="234">
        <f>IF(E88="Diesel",VLOOKUP(D88,Other_tables!$O$5:$P$13,2,FALSE)*K88*1.007,0)</f>
        <v>2.2886363636363639E-2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2.2886363636363639E-2</v>
      </c>
      <c r="R88" s="234">
        <f>IF(O88="","0",SUMPRODUCT(($D$88:$D$101=O88)*$K$88:$K$101))</f>
        <v>0.11363636363636365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0.23488225203031568</v>
      </c>
      <c r="S89" s="234">
        <f>IF(O89="Traktor",0,(R89*VLOOKUP(O89,Other_tables!$O$5:$P$13,2,FALSE))/1000)</f>
        <v>2.3488225203031569E-2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 t="s">
        <v>254</v>
      </c>
      <c r="C97" s="232">
        <v>25</v>
      </c>
      <c r="D97" s="232" t="s">
        <v>146</v>
      </c>
      <c r="E97" s="232" t="s">
        <v>150</v>
      </c>
      <c r="F97" s="326">
        <f>J97</f>
        <v>206.69638178667776</v>
      </c>
      <c r="G97" s="130"/>
      <c r="H97" s="130">
        <f>E13/(P13/1000)</f>
        <v>4.5454545454545459</v>
      </c>
      <c r="I97" s="130">
        <f>E57/(O57/1000)</f>
        <v>9.395290081212627</v>
      </c>
      <c r="J97" s="250">
        <f>I97/H97*100</f>
        <v>206.69638178667776</v>
      </c>
      <c r="K97" s="234">
        <f t="shared" si="104"/>
        <v>0.23488225203031568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2.2886363636363639E-2</v>
      </c>
      <c r="R97" s="240"/>
      <c r="S97" s="239">
        <f t="shared" ref="S97" si="107">SUM(S88:S96)</f>
        <v>2.3488225203031569E-2</v>
      </c>
    </row>
    <row r="98" spans="1:19" x14ac:dyDescent="0.3">
      <c r="A98" s="230" t="s">
        <v>205</v>
      </c>
      <c r="B98" s="231"/>
      <c r="C98" s="232"/>
      <c r="D98" s="232"/>
      <c r="E98" s="232"/>
      <c r="F98" s="233">
        <v>100</v>
      </c>
      <c r="G98" s="130"/>
      <c r="K98" s="234">
        <f t="shared" si="104"/>
        <v>0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 t="s">
        <v>254</v>
      </c>
      <c r="C110" s="232"/>
      <c r="D110" s="232">
        <v>6.4999999999999997E-3</v>
      </c>
      <c r="E110" s="232"/>
      <c r="F110" s="233">
        <v>100</v>
      </c>
      <c r="G110" s="130"/>
      <c r="H110" s="130"/>
      <c r="I110" s="130"/>
      <c r="J110" s="130"/>
      <c r="K110" s="130"/>
      <c r="L110" s="130"/>
      <c r="M110" s="130"/>
      <c r="N110" s="130"/>
      <c r="O110" s="235" t="str">
        <f t="shared" si="108"/>
        <v>Energy_beet_roots_conv</v>
      </c>
      <c r="P110" s="236"/>
      <c r="Q110" s="234">
        <f t="shared" si="109"/>
        <v>0</v>
      </c>
      <c r="R110" s="234">
        <f t="shared" si="110"/>
        <v>2.9545454545454548E-2</v>
      </c>
      <c r="S110" s="234">
        <f t="shared" si="111"/>
        <v>0</v>
      </c>
    </row>
    <row r="111" spans="1:19" x14ac:dyDescent="0.3">
      <c r="A111" s="230" t="s">
        <v>171</v>
      </c>
      <c r="B111" s="231" t="s">
        <v>254</v>
      </c>
      <c r="C111" s="232"/>
      <c r="D111" s="232">
        <v>3.1699999999999999E-2</v>
      </c>
      <c r="E111" s="232"/>
      <c r="F111" s="233">
        <v>100</v>
      </c>
      <c r="G111" s="130"/>
      <c r="H111" s="130"/>
      <c r="I111" s="130"/>
      <c r="J111" s="130"/>
      <c r="K111" s="130"/>
      <c r="L111" s="130"/>
      <c r="M111" s="130"/>
      <c r="N111" s="130"/>
      <c r="O111" s="235" t="str">
        <f t="shared" si="108"/>
        <v>Energy_beet_roots_conv</v>
      </c>
      <c r="P111" s="236"/>
      <c r="Q111" s="234">
        <f t="shared" si="109"/>
        <v>0</v>
      </c>
      <c r="R111" s="234">
        <f t="shared" si="110"/>
        <v>0.1440909090909091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/>
      <c r="C114" s="232"/>
      <c r="D114" s="232"/>
      <c r="E114" s="232"/>
      <c r="F114" s="233">
        <v>100</v>
      </c>
      <c r="G114" s="130"/>
      <c r="H114" s="130"/>
      <c r="I114" s="130"/>
      <c r="J114" s="130"/>
      <c r="K114" s="130"/>
      <c r="L114" s="130"/>
      <c r="M114" s="130"/>
      <c r="N114" s="130"/>
      <c r="O114" s="235">
        <f t="shared" si="108"/>
        <v>0</v>
      </c>
      <c r="P114" s="236"/>
      <c r="Q114" s="234">
        <f t="shared" si="109"/>
        <v>0</v>
      </c>
      <c r="R114" s="234">
        <f t="shared" si="110"/>
        <v>0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0.17363636363636364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 t="s">
        <v>254</v>
      </c>
      <c r="C118" s="232" t="s">
        <v>255</v>
      </c>
      <c r="D118" s="232"/>
      <c r="E118" s="254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>2.2886363636363634E-3</v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2.2886363636363634E-3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0.17363636363636364</v>
      </c>
      <c r="E132" s="262">
        <f>Q97+S115+E127</f>
        <v>2.5175000000000003E-2</v>
      </c>
      <c r="F132" s="262">
        <f>S97</f>
        <v>2.3488225203031569E-2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1.1890573336010095E-2</v>
      </c>
      <c r="AN134" s="272">
        <f>V26+SUM(V78:V83)+V57</f>
        <v>0.13300673379062572</v>
      </c>
      <c r="AO134" s="269" t="s">
        <v>176</v>
      </c>
      <c r="AP134" s="188">
        <f>SUM(AP22:AP25,AP57,AP78:AP83)</f>
        <v>4.5732974369269595E-3</v>
      </c>
      <c r="AQ134" s="188">
        <f t="shared" ref="AQ134:BA134" si="112">SUM(AQ22:AQ25,AQ57,AQ78:AQ83)</f>
        <v>0</v>
      </c>
      <c r="AR134" s="188">
        <f t="shared" si="112"/>
        <v>4.5732974369269594E-4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0.38029555695973211</v>
      </c>
      <c r="AN135" s="273">
        <f>V52-F52*55</f>
        <v>2.3803247658732101</v>
      </c>
      <c r="AO135" s="269" t="s">
        <v>177</v>
      </c>
      <c r="AP135" s="188">
        <f>SUM(AP48:AP51)</f>
        <v>0.10298607868003486</v>
      </c>
      <c r="AQ135" s="188">
        <f t="shared" ref="AQ135:BA135" si="113">SUM(AQ48:AQ51)</f>
        <v>0</v>
      </c>
      <c r="AR135" s="188">
        <f t="shared" si="113"/>
        <v>1.9142393806697855E-3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B22:B26 B118:B126 B106:B114 B88:B101" xr:uid="{2D4C5407-A285-4DF8-8F09-B2FA405A3E09}">
      <formula1>$B$13:$B$16</formula1>
    </dataValidation>
    <dataValidation type="list" allowBlank="1" showInputMessage="1" showErrorMessage="1" sqref="G78:G83 G57" xr:uid="{96BCD615-2C07-4131-8E63-D2884ECF6DE6}">
      <formula1>"Arrhenius, IPCC"</formula1>
    </dataValidation>
    <dataValidation type="list" allowBlank="1" showInputMessage="1" showErrorMessage="1" sqref="B81" xr:uid="{C8DE5E39-673F-4D0C-8A1A-27093150ACF1}">
      <formula1>$B$40:$B$42</formula1>
    </dataValidation>
    <dataValidation type="list" allowBlank="1" showInputMessage="1" showErrorMessage="1" sqref="B82:B83" xr:uid="{E614D92A-5708-44A0-B19E-36DE7896962C}">
      <formula1>$B$62:$B$64</formula1>
    </dataValidation>
    <dataValidation type="list" allowBlank="1" showInputMessage="1" showErrorMessage="1" sqref="B78" xr:uid="{D0325FD1-D8A4-4F26-B770-AE63ACB2D24C}">
      <formula1>$B$31:$B$33</formula1>
    </dataValidation>
    <dataValidation type="list" allowBlank="1" showInputMessage="1" showErrorMessage="1" sqref="B79" xr:uid="{E80AC88B-16E8-4233-ADDB-9C3FBB912213}">
      <formula1>$B$34:$B$36</formula1>
    </dataValidation>
    <dataValidation type="list" allowBlank="1" showInputMessage="1" showErrorMessage="1" sqref="B80" xr:uid="{82510817-A7B7-407D-B4FD-C5FC8423B458}">
      <formula1>$B$37:$B$39</formula1>
    </dataValidation>
    <dataValidation type="list" allowBlank="1" showInputMessage="1" showErrorMessage="1" sqref="D22:D25 D31:D42 D57 D62:D64 D78:D83" xr:uid="{81856F58-8627-4B3C-BD27-5A335AC35BE2}">
      <formula1>"Yes,No"</formula1>
    </dataValidation>
    <dataValidation type="list" allowBlank="1" showInputMessage="1" showErrorMessage="1" sqref="G22:G25" xr:uid="{8CE709AD-4AA3-4944-B16E-DFC4D26E421F}">
      <formula1>"Arrhenius, IPCC_MCF_B0"</formula1>
    </dataValidation>
    <dataValidation type="list" allowBlank="1" showInputMessage="1" showErrorMessage="1" sqref="C119:C126" xr:uid="{C56145D3-99A8-4782-8AF3-E312F19E8E82}"/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6D68D05F-7DCA-4111-A4AB-B5A6EC5C4AD5}">
          <x14:formula1>
            <xm:f>'Processed products'!$AK$5:$AK$250</xm:f>
          </x14:formula1>
          <xm:sqref>B13:B15</xm:sqref>
        </x14:dataValidation>
        <x14:dataValidation type="list" allowBlank="1" showInputMessage="1" showErrorMessage="1" xr:uid="{97582AFD-D9F5-4C6A-AA66-0F0AAB1E82EE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432EE527-0E19-41D5-ACC5-780A68B81522}">
          <x14:formula1>
            <xm:f>'Processed products'!$AJ$5:$AJ$104</xm:f>
          </x14:formula1>
          <xm:sqref>B62:B64 B57 B40 B37 B34</xm:sqref>
        </x14:dataValidation>
        <x14:dataValidation type="list" allowBlank="1" showInputMessage="1" showErrorMessage="1" xr:uid="{F9136DF1-FE8F-47D3-AC49-BC7FB0447E44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A6DE63D2-4C8E-4DAD-98C6-8AFE0FE87CF6}">
          <x14:formula1>
            <xm:f>Other_tables!$B$4:$B$11</xm:f>
          </x14:formula1>
          <xm:sqref>G5</xm:sqref>
        </x14:dataValidation>
        <x14:dataValidation type="list" allowBlank="1" showInputMessage="1" showErrorMessage="1" xr:uid="{B0357A02-8C5C-48EB-A543-DEBA8721D9CC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2698719C-EAAF-46A8-93F0-444B8676A102}">
          <x14:formula1>
            <xm:f>Other_tables!$T$5:$T$6</xm:f>
          </x14:formula1>
          <xm:sqref>E88:E101</xm:sqref>
        </x14:dataValidation>
        <x14:dataValidation type="list" allowBlank="1" showInputMessage="1" showErrorMessage="1" xr:uid="{3B40C89F-6428-4355-9514-58B59E7731BA}">
          <x14:formula1>
            <xm:f>Other_tables!$O$5:$O$13</xm:f>
          </x14:formula1>
          <xm:sqref>D88:D101</xm:sqref>
        </x14:dataValidation>
        <x14:dataValidation type="list" allowBlank="1" showInputMessage="1" showErrorMessage="1" xr:uid="{4C58D363-F068-4E6D-B5CC-BFE8C2F21F72}">
          <x14:formula1>
            <xm:f>'Processed products'!$AJ$5:$AJ$250</xm:f>
          </x14:formula1>
          <xm:sqref>B41:B42 B35:B36 B38:B39 B32:B33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F937B-0D93-47DD-BE72-FEA93B74855D}">
  <sheetPr>
    <tabColor theme="5" tint="0.59999389629810485"/>
  </sheetPr>
  <dimension ref="A1:CB137"/>
  <sheetViews>
    <sheetView topLeftCell="E1" workbookViewId="0">
      <selection activeCell="R48" sqref="R48:R51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216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326</v>
      </c>
      <c r="C5" s="333"/>
      <c r="F5" s="99" t="s">
        <v>201</v>
      </c>
      <c r="G5" s="96" t="s">
        <v>61</v>
      </c>
    </row>
    <row r="6" spans="1:80" x14ac:dyDescent="0.3">
      <c r="A6" s="3" t="s">
        <v>5</v>
      </c>
      <c r="B6" s="333" t="s">
        <v>328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329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 t="s">
        <v>330</v>
      </c>
      <c r="C13" s="8" t="s">
        <v>13</v>
      </c>
      <c r="D13" s="35"/>
      <c r="E13" s="9">
        <v>1</v>
      </c>
      <c r="P13" s="247">
        <f>(IF($B13="","0",VLOOKUP($B13,Biomass_pool_output_Livesto_mod!$A$3:$H$250,8,FALSE)))</f>
        <v>200</v>
      </c>
      <c r="Q13" s="17"/>
      <c r="R13" s="18">
        <f>(IF($B13="","0",VLOOKUP($B13,Biomass_pool_output_Livesto_mod!$A$3:$I$250,3,FALSE)))*$E13</f>
        <v>450</v>
      </c>
      <c r="S13" s="18">
        <f>(IF($B13="","0",VLOOKUP($B13,Biomass_pool_output_Livesto_mod!$A$3:$I$250,4,FALSE)))*$E13</f>
        <v>21.8408664259928</v>
      </c>
      <c r="T13" s="18">
        <f>(IF($B13="","0",VLOOKUP($B13,Biomass_pool_output_Livesto_mod!$A$3:$I$250,5,FALSE)))*$E13</f>
        <v>1.89151624548737</v>
      </c>
      <c r="U13" s="18">
        <f>(IF($B13="","0",VLOOKUP($B13,Biomass_pool_output_Livesto_mod!$A$3:$I$250,6,FALSE)))*$E13</f>
        <v>38.989169675090203</v>
      </c>
      <c r="V13" s="18">
        <f>(IF($B13="","0",VLOOKUP($B13,Biomass_pool_output_Livesto_mod!$A$3:$I$250,7,FALSE)))*$E13</f>
        <v>18.2</v>
      </c>
      <c r="W13" s="301">
        <f>IF(B13="",0,IF(VLOOKUP(B13,Other_tables!$E$3:$H$225,3,FALSE)="Nej",VLOOKUP($B13,Biomass_pool_output_Livesto_mod!$A$3:$I$250,9,FALSE)*$E13,((VLOOKUP(B13,Other_tables!$E$3:$H$225,4,FALSE))/100)*E13*1000))</f>
        <v>920</v>
      </c>
      <c r="X13" s="301">
        <f>(IF($B13="","0",VLOOKUP($B13,Biomass_pool_output_Livesto_mod!$A$3:$J$250,10,FALSE)))*$E13</f>
        <v>1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/>
      <c r="C15" s="8" t="s">
        <v>13</v>
      </c>
      <c r="D15" s="35"/>
      <c r="E15" s="9"/>
      <c r="P15" s="247" t="str">
        <f>(IF($B15="","0",VLOOKUP($B15,Biomass_pool_output_Livesto_mod!$A$3:$H$250,8,FALSE)))</f>
        <v>0</v>
      </c>
      <c r="Q15" s="17"/>
      <c r="R15" s="18">
        <f>(IF($B15="","0",VLOOKUP($B15,Biomass_pool_output_Livesto_mod!$A$3:$I$250,3,FALSE)))*$E15</f>
        <v>0</v>
      </c>
      <c r="S15" s="18">
        <f>(IF($B15="","0",VLOOKUP($B15,Biomass_pool_output_Livesto_mod!$A$3:$I$250,4,FALSE)))*$E15</f>
        <v>0</v>
      </c>
      <c r="T15" s="18">
        <f>(IF($B15="","0",VLOOKUP($B15,Biomass_pool_output_Livesto_mod!$A$3:$I$250,5,FALSE)))*$E15</f>
        <v>0</v>
      </c>
      <c r="U15" s="18">
        <f>(IF($B15="","0",VLOOKUP($B15,Biomass_pool_output_Livesto_mod!$A$3:$I$250,6,FALSE)))*$E15</f>
        <v>0</v>
      </c>
      <c r="V15" s="18">
        <f>(IF($B15="","0",VLOOKUP($B15,Biomass_pool_output_Livesto_mod!$A$3:$I$250,7,FALSE)))*$E15</f>
        <v>0</v>
      </c>
      <c r="W15" s="301">
        <f>IF(B15="",0,IF(VLOOKUP(B15,Other_tables!$E$3:$H$225,3,FALSE)="Nej",VLOOKUP($B15,Biomass_pool_output_Livesto_mod!$A$3:$I$250,9,FALSE)*$E15,((VLOOKUP(B15,Other_tables!$E$3:$H$225,4,FALSE))/100)*E15*1000))</f>
        <v>0</v>
      </c>
      <c r="X15" s="301">
        <f>(IF($B15="","0",VLOOKUP($B15,Biomass_pool_output_Livesto_mod!$A$3:$J$250,10,FALSE)))*$E15</f>
        <v>0</v>
      </c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/>
      <c r="C16" s="8" t="s">
        <v>13</v>
      </c>
      <c r="D16" s="35"/>
      <c r="E16" s="9"/>
      <c r="P16" s="247" t="str">
        <f>(IF($B16="","0",VLOOKUP($B16,Biomass_pool_output_Livesto_mod!$A$3:$H$250,8,FALSE)))</f>
        <v>0</v>
      </c>
      <c r="Q16" s="17"/>
      <c r="R16" s="18">
        <f>(IF($B16="","0",VLOOKUP($B16,Biomass_pool_output_Livesto_mod!$A$3:$I$250,3,FALSE)))*$E16</f>
        <v>0</v>
      </c>
      <c r="S16" s="18">
        <f>(IF($B16="","0",VLOOKUP($B16,Biomass_pool_output_Livesto_mod!$A$3:$I$250,4,FALSE)))*$E16</f>
        <v>0</v>
      </c>
      <c r="T16" s="18">
        <f>(IF($B16="","0",VLOOKUP($B16,Biomass_pool_output_Livesto_mod!$A$3:$I$250,5,FALSE)))*$E16</f>
        <v>0</v>
      </c>
      <c r="U16" s="18">
        <f>(IF($B16="","0",VLOOKUP($B16,Biomass_pool_output_Livesto_mod!$A$3:$I$250,6,FALSE)))*$E16</f>
        <v>0</v>
      </c>
      <c r="V16" s="18">
        <f>(IF($B16="","0",VLOOKUP($B16,Biomass_pool_output_Livesto_mod!$A$3:$I$250,7,FALSE)))*$E16</f>
        <v>0</v>
      </c>
      <c r="W16" s="301">
        <f>IF(B16="",0,IF(VLOOKUP(B16,Other_tables!$E$3:$H$225,3,FALSE)="Nej",VLOOKUP($B16,Biomass_pool_output_Livesto_mod!$A$3:$I$250,9,FALSE)*$E16,((VLOOKUP(B16,Other_tables!$E$3:$H$225,4,FALSE))/100)*E16*1000))</f>
        <v>0</v>
      </c>
      <c r="X16" s="301">
        <f>(IF($B16="","0",VLOOKUP($B16,Biomass_pool_output_Livesto_mod!$A$3:$J$250,10,FALSE)))*$E16</f>
        <v>0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200</v>
      </c>
      <c r="Q17" s="131"/>
      <c r="R17" s="18">
        <f t="shared" ref="R17:V17" si="1">SUM(R13:R16)</f>
        <v>450</v>
      </c>
      <c r="S17" s="18">
        <f t="shared" si="1"/>
        <v>21.8408664259928</v>
      </c>
      <c r="T17" s="18">
        <f t="shared" si="1"/>
        <v>1.89151624548737</v>
      </c>
      <c r="U17" s="18">
        <f t="shared" si="1"/>
        <v>38.989169675090203</v>
      </c>
      <c r="V17" s="18">
        <f t="shared" si="1"/>
        <v>18.2</v>
      </c>
      <c r="W17" s="18">
        <f>SUM(W13:W16)</f>
        <v>920</v>
      </c>
      <c r="X17" s="301">
        <f>IF((X13+X14+X15+X16)=0,0,(E13*X13+E14*X14+E15*X15+E16*X16)/E17)</f>
        <v>1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 t="s">
        <v>330</v>
      </c>
      <c r="C22" s="8" t="s">
        <v>13</v>
      </c>
      <c r="D22" s="116" t="s">
        <v>127</v>
      </c>
      <c r="E22" s="115">
        <f>IF(B22="",0,VLOOKUP(B22,$B$13:$E$16,4,FALSE))</f>
        <v>1</v>
      </c>
      <c r="F22" s="93"/>
      <c r="G22" s="128"/>
      <c r="H22" s="93"/>
      <c r="I22" s="93"/>
      <c r="J22" s="93"/>
      <c r="K22" s="93"/>
      <c r="L22" s="163">
        <f>IF(G22="IPCC_MCF_B0",0,((W13/1000)*(I22/100)))</f>
        <v>0</v>
      </c>
      <c r="M22" s="163">
        <f>IF(G22="IPCC_MCF_B0",0,((W13/1000)*(J22/100)))</f>
        <v>0</v>
      </c>
      <c r="O22" s="177"/>
      <c r="P22" s="247">
        <f>IF($B22="","0",(((E22-Q22)*1000)/((E22*1000)/P13)))</f>
        <v>200</v>
      </c>
      <c r="Q22" s="243">
        <f>AR22*(16/12)*9.375</f>
        <v>0</v>
      </c>
      <c r="R22" s="159">
        <f>AR22*5</f>
        <v>0</v>
      </c>
      <c r="S22" s="159">
        <v>0</v>
      </c>
      <c r="T22" s="159">
        <v>0</v>
      </c>
      <c r="U22" s="159">
        <v>0</v>
      </c>
      <c r="V22" s="159">
        <f>(AR22*(16/12)*55)+(AR22*4*21.75)</f>
        <v>0</v>
      </c>
      <c r="W22" s="159">
        <f>AR22*(16/12)*9.375</f>
        <v>0</v>
      </c>
      <c r="X22" s="159">
        <f>IF(L22&gt;0,(L22-(L22*BH22^(F22/10))),0)</f>
        <v>0</v>
      </c>
      <c r="Y22" s="207">
        <f>IF(M22&gt;0,(M22-(M22*BI22^(F22/10))),0)</f>
        <v>0</v>
      </c>
      <c r="Z22" s="202">
        <f>E22-Q22</f>
        <v>1</v>
      </c>
      <c r="AA22" s="27">
        <f>IF($E22="",0,(R13-(R22*1000))/1000)</f>
        <v>0.45</v>
      </c>
      <c r="AB22" s="27">
        <f>IF($E22="",0,(S13-(S22*1000))/1000)</f>
        <v>2.1840866425992801E-2</v>
      </c>
      <c r="AC22" s="27">
        <f>IF($E22="",0,(T13-(T22*1000))/1000)</f>
        <v>1.89151624548737E-3</v>
      </c>
      <c r="AD22" s="27">
        <f>IF($E22="",0,(U13-(U22*1000))/1000)</f>
        <v>3.8989169675090203E-2</v>
      </c>
      <c r="AE22" s="27">
        <f>IF($E22="",0,(V13-V22))</f>
        <v>18.2</v>
      </c>
      <c r="AF22" s="27">
        <f>IF($E22="",0,(W13-(W22*1000))/1000)</f>
        <v>0.92</v>
      </c>
      <c r="AG22" s="27">
        <f>IF($E22="",0,(L22-X22))</f>
        <v>0</v>
      </c>
      <c r="AH22" s="196">
        <f>IF($E22="",0,(M22-Y22))</f>
        <v>0</v>
      </c>
      <c r="AI22" s="200">
        <f>IF($E22=0,"",(AA22/$Z22)*1000)</f>
        <v>450</v>
      </c>
      <c r="AJ22" s="18">
        <f t="shared" ref="AJ22:AL25" si="2">IF($E22=0,"",(AB22/$Z22)*1000)</f>
        <v>21.8408664259928</v>
      </c>
      <c r="AK22" s="18">
        <f t="shared" si="2"/>
        <v>1.89151624548737</v>
      </c>
      <c r="AL22" s="18">
        <f t="shared" si="2"/>
        <v>38.989169675090203</v>
      </c>
      <c r="AM22" s="18">
        <f>IF($E22=0,"",(AE22/$Z22))</f>
        <v>18.2</v>
      </c>
      <c r="AN22" s="201">
        <f>IF($E22=0,"",(AF22/$Z22)*1000)</f>
        <v>920</v>
      </c>
      <c r="AP22" s="264">
        <f>IF(B22="","",(AR22*4))</f>
        <v>0</v>
      </c>
      <c r="AQ22" s="26">
        <v>0</v>
      </c>
      <c r="AR22" s="272">
        <f>IF(F22="",0,IF(G22="Arrhenius",(BL22+BM22)*(12/16),(((W13/1000)*BO22*(BP22/100)*0.67)*(12/16))*(F22/$G$8)))</f>
        <v>0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0</v>
      </c>
      <c r="BE22" s="138">
        <f>((M22*0.01*EXP(K22-81000*(1/(8.314*(H22+273.15)))))*24)/1000</f>
        <v>0</v>
      </c>
      <c r="BF22" s="138">
        <f>10*9.375*BD22</f>
        <v>0</v>
      </c>
      <c r="BG22" s="138">
        <f>10*9.375*BE22</f>
        <v>0</v>
      </c>
      <c r="BH22" s="139" t="e">
        <f>IF(B22="",0,1-(BF22/L22))</f>
        <v>#DIV/0!</v>
      </c>
      <c r="BI22" s="139" t="e">
        <f>IF(B22="",0,1-(BG22/M22))</f>
        <v>#DIV/0!</v>
      </c>
      <c r="BJ22" s="54" t="e">
        <f>IF(B22="",0,(L22+L22*BH22^(F22/10))/2)</f>
        <v>#DIV/0!</v>
      </c>
      <c r="BK22" s="54" t="e">
        <f>IF(B22="",0,(M22+M22*BI22^(F22/10))/2)</f>
        <v>#DIV/0!</v>
      </c>
      <c r="BL22" s="140" t="e">
        <f>(((BJ22*EXP($K22-81000*(1/(8.314*(H22+273.15)))))*24)*F22)/1000</f>
        <v>#DIV/0!</v>
      </c>
      <c r="BM22" s="290" t="e">
        <f>(((BK22*0.01*EXP(K22-81000*(1/(8.314*(H22+273.15)))))*24)*F22)/1000</f>
        <v>#DIV/0!</v>
      </c>
      <c r="BO22" s="285">
        <f>VLOOKUP(B22,'Processed products'!$AK$5:$AV$250,12,FALSE)</f>
        <v>0</v>
      </c>
      <c r="BP22" s="316">
        <f>VLOOKUP(B22,'Processed products'!$AK$5:$AV$250,11,FALSE)</f>
        <v>0</v>
      </c>
      <c r="BR22" s="329">
        <f>$X$17</f>
        <v>1</v>
      </c>
      <c r="BT22" s="228">
        <f t="shared" si="0"/>
        <v>0</v>
      </c>
      <c r="BU22" s="228">
        <f t="shared" si="0"/>
        <v>0</v>
      </c>
      <c r="BV22" s="228">
        <f t="shared" si="0"/>
        <v>0</v>
      </c>
      <c r="BW22" s="228">
        <f t="shared" si="0"/>
        <v>0</v>
      </c>
      <c r="BX22" s="228">
        <f t="shared" si="0"/>
        <v>0</v>
      </c>
      <c r="BY22" s="228">
        <f t="shared" si="0"/>
        <v>0</v>
      </c>
      <c r="BZ22" s="228">
        <f t="shared" si="0"/>
        <v>0</v>
      </c>
      <c r="CA22" s="228">
        <f t="shared" si="0"/>
        <v>0</v>
      </c>
      <c r="CB22" s="228">
        <f t="shared" si="0"/>
        <v>0</v>
      </c>
    </row>
    <row r="23" spans="1:80" x14ac:dyDescent="0.3">
      <c r="A23" s="85" t="s">
        <v>89</v>
      </c>
      <c r="B23" s="116" t="str">
        <f t="shared" ref="B23:B25" si="3">IF(B14="","",B14)</f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2"/>
        <v/>
      </c>
      <c r="AK23" s="18" t="str">
        <f t="shared" si="2"/>
        <v/>
      </c>
      <c r="AL23" s="18" t="str">
        <f t="shared" si="2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1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3"/>
        <v/>
      </c>
      <c r="C24" s="8" t="s">
        <v>13</v>
      </c>
      <c r="D24" s="116"/>
      <c r="E24" s="115">
        <f>IF(B24="",0,VLOOKUP(B24,$B$13:$E$16,4,FALSE))</f>
        <v>0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8">IF(G24="IPCC_MCF_B0",0,((W15/1000)*(J24/100)))</f>
        <v>0</v>
      </c>
      <c r="O24" s="177"/>
      <c r="P24" s="247" t="str">
        <f>IF($B24="","0",(((E24-Q24)*1000)/((E24*1000)/P15)))</f>
        <v>0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0</v>
      </c>
      <c r="AA24" s="27">
        <f t="shared" si="9"/>
        <v>0</v>
      </c>
      <c r="AB24" s="27">
        <f t="shared" si="9"/>
        <v>0</v>
      </c>
      <c r="AC24" s="27">
        <f t="shared" si="9"/>
        <v>0</v>
      </c>
      <c r="AD24" s="27">
        <f t="shared" si="9"/>
        <v>0</v>
      </c>
      <c r="AE24" s="27">
        <f t="shared" si="10"/>
        <v>0</v>
      </c>
      <c r="AF24" s="27">
        <f t="shared" si="11"/>
        <v>0</v>
      </c>
      <c r="AG24" s="27">
        <f t="shared" si="12"/>
        <v>0</v>
      </c>
      <c r="AH24" s="196">
        <f t="shared" si="12"/>
        <v>0</v>
      </c>
      <c r="AI24" s="200" t="str">
        <f t="shared" si="13"/>
        <v/>
      </c>
      <c r="AJ24" s="18" t="str">
        <f t="shared" si="2"/>
        <v/>
      </c>
      <c r="AK24" s="18" t="str">
        <f t="shared" si="2"/>
        <v/>
      </c>
      <c r="AL24" s="18" t="str">
        <f t="shared" si="2"/>
        <v/>
      </c>
      <c r="AM24" s="18" t="str">
        <f t="shared" si="14"/>
        <v/>
      </c>
      <c r="AN24" s="201" t="str">
        <f t="shared" si="15"/>
        <v/>
      </c>
      <c r="AP24" s="264" t="str">
        <f t="shared" si="16"/>
        <v/>
      </c>
      <c r="AQ24" s="26">
        <v>0</v>
      </c>
      <c r="AR24" s="272">
        <f t="shared" si="17"/>
        <v>0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0"/>
        <v>0</v>
      </c>
      <c r="BH24" s="139">
        <f t="shared" si="21"/>
        <v>0</v>
      </c>
      <c r="BI24" s="139">
        <f t="shared" si="22"/>
        <v>0</v>
      </c>
      <c r="BJ24" s="54">
        <f t="shared" si="23"/>
        <v>0</v>
      </c>
      <c r="BK24" s="54">
        <f t="shared" si="24"/>
        <v>0</v>
      </c>
      <c r="BL24" s="140">
        <f t="shared" si="25"/>
        <v>0</v>
      </c>
      <c r="BM24" s="290">
        <f t="shared" si="26"/>
        <v>0</v>
      </c>
      <c r="BO24" s="285" t="e">
        <f>VLOOKUP(B24,'Processed products'!$AK$5:$AV$250,12,FALSE)</f>
        <v>#N/A</v>
      </c>
      <c r="BP24" s="316" t="e">
        <f>VLOOKUP(B24,'Processed products'!$AK$5:$AV$250,11,FALSE)</f>
        <v>#N/A</v>
      </c>
      <c r="BR24" s="329">
        <f t="shared" si="27"/>
        <v>1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3"/>
        <v/>
      </c>
      <c r="C25" s="8" t="s">
        <v>13</v>
      </c>
      <c r="D25" s="116"/>
      <c r="E25" s="115">
        <f>IF(B25="",0,VLOOKUP(B25,$B$13:$E$16,4,FALSE))</f>
        <v>0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 t="str">
        <f t="shared" ref="P25" si="29">IF($B25="","0",(((E25-Q25)*1000)/((E25*1000)/P16)))</f>
        <v>0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0</v>
      </c>
      <c r="AA25" s="223">
        <f t="shared" si="9"/>
        <v>0</v>
      </c>
      <c r="AB25" s="223">
        <f t="shared" si="9"/>
        <v>0</v>
      </c>
      <c r="AC25" s="223">
        <f t="shared" si="9"/>
        <v>0</v>
      </c>
      <c r="AD25" s="223">
        <f t="shared" si="9"/>
        <v>0</v>
      </c>
      <c r="AE25" s="223">
        <f t="shared" si="10"/>
        <v>0</v>
      </c>
      <c r="AF25" s="223">
        <f t="shared" si="11"/>
        <v>0</v>
      </c>
      <c r="AG25" s="223">
        <f t="shared" si="12"/>
        <v>0</v>
      </c>
      <c r="AH25" s="224">
        <f t="shared" si="12"/>
        <v>0</v>
      </c>
      <c r="AI25" s="156" t="str">
        <f t="shared" si="13"/>
        <v/>
      </c>
      <c r="AJ25" s="157" t="str">
        <f t="shared" si="2"/>
        <v/>
      </c>
      <c r="AK25" s="157" t="str">
        <f t="shared" si="2"/>
        <v/>
      </c>
      <c r="AL25" s="157" t="str">
        <f t="shared" si="2"/>
        <v/>
      </c>
      <c r="AM25" s="157" t="str">
        <f t="shared" si="14"/>
        <v/>
      </c>
      <c r="AN25" s="158" t="str">
        <f t="shared" si="15"/>
        <v/>
      </c>
      <c r="AP25" s="264" t="str">
        <f t="shared" si="16"/>
        <v/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>
        <f t="shared" si="21"/>
        <v>0</v>
      </c>
      <c r="BI25" s="314">
        <f t="shared" si="22"/>
        <v>0</v>
      </c>
      <c r="BJ25" s="291">
        <f t="shared" si="23"/>
        <v>0</v>
      </c>
      <c r="BK25" s="291">
        <f t="shared" si="24"/>
        <v>0</v>
      </c>
      <c r="BL25" s="292">
        <f t="shared" si="25"/>
        <v>0</v>
      </c>
      <c r="BM25" s="293">
        <f t="shared" si="26"/>
        <v>0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1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</v>
      </c>
      <c r="M26" s="163">
        <f>SUM(M22:M25)</f>
        <v>0</v>
      </c>
      <c r="O26" s="177"/>
      <c r="P26" s="249">
        <f>(E22*P22+E23*P23+E24*P24+E25*P25)/E26</f>
        <v>200</v>
      </c>
      <c r="Q26" s="244">
        <f>SUM(Q22:Q25)</f>
        <v>0</v>
      </c>
      <c r="R26" s="208">
        <f t="shared" ref="R26:Y26" si="30">SUM(R22:R25)</f>
        <v>0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0</v>
      </c>
      <c r="W26" s="208">
        <f t="shared" si="30"/>
        <v>0</v>
      </c>
      <c r="X26" s="208">
        <f t="shared" si="30"/>
        <v>0</v>
      </c>
      <c r="Y26" s="222">
        <f t="shared" si="30"/>
        <v>0</v>
      </c>
      <c r="Z26" s="215">
        <f>SUM(Z22:Z25)</f>
        <v>1</v>
      </c>
      <c r="AA26" s="70">
        <f t="shared" ref="AA26:AH26" si="31">SUM(AA22:AA25)</f>
        <v>0.45</v>
      </c>
      <c r="AB26" s="70">
        <f t="shared" si="31"/>
        <v>2.1840866425992801E-2</v>
      </c>
      <c r="AC26" s="70">
        <f t="shared" si="31"/>
        <v>1.89151624548737E-3</v>
      </c>
      <c r="AD26" s="70">
        <f t="shared" si="31"/>
        <v>3.8989169675090203E-2</v>
      </c>
      <c r="AE26" s="70">
        <f t="shared" si="31"/>
        <v>18.2</v>
      </c>
      <c r="AF26" s="70">
        <f t="shared" si="31"/>
        <v>0.92</v>
      </c>
      <c r="AG26" s="70">
        <f t="shared" si="31"/>
        <v>0</v>
      </c>
      <c r="AH26" s="216">
        <f t="shared" si="31"/>
        <v>0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B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>Solid/total fraction of input1 - Pulp_potato1_conv</v>
      </c>
      <c r="B31" s="66" t="str">
        <f>IF(B13="","",B13)</f>
        <v>Pulp_potato1_conv</v>
      </c>
      <c r="C31" s="67" t="s">
        <v>13</v>
      </c>
      <c r="D31" s="280" t="s">
        <v>127</v>
      </c>
      <c r="E31" s="68">
        <v>1</v>
      </c>
      <c r="F31" s="70">
        <f>IF(E31&gt;0,(E31)*($E$22-$Q$22),0)</f>
        <v>1</v>
      </c>
      <c r="G31" s="67" t="str">
        <f>B31</f>
        <v>Pulp_potato1_conv</v>
      </c>
      <c r="H31" s="67" t="str">
        <f>IF(G31="","",VLOOKUP(G31,Other_tables!$Y$3:$AA$214,2,FALSE))</f>
        <v>Energy_biomass_rerservation_conv</v>
      </c>
      <c r="I31" s="67" t="str">
        <f>IF(G31="","",VLOOKUP(G31,Other_tables!$Y$3:$AA$214,3,FALSE))</f>
        <v>Energy_biomass_reservation</v>
      </c>
      <c r="J31" s="111"/>
      <c r="K31" s="111"/>
      <c r="L31" s="69">
        <v>1</v>
      </c>
      <c r="M31" s="69">
        <v>1</v>
      </c>
      <c r="N31" s="69">
        <v>1</v>
      </c>
      <c r="O31" s="69">
        <v>1</v>
      </c>
      <c r="P31" s="69">
        <v>1</v>
      </c>
      <c r="Q31" s="69">
        <v>1</v>
      </c>
      <c r="R31" s="180"/>
      <c r="S31" s="181"/>
      <c r="T31" s="172">
        <f>IF(B32="",P13,IF(B33="",(F31/(((E13/(P13/1000))-Q22)-(F32/(T32/1000))))*1000,(F31/(((E13/(P13/1000))-Q22)-((F33/(T33/1000))+(F32/(T32/1000)))))*1000))</f>
        <v>200</v>
      </c>
      <c r="U31" s="182" t="s">
        <v>126</v>
      </c>
      <c r="V31" s="180"/>
      <c r="W31" s="180"/>
      <c r="X31" s="180"/>
      <c r="Y31" s="180"/>
      <c r="Z31" s="215">
        <f>F31</f>
        <v>1</v>
      </c>
      <c r="AA31" s="170">
        <f t="shared" ref="AA31:AD33" si="32">IF($E31="",0,((R$13-(R$22*1000))*L31)/1000)</f>
        <v>0.45</v>
      </c>
      <c r="AB31" s="70">
        <f t="shared" si="32"/>
        <v>2.1840866425992801E-2</v>
      </c>
      <c r="AC31" s="70">
        <f t="shared" si="32"/>
        <v>1.89151624548737E-3</v>
      </c>
      <c r="AD31" s="70">
        <f t="shared" si="32"/>
        <v>3.8989169675090203E-2</v>
      </c>
      <c r="AE31" s="70">
        <f>IF($E31="",0,((V$13-V$22)*P31))</f>
        <v>18.2</v>
      </c>
      <c r="AF31" s="144">
        <f>IF($E31="",0,((W$13-(W$22*1000))*Q31)/1000)</f>
        <v>0.92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>
        <f t="shared" ref="AI31:AL42" si="35">IF($E31="","",(AA31/$F31)*1000)</f>
        <v>450</v>
      </c>
      <c r="AJ31" s="71">
        <f t="shared" si="35"/>
        <v>21.8408664259928</v>
      </c>
      <c r="AK31" s="71">
        <f t="shared" si="35"/>
        <v>1.89151624548737</v>
      </c>
      <c r="AL31" s="71">
        <f t="shared" si="35"/>
        <v>38.989169675090203</v>
      </c>
      <c r="AM31" s="187">
        <f t="shared" ref="AM31:AM42" si="36">IF($E31="","",(AE31/$F31))</f>
        <v>18.2</v>
      </c>
      <c r="AN31" s="112">
        <f t="shared" ref="AN31:AN42" si="37">IF($E31="","",(AF31/$F31)*1000)</f>
        <v>920</v>
      </c>
      <c r="BR31" s="329">
        <f t="shared" ref="BR31:BR42" si="38">$X$17</f>
        <v>1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179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154" t="str">
        <f t="shared" si="37"/>
        <v/>
      </c>
      <c r="BR32" s="329">
        <f t="shared" si="38"/>
        <v>1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1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 t="str">
        <f>IF(B14="","",B14)</f>
        <v/>
      </c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products'!$AJ$5:$AM$104,2,FALSE))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1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1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1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 xml:space="preserve">Solid/total fraction of input3 - </v>
      </c>
      <c r="B37" s="66" t="str">
        <f>IF(B15="","",B15)</f>
        <v/>
      </c>
      <c r="C37" s="67" t="s">
        <v>13</v>
      </c>
      <c r="D37" s="280"/>
      <c r="E37" s="68"/>
      <c r="F37" s="70">
        <f>IF(E37&gt;0,(E37)*($E$24-$Q$24),0)</f>
        <v>0</v>
      </c>
      <c r="G37" s="67" t="str">
        <f>B37</f>
        <v/>
      </c>
      <c r="H37" s="67" t="str">
        <f>IF(G37="","",VLOOKUP(G37,Other_tables!$Y$3:$AA$214,2,FALSE))</f>
        <v/>
      </c>
      <c r="I37" s="67" t="str">
        <f>IF(G37="","",VLOOKUP(G37,Other_tables!$Y$3:$AA$214,3,FALSE))</f>
        <v/>
      </c>
      <c r="J37" s="111"/>
      <c r="K37" s="111"/>
      <c r="L37" s="69"/>
      <c r="M37" s="69"/>
      <c r="N37" s="69"/>
      <c r="O37" s="69"/>
      <c r="P37" s="69"/>
      <c r="Q37" s="69"/>
      <c r="R37" s="180"/>
      <c r="S37" s="181"/>
      <c r="T37" s="172" t="str">
        <f>IF(B38="",P15,IF(B39="",(F37/(((E15/(P15/1000))-Q24)-(F38/(T38/1000))))*1000,(F37/(((E15/(P15/1000))-Q24)-((F39/(T39/1000))+(F38/(T38/1000)))))*1000))</f>
        <v>0</v>
      </c>
      <c r="U37" s="182" t="s">
        <v>126</v>
      </c>
      <c r="V37" s="180"/>
      <c r="W37" s="180"/>
      <c r="X37" s="180"/>
      <c r="Y37" s="180"/>
      <c r="Z37" s="215">
        <f t="shared" si="39"/>
        <v>0</v>
      </c>
      <c r="AA37" s="170">
        <f t="shared" ref="AA37:AD39" si="41">IF($E37="",0,((R$15-(R$24*1000))*L37)/1000)</f>
        <v>0</v>
      </c>
      <c r="AB37" s="70">
        <f t="shared" si="41"/>
        <v>0</v>
      </c>
      <c r="AC37" s="70">
        <f t="shared" si="41"/>
        <v>0</v>
      </c>
      <c r="AD37" s="70">
        <f t="shared" si="41"/>
        <v>0</v>
      </c>
      <c r="AE37" s="70">
        <f>IF($E37="",0,((V$15-V$24)*P37))</f>
        <v>0</v>
      </c>
      <c r="AF37" s="144">
        <f>IF($E37="",0,((W$15-(W$24*1000))*Q37)/1000)</f>
        <v>0</v>
      </c>
      <c r="AG37" s="144">
        <f t="shared" si="33"/>
        <v>0</v>
      </c>
      <c r="AH37" s="216">
        <f t="shared" si="34"/>
        <v>0</v>
      </c>
      <c r="AI37" s="210" t="str">
        <f t="shared" si="35"/>
        <v/>
      </c>
      <c r="AJ37" s="71" t="str">
        <f t="shared" si="35"/>
        <v/>
      </c>
      <c r="AK37" s="71" t="str">
        <f t="shared" si="35"/>
        <v/>
      </c>
      <c r="AL37" s="71" t="str">
        <f t="shared" si="35"/>
        <v/>
      </c>
      <c r="AM37" s="187" t="str">
        <f>IF($E37="","",(AE37/$F37))</f>
        <v/>
      </c>
      <c r="AN37" s="112" t="str">
        <f t="shared" si="37"/>
        <v/>
      </c>
      <c r="BR37" s="329">
        <f t="shared" si="38"/>
        <v>1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1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1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 xml:space="preserve">Solid/total fraction of input4 - </v>
      </c>
      <c r="B40" s="66" t="str">
        <f>IF(B16="","",B16)</f>
        <v/>
      </c>
      <c r="C40" s="67" t="s">
        <v>13</v>
      </c>
      <c r="D40" s="280"/>
      <c r="E40" s="68"/>
      <c r="F40" s="70">
        <f>IF(E40&gt;0,(E40)*($E$25-$Q$25),0)</f>
        <v>0</v>
      </c>
      <c r="G40" s="67" t="str">
        <f>B40</f>
        <v/>
      </c>
      <c r="H40" s="67" t="str">
        <f>IF(G40="","",VLOOKUP(G40,Other_tables!$Y$3:$AA$214,2,FALSE))</f>
        <v/>
      </c>
      <c r="I40" s="67" t="str">
        <f>IF(G40="","",VLOOKUP(G40,Other_tables!$Y$3:$AA$214,3,FALSE))</f>
        <v/>
      </c>
      <c r="J40" s="111"/>
      <c r="K40" s="111"/>
      <c r="L40" s="69"/>
      <c r="M40" s="69"/>
      <c r="N40" s="69"/>
      <c r="O40" s="69"/>
      <c r="P40" s="69"/>
      <c r="Q40" s="69"/>
      <c r="R40" s="180"/>
      <c r="S40" s="181"/>
      <c r="T40" s="172" t="str">
        <f>IF(B41="",P16,IF(B42="",(F40/(((E16/(P16/1000))-Q25)-(F41/(T41/1000))))*1000,(F40/(((E16/(P16/1000))-Q25)-((F42/(T42/1000))+(F41/(T41/1000)))))*1000))</f>
        <v>0</v>
      </c>
      <c r="U40" s="182" t="s">
        <v>126</v>
      </c>
      <c r="V40" s="180"/>
      <c r="W40" s="180"/>
      <c r="X40" s="180"/>
      <c r="Y40" s="180"/>
      <c r="Z40" s="215">
        <f t="shared" si="39"/>
        <v>0</v>
      </c>
      <c r="AA40" s="170">
        <f t="shared" ref="AA40:AD42" si="44">IF($E40="",0,((R$16-(R$25*1000))*L40)/1000)</f>
        <v>0</v>
      </c>
      <c r="AB40" s="70">
        <f t="shared" si="44"/>
        <v>0</v>
      </c>
      <c r="AC40" s="70">
        <f t="shared" si="44"/>
        <v>0</v>
      </c>
      <c r="AD40" s="70">
        <f t="shared" si="44"/>
        <v>0</v>
      </c>
      <c r="AE40" s="70">
        <f>IF($E40="",0,((V$16-V$25)*P40))</f>
        <v>0</v>
      </c>
      <c r="AF40" s="144">
        <f>IF($E40="",0,((W$16-(W$25*1000))*Q40)/1000)</f>
        <v>0</v>
      </c>
      <c r="AG40" s="144">
        <f t="shared" si="33"/>
        <v>0</v>
      </c>
      <c r="AH40" s="216">
        <f t="shared" si="34"/>
        <v>0</v>
      </c>
      <c r="AI40" s="210" t="str">
        <f t="shared" si="35"/>
        <v/>
      </c>
      <c r="AJ40" s="71" t="str">
        <f t="shared" si="35"/>
        <v/>
      </c>
      <c r="AK40" s="71" t="str">
        <f t="shared" si="35"/>
        <v/>
      </c>
      <c r="AL40" s="71" t="str">
        <f t="shared" si="35"/>
        <v/>
      </c>
      <c r="AM40" s="187" t="str">
        <f t="shared" si="36"/>
        <v/>
      </c>
      <c r="AN40" s="112" t="str">
        <f t="shared" si="37"/>
        <v/>
      </c>
      <c r="BR40" s="329">
        <f t="shared" si="38"/>
        <v>1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1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1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1</v>
      </c>
      <c r="L43" s="27">
        <f t="shared" ref="L43:Q43" si="45">SUM(L28,L31:L42)</f>
        <v>1</v>
      </c>
      <c r="M43" s="27">
        <f t="shared" si="45"/>
        <v>1</v>
      </c>
      <c r="N43" s="27">
        <f t="shared" si="45"/>
        <v>1</v>
      </c>
      <c r="O43" s="27">
        <f t="shared" si="45"/>
        <v>1</v>
      </c>
      <c r="P43" s="27">
        <f t="shared" si="45"/>
        <v>1</v>
      </c>
      <c r="Q43" s="64">
        <f t="shared" si="45"/>
        <v>1</v>
      </c>
      <c r="S43" s="28"/>
      <c r="Y43" s="225" t="s">
        <v>40</v>
      </c>
      <c r="Z43" s="141">
        <f>SUM(Z31:Z42)</f>
        <v>1</v>
      </c>
      <c r="AA43" s="141">
        <f t="shared" ref="AA43:AG43" si="46">SUM(AA31:AA42)</f>
        <v>0.45</v>
      </c>
      <c r="AB43" s="141">
        <f t="shared" si="46"/>
        <v>2.1840866425992801E-2</v>
      </c>
      <c r="AC43" s="141">
        <f t="shared" si="46"/>
        <v>1.89151624548737E-3</v>
      </c>
      <c r="AD43" s="141">
        <f>SUM(AD31:AD42)</f>
        <v>3.8989169675090203E-2</v>
      </c>
      <c r="AE43" s="141">
        <f t="shared" si="46"/>
        <v>18.2</v>
      </c>
      <c r="AF43" s="141">
        <f t="shared" si="46"/>
        <v>0.92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</v>
      </c>
      <c r="AA44" s="198">
        <f t="shared" ref="AA44:AG44" si="47">AA26-AA43</f>
        <v>0</v>
      </c>
      <c r="AB44" s="198">
        <f t="shared" si="47"/>
        <v>0</v>
      </c>
      <c r="AC44" s="198">
        <f t="shared" si="47"/>
        <v>0</v>
      </c>
      <c r="AD44" s="198">
        <f t="shared" si="47"/>
        <v>0</v>
      </c>
      <c r="AE44" s="198">
        <f t="shared" si="47"/>
        <v>0</v>
      </c>
      <c r="AF44" s="198">
        <f t="shared" si="47"/>
        <v>0</v>
      </c>
      <c r="AG44" s="198">
        <f t="shared" si="47"/>
        <v>0</v>
      </c>
      <c r="AH44" s="199">
        <f>AH26-AH43</f>
        <v>0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58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>Pulp_potato1_conv</v>
      </c>
      <c r="C48" s="27">
        <f>IF(B48="",0,IF(VLOOKUP(G48,Other_tables!$E$3:$H$225,3,FALSE)="Nej",VLOOKUP(B48,$B$31:$AH$42,31,FALSE),((VLOOKUP(G48,Other_tables!$E$3:$H$225,4,FALSE))/100)*VLOOKUP(B48,$B$31:$F$42,5,FALSE)))</f>
        <v>0.92</v>
      </c>
      <c r="D48" s="162"/>
      <c r="E48" s="16">
        <f>IF(B48="","",IF($G$5=Other_tables!$I$2,VLOOKUP(G48,Other_tables!$E$3:$K$225,5,FALSE),IF($G$5=Other_tables!$J$2,VLOOKUP(G48,Other_tables!$E$3:$K$225,6,FALSE),IF($G$5=Other_tables!$K$2,VLOOKUP(G48,Other_tables!$E$3:$K$225,7,FALSE),"?"))))</f>
        <v>420</v>
      </c>
      <c r="F48" s="27">
        <f t="shared" ref="F48:F50" si="49">IF(OR(E48="",E48="?"),0,((((0.981*E48*C48)/(0.0831*(273.15+$G$4)))*16)/1000)*((100-$G$7)/100))</f>
        <v>0.25267959824841263</v>
      </c>
      <c r="G48" s="16" t="str">
        <f>B13</f>
        <v>Pulp_potato1_conv</v>
      </c>
      <c r="Q48" s="159">
        <f t="shared" ref="Q48:Q50" si="50">IF(OR(E48="",E48="?"),0,(F48/((100-$G$7)/100))*2.48)</f>
        <v>0.63297515520814474</v>
      </c>
      <c r="R48" s="159">
        <f>IF(OR(E48="",E48="?"),0,(F48*(12/16)+AR48+AQ48+AP48))</f>
        <v>0.29441001674701411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16.277702669535905</v>
      </c>
      <c r="W48" s="159">
        <f t="shared" ref="W48:W50" si="52">IF(OR(E48="",E48="?"),0,(F48/((100-$G$7)/100))*2.48)</f>
        <v>0.63297515520814474</v>
      </c>
      <c r="X48" s="159">
        <f>W48</f>
        <v>0.63297515520814474</v>
      </c>
      <c r="Y48" s="165"/>
      <c r="AP48" s="188">
        <f>IF(F48="","",(F48/((100-$G$7)/100))*(12/16)*0.538)</f>
        <v>0.10298607868003486</v>
      </c>
      <c r="AQ48" s="26">
        <v>0</v>
      </c>
      <c r="AR48" s="188">
        <f>IF(F48="","",((F48/((100-$G$7)/100))-F48)*(12/16))</f>
        <v>1.9142393806697855E-3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/>
      </c>
      <c r="C50" s="27">
        <f>IF(B50="",0,IF(VLOOKUP(G50,Other_tables!$E$3:$H$225,3,FALSE)="Nej",VLOOKUP(B50,$B$31:$AH$42,31,FALSE),((VLOOKUP(G50,Other_tables!$E$3:$H$225,4,FALSE))/100)*VLOOKUP(B50,$B$31:$F$42,5,FALSE)))</f>
        <v>0</v>
      </c>
      <c r="D50" s="162"/>
      <c r="E50" s="16" t="str">
        <f>IF(B50="","",IF($G$5=Other_tables!$I$2,VLOOKUP(G50,Other_tables!$E$3:$K$225,5,FALSE),IF($G$5=Other_tables!$J$2,VLOOKUP(G50,Other_tables!$E$3:$K$225,6,FALSE),IF($G$5=Other_tables!$K$2,VLOOKUP(G50,Other_tables!$E$3:$K$225,7,FALSE),"?"))))</f>
        <v/>
      </c>
      <c r="F50" s="27">
        <f t="shared" si="49"/>
        <v>0</v>
      </c>
      <c r="G50" s="16">
        <f>B15</f>
        <v>0</v>
      </c>
      <c r="Q50" s="159">
        <f t="shared" si="50"/>
        <v>0</v>
      </c>
      <c r="R50" s="159">
        <f t="shared" si="53"/>
        <v>0</v>
      </c>
      <c r="S50" s="159">
        <v>0</v>
      </c>
      <c r="T50" s="159">
        <v>0</v>
      </c>
      <c r="U50" s="159">
        <v>0</v>
      </c>
      <c r="V50" s="159">
        <f t="shared" si="51"/>
        <v>0</v>
      </c>
      <c r="W50" s="159">
        <f t="shared" si="52"/>
        <v>0</v>
      </c>
      <c r="X50" s="159">
        <f t="shared" si="54"/>
        <v>0</v>
      </c>
      <c r="Y50" s="165"/>
      <c r="AP50" s="188">
        <f>IF(F50="","",(F50/((100-$G$7)/100))*(12/16)*0.538)</f>
        <v>0</v>
      </c>
      <c r="AQ50" s="26">
        <v>0</v>
      </c>
      <c r="AR50" s="188">
        <f>IF(F50="","",((F50/((100-$G$7)/100))-F50)*(12/16))</f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/>
      </c>
      <c r="C51" s="27">
        <f>IF(B51="",0,IF(VLOOKUP(G51,Other_tables!$E$3:$H$129,3,FALSE)="Nej",VLOOKUP(B51,$B$31:$AH$42,31,FALSE),((VLOOKUP(G51,Other_tables!$E$3:$H$129,4,FALSE))/100)*VLOOKUP(B51,$B$31:$F$42,5,FALSE)))</f>
        <v>0</v>
      </c>
      <c r="D51" s="162"/>
      <c r="E51" s="16" t="str">
        <f>IF(B51="","",IF($G$5=Other_tables!$I$2,VLOOKUP(G51,Other_tables!$E$3:$K$225,5,FALSE),IF($G$5=Other_tables!$J$2,VLOOKUP(G51,Other_tables!$E$3:$K$225,6,FALSE),IF($G$5=Other_tables!$K$2,VLOOKUP(G51,Other_tables!$E$3:$K$225,7,FALSE),"?"))))</f>
        <v/>
      </c>
      <c r="F51" s="27">
        <f>IF(OR(E51="",E51="?"),0,((((0.981*E51*C51)/(0.0831*(273.15+$G$4)))*16)/1000)*((100-$G$7)/100))</f>
        <v>0</v>
      </c>
      <c r="G51" s="16">
        <f>B16</f>
        <v>0</v>
      </c>
      <c r="N51" s="152"/>
      <c r="Q51" s="159">
        <f>IF(OR(E51="",E51="?"),0,(F51/((100-$G$7)/100))*2.48)</f>
        <v>0</v>
      </c>
      <c r="R51" s="159">
        <f t="shared" si="53"/>
        <v>0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0</v>
      </c>
      <c r="W51" s="159">
        <f>IF(OR(E51="",E51="?"),0,(F51/((100-$G$7)/100))*2.48)</f>
        <v>0</v>
      </c>
      <c r="X51" s="159">
        <f t="shared" si="54"/>
        <v>0</v>
      </c>
      <c r="Y51" s="165"/>
      <c r="AP51" s="188">
        <f>IF(F51="","",(F51+F51*($G$7/100))*(12/16)*0.538)</f>
        <v>0</v>
      </c>
      <c r="AQ51" s="26">
        <v>0</v>
      </c>
      <c r="AR51" s="188">
        <f>IF(F51="","",(F51*($G$7/100))*(12/16))</f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0.25267959824841263</v>
      </c>
      <c r="Q52" s="27">
        <f t="shared" ref="Q52:X52" si="55">SUM(I36,Q48:Q51)</f>
        <v>0.63297515520814474</v>
      </c>
      <c r="R52" s="27">
        <f t="shared" si="55"/>
        <v>0.29441001674701411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16.277702669535905</v>
      </c>
      <c r="W52" s="27">
        <f t="shared" si="55"/>
        <v>0.63297515520814474</v>
      </c>
      <c r="X52" s="164">
        <f t="shared" si="55"/>
        <v>0.63297515520814474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14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14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 t="s">
        <v>249</v>
      </c>
      <c r="C57" s="8" t="s">
        <v>13</v>
      </c>
      <c r="D57" s="116" t="s">
        <v>128</v>
      </c>
      <c r="E57" s="169">
        <f>Z31+Z34+Z37+Z40-Q52</f>
        <v>0.36702484479185526</v>
      </c>
      <c r="F57" s="93">
        <v>66</v>
      </c>
      <c r="G57" s="128" t="s">
        <v>101</v>
      </c>
      <c r="H57" s="93">
        <v>9.3000000000000007</v>
      </c>
      <c r="I57" s="23"/>
      <c r="J57" s="23"/>
      <c r="K57" s="93">
        <v>27.9</v>
      </c>
      <c r="L57" s="139">
        <f>C48+C49+C50+C51-W52</f>
        <v>0.2870248447918553</v>
      </c>
      <c r="M57" s="139">
        <v>0</v>
      </c>
      <c r="O57" s="278">
        <f>IF(B57="",0,((($B$69*$Z$57)/1000)/$B$72)*1000)</f>
        <v>39.064769860142974</v>
      </c>
      <c r="Q57" s="159">
        <f>AR57*(16/12)*19.5</f>
        <v>1.1890573336010095E-2</v>
      </c>
      <c r="R57" s="159">
        <f>AR57*11</f>
        <v>5.0306271806196557E-3</v>
      </c>
      <c r="S57" s="159">
        <v>0</v>
      </c>
      <c r="T57" s="159">
        <v>0</v>
      </c>
      <c r="U57" s="159">
        <v>0</v>
      </c>
      <c r="V57" s="159">
        <f>(AR57*(16/12)*55)+(AR57*10*21.75)</f>
        <v>0.13300673379062572</v>
      </c>
      <c r="W57" s="159">
        <f>AR57*(16/12)*19.5</f>
        <v>1.1890573336010095E-2</v>
      </c>
      <c r="X57" s="159">
        <f>IF(L57&gt;0,(L57-(L57*BH57^(F57/10))),0)</f>
        <v>1.192705590991322E-2</v>
      </c>
      <c r="Y57" s="190"/>
      <c r="Z57" s="197">
        <f>(Z31+Z34+Z37+Z40)-Q52-Q57</f>
        <v>0.3551342714558452</v>
      </c>
      <c r="AA57" s="198">
        <f>(AA31+AA34+AA37+AA40)-R52-R57</f>
        <v>0.15055935607236623</v>
      </c>
      <c r="AB57" s="198">
        <f t="shared" ref="AB57:AD57" si="56">(AB31+AB34+AB37+AB40)-S52-S57</f>
        <v>2.1840866425992801E-2</v>
      </c>
      <c r="AC57" s="198">
        <f t="shared" si="56"/>
        <v>1.89151624548737E-3</v>
      </c>
      <c r="AD57" s="198">
        <f t="shared" si="56"/>
        <v>3.8989169675090203E-2</v>
      </c>
      <c r="AE57" s="198">
        <f>(AE31+AE34+AE37+AE40)-V52-V57</f>
        <v>1.789290596673468</v>
      </c>
      <c r="AF57" s="198">
        <f>(AF31+AF34+AF37+AF40)-W52-W57</f>
        <v>0.27513427145584524</v>
      </c>
      <c r="AG57" s="198">
        <f>IF(OR(G22="IPCC_MCF_B0",G22=""),L57-X57,(AG31+AG34+AG37+AG40+AH31+AH34+AH37+AH40)-X52-X57)</f>
        <v>0.27509778888194208</v>
      </c>
      <c r="AH57" s="199"/>
      <c r="AI57" s="156">
        <f>IF($E57="","",(AA57/$Z$57)*1000)</f>
        <v>423.95051160553982</v>
      </c>
      <c r="AJ57" s="157">
        <f t="shared" ref="AJ57:AN57" si="57">IF($E57="","",(AB57/$Z$57)*1000)</f>
        <v>61.500306169995575</v>
      </c>
      <c r="AK57" s="157">
        <f t="shared" si="57"/>
        <v>5.326200250213101</v>
      </c>
      <c r="AL57" s="157">
        <f t="shared" si="57"/>
        <v>109.7871222488811</v>
      </c>
      <c r="AM57" s="157">
        <f>IF($E57="","",(AE57/$Z$57))</f>
        <v>5.038349549702458</v>
      </c>
      <c r="AN57" s="158">
        <f t="shared" si="57"/>
        <v>774.7330899041475</v>
      </c>
      <c r="AP57" s="188">
        <f>IF(B57="",0,(AR57*10))</f>
        <v>4.5732974369269595E-3</v>
      </c>
      <c r="AQ57" s="26">
        <v>0</v>
      </c>
      <c r="AR57" s="188">
        <f>IF(B57="",0,IF(G57="Arrhenius",(BL57+BM57)*(12/16),"?"))</f>
        <v>4.5732974369269594E-4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9.4350164776917428E-6</v>
      </c>
      <c r="BE57" s="159"/>
      <c r="BF57" s="159">
        <f>10*19.5*BD57</f>
        <v>1.8398282131498898E-3</v>
      </c>
      <c r="BG57" s="159"/>
      <c r="BH57" s="159">
        <f>1-(BF57/L57)</f>
        <v>0.99359000363022898</v>
      </c>
      <c r="BI57" s="159"/>
      <c r="BJ57" s="159">
        <f>(L57+L57*BH57^(F57/10))/2</f>
        <v>0.28106131683689872</v>
      </c>
      <c r="BK57" s="159">
        <f>(M57+M57*BI57^(F57/10))/2</f>
        <v>0</v>
      </c>
      <c r="BL57" s="315">
        <f>(((BJ57*EXP($K$57-81000*(1/(8.314*(H57+273.15)))))*24)*F57)/1000</f>
        <v>6.0977299159026125E-4</v>
      </c>
      <c r="BM57" s="159"/>
      <c r="BR57" s="329">
        <f t="shared" ref="BR57" si="58">$X$17</f>
        <v>1</v>
      </c>
      <c r="BT57" s="228">
        <f t="shared" si="43"/>
        <v>0.3551342714558452</v>
      </c>
      <c r="BU57" s="228">
        <f t="shared" si="43"/>
        <v>0.15055935607236623</v>
      </c>
      <c r="BV57" s="228">
        <f t="shared" si="43"/>
        <v>2.1840866425992801E-2</v>
      </c>
      <c r="BW57" s="228">
        <f t="shared" si="42"/>
        <v>1.89151624548737E-3</v>
      </c>
      <c r="BX57" s="228">
        <f t="shared" si="42"/>
        <v>3.8989169675090203E-2</v>
      </c>
      <c r="BY57" s="228">
        <f t="shared" si="42"/>
        <v>1.789290596673468</v>
      </c>
      <c r="BZ57" s="228">
        <f t="shared" si="42"/>
        <v>0.27513427145584524</v>
      </c>
      <c r="CA57" s="228">
        <f t="shared" si="42"/>
        <v>0.27509778888194208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/>
      <c r="C62" s="8" t="s">
        <v>13</v>
      </c>
      <c r="D62" s="116"/>
      <c r="E62" s="25"/>
      <c r="F62" s="27">
        <f>(E57-Q57)*E62</f>
        <v>0</v>
      </c>
      <c r="G62" s="8" t="str">
        <f>IF(B62="","",VLOOKUP(B62,'Processed products'!$AJ$5:$AM$104,2,FALSE))</f>
        <v/>
      </c>
      <c r="H62" s="8" t="str">
        <f>IF(B62="","",VLOOKUP(B62,'Processed products'!$AJ$5:$AM$104,3,FALSE))</f>
        <v/>
      </c>
      <c r="I62" s="8" t="str">
        <f>IF(B62="","",VLOOKUP(B62,'Processed products'!$AJ$5:$AM$104,4,FALSE))</f>
        <v/>
      </c>
      <c r="L62" s="26"/>
      <c r="M62" s="26"/>
      <c r="N62" s="26"/>
      <c r="O62" s="26"/>
      <c r="P62" s="26"/>
      <c r="Q62" s="26"/>
      <c r="T62" s="16" t="str">
        <f>(IF($B62="","",VLOOKUP($B62,'Processed products'!$AJ$5:$AN$104,5,FALSE)))</f>
        <v/>
      </c>
      <c r="Z62" s="195">
        <f>F62</f>
        <v>0</v>
      </c>
      <c r="AA62" s="27">
        <f>(($AA$31+$AA$34+$AA$37+$AA$40)-$R$52-$R$57)*L62</f>
        <v>0</v>
      </c>
      <c r="AB62" s="27">
        <f>(($AB$31+$AB$34+$AB$37+$AB$40)-$S$52-$S$57)*M62</f>
        <v>0</v>
      </c>
      <c r="AC62" s="27">
        <f>(($AC$31+$AC$34+$AC$37+$AC$40)-$T$52-$T$57)*N62</f>
        <v>0</v>
      </c>
      <c r="AD62" s="27">
        <f>(($AD$31+$AD$34+$AD$37+$AD$40)-$U$52-$U$57)*O62</f>
        <v>0</v>
      </c>
      <c r="AE62" s="27">
        <f>(($AE$31+$AE$34+$AE$37+$AE$40)-$V$52-$V$57)*P62</f>
        <v>0</v>
      </c>
      <c r="AF62" s="27">
        <f>(($AF$31+$AF$34+$AF$37+$AF$40)-$W$52-$W$57)*Q62</f>
        <v>0</v>
      </c>
      <c r="AG62" s="27">
        <f>($AG$57*Q62)</f>
        <v>0</v>
      </c>
      <c r="AH62" s="196"/>
      <c r="AI62" s="200" t="str">
        <f t="shared" ref="AI62:AL64" si="59">IF($E62="","",(AA62/$F62)*1000)</f>
        <v/>
      </c>
      <c r="AJ62" s="18" t="str">
        <f t="shared" si="59"/>
        <v/>
      </c>
      <c r="AK62" s="18" t="str">
        <f t="shared" si="59"/>
        <v/>
      </c>
      <c r="AL62" s="18" t="str">
        <f t="shared" si="59"/>
        <v/>
      </c>
      <c r="AM62" s="18" t="str">
        <f t="shared" ref="AM62:AN64" si="60">IF($E62="","",(AE62/$F62))</f>
        <v/>
      </c>
      <c r="AN62" s="201" t="str">
        <f t="shared" si="60"/>
        <v/>
      </c>
      <c r="BR62" s="329">
        <f t="shared" ref="BR62:BR64" si="61">$X$17</f>
        <v>1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/>
      <c r="C63" s="8" t="s">
        <v>13</v>
      </c>
      <c r="D63" s="116"/>
      <c r="E63" s="25"/>
      <c r="F63" s="27">
        <f>(E57-Q57)*E63</f>
        <v>0</v>
      </c>
      <c r="G63" s="8" t="str">
        <f>IF(B63="","",VLOOKUP(B63,'Processed products'!$AJ$5:$AM$104,2,FALSE))</f>
        <v/>
      </c>
      <c r="H63" s="8" t="str">
        <f>IF(B63="","",VLOOKUP(B63,'Processed products'!$AJ$5:$AM$104,3,FALSE))</f>
        <v/>
      </c>
      <c r="I63" s="8" t="str">
        <f>IF(B63="","",VLOOKUP(B63,'Processed products'!$AJ$5:$AM$104,4,FALSE))</f>
        <v/>
      </c>
      <c r="L63" s="26"/>
      <c r="M63" s="26"/>
      <c r="N63" s="26"/>
      <c r="O63" s="26"/>
      <c r="P63" s="26"/>
      <c r="Q63" s="26"/>
      <c r="T63" s="16" t="str">
        <f>(IF($B63="","",VLOOKUP($B63,'Processed products'!$AJ$5:$AN$104,5,FALSE)))</f>
        <v/>
      </c>
      <c r="Z63" s="195">
        <f t="shared" ref="Z63:Z64" si="62">F63</f>
        <v>0</v>
      </c>
      <c r="AA63" s="27">
        <f>(($AA$31+$AA$34+$AA$37+$AA$40)-$R$52-$R$57)*L63</f>
        <v>0</v>
      </c>
      <c r="AB63" s="27">
        <f>(($AB$31+$AB$34+$AB$37+$AB$40)-$S$52-$S$57)*M63</f>
        <v>0</v>
      </c>
      <c r="AC63" s="27">
        <f>(($AC$31+$AC$34+$AC$37+$AC$40)-$T$52-$T$57)*N63</f>
        <v>0</v>
      </c>
      <c r="AD63" s="27">
        <f>(($AD$31+$AD$34+$AD$37+$AD$40)-$U$52-$U$57)*O63</f>
        <v>0</v>
      </c>
      <c r="AE63" s="27">
        <f>(($AE$31+$AE$34+$AE$37+$AE$40)-$V$52-$V$57)*P63</f>
        <v>0</v>
      </c>
      <c r="AF63" s="27">
        <f>(($AF$31+$AF$34+$AF$37+$AF$40)-$W$52-$W$57)*Q63</f>
        <v>0</v>
      </c>
      <c r="AG63" s="27">
        <f t="shared" ref="AG63:AG64" si="63">($AG$57*Q63)</f>
        <v>0</v>
      </c>
      <c r="AH63" s="196"/>
      <c r="AI63" s="200" t="str">
        <f t="shared" si="59"/>
        <v/>
      </c>
      <c r="AJ63" s="18" t="str">
        <f t="shared" si="59"/>
        <v/>
      </c>
      <c r="AK63" s="18" t="str">
        <f t="shared" si="59"/>
        <v/>
      </c>
      <c r="AL63" s="18" t="str">
        <f t="shared" si="59"/>
        <v/>
      </c>
      <c r="AM63" s="18" t="str">
        <f t="shared" si="60"/>
        <v/>
      </c>
      <c r="AN63" s="201" t="str">
        <f t="shared" si="60"/>
        <v/>
      </c>
      <c r="BR63" s="329">
        <f t="shared" si="61"/>
        <v>1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1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0</v>
      </c>
      <c r="L65" s="27">
        <f>SUM(L62:L64)</f>
        <v>0</v>
      </c>
      <c r="M65" s="27">
        <f t="shared" ref="M65:Q65" si="64">SUM(M62:M64)</f>
        <v>0</v>
      </c>
      <c r="N65" s="27">
        <f t="shared" si="64"/>
        <v>0</v>
      </c>
      <c r="O65" s="27">
        <f t="shared" si="64"/>
        <v>0</v>
      </c>
      <c r="P65" s="27">
        <f t="shared" si="64"/>
        <v>0</v>
      </c>
      <c r="Q65" s="27">
        <f t="shared" si="64"/>
        <v>0</v>
      </c>
      <c r="Y65" s="225" t="s">
        <v>76</v>
      </c>
      <c r="Z65" s="141">
        <f t="shared" ref="Z65:AG65" si="65">SUM(Z62:Z64)</f>
        <v>0</v>
      </c>
      <c r="AA65" s="141">
        <f t="shared" si="65"/>
        <v>0</v>
      </c>
      <c r="AB65" s="141">
        <f t="shared" si="65"/>
        <v>0</v>
      </c>
      <c r="AC65" s="141">
        <f t="shared" si="65"/>
        <v>0</v>
      </c>
      <c r="AD65" s="141">
        <f t="shared" si="65"/>
        <v>0</v>
      </c>
      <c r="AE65" s="141">
        <f t="shared" si="65"/>
        <v>0</v>
      </c>
      <c r="AF65" s="141">
        <f t="shared" si="65"/>
        <v>0</v>
      </c>
      <c r="AG65" s="141">
        <f t="shared" si="65"/>
        <v>0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Y66" s="221" t="s">
        <v>74</v>
      </c>
      <c r="Z66" s="198">
        <f t="shared" ref="Z66:AF66" si="66">(Z31+Z34+Z37+Z40)-Q52-Q57-Z65</f>
        <v>0.3551342714558452</v>
      </c>
      <c r="AA66" s="198">
        <f t="shared" si="66"/>
        <v>0.15055935607236623</v>
      </c>
      <c r="AB66" s="198">
        <f t="shared" si="66"/>
        <v>2.1840866425992801E-2</v>
      </c>
      <c r="AC66" s="198">
        <f t="shared" si="66"/>
        <v>1.89151624548737E-3</v>
      </c>
      <c r="AD66" s="198">
        <f t="shared" si="66"/>
        <v>3.8989169675090203E-2</v>
      </c>
      <c r="AE66" s="198">
        <f t="shared" si="66"/>
        <v>1.789290596673468</v>
      </c>
      <c r="AF66" s="198">
        <f t="shared" si="66"/>
        <v>0.27513427145584524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>
        <f>(F31*T31+F34*T34+F37*T37+F40*T40)/(F31+F34+F37+F40)</f>
        <v>200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>
        <f>(B69/B70)</f>
        <v>1.8181818181818181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>
        <f>B71*(Z31+Z34+Z37+Z40)</f>
        <v>1.8181818181818181</v>
      </c>
      <c r="AL72" s="72"/>
      <c r="AM72" s="82"/>
      <c r="AN72" s="82"/>
      <c r="AO72" s="82"/>
      <c r="AP72" s="82"/>
      <c r="AQ72" s="82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IF(F52=0,0,B72-(1-(B69/1000))*(F31+F34+F37+F40))</f>
        <v>1.0181818181818181</v>
      </c>
      <c r="AL73" s="72"/>
      <c r="AM73" s="82"/>
      <c r="AN73" s="82"/>
      <c r="AO73" s="82"/>
      <c r="AP73" s="82"/>
      <c r="AQ73" s="82"/>
      <c r="BT73" s="228">
        <f t="shared" ref="BT73:CB73" si="68">IF($B72="Yes",Z73,0)</f>
        <v>0</v>
      </c>
      <c r="BU73" s="228">
        <f t="shared" si="68"/>
        <v>0</v>
      </c>
      <c r="BV73" s="228">
        <f t="shared" si="68"/>
        <v>0</v>
      </c>
      <c r="BW73" s="228">
        <f t="shared" si="68"/>
        <v>0</v>
      </c>
      <c r="BX73" s="228">
        <f t="shared" si="68"/>
        <v>0</v>
      </c>
      <c r="BY73" s="228">
        <f t="shared" si="68"/>
        <v>0</v>
      </c>
      <c r="BZ73" s="228">
        <f t="shared" si="68"/>
        <v>0</v>
      </c>
      <c r="CA73" s="228">
        <f t="shared" si="68"/>
        <v>0</v>
      </c>
      <c r="CB73" s="228">
        <f t="shared" si="68"/>
        <v>0</v>
      </c>
    </row>
    <row r="74" spans="1:80" ht="15" thickBot="1" x14ac:dyDescent="0.35">
      <c r="D74" s="102"/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11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0</v>
      </c>
      <c r="J78" s="115">
        <f>F78-I78</f>
        <v>0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1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1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6"/>
        <v>0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1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1</v>
      </c>
      <c r="BT81" s="228"/>
    </row>
    <row r="82" spans="1:80" x14ac:dyDescent="0.3">
      <c r="A82" s="85" t="s">
        <v>132</v>
      </c>
      <c r="B82" s="116"/>
      <c r="C82" s="8" t="s">
        <v>13</v>
      </c>
      <c r="D82" s="116"/>
      <c r="E82" s="169" t="str">
        <f>IF(B82="","",VLOOKUP(B82,$B$62:$F$64,5,FALSE))</f>
        <v/>
      </c>
      <c r="F82" s="93"/>
      <c r="G82" s="128" t="s">
        <v>101</v>
      </c>
      <c r="H82" s="93">
        <v>9.3000000000000007</v>
      </c>
      <c r="I82" s="115">
        <f>IF(B82="",0,(($E$22*$F$22+$E$23*$F$23+$E$24*$F$24+$E$25*$F$25)/$E$26)+$F$57)</f>
        <v>0</v>
      </c>
      <c r="J82" s="115">
        <f t="shared" si="76"/>
        <v>0</v>
      </c>
      <c r="K82" s="93">
        <v>27.9</v>
      </c>
      <c r="L82" s="139" t="str">
        <f>IF(B82="","",VLOOKUP(B82,$B$62:$AH$64,32,FALSE)+M82)</f>
        <v/>
      </c>
      <c r="M82" s="139" t="str">
        <f>IF(B82="","",VLOOKUP(B82,$B$62:$AH$64,33,FALSE))</f>
        <v/>
      </c>
      <c r="O82" s="278" t="str">
        <f>(IF($B82="","",VLOOKUP($B82,'Processed products'!$AJ$5:$AN$250,5,FALSE)))</f>
        <v/>
      </c>
      <c r="Q82" s="159">
        <f>AR82*(16/12)*19.5</f>
        <v>0</v>
      </c>
      <c r="R82" s="159">
        <f>AR82*11</f>
        <v>0</v>
      </c>
      <c r="S82" s="159">
        <v>0</v>
      </c>
      <c r="T82" s="159">
        <v>0</v>
      </c>
      <c r="U82" s="159">
        <v>0</v>
      </c>
      <c r="V82" s="159">
        <f>(AR82*(16/12)*55)+(AR82*10*21.75)</f>
        <v>0</v>
      </c>
      <c r="W82" s="159">
        <f>AR82*(16/12)*19.5</f>
        <v>0</v>
      </c>
      <c r="X82" s="159">
        <f>AR82*(16/12)*19.5</f>
        <v>0</v>
      </c>
      <c r="Y82" s="190"/>
      <c r="Z82" s="195">
        <f>IF($B82="",0,(VLOOKUP($B82,$B$62:$AH$64,25,FALSE))-Q82)</f>
        <v>0</v>
      </c>
      <c r="AA82" s="27">
        <f>IF($B82="",0,(VLOOKUP($B82,$B$62:$AH$64,26,FALSE))-R82)</f>
        <v>0</v>
      </c>
      <c r="AB82" s="27">
        <f>IF($B82="",0,(VLOOKUP($B82,$B$62:$AH$64,27,FALSE))-S82)</f>
        <v>0</v>
      </c>
      <c r="AC82" s="27">
        <f>IF($B82="",0,(VLOOKUP($B82,$B$62:$AH$64,28,FALSE))-T82)</f>
        <v>0</v>
      </c>
      <c r="AD82" s="27">
        <f>IF($B82="",0,(VLOOKUP($B82,$B$62:$AH$64,29,FALSE))-U82)</f>
        <v>0</v>
      </c>
      <c r="AE82" s="27">
        <f>IF($B82="",0,(VLOOKUP($B82,$B$62:$AH$64,30,FALSE))-V82)</f>
        <v>0</v>
      </c>
      <c r="AF82" s="27">
        <f>IF($B82="",0,(VLOOKUP($B82,$B$62:$AH$64,31,FALSE))-W82)</f>
        <v>0</v>
      </c>
      <c r="AG82" s="27">
        <f>IF($B82="",0,(L82-X82))</f>
        <v>0</v>
      </c>
      <c r="AH82" s="196"/>
      <c r="AI82" s="192" t="str">
        <f t="shared" si="70"/>
        <v/>
      </c>
      <c r="AJ82" s="18" t="str">
        <f t="shared" si="70"/>
        <v/>
      </c>
      <c r="AK82" s="18" t="str">
        <f t="shared" si="70"/>
        <v/>
      </c>
      <c r="AL82" s="18" t="str">
        <f t="shared" si="70"/>
        <v/>
      </c>
      <c r="AM82" s="18" t="str">
        <f>IF($E82="","",(AE82/$Z82))</f>
        <v/>
      </c>
      <c r="AN82" s="201" t="str">
        <f>IF($E82="","",(AF82/$Z82)*1000)</f>
        <v/>
      </c>
      <c r="AP82" s="188" t="str">
        <f>IF(B82="","",(AR82*10))</f>
        <v/>
      </c>
      <c r="AQ82" s="26">
        <v>0</v>
      </c>
      <c r="AR82" s="188">
        <f t="shared" si="95"/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 t="e">
        <f>((L82*EXP(K82-81000*(1/(8.314*(H82+273.15)))))*24)/1000</f>
        <v>#VALUE!</v>
      </c>
      <c r="BE82" s="159"/>
      <c r="BF82" s="159" t="e">
        <f>10*19.5*BD82</f>
        <v>#VALUE!</v>
      </c>
      <c r="BG82" s="159"/>
      <c r="BH82" s="159" t="e">
        <f>1-(BF82/L82)</f>
        <v>#VALUE!</v>
      </c>
      <c r="BI82" s="159"/>
      <c r="BJ82" s="159" t="e">
        <f>(L82+L82*BH82^(J82/10))/2</f>
        <v>#VALUE!</v>
      </c>
      <c r="BK82" s="159"/>
      <c r="BL82" s="159" t="e">
        <f>(((BJ82*EXP($K82-81000*(1/(8.314*(H82+273.15)))))*24)*J82)/1000</f>
        <v>#VALUE!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1</v>
      </c>
      <c r="BT82" s="228"/>
    </row>
    <row r="83" spans="1:80" ht="15" thickBot="1" x14ac:dyDescent="0.35">
      <c r="A83" s="85" t="s">
        <v>132</v>
      </c>
      <c r="B83" s="116"/>
      <c r="C83" s="8" t="s">
        <v>13</v>
      </c>
      <c r="D83" s="116"/>
      <c r="E83" s="169" t="str">
        <f>IF(B83="","",VLOOKUP(B83,$B$62:$F$64,5,FALSE))</f>
        <v/>
      </c>
      <c r="F83" s="93"/>
      <c r="G83" s="128" t="s">
        <v>247</v>
      </c>
      <c r="H83" s="93"/>
      <c r="I83" s="115">
        <f>IF(B83="",0,(($E$22*$F$22+$E$23*$F$23+$E$24*$F$24+$E$25*$F$25)/$E$26)+$F$57)</f>
        <v>0</v>
      </c>
      <c r="J83" s="115">
        <f t="shared" si="76"/>
        <v>0</v>
      </c>
      <c r="K83" s="93"/>
      <c r="L83" s="139" t="str">
        <f>IF(B83="","",VLOOKUP(B83,$B$62:$AH$64,32,FALSE)+M83)</f>
        <v/>
      </c>
      <c r="M83" s="139" t="str">
        <f>IF(B83="","",VLOOKUP(B83,$B$62:$AH$64,33,FALSE))</f>
        <v/>
      </c>
      <c r="O83" s="278" t="str">
        <f>(IF($B83="","",VLOOKUP($B83,'Processed products'!$AJ$5:$AN$250,5,FALSE)))</f>
        <v/>
      </c>
      <c r="Q83" s="159">
        <f>AR83*(16/12)*19.5</f>
        <v>0</v>
      </c>
      <c r="R83" s="159">
        <f>AR83*11</f>
        <v>0</v>
      </c>
      <c r="S83" s="159">
        <v>0</v>
      </c>
      <c r="T83" s="159">
        <v>0</v>
      </c>
      <c r="U83" s="159">
        <v>0</v>
      </c>
      <c r="V83" s="159">
        <f>(AR83*(16/12)*55)+(AR83*10*21.75)</f>
        <v>0</v>
      </c>
      <c r="W83" s="159">
        <f>AR83*(16/12)*19.5</f>
        <v>0</v>
      </c>
      <c r="X83" s="159">
        <f>AR83*(16/12)*19.5</f>
        <v>0</v>
      </c>
      <c r="Y83" s="190"/>
      <c r="Z83" s="197">
        <f>IF($B83="",0,(VLOOKUP($B83,$B$62:$AH$64,25,FALSE))-Q83)</f>
        <v>0</v>
      </c>
      <c r="AA83" s="198">
        <f>IF($B83="",0,(VLOOKUP($B83,$B$62:$AH$64,26,FALSE))-R83)</f>
        <v>0</v>
      </c>
      <c r="AB83" s="198">
        <f>IF($B83="",0,(VLOOKUP($B83,$B$62:$AH$64,27,FALSE))-S83)</f>
        <v>0</v>
      </c>
      <c r="AC83" s="198">
        <f>IF($B83="",0,(VLOOKUP($B83,$B$62:$AH$64,28,FALSE))-T83)</f>
        <v>0</v>
      </c>
      <c r="AD83" s="198">
        <f>IF($B83="",0,(VLOOKUP($B83,$B$62:$AH$64,29,FALSE))-U83)</f>
        <v>0</v>
      </c>
      <c r="AE83" s="198">
        <f>IF($B83="",0,(VLOOKUP($B83,$B$62:$AH$64,30,FALSE))-V83)</f>
        <v>0</v>
      </c>
      <c r="AF83" s="198">
        <f>IF($B83="",0,(VLOOKUP($B83,$B$62:$AH$64,31,FALSE))-W83)</f>
        <v>0</v>
      </c>
      <c r="AG83" s="198">
        <f>IF($B83="",0,(L83-X83))</f>
        <v>0</v>
      </c>
      <c r="AH83" s="199"/>
      <c r="AI83" s="192" t="str">
        <f t="shared" si="70"/>
        <v/>
      </c>
      <c r="AJ83" s="18" t="str">
        <f t="shared" si="70"/>
        <v/>
      </c>
      <c r="AK83" s="18" t="str">
        <f t="shared" si="70"/>
        <v/>
      </c>
      <c r="AL83" s="18" t="str">
        <f t="shared" si="70"/>
        <v/>
      </c>
      <c r="AM83" s="18" t="str">
        <f>IF($E83="","",(AE83/$Z83))</f>
        <v/>
      </c>
      <c r="AN83" s="201" t="str">
        <f>IF($E83="","",(AF83/$Z83)*1000)</f>
        <v/>
      </c>
      <c r="AP83" s="188" t="str">
        <f>IF(B83="","",(AR83*10))</f>
        <v/>
      </c>
      <c r="AQ83" s="26">
        <v>0</v>
      </c>
      <c r="AR83" s="188">
        <f t="shared" si="95"/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 t="e">
        <f>((L83*EXP(K83-81000*(1/(8.314*(H83+273.15)))))*24)/1000</f>
        <v>#VALUE!</v>
      </c>
      <c r="BE83" s="159"/>
      <c r="BF83" s="159" t="e">
        <f>10*19.5*BD83</f>
        <v>#VALUE!</v>
      </c>
      <c r="BG83" s="159"/>
      <c r="BH83" s="159" t="e">
        <f>1-(BF83/L83)</f>
        <v>#VALUE!</v>
      </c>
      <c r="BI83" s="159"/>
      <c r="BJ83" s="159" t="e">
        <f>(L83+L83*BH83^(J83/10))/2</f>
        <v>#VALUE!</v>
      </c>
      <c r="BK83" s="159"/>
      <c r="BL83" s="159" t="e">
        <f>(((BJ83*EXP($K83-81000*(1/(8.314*(H83+273.15)))))*24)*J83)/1000</f>
        <v>#VALUE!</v>
      </c>
      <c r="BM83" s="159"/>
      <c r="BO83" s="318">
        <f>VLOOKUP(B83,'Processed products'!$AJ$5:$AV$250,13,FALSE)</f>
        <v>0</v>
      </c>
      <c r="BP83" s="319">
        <f>VLOOKUP(B83,'Processed products'!$AJ$5:$AV$250,12,FALSE)</f>
        <v>0</v>
      </c>
      <c r="BR83" s="329">
        <f t="shared" si="75"/>
        <v>1</v>
      </c>
      <c r="BT83" s="228"/>
    </row>
    <row r="84" spans="1:80" ht="15" thickBot="1" x14ac:dyDescent="0.35">
      <c r="BT84" s="228">
        <f>SUM(BT10:BT83)</f>
        <v>0.3551342714558452</v>
      </c>
      <c r="BU84" s="228">
        <f t="shared" ref="BU84:CB84" si="102">SUM(BU10:BU83)</f>
        <v>0.15055935607236623</v>
      </c>
      <c r="BV84" s="228">
        <f t="shared" si="102"/>
        <v>2.1840866425992801E-2</v>
      </c>
      <c r="BW84" s="228">
        <f t="shared" si="102"/>
        <v>1.89151624548737E-3</v>
      </c>
      <c r="BX84" s="228">
        <f t="shared" si="102"/>
        <v>3.8989169675090203E-2</v>
      </c>
      <c r="BY84" s="228">
        <f t="shared" si="102"/>
        <v>1.789290596673468</v>
      </c>
      <c r="BZ84" s="228">
        <f t="shared" si="102"/>
        <v>0.27513427145584524</v>
      </c>
      <c r="CA84" s="228">
        <f t="shared" si="102"/>
        <v>0.27509778888194208</v>
      </c>
      <c r="CB84" s="228">
        <f t="shared" si="102"/>
        <v>0</v>
      </c>
    </row>
    <row r="85" spans="1:80" x14ac:dyDescent="0.3">
      <c r="Q85" s="313"/>
      <c r="R85" s="313"/>
      <c r="S85" s="313"/>
      <c r="T85" s="313"/>
      <c r="U85" s="313"/>
      <c r="V85" s="313"/>
      <c r="W85" s="313"/>
      <c r="Y85" s="225" t="s">
        <v>76</v>
      </c>
      <c r="Z85" s="141">
        <f>SUM(Z78:Z83)</f>
        <v>0</v>
      </c>
      <c r="AA85" s="141">
        <f t="shared" ref="AA85:AF85" si="103">SUM(AA78:AA83)</f>
        <v>0</v>
      </c>
      <c r="AB85" s="141">
        <f t="shared" si="103"/>
        <v>0</v>
      </c>
      <c r="AC85" s="141">
        <f t="shared" si="103"/>
        <v>0</v>
      </c>
      <c r="AD85" s="141">
        <f t="shared" si="103"/>
        <v>0</v>
      </c>
      <c r="AE85" s="141">
        <f t="shared" si="103"/>
        <v>0</v>
      </c>
      <c r="AF85" s="226">
        <f t="shared" si="103"/>
        <v>0</v>
      </c>
      <c r="AG85" s="82"/>
      <c r="AH85" s="82"/>
      <c r="AL85" s="24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>
        <f>E17-Q26-Q52-Q57-SUM(Q78:Q83)-BT84-Z85</f>
        <v>0</v>
      </c>
      <c r="AA86" s="198">
        <f>($E$17*(R17/1000))-R26-R52-R57-SUM(R78:R83)-BU84-AA85</f>
        <v>0</v>
      </c>
      <c r="AB86" s="198">
        <f>($E$17*(S17/1000))-S26-S52-S57-SUM(S78:S83)-BV84-AB85</f>
        <v>0</v>
      </c>
      <c r="AC86" s="198">
        <f>($E$17*(T17/1000))-T26-T52-T57-SUM(T78:T83)-BW84-AC85</f>
        <v>0</v>
      </c>
      <c r="AD86" s="198">
        <f>($E$17*(U17/1000))-U26-U52-U57-SUM(U78:U83)-BX84-AD85</f>
        <v>0</v>
      </c>
      <c r="AE86" s="198">
        <f>($E$17*V17)-V26-V52-V57-SUM(V78:V83)-BY84-AE85</f>
        <v>0</v>
      </c>
      <c r="AF86" s="199">
        <f>($E$17*(W17/1000))-W26-W52-W57-SUM(W78:W83)-BZ84-AF85</f>
        <v>0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/>
      <c r="C88" s="232"/>
      <c r="D88" s="232"/>
      <c r="E88" s="232"/>
      <c r="F88" s="326">
        <f>J88</f>
        <v>100</v>
      </c>
      <c r="G88" s="130"/>
      <c r="H88" s="328">
        <f>E13/(P13/1000)</f>
        <v>5</v>
      </c>
      <c r="I88" s="327">
        <f>E13/(P13/1000)</f>
        <v>5</v>
      </c>
      <c r="J88" s="28">
        <f>I88/H88*100</f>
        <v>100</v>
      </c>
      <c r="K88" s="234">
        <f>IF(B88="",0,(((VLOOKUP(B88,$B$13:$E$16,4,FALSE)*1000)/(VLOOKUP(B88,$B$13:$P$16,15,FALSE))*(F88/100))/1000)*C88)</f>
        <v>0</v>
      </c>
      <c r="L88" s="234">
        <f>IF(E88="Diesel",VLOOKUP(D88,Other_tables!$O$5:$P$13,2,FALSE)*K88*1.007,0)</f>
        <v>0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0</v>
      </c>
      <c r="R88" s="234">
        <f>IF(O88="","0",SUMPRODUCT(($D$88:$D$101=O88)*$K$88:$K$101))</f>
        <v>0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328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0.23488225203031568</v>
      </c>
      <c r="S89" s="234">
        <f>IF(O89="Traktor",0,(R89*VLOOKUP(O89,Other_tables!$O$5:$P$13,2,FALSE))/1000)</f>
        <v>2.3488225203031569E-2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328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328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328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328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328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328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328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 t="s">
        <v>330</v>
      </c>
      <c r="C97" s="232">
        <v>25</v>
      </c>
      <c r="D97" s="232" t="s">
        <v>146</v>
      </c>
      <c r="E97" s="232" t="s">
        <v>150</v>
      </c>
      <c r="F97" s="326">
        <f>J97</f>
        <v>187.90580162425255</v>
      </c>
      <c r="G97" s="130"/>
      <c r="H97" s="328">
        <f>E13/(P13/1000)</f>
        <v>5</v>
      </c>
      <c r="I97" s="130">
        <f>E57/(O57/1000)</f>
        <v>9.395290081212627</v>
      </c>
      <c r="J97" s="250">
        <f>I97/H97*100</f>
        <v>187.90580162425255</v>
      </c>
      <c r="K97" s="234">
        <f t="shared" si="104"/>
        <v>0.23488225203031568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0</v>
      </c>
      <c r="R97" s="240"/>
      <c r="S97" s="239">
        <f t="shared" ref="S97" si="107">SUM(S88:S96)</f>
        <v>2.3488225203031569E-2</v>
      </c>
    </row>
    <row r="98" spans="1:19" x14ac:dyDescent="0.3">
      <c r="A98" s="230" t="s">
        <v>205</v>
      </c>
      <c r="B98" s="231"/>
      <c r="C98" s="232"/>
      <c r="D98" s="232"/>
      <c r="E98" s="232"/>
      <c r="F98" s="233">
        <v>100</v>
      </c>
      <c r="G98" s="130"/>
      <c r="K98" s="234">
        <f t="shared" si="104"/>
        <v>0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 t="s">
        <v>330</v>
      </c>
      <c r="C110" s="232"/>
      <c r="D110" s="232">
        <v>6.4999999999999997E-3</v>
      </c>
      <c r="E110" s="232"/>
      <c r="F110" s="233">
        <v>100</v>
      </c>
      <c r="G110" s="130"/>
      <c r="H110" s="130"/>
      <c r="I110" s="130"/>
      <c r="J110" s="130"/>
      <c r="K110" s="130"/>
      <c r="L110" s="130"/>
      <c r="M110" s="130"/>
      <c r="N110" s="130"/>
      <c r="O110" s="235" t="str">
        <f t="shared" si="108"/>
        <v>Pulp_potato1_conv</v>
      </c>
      <c r="P110" s="236"/>
      <c r="Q110" s="234">
        <f t="shared" si="109"/>
        <v>0</v>
      </c>
      <c r="R110" s="234">
        <f t="shared" si="110"/>
        <v>3.2500000000000001E-2</v>
      </c>
      <c r="S110" s="234">
        <f t="shared" si="111"/>
        <v>0</v>
      </c>
    </row>
    <row r="111" spans="1:19" x14ac:dyDescent="0.3">
      <c r="A111" s="230" t="s">
        <v>171</v>
      </c>
      <c r="B111" s="231" t="s">
        <v>330</v>
      </c>
      <c r="C111" s="232"/>
      <c r="D111" s="232">
        <v>3.1699999999999999E-2</v>
      </c>
      <c r="E111" s="232"/>
      <c r="F111" s="233">
        <v>100</v>
      </c>
      <c r="G111" s="130"/>
      <c r="H111" s="130"/>
      <c r="I111" s="130"/>
      <c r="J111" s="130"/>
      <c r="K111" s="130"/>
      <c r="L111" s="130"/>
      <c r="M111" s="130"/>
      <c r="N111" s="130"/>
      <c r="O111" s="235" t="str">
        <f t="shared" si="108"/>
        <v>Pulp_potato1_conv</v>
      </c>
      <c r="P111" s="236"/>
      <c r="Q111" s="234">
        <f t="shared" si="109"/>
        <v>0</v>
      </c>
      <c r="R111" s="234">
        <f t="shared" si="110"/>
        <v>0.1585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/>
      <c r="C114" s="232"/>
      <c r="D114" s="232"/>
      <c r="E114" s="232"/>
      <c r="F114" s="233">
        <v>100</v>
      </c>
      <c r="G114" s="130"/>
      <c r="H114" s="130"/>
      <c r="I114" s="130"/>
      <c r="J114" s="130"/>
      <c r="K114" s="130"/>
      <c r="L114" s="130"/>
      <c r="M114" s="130"/>
      <c r="N114" s="130"/>
      <c r="O114" s="235">
        <f t="shared" si="108"/>
        <v>0</v>
      </c>
      <c r="P114" s="236"/>
      <c r="Q114" s="234">
        <f t="shared" si="109"/>
        <v>0</v>
      </c>
      <c r="R114" s="234">
        <f t="shared" si="110"/>
        <v>0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0.191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/>
      <c r="C118" s="232"/>
      <c r="D118" s="232"/>
      <c r="E118" s="254" t="str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/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0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0.191</v>
      </c>
      <c r="E132" s="262">
        <f>Q97+S115+E127</f>
        <v>0</v>
      </c>
      <c r="F132" s="262">
        <f>S97</f>
        <v>2.3488225203031569E-2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1.1890573336010095E-2</v>
      </c>
      <c r="AN134" s="272">
        <f>V26+SUM(V78:V83)+V57</f>
        <v>0.13300673379062572</v>
      </c>
      <c r="AO134" s="269" t="s">
        <v>176</v>
      </c>
      <c r="AP134" s="188">
        <f>SUM(AP22:AP25,AP57,AP78:AP83)</f>
        <v>4.5732974369269595E-3</v>
      </c>
      <c r="AQ134" s="188">
        <f t="shared" ref="AQ134:BA134" si="112">SUM(AQ22:AQ25,AQ57,AQ78:AQ83)</f>
        <v>0</v>
      </c>
      <c r="AR134" s="188">
        <f t="shared" si="112"/>
        <v>4.5732974369269594E-4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0.38029555695973211</v>
      </c>
      <c r="AN135" s="273">
        <f>V52-F52*55</f>
        <v>2.3803247658732101</v>
      </c>
      <c r="AO135" s="269" t="s">
        <v>177</v>
      </c>
      <c r="AP135" s="188">
        <f>SUM(AP48:AP51)</f>
        <v>0.10298607868003486</v>
      </c>
      <c r="AQ135" s="188">
        <f t="shared" ref="AQ135:BA135" si="113">SUM(AQ48:AQ51)</f>
        <v>0</v>
      </c>
      <c r="AR135" s="188">
        <f t="shared" si="113"/>
        <v>1.9142393806697855E-3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C119:C126" xr:uid="{B60E525D-E8A5-40DC-BA08-25775809FE75}"/>
    <dataValidation type="list" allowBlank="1" showInputMessage="1" showErrorMessage="1" sqref="G22:G25" xr:uid="{9AE7CAAF-2114-4020-AE8F-390DA0FFA574}">
      <formula1>"Arrhenius, IPCC_MCF_B0"</formula1>
    </dataValidation>
    <dataValidation type="list" allowBlank="1" showInputMessage="1" showErrorMessage="1" sqref="D22:D25 D31:D42 D57 D62:D64 D78:D83" xr:uid="{8E54613F-A4EE-4FD7-9D85-076F1C74A49E}">
      <formula1>"Yes,No"</formula1>
    </dataValidation>
    <dataValidation type="list" allowBlank="1" showInputMessage="1" showErrorMessage="1" sqref="B80" xr:uid="{8236BC64-203F-4D36-ADA3-DB8BBF87B2F3}">
      <formula1>$B$37:$B$39</formula1>
    </dataValidation>
    <dataValidation type="list" allowBlank="1" showInputMessage="1" showErrorMessage="1" sqref="B79" xr:uid="{86FCA48C-68E8-4E67-994E-9CC5FC3C7870}">
      <formula1>$B$34:$B$36</formula1>
    </dataValidation>
    <dataValidation type="list" allowBlank="1" showInputMessage="1" showErrorMessage="1" sqref="B78" xr:uid="{9681C21B-B84A-43D1-A484-BF5DD21DAF5C}">
      <formula1>$B$31:$B$33</formula1>
    </dataValidation>
    <dataValidation type="list" allowBlank="1" showInputMessage="1" showErrorMessage="1" sqref="B82:B83" xr:uid="{96B083A1-61AD-4C41-A5F6-66DC3EE5C63A}">
      <formula1>$B$62:$B$64</formula1>
    </dataValidation>
    <dataValidation type="list" allowBlank="1" showInputMessage="1" showErrorMessage="1" sqref="B81" xr:uid="{E37A72F7-5434-48F3-9067-12A2CF3FD08E}">
      <formula1>$B$40:$B$42</formula1>
    </dataValidation>
    <dataValidation type="list" allowBlank="1" showInputMessage="1" showErrorMessage="1" sqref="G78:G83 G57" xr:uid="{0E1BD13C-55C8-48FA-B21C-67D057A708B5}">
      <formula1>"Arrhenius, IPCC"</formula1>
    </dataValidation>
    <dataValidation type="list" allowBlank="1" showInputMessage="1" showErrorMessage="1" sqref="B22:B26 B118:B126 B106:B114 B88:B101" xr:uid="{74662D53-7B7C-4D4E-BF91-A1ADFCED9FB8}">
      <formula1>$B$13:$B$16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440847F4-1D99-4D59-8346-6E406035B55A}">
          <x14:formula1>
            <xm:f>'Processed products'!$AJ$5:$AJ$250</xm:f>
          </x14:formula1>
          <xm:sqref>B41:B42 B35:B36 B38:B39 B32:B33</xm:sqref>
        </x14:dataValidation>
        <x14:dataValidation type="list" allowBlank="1" showInputMessage="1" showErrorMessage="1" xr:uid="{6431EB0C-77A6-4931-93B2-3D16A638B54A}">
          <x14:formula1>
            <xm:f>Other_tables!$O$5:$O$13</xm:f>
          </x14:formula1>
          <xm:sqref>D88:D101</xm:sqref>
        </x14:dataValidation>
        <x14:dataValidation type="list" allowBlank="1" showInputMessage="1" showErrorMessage="1" xr:uid="{8D2D5939-52FE-4998-9127-B03A24A006B7}">
          <x14:formula1>
            <xm:f>Other_tables!$T$5:$T$6</xm:f>
          </x14:formula1>
          <xm:sqref>E88:E101</xm:sqref>
        </x14:dataValidation>
        <x14:dataValidation type="list" allowBlank="1" showInputMessage="1" showErrorMessage="1" xr:uid="{81971D02-B2E7-45A9-BE46-72715FA5422E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55875333-26A6-4D84-93A1-9C9F85FFDF4F}">
          <x14:formula1>
            <xm:f>Other_tables!$B$4:$B$11</xm:f>
          </x14:formula1>
          <xm:sqref>G5</xm:sqref>
        </x14:dataValidation>
        <x14:dataValidation type="list" allowBlank="1" showInputMessage="1" showErrorMessage="1" xr:uid="{3569861B-6AFC-468E-9FEB-1277DB6303EE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771C20ED-BF68-48CC-A1FE-21E98869DDD1}">
          <x14:formula1>
            <xm:f>'Processed products'!$AJ$5:$AJ$104</xm:f>
          </x14:formula1>
          <xm:sqref>B62:B64 B57 B40 B37 B34</xm:sqref>
        </x14:dataValidation>
        <x14:dataValidation type="list" allowBlank="1" showInputMessage="1" showErrorMessage="1" xr:uid="{89FFB714-4F50-42BE-9610-FADBFAE343B2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7396CE84-0355-4186-AD5E-0653B4788D56}">
          <x14:formula1>
            <xm:f>'Processed products'!$AK$5:$AK$250</xm:f>
          </x14:formula1>
          <xm:sqref>B13:B15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05A43-7365-4E3E-AE9D-B415AE8E37A8}">
  <sheetPr>
    <tabColor theme="5" tint="0.59999389629810485"/>
  </sheetPr>
  <dimension ref="A1:CB137"/>
  <sheetViews>
    <sheetView topLeftCell="E1" workbookViewId="0">
      <selection activeCell="R48" sqref="R48:R51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217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344</v>
      </c>
      <c r="C5" s="333"/>
      <c r="F5" s="99" t="s">
        <v>201</v>
      </c>
      <c r="G5" s="96" t="s">
        <v>61</v>
      </c>
    </row>
    <row r="6" spans="1:80" x14ac:dyDescent="0.3">
      <c r="A6" s="3" t="s">
        <v>5</v>
      </c>
      <c r="B6" s="333" t="s">
        <v>328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345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 t="s">
        <v>346</v>
      </c>
      <c r="C13" s="8" t="s">
        <v>13</v>
      </c>
      <c r="D13" s="35"/>
      <c r="E13" s="9">
        <v>1</v>
      </c>
      <c r="P13" s="247">
        <f>(IF($B13="","0",VLOOKUP($B13,Biomass_pool_output_Livesto_mod!$A$3:$H$250,8,FALSE)))</f>
        <v>200</v>
      </c>
      <c r="Q13" s="17"/>
      <c r="R13" s="18">
        <f>(IF($B13="","0",VLOOKUP($B13,Biomass_pool_output_Livesto_mod!$A$3:$I$250,3,FALSE)))*$E13</f>
        <v>450</v>
      </c>
      <c r="S13" s="18">
        <f>(IF($B13="","0",VLOOKUP($B13,Biomass_pool_output_Livesto_mod!$A$3:$I$250,4,FALSE)))*$E13</f>
        <v>21.8408664259928</v>
      </c>
      <c r="T13" s="18">
        <f>(IF($B13="","0",VLOOKUP($B13,Biomass_pool_output_Livesto_mod!$A$3:$I$250,5,FALSE)))*$E13</f>
        <v>1.89151624548737</v>
      </c>
      <c r="U13" s="18">
        <f>(IF($B13="","0",VLOOKUP($B13,Biomass_pool_output_Livesto_mod!$A$3:$I$250,6,FALSE)))*$E13</f>
        <v>38.989169675090302</v>
      </c>
      <c r="V13" s="18">
        <f>(IF($B13="","0",VLOOKUP($B13,Biomass_pool_output_Livesto_mod!$A$3:$I$250,7,FALSE)))*$E13</f>
        <v>18.2</v>
      </c>
      <c r="W13" s="301">
        <f>IF(B13="",0,IF(VLOOKUP(B13,Other_tables!$E$3:$H$225,3,FALSE)="Nej",VLOOKUP($B13,Biomass_pool_output_Livesto_mod!$A$3:$I$250,9,FALSE)*$E13,((VLOOKUP(B13,Other_tables!$E$3:$H$225,4,FALSE))/100)*E13*1000))</f>
        <v>920</v>
      </c>
      <c r="X13" s="301">
        <f>(IF($B13="","0",VLOOKUP($B13,Biomass_pool_output_Livesto_mod!$A$3:$J$250,10,FALSE)))*$E13</f>
        <v>1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/>
      <c r="C15" s="8" t="s">
        <v>13</v>
      </c>
      <c r="D15" s="35"/>
      <c r="E15" s="9"/>
      <c r="P15" s="247" t="str">
        <f>(IF($B15="","0",VLOOKUP($B15,Biomass_pool_output_Livesto_mod!$A$3:$H$250,8,FALSE)))</f>
        <v>0</v>
      </c>
      <c r="Q15" s="17"/>
      <c r="R15" s="18">
        <f>(IF($B15="","0",VLOOKUP($B15,Biomass_pool_output_Livesto_mod!$A$3:$I$250,3,FALSE)))*$E15</f>
        <v>0</v>
      </c>
      <c r="S15" s="18">
        <f>(IF($B15="","0",VLOOKUP($B15,Biomass_pool_output_Livesto_mod!$A$3:$I$250,4,FALSE)))*$E15</f>
        <v>0</v>
      </c>
      <c r="T15" s="18">
        <f>(IF($B15="","0",VLOOKUP($B15,Biomass_pool_output_Livesto_mod!$A$3:$I$250,5,FALSE)))*$E15</f>
        <v>0</v>
      </c>
      <c r="U15" s="18">
        <f>(IF($B15="","0",VLOOKUP($B15,Biomass_pool_output_Livesto_mod!$A$3:$I$250,6,FALSE)))*$E15</f>
        <v>0</v>
      </c>
      <c r="V15" s="18">
        <f>(IF($B15="","0",VLOOKUP($B15,Biomass_pool_output_Livesto_mod!$A$3:$I$250,7,FALSE)))*$E15</f>
        <v>0</v>
      </c>
      <c r="W15" s="301">
        <f>IF(B15="",0,IF(VLOOKUP(B15,Other_tables!$E$3:$H$225,3,FALSE)="Nej",VLOOKUP($B15,Biomass_pool_output_Livesto_mod!$A$3:$I$250,9,FALSE)*$E15,((VLOOKUP(B15,Other_tables!$E$3:$H$225,4,FALSE))/100)*E15*1000))</f>
        <v>0</v>
      </c>
      <c r="X15" s="301">
        <f>(IF($B15="","0",VLOOKUP($B15,Biomass_pool_output_Livesto_mod!$A$3:$J$250,10,FALSE)))*$E15</f>
        <v>0</v>
      </c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/>
      <c r="C16" s="8" t="s">
        <v>13</v>
      </c>
      <c r="D16" s="35"/>
      <c r="E16" s="9"/>
      <c r="P16" s="247" t="str">
        <f>(IF($B16="","0",VLOOKUP($B16,Biomass_pool_output_Livesto_mod!$A$3:$H$250,8,FALSE)))</f>
        <v>0</v>
      </c>
      <c r="Q16" s="17"/>
      <c r="R16" s="18">
        <f>(IF($B16="","0",VLOOKUP($B16,Biomass_pool_output_Livesto_mod!$A$3:$I$250,3,FALSE)))*$E16</f>
        <v>0</v>
      </c>
      <c r="S16" s="18">
        <f>(IF($B16="","0",VLOOKUP($B16,Biomass_pool_output_Livesto_mod!$A$3:$I$250,4,FALSE)))*$E16</f>
        <v>0</v>
      </c>
      <c r="T16" s="18">
        <f>(IF($B16="","0",VLOOKUP($B16,Biomass_pool_output_Livesto_mod!$A$3:$I$250,5,FALSE)))*$E16</f>
        <v>0</v>
      </c>
      <c r="U16" s="18">
        <f>(IF($B16="","0",VLOOKUP($B16,Biomass_pool_output_Livesto_mod!$A$3:$I$250,6,FALSE)))*$E16</f>
        <v>0</v>
      </c>
      <c r="V16" s="18">
        <f>(IF($B16="","0",VLOOKUP($B16,Biomass_pool_output_Livesto_mod!$A$3:$I$250,7,FALSE)))*$E16</f>
        <v>0</v>
      </c>
      <c r="W16" s="301">
        <f>IF(B16="",0,IF(VLOOKUP(B16,Other_tables!$E$3:$H$225,3,FALSE)="Nej",VLOOKUP($B16,Biomass_pool_output_Livesto_mod!$A$3:$I$250,9,FALSE)*$E16,((VLOOKUP(B16,Other_tables!$E$3:$H$225,4,FALSE))/100)*E16*1000))</f>
        <v>0</v>
      </c>
      <c r="X16" s="301">
        <f>(IF($B16="","0",VLOOKUP($B16,Biomass_pool_output_Livesto_mod!$A$3:$J$250,10,FALSE)))*$E16</f>
        <v>0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200</v>
      </c>
      <c r="Q17" s="131"/>
      <c r="R17" s="18">
        <f t="shared" ref="R17:V17" si="1">SUM(R13:R16)</f>
        <v>450</v>
      </c>
      <c r="S17" s="18">
        <f t="shared" si="1"/>
        <v>21.8408664259928</v>
      </c>
      <c r="T17" s="18">
        <f t="shared" si="1"/>
        <v>1.89151624548737</v>
      </c>
      <c r="U17" s="18">
        <f t="shared" si="1"/>
        <v>38.989169675090302</v>
      </c>
      <c r="V17" s="18">
        <f t="shared" si="1"/>
        <v>18.2</v>
      </c>
      <c r="W17" s="18">
        <f>SUM(W13:W16)</f>
        <v>920</v>
      </c>
      <c r="X17" s="301">
        <f>IF((X13+X14+X15+X16)=0,0,(E13*X13+E14*X14+E15*X15+E16*X16)/E17)</f>
        <v>1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 t="s">
        <v>346</v>
      </c>
      <c r="C22" s="8" t="s">
        <v>13</v>
      </c>
      <c r="D22" s="116" t="s">
        <v>127</v>
      </c>
      <c r="E22" s="115">
        <f>IF(B22="",0,VLOOKUP(B22,$B$13:$E$16,4,FALSE))</f>
        <v>1</v>
      </c>
      <c r="F22" s="93"/>
      <c r="G22" s="128"/>
      <c r="H22" s="93"/>
      <c r="I22" s="93"/>
      <c r="J22" s="93"/>
      <c r="K22" s="93"/>
      <c r="L22" s="163">
        <f>IF(G22="IPCC_MCF_B0",0,((W13/1000)*(I22/100)))</f>
        <v>0</v>
      </c>
      <c r="M22" s="163">
        <f>IF(G22="IPCC_MCF_B0",0,((W13/1000)*(J22/100)))</f>
        <v>0</v>
      </c>
      <c r="O22" s="177"/>
      <c r="P22" s="247">
        <f>IF($B22="","0",(((E22-Q22)*1000)/((E22*1000)/P13)))</f>
        <v>200</v>
      </c>
      <c r="Q22" s="243">
        <f>AR22*(16/12)*9.375</f>
        <v>0</v>
      </c>
      <c r="R22" s="159">
        <f>AR22*5</f>
        <v>0</v>
      </c>
      <c r="S22" s="159">
        <v>0</v>
      </c>
      <c r="T22" s="159">
        <v>0</v>
      </c>
      <c r="U22" s="159">
        <v>0</v>
      </c>
      <c r="V22" s="159">
        <f>(AR22*(16/12)*55)+(AR22*4*21.75)</f>
        <v>0</v>
      </c>
      <c r="W22" s="159">
        <f>AR22*(16/12)*9.375</f>
        <v>0</v>
      </c>
      <c r="X22" s="159">
        <f>IF(L22&gt;0,(L22-(L22*BH22^(F22/10))),0)</f>
        <v>0</v>
      </c>
      <c r="Y22" s="207">
        <f>IF(M22&gt;0,(M22-(M22*BI22^(F22/10))),0)</f>
        <v>0</v>
      </c>
      <c r="Z22" s="202">
        <f>E22-Q22</f>
        <v>1</v>
      </c>
      <c r="AA22" s="27">
        <f>IF($E22="",0,(R13-(R22*1000))/1000)</f>
        <v>0.45</v>
      </c>
      <c r="AB22" s="27">
        <f>IF($E22="",0,(S13-(S22*1000))/1000)</f>
        <v>2.1840866425992801E-2</v>
      </c>
      <c r="AC22" s="27">
        <f>IF($E22="",0,(T13-(T22*1000))/1000)</f>
        <v>1.89151624548737E-3</v>
      </c>
      <c r="AD22" s="27">
        <f>IF($E22="",0,(U13-(U22*1000))/1000)</f>
        <v>3.89891696750903E-2</v>
      </c>
      <c r="AE22" s="27">
        <f>IF($E22="",0,(V13-V22))</f>
        <v>18.2</v>
      </c>
      <c r="AF22" s="27">
        <f>IF($E22="",0,(W13-(W22*1000))/1000)</f>
        <v>0.92</v>
      </c>
      <c r="AG22" s="27">
        <f>IF($E22="",0,(L22-X22))</f>
        <v>0</v>
      </c>
      <c r="AH22" s="196">
        <f>IF($E22="",0,(M22-Y22))</f>
        <v>0</v>
      </c>
      <c r="AI22" s="200">
        <f>IF($E22=0,"",(AA22/$Z22)*1000)</f>
        <v>450</v>
      </c>
      <c r="AJ22" s="18">
        <f t="shared" ref="AJ22:AL25" si="2">IF($E22=0,"",(AB22/$Z22)*1000)</f>
        <v>21.8408664259928</v>
      </c>
      <c r="AK22" s="18">
        <f t="shared" si="2"/>
        <v>1.89151624548737</v>
      </c>
      <c r="AL22" s="18">
        <f t="shared" si="2"/>
        <v>38.989169675090302</v>
      </c>
      <c r="AM22" s="18">
        <f>IF($E22=0,"",(AE22/$Z22))</f>
        <v>18.2</v>
      </c>
      <c r="AN22" s="201">
        <f>IF($E22=0,"",(AF22/$Z22)*1000)</f>
        <v>920</v>
      </c>
      <c r="AP22" s="264">
        <f>IF(B22="","",(AR22*4))</f>
        <v>0</v>
      </c>
      <c r="AQ22" s="26">
        <v>0</v>
      </c>
      <c r="AR22" s="272">
        <f>IF(F22="",0,IF(G22="Arrhenius",(BL22+BM22)*(12/16),(((W13/1000)*BO22*(BP22/100)*0.67)*(12/16))*(F22/$G$8)))</f>
        <v>0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0</v>
      </c>
      <c r="BE22" s="138">
        <f>((M22*0.01*EXP(K22-81000*(1/(8.314*(H22+273.15)))))*24)/1000</f>
        <v>0</v>
      </c>
      <c r="BF22" s="138">
        <f>10*9.375*BD22</f>
        <v>0</v>
      </c>
      <c r="BG22" s="138">
        <f>10*9.375*BE22</f>
        <v>0</v>
      </c>
      <c r="BH22" s="139" t="e">
        <f>IF(B22="",0,1-(BF22/L22))</f>
        <v>#DIV/0!</v>
      </c>
      <c r="BI22" s="139" t="e">
        <f>IF(B22="",0,1-(BG22/M22))</f>
        <v>#DIV/0!</v>
      </c>
      <c r="BJ22" s="54" t="e">
        <f>IF(B22="",0,(L22+L22*BH22^(F22/10))/2)</f>
        <v>#DIV/0!</v>
      </c>
      <c r="BK22" s="54" t="e">
        <f>IF(B22="",0,(M22+M22*BI22^(F22/10))/2)</f>
        <v>#DIV/0!</v>
      </c>
      <c r="BL22" s="140" t="e">
        <f>(((BJ22*EXP($K22-81000*(1/(8.314*(H22+273.15)))))*24)*F22)/1000</f>
        <v>#DIV/0!</v>
      </c>
      <c r="BM22" s="290" t="e">
        <f>(((BK22*0.01*EXP(K22-81000*(1/(8.314*(H22+273.15)))))*24)*F22)/1000</f>
        <v>#DIV/0!</v>
      </c>
      <c r="BO22" s="285">
        <f>VLOOKUP(B22,'Processed products'!$AK$5:$AV$250,12,FALSE)</f>
        <v>0</v>
      </c>
      <c r="BP22" s="316">
        <f>VLOOKUP(B22,'Processed products'!$AK$5:$AV$250,11,FALSE)</f>
        <v>0</v>
      </c>
      <c r="BR22" s="329">
        <f>$X$17</f>
        <v>1</v>
      </c>
      <c r="BT22" s="228">
        <f t="shared" si="0"/>
        <v>0</v>
      </c>
      <c r="BU22" s="228">
        <f t="shared" si="0"/>
        <v>0</v>
      </c>
      <c r="BV22" s="228">
        <f t="shared" si="0"/>
        <v>0</v>
      </c>
      <c r="BW22" s="228">
        <f t="shared" si="0"/>
        <v>0</v>
      </c>
      <c r="BX22" s="228">
        <f t="shared" si="0"/>
        <v>0</v>
      </c>
      <c r="BY22" s="228">
        <f t="shared" si="0"/>
        <v>0</v>
      </c>
      <c r="BZ22" s="228">
        <f t="shared" si="0"/>
        <v>0</v>
      </c>
      <c r="CA22" s="228">
        <f t="shared" si="0"/>
        <v>0</v>
      </c>
      <c r="CB22" s="228">
        <f t="shared" si="0"/>
        <v>0</v>
      </c>
    </row>
    <row r="23" spans="1:80" x14ac:dyDescent="0.3">
      <c r="A23" s="85" t="s">
        <v>89</v>
      </c>
      <c r="B23" s="116" t="str">
        <f t="shared" ref="B23:B25" si="3">IF(B14="","",B14)</f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2"/>
        <v/>
      </c>
      <c r="AK23" s="18" t="str">
        <f t="shared" si="2"/>
        <v/>
      </c>
      <c r="AL23" s="18" t="str">
        <f t="shared" si="2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1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3"/>
        <v/>
      </c>
      <c r="C24" s="8" t="s">
        <v>13</v>
      </c>
      <c r="D24" s="116"/>
      <c r="E24" s="115">
        <f>IF(B24="",0,VLOOKUP(B24,$B$13:$E$16,4,FALSE))</f>
        <v>0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8">IF(G24="IPCC_MCF_B0",0,((W15/1000)*(J24/100)))</f>
        <v>0</v>
      </c>
      <c r="O24" s="177"/>
      <c r="P24" s="247" t="str">
        <f>IF($B24="","0",(((E24-Q24)*1000)/((E24*1000)/P15)))</f>
        <v>0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0</v>
      </c>
      <c r="AA24" s="27">
        <f t="shared" si="9"/>
        <v>0</v>
      </c>
      <c r="AB24" s="27">
        <f t="shared" si="9"/>
        <v>0</v>
      </c>
      <c r="AC24" s="27">
        <f t="shared" si="9"/>
        <v>0</v>
      </c>
      <c r="AD24" s="27">
        <f t="shared" si="9"/>
        <v>0</v>
      </c>
      <c r="AE24" s="27">
        <f t="shared" si="10"/>
        <v>0</v>
      </c>
      <c r="AF24" s="27">
        <f t="shared" si="11"/>
        <v>0</v>
      </c>
      <c r="AG24" s="27">
        <f t="shared" si="12"/>
        <v>0</v>
      </c>
      <c r="AH24" s="196">
        <f t="shared" si="12"/>
        <v>0</v>
      </c>
      <c r="AI24" s="200" t="str">
        <f t="shared" si="13"/>
        <v/>
      </c>
      <c r="AJ24" s="18" t="str">
        <f t="shared" si="2"/>
        <v/>
      </c>
      <c r="AK24" s="18" t="str">
        <f t="shared" si="2"/>
        <v/>
      </c>
      <c r="AL24" s="18" t="str">
        <f t="shared" si="2"/>
        <v/>
      </c>
      <c r="AM24" s="18" t="str">
        <f t="shared" si="14"/>
        <v/>
      </c>
      <c r="AN24" s="201" t="str">
        <f t="shared" si="15"/>
        <v/>
      </c>
      <c r="AP24" s="264" t="str">
        <f t="shared" si="16"/>
        <v/>
      </c>
      <c r="AQ24" s="26">
        <v>0</v>
      </c>
      <c r="AR24" s="272">
        <f t="shared" si="17"/>
        <v>0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0"/>
        <v>0</v>
      </c>
      <c r="BH24" s="139">
        <f t="shared" si="21"/>
        <v>0</v>
      </c>
      <c r="BI24" s="139">
        <f t="shared" si="22"/>
        <v>0</v>
      </c>
      <c r="BJ24" s="54">
        <f t="shared" si="23"/>
        <v>0</v>
      </c>
      <c r="BK24" s="54">
        <f t="shared" si="24"/>
        <v>0</v>
      </c>
      <c r="BL24" s="140">
        <f t="shared" si="25"/>
        <v>0</v>
      </c>
      <c r="BM24" s="290">
        <f t="shared" si="26"/>
        <v>0</v>
      </c>
      <c r="BO24" s="285" t="e">
        <f>VLOOKUP(B24,'Processed products'!$AK$5:$AV$250,12,FALSE)</f>
        <v>#N/A</v>
      </c>
      <c r="BP24" s="316" t="e">
        <f>VLOOKUP(B24,'Processed products'!$AK$5:$AV$250,11,FALSE)</f>
        <v>#N/A</v>
      </c>
      <c r="BR24" s="329">
        <f t="shared" si="27"/>
        <v>1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3"/>
        <v/>
      </c>
      <c r="C25" s="8" t="s">
        <v>13</v>
      </c>
      <c r="D25" s="116"/>
      <c r="E25" s="115">
        <f>IF(B25="",0,VLOOKUP(B25,$B$13:$E$16,4,FALSE))</f>
        <v>0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 t="str">
        <f t="shared" ref="P25" si="29">IF($B25="","0",(((E25-Q25)*1000)/((E25*1000)/P16)))</f>
        <v>0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0</v>
      </c>
      <c r="AA25" s="223">
        <f t="shared" si="9"/>
        <v>0</v>
      </c>
      <c r="AB25" s="223">
        <f t="shared" si="9"/>
        <v>0</v>
      </c>
      <c r="AC25" s="223">
        <f t="shared" si="9"/>
        <v>0</v>
      </c>
      <c r="AD25" s="223">
        <f t="shared" si="9"/>
        <v>0</v>
      </c>
      <c r="AE25" s="223">
        <f t="shared" si="10"/>
        <v>0</v>
      </c>
      <c r="AF25" s="223">
        <f t="shared" si="11"/>
        <v>0</v>
      </c>
      <c r="AG25" s="223">
        <f t="shared" si="12"/>
        <v>0</v>
      </c>
      <c r="AH25" s="224">
        <f t="shared" si="12"/>
        <v>0</v>
      </c>
      <c r="AI25" s="156" t="str">
        <f t="shared" si="13"/>
        <v/>
      </c>
      <c r="AJ25" s="157" t="str">
        <f t="shared" si="2"/>
        <v/>
      </c>
      <c r="AK25" s="157" t="str">
        <f t="shared" si="2"/>
        <v/>
      </c>
      <c r="AL25" s="157" t="str">
        <f t="shared" si="2"/>
        <v/>
      </c>
      <c r="AM25" s="157" t="str">
        <f t="shared" si="14"/>
        <v/>
      </c>
      <c r="AN25" s="158" t="str">
        <f t="shared" si="15"/>
        <v/>
      </c>
      <c r="AP25" s="264" t="str">
        <f t="shared" si="16"/>
        <v/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>
        <f t="shared" si="21"/>
        <v>0</v>
      </c>
      <c r="BI25" s="314">
        <f t="shared" si="22"/>
        <v>0</v>
      </c>
      <c r="BJ25" s="291">
        <f t="shared" si="23"/>
        <v>0</v>
      </c>
      <c r="BK25" s="291">
        <f t="shared" si="24"/>
        <v>0</v>
      </c>
      <c r="BL25" s="292">
        <f t="shared" si="25"/>
        <v>0</v>
      </c>
      <c r="BM25" s="293">
        <f t="shared" si="26"/>
        <v>0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1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</v>
      </c>
      <c r="M26" s="163">
        <f>SUM(M22:M25)</f>
        <v>0</v>
      </c>
      <c r="O26" s="177"/>
      <c r="P26" s="249">
        <f>(E22*P22+E23*P23+E24*P24+E25*P25)/E26</f>
        <v>200</v>
      </c>
      <c r="Q26" s="244">
        <f>SUM(Q22:Q25)</f>
        <v>0</v>
      </c>
      <c r="R26" s="208">
        <f t="shared" ref="R26:Y26" si="30">SUM(R22:R25)</f>
        <v>0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0</v>
      </c>
      <c r="W26" s="208">
        <f t="shared" si="30"/>
        <v>0</v>
      </c>
      <c r="X26" s="208">
        <f t="shared" si="30"/>
        <v>0</v>
      </c>
      <c r="Y26" s="222">
        <f t="shared" si="30"/>
        <v>0</v>
      </c>
      <c r="Z26" s="215">
        <f>SUM(Z22:Z25)</f>
        <v>1</v>
      </c>
      <c r="AA26" s="70">
        <f t="shared" ref="AA26:AH26" si="31">SUM(AA22:AA25)</f>
        <v>0.45</v>
      </c>
      <c r="AB26" s="70">
        <f t="shared" si="31"/>
        <v>2.1840866425992801E-2</v>
      </c>
      <c r="AC26" s="70">
        <f t="shared" si="31"/>
        <v>1.89151624548737E-3</v>
      </c>
      <c r="AD26" s="70">
        <f t="shared" si="31"/>
        <v>3.89891696750903E-2</v>
      </c>
      <c r="AE26" s="70">
        <f t="shared" si="31"/>
        <v>18.2</v>
      </c>
      <c r="AF26" s="70">
        <f t="shared" si="31"/>
        <v>0.92</v>
      </c>
      <c r="AG26" s="70">
        <f t="shared" si="31"/>
        <v>0</v>
      </c>
      <c r="AH26" s="216">
        <f t="shared" si="31"/>
        <v>0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B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>Solid/total fraction of input1 - Pulp_potato1_org</v>
      </c>
      <c r="B31" s="66" t="str">
        <f>IF(B13="","",B13)</f>
        <v>Pulp_potato1_org</v>
      </c>
      <c r="C31" s="67" t="s">
        <v>13</v>
      </c>
      <c r="D31" s="280" t="s">
        <v>127</v>
      </c>
      <c r="E31" s="68">
        <v>1</v>
      </c>
      <c r="F31" s="70">
        <f>IF(E31&gt;0,(E31)*($E$22-$Q$22),0)</f>
        <v>1</v>
      </c>
      <c r="G31" s="67" t="str">
        <f>B31</f>
        <v>Pulp_potato1_org</v>
      </c>
      <c r="H31" s="67" t="str">
        <f>IF(G31="","",VLOOKUP(G31,Other_tables!$Y$3:$AA$214,2,FALSE))</f>
        <v>Energy_biomass_rerservation_org</v>
      </c>
      <c r="I31" s="67" t="str">
        <f>IF(G31="","",VLOOKUP(G31,Other_tables!$Y$3:$AA$214,3,FALSE))</f>
        <v>Energy_biomass_reservation</v>
      </c>
      <c r="J31" s="111"/>
      <c r="K31" s="111"/>
      <c r="L31" s="69">
        <v>1</v>
      </c>
      <c r="M31" s="69">
        <v>1</v>
      </c>
      <c r="N31" s="69">
        <v>1</v>
      </c>
      <c r="O31" s="69">
        <v>1</v>
      </c>
      <c r="P31" s="69">
        <v>1</v>
      </c>
      <c r="Q31" s="69">
        <v>1</v>
      </c>
      <c r="R31" s="180"/>
      <c r="S31" s="181"/>
      <c r="T31" s="172">
        <f>IF(B32="",P13,IF(B33="",(F31/(((E13/(P13/1000))-Q22)-(F32/(T32/1000))))*1000,(F31/(((E13/(P13/1000))-Q22)-((F33/(T33/1000))+(F32/(T32/1000)))))*1000))</f>
        <v>200</v>
      </c>
      <c r="U31" s="182" t="s">
        <v>126</v>
      </c>
      <c r="V31" s="180"/>
      <c r="W31" s="180"/>
      <c r="X31" s="180"/>
      <c r="Y31" s="180"/>
      <c r="Z31" s="215">
        <f>F31</f>
        <v>1</v>
      </c>
      <c r="AA31" s="170">
        <f t="shared" ref="AA31:AD33" si="32">IF($E31="",0,((R$13-(R$22*1000))*L31)/1000)</f>
        <v>0.45</v>
      </c>
      <c r="AB31" s="70">
        <f t="shared" si="32"/>
        <v>2.1840866425992801E-2</v>
      </c>
      <c r="AC31" s="70">
        <f t="shared" si="32"/>
        <v>1.89151624548737E-3</v>
      </c>
      <c r="AD31" s="70">
        <f t="shared" si="32"/>
        <v>3.89891696750903E-2</v>
      </c>
      <c r="AE31" s="70">
        <f>IF($E31="",0,((V$13-V$22)*P31))</f>
        <v>18.2</v>
      </c>
      <c r="AF31" s="144">
        <f>IF($E31="",0,((W$13-(W$22*1000))*Q31)/1000)</f>
        <v>0.92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>
        <f t="shared" ref="AI31:AL42" si="35">IF($E31="","",(AA31/$F31)*1000)</f>
        <v>450</v>
      </c>
      <c r="AJ31" s="71">
        <f t="shared" si="35"/>
        <v>21.8408664259928</v>
      </c>
      <c r="AK31" s="71">
        <f t="shared" si="35"/>
        <v>1.89151624548737</v>
      </c>
      <c r="AL31" s="71">
        <f t="shared" si="35"/>
        <v>38.989169675090302</v>
      </c>
      <c r="AM31" s="187">
        <f t="shared" ref="AM31:AM42" si="36">IF($E31="","",(AE31/$F31))</f>
        <v>18.2</v>
      </c>
      <c r="AN31" s="112">
        <f t="shared" ref="AN31:AN42" si="37">IF($E31="","",(AF31/$F31)*1000)</f>
        <v>920</v>
      </c>
      <c r="BR31" s="329">
        <f t="shared" ref="BR31:BR42" si="38">$X$17</f>
        <v>1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179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154" t="str">
        <f t="shared" si="37"/>
        <v/>
      </c>
      <c r="BR32" s="329">
        <f t="shared" si="38"/>
        <v>1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1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 t="str">
        <f>IF(B14="","",B14)</f>
        <v/>
      </c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products'!$AJ$5:$AM$104,2,FALSE))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1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1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1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 xml:space="preserve">Solid/total fraction of input3 - </v>
      </c>
      <c r="B37" s="66" t="str">
        <f>IF(B15="","",B15)</f>
        <v/>
      </c>
      <c r="C37" s="67" t="s">
        <v>13</v>
      </c>
      <c r="D37" s="280"/>
      <c r="E37" s="68"/>
      <c r="F37" s="70">
        <f>IF(E37&gt;0,(E37)*($E$24-$Q$24),0)</f>
        <v>0</v>
      </c>
      <c r="G37" s="67" t="str">
        <f>B37</f>
        <v/>
      </c>
      <c r="H37" s="67" t="str">
        <f>IF(G37="","",VLOOKUP(G37,Other_tables!$Y$3:$AA$214,2,FALSE))</f>
        <v/>
      </c>
      <c r="I37" s="67" t="str">
        <f>IF(G37="","",VLOOKUP(G37,Other_tables!$Y$3:$AA$214,3,FALSE))</f>
        <v/>
      </c>
      <c r="J37" s="111"/>
      <c r="K37" s="111"/>
      <c r="L37" s="69"/>
      <c r="M37" s="69"/>
      <c r="N37" s="69"/>
      <c r="O37" s="69"/>
      <c r="P37" s="69"/>
      <c r="Q37" s="69"/>
      <c r="R37" s="180"/>
      <c r="S37" s="181"/>
      <c r="T37" s="172" t="str">
        <f>IF(B38="",P15,IF(B39="",(F37/(((E15/(P15/1000))-Q24)-(F38/(T38/1000))))*1000,(F37/(((E15/(P15/1000))-Q24)-((F39/(T39/1000))+(F38/(T38/1000)))))*1000))</f>
        <v>0</v>
      </c>
      <c r="U37" s="182" t="s">
        <v>126</v>
      </c>
      <c r="V37" s="180"/>
      <c r="W37" s="180"/>
      <c r="X37" s="180"/>
      <c r="Y37" s="180"/>
      <c r="Z37" s="215">
        <f t="shared" si="39"/>
        <v>0</v>
      </c>
      <c r="AA37" s="170">
        <f t="shared" ref="AA37:AD39" si="41">IF($E37="",0,((R$15-(R$24*1000))*L37)/1000)</f>
        <v>0</v>
      </c>
      <c r="AB37" s="70">
        <f t="shared" si="41"/>
        <v>0</v>
      </c>
      <c r="AC37" s="70">
        <f t="shared" si="41"/>
        <v>0</v>
      </c>
      <c r="AD37" s="70">
        <f t="shared" si="41"/>
        <v>0</v>
      </c>
      <c r="AE37" s="70">
        <f>IF($E37="",0,((V$15-V$24)*P37))</f>
        <v>0</v>
      </c>
      <c r="AF37" s="144">
        <f>IF($E37="",0,((W$15-(W$24*1000))*Q37)/1000)</f>
        <v>0</v>
      </c>
      <c r="AG37" s="144">
        <f t="shared" si="33"/>
        <v>0</v>
      </c>
      <c r="AH37" s="216">
        <f t="shared" si="34"/>
        <v>0</v>
      </c>
      <c r="AI37" s="210" t="str">
        <f t="shared" si="35"/>
        <v/>
      </c>
      <c r="AJ37" s="71" t="str">
        <f t="shared" si="35"/>
        <v/>
      </c>
      <c r="AK37" s="71" t="str">
        <f t="shared" si="35"/>
        <v/>
      </c>
      <c r="AL37" s="71" t="str">
        <f t="shared" si="35"/>
        <v/>
      </c>
      <c r="AM37" s="187" t="str">
        <f>IF($E37="","",(AE37/$F37))</f>
        <v/>
      </c>
      <c r="AN37" s="112" t="str">
        <f t="shared" si="37"/>
        <v/>
      </c>
      <c r="BR37" s="329">
        <f t="shared" si="38"/>
        <v>1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1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1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 xml:space="preserve">Solid/total fraction of input4 - </v>
      </c>
      <c r="B40" s="66" t="str">
        <f>IF(B16="","",B16)</f>
        <v/>
      </c>
      <c r="C40" s="67" t="s">
        <v>13</v>
      </c>
      <c r="D40" s="280"/>
      <c r="E40" s="68"/>
      <c r="F40" s="70">
        <f>IF(E40&gt;0,(E40)*($E$25-$Q$25),0)</f>
        <v>0</v>
      </c>
      <c r="G40" s="67" t="str">
        <f>B40</f>
        <v/>
      </c>
      <c r="H40" s="67" t="str">
        <f>IF(G40="","",VLOOKUP(G40,Other_tables!$Y$3:$AA$214,2,FALSE))</f>
        <v/>
      </c>
      <c r="I40" s="67" t="str">
        <f>IF(G40="","",VLOOKUP(G40,Other_tables!$Y$3:$AA$214,3,FALSE))</f>
        <v/>
      </c>
      <c r="J40" s="111"/>
      <c r="K40" s="111"/>
      <c r="L40" s="69"/>
      <c r="M40" s="69"/>
      <c r="N40" s="69"/>
      <c r="O40" s="69"/>
      <c r="P40" s="69"/>
      <c r="Q40" s="69"/>
      <c r="R40" s="180"/>
      <c r="S40" s="181"/>
      <c r="T40" s="172" t="str">
        <f>IF(B41="",P16,IF(B42="",(F40/(((E16/(P16/1000))-Q25)-(F41/(T41/1000))))*1000,(F40/(((E16/(P16/1000))-Q25)-((F42/(T42/1000))+(F41/(T41/1000)))))*1000))</f>
        <v>0</v>
      </c>
      <c r="U40" s="182" t="s">
        <v>126</v>
      </c>
      <c r="V40" s="180"/>
      <c r="W40" s="180"/>
      <c r="X40" s="180"/>
      <c r="Y40" s="180"/>
      <c r="Z40" s="215">
        <f t="shared" si="39"/>
        <v>0</v>
      </c>
      <c r="AA40" s="170">
        <f t="shared" ref="AA40:AD42" si="44">IF($E40="",0,((R$16-(R$25*1000))*L40)/1000)</f>
        <v>0</v>
      </c>
      <c r="AB40" s="70">
        <f t="shared" si="44"/>
        <v>0</v>
      </c>
      <c r="AC40" s="70">
        <f t="shared" si="44"/>
        <v>0</v>
      </c>
      <c r="AD40" s="70">
        <f t="shared" si="44"/>
        <v>0</v>
      </c>
      <c r="AE40" s="70">
        <f>IF($E40="",0,((V$16-V$25)*P40))</f>
        <v>0</v>
      </c>
      <c r="AF40" s="144">
        <f>IF($E40="",0,((W$16-(W$25*1000))*Q40)/1000)</f>
        <v>0</v>
      </c>
      <c r="AG40" s="144">
        <f t="shared" si="33"/>
        <v>0</v>
      </c>
      <c r="AH40" s="216">
        <f t="shared" si="34"/>
        <v>0</v>
      </c>
      <c r="AI40" s="210" t="str">
        <f t="shared" si="35"/>
        <v/>
      </c>
      <c r="AJ40" s="71" t="str">
        <f t="shared" si="35"/>
        <v/>
      </c>
      <c r="AK40" s="71" t="str">
        <f t="shared" si="35"/>
        <v/>
      </c>
      <c r="AL40" s="71" t="str">
        <f t="shared" si="35"/>
        <v/>
      </c>
      <c r="AM40" s="187" t="str">
        <f t="shared" si="36"/>
        <v/>
      </c>
      <c r="AN40" s="112" t="str">
        <f t="shared" si="37"/>
        <v/>
      </c>
      <c r="BR40" s="329">
        <f t="shared" si="38"/>
        <v>1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1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1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1</v>
      </c>
      <c r="L43" s="27">
        <f t="shared" ref="L43:Q43" si="45">SUM(L28,L31:L42)</f>
        <v>1</v>
      </c>
      <c r="M43" s="27">
        <f t="shared" si="45"/>
        <v>1</v>
      </c>
      <c r="N43" s="27">
        <f t="shared" si="45"/>
        <v>1</v>
      </c>
      <c r="O43" s="27">
        <f t="shared" si="45"/>
        <v>1</v>
      </c>
      <c r="P43" s="27">
        <f t="shared" si="45"/>
        <v>1</v>
      </c>
      <c r="Q43" s="64">
        <f t="shared" si="45"/>
        <v>1</v>
      </c>
      <c r="S43" s="28"/>
      <c r="Y43" s="225" t="s">
        <v>40</v>
      </c>
      <c r="Z43" s="141">
        <f>SUM(Z31:Z42)</f>
        <v>1</v>
      </c>
      <c r="AA43" s="141">
        <f t="shared" ref="AA43:AG43" si="46">SUM(AA31:AA42)</f>
        <v>0.45</v>
      </c>
      <c r="AB43" s="141">
        <f t="shared" si="46"/>
        <v>2.1840866425992801E-2</v>
      </c>
      <c r="AC43" s="141">
        <f t="shared" si="46"/>
        <v>1.89151624548737E-3</v>
      </c>
      <c r="AD43" s="141">
        <f>SUM(AD31:AD42)</f>
        <v>3.89891696750903E-2</v>
      </c>
      <c r="AE43" s="141">
        <f t="shared" si="46"/>
        <v>18.2</v>
      </c>
      <c r="AF43" s="141">
        <f t="shared" si="46"/>
        <v>0.92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</v>
      </c>
      <c r="AA44" s="198">
        <f t="shared" ref="AA44:AG44" si="47">AA26-AA43</f>
        <v>0</v>
      </c>
      <c r="AB44" s="198">
        <f t="shared" si="47"/>
        <v>0</v>
      </c>
      <c r="AC44" s="198">
        <f t="shared" si="47"/>
        <v>0</v>
      </c>
      <c r="AD44" s="198">
        <f t="shared" si="47"/>
        <v>0</v>
      </c>
      <c r="AE44" s="198">
        <f t="shared" si="47"/>
        <v>0</v>
      </c>
      <c r="AF44" s="198">
        <f t="shared" si="47"/>
        <v>0</v>
      </c>
      <c r="AG44" s="198">
        <f t="shared" si="47"/>
        <v>0</v>
      </c>
      <c r="AH44" s="199">
        <f>AH26-AH43</f>
        <v>0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58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>Pulp_potato1_org</v>
      </c>
      <c r="C48" s="27">
        <f>IF(B48="",0,IF(VLOOKUP(G48,Other_tables!$E$3:$H$225,3,FALSE)="Nej",VLOOKUP(B48,$B$31:$AH$42,31,FALSE),((VLOOKUP(G48,Other_tables!$E$3:$H$225,4,FALSE))/100)*VLOOKUP(B48,$B$31:$F$42,5,FALSE)))</f>
        <v>0.92</v>
      </c>
      <c r="D48" s="162"/>
      <c r="E48" s="16">
        <f>IF(B48="","",IF($G$5=Other_tables!$I$2,VLOOKUP(G48,Other_tables!$E$3:$K$225,5,FALSE),IF($G$5=Other_tables!$J$2,VLOOKUP(G48,Other_tables!$E$3:$K$225,6,FALSE),IF($G$5=Other_tables!$K$2,VLOOKUP(G48,Other_tables!$E$3:$K$225,7,FALSE),"?"))))</f>
        <v>420</v>
      </c>
      <c r="F48" s="27">
        <f t="shared" ref="F48:F50" si="49">IF(OR(E48="",E48="?"),0,((((0.981*E48*C48)/(0.0831*(273.15+$G$4)))*16)/1000)*((100-$G$7)/100))</f>
        <v>0.25267959824841263</v>
      </c>
      <c r="G48" s="16" t="str">
        <f>B13</f>
        <v>Pulp_potato1_org</v>
      </c>
      <c r="Q48" s="159">
        <f t="shared" ref="Q48:Q50" si="50">IF(OR(E48="",E48="?"),0,(F48/((100-$G$7)/100))*2.48)</f>
        <v>0.63297515520814474</v>
      </c>
      <c r="R48" s="159">
        <f>IF(OR(E48="",E48="?"),0,(F48*(12/16)+AR48+AQ48+AP48))</f>
        <v>0.29441001674701411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16.277702669535905</v>
      </c>
      <c r="W48" s="159">
        <f t="shared" ref="W48:W50" si="52">IF(OR(E48="",E48="?"),0,(F48/((100-$G$7)/100))*2.48)</f>
        <v>0.63297515520814474</v>
      </c>
      <c r="X48" s="159">
        <f>W48</f>
        <v>0.63297515520814474</v>
      </c>
      <c r="Y48" s="165"/>
      <c r="AP48" s="188">
        <f>IF(F48="","",(F48/((100-$G$7)/100))*(12/16)*0.538)</f>
        <v>0.10298607868003486</v>
      </c>
      <c r="AQ48" s="26">
        <v>0</v>
      </c>
      <c r="AR48" s="188">
        <f>IF(F48="","",((F48/((100-$G$7)/100))-F48)*(12/16))</f>
        <v>1.9142393806697855E-3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/>
      </c>
      <c r="C50" s="27">
        <f>IF(B50="",0,IF(VLOOKUP(G50,Other_tables!$E$3:$H$225,3,FALSE)="Nej",VLOOKUP(B50,$B$31:$AH$42,31,FALSE),((VLOOKUP(G50,Other_tables!$E$3:$H$225,4,FALSE))/100)*VLOOKUP(B50,$B$31:$F$42,5,FALSE)))</f>
        <v>0</v>
      </c>
      <c r="D50" s="162"/>
      <c r="E50" s="16" t="str">
        <f>IF(B50="","",IF($G$5=Other_tables!$I$2,VLOOKUP(G50,Other_tables!$E$3:$K$225,5,FALSE),IF($G$5=Other_tables!$J$2,VLOOKUP(G50,Other_tables!$E$3:$K$225,6,FALSE),IF($G$5=Other_tables!$K$2,VLOOKUP(G50,Other_tables!$E$3:$K$225,7,FALSE),"?"))))</f>
        <v/>
      </c>
      <c r="F50" s="27">
        <f t="shared" si="49"/>
        <v>0</v>
      </c>
      <c r="G50" s="16">
        <f>B15</f>
        <v>0</v>
      </c>
      <c r="Q50" s="159">
        <f t="shared" si="50"/>
        <v>0</v>
      </c>
      <c r="R50" s="159">
        <f t="shared" si="53"/>
        <v>0</v>
      </c>
      <c r="S50" s="159">
        <v>0</v>
      </c>
      <c r="T50" s="159">
        <v>0</v>
      </c>
      <c r="U50" s="159">
        <v>0</v>
      </c>
      <c r="V50" s="159">
        <f t="shared" si="51"/>
        <v>0</v>
      </c>
      <c r="W50" s="159">
        <f t="shared" si="52"/>
        <v>0</v>
      </c>
      <c r="X50" s="159">
        <f t="shared" si="54"/>
        <v>0</v>
      </c>
      <c r="Y50" s="165"/>
      <c r="AP50" s="188">
        <f>IF(F50="","",(F50/((100-$G$7)/100))*(12/16)*0.538)</f>
        <v>0</v>
      </c>
      <c r="AQ50" s="26">
        <v>0</v>
      </c>
      <c r="AR50" s="188">
        <f>IF(F50="","",((F50/((100-$G$7)/100))-F50)*(12/16))</f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/>
      </c>
      <c r="C51" s="27">
        <f>IF(B51="",0,IF(VLOOKUP(G51,Other_tables!$E$3:$H$129,3,FALSE)="Nej",VLOOKUP(B51,$B$31:$AH$42,31,FALSE),((VLOOKUP(G51,Other_tables!$E$3:$H$129,4,FALSE))/100)*VLOOKUP(B51,$B$31:$F$42,5,FALSE)))</f>
        <v>0</v>
      </c>
      <c r="D51" s="162"/>
      <c r="E51" s="16" t="str">
        <f>IF(B51="","",IF($G$5=Other_tables!$I$2,VLOOKUP(G51,Other_tables!$E$3:$K$225,5,FALSE),IF($G$5=Other_tables!$J$2,VLOOKUP(G51,Other_tables!$E$3:$K$225,6,FALSE),IF($G$5=Other_tables!$K$2,VLOOKUP(G51,Other_tables!$E$3:$K$225,7,FALSE),"?"))))</f>
        <v/>
      </c>
      <c r="F51" s="27">
        <f>IF(OR(E51="",E51="?"),0,((((0.981*E51*C51)/(0.0831*(273.15+$G$4)))*16)/1000)*((100-$G$7)/100))</f>
        <v>0</v>
      </c>
      <c r="G51" s="16">
        <f>B16</f>
        <v>0</v>
      </c>
      <c r="N51" s="152"/>
      <c r="Q51" s="159">
        <f>IF(OR(E51="",E51="?"),0,(F51/((100-$G$7)/100))*2.48)</f>
        <v>0</v>
      </c>
      <c r="R51" s="159">
        <f t="shared" si="53"/>
        <v>0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0</v>
      </c>
      <c r="W51" s="159">
        <f>IF(OR(E51="",E51="?"),0,(F51/((100-$G$7)/100))*2.48)</f>
        <v>0</v>
      </c>
      <c r="X51" s="159">
        <f t="shared" si="54"/>
        <v>0</v>
      </c>
      <c r="Y51" s="165"/>
      <c r="AP51" s="188">
        <f>IF(F51="","",(F51+F51*($G$7/100))*(12/16)*0.538)</f>
        <v>0</v>
      </c>
      <c r="AQ51" s="26">
        <v>0</v>
      </c>
      <c r="AR51" s="188">
        <f>IF(F51="","",(F51*($G$7/100))*(12/16))</f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0.25267959824841263</v>
      </c>
      <c r="Q52" s="27">
        <f t="shared" ref="Q52:X52" si="55">SUM(I36,Q48:Q51)</f>
        <v>0.63297515520814474</v>
      </c>
      <c r="R52" s="27">
        <f t="shared" si="55"/>
        <v>0.29441001674701411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16.277702669535905</v>
      </c>
      <c r="W52" s="27">
        <f t="shared" si="55"/>
        <v>0.63297515520814474</v>
      </c>
      <c r="X52" s="164">
        <f t="shared" si="55"/>
        <v>0.63297515520814474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14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14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 t="s">
        <v>275</v>
      </c>
      <c r="C57" s="8" t="s">
        <v>13</v>
      </c>
      <c r="D57" s="116" t="s">
        <v>128</v>
      </c>
      <c r="E57" s="169">
        <f>Z31+Z34+Z37+Z40-Q52</f>
        <v>0.36702484479185526</v>
      </c>
      <c r="F57" s="93">
        <v>66</v>
      </c>
      <c r="G57" s="128" t="s">
        <v>101</v>
      </c>
      <c r="H57" s="93">
        <v>9.3000000000000007</v>
      </c>
      <c r="I57" s="23"/>
      <c r="J57" s="23"/>
      <c r="K57" s="93">
        <v>27.9</v>
      </c>
      <c r="L57" s="139">
        <f>C48+C49+C50+C51-W52</f>
        <v>0.2870248447918553</v>
      </c>
      <c r="M57" s="139">
        <v>0</v>
      </c>
      <c r="O57" s="278">
        <f>IF(B57="",0,((($B$69*$Z$57)/1000)/$B$72)*1000)</f>
        <v>39.064769860142974</v>
      </c>
      <c r="Q57" s="159">
        <f>AR57*(16/12)*19.5</f>
        <v>1.1890573336010095E-2</v>
      </c>
      <c r="R57" s="159">
        <f>AR57*11</f>
        <v>5.0306271806196557E-3</v>
      </c>
      <c r="S57" s="159">
        <v>0</v>
      </c>
      <c r="T57" s="159">
        <v>0</v>
      </c>
      <c r="U57" s="159">
        <v>0</v>
      </c>
      <c r="V57" s="159">
        <f>(AR57*(16/12)*55)+(AR57*10*21.75)</f>
        <v>0.13300673379062572</v>
      </c>
      <c r="W57" s="159">
        <f>AR57*(16/12)*19.5</f>
        <v>1.1890573336010095E-2</v>
      </c>
      <c r="X57" s="159">
        <f>IF(L57&gt;0,(L57-(L57*BH57^(F57/10))),0)</f>
        <v>1.192705590991322E-2</v>
      </c>
      <c r="Y57" s="190"/>
      <c r="Z57" s="197">
        <f>(Z31+Z34+Z37+Z40)-Q52-Q57</f>
        <v>0.3551342714558452</v>
      </c>
      <c r="AA57" s="198">
        <f>(AA31+AA34+AA37+AA40)-R52-R57</f>
        <v>0.15055935607236623</v>
      </c>
      <c r="AB57" s="198">
        <f t="shared" ref="AB57:AD57" si="56">(AB31+AB34+AB37+AB40)-S52-S57</f>
        <v>2.1840866425992801E-2</v>
      </c>
      <c r="AC57" s="198">
        <f t="shared" si="56"/>
        <v>1.89151624548737E-3</v>
      </c>
      <c r="AD57" s="198">
        <f t="shared" si="56"/>
        <v>3.89891696750903E-2</v>
      </c>
      <c r="AE57" s="198">
        <f>(AE31+AE34+AE37+AE40)-V52-V57</f>
        <v>1.789290596673468</v>
      </c>
      <c r="AF57" s="198">
        <f>(AF31+AF34+AF37+AF40)-W52-W57</f>
        <v>0.27513427145584524</v>
      </c>
      <c r="AG57" s="198">
        <f>IF(OR(G22="IPCC_MCF_B0",G22=""),L57-X57,(AG31+AG34+AG37+AG40+AH31+AH34+AH37+AH40)-X52-X57)</f>
        <v>0.27509778888194208</v>
      </c>
      <c r="AH57" s="199"/>
      <c r="AI57" s="156">
        <f>IF($E57="","",(AA57/$Z$57)*1000)</f>
        <v>423.95051160553982</v>
      </c>
      <c r="AJ57" s="157">
        <f t="shared" ref="AJ57:AN57" si="57">IF($E57="","",(AB57/$Z$57)*1000)</f>
        <v>61.500306169995575</v>
      </c>
      <c r="AK57" s="157">
        <f t="shared" si="57"/>
        <v>5.326200250213101</v>
      </c>
      <c r="AL57" s="157">
        <f t="shared" si="57"/>
        <v>109.78712224888137</v>
      </c>
      <c r="AM57" s="157">
        <f>IF($E57="","",(AE57/$Z$57))</f>
        <v>5.038349549702458</v>
      </c>
      <c r="AN57" s="158">
        <f t="shared" si="57"/>
        <v>774.7330899041475</v>
      </c>
      <c r="AP57" s="188">
        <f>IF(B57="",0,(AR57*10))</f>
        <v>4.5732974369269595E-3</v>
      </c>
      <c r="AQ57" s="26">
        <v>0</v>
      </c>
      <c r="AR57" s="188">
        <f>IF(B57="",0,IF(G57="Arrhenius",(BL57+BM57)*(12/16),"?"))</f>
        <v>4.5732974369269594E-4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9.4350164776917428E-6</v>
      </c>
      <c r="BE57" s="159"/>
      <c r="BF57" s="159">
        <f>10*19.5*BD57</f>
        <v>1.8398282131498898E-3</v>
      </c>
      <c r="BG57" s="159"/>
      <c r="BH57" s="159">
        <f>1-(BF57/L57)</f>
        <v>0.99359000363022898</v>
      </c>
      <c r="BI57" s="159"/>
      <c r="BJ57" s="159">
        <f>(L57+L57*BH57^(F57/10))/2</f>
        <v>0.28106131683689872</v>
      </c>
      <c r="BK57" s="159">
        <f>(M57+M57*BI57^(F57/10))/2</f>
        <v>0</v>
      </c>
      <c r="BL57" s="315">
        <f>(((BJ57*EXP($K$57-81000*(1/(8.314*(H57+273.15)))))*24)*F57)/1000</f>
        <v>6.0977299159026125E-4</v>
      </c>
      <c r="BM57" s="159"/>
      <c r="BR57" s="329">
        <f t="shared" ref="BR57" si="58">$X$17</f>
        <v>1</v>
      </c>
      <c r="BT57" s="228">
        <f t="shared" si="43"/>
        <v>0.3551342714558452</v>
      </c>
      <c r="BU57" s="228">
        <f t="shared" si="43"/>
        <v>0.15055935607236623</v>
      </c>
      <c r="BV57" s="228">
        <f t="shared" si="43"/>
        <v>2.1840866425992801E-2</v>
      </c>
      <c r="BW57" s="228">
        <f t="shared" si="42"/>
        <v>1.89151624548737E-3</v>
      </c>
      <c r="BX57" s="228">
        <f t="shared" si="42"/>
        <v>3.89891696750903E-2</v>
      </c>
      <c r="BY57" s="228">
        <f t="shared" si="42"/>
        <v>1.789290596673468</v>
      </c>
      <c r="BZ57" s="228">
        <f t="shared" si="42"/>
        <v>0.27513427145584524</v>
      </c>
      <c r="CA57" s="228">
        <f t="shared" si="42"/>
        <v>0.27509778888194208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/>
      <c r="C62" s="8" t="s">
        <v>13</v>
      </c>
      <c r="D62" s="116"/>
      <c r="E62" s="25"/>
      <c r="F62" s="27">
        <f>(E57-Q57)*E62</f>
        <v>0</v>
      </c>
      <c r="G62" s="8" t="str">
        <f>IF(B62="","",VLOOKUP(B62,'Processed products'!$AJ$5:$AM$104,2,FALSE))</f>
        <v/>
      </c>
      <c r="H62" s="8" t="str">
        <f>IF(B62="","",VLOOKUP(B62,'Processed products'!$AJ$5:$AM$104,3,FALSE))</f>
        <v/>
      </c>
      <c r="I62" s="8" t="str">
        <f>IF(B62="","",VLOOKUP(B62,'Processed products'!$AJ$5:$AM$104,4,FALSE))</f>
        <v/>
      </c>
      <c r="L62" s="26"/>
      <c r="M62" s="26"/>
      <c r="N62" s="26"/>
      <c r="O62" s="26"/>
      <c r="P62" s="26"/>
      <c r="Q62" s="26"/>
      <c r="T62" s="16" t="str">
        <f>(IF($B62="","",VLOOKUP($B62,'Processed products'!$AJ$5:$AN$104,5,FALSE)))</f>
        <v/>
      </c>
      <c r="Z62" s="195">
        <f>F62</f>
        <v>0</v>
      </c>
      <c r="AA62" s="27">
        <f>(($AA$31+$AA$34+$AA$37+$AA$40)-$R$52-$R$57)*L62</f>
        <v>0</v>
      </c>
      <c r="AB62" s="27">
        <f>(($AB$31+$AB$34+$AB$37+$AB$40)-$S$52-$S$57)*M62</f>
        <v>0</v>
      </c>
      <c r="AC62" s="27">
        <f>(($AC$31+$AC$34+$AC$37+$AC$40)-$T$52-$T$57)*N62</f>
        <v>0</v>
      </c>
      <c r="AD62" s="27">
        <f>(($AD$31+$AD$34+$AD$37+$AD$40)-$U$52-$U$57)*O62</f>
        <v>0</v>
      </c>
      <c r="AE62" s="27">
        <f>(($AE$31+$AE$34+$AE$37+$AE$40)-$V$52-$V$57)*P62</f>
        <v>0</v>
      </c>
      <c r="AF62" s="27">
        <f>(($AF$31+$AF$34+$AF$37+$AF$40)-$W$52-$W$57)*Q62</f>
        <v>0</v>
      </c>
      <c r="AG62" s="27">
        <f>($AG$57*Q62)</f>
        <v>0</v>
      </c>
      <c r="AH62" s="196"/>
      <c r="AI62" s="200" t="str">
        <f t="shared" ref="AI62:AL64" si="59">IF($E62="","",(AA62/$F62)*1000)</f>
        <v/>
      </c>
      <c r="AJ62" s="18" t="str">
        <f t="shared" si="59"/>
        <v/>
      </c>
      <c r="AK62" s="18" t="str">
        <f t="shared" si="59"/>
        <v/>
      </c>
      <c r="AL62" s="18" t="str">
        <f t="shared" si="59"/>
        <v/>
      </c>
      <c r="AM62" s="18" t="str">
        <f t="shared" ref="AM62:AN64" si="60">IF($E62="","",(AE62/$F62))</f>
        <v/>
      </c>
      <c r="AN62" s="201" t="str">
        <f t="shared" si="60"/>
        <v/>
      </c>
      <c r="BR62" s="329">
        <f t="shared" ref="BR62:BR64" si="61">$X$17</f>
        <v>1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/>
      <c r="C63" s="8" t="s">
        <v>13</v>
      </c>
      <c r="D63" s="116"/>
      <c r="E63" s="25"/>
      <c r="F63" s="27">
        <f>(E57-Q57)*E63</f>
        <v>0</v>
      </c>
      <c r="G63" s="8" t="str">
        <f>IF(B63="","",VLOOKUP(B63,'Processed products'!$AJ$5:$AM$104,2,FALSE))</f>
        <v/>
      </c>
      <c r="H63" s="8" t="str">
        <f>IF(B63="","",VLOOKUP(B63,'Processed products'!$AJ$5:$AM$104,3,FALSE))</f>
        <v/>
      </c>
      <c r="I63" s="8" t="str">
        <f>IF(B63="","",VLOOKUP(B63,'Processed products'!$AJ$5:$AM$104,4,FALSE))</f>
        <v/>
      </c>
      <c r="L63" s="26"/>
      <c r="M63" s="26"/>
      <c r="N63" s="26"/>
      <c r="O63" s="26"/>
      <c r="P63" s="26"/>
      <c r="Q63" s="26"/>
      <c r="T63" s="16" t="str">
        <f>(IF($B63="","",VLOOKUP($B63,'Processed products'!$AJ$5:$AN$104,5,FALSE)))</f>
        <v/>
      </c>
      <c r="Z63" s="195">
        <f t="shared" ref="Z63:Z64" si="62">F63</f>
        <v>0</v>
      </c>
      <c r="AA63" s="27">
        <f>(($AA$31+$AA$34+$AA$37+$AA$40)-$R$52-$R$57)*L63</f>
        <v>0</v>
      </c>
      <c r="AB63" s="27">
        <f>(($AB$31+$AB$34+$AB$37+$AB$40)-$S$52-$S$57)*M63</f>
        <v>0</v>
      </c>
      <c r="AC63" s="27">
        <f>(($AC$31+$AC$34+$AC$37+$AC$40)-$T$52-$T$57)*N63</f>
        <v>0</v>
      </c>
      <c r="AD63" s="27">
        <f>(($AD$31+$AD$34+$AD$37+$AD$40)-$U$52-$U$57)*O63</f>
        <v>0</v>
      </c>
      <c r="AE63" s="27">
        <f>(($AE$31+$AE$34+$AE$37+$AE$40)-$V$52-$V$57)*P63</f>
        <v>0</v>
      </c>
      <c r="AF63" s="27">
        <f>(($AF$31+$AF$34+$AF$37+$AF$40)-$W$52-$W$57)*Q63</f>
        <v>0</v>
      </c>
      <c r="AG63" s="27">
        <f t="shared" ref="AG63:AG64" si="63">($AG$57*Q63)</f>
        <v>0</v>
      </c>
      <c r="AH63" s="196"/>
      <c r="AI63" s="200" t="str">
        <f t="shared" si="59"/>
        <v/>
      </c>
      <c r="AJ63" s="18" t="str">
        <f t="shared" si="59"/>
        <v/>
      </c>
      <c r="AK63" s="18" t="str">
        <f t="shared" si="59"/>
        <v/>
      </c>
      <c r="AL63" s="18" t="str">
        <f t="shared" si="59"/>
        <v/>
      </c>
      <c r="AM63" s="18" t="str">
        <f t="shared" si="60"/>
        <v/>
      </c>
      <c r="AN63" s="201" t="str">
        <f t="shared" si="60"/>
        <v/>
      </c>
      <c r="BR63" s="329">
        <f t="shared" si="61"/>
        <v>1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1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0</v>
      </c>
      <c r="L65" s="27">
        <f>SUM(L62:L64)</f>
        <v>0</v>
      </c>
      <c r="M65" s="27">
        <f t="shared" ref="M65:Q65" si="64">SUM(M62:M64)</f>
        <v>0</v>
      </c>
      <c r="N65" s="27">
        <f t="shared" si="64"/>
        <v>0</v>
      </c>
      <c r="O65" s="27">
        <f t="shared" si="64"/>
        <v>0</v>
      </c>
      <c r="P65" s="27">
        <f t="shared" si="64"/>
        <v>0</v>
      </c>
      <c r="Q65" s="27">
        <f t="shared" si="64"/>
        <v>0</v>
      </c>
      <c r="Y65" s="225" t="s">
        <v>76</v>
      </c>
      <c r="Z65" s="141">
        <f t="shared" ref="Z65:AG65" si="65">SUM(Z62:Z64)</f>
        <v>0</v>
      </c>
      <c r="AA65" s="141">
        <f t="shared" si="65"/>
        <v>0</v>
      </c>
      <c r="AB65" s="141">
        <f t="shared" si="65"/>
        <v>0</v>
      </c>
      <c r="AC65" s="141">
        <f t="shared" si="65"/>
        <v>0</v>
      </c>
      <c r="AD65" s="141">
        <f t="shared" si="65"/>
        <v>0</v>
      </c>
      <c r="AE65" s="141">
        <f t="shared" si="65"/>
        <v>0</v>
      </c>
      <c r="AF65" s="141">
        <f t="shared" si="65"/>
        <v>0</v>
      </c>
      <c r="AG65" s="141">
        <f t="shared" si="65"/>
        <v>0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Y66" s="221" t="s">
        <v>74</v>
      </c>
      <c r="Z66" s="198">
        <f t="shared" ref="Z66:AF66" si="66">(Z31+Z34+Z37+Z40)-Q52-Q57-Z65</f>
        <v>0.3551342714558452</v>
      </c>
      <c r="AA66" s="198">
        <f t="shared" si="66"/>
        <v>0.15055935607236623</v>
      </c>
      <c r="AB66" s="198">
        <f t="shared" si="66"/>
        <v>2.1840866425992801E-2</v>
      </c>
      <c r="AC66" s="198">
        <f t="shared" si="66"/>
        <v>1.89151624548737E-3</v>
      </c>
      <c r="AD66" s="198">
        <f t="shared" si="66"/>
        <v>3.89891696750903E-2</v>
      </c>
      <c r="AE66" s="198">
        <f t="shared" si="66"/>
        <v>1.789290596673468</v>
      </c>
      <c r="AF66" s="198">
        <f t="shared" si="66"/>
        <v>0.27513427145584524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>
        <f>(F31*T31+F34*T34+F37*T37+F40*T40)/(F31+F34+F37+F40)</f>
        <v>200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>
        <f>(B69/B70)</f>
        <v>1.8181818181818181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>
        <f>B71*(Z31+Z34+Z37+Z40)</f>
        <v>1.8181818181818181</v>
      </c>
      <c r="AL72" s="72"/>
      <c r="AM72" s="82"/>
      <c r="AN72" s="82"/>
      <c r="AO72" s="82"/>
      <c r="AP72" s="82"/>
      <c r="AQ72" s="82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IF(F52=0,0,B72-(1-(B69/1000))*(F31+F34+F37+F40))</f>
        <v>1.0181818181818181</v>
      </c>
      <c r="AL73" s="72"/>
      <c r="AM73" s="82"/>
      <c r="AN73" s="82"/>
      <c r="AO73" s="82"/>
      <c r="AP73" s="82"/>
      <c r="AQ73" s="82"/>
      <c r="BT73" s="228">
        <f t="shared" ref="BT73:CB73" si="68">IF($B72="Yes",Z73,0)</f>
        <v>0</v>
      </c>
      <c r="BU73" s="228">
        <f t="shared" si="68"/>
        <v>0</v>
      </c>
      <c r="BV73" s="228">
        <f t="shared" si="68"/>
        <v>0</v>
      </c>
      <c r="BW73" s="228">
        <f t="shared" si="68"/>
        <v>0</v>
      </c>
      <c r="BX73" s="228">
        <f t="shared" si="68"/>
        <v>0</v>
      </c>
      <c r="BY73" s="228">
        <f t="shared" si="68"/>
        <v>0</v>
      </c>
      <c r="BZ73" s="228">
        <f t="shared" si="68"/>
        <v>0</v>
      </c>
      <c r="CA73" s="228">
        <f t="shared" si="68"/>
        <v>0</v>
      </c>
      <c r="CB73" s="228">
        <f t="shared" si="68"/>
        <v>0</v>
      </c>
    </row>
    <row r="74" spans="1:80" ht="15" thickBot="1" x14ac:dyDescent="0.35">
      <c r="D74" s="102"/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11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0</v>
      </c>
      <c r="J78" s="115">
        <f>F78-I78</f>
        <v>0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1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1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6"/>
        <v>0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1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1</v>
      </c>
      <c r="BT81" s="228"/>
    </row>
    <row r="82" spans="1:80" x14ac:dyDescent="0.3">
      <c r="A82" s="85" t="s">
        <v>132</v>
      </c>
      <c r="B82" s="116"/>
      <c r="C82" s="8" t="s">
        <v>13</v>
      </c>
      <c r="D82" s="116"/>
      <c r="E82" s="169" t="str">
        <f>IF(B82="","",VLOOKUP(B82,$B$62:$F$64,5,FALSE))</f>
        <v/>
      </c>
      <c r="F82" s="93"/>
      <c r="G82" s="128" t="s">
        <v>101</v>
      </c>
      <c r="H82" s="93">
        <v>9.3000000000000007</v>
      </c>
      <c r="I82" s="115">
        <f>IF(B82="",0,(($E$22*$F$22+$E$23*$F$23+$E$24*$F$24+$E$25*$F$25)/$E$26)+$F$57)</f>
        <v>0</v>
      </c>
      <c r="J82" s="115">
        <f t="shared" si="76"/>
        <v>0</v>
      </c>
      <c r="K82" s="93">
        <v>27.9</v>
      </c>
      <c r="L82" s="139" t="str">
        <f>IF(B82="","",VLOOKUP(B82,$B$62:$AH$64,32,FALSE)+M82)</f>
        <v/>
      </c>
      <c r="M82" s="139" t="str">
        <f>IF(B82="","",VLOOKUP(B82,$B$62:$AH$64,33,FALSE))</f>
        <v/>
      </c>
      <c r="O82" s="278" t="str">
        <f>(IF($B82="","",VLOOKUP($B82,'Processed products'!$AJ$5:$AN$250,5,FALSE)))</f>
        <v/>
      </c>
      <c r="Q82" s="159">
        <f>AR82*(16/12)*19.5</f>
        <v>0</v>
      </c>
      <c r="R82" s="159">
        <f>AR82*11</f>
        <v>0</v>
      </c>
      <c r="S82" s="159">
        <v>0</v>
      </c>
      <c r="T82" s="159">
        <v>0</v>
      </c>
      <c r="U82" s="159">
        <v>0</v>
      </c>
      <c r="V82" s="159">
        <f>(AR82*(16/12)*55)+(AR82*10*21.75)</f>
        <v>0</v>
      </c>
      <c r="W82" s="159">
        <f>AR82*(16/12)*19.5</f>
        <v>0</v>
      </c>
      <c r="X82" s="159">
        <f>AR82*(16/12)*19.5</f>
        <v>0</v>
      </c>
      <c r="Y82" s="190"/>
      <c r="Z82" s="195">
        <f>IF($B82="",0,(VLOOKUP($B82,$B$62:$AH$64,25,FALSE))-Q82)</f>
        <v>0</v>
      </c>
      <c r="AA82" s="27">
        <f>IF($B82="",0,(VLOOKUP($B82,$B$62:$AH$64,26,FALSE))-R82)</f>
        <v>0</v>
      </c>
      <c r="AB82" s="27">
        <f>IF($B82="",0,(VLOOKUP($B82,$B$62:$AH$64,27,FALSE))-S82)</f>
        <v>0</v>
      </c>
      <c r="AC82" s="27">
        <f>IF($B82="",0,(VLOOKUP($B82,$B$62:$AH$64,28,FALSE))-T82)</f>
        <v>0</v>
      </c>
      <c r="AD82" s="27">
        <f>IF($B82="",0,(VLOOKUP($B82,$B$62:$AH$64,29,FALSE))-U82)</f>
        <v>0</v>
      </c>
      <c r="AE82" s="27">
        <f>IF($B82="",0,(VLOOKUP($B82,$B$62:$AH$64,30,FALSE))-V82)</f>
        <v>0</v>
      </c>
      <c r="AF82" s="27">
        <f>IF($B82="",0,(VLOOKUP($B82,$B$62:$AH$64,31,FALSE))-W82)</f>
        <v>0</v>
      </c>
      <c r="AG82" s="27">
        <f>IF($B82="",0,(L82-X82))</f>
        <v>0</v>
      </c>
      <c r="AH82" s="196"/>
      <c r="AI82" s="192" t="str">
        <f t="shared" si="70"/>
        <v/>
      </c>
      <c r="AJ82" s="18" t="str">
        <f t="shared" si="70"/>
        <v/>
      </c>
      <c r="AK82" s="18" t="str">
        <f t="shared" si="70"/>
        <v/>
      </c>
      <c r="AL82" s="18" t="str">
        <f t="shared" si="70"/>
        <v/>
      </c>
      <c r="AM82" s="18" t="str">
        <f>IF($E82="","",(AE82/$Z82))</f>
        <v/>
      </c>
      <c r="AN82" s="201" t="str">
        <f>IF($E82="","",(AF82/$Z82)*1000)</f>
        <v/>
      </c>
      <c r="AP82" s="188" t="str">
        <f>IF(B82="","",(AR82*10))</f>
        <v/>
      </c>
      <c r="AQ82" s="26">
        <v>0</v>
      </c>
      <c r="AR82" s="188">
        <f t="shared" si="95"/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 t="e">
        <f>((L82*EXP(K82-81000*(1/(8.314*(H82+273.15)))))*24)/1000</f>
        <v>#VALUE!</v>
      </c>
      <c r="BE82" s="159"/>
      <c r="BF82" s="159" t="e">
        <f>10*19.5*BD82</f>
        <v>#VALUE!</v>
      </c>
      <c r="BG82" s="159"/>
      <c r="BH82" s="159" t="e">
        <f>1-(BF82/L82)</f>
        <v>#VALUE!</v>
      </c>
      <c r="BI82" s="159"/>
      <c r="BJ82" s="159" t="e">
        <f>(L82+L82*BH82^(J82/10))/2</f>
        <v>#VALUE!</v>
      </c>
      <c r="BK82" s="159"/>
      <c r="BL82" s="159" t="e">
        <f>(((BJ82*EXP($K82-81000*(1/(8.314*(H82+273.15)))))*24)*J82)/1000</f>
        <v>#VALUE!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1</v>
      </c>
      <c r="BT82" s="228"/>
    </row>
    <row r="83" spans="1:80" ht="15" thickBot="1" x14ac:dyDescent="0.35">
      <c r="A83" s="85" t="s">
        <v>132</v>
      </c>
      <c r="B83" s="116"/>
      <c r="C83" s="8" t="s">
        <v>13</v>
      </c>
      <c r="D83" s="116"/>
      <c r="E83" s="169" t="str">
        <f>IF(B83="","",VLOOKUP(B83,$B$62:$F$64,5,FALSE))</f>
        <v/>
      </c>
      <c r="F83" s="93"/>
      <c r="G83" s="128" t="s">
        <v>247</v>
      </c>
      <c r="H83" s="93"/>
      <c r="I83" s="115">
        <f>IF(B83="",0,(($E$22*$F$22+$E$23*$F$23+$E$24*$F$24+$E$25*$F$25)/$E$26)+$F$57)</f>
        <v>0</v>
      </c>
      <c r="J83" s="115">
        <f t="shared" si="76"/>
        <v>0</v>
      </c>
      <c r="K83" s="93"/>
      <c r="L83" s="139" t="str">
        <f>IF(B83="","",VLOOKUP(B83,$B$62:$AH$64,32,FALSE)+M83)</f>
        <v/>
      </c>
      <c r="M83" s="139" t="str">
        <f>IF(B83="","",VLOOKUP(B83,$B$62:$AH$64,33,FALSE))</f>
        <v/>
      </c>
      <c r="O83" s="278" t="str">
        <f>(IF($B83="","",VLOOKUP($B83,'Processed products'!$AJ$5:$AN$250,5,FALSE)))</f>
        <v/>
      </c>
      <c r="Q83" s="159">
        <f>AR83*(16/12)*19.5</f>
        <v>0</v>
      </c>
      <c r="R83" s="159">
        <f>AR83*11</f>
        <v>0</v>
      </c>
      <c r="S83" s="159">
        <v>0</v>
      </c>
      <c r="T83" s="159">
        <v>0</v>
      </c>
      <c r="U83" s="159">
        <v>0</v>
      </c>
      <c r="V83" s="159">
        <f>(AR83*(16/12)*55)+(AR83*10*21.75)</f>
        <v>0</v>
      </c>
      <c r="W83" s="159">
        <f>AR83*(16/12)*19.5</f>
        <v>0</v>
      </c>
      <c r="X83" s="159">
        <f>AR83*(16/12)*19.5</f>
        <v>0</v>
      </c>
      <c r="Y83" s="190"/>
      <c r="Z83" s="197">
        <f>IF($B83="",0,(VLOOKUP($B83,$B$62:$AH$64,25,FALSE))-Q83)</f>
        <v>0</v>
      </c>
      <c r="AA83" s="198">
        <f>IF($B83="",0,(VLOOKUP($B83,$B$62:$AH$64,26,FALSE))-R83)</f>
        <v>0</v>
      </c>
      <c r="AB83" s="198">
        <f>IF($B83="",0,(VLOOKUP($B83,$B$62:$AH$64,27,FALSE))-S83)</f>
        <v>0</v>
      </c>
      <c r="AC83" s="198">
        <f>IF($B83="",0,(VLOOKUP($B83,$B$62:$AH$64,28,FALSE))-T83)</f>
        <v>0</v>
      </c>
      <c r="AD83" s="198">
        <f>IF($B83="",0,(VLOOKUP($B83,$B$62:$AH$64,29,FALSE))-U83)</f>
        <v>0</v>
      </c>
      <c r="AE83" s="198">
        <f>IF($B83="",0,(VLOOKUP($B83,$B$62:$AH$64,30,FALSE))-V83)</f>
        <v>0</v>
      </c>
      <c r="AF83" s="198">
        <f>IF($B83="",0,(VLOOKUP($B83,$B$62:$AH$64,31,FALSE))-W83)</f>
        <v>0</v>
      </c>
      <c r="AG83" s="198">
        <f>IF($B83="",0,(L83-X83))</f>
        <v>0</v>
      </c>
      <c r="AH83" s="199"/>
      <c r="AI83" s="192" t="str">
        <f t="shared" si="70"/>
        <v/>
      </c>
      <c r="AJ83" s="18" t="str">
        <f t="shared" si="70"/>
        <v/>
      </c>
      <c r="AK83" s="18" t="str">
        <f t="shared" si="70"/>
        <v/>
      </c>
      <c r="AL83" s="18" t="str">
        <f t="shared" si="70"/>
        <v/>
      </c>
      <c r="AM83" s="18" t="str">
        <f>IF($E83="","",(AE83/$Z83))</f>
        <v/>
      </c>
      <c r="AN83" s="201" t="str">
        <f>IF($E83="","",(AF83/$Z83)*1000)</f>
        <v/>
      </c>
      <c r="AP83" s="188" t="str">
        <f>IF(B83="","",(AR83*10))</f>
        <v/>
      </c>
      <c r="AQ83" s="26">
        <v>0</v>
      </c>
      <c r="AR83" s="188">
        <f t="shared" si="95"/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 t="e">
        <f>((L83*EXP(K83-81000*(1/(8.314*(H83+273.15)))))*24)/1000</f>
        <v>#VALUE!</v>
      </c>
      <c r="BE83" s="159"/>
      <c r="BF83" s="159" t="e">
        <f>10*19.5*BD83</f>
        <v>#VALUE!</v>
      </c>
      <c r="BG83" s="159"/>
      <c r="BH83" s="159" t="e">
        <f>1-(BF83/L83)</f>
        <v>#VALUE!</v>
      </c>
      <c r="BI83" s="159"/>
      <c r="BJ83" s="159" t="e">
        <f>(L83+L83*BH83^(J83/10))/2</f>
        <v>#VALUE!</v>
      </c>
      <c r="BK83" s="159"/>
      <c r="BL83" s="159" t="e">
        <f>(((BJ83*EXP($K83-81000*(1/(8.314*(H83+273.15)))))*24)*J83)/1000</f>
        <v>#VALUE!</v>
      </c>
      <c r="BM83" s="159"/>
      <c r="BO83" s="318">
        <f>VLOOKUP(B83,'Processed products'!$AJ$5:$AV$250,13,FALSE)</f>
        <v>0</v>
      </c>
      <c r="BP83" s="319">
        <f>VLOOKUP(B83,'Processed products'!$AJ$5:$AV$250,12,FALSE)</f>
        <v>0</v>
      </c>
      <c r="BR83" s="329">
        <f t="shared" si="75"/>
        <v>1</v>
      </c>
      <c r="BT83" s="228"/>
    </row>
    <row r="84" spans="1:80" ht="15" thickBot="1" x14ac:dyDescent="0.35">
      <c r="BT84" s="228">
        <f>SUM(BT10:BT83)</f>
        <v>0.3551342714558452</v>
      </c>
      <c r="BU84" s="228">
        <f t="shared" ref="BU84:CB84" si="102">SUM(BU10:BU83)</f>
        <v>0.15055935607236623</v>
      </c>
      <c r="BV84" s="228">
        <f t="shared" si="102"/>
        <v>2.1840866425992801E-2</v>
      </c>
      <c r="BW84" s="228">
        <f t="shared" si="102"/>
        <v>1.89151624548737E-3</v>
      </c>
      <c r="BX84" s="228">
        <f t="shared" si="102"/>
        <v>3.89891696750903E-2</v>
      </c>
      <c r="BY84" s="228">
        <f t="shared" si="102"/>
        <v>1.789290596673468</v>
      </c>
      <c r="BZ84" s="228">
        <f t="shared" si="102"/>
        <v>0.27513427145584524</v>
      </c>
      <c r="CA84" s="228">
        <f t="shared" si="102"/>
        <v>0.27509778888194208</v>
      </c>
      <c r="CB84" s="228">
        <f t="shared" si="102"/>
        <v>0</v>
      </c>
    </row>
    <row r="85" spans="1:80" x14ac:dyDescent="0.3">
      <c r="Q85" s="313"/>
      <c r="R85" s="313"/>
      <c r="S85" s="313"/>
      <c r="T85" s="313"/>
      <c r="U85" s="313"/>
      <c r="V85" s="313"/>
      <c r="W85" s="313"/>
      <c r="Y85" s="225" t="s">
        <v>76</v>
      </c>
      <c r="Z85" s="141">
        <f>SUM(Z78:Z83)</f>
        <v>0</v>
      </c>
      <c r="AA85" s="141">
        <f t="shared" ref="AA85:AF85" si="103">SUM(AA78:AA83)</f>
        <v>0</v>
      </c>
      <c r="AB85" s="141">
        <f t="shared" si="103"/>
        <v>0</v>
      </c>
      <c r="AC85" s="141">
        <f t="shared" si="103"/>
        <v>0</v>
      </c>
      <c r="AD85" s="141">
        <f t="shared" si="103"/>
        <v>0</v>
      </c>
      <c r="AE85" s="141">
        <f t="shared" si="103"/>
        <v>0</v>
      </c>
      <c r="AF85" s="226">
        <f t="shared" si="103"/>
        <v>0</v>
      </c>
      <c r="AG85" s="82"/>
      <c r="AH85" s="82"/>
      <c r="AL85" s="24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>
        <f>E17-Q26-Q52-Q57-SUM(Q78:Q83)-BT84-Z85</f>
        <v>0</v>
      </c>
      <c r="AA86" s="198">
        <f>($E$17*(R17/1000))-R26-R52-R57-SUM(R78:R83)-BU84-AA85</f>
        <v>0</v>
      </c>
      <c r="AB86" s="198">
        <f>($E$17*(S17/1000))-S26-S52-S57-SUM(S78:S83)-BV84-AB85</f>
        <v>0</v>
      </c>
      <c r="AC86" s="198">
        <f>($E$17*(T17/1000))-T26-T52-T57-SUM(T78:T83)-BW84-AC85</f>
        <v>0</v>
      </c>
      <c r="AD86" s="198">
        <f>($E$17*(U17/1000))-U26-U52-U57-SUM(U78:U83)-BX84-AD85</f>
        <v>0</v>
      </c>
      <c r="AE86" s="198">
        <f>($E$17*V17)-V26-V52-V57-SUM(V78:V83)-BY84-AE85</f>
        <v>0</v>
      </c>
      <c r="AF86" s="199">
        <f>($E$17*(W17/1000))-W26-W52-W57-SUM(W78:W83)-BZ84-AF85</f>
        <v>0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/>
      <c r="C88" s="232"/>
      <c r="D88" s="232"/>
      <c r="E88" s="232"/>
      <c r="F88" s="326">
        <f>J88</f>
        <v>100</v>
      </c>
      <c r="G88" s="130"/>
      <c r="H88" s="328">
        <f>E13/(P13/1000)</f>
        <v>5</v>
      </c>
      <c r="I88" s="327">
        <f>E13/(P13/1000)</f>
        <v>5</v>
      </c>
      <c r="J88" s="28">
        <f>I88/H88*100</f>
        <v>100</v>
      </c>
      <c r="K88" s="234">
        <f>IF(B88="",0,(((VLOOKUP(B88,$B$13:$E$16,4,FALSE)*1000)/(VLOOKUP(B88,$B$13:$P$16,15,FALSE))*(F88/100))/1000)*C88)</f>
        <v>0</v>
      </c>
      <c r="L88" s="234">
        <f>IF(E88="Diesel",VLOOKUP(D88,Other_tables!$O$5:$P$13,2,FALSE)*K88*1.007,0)</f>
        <v>0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0</v>
      </c>
      <c r="R88" s="234">
        <f>IF(O88="","0",SUMPRODUCT(($D$88:$D$101=O88)*$K$88:$K$101))</f>
        <v>0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328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0.23488225203031568</v>
      </c>
      <c r="S89" s="234">
        <f>IF(O89="Traktor",0,(R89*VLOOKUP(O89,Other_tables!$O$5:$P$13,2,FALSE))/1000)</f>
        <v>2.3488225203031569E-2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328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328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328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328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328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328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328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 t="s">
        <v>346</v>
      </c>
      <c r="C97" s="232">
        <v>25</v>
      </c>
      <c r="D97" s="232" t="s">
        <v>146</v>
      </c>
      <c r="E97" s="232" t="s">
        <v>150</v>
      </c>
      <c r="F97" s="326">
        <f>J97</f>
        <v>187.90580162425255</v>
      </c>
      <c r="G97" s="130"/>
      <c r="H97" s="328">
        <f>E13/(P13/1000)</f>
        <v>5</v>
      </c>
      <c r="I97" s="130">
        <f>E57/(O57/1000)</f>
        <v>9.395290081212627</v>
      </c>
      <c r="J97" s="250">
        <f>I97/H97*100</f>
        <v>187.90580162425255</v>
      </c>
      <c r="K97" s="234">
        <f t="shared" si="104"/>
        <v>0.23488225203031568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0</v>
      </c>
      <c r="R97" s="240"/>
      <c r="S97" s="239">
        <f t="shared" ref="S97" si="107">SUM(S88:S96)</f>
        <v>2.3488225203031569E-2</v>
      </c>
    </row>
    <row r="98" spans="1:19" x14ac:dyDescent="0.3">
      <c r="A98" s="230" t="s">
        <v>205</v>
      </c>
      <c r="B98" s="231"/>
      <c r="C98" s="232"/>
      <c r="D98" s="232"/>
      <c r="E98" s="232"/>
      <c r="F98" s="233">
        <v>100</v>
      </c>
      <c r="G98" s="130"/>
      <c r="K98" s="234">
        <f t="shared" si="104"/>
        <v>0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 t="s">
        <v>346</v>
      </c>
      <c r="C110" s="232"/>
      <c r="D110" s="232">
        <v>6.4999999999999997E-3</v>
      </c>
      <c r="E110" s="232"/>
      <c r="F110" s="233">
        <v>100</v>
      </c>
      <c r="G110" s="130"/>
      <c r="H110" s="130"/>
      <c r="I110" s="130"/>
      <c r="J110" s="130"/>
      <c r="K110" s="130"/>
      <c r="L110" s="130"/>
      <c r="M110" s="130"/>
      <c r="N110" s="130"/>
      <c r="O110" s="235" t="str">
        <f t="shared" si="108"/>
        <v>Pulp_potato1_org</v>
      </c>
      <c r="P110" s="236"/>
      <c r="Q110" s="234">
        <f t="shared" si="109"/>
        <v>0</v>
      </c>
      <c r="R110" s="234">
        <f t="shared" si="110"/>
        <v>3.2500000000000001E-2</v>
      </c>
      <c r="S110" s="234">
        <f t="shared" si="111"/>
        <v>0</v>
      </c>
    </row>
    <row r="111" spans="1:19" x14ac:dyDescent="0.3">
      <c r="A111" s="230" t="s">
        <v>171</v>
      </c>
      <c r="B111" s="231" t="s">
        <v>346</v>
      </c>
      <c r="C111" s="232"/>
      <c r="D111" s="232">
        <v>3.1699999999999999E-2</v>
      </c>
      <c r="E111" s="232"/>
      <c r="F111" s="233">
        <v>100</v>
      </c>
      <c r="G111" s="130"/>
      <c r="H111" s="130"/>
      <c r="I111" s="130"/>
      <c r="J111" s="130"/>
      <c r="K111" s="130"/>
      <c r="L111" s="130"/>
      <c r="M111" s="130"/>
      <c r="N111" s="130"/>
      <c r="O111" s="235" t="str">
        <f t="shared" si="108"/>
        <v>Pulp_potato1_org</v>
      </c>
      <c r="P111" s="236"/>
      <c r="Q111" s="234">
        <f t="shared" si="109"/>
        <v>0</v>
      </c>
      <c r="R111" s="234">
        <f t="shared" si="110"/>
        <v>0.1585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/>
      <c r="C114" s="232"/>
      <c r="D114" s="232"/>
      <c r="E114" s="232"/>
      <c r="F114" s="233">
        <v>100</v>
      </c>
      <c r="G114" s="130"/>
      <c r="H114" s="130"/>
      <c r="I114" s="130"/>
      <c r="J114" s="130"/>
      <c r="K114" s="130"/>
      <c r="L114" s="130"/>
      <c r="M114" s="130"/>
      <c r="N114" s="130"/>
      <c r="O114" s="235">
        <f t="shared" si="108"/>
        <v>0</v>
      </c>
      <c r="P114" s="236"/>
      <c r="Q114" s="234">
        <f t="shared" si="109"/>
        <v>0</v>
      </c>
      <c r="R114" s="234">
        <f t="shared" si="110"/>
        <v>0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0.191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/>
      <c r="C118" s="232"/>
      <c r="D118" s="232"/>
      <c r="E118" s="254" t="str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/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0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0.191</v>
      </c>
      <c r="E132" s="262">
        <f>Q97+S115+E127</f>
        <v>0</v>
      </c>
      <c r="F132" s="262">
        <f>S97</f>
        <v>2.3488225203031569E-2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1.1890573336010095E-2</v>
      </c>
      <c r="AN134" s="272">
        <f>V26+SUM(V78:V83)+V57</f>
        <v>0.13300673379062572</v>
      </c>
      <c r="AO134" s="269" t="s">
        <v>176</v>
      </c>
      <c r="AP134" s="188">
        <f>SUM(AP22:AP25,AP57,AP78:AP83)</f>
        <v>4.5732974369269595E-3</v>
      </c>
      <c r="AQ134" s="188">
        <f t="shared" ref="AQ134:BA134" si="112">SUM(AQ22:AQ25,AQ57,AQ78:AQ83)</f>
        <v>0</v>
      </c>
      <c r="AR134" s="188">
        <f t="shared" si="112"/>
        <v>4.5732974369269594E-4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0.38029555695973211</v>
      </c>
      <c r="AN135" s="273">
        <f>V52-F52*55</f>
        <v>2.3803247658732101</v>
      </c>
      <c r="AO135" s="269" t="s">
        <v>177</v>
      </c>
      <c r="AP135" s="188">
        <f>SUM(AP48:AP51)</f>
        <v>0.10298607868003486</v>
      </c>
      <c r="AQ135" s="188">
        <f t="shared" ref="AQ135:BA135" si="113">SUM(AQ48:AQ51)</f>
        <v>0</v>
      </c>
      <c r="AR135" s="188">
        <f t="shared" si="113"/>
        <v>1.9142393806697855E-3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B22:B26 B118:B126 B106:B114 B88:B101" xr:uid="{9EAA2732-4140-40C4-9D72-EC2C3AD91684}">
      <formula1>$B$13:$B$16</formula1>
    </dataValidation>
    <dataValidation type="list" allowBlank="1" showInputMessage="1" showErrorMessage="1" sqref="G78:G83 G57" xr:uid="{B826784D-4518-4E3B-8C6B-A94EE204EA77}">
      <formula1>"Arrhenius, IPCC"</formula1>
    </dataValidation>
    <dataValidation type="list" allowBlank="1" showInputMessage="1" showErrorMessage="1" sqref="B81" xr:uid="{F62EE096-647F-4A6C-B54C-69B48B397D54}">
      <formula1>$B$40:$B$42</formula1>
    </dataValidation>
    <dataValidation type="list" allowBlank="1" showInputMessage="1" showErrorMessage="1" sqref="B82:B83" xr:uid="{326E8637-5ED8-4958-AF87-419B64838BD2}">
      <formula1>$B$62:$B$64</formula1>
    </dataValidation>
    <dataValidation type="list" allowBlank="1" showInputMessage="1" showErrorMessage="1" sqref="B78" xr:uid="{D5F506A5-CA2B-41CA-A49D-543E97C9062C}">
      <formula1>$B$31:$B$33</formula1>
    </dataValidation>
    <dataValidation type="list" allowBlank="1" showInputMessage="1" showErrorMessage="1" sqref="B79" xr:uid="{93753FD5-935F-4DCF-9E0C-BE994FA44F31}">
      <formula1>$B$34:$B$36</formula1>
    </dataValidation>
    <dataValidation type="list" allowBlank="1" showInputMessage="1" showErrorMessage="1" sqref="B80" xr:uid="{12CD5731-664E-45BF-AA4F-3917E286DF53}">
      <formula1>$B$37:$B$39</formula1>
    </dataValidation>
    <dataValidation type="list" allowBlank="1" showInputMessage="1" showErrorMessage="1" sqref="D22:D25 D31:D42 D57 D62:D64 D78:D83" xr:uid="{4A180029-7341-40C7-B60B-164930242D96}">
      <formula1>"Yes,No"</formula1>
    </dataValidation>
    <dataValidation type="list" allowBlank="1" showInputMessage="1" showErrorMessage="1" sqref="G22:G25" xr:uid="{F98B3D5E-F1E9-4AE2-AB80-035379A92EAA}">
      <formula1>"Arrhenius, IPCC_MCF_B0"</formula1>
    </dataValidation>
    <dataValidation type="list" allowBlank="1" showInputMessage="1" showErrorMessage="1" sqref="C119:C126" xr:uid="{918F9CD4-5BBE-4E21-A8AB-B11F2E97831F}"/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806782EC-4B6A-4ED9-9F5F-FDBD6B1E5D85}">
          <x14:formula1>
            <xm:f>'Processed products'!$AK$5:$AK$250</xm:f>
          </x14:formula1>
          <xm:sqref>B13:B15</xm:sqref>
        </x14:dataValidation>
        <x14:dataValidation type="list" allowBlank="1" showInputMessage="1" showErrorMessage="1" xr:uid="{BC6F1CEB-5176-4B4D-85DD-53536BDE487E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F6F0804D-9DEB-467B-9D97-85216301D0D7}">
          <x14:formula1>
            <xm:f>'Processed products'!$AJ$5:$AJ$104</xm:f>
          </x14:formula1>
          <xm:sqref>B62:B64 B34 B40 B37</xm:sqref>
        </x14:dataValidation>
        <x14:dataValidation type="list" allowBlank="1" showInputMessage="1" showErrorMessage="1" xr:uid="{5FC327BD-C270-48C1-9D84-4492642C9F1C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C20F68FF-77EB-4D92-9988-43506798E333}">
          <x14:formula1>
            <xm:f>Other_tables!$B$4:$B$11</xm:f>
          </x14:formula1>
          <xm:sqref>G5</xm:sqref>
        </x14:dataValidation>
        <x14:dataValidation type="list" allowBlank="1" showInputMessage="1" showErrorMessage="1" xr:uid="{1F969ABB-0912-469D-8BAC-C6768E213C70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05C30A2D-8E0E-4394-A2C6-8150AC09AE3B}">
          <x14:formula1>
            <xm:f>Other_tables!$T$5:$T$6</xm:f>
          </x14:formula1>
          <xm:sqref>E88:E101</xm:sqref>
        </x14:dataValidation>
        <x14:dataValidation type="list" allowBlank="1" showInputMessage="1" showErrorMessage="1" xr:uid="{02E77D40-F41E-4EFB-BD0F-E3510EB48D51}">
          <x14:formula1>
            <xm:f>Other_tables!$O$5:$O$13</xm:f>
          </x14:formula1>
          <xm:sqref>D88:D101</xm:sqref>
        </x14:dataValidation>
        <x14:dataValidation type="list" allowBlank="1" showInputMessage="1" showErrorMessage="1" xr:uid="{46F00FA9-4F22-46DC-B4B5-83EF42C9856A}">
          <x14:formula1>
            <xm:f>'Processed products'!$AJ$5:$AJ$250</xm:f>
          </x14:formula1>
          <xm:sqref>B41:B42 B35:B36 B38:B39 B32:B33 B57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</sheetPr>
  <dimension ref="A1:CB137"/>
  <sheetViews>
    <sheetView topLeftCell="L45" workbookViewId="0">
      <selection activeCell="Q70" sqref="Q70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120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211</v>
      </c>
      <c r="C5" s="333"/>
      <c r="F5" s="99" t="s">
        <v>201</v>
      </c>
      <c r="G5" s="96" t="s">
        <v>61</v>
      </c>
    </row>
    <row r="6" spans="1:80" x14ac:dyDescent="0.3">
      <c r="A6" s="3" t="s">
        <v>5</v>
      </c>
      <c r="B6" s="333" t="s">
        <v>212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213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 t="s">
        <v>12</v>
      </c>
      <c r="C13" s="8" t="s">
        <v>13</v>
      </c>
      <c r="D13" s="35"/>
      <c r="E13" s="9">
        <v>1</v>
      </c>
      <c r="P13" s="247">
        <f>(IF($B13="","0",VLOOKUP($B13,Biomass_pool_output_Livesto_mod!$A$3:$H$250,8,FALSE)))</f>
        <v>85.831911990067198</v>
      </c>
      <c r="Q13" s="17"/>
      <c r="R13" s="18">
        <f>(IF($B13="","0",VLOOKUP($B13,Biomass_pool_output_Livesto_mod!$A$3:$I$250,3,FALSE)))*$E13</f>
        <v>526.073726746538</v>
      </c>
      <c r="S13" s="18">
        <f>(IF($B13="","0",VLOOKUP($B13,Biomass_pool_output_Livesto_mod!$A$3:$I$250,4,FALSE)))*$E13</f>
        <v>52.332608825314097</v>
      </c>
      <c r="T13" s="18">
        <f>(IF($B13="","0",VLOOKUP($B13,Biomass_pool_output_Livesto_mod!$A$3:$I$250,5,FALSE)))*$E13</f>
        <v>10.5822123843384</v>
      </c>
      <c r="U13" s="18">
        <f>(IF($B13="","0",VLOOKUP($B13,Biomass_pool_output_Livesto_mod!$A$3:$I$250,6,FALSE)))*$E13</f>
        <v>52.007385095980503</v>
      </c>
      <c r="V13" s="18">
        <f>(IF($B13="","0",VLOOKUP($B13,Biomass_pool_output_Livesto_mod!$A$3:$I$250,7,FALSE)))*$E13</f>
        <v>15.456016837002499</v>
      </c>
      <c r="W13" s="301">
        <f>IF(B13="",0,IF(VLOOKUP(B13,Other_tables!$E$3:$H$225,3,FALSE)="Nej",VLOOKUP($B13,Biomass_pool_output_Livesto_mod!$A$3:$I$250,9,FALSE)*$E13,((VLOOKUP(B13,Other_tables!$E$3:$H$225,4,FALSE))/100)*E13*1000))</f>
        <v>791.64286107264797</v>
      </c>
      <c r="X13" s="301">
        <f>(IF($B13="","0",VLOOKUP($B13,Biomass_pool_output_Livesto_mod!$A$3:$J$250,10,FALSE)))*$E13</f>
        <v>4.2071817193228202E-2</v>
      </c>
      <c r="BM13" s="313"/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/>
      <c r="C15" s="8" t="s">
        <v>13</v>
      </c>
      <c r="D15" s="35"/>
      <c r="E15" s="9"/>
      <c r="P15" s="247" t="str">
        <f>(IF($B15="","0",VLOOKUP($B15,Biomass_pool_output_Livesto_mod!$A$3:$H$250,8,FALSE)))</f>
        <v>0</v>
      </c>
      <c r="Q15" s="17"/>
      <c r="R15" s="18">
        <f>(IF($B15="","0",VLOOKUP($B15,Biomass_pool_output_Livesto_mod!$A$3:$I$250,3,FALSE)))*$E15</f>
        <v>0</v>
      </c>
      <c r="S15" s="18">
        <f>(IF($B15="","0",VLOOKUP($B15,Biomass_pool_output_Livesto_mod!$A$3:$I$250,4,FALSE)))*$E15</f>
        <v>0</v>
      </c>
      <c r="T15" s="18">
        <f>(IF($B15="","0",VLOOKUP($B15,Biomass_pool_output_Livesto_mod!$A$3:$I$250,5,FALSE)))*$E15</f>
        <v>0</v>
      </c>
      <c r="U15" s="18">
        <f>(IF($B15="","0",VLOOKUP($B15,Biomass_pool_output_Livesto_mod!$A$3:$I$250,6,FALSE)))*$E15</f>
        <v>0</v>
      </c>
      <c r="V15" s="18">
        <f>(IF($B15="","0",VLOOKUP($B15,Biomass_pool_output_Livesto_mod!$A$3:$I$250,7,FALSE)))*$E15</f>
        <v>0</v>
      </c>
      <c r="W15" s="301">
        <f>IF(B15="",0,IF(VLOOKUP(B15,Other_tables!$E$3:$H$225,3,FALSE)="Nej",VLOOKUP($B15,Biomass_pool_output_Livesto_mod!$A$3:$I$250,9,FALSE)*$E15,((VLOOKUP(B15,Other_tables!$E$3:$H$225,4,FALSE))/100)*E15*1000))</f>
        <v>0</v>
      </c>
      <c r="X15" s="301">
        <f>(IF($B15="","0",VLOOKUP($B15,Biomass_pool_output_Livesto_mod!$A$3:$J$250,10,FALSE)))*$E15</f>
        <v>0</v>
      </c>
      <c r="AA15" s="152"/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/>
      <c r="C16" s="8" t="s">
        <v>13</v>
      </c>
      <c r="D16" s="35"/>
      <c r="E16" s="9"/>
      <c r="P16" s="247" t="str">
        <f>(IF($B16="","0",VLOOKUP($B16,Biomass_pool_output_Livesto_mod!$A$3:$H$250,8,FALSE)))</f>
        <v>0</v>
      </c>
      <c r="Q16" s="17"/>
      <c r="R16" s="18">
        <f>(IF($B16="","0",VLOOKUP($B16,Biomass_pool_output_Livesto_mod!$A$3:$I$250,3,FALSE)))*$E16</f>
        <v>0</v>
      </c>
      <c r="S16" s="18">
        <f>(IF($B16="","0",VLOOKUP($B16,Biomass_pool_output_Livesto_mod!$A$3:$I$250,4,FALSE)))*$E16</f>
        <v>0</v>
      </c>
      <c r="T16" s="18">
        <f>(IF($B16="","0",VLOOKUP($B16,Biomass_pool_output_Livesto_mod!$A$3:$I$250,5,FALSE)))*$E16</f>
        <v>0</v>
      </c>
      <c r="U16" s="18">
        <f>(IF($B16="","0",VLOOKUP($B16,Biomass_pool_output_Livesto_mod!$A$3:$I$250,6,FALSE)))*$E16</f>
        <v>0</v>
      </c>
      <c r="V16" s="18">
        <f>(IF($B16="","0",VLOOKUP($B16,Biomass_pool_output_Livesto_mod!$A$3:$I$250,7,FALSE)))*$E16</f>
        <v>0</v>
      </c>
      <c r="W16" s="301">
        <f>IF(B16="",0,IF(VLOOKUP(B16,Other_tables!$E$3:$H$225,3,FALSE)="Nej",VLOOKUP($B16,Biomass_pool_output_Livesto_mod!$A$3:$I$250,9,FALSE)*$E16,((VLOOKUP(B16,Other_tables!$E$3:$H$225,4,FALSE))/100)*E16*1000))</f>
        <v>0</v>
      </c>
      <c r="X16" s="301">
        <f>(IF($B16="","0",VLOOKUP($B16,Biomass_pool_output_Livesto_mod!$A$3:$J$250,10,FALSE)))*$E16</f>
        <v>0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85.831911990067198</v>
      </c>
      <c r="Q17" s="131"/>
      <c r="R17" s="18">
        <f t="shared" ref="R17:V17" si="1">SUM(R13:R16)</f>
        <v>526.073726746538</v>
      </c>
      <c r="S17" s="18">
        <f t="shared" si="1"/>
        <v>52.332608825314097</v>
      </c>
      <c r="T17" s="18">
        <f t="shared" si="1"/>
        <v>10.5822123843384</v>
      </c>
      <c r="U17" s="18">
        <f t="shared" si="1"/>
        <v>52.007385095980503</v>
      </c>
      <c r="V17" s="18">
        <f t="shared" si="1"/>
        <v>15.456016837002499</v>
      </c>
      <c r="W17" s="18">
        <f>SUM(W13:W16)</f>
        <v>791.64286107264797</v>
      </c>
      <c r="X17" s="301">
        <f>IF((X13+X14+X15+X16)=0,0,(E13*X13+E14*X14+E15*X15+E16*X16)/E17)</f>
        <v>4.2071817193228202E-2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 t="str">
        <f t="shared" ref="B22:B25" si="2">IF(B13="","",B13)</f>
        <v>Cattle_slurry_conv</v>
      </c>
      <c r="C22" s="8" t="s">
        <v>13</v>
      </c>
      <c r="D22" s="116" t="s">
        <v>128</v>
      </c>
      <c r="E22" s="115">
        <f>IF(B22="",0,VLOOKUP(B22,$B$13:$E$16,4,FALSE))</f>
        <v>1</v>
      </c>
      <c r="F22" s="93">
        <v>66</v>
      </c>
      <c r="G22" s="128" t="s">
        <v>101</v>
      </c>
      <c r="H22" s="93">
        <v>7.2</v>
      </c>
      <c r="I22" s="93">
        <v>33</v>
      </c>
      <c r="J22" s="93">
        <v>67</v>
      </c>
      <c r="K22" s="93">
        <v>31.2</v>
      </c>
      <c r="L22" s="163">
        <f>IF(G22="IPCC_MCF_B0",0,((W13/1000)*(I22/100)))</f>
        <v>0.26124214415397384</v>
      </c>
      <c r="M22" s="163">
        <f>IF(G22="IPCC_MCF_B0",0,((W13/1000)*(J22/100)))</f>
        <v>0.53040071691867419</v>
      </c>
      <c r="O22" s="177"/>
      <c r="P22" s="247">
        <f>IF($B22="","0",(((E22-Q22)*1000)/((E22*1000)/P13)))</f>
        <v>77.789167384802397</v>
      </c>
      <c r="Q22" s="243">
        <f>AR22*(16/12)*9.375</f>
        <v>9.3703430563163173E-2</v>
      </c>
      <c r="R22" s="159">
        <f>AR22*5</f>
        <v>3.7481372225265271E-2</v>
      </c>
      <c r="S22" s="159">
        <v>0</v>
      </c>
      <c r="T22" s="159">
        <v>0</v>
      </c>
      <c r="U22" s="159">
        <v>0</v>
      </c>
      <c r="V22" s="159">
        <f>(AR22*(16/12)*55)+(AR22*4*21.75)</f>
        <v>1.2019026693568398</v>
      </c>
      <c r="W22" s="159">
        <f>AR22*(16/12)*9.375</f>
        <v>9.3703430563163173E-2</v>
      </c>
      <c r="X22" s="159">
        <f>IF(L22&gt;0,(L22-(L22*BH22^(F22/10))),0)</f>
        <v>9.3035404767877583E-2</v>
      </c>
      <c r="Y22" s="207">
        <f>IF(M22&gt;0,(M22-(M22*BI22^(F22/10))),0)</f>
        <v>2.2548538038388299E-3</v>
      </c>
      <c r="Z22" s="202">
        <f>E22-Q22</f>
        <v>0.90629656943683679</v>
      </c>
      <c r="AA22" s="27">
        <f>IF($E22="",0,(R13-(R22*1000))/1000)</f>
        <v>0.48859235452127275</v>
      </c>
      <c r="AB22" s="27">
        <f>IF($E22="",0,(S13-(S22*1000))/1000)</f>
        <v>5.2332608825314098E-2</v>
      </c>
      <c r="AC22" s="27">
        <f>IF($E22="",0,(T13-(T22*1000))/1000)</f>
        <v>1.05822123843384E-2</v>
      </c>
      <c r="AD22" s="27">
        <f>IF($E22="",0,(U13-(U22*1000))/1000)</f>
        <v>5.2007385095980505E-2</v>
      </c>
      <c r="AE22" s="27">
        <f>IF($E22="",0,(V13-V22))</f>
        <v>14.25411416764566</v>
      </c>
      <c r="AF22" s="27">
        <f>IF($E22="",0,(W13-(W22*1000))/1000)</f>
        <v>0.69793943050948481</v>
      </c>
      <c r="AG22" s="27">
        <f>IF($E22="",0,(L22-X22))</f>
        <v>0.16820673938609626</v>
      </c>
      <c r="AH22" s="196">
        <f>IF($E22="",0,(M22-Y22))</f>
        <v>0.52814586311483536</v>
      </c>
      <c r="AI22" s="200">
        <f>IF($E22=0,"",(AA22/$Z22)*1000)</f>
        <v>539.10868803671951</v>
      </c>
      <c r="AJ22" s="18">
        <f t="shared" ref="AJ22:AL25" si="3">IF($E22=0,"",(AB22/$Z22)*1000)</f>
        <v>57.743359723664227</v>
      </c>
      <c r="AK22" s="18">
        <f t="shared" si="3"/>
        <v>11.676323999454258</v>
      </c>
      <c r="AL22" s="18">
        <f t="shared" si="3"/>
        <v>57.384510600428897</v>
      </c>
      <c r="AM22" s="18">
        <f>IF($E22=0,"",(AE22/$Z22))</f>
        <v>15.727869494753818</v>
      </c>
      <c r="AN22" s="201">
        <f>IF($E22=0,"",(AF22/$Z22)*1000)</f>
        <v>770.10048812518085</v>
      </c>
      <c r="AP22" s="264">
        <f>IF(B22="","",(AR22*4))</f>
        <v>2.9985097780212217E-2</v>
      </c>
      <c r="AQ22" s="26">
        <v>0</v>
      </c>
      <c r="AR22" s="272">
        <f>IF(F22="",0,IF(G22="Arrhenius",(BL22+BM22)*(12/16),(((W13/1000)*BO22*(BP22/100)*0.67)*(12/16))*(F22/$G$8)))</f>
        <v>7.4962744450530541E-3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1.798154214691944E-4</v>
      </c>
      <c r="BE22" s="138">
        <f>((M22*0.01*EXP(K22-81000*(1/(8.314*(H22+273.15)))))*24)/1000</f>
        <v>3.6507979510412206E-6</v>
      </c>
      <c r="BF22" s="138">
        <f>10*9.375*BD22</f>
        <v>1.6857695762736973E-2</v>
      </c>
      <c r="BG22" s="138">
        <f>10*9.375*BE22</f>
        <v>3.4226230791011442E-4</v>
      </c>
      <c r="BH22" s="139">
        <f>IF(B22="",0,1-(BF22/L22))</f>
        <v>0.93547099447782367</v>
      </c>
      <c r="BI22" s="139">
        <f>IF(B22="",0,1-(BG22/M22))</f>
        <v>0.99935470994477826</v>
      </c>
      <c r="BJ22" s="54">
        <f>IF(B22="",0,(L22+L22*BH22^(F22/10))/2)</f>
        <v>0.21472444177003505</v>
      </c>
      <c r="BK22" s="54">
        <f>IF(B22="",0,(M22+M22*BI22^(F22/10))/2)</f>
        <v>0.52927329001675472</v>
      </c>
      <c r="BL22" s="140">
        <f>(((BJ22*EXP($K22-81000*(1/(8.314*(H22+273.15)))))*24)*F22)/1000</f>
        <v>9.7545921008622815E-3</v>
      </c>
      <c r="BM22" s="290">
        <f>(((BK22*0.01*EXP(K22-81000*(1/(8.314*(H22+273.15)))))*24)*F22)/1000</f>
        <v>2.4044049254179061E-4</v>
      </c>
      <c r="BO22" s="285">
        <f>VLOOKUP(B22,'Processed products'!$AK$5:$AV$250,12,FALSE)</f>
        <v>0.24</v>
      </c>
      <c r="BP22" s="316">
        <f>VLOOKUP(B22,'Processed products'!$AK$5:$AV$250,11,FALSE)</f>
        <v>6.61</v>
      </c>
      <c r="BR22" s="329">
        <f>$X$17</f>
        <v>4.2071817193228202E-2</v>
      </c>
      <c r="BT22" s="228">
        <f t="shared" si="0"/>
        <v>0.90629656943683679</v>
      </c>
      <c r="BU22" s="228">
        <f t="shared" si="0"/>
        <v>0.48859235452127275</v>
      </c>
      <c r="BV22" s="228">
        <f t="shared" si="0"/>
        <v>5.2332608825314098E-2</v>
      </c>
      <c r="BW22" s="228">
        <f t="shared" si="0"/>
        <v>1.05822123843384E-2</v>
      </c>
      <c r="BX22" s="228">
        <f t="shared" si="0"/>
        <v>5.2007385095980505E-2</v>
      </c>
      <c r="BY22" s="228">
        <f t="shared" si="0"/>
        <v>14.25411416764566</v>
      </c>
      <c r="BZ22" s="228">
        <f t="shared" si="0"/>
        <v>0.69793943050948481</v>
      </c>
      <c r="CA22" s="228">
        <f t="shared" si="0"/>
        <v>0.16820673938609626</v>
      </c>
      <c r="CB22" s="228">
        <f t="shared" si="0"/>
        <v>0.52814586311483536</v>
      </c>
    </row>
    <row r="23" spans="1:80" x14ac:dyDescent="0.3">
      <c r="A23" s="85" t="s">
        <v>89</v>
      </c>
      <c r="B23" s="116" t="str">
        <f t="shared" si="2"/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3"/>
        <v/>
      </c>
      <c r="AK23" s="18" t="str">
        <f t="shared" si="3"/>
        <v/>
      </c>
      <c r="AL23" s="18" t="str">
        <f t="shared" si="3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4.2071817193228202E-2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2"/>
        <v/>
      </c>
      <c r="C24" s="8" t="s">
        <v>13</v>
      </c>
      <c r="D24" s="116"/>
      <c r="E24" s="115">
        <f>IF(B24="",0,VLOOKUP(B24,$B$13:$E$16,4,FALSE))</f>
        <v>0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8">IF(G24="IPCC_MCF_B0",0,((W15/1000)*(J24/100)))</f>
        <v>0</v>
      </c>
      <c r="O24" s="177"/>
      <c r="P24" s="247" t="str">
        <f>IF($B24="","0",(((E24-Q24)*1000)/((E24*1000)/P15)))</f>
        <v>0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0</v>
      </c>
      <c r="AA24" s="27">
        <f t="shared" si="9"/>
        <v>0</v>
      </c>
      <c r="AB24" s="27">
        <f t="shared" si="9"/>
        <v>0</v>
      </c>
      <c r="AC24" s="27">
        <f t="shared" si="9"/>
        <v>0</v>
      </c>
      <c r="AD24" s="27">
        <f t="shared" si="9"/>
        <v>0</v>
      </c>
      <c r="AE24" s="27">
        <f t="shared" si="10"/>
        <v>0</v>
      </c>
      <c r="AF24" s="27">
        <f t="shared" si="11"/>
        <v>0</v>
      </c>
      <c r="AG24" s="27">
        <f t="shared" si="12"/>
        <v>0</v>
      </c>
      <c r="AH24" s="196">
        <f t="shared" si="12"/>
        <v>0</v>
      </c>
      <c r="AI24" s="200" t="str">
        <f t="shared" si="13"/>
        <v/>
      </c>
      <c r="AJ24" s="18" t="str">
        <f t="shared" si="3"/>
        <v/>
      </c>
      <c r="AK24" s="18" t="str">
        <f t="shared" si="3"/>
        <v/>
      </c>
      <c r="AL24" s="18" t="str">
        <f t="shared" si="3"/>
        <v/>
      </c>
      <c r="AM24" s="18" t="str">
        <f t="shared" si="14"/>
        <v/>
      </c>
      <c r="AN24" s="201" t="str">
        <f t="shared" si="15"/>
        <v/>
      </c>
      <c r="AP24" s="264" t="str">
        <f t="shared" si="16"/>
        <v/>
      </c>
      <c r="AQ24" s="26">
        <v>0</v>
      </c>
      <c r="AR24" s="272">
        <f t="shared" si="17"/>
        <v>0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0"/>
        <v>0</v>
      </c>
      <c r="BH24" s="139">
        <f t="shared" si="21"/>
        <v>0</v>
      </c>
      <c r="BI24" s="139">
        <f t="shared" si="22"/>
        <v>0</v>
      </c>
      <c r="BJ24" s="54">
        <f t="shared" si="23"/>
        <v>0</v>
      </c>
      <c r="BK24" s="54">
        <f t="shared" si="24"/>
        <v>0</v>
      </c>
      <c r="BL24" s="140">
        <f t="shared" si="25"/>
        <v>0</v>
      </c>
      <c r="BM24" s="290">
        <f t="shared" si="26"/>
        <v>0</v>
      </c>
      <c r="BO24" s="285" t="e">
        <f>VLOOKUP(B24,'Processed products'!$AK$5:$AV$250,12,FALSE)</f>
        <v>#N/A</v>
      </c>
      <c r="BP24" s="316" t="e">
        <f>VLOOKUP(B24,'Processed products'!$AK$5:$AV$250,11,FALSE)</f>
        <v>#N/A</v>
      </c>
      <c r="BR24" s="329">
        <f t="shared" si="27"/>
        <v>4.2071817193228202E-2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2"/>
        <v/>
      </c>
      <c r="C25" s="8" t="s">
        <v>13</v>
      </c>
      <c r="D25" s="116"/>
      <c r="E25" s="115">
        <f>IF(B25="",0,VLOOKUP(B25,$B$13:$E$16,4,FALSE))</f>
        <v>0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 t="str">
        <f t="shared" ref="P25" si="29">IF($B25="","0",(((E25-Q25)*1000)/((E25*1000)/P16)))</f>
        <v>0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0</v>
      </c>
      <c r="AA25" s="223">
        <f t="shared" si="9"/>
        <v>0</v>
      </c>
      <c r="AB25" s="223">
        <f t="shared" si="9"/>
        <v>0</v>
      </c>
      <c r="AC25" s="223">
        <f t="shared" si="9"/>
        <v>0</v>
      </c>
      <c r="AD25" s="223">
        <f t="shared" si="9"/>
        <v>0</v>
      </c>
      <c r="AE25" s="223">
        <f t="shared" si="10"/>
        <v>0</v>
      </c>
      <c r="AF25" s="223">
        <f t="shared" si="11"/>
        <v>0</v>
      </c>
      <c r="AG25" s="223">
        <f t="shared" si="12"/>
        <v>0</v>
      </c>
      <c r="AH25" s="224">
        <f t="shared" si="12"/>
        <v>0</v>
      </c>
      <c r="AI25" s="156" t="str">
        <f t="shared" si="13"/>
        <v/>
      </c>
      <c r="AJ25" s="157" t="str">
        <f t="shared" si="3"/>
        <v/>
      </c>
      <c r="AK25" s="157" t="str">
        <f t="shared" si="3"/>
        <v/>
      </c>
      <c r="AL25" s="157" t="str">
        <f t="shared" si="3"/>
        <v/>
      </c>
      <c r="AM25" s="157" t="str">
        <f t="shared" si="14"/>
        <v/>
      </c>
      <c r="AN25" s="158" t="str">
        <f t="shared" si="15"/>
        <v/>
      </c>
      <c r="AP25" s="264" t="str">
        <f t="shared" si="16"/>
        <v/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>
        <f t="shared" si="21"/>
        <v>0</v>
      </c>
      <c r="BI25" s="314">
        <f t="shared" si="22"/>
        <v>0</v>
      </c>
      <c r="BJ25" s="291">
        <f t="shared" si="23"/>
        <v>0</v>
      </c>
      <c r="BK25" s="291">
        <f t="shared" si="24"/>
        <v>0</v>
      </c>
      <c r="BL25" s="292">
        <f t="shared" si="25"/>
        <v>0</v>
      </c>
      <c r="BM25" s="293">
        <f t="shared" si="26"/>
        <v>0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4.2071817193228202E-2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0.26124214415397384</v>
      </c>
      <c r="M26" s="163">
        <f>SUM(M22:M25)</f>
        <v>0.53040071691867419</v>
      </c>
      <c r="O26" s="177"/>
      <c r="P26" s="249">
        <f>(E22*P22+E23*P23+E24*P24+E25*P25)/E26</f>
        <v>77.789167384802397</v>
      </c>
      <c r="Q26" s="244">
        <f>SUM(Q22:Q25)</f>
        <v>9.3703430563163173E-2</v>
      </c>
      <c r="R26" s="208">
        <f t="shared" ref="R26:Y26" si="30">SUM(R22:R25)</f>
        <v>3.7481372225265271E-2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1.2019026693568398</v>
      </c>
      <c r="W26" s="208">
        <f t="shared" si="30"/>
        <v>9.3703430563163173E-2</v>
      </c>
      <c r="X26" s="208">
        <f t="shared" si="30"/>
        <v>9.3035404767877583E-2</v>
      </c>
      <c r="Y26" s="222">
        <f t="shared" si="30"/>
        <v>2.2548538038388299E-3</v>
      </c>
      <c r="Z26" s="215">
        <f>SUM(Z22:Z25)</f>
        <v>0.90629656943683679</v>
      </c>
      <c r="AA26" s="70">
        <f t="shared" ref="AA26:AH26" si="31">SUM(AA22:AA25)</f>
        <v>0.48859235452127275</v>
      </c>
      <c r="AB26" s="70">
        <f t="shared" si="31"/>
        <v>5.2332608825314098E-2</v>
      </c>
      <c r="AC26" s="70">
        <f t="shared" si="31"/>
        <v>1.05822123843384E-2</v>
      </c>
      <c r="AD26" s="70">
        <f t="shared" si="31"/>
        <v>5.2007385095980505E-2</v>
      </c>
      <c r="AE26" s="70">
        <f t="shared" si="31"/>
        <v>14.25411416764566</v>
      </c>
      <c r="AF26" s="70">
        <f t="shared" si="31"/>
        <v>0.69793943050948481</v>
      </c>
      <c r="AG26" s="70">
        <f t="shared" si="31"/>
        <v>0.16820673938609626</v>
      </c>
      <c r="AH26" s="216">
        <f t="shared" si="31"/>
        <v>0.52814586311483536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B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L29" s="313"/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>Solid/total fraction of input1 - Cattle_slurry_conv</v>
      </c>
      <c r="B31" s="66"/>
      <c r="C31" s="67" t="s">
        <v>13</v>
      </c>
      <c r="D31" s="280"/>
      <c r="E31" s="68"/>
      <c r="F31" s="70">
        <f>IF(E31&gt;0,(E31)*($E$22-$Q$22),0)</f>
        <v>0</v>
      </c>
      <c r="G31" s="67" t="str">
        <f>IF(B31="","",VLOOKUP(B31,'Processed products'!$AJ$5:$AM$104,2,FALSE))</f>
        <v/>
      </c>
      <c r="H31" s="67" t="str">
        <f>IF(G31="","",VLOOKUP(G31,Other_tables!$Y$3:$AA$214,2,FALSE))</f>
        <v/>
      </c>
      <c r="I31" s="67" t="str">
        <f>IF(G31="","",VLOOKUP(G31,Other_tables!$Y$3:$AA$214,3,FALSE))</f>
        <v/>
      </c>
      <c r="J31" s="111"/>
      <c r="K31" s="111"/>
      <c r="L31" s="69"/>
      <c r="M31" s="69"/>
      <c r="N31" s="69"/>
      <c r="O31" s="69"/>
      <c r="P31" s="69"/>
      <c r="Q31" s="69"/>
      <c r="R31" s="180"/>
      <c r="S31" s="181"/>
      <c r="T31" s="172">
        <f>IF(B32="",P13,IF(B33="",(F31/(((E13/(P13/1000))-Q22)-(F32/(T32/1000))))*1000,(F31/(((E13/(P13/1000))-Q22)-((F33/(T33/1000))+(F32/(T32/1000)))))*1000))</f>
        <v>85.831911990067198</v>
      </c>
      <c r="U31" s="182" t="s">
        <v>126</v>
      </c>
      <c r="V31" s="180"/>
      <c r="W31" s="180"/>
      <c r="X31" s="180"/>
      <c r="Y31" s="180"/>
      <c r="Z31" s="215">
        <f>F31</f>
        <v>0</v>
      </c>
      <c r="AA31" s="170">
        <f t="shared" ref="AA31:AD33" si="32">IF($E31="",0,((R$13-(R$22*1000))*L31)/1000)</f>
        <v>0</v>
      </c>
      <c r="AB31" s="70">
        <f t="shared" si="32"/>
        <v>0</v>
      </c>
      <c r="AC31" s="70">
        <f t="shared" si="32"/>
        <v>0</v>
      </c>
      <c r="AD31" s="70">
        <f t="shared" si="32"/>
        <v>0</v>
      </c>
      <c r="AE31" s="70">
        <f>IF($E31="",0,((V$13-V$22)*P31))</f>
        <v>0</v>
      </c>
      <c r="AF31" s="144">
        <f>IF($E31="",0,((W$13-(W$22*1000))*Q31)/1000)</f>
        <v>0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 t="str">
        <f t="shared" ref="AI31:AL42" si="35">IF($E31="","",(AA31/$F31)*1000)</f>
        <v/>
      </c>
      <c r="AJ31" s="71" t="str">
        <f t="shared" si="35"/>
        <v/>
      </c>
      <c r="AK31" s="71" t="str">
        <f t="shared" si="35"/>
        <v/>
      </c>
      <c r="AL31" s="71" t="str">
        <f t="shared" si="35"/>
        <v/>
      </c>
      <c r="AM31" s="187" t="str">
        <f t="shared" ref="AM31:AM42" si="36">IF($E31="","",(AE31/$F31))</f>
        <v/>
      </c>
      <c r="AN31" s="112" t="str">
        <f t="shared" ref="AN31:AN42" si="37">IF($E31="","",(AF31/$F31)*1000)</f>
        <v/>
      </c>
      <c r="BR31" s="329">
        <f t="shared" ref="BR31:BR42" si="38">$X$17</f>
        <v>4.2071817193228202E-2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179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154" t="str">
        <f t="shared" si="37"/>
        <v/>
      </c>
      <c r="BR32" s="329">
        <f t="shared" si="38"/>
        <v>4.2071817193228202E-2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4.2071817193228202E-2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/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products'!$AJ$5:$AM$250,2,FALSE))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4.2071817193228202E-2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4.2071817193228202E-2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4.2071817193228202E-2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 xml:space="preserve">Solid/total fraction of input3 - </v>
      </c>
      <c r="B37" s="66"/>
      <c r="C37" s="67" t="s">
        <v>13</v>
      </c>
      <c r="D37" s="280"/>
      <c r="E37" s="68"/>
      <c r="F37" s="70">
        <f>IF(E37&gt;0,(E37)*($E$24-$Q$24),0)</f>
        <v>0</v>
      </c>
      <c r="G37" s="67" t="str">
        <f>IF(B37="","",B37)</f>
        <v/>
      </c>
      <c r="H37" s="67" t="str">
        <f>IF(G37="","",VLOOKUP(G37,Other_tables!$Y$3:$AA$214,2,FALSE))</f>
        <v/>
      </c>
      <c r="I37" s="67" t="str">
        <f>IF(G37="","",VLOOKUP(G37,Other_tables!$Y$3:$AA$214,3,FALSE))</f>
        <v/>
      </c>
      <c r="J37" s="111"/>
      <c r="K37" s="111"/>
      <c r="L37" s="69"/>
      <c r="M37" s="69"/>
      <c r="N37" s="69"/>
      <c r="O37" s="69"/>
      <c r="P37" s="69"/>
      <c r="Q37" s="69"/>
      <c r="R37" s="180"/>
      <c r="S37" s="181"/>
      <c r="T37" s="172" t="str">
        <f>IF(B38="",P15,IF(B39="",(F37/(((E15/(P15/1000))-Q24)-(F38/(T38/1000))))*1000,(F37/(((E15/(P15/1000))-Q24)-((F39/(T39/1000))+(F38/(T38/1000)))))*1000))</f>
        <v>0</v>
      </c>
      <c r="U37" s="182" t="s">
        <v>126</v>
      </c>
      <c r="V37" s="180"/>
      <c r="W37" s="180"/>
      <c r="X37" s="180"/>
      <c r="Y37" s="180"/>
      <c r="Z37" s="215">
        <f t="shared" si="39"/>
        <v>0</v>
      </c>
      <c r="AA37" s="170">
        <f t="shared" ref="AA37:AD39" si="41">IF($E37="",0,((R$15-(R$24*1000))*L37)/1000)</f>
        <v>0</v>
      </c>
      <c r="AB37" s="70">
        <f t="shared" si="41"/>
        <v>0</v>
      </c>
      <c r="AC37" s="70">
        <f t="shared" si="41"/>
        <v>0</v>
      </c>
      <c r="AD37" s="70">
        <f t="shared" si="41"/>
        <v>0</v>
      </c>
      <c r="AE37" s="70">
        <f>IF($E37="",0,((V$15-V$24)*P37))</f>
        <v>0</v>
      </c>
      <c r="AF37" s="144">
        <f>IF($E37="",0,((W$15-(W$24*1000))*Q37)/1000)</f>
        <v>0</v>
      </c>
      <c r="AG37" s="144">
        <f t="shared" si="33"/>
        <v>0</v>
      </c>
      <c r="AH37" s="216">
        <f t="shared" si="34"/>
        <v>0</v>
      </c>
      <c r="AI37" s="210" t="str">
        <f t="shared" si="35"/>
        <v/>
      </c>
      <c r="AJ37" s="71" t="str">
        <f t="shared" si="35"/>
        <v/>
      </c>
      <c r="AK37" s="71" t="str">
        <f t="shared" si="35"/>
        <v/>
      </c>
      <c r="AL37" s="71" t="str">
        <f t="shared" si="35"/>
        <v/>
      </c>
      <c r="AM37" s="187" t="str">
        <f>IF($E37="","",(AE37/$F37))</f>
        <v/>
      </c>
      <c r="AN37" s="112" t="str">
        <f t="shared" si="37"/>
        <v/>
      </c>
      <c r="BR37" s="329">
        <f t="shared" si="38"/>
        <v>4.2071817193228202E-2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4.2071817193228202E-2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4.2071817193228202E-2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 xml:space="preserve">Solid/total fraction of input4 - </v>
      </c>
      <c r="B40" s="66" t="str">
        <f>IF(B16="","",B16)</f>
        <v/>
      </c>
      <c r="C40" s="67" t="s">
        <v>13</v>
      </c>
      <c r="D40" s="280"/>
      <c r="E40" s="68"/>
      <c r="F40" s="70">
        <f>IF(E40&gt;0,(E40)*($E$25-$Q$25),0)</f>
        <v>0</v>
      </c>
      <c r="G40" s="67" t="str">
        <f>B40</f>
        <v/>
      </c>
      <c r="H40" s="67" t="str">
        <f>IF(G40="","",VLOOKUP(G40,Other_tables!$Y$3:$AA$214,2,FALSE))</f>
        <v/>
      </c>
      <c r="I40" s="67" t="str">
        <f>IF(G40="","",VLOOKUP(G40,Other_tables!$Y$3:$AA$214,3,FALSE))</f>
        <v/>
      </c>
      <c r="J40" s="111"/>
      <c r="K40" s="111"/>
      <c r="L40" s="69"/>
      <c r="M40" s="69"/>
      <c r="N40" s="69"/>
      <c r="O40" s="69"/>
      <c r="P40" s="69"/>
      <c r="Q40" s="69"/>
      <c r="R40" s="180"/>
      <c r="S40" s="181"/>
      <c r="T40" s="172" t="str">
        <f>IF(B41="",P16,IF(B42="",(F40/(((E16/(P16/1000))-Q25)-(F41/(T41/1000))))*1000,(F40/(((E16/(P16/1000))-Q25)-((F42/(T42/1000))+(F41/(T41/1000)))))*1000))</f>
        <v>0</v>
      </c>
      <c r="U40" s="182" t="s">
        <v>126</v>
      </c>
      <c r="V40" s="180"/>
      <c r="W40" s="180"/>
      <c r="X40" s="180"/>
      <c r="Y40" s="180"/>
      <c r="Z40" s="215">
        <f t="shared" si="39"/>
        <v>0</v>
      </c>
      <c r="AA40" s="170">
        <f t="shared" ref="AA40:AD42" si="44">IF($E40="",0,((R$16-(R$25*1000))*L40)/1000)</f>
        <v>0</v>
      </c>
      <c r="AB40" s="70">
        <f t="shared" si="44"/>
        <v>0</v>
      </c>
      <c r="AC40" s="70">
        <f t="shared" si="44"/>
        <v>0</v>
      </c>
      <c r="AD40" s="70">
        <f t="shared" si="44"/>
        <v>0</v>
      </c>
      <c r="AE40" s="70">
        <f>IF($E40="",0,((V$16-V$25)*P40))</f>
        <v>0</v>
      </c>
      <c r="AF40" s="144">
        <f>IF($E40="",0,((W$16-(W$25*1000))*Q40)/1000)</f>
        <v>0</v>
      </c>
      <c r="AG40" s="144">
        <f t="shared" si="33"/>
        <v>0</v>
      </c>
      <c r="AH40" s="216">
        <f t="shared" si="34"/>
        <v>0</v>
      </c>
      <c r="AI40" s="210" t="str">
        <f t="shared" si="35"/>
        <v/>
      </c>
      <c r="AJ40" s="71" t="str">
        <f t="shared" si="35"/>
        <v/>
      </c>
      <c r="AK40" s="71" t="str">
        <f t="shared" si="35"/>
        <v/>
      </c>
      <c r="AL40" s="71" t="str">
        <f t="shared" si="35"/>
        <v/>
      </c>
      <c r="AM40" s="187" t="str">
        <f t="shared" si="36"/>
        <v/>
      </c>
      <c r="AN40" s="112" t="str">
        <f t="shared" si="37"/>
        <v/>
      </c>
      <c r="BR40" s="329">
        <f t="shared" si="38"/>
        <v>4.2071817193228202E-2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4.2071817193228202E-2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4.2071817193228202E-2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0</v>
      </c>
      <c r="L43" s="27">
        <f t="shared" ref="L43:Q43" si="45">SUM(L28,L31:L42)</f>
        <v>0</v>
      </c>
      <c r="M43" s="27">
        <f t="shared" si="45"/>
        <v>0</v>
      </c>
      <c r="N43" s="27">
        <f t="shared" si="45"/>
        <v>0</v>
      </c>
      <c r="O43" s="27">
        <f t="shared" si="45"/>
        <v>0</v>
      </c>
      <c r="P43" s="27">
        <f t="shared" si="45"/>
        <v>0</v>
      </c>
      <c r="Q43" s="64">
        <f t="shared" si="45"/>
        <v>0</v>
      </c>
      <c r="S43" s="28"/>
      <c r="Y43" s="225" t="s">
        <v>40</v>
      </c>
      <c r="Z43" s="141">
        <f>SUM(Z31:Z42)</f>
        <v>0</v>
      </c>
      <c r="AA43" s="141">
        <f t="shared" ref="AA43:AG43" si="46">SUM(AA31:AA42)</f>
        <v>0</v>
      </c>
      <c r="AB43" s="141">
        <f t="shared" si="46"/>
        <v>0</v>
      </c>
      <c r="AC43" s="141">
        <f t="shared" si="46"/>
        <v>0</v>
      </c>
      <c r="AD43" s="141">
        <f>SUM(AD31:AD42)</f>
        <v>0</v>
      </c>
      <c r="AE43" s="141">
        <f t="shared" si="46"/>
        <v>0</v>
      </c>
      <c r="AF43" s="141">
        <f t="shared" si="46"/>
        <v>0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0.90629656943683679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0.90629656943683679</v>
      </c>
      <c r="AA44" s="198">
        <f t="shared" ref="AA44:AG44" si="47">AA26-AA43</f>
        <v>0.48859235452127275</v>
      </c>
      <c r="AB44" s="198">
        <f t="shared" si="47"/>
        <v>5.2332608825314098E-2</v>
      </c>
      <c r="AC44" s="198">
        <f t="shared" si="47"/>
        <v>1.05822123843384E-2</v>
      </c>
      <c r="AD44" s="198">
        <f t="shared" si="47"/>
        <v>5.2007385095980505E-2</v>
      </c>
      <c r="AE44" s="198">
        <f t="shared" si="47"/>
        <v>14.25411416764566</v>
      </c>
      <c r="AF44" s="198">
        <f t="shared" si="47"/>
        <v>0.69793943050948481</v>
      </c>
      <c r="AG44" s="198">
        <f t="shared" si="47"/>
        <v>0.16820673938609626</v>
      </c>
      <c r="AH44" s="199">
        <f>AH26-AH43</f>
        <v>0.52814586311483536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58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/>
      </c>
      <c r="C48" s="27">
        <f>IF(B48="",0,IF(VLOOKUP(G48,Other_tables!$E$3:$H$225,3,FALSE)="Nej",VLOOKUP(B48,$B$31:$AH$42,31,FALSE),((VLOOKUP(G48,Other_tables!$E$3:$H$225,4,FALSE))/100)*VLOOKUP(B48,$B$31:$F$42,5,FALSE)))</f>
        <v>0</v>
      </c>
      <c r="D48" s="162"/>
      <c r="E48" s="16" t="str">
        <f>IF(B48="","",IF($G$5=Other_tables!$I$2,VLOOKUP(G48,Other_tables!$E$3:$K$225,5,FALSE),IF($G$5=Other_tables!$J$2,VLOOKUP(G48,Other_tables!$E$3:$K$225,6,FALSE),IF($G$5=Other_tables!$K$2,VLOOKUP(G48,Other_tables!$E$3:$K$225,7,FALSE),"?"))))</f>
        <v/>
      </c>
      <c r="F48" s="27">
        <f t="shared" ref="F48:F50" si="49">IF(OR(E48="",E48="?"),0,((((0.981*E48*C48)/(0.0831*(273.15+$G$4)))*16)/1000)*((100-$G$7)/100))</f>
        <v>0</v>
      </c>
      <c r="G48" s="16" t="str">
        <f>B13</f>
        <v>Cattle_slurry_conv</v>
      </c>
      <c r="Q48" s="159">
        <f t="shared" ref="Q48:Q50" si="50">IF(OR(E48="",E48="?"),0,(F48/((100-$G$7)/100))*2.48)</f>
        <v>0</v>
      </c>
      <c r="R48" s="159">
        <f>IF(OR(E48="",E48="?"),0,(F48*(12/16)+AR48+AQ48+AP48))</f>
        <v>0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0</v>
      </c>
      <c r="W48" s="159">
        <f t="shared" ref="W48:W50" si="52">IF(OR(E48="",E48="?"),0,(F48/((100-$G$7)/100))*2.48)</f>
        <v>0</v>
      </c>
      <c r="X48" s="159">
        <f>W48</f>
        <v>0</v>
      </c>
      <c r="Y48" s="165"/>
      <c r="AP48" s="188">
        <f>IF(F48="","",(F48/((100-$G$7)/100))*(12/16)*0.538)</f>
        <v>0</v>
      </c>
      <c r="AQ48" s="26">
        <v>0</v>
      </c>
      <c r="AR48" s="188">
        <f>IF(F48="","",((F48/((100-$G$7)/100))-F48)*(12/16))</f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/>
      </c>
      <c r="C50" s="27">
        <f>IF(B50="",0,IF(VLOOKUP(G50,Other_tables!$E$3:$H$225,3,FALSE)="Nej",VLOOKUP(B50,$B$31:$AH$42,31,FALSE),((VLOOKUP(G50,Other_tables!$E$3:$H$225,4,FALSE))/100)*VLOOKUP(B50,$B$31:$F$42,5,FALSE)))</f>
        <v>0</v>
      </c>
      <c r="D50" s="162"/>
      <c r="E50" s="16" t="str">
        <f>IF(B50="","",IF($G$5=Other_tables!$I$2,VLOOKUP(G50,Other_tables!$E$3:$K$225,5,FALSE),IF($G$5=Other_tables!$J$2,VLOOKUP(G50,Other_tables!$E$3:$K$225,6,FALSE),IF($G$5=Other_tables!$K$2,VLOOKUP(G50,Other_tables!$E$3:$K$225,7,FALSE),"?"))))</f>
        <v/>
      </c>
      <c r="F50" s="27">
        <f t="shared" si="49"/>
        <v>0</v>
      </c>
      <c r="G50" s="16">
        <f>B15</f>
        <v>0</v>
      </c>
      <c r="Q50" s="159">
        <f t="shared" si="50"/>
        <v>0</v>
      </c>
      <c r="R50" s="159">
        <f t="shared" si="53"/>
        <v>0</v>
      </c>
      <c r="S50" s="159">
        <v>0</v>
      </c>
      <c r="T50" s="159">
        <v>0</v>
      </c>
      <c r="U50" s="159">
        <v>0</v>
      </c>
      <c r="V50" s="159">
        <f t="shared" si="51"/>
        <v>0</v>
      </c>
      <c r="W50" s="159">
        <f t="shared" si="52"/>
        <v>0</v>
      </c>
      <c r="X50" s="159">
        <f t="shared" si="54"/>
        <v>0</v>
      </c>
      <c r="Y50" s="165"/>
      <c r="AP50" s="188">
        <f>IF(F50="","",(F50/((100-$G$7)/100))*(12/16)*0.538)</f>
        <v>0</v>
      </c>
      <c r="AQ50" s="26">
        <v>0</v>
      </c>
      <c r="AR50" s="188">
        <f>IF(F50="","",((F50/((100-$G$7)/100))-F50)*(12/16))</f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/>
      </c>
      <c r="C51" s="27">
        <f>IF(B51="",0,IF(VLOOKUP(G51,Other_tables!$E$3:$H$129,3,FALSE)="Nej",VLOOKUP(B51,$B$31:$AH$42,31,FALSE),((VLOOKUP(G51,Other_tables!$E$3:$H$129,4,FALSE))/100)*VLOOKUP(B51,$B$31:$F$42,5,FALSE)))</f>
        <v>0</v>
      </c>
      <c r="D51" s="162"/>
      <c r="E51" s="16" t="str">
        <f>IF(B51="","",IF($G$5=Other_tables!$I$2,VLOOKUP(G51,Other_tables!$E$3:$K$225,5,FALSE),IF($G$5=Other_tables!$J$2,VLOOKUP(G51,Other_tables!$E$3:$K$225,6,FALSE),IF($G$5=Other_tables!$K$2,VLOOKUP(G51,Other_tables!$E$3:$K$225,7,FALSE),"?"))))</f>
        <v/>
      </c>
      <c r="F51" s="27">
        <f>IF(OR(E51="",E51="?"),0,((((0.981*E51*C51)/(0.0831*(273.15+$G$4)))*16)/1000)*((100-$G$7)/100))</f>
        <v>0</v>
      </c>
      <c r="G51" s="16">
        <f>B16</f>
        <v>0</v>
      </c>
      <c r="Q51" s="159">
        <f>IF(OR(E51="",E51="?"),0,(F51/((100-$G$7)/100))*2.48)</f>
        <v>0</v>
      </c>
      <c r="R51" s="159">
        <f t="shared" si="53"/>
        <v>0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0</v>
      </c>
      <c r="W51" s="159">
        <f>IF(OR(E51="",E51="?"),0,(F51/((100-$G$7)/100))*2.48)</f>
        <v>0</v>
      </c>
      <c r="X51" s="159">
        <f t="shared" si="54"/>
        <v>0</v>
      </c>
      <c r="Y51" s="165"/>
      <c r="AP51" s="188">
        <f>IF(F51="","",(F51/((100-$G$7)/100))*(12/16)*0.538)</f>
        <v>0</v>
      </c>
      <c r="AQ51" s="26">
        <v>0</v>
      </c>
      <c r="AR51" s="188">
        <f>IF(F51="","",((F51/((100-$G$7)/100))-F51)*(12/16))</f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</v>
      </c>
      <c r="Q52" s="27">
        <f t="shared" ref="Q52:X52" si="55">SUM(I36,Q48:Q51)</f>
        <v>0</v>
      </c>
      <c r="R52" s="27">
        <f t="shared" si="55"/>
        <v>0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0</v>
      </c>
      <c r="W52" s="27">
        <f t="shared" si="55"/>
        <v>0</v>
      </c>
      <c r="X52" s="164">
        <f t="shared" si="55"/>
        <v>0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14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14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/>
      <c r="C57" s="8" t="s">
        <v>13</v>
      </c>
      <c r="D57" s="116"/>
      <c r="E57" s="169">
        <f>Z31+Z34+Z37+Z40-Q52</f>
        <v>0</v>
      </c>
      <c r="F57" s="93"/>
      <c r="G57" s="128"/>
      <c r="H57" s="93">
        <v>12.8</v>
      </c>
      <c r="I57" s="23"/>
      <c r="J57" s="23"/>
      <c r="K57" s="93">
        <v>27.9</v>
      </c>
      <c r="L57" s="139">
        <f>C48+C49+C50+C51-W52</f>
        <v>0</v>
      </c>
      <c r="M57" s="139">
        <v>0</v>
      </c>
      <c r="O57" s="278">
        <f>IF(B57="",0,((($B$69*$Z$57)/1000)/$B$72)*1000)</f>
        <v>0</v>
      </c>
      <c r="Q57" s="159">
        <f>AR57*(16/12)*19.5</f>
        <v>0</v>
      </c>
      <c r="R57" s="159">
        <f>AR57*11</f>
        <v>0</v>
      </c>
      <c r="S57" s="159">
        <v>0</v>
      </c>
      <c r="T57" s="159">
        <v>0</v>
      </c>
      <c r="U57" s="159">
        <v>0</v>
      </c>
      <c r="V57" s="159">
        <f>(AR57*(16/12)*55)+(AR57*10*21.75)</f>
        <v>0</v>
      </c>
      <c r="W57" s="159">
        <f>AR57*(16/12)*19.5</f>
        <v>0</v>
      </c>
      <c r="X57" s="159">
        <f>IF(L57&gt;0,(L57-(L57*BH57^(F57/10))),0)</f>
        <v>0</v>
      </c>
      <c r="Y57" s="190"/>
      <c r="Z57" s="197">
        <f>(Z31+Z34+Z37+Z40)-Q52-Q57</f>
        <v>0</v>
      </c>
      <c r="AA57" s="198">
        <f>(AA31+AA34+AA37+AA40)-R52-R57</f>
        <v>0</v>
      </c>
      <c r="AB57" s="198">
        <f t="shared" ref="AB57:AD57" si="56">(AB31+AB34+AB37+AB40)-S52-S57</f>
        <v>0</v>
      </c>
      <c r="AC57" s="198">
        <f t="shared" si="56"/>
        <v>0</v>
      </c>
      <c r="AD57" s="198">
        <f t="shared" si="56"/>
        <v>0</v>
      </c>
      <c r="AE57" s="198">
        <f>(AE31+AE34+AE37+AE40)-V52-V57</f>
        <v>0</v>
      </c>
      <c r="AF57" s="198">
        <f>(AF31+AF34+AF37+AF40)-W52-W57</f>
        <v>0</v>
      </c>
      <c r="AG57" s="198">
        <f>IF(OR(G22="IPCC_MCF_B0",G22=""),L57-X57,(AG31+AG34+AG37+AG40+AH31+AH34+AH37+AH40)-X52-X57)</f>
        <v>0</v>
      </c>
      <c r="AH57" s="199"/>
      <c r="AI57" s="156" t="e">
        <f>IF($E57="","",(AA57/$Z$57)*1000)</f>
        <v>#DIV/0!</v>
      </c>
      <c r="AJ57" s="157" t="e">
        <f t="shared" ref="AJ57:AN57" si="57">IF($E57="","",(AB57/$Z$57)*1000)</f>
        <v>#DIV/0!</v>
      </c>
      <c r="AK57" s="157" t="e">
        <f t="shared" si="57"/>
        <v>#DIV/0!</v>
      </c>
      <c r="AL57" s="157" t="e">
        <f t="shared" si="57"/>
        <v>#DIV/0!</v>
      </c>
      <c r="AM57" s="157" t="e">
        <f>IF($E57="","",(AE57/$Z$57))</f>
        <v>#DIV/0!</v>
      </c>
      <c r="AN57" s="158" t="e">
        <f t="shared" si="57"/>
        <v>#DIV/0!</v>
      </c>
      <c r="AP57" s="188">
        <f>IF(B57="",0,(AR57*10))</f>
        <v>0</v>
      </c>
      <c r="AQ57" s="26">
        <v>0</v>
      </c>
      <c r="AR57" s="188">
        <f>IF(B57="",0,IF(G57="Arrhenius",(BL57+BM57)*(12/16),"?"))</f>
        <v>0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0</v>
      </c>
      <c r="BE57" s="159"/>
      <c r="BF57" s="159">
        <f>10*19.5*BD57</f>
        <v>0</v>
      </c>
      <c r="BG57" s="159"/>
      <c r="BH57" s="159" t="e">
        <f>1-(BF57/L57)</f>
        <v>#DIV/0!</v>
      </c>
      <c r="BI57" s="159"/>
      <c r="BJ57" s="159" t="e">
        <f>(L57+L57*BH57^(F57/10))/2</f>
        <v>#DIV/0!</v>
      </c>
      <c r="BK57" s="159" t="e">
        <f>(M57+M57*BI57^(F57/10))/2</f>
        <v>#NUM!</v>
      </c>
      <c r="BL57" s="315" t="e">
        <f>(((BJ57*EXP($K$57-81000*(1/(8.314*(H57+273.15)))))*24)*F57)/1000</f>
        <v>#DIV/0!</v>
      </c>
      <c r="BM57" s="159"/>
      <c r="BR57" s="329">
        <f t="shared" ref="BR57" si="58">$X$17</f>
        <v>4.2071817193228202E-2</v>
      </c>
      <c r="BT57" s="228">
        <f t="shared" si="43"/>
        <v>0</v>
      </c>
      <c r="BU57" s="228">
        <f t="shared" si="43"/>
        <v>0</v>
      </c>
      <c r="BV57" s="228">
        <f t="shared" si="43"/>
        <v>0</v>
      </c>
      <c r="BW57" s="228">
        <f t="shared" si="42"/>
        <v>0</v>
      </c>
      <c r="BX57" s="228">
        <f t="shared" si="42"/>
        <v>0</v>
      </c>
      <c r="BY57" s="228">
        <f t="shared" si="42"/>
        <v>0</v>
      </c>
      <c r="BZ57" s="228">
        <f t="shared" si="42"/>
        <v>0</v>
      </c>
      <c r="CA57" s="228">
        <f t="shared" si="42"/>
        <v>0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/>
      <c r="C62" s="8" t="s">
        <v>13</v>
      </c>
      <c r="D62" s="116"/>
      <c r="E62" s="25"/>
      <c r="F62" s="27">
        <f>(E57-Q57)*E62</f>
        <v>0</v>
      </c>
      <c r="G62" s="8" t="str">
        <f>IF(B62="","",VLOOKUP(B62,'Processed products'!$AJ$5:$AM$104,2,FALSE))</f>
        <v/>
      </c>
      <c r="H62" s="8" t="str">
        <f>IF(B62="","",VLOOKUP(B62,'Processed products'!$AJ$5:$AM$104,3,FALSE))</f>
        <v/>
      </c>
      <c r="I62" s="8" t="str">
        <f>IF(B62="","",VLOOKUP(B62,'Processed products'!$AJ$5:$AM$104,4,FALSE))</f>
        <v/>
      </c>
      <c r="L62" s="26"/>
      <c r="M62" s="26"/>
      <c r="N62" s="26"/>
      <c r="O62" s="26"/>
      <c r="P62" s="26"/>
      <c r="Q62" s="26"/>
      <c r="T62" s="16" t="str">
        <f>(IF($B62="","",VLOOKUP($B62,'Processed products'!$AJ$5:$AN$104,5,FALSE)))</f>
        <v/>
      </c>
      <c r="Z62" s="195">
        <f>F62</f>
        <v>0</v>
      </c>
      <c r="AA62" s="27">
        <f>(($AA$31+$AA$34+$AA$37+$AA$40)-$R$52-$R$57)*L62</f>
        <v>0</v>
      </c>
      <c r="AB62" s="27">
        <f>(($AB$31+$AB$34+$AB$37+$AB$40)-$S$52-$S$57)*M62</f>
        <v>0</v>
      </c>
      <c r="AC62" s="27">
        <f>(($AC$31+$AC$34+$AC$37+$AC$40)-$T$52-$T$57)*N62</f>
        <v>0</v>
      </c>
      <c r="AD62" s="27">
        <f>(($AD$31+$AD$34+$AD$37+$AD$40)-$U$52-$U$57)*O62</f>
        <v>0</v>
      </c>
      <c r="AE62" s="27">
        <f>(($AE$31+$AE$34+$AE$37+$AE$40)-$V$52-$V$57)*P62</f>
        <v>0</v>
      </c>
      <c r="AF62" s="27">
        <f>(($AF$31+$AF$34+$AF$37+$AF$40)-$W$52-$W$57)*Q62</f>
        <v>0</v>
      </c>
      <c r="AG62" s="27">
        <f>($AG$57*Q62)</f>
        <v>0</v>
      </c>
      <c r="AH62" s="196"/>
      <c r="AI62" s="200" t="str">
        <f t="shared" ref="AI62:AL64" si="59">IF($E62="","",(AA62/$F62)*1000)</f>
        <v/>
      </c>
      <c r="AJ62" s="18" t="str">
        <f t="shared" si="59"/>
        <v/>
      </c>
      <c r="AK62" s="18" t="str">
        <f t="shared" si="59"/>
        <v/>
      </c>
      <c r="AL62" s="18" t="str">
        <f t="shared" si="59"/>
        <v/>
      </c>
      <c r="AM62" s="18" t="str">
        <f t="shared" ref="AM62:AN64" si="60">IF($E62="","",(AE62/$F62))</f>
        <v/>
      </c>
      <c r="AN62" s="201" t="str">
        <f t="shared" si="60"/>
        <v/>
      </c>
      <c r="BR62" s="329">
        <f t="shared" ref="BR62:BR64" si="61">$X$17</f>
        <v>4.2071817193228202E-2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/>
      <c r="C63" s="8" t="s">
        <v>13</v>
      </c>
      <c r="D63" s="116"/>
      <c r="E63" s="25"/>
      <c r="F63" s="27">
        <f>(E57-Q57)*E63</f>
        <v>0</v>
      </c>
      <c r="G63" s="8" t="str">
        <f>IF(B63="","",VLOOKUP(B63,'Processed products'!$AJ$5:$AM$104,2,FALSE))</f>
        <v/>
      </c>
      <c r="H63" s="8" t="str">
        <f>IF(B63="","",VLOOKUP(B63,'Processed products'!$AJ$5:$AM$104,3,FALSE))</f>
        <v/>
      </c>
      <c r="I63" s="8" t="str">
        <f>IF(B63="","",VLOOKUP(B63,'Processed products'!$AJ$5:$AM$104,4,FALSE))</f>
        <v/>
      </c>
      <c r="L63" s="26"/>
      <c r="M63" s="26"/>
      <c r="N63" s="26"/>
      <c r="O63" s="26"/>
      <c r="P63" s="26"/>
      <c r="Q63" s="26"/>
      <c r="T63" s="16" t="str">
        <f>(IF($B63="","",VLOOKUP($B63,'Processed products'!$AJ$5:$AN$104,5,FALSE)))</f>
        <v/>
      </c>
      <c r="Z63" s="195">
        <f t="shared" ref="Z63:Z64" si="62">F63</f>
        <v>0</v>
      </c>
      <c r="AA63" s="27">
        <f>(($AA$31+$AA$34+$AA$37+$AA$40)-$R$52-$R$57)*L63</f>
        <v>0</v>
      </c>
      <c r="AB63" s="27">
        <f>(($AB$31+$AB$34+$AB$37+$AB$40)-$S$52-$S$57)*M63</f>
        <v>0</v>
      </c>
      <c r="AC63" s="27">
        <f>(($AC$31+$AC$34+$AC$37+$AC$40)-$T$52-$T$57)*N63</f>
        <v>0</v>
      </c>
      <c r="AD63" s="27">
        <f>(($AD$31+$AD$34+$AD$37+$AD$40)-$U$52-$U$57)*O63</f>
        <v>0</v>
      </c>
      <c r="AE63" s="27">
        <f>(($AE$31+$AE$34+$AE$37+$AE$40)-$V$52-$V$57)*P63</f>
        <v>0</v>
      </c>
      <c r="AF63" s="27">
        <f>(($AF$31+$AF$34+$AF$37+$AF$40)-$W$52-$W$57)*Q63</f>
        <v>0</v>
      </c>
      <c r="AG63" s="27">
        <f t="shared" ref="AG63:AG64" si="63">($AG$57*Q63)</f>
        <v>0</v>
      </c>
      <c r="AH63" s="196"/>
      <c r="AI63" s="200" t="str">
        <f t="shared" si="59"/>
        <v/>
      </c>
      <c r="AJ63" s="18" t="str">
        <f t="shared" si="59"/>
        <v/>
      </c>
      <c r="AK63" s="18" t="str">
        <f t="shared" si="59"/>
        <v/>
      </c>
      <c r="AL63" s="18" t="str">
        <f t="shared" si="59"/>
        <v/>
      </c>
      <c r="AM63" s="18" t="str">
        <f t="shared" si="60"/>
        <v/>
      </c>
      <c r="AN63" s="201" t="str">
        <f t="shared" si="60"/>
        <v/>
      </c>
      <c r="BR63" s="329">
        <f t="shared" si="61"/>
        <v>4.2071817193228202E-2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4.2071817193228202E-2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0</v>
      </c>
      <c r="L65" s="27">
        <f>SUM(L62:L64)</f>
        <v>0</v>
      </c>
      <c r="M65" s="27">
        <f t="shared" ref="M65:Q65" si="64">SUM(M62:M64)</f>
        <v>0</v>
      </c>
      <c r="N65" s="27">
        <f t="shared" si="64"/>
        <v>0</v>
      </c>
      <c r="O65" s="27">
        <f t="shared" si="64"/>
        <v>0</v>
      </c>
      <c r="P65" s="27">
        <f t="shared" si="64"/>
        <v>0</v>
      </c>
      <c r="Q65" s="27">
        <f t="shared" si="64"/>
        <v>0</v>
      </c>
      <c r="Y65" s="225" t="s">
        <v>76</v>
      </c>
      <c r="Z65" s="141">
        <f t="shared" ref="Z65:AG65" si="65">SUM(Z62:Z64)</f>
        <v>0</v>
      </c>
      <c r="AA65" s="141">
        <f t="shared" si="65"/>
        <v>0</v>
      </c>
      <c r="AB65" s="141">
        <f t="shared" si="65"/>
        <v>0</v>
      </c>
      <c r="AC65" s="141">
        <f t="shared" si="65"/>
        <v>0</v>
      </c>
      <c r="AD65" s="141">
        <f t="shared" si="65"/>
        <v>0</v>
      </c>
      <c r="AE65" s="141">
        <f t="shared" si="65"/>
        <v>0</v>
      </c>
      <c r="AF65" s="141">
        <f t="shared" si="65"/>
        <v>0</v>
      </c>
      <c r="AG65" s="141">
        <f t="shared" si="65"/>
        <v>0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Y66" s="221" t="s">
        <v>74</v>
      </c>
      <c r="Z66" s="198">
        <f t="shared" ref="Z66:AF66" si="66">(Z31+Z34+Z37+Z40)-Q52-Q57-Z65</f>
        <v>0</v>
      </c>
      <c r="AA66" s="198">
        <f t="shared" si="66"/>
        <v>0</v>
      </c>
      <c r="AB66" s="198">
        <f t="shared" si="66"/>
        <v>0</v>
      </c>
      <c r="AC66" s="198">
        <f t="shared" si="66"/>
        <v>0</v>
      </c>
      <c r="AD66" s="198">
        <f t="shared" si="66"/>
        <v>0</v>
      </c>
      <c r="AE66" s="198">
        <f t="shared" si="66"/>
        <v>0</v>
      </c>
      <c r="AF66" s="198">
        <f t="shared" si="66"/>
        <v>0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 t="e">
        <f>(F31*T31+F34*T34+F37*T37+F40*T40)/(F31+F34+F37+F40)</f>
        <v>#DIV/0!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 t="e">
        <f>(B69/B70)</f>
        <v>#DIV/0!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 t="e">
        <f>B71*(Z31+Z34+Z37+Z40)</f>
        <v>#DIV/0!</v>
      </c>
      <c r="AL72" s="72"/>
      <c r="AM72" s="82"/>
      <c r="AN72" s="82"/>
      <c r="AO72" s="82"/>
      <c r="AP72" s="82"/>
      <c r="AQ72" s="82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IF(F52=0,0,B72-(1-(B69/1000))*(F31+F34+F37+F40))</f>
        <v>0</v>
      </c>
      <c r="AL73" s="72"/>
      <c r="AM73" s="82"/>
      <c r="AN73" s="82"/>
      <c r="AO73" s="82"/>
      <c r="AP73" s="82"/>
      <c r="AQ73" s="82"/>
      <c r="BT73" s="228" t="e">
        <f t="shared" ref="BT73:CB73" si="68">IF($B72="Yes",Z73,0)</f>
        <v>#DIV/0!</v>
      </c>
      <c r="BU73" s="228" t="e">
        <f t="shared" si="68"/>
        <v>#DIV/0!</v>
      </c>
      <c r="BV73" s="228" t="e">
        <f t="shared" si="68"/>
        <v>#DIV/0!</v>
      </c>
      <c r="BW73" s="228" t="e">
        <f t="shared" si="68"/>
        <v>#DIV/0!</v>
      </c>
      <c r="BX73" s="228" t="e">
        <f t="shared" si="68"/>
        <v>#DIV/0!</v>
      </c>
      <c r="BY73" s="228" t="e">
        <f t="shared" si="68"/>
        <v>#DIV/0!</v>
      </c>
      <c r="BZ73" s="228" t="e">
        <f t="shared" si="68"/>
        <v>#DIV/0!</v>
      </c>
      <c r="CA73" s="228" t="e">
        <f t="shared" si="68"/>
        <v>#DIV/0!</v>
      </c>
      <c r="CB73" s="228" t="e">
        <f t="shared" si="68"/>
        <v>#DIV/0!</v>
      </c>
    </row>
    <row r="74" spans="1:80" ht="15" thickBot="1" x14ac:dyDescent="0.35">
      <c r="D74" s="102"/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11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66</v>
      </c>
      <c r="J78" s="115">
        <f>F78-I78</f>
        <v>-66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4.2071817193228202E-2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4.2071817193228202E-2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6"/>
        <v>0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4.2071817193228202E-2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4.2071817193228202E-2</v>
      </c>
      <c r="BT81" s="228"/>
    </row>
    <row r="82" spans="1:80" x14ac:dyDescent="0.3">
      <c r="A82" s="85" t="s">
        <v>132</v>
      </c>
      <c r="B82" s="116"/>
      <c r="C82" s="8" t="s">
        <v>13</v>
      </c>
      <c r="D82" s="116"/>
      <c r="E82" s="169" t="str">
        <f>IF(B82="","",VLOOKUP(B82,$B$62:$F$64,5,FALSE))</f>
        <v/>
      </c>
      <c r="F82" s="93"/>
      <c r="G82" s="128"/>
      <c r="H82" s="93"/>
      <c r="I82" s="115">
        <f>IF(B82="",0,(($E$22*$F$22+$E$23*$F$23+$E$24*$F$24+$E$25*$F$25)/$E$26)+$F$57)</f>
        <v>0</v>
      </c>
      <c r="J82" s="115">
        <f t="shared" si="76"/>
        <v>0</v>
      </c>
      <c r="K82" s="93">
        <v>27.9</v>
      </c>
      <c r="L82" s="139" t="str">
        <f>IF(B82="","",VLOOKUP(B82,$B$62:$AH$64,32,FALSE)+M82)</f>
        <v/>
      </c>
      <c r="M82" s="139" t="str">
        <f>IF(B82="","",VLOOKUP(B82,$B$62:$AH$64,33,FALSE))</f>
        <v/>
      </c>
      <c r="O82" s="278" t="str">
        <f>(IF($B82="","",VLOOKUP($B82,'Processed products'!$AJ$5:$AN$250,5,FALSE)))</f>
        <v/>
      </c>
      <c r="Q82" s="159">
        <f>AR82*(16/12)*19.5</f>
        <v>0</v>
      </c>
      <c r="R82" s="159">
        <f>AR82*11</f>
        <v>0</v>
      </c>
      <c r="S82" s="159">
        <v>0</v>
      </c>
      <c r="T82" s="159">
        <v>0</v>
      </c>
      <c r="U82" s="159">
        <v>0</v>
      </c>
      <c r="V82" s="159">
        <f>(AR82*(16/12)*55)+(AR82*10*21.75)</f>
        <v>0</v>
      </c>
      <c r="W82" s="159">
        <f>AR82*(16/12)*19.5</f>
        <v>0</v>
      </c>
      <c r="X82" s="159">
        <f>AR82*(16/12)*19.5</f>
        <v>0</v>
      </c>
      <c r="Y82" s="190"/>
      <c r="Z82" s="195">
        <f>IF($B82="",0,(VLOOKUP($B82,$B$62:$AH$64,25,FALSE))-Q82)</f>
        <v>0</v>
      </c>
      <c r="AA82" s="27">
        <f>IF($B82="",0,(VLOOKUP($B82,$B$62:$AH$64,26,FALSE))-R82)</f>
        <v>0</v>
      </c>
      <c r="AB82" s="27">
        <f>IF($B82="",0,(VLOOKUP($B82,$B$62:$AH$64,27,FALSE))-S82)</f>
        <v>0</v>
      </c>
      <c r="AC82" s="27">
        <f>IF($B82="",0,(VLOOKUP($B82,$B$62:$AH$64,28,FALSE))-T82)</f>
        <v>0</v>
      </c>
      <c r="AD82" s="27">
        <f>IF($B82="",0,(VLOOKUP($B82,$B$62:$AH$64,29,FALSE))-U82)</f>
        <v>0</v>
      </c>
      <c r="AE82" s="27">
        <f>IF($B82="",0,(VLOOKUP($B82,$B$62:$AH$64,30,FALSE))-V82)</f>
        <v>0</v>
      </c>
      <c r="AF82" s="27">
        <f>IF($B82="",0,(VLOOKUP($B82,$B$62:$AH$64,31,FALSE))-W82)</f>
        <v>0</v>
      </c>
      <c r="AG82" s="27">
        <f>IF($B82="",0,(L82-X82))</f>
        <v>0</v>
      </c>
      <c r="AH82" s="196"/>
      <c r="AI82" s="192" t="str">
        <f t="shared" si="70"/>
        <v/>
      </c>
      <c r="AJ82" s="18" t="str">
        <f t="shared" si="70"/>
        <v/>
      </c>
      <c r="AK82" s="18" t="str">
        <f t="shared" si="70"/>
        <v/>
      </c>
      <c r="AL82" s="18" t="str">
        <f t="shared" si="70"/>
        <v/>
      </c>
      <c r="AM82" s="18" t="str">
        <f>IF($E82="","",(AE82/$Z82))</f>
        <v/>
      </c>
      <c r="AN82" s="201" t="str">
        <f>IF($E82="","",(AF82/$Z82)*1000)</f>
        <v/>
      </c>
      <c r="AP82" s="188" t="str">
        <f>IF(B82="","",(AR82*10))</f>
        <v/>
      </c>
      <c r="AQ82" s="26">
        <v>0</v>
      </c>
      <c r="AR82" s="188">
        <f t="shared" si="95"/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 t="e">
        <f>((L82*EXP(K82-81000*(1/(8.314*(H82+273.15)))))*24)/1000</f>
        <v>#VALUE!</v>
      </c>
      <c r="BE82" s="159"/>
      <c r="BF82" s="159" t="e">
        <f>10*19.5*BD82</f>
        <v>#VALUE!</v>
      </c>
      <c r="BG82" s="159"/>
      <c r="BH82" s="159" t="e">
        <f>1-(BF82/L82)</f>
        <v>#VALUE!</v>
      </c>
      <c r="BI82" s="159"/>
      <c r="BJ82" s="159" t="e">
        <f>(L82+L82*BH82^(J82/10))/2</f>
        <v>#VALUE!</v>
      </c>
      <c r="BK82" s="159"/>
      <c r="BL82" s="159" t="e">
        <f>(((BJ82*EXP($K82-81000*(1/(8.314*(H82+273.15)))))*24)*J82)/1000</f>
        <v>#VALUE!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4.2071817193228202E-2</v>
      </c>
      <c r="BT82" s="228"/>
    </row>
    <row r="83" spans="1:80" ht="15" thickBot="1" x14ac:dyDescent="0.35">
      <c r="A83" s="85" t="s">
        <v>132</v>
      </c>
      <c r="B83" s="116"/>
      <c r="C83" s="8" t="s">
        <v>13</v>
      </c>
      <c r="D83" s="116"/>
      <c r="E83" s="169" t="str">
        <f>IF(B83="","",VLOOKUP(B83,$B$62:$F$64,5,FALSE))</f>
        <v/>
      </c>
      <c r="F83" s="93"/>
      <c r="G83" s="128"/>
      <c r="H83" s="93"/>
      <c r="I83" s="115">
        <f>IF(B83="",0,(($E$22*$F$22+$E$23*$F$23+$E$24*$F$24+$E$25*$F$25)/$E$26)+$F$57)</f>
        <v>0</v>
      </c>
      <c r="J83" s="115">
        <f t="shared" si="76"/>
        <v>0</v>
      </c>
      <c r="K83" s="93"/>
      <c r="L83" s="139" t="str">
        <f>IF(B83="","",VLOOKUP(B83,$B$62:$AH$64,32,FALSE)+M83)</f>
        <v/>
      </c>
      <c r="M83" s="139" t="str">
        <f>IF(B83="","",VLOOKUP(B83,$B$62:$AH$64,33,FALSE))</f>
        <v/>
      </c>
      <c r="O83" s="278" t="str">
        <f>(IF($B83="","",VLOOKUP($B83,'Processed products'!$AJ$5:$AN$250,5,FALSE)))</f>
        <v/>
      </c>
      <c r="Q83" s="159">
        <f>AR83*(16/12)*19.5</f>
        <v>0</v>
      </c>
      <c r="R83" s="159">
        <f>AR83*11</f>
        <v>0</v>
      </c>
      <c r="S83" s="159">
        <v>0</v>
      </c>
      <c r="T83" s="159">
        <v>0</v>
      </c>
      <c r="U83" s="159">
        <v>0</v>
      </c>
      <c r="V83" s="159">
        <f>(AR83*(16/12)*55)+(AR83*10*21.75)</f>
        <v>0</v>
      </c>
      <c r="W83" s="159">
        <f>AR83*(16/12)*19.5</f>
        <v>0</v>
      </c>
      <c r="X83" s="159">
        <f>AR83*(16/12)*19.5</f>
        <v>0</v>
      </c>
      <c r="Y83" s="190"/>
      <c r="Z83" s="197">
        <f>IF($B83="",0,(VLOOKUP($B83,$B$62:$AH$64,25,FALSE))-Q83)</f>
        <v>0</v>
      </c>
      <c r="AA83" s="198">
        <f>IF($B83="",0,(VLOOKUP($B83,$B$62:$AH$64,26,FALSE))-R83)</f>
        <v>0</v>
      </c>
      <c r="AB83" s="198">
        <f>IF($B83="",0,(VLOOKUP($B83,$B$62:$AH$64,27,FALSE))-S83)</f>
        <v>0</v>
      </c>
      <c r="AC83" s="198">
        <f>IF($B83="",0,(VLOOKUP($B83,$B$62:$AH$64,28,FALSE))-T83)</f>
        <v>0</v>
      </c>
      <c r="AD83" s="198">
        <f>IF($B83="",0,(VLOOKUP($B83,$B$62:$AH$64,29,FALSE))-U83)</f>
        <v>0</v>
      </c>
      <c r="AE83" s="198">
        <f>IF($B83="",0,(VLOOKUP($B83,$B$62:$AH$64,30,FALSE))-V83)</f>
        <v>0</v>
      </c>
      <c r="AF83" s="198">
        <f>IF($B83="",0,(VLOOKUP($B83,$B$62:$AH$64,31,FALSE))-W83)</f>
        <v>0</v>
      </c>
      <c r="AG83" s="198">
        <f>IF($B83="",0,(L83-X83))</f>
        <v>0</v>
      </c>
      <c r="AH83" s="199"/>
      <c r="AI83" s="192" t="str">
        <f t="shared" si="70"/>
        <v/>
      </c>
      <c r="AJ83" s="18" t="str">
        <f t="shared" si="70"/>
        <v/>
      </c>
      <c r="AK83" s="18" t="str">
        <f t="shared" si="70"/>
        <v/>
      </c>
      <c r="AL83" s="18" t="str">
        <f t="shared" si="70"/>
        <v/>
      </c>
      <c r="AM83" s="18" t="str">
        <f>IF($E83="","",(AE83/$Z83))</f>
        <v/>
      </c>
      <c r="AN83" s="201" t="str">
        <f>IF($E83="","",(AF83/$Z83)*1000)</f>
        <v/>
      </c>
      <c r="AP83" s="188" t="str">
        <f>IF(B83="","",(AR83*10))</f>
        <v/>
      </c>
      <c r="AQ83" s="26">
        <v>0</v>
      </c>
      <c r="AR83" s="188">
        <f t="shared" si="95"/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 t="e">
        <f>((L83*EXP(K83-81000*(1/(8.314*(H83+273.15)))))*24)/1000</f>
        <v>#VALUE!</v>
      </c>
      <c r="BE83" s="159"/>
      <c r="BF83" s="159" t="e">
        <f>10*19.5*BD83</f>
        <v>#VALUE!</v>
      </c>
      <c r="BG83" s="159"/>
      <c r="BH83" s="159" t="e">
        <f>1-(BF83/L83)</f>
        <v>#VALUE!</v>
      </c>
      <c r="BI83" s="159"/>
      <c r="BJ83" s="159" t="e">
        <f>(L83+L83*BH83^(J83/10))/2</f>
        <v>#VALUE!</v>
      </c>
      <c r="BK83" s="159"/>
      <c r="BL83" s="159" t="e">
        <f>(((BJ83*EXP($K83-81000*(1/(8.314*(H83+273.15)))))*24)*J83)/1000</f>
        <v>#VALUE!</v>
      </c>
      <c r="BM83" s="159"/>
      <c r="BO83" s="318">
        <f>VLOOKUP(B83,'Processed products'!$AJ$5:$AV$250,13,FALSE)</f>
        <v>0</v>
      </c>
      <c r="BP83" s="319">
        <f>VLOOKUP(B83,'Processed products'!$AJ$5:$AV$250,12,FALSE)</f>
        <v>0</v>
      </c>
      <c r="BR83" s="329">
        <f t="shared" si="75"/>
        <v>4.2071817193228202E-2</v>
      </c>
      <c r="BT83" s="228"/>
    </row>
    <row r="84" spans="1:80" ht="15" thickBot="1" x14ac:dyDescent="0.35">
      <c r="BT84" s="228" t="e">
        <f>SUM(BT10:BT83)</f>
        <v>#DIV/0!</v>
      </c>
      <c r="BU84" s="228" t="e">
        <f t="shared" ref="BU84:CB84" si="102">SUM(BU10:BU83)</f>
        <v>#DIV/0!</v>
      </c>
      <c r="BV84" s="228" t="e">
        <f t="shared" si="102"/>
        <v>#DIV/0!</v>
      </c>
      <c r="BW84" s="228" t="e">
        <f t="shared" si="102"/>
        <v>#DIV/0!</v>
      </c>
      <c r="BX84" s="228" t="e">
        <f t="shared" si="102"/>
        <v>#DIV/0!</v>
      </c>
      <c r="BY84" s="228" t="e">
        <f t="shared" si="102"/>
        <v>#DIV/0!</v>
      </c>
      <c r="BZ84" s="228" t="e">
        <f t="shared" si="102"/>
        <v>#DIV/0!</v>
      </c>
      <c r="CA84" s="228" t="e">
        <f t="shared" si="102"/>
        <v>#DIV/0!</v>
      </c>
      <c r="CB84" s="228" t="e">
        <f t="shared" si="102"/>
        <v>#DIV/0!</v>
      </c>
    </row>
    <row r="85" spans="1:80" x14ac:dyDescent="0.3">
      <c r="Y85" s="225" t="s">
        <v>76</v>
      </c>
      <c r="Z85" s="141">
        <f>SUM(Z78:Z83)</f>
        <v>0</v>
      </c>
      <c r="AA85" s="141">
        <f t="shared" ref="AA85:AF85" si="103">SUM(AA78:AA83)</f>
        <v>0</v>
      </c>
      <c r="AB85" s="141">
        <f t="shared" si="103"/>
        <v>0</v>
      </c>
      <c r="AC85" s="141">
        <f t="shared" si="103"/>
        <v>0</v>
      </c>
      <c r="AD85" s="141">
        <f t="shared" si="103"/>
        <v>0</v>
      </c>
      <c r="AE85" s="141">
        <f t="shared" si="103"/>
        <v>0</v>
      </c>
      <c r="AF85" s="226">
        <f t="shared" si="103"/>
        <v>0</v>
      </c>
      <c r="AG85" s="82"/>
      <c r="AH85" s="82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 t="e">
        <f>E17-Q26-Q52-Q57-SUM(Q78:Q83)-BT84-Z85</f>
        <v>#DIV/0!</v>
      </c>
      <c r="AA86" s="198" t="e">
        <f>($E$17*(R17/1000))-R26-R52-R57-SUM(R78:R83)-BU84-AA85</f>
        <v>#DIV/0!</v>
      </c>
      <c r="AB86" s="198" t="e">
        <f>($E$17*(S17/1000))-S26-S52-S57-SUM(S78:S83)-BV84-AB85</f>
        <v>#DIV/0!</v>
      </c>
      <c r="AC86" s="198" t="e">
        <f>($E$17*(T17/1000))-T26-T52-T57-SUM(T78:T83)-BW84-AC85</f>
        <v>#DIV/0!</v>
      </c>
      <c r="AD86" s="198" t="e">
        <f>($E$17*(U17/1000))-U26-U52-U57-SUM(U78:U83)-BX84-AD85</f>
        <v>#DIV/0!</v>
      </c>
      <c r="AE86" s="198" t="e">
        <f>($E$17*V17)-V26-V52-V57-SUM(V78:V83)-BY84-AE85</f>
        <v>#DIV/0!</v>
      </c>
      <c r="AF86" s="199" t="e">
        <f>($E$17*(W17/1000))-W26-W52-W57-SUM(W78:W83)-BZ84-AF85</f>
        <v>#DIV/0!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/>
      <c r="C88" s="232"/>
      <c r="D88" s="232"/>
      <c r="E88" s="232"/>
      <c r="F88" s="326">
        <f>J88</f>
        <v>100</v>
      </c>
      <c r="G88" s="130"/>
      <c r="H88" s="130">
        <f>E13/(P13/1000)</f>
        <v>11.650678364426089</v>
      </c>
      <c r="I88" s="130">
        <f>E13/(P13/1000)</f>
        <v>11.650678364426089</v>
      </c>
      <c r="J88" s="28">
        <f>I88/H88*100</f>
        <v>100</v>
      </c>
      <c r="K88" s="234">
        <f>IF(B88="",0,(((VLOOKUP(B88,$B$13:$E$16,4,FALSE)*1000)/(VLOOKUP(B88,$B$13:$P$16,15,FALSE))*(F88/100))/1000)*C88)</f>
        <v>0</v>
      </c>
      <c r="L88" s="234">
        <f>IF(E88="Diesel",VLOOKUP(D88,Other_tables!$O$5:$P$13,2,FALSE)*K88*1.007,0)</f>
        <v>0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0</v>
      </c>
      <c r="R88" s="234">
        <f>IF(O88="","0",SUMPRODUCT(($D$88:$D$101=O88)*$K$88:$K$101))</f>
        <v>0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</v>
      </c>
      <c r="S89" s="234">
        <f>IF(O89="Traktor",0,(R89*VLOOKUP(O89,Other_tables!$O$5:$P$13,2,FALSE))/1000)</f>
        <v>0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/>
      <c r="C97" s="232"/>
      <c r="D97" s="232"/>
      <c r="E97" s="232"/>
      <c r="F97" s="233">
        <v>100</v>
      </c>
      <c r="G97" s="130"/>
      <c r="H97" s="130"/>
      <c r="I97" s="130"/>
      <c r="J97" s="130"/>
      <c r="K97" s="234">
        <f t="shared" si="104"/>
        <v>0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0</v>
      </c>
      <c r="R97" s="240"/>
      <c r="S97" s="239">
        <f t="shared" ref="S97" si="107">SUM(S88:S96)</f>
        <v>0</v>
      </c>
    </row>
    <row r="98" spans="1:19" x14ac:dyDescent="0.3">
      <c r="A98" s="230" t="s">
        <v>205</v>
      </c>
      <c r="B98" s="231"/>
      <c r="C98" s="232"/>
      <c r="D98" s="232"/>
      <c r="E98" s="232"/>
      <c r="F98" s="233">
        <v>100</v>
      </c>
      <c r="G98" s="130"/>
      <c r="H98" s="130"/>
      <c r="I98" s="130"/>
      <c r="J98" s="250"/>
      <c r="K98" s="234">
        <f t="shared" si="104"/>
        <v>0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/>
      <c r="C110" s="232"/>
      <c r="D110" s="232"/>
      <c r="E110" s="232"/>
      <c r="F110" s="233">
        <v>100</v>
      </c>
      <c r="G110" s="130"/>
      <c r="H110" s="130"/>
      <c r="I110" s="130"/>
      <c r="J110" s="130"/>
      <c r="K110" s="130"/>
      <c r="L110" s="130"/>
      <c r="M110" s="130"/>
      <c r="N110" s="130"/>
      <c r="O110" s="235">
        <f t="shared" si="108"/>
        <v>0</v>
      </c>
      <c r="P110" s="236"/>
      <c r="Q110" s="234">
        <f t="shared" si="109"/>
        <v>0</v>
      </c>
      <c r="R110" s="234">
        <f t="shared" si="110"/>
        <v>0</v>
      </c>
      <c r="S110" s="234">
        <f t="shared" si="111"/>
        <v>0</v>
      </c>
    </row>
    <row r="111" spans="1:19" x14ac:dyDescent="0.3">
      <c r="A111" s="230" t="s">
        <v>171</v>
      </c>
      <c r="B111" s="231"/>
      <c r="C111" s="232"/>
      <c r="D111" s="232"/>
      <c r="E111" s="232"/>
      <c r="F111" s="233">
        <v>100</v>
      </c>
      <c r="G111" s="130"/>
      <c r="H111" s="130"/>
      <c r="I111" s="130"/>
      <c r="J111" s="130"/>
      <c r="K111" s="130"/>
      <c r="L111" s="130"/>
      <c r="M111" s="130"/>
      <c r="N111" s="130"/>
      <c r="O111" s="235">
        <f t="shared" si="108"/>
        <v>0</v>
      </c>
      <c r="P111" s="236"/>
      <c r="Q111" s="234">
        <f t="shared" si="109"/>
        <v>0</v>
      </c>
      <c r="R111" s="234">
        <f t="shared" si="110"/>
        <v>0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/>
      <c r="C114" s="232"/>
      <c r="D114" s="232"/>
      <c r="E114" s="232"/>
      <c r="F114" s="233">
        <v>100</v>
      </c>
      <c r="G114" s="130"/>
      <c r="H114" s="130"/>
      <c r="I114" s="130"/>
      <c r="J114" s="130"/>
      <c r="K114" s="130"/>
      <c r="L114" s="130"/>
      <c r="M114" s="130"/>
      <c r="N114" s="130"/>
      <c r="O114" s="235">
        <f t="shared" si="108"/>
        <v>0</v>
      </c>
      <c r="P114" s="236"/>
      <c r="Q114" s="234">
        <f t="shared" si="109"/>
        <v>0</v>
      </c>
      <c r="R114" s="234">
        <f t="shared" si="110"/>
        <v>0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/>
      <c r="C118" s="232"/>
      <c r="D118" s="232"/>
      <c r="E118" s="254" t="str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/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0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</v>
      </c>
      <c r="E132" s="262">
        <f>Q97+S115+E127</f>
        <v>0</v>
      </c>
      <c r="F132" s="262">
        <f>S97</f>
        <v>0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9.3703430563163173E-2</v>
      </c>
      <c r="AN134" s="272">
        <f>V26+SUM(V78:V83)+V57</f>
        <v>1.2019026693568398</v>
      </c>
      <c r="AO134" s="269" t="s">
        <v>176</v>
      </c>
      <c r="AP134" s="188">
        <f>SUM(AP22:AP25,AP57,AP78:AP83)</f>
        <v>2.9985097780212217E-2</v>
      </c>
      <c r="AQ134" s="188">
        <f t="shared" ref="AQ134:BA134" si="112">SUM(AQ22:AQ25,AQ57,AQ78:AQ83)</f>
        <v>0</v>
      </c>
      <c r="AR134" s="188">
        <f t="shared" si="112"/>
        <v>7.4962744450530541E-3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</v>
      </c>
      <c r="AN135" s="273">
        <f>V52-F52*55</f>
        <v>0</v>
      </c>
      <c r="AO135" s="269" t="s">
        <v>177</v>
      </c>
      <c r="AP135" s="188">
        <f>SUM(AP48:AP51)</f>
        <v>0</v>
      </c>
      <c r="AQ135" s="188">
        <f t="shared" ref="AQ135:BA135" si="113">SUM(AQ48:AQ51)</f>
        <v>0</v>
      </c>
      <c r="AR135" s="188">
        <f t="shared" si="113"/>
        <v>0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G22:G25" xr:uid="{00000000-0002-0000-0400-000000000000}">
      <formula1>"Arrhenius, IPCC_MCF_B0"</formula1>
    </dataValidation>
    <dataValidation type="list" allowBlank="1" showInputMessage="1" showErrorMessage="1" sqref="D22:D25 D78:D83 D57 D62:D64 D31:D42" xr:uid="{00000000-0002-0000-0400-000004000000}">
      <formula1>"Yes,No"</formula1>
    </dataValidation>
    <dataValidation type="list" allowBlank="1" showInputMessage="1" showErrorMessage="1" sqref="B80" xr:uid="{00000000-0002-0000-0400-000005000000}">
      <formula1>$B$37:$B$39</formula1>
    </dataValidation>
    <dataValidation type="list" allowBlank="1" showInputMessage="1" showErrorMessage="1" sqref="B79" xr:uid="{00000000-0002-0000-0400-000006000000}">
      <formula1>$B$34:$B$36</formula1>
    </dataValidation>
    <dataValidation type="list" allowBlank="1" showInputMessage="1" showErrorMessage="1" sqref="B78" xr:uid="{00000000-0002-0000-0400-000007000000}">
      <formula1>$B$31:$B$33</formula1>
    </dataValidation>
    <dataValidation type="list" allowBlank="1" showInputMessage="1" showErrorMessage="1" sqref="B82:B83" xr:uid="{00000000-0002-0000-0400-000008000000}">
      <formula1>$B$62:$B$64</formula1>
    </dataValidation>
    <dataValidation type="list" allowBlank="1" showInputMessage="1" showErrorMessage="1" sqref="B81" xr:uid="{00000000-0002-0000-0400-000009000000}">
      <formula1>$B$40:$B$42</formula1>
    </dataValidation>
    <dataValidation type="list" allowBlank="1" showInputMessage="1" showErrorMessage="1" sqref="G78:G83 G57" xr:uid="{00000000-0002-0000-0400-00000A000000}">
      <formula1>"Arrhenius, IPCC"</formula1>
    </dataValidation>
    <dataValidation type="list" allowBlank="1" showInputMessage="1" showErrorMessage="1" sqref="B106:B114 B118:B126 B22:B26 B88:B101" xr:uid="{00000000-0002-0000-0400-00000B000000}">
      <formula1>$B$13:$B$16</formula1>
    </dataValidation>
    <dataValidation type="list" allowBlank="1" showInputMessage="1" showErrorMessage="1" sqref="C119:C126" xr:uid="{00000000-0002-0000-0400-000011000000}"/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0400-00000E000000}">
          <x14:formula1>
            <xm:f>Other_tables!$O$5:$O$13</xm:f>
          </x14:formula1>
          <xm:sqref>D88:D101</xm:sqref>
        </x14:dataValidation>
        <x14:dataValidation type="list" allowBlank="1" showInputMessage="1" showErrorMessage="1" xr:uid="{00000000-0002-0000-0400-00000F000000}">
          <x14:formula1>
            <xm:f>Other_tables!$T$5:$T$6</xm:f>
          </x14:formula1>
          <xm:sqref>E88:E101</xm:sqref>
        </x14:dataValidation>
        <x14:dataValidation type="list" allowBlank="1" showInputMessage="1" showErrorMessage="1" xr:uid="{00000000-0002-0000-0400-000010000000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00000000-0002-0000-0400-000012000000}">
          <x14:formula1>
            <xm:f>Other_tables!$B$4:$B$11</xm:f>
          </x14:formula1>
          <xm:sqref>G5</xm:sqref>
        </x14:dataValidation>
        <x14:dataValidation type="list" allowBlank="1" showInputMessage="1" showErrorMessage="1" xr:uid="{00000000-0002-0000-0400-000013000000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00000000-0002-0000-0400-000014000000}">
          <x14:formula1>
            <xm:f>'Processed products'!$AJ$5:$AJ$104</xm:f>
          </x14:formula1>
          <xm:sqref>B62:B64 B57 B31:B42</xm:sqref>
        </x14:dataValidation>
        <x14:dataValidation type="list" allowBlank="1" showInputMessage="1" showErrorMessage="1" xr:uid="{00000000-0002-0000-0400-000016000000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81AA6562-53B5-4F40-8DEA-7481BB19D462}">
          <x14:formula1>
            <xm:f>'Processed products'!$AK$5:$AK$250</xm:f>
          </x14:formula1>
          <xm:sqref>B13:B15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59999389629810485"/>
  </sheetPr>
  <dimension ref="A1:CB137"/>
  <sheetViews>
    <sheetView topLeftCell="I1" workbookViewId="0">
      <selection activeCell="O21" sqref="O21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141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233</v>
      </c>
      <c r="C5" s="333"/>
      <c r="F5" s="99" t="s">
        <v>201</v>
      </c>
      <c r="G5" s="96" t="s">
        <v>61</v>
      </c>
    </row>
    <row r="6" spans="1:80" x14ac:dyDescent="0.3">
      <c r="A6" s="3" t="s">
        <v>5</v>
      </c>
      <c r="B6" s="333" t="s">
        <v>235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236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 t="s">
        <v>234</v>
      </c>
      <c r="C13" s="8" t="s">
        <v>13</v>
      </c>
      <c r="D13" s="35"/>
      <c r="E13" s="9">
        <v>1</v>
      </c>
      <c r="P13" s="247">
        <f>(IF($B13="","0",VLOOKUP($B13,Biomass_pool_output_Livesto_mod!$A$3:$H$250,8,FALSE)))</f>
        <v>33.849806845028802</v>
      </c>
      <c r="Q13" s="17"/>
      <c r="R13" s="18">
        <f>(IF($B13="","0",VLOOKUP($B13,Biomass_pool_output_Livesto_mod!$A$3:$I$250,3,FALSE)))*$E13</f>
        <v>521.03392551392005</v>
      </c>
      <c r="S13" s="18">
        <f>(IF($B13="","0",VLOOKUP($B13,Biomass_pool_output_Livesto_mod!$A$3:$I$250,4,FALSE)))*$E13</f>
        <v>141.42753776420099</v>
      </c>
      <c r="T13" s="18">
        <f>(IF($B13="","0",VLOOKUP($B13,Biomass_pool_output_Livesto_mod!$A$3:$I$250,5,FALSE)))*$E13</f>
        <v>5.7392640956655896</v>
      </c>
      <c r="U13" s="18">
        <f>(IF($B13="","0",VLOOKUP($B13,Biomass_pool_output_Livesto_mod!$A$3:$I$250,6,FALSE)))*$E13</f>
        <v>210.405766500992</v>
      </c>
      <c r="V13" s="18">
        <f>(IF($B13="","0",VLOOKUP($B13,Biomass_pool_output_Livesto_mod!$A$3:$I$250,7,FALSE)))*$E13</f>
        <v>15.6451414065859</v>
      </c>
      <c r="W13" s="301">
        <f>IF(B13="",0,IF(VLOOKUP(B13,Other_tables!$E$3:$H$225,3,FALSE)="Nej",VLOOKUP($B13,Biomass_pool_output_Livesto_mod!$A$3:$I$250,9,FALSE)*$E13,((VLOOKUP(B13,Other_tables!$E$3:$H$225,4,FALSE))/100)*E13*1000))</f>
        <v>790.34696791660701</v>
      </c>
      <c r="X13" s="301">
        <f>(IF($B13="","0",VLOOKUP($B13,Biomass_pool_output_Livesto_mod!$A$3:$J$250,10,FALSE)))*$E13</f>
        <v>3.5744894549001899E-2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/>
      <c r="C15" s="8" t="s">
        <v>13</v>
      </c>
      <c r="D15" s="35"/>
      <c r="E15" s="9"/>
      <c r="P15" s="247" t="str">
        <f>(IF($B15="","0",VLOOKUP($B15,Biomass_pool_output_Livesto_mod!$A$3:$H$250,8,FALSE)))</f>
        <v>0</v>
      </c>
      <c r="Q15" s="17"/>
      <c r="R15" s="18">
        <f>(IF($B15="","0",VLOOKUP($B15,Biomass_pool_output_Livesto_mod!$A$3:$I$250,3,FALSE)))*$E15</f>
        <v>0</v>
      </c>
      <c r="S15" s="18">
        <f>(IF($B15="","0",VLOOKUP($B15,Biomass_pool_output_Livesto_mod!$A$3:$I$250,4,FALSE)))*$E15</f>
        <v>0</v>
      </c>
      <c r="T15" s="18">
        <f>(IF($B15="","0",VLOOKUP($B15,Biomass_pool_output_Livesto_mod!$A$3:$I$250,5,FALSE)))*$E15</f>
        <v>0</v>
      </c>
      <c r="U15" s="18">
        <f>(IF($B15="","0",VLOOKUP($B15,Biomass_pool_output_Livesto_mod!$A$3:$I$250,6,FALSE)))*$E15</f>
        <v>0</v>
      </c>
      <c r="V15" s="18">
        <f>(IF($B15="","0",VLOOKUP($B15,Biomass_pool_output_Livesto_mod!$A$3:$I$250,7,FALSE)))*$E15</f>
        <v>0</v>
      </c>
      <c r="W15" s="301">
        <f>IF(B15="",0,IF(VLOOKUP(B15,Other_tables!$E$3:$H$225,3,FALSE)="Nej",VLOOKUP($B15,Biomass_pool_output_Livesto_mod!$A$3:$I$250,9,FALSE)*$E15,((VLOOKUP(B15,Other_tables!$E$3:$H$225,4,FALSE))/100)*E15*1000))</f>
        <v>0</v>
      </c>
      <c r="X15" s="301">
        <f>(IF($B15="","0",VLOOKUP($B15,Biomass_pool_output_Livesto_mod!$A$3:$J$250,10,FALSE)))*$E15</f>
        <v>0</v>
      </c>
      <c r="AA15" s="152"/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/>
      <c r="C16" s="8" t="s">
        <v>13</v>
      </c>
      <c r="D16" s="35"/>
      <c r="E16" s="9"/>
      <c r="P16" s="247" t="str">
        <f>(IF($B16="","0",VLOOKUP($B16,Biomass_pool_output_Livesto_mod!$A$3:$H$250,8,FALSE)))</f>
        <v>0</v>
      </c>
      <c r="Q16" s="17"/>
      <c r="R16" s="18">
        <f>(IF($B16="","0",VLOOKUP($B16,Biomass_pool_output_Livesto_mod!$A$3:$I$250,3,FALSE)))*$E16</f>
        <v>0</v>
      </c>
      <c r="S16" s="18">
        <f>(IF($B16="","0",VLOOKUP($B16,Biomass_pool_output_Livesto_mod!$A$3:$I$250,4,FALSE)))*$E16</f>
        <v>0</v>
      </c>
      <c r="T16" s="18">
        <f>(IF($B16="","0",VLOOKUP($B16,Biomass_pool_output_Livesto_mod!$A$3:$I$250,5,FALSE)))*$E16</f>
        <v>0</v>
      </c>
      <c r="U16" s="18">
        <f>(IF($B16="","0",VLOOKUP($B16,Biomass_pool_output_Livesto_mod!$A$3:$I$250,6,FALSE)))*$E16</f>
        <v>0</v>
      </c>
      <c r="V16" s="18">
        <f>(IF($B16="","0",VLOOKUP($B16,Biomass_pool_output_Livesto_mod!$A$3:$I$250,7,FALSE)))*$E16</f>
        <v>0</v>
      </c>
      <c r="W16" s="301">
        <f>IF(B16="",0,IF(VLOOKUP(B16,Other_tables!$E$3:$H$225,3,FALSE)="Nej",VLOOKUP($B16,Biomass_pool_output_Livesto_mod!$A$3:$I$250,9,FALSE)*$E16,((VLOOKUP(B16,Other_tables!$E$3:$H$225,4,FALSE))/100)*E16*1000))</f>
        <v>0</v>
      </c>
      <c r="X16" s="301">
        <f>(IF($B16="","0",VLOOKUP($B16,Biomass_pool_output_Livesto_mod!$A$3:$J$250,10,FALSE)))*$E16</f>
        <v>0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33.849806845028802</v>
      </c>
      <c r="Q17" s="131"/>
      <c r="R17" s="18">
        <f t="shared" ref="R17:V17" si="1">SUM(R13:R16)</f>
        <v>521.03392551392005</v>
      </c>
      <c r="S17" s="18">
        <f t="shared" si="1"/>
        <v>141.42753776420099</v>
      </c>
      <c r="T17" s="18">
        <f t="shared" si="1"/>
        <v>5.7392640956655896</v>
      </c>
      <c r="U17" s="18">
        <f t="shared" si="1"/>
        <v>210.405766500992</v>
      </c>
      <c r="V17" s="18">
        <f t="shared" si="1"/>
        <v>15.6451414065859</v>
      </c>
      <c r="W17" s="18">
        <f>SUM(W13:W16)</f>
        <v>790.34696791660701</v>
      </c>
      <c r="X17" s="301">
        <f>IF((X13+X14+X15+X16)=0,0,(E13*X13+E14*X14+E15*X15+E16*X16)/E17)</f>
        <v>3.5744894549001899E-2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 t="str">
        <f t="shared" ref="B22:B25" si="2">IF(B13="","",B13)</f>
        <v>Cattle_ajle_conv</v>
      </c>
      <c r="C22" s="8" t="s">
        <v>13</v>
      </c>
      <c r="D22" s="116" t="s">
        <v>128</v>
      </c>
      <c r="E22" s="115">
        <f>IF(B22="",0,VLOOKUP(B22,$B$13:$E$16,4,FALSE))</f>
        <v>1</v>
      </c>
      <c r="F22" s="93">
        <v>66</v>
      </c>
      <c r="G22" s="128" t="s">
        <v>101</v>
      </c>
      <c r="H22" s="93">
        <v>7.2</v>
      </c>
      <c r="I22" s="93">
        <v>33</v>
      </c>
      <c r="J22" s="93">
        <v>67</v>
      </c>
      <c r="K22" s="93">
        <v>31.2</v>
      </c>
      <c r="L22" s="163">
        <f>IF(G22="IPCC_MCF_B0",0,((W13/1000)*(I22/100)))</f>
        <v>0.26081449941248031</v>
      </c>
      <c r="M22" s="163">
        <f>IF(G22="IPCC_MCF_B0",0,((W13/1000)*(J22/100)))</f>
        <v>0.52953246850412672</v>
      </c>
      <c r="O22" s="177"/>
      <c r="P22" s="331">
        <f>IF($B22="","0",(((E22-Q22)*1000)/((E22*1000)/P13)))</f>
        <v>30.683156021776885</v>
      </c>
      <c r="Q22" s="243">
        <f>AR22*(16/12)*9.375</f>
        <v>9.3550041149406807E-2</v>
      </c>
      <c r="R22" s="159">
        <f>AR22*5</f>
        <v>3.7420016459762728E-2</v>
      </c>
      <c r="S22" s="159">
        <v>0</v>
      </c>
      <c r="T22" s="159">
        <v>0</v>
      </c>
      <c r="U22" s="159">
        <v>0</v>
      </c>
      <c r="V22" s="159">
        <f>(AR22*(16/12)*55)+(AR22*4*21.75)</f>
        <v>1.1999351944763914</v>
      </c>
      <c r="W22" s="159">
        <f>AR22*(16/12)*9.375</f>
        <v>9.3550041149406807E-2</v>
      </c>
      <c r="X22" s="159">
        <f>IF(L22&gt;0,(L22-(L22*BH22^(F22/10))),0)</f>
        <v>9.2883108890232907E-2</v>
      </c>
      <c r="Y22" s="207">
        <f>IF(M22&gt;0,(M22-(M22*BI22^(F22/10))),0)</f>
        <v>2.2511626828094489E-3</v>
      </c>
      <c r="Z22" s="202">
        <f>E22-Q22</f>
        <v>0.90644995885059321</v>
      </c>
      <c r="AA22" s="27">
        <f>IF($E22="",0,(R13-(R22*1000))/1000)</f>
        <v>0.4836139090541573</v>
      </c>
      <c r="AB22" s="27">
        <f>IF($E22="",0,(S13-(S22*1000))/1000)</f>
        <v>0.141427537764201</v>
      </c>
      <c r="AC22" s="27">
        <f>IF($E22="",0,(T13-(T22*1000))/1000)</f>
        <v>5.7392640956655892E-3</v>
      </c>
      <c r="AD22" s="27">
        <f>IF($E22="",0,(U13-(U22*1000))/1000)</f>
        <v>0.21040576650099199</v>
      </c>
      <c r="AE22" s="27">
        <f>IF($E22="",0,(V13-V22))</f>
        <v>14.445206212109508</v>
      </c>
      <c r="AF22" s="27">
        <f>IF($E22="",0,(W13-(W22*1000))/1000)</f>
        <v>0.69679692676720018</v>
      </c>
      <c r="AG22" s="27">
        <f>IF($E22="",0,(L22-X22))</f>
        <v>0.1679313905222474</v>
      </c>
      <c r="AH22" s="196">
        <f>IF($E22="",0,(M22-Y22))</f>
        <v>0.52728130582131727</v>
      </c>
      <c r="AI22" s="200">
        <f>IF($E22=0,"",(AA22/$Z22)*1000)</f>
        <v>533.52521485840748</v>
      </c>
      <c r="AJ22" s="18">
        <f t="shared" ref="AJ22:AL25" si="3">IF($E22=0,"",(AB22/$Z22)*1000)</f>
        <v>156.02354700698044</v>
      </c>
      <c r="AK22" s="18">
        <f t="shared" si="3"/>
        <v>6.3315840434734589</v>
      </c>
      <c r="AL22" s="18">
        <f t="shared" si="3"/>
        <v>232.12066418734582</v>
      </c>
      <c r="AM22" s="18">
        <f>IF($E22=0,"",(AE22/$Z22))</f>
        <v>15.93602169768586</v>
      </c>
      <c r="AN22" s="201">
        <f>IF($E22=0,"",(AF22/$Z22)*1000)</f>
        <v>768.70975608047956</v>
      </c>
      <c r="AP22" s="264">
        <f>IF(B22="","",(AR22*4))</f>
        <v>2.993601316781018E-2</v>
      </c>
      <c r="AQ22" s="26">
        <v>0</v>
      </c>
      <c r="AR22" s="272">
        <f>IF(F22="",0,IF(G22="Arrhenius",(BL22+BM22)*(12/16),(((W13/1000)*BO22*(BP22/100)*0.67)*(12/16))*(F22/$G$8)))</f>
        <v>7.484003291952545E-3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1.7952106957708382E-4</v>
      </c>
      <c r="BE22" s="138">
        <f>((M22*0.01*EXP(K22-81000*(1/(8.314*(H22+273.15)))))*24)/1000</f>
        <v>3.6448217156559452E-6</v>
      </c>
      <c r="BF22" s="138">
        <f>10*9.375*BD22</f>
        <v>1.6830100272851607E-2</v>
      </c>
      <c r="BG22" s="138">
        <f>10*9.375*BE22</f>
        <v>3.4170203584274489E-4</v>
      </c>
      <c r="BH22" s="139">
        <f>IF(B22="",0,1-(BF22/L22))</f>
        <v>0.93547099447782367</v>
      </c>
      <c r="BI22" s="139">
        <f>IF(B22="",0,1-(BG22/M22))</f>
        <v>0.99935470994477826</v>
      </c>
      <c r="BJ22" s="54">
        <f>IF(B22="",0,(L22+L22*BH22^(F22/10))/2)</f>
        <v>0.21437294496736387</v>
      </c>
      <c r="BK22" s="54">
        <f>IF(B22="",0,(M22+M22*BI22^(F22/10))/2)</f>
        <v>0.52840688716272199</v>
      </c>
      <c r="BL22" s="140">
        <f>(((BJ22*EXP($K22-81000*(1/(8.314*(H22+273.15)))))*24)*F22)/1000</f>
        <v>9.7386241565213839E-3</v>
      </c>
      <c r="BM22" s="290">
        <f>(((BK22*0.01*EXP(K22-81000*(1/(8.314*(H22+273.15)))))*24)*F22)/1000</f>
        <v>2.4004689941534241E-4</v>
      </c>
      <c r="BO22" s="285">
        <f>VLOOKUP(B22,'Processed products'!$AK$5:$AV$250,12,FALSE)</f>
        <v>0.24</v>
      </c>
      <c r="BP22" s="316">
        <f>VLOOKUP(B22,'Processed products'!$AK$5:$AV$250,11,FALSE)</f>
        <v>6.61</v>
      </c>
      <c r="BR22" s="329">
        <f>$X$17</f>
        <v>3.5744894549001899E-2</v>
      </c>
      <c r="BT22" s="228">
        <f t="shared" si="0"/>
        <v>0.90644995885059321</v>
      </c>
      <c r="BU22" s="228">
        <f t="shared" si="0"/>
        <v>0.4836139090541573</v>
      </c>
      <c r="BV22" s="228">
        <f t="shared" si="0"/>
        <v>0.141427537764201</v>
      </c>
      <c r="BW22" s="228">
        <f t="shared" si="0"/>
        <v>5.7392640956655892E-3</v>
      </c>
      <c r="BX22" s="228">
        <f t="shared" si="0"/>
        <v>0.21040576650099199</v>
      </c>
      <c r="BY22" s="228">
        <f t="shared" si="0"/>
        <v>14.445206212109508</v>
      </c>
      <c r="BZ22" s="228">
        <f t="shared" si="0"/>
        <v>0.69679692676720018</v>
      </c>
      <c r="CA22" s="228">
        <f t="shared" si="0"/>
        <v>0.1679313905222474</v>
      </c>
      <c r="CB22" s="228">
        <f t="shared" si="0"/>
        <v>0.52728130582131727</v>
      </c>
    </row>
    <row r="23" spans="1:80" x14ac:dyDescent="0.3">
      <c r="A23" s="85" t="s">
        <v>89</v>
      </c>
      <c r="B23" s="116" t="str">
        <f t="shared" si="2"/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3"/>
        <v/>
      </c>
      <c r="AK23" s="18" t="str">
        <f t="shared" si="3"/>
        <v/>
      </c>
      <c r="AL23" s="18" t="str">
        <f t="shared" si="3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3.5744894549001899E-2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2"/>
        <v/>
      </c>
      <c r="C24" s="8" t="s">
        <v>13</v>
      </c>
      <c r="D24" s="116"/>
      <c r="E24" s="115">
        <f>IF(B24="",0,VLOOKUP(B24,$B$13:$E$16,4,FALSE))</f>
        <v>0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8">IF(G24="IPCC_MCF_B0",0,((W15/1000)*(J24/100)))</f>
        <v>0</v>
      </c>
      <c r="O24" s="177"/>
      <c r="P24" s="247" t="str">
        <f>IF($B24="","0",(((E24-Q24)*1000)/((E24*1000)/P15)))</f>
        <v>0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0</v>
      </c>
      <c r="AA24" s="27">
        <f t="shared" si="9"/>
        <v>0</v>
      </c>
      <c r="AB24" s="27">
        <f t="shared" si="9"/>
        <v>0</v>
      </c>
      <c r="AC24" s="27">
        <f t="shared" si="9"/>
        <v>0</v>
      </c>
      <c r="AD24" s="27">
        <f t="shared" si="9"/>
        <v>0</v>
      </c>
      <c r="AE24" s="27">
        <f t="shared" si="10"/>
        <v>0</v>
      </c>
      <c r="AF24" s="27">
        <f t="shared" si="11"/>
        <v>0</v>
      </c>
      <c r="AG24" s="27">
        <f t="shared" si="12"/>
        <v>0</v>
      </c>
      <c r="AH24" s="196">
        <f t="shared" si="12"/>
        <v>0</v>
      </c>
      <c r="AI24" s="200" t="str">
        <f t="shared" si="13"/>
        <v/>
      </c>
      <c r="AJ24" s="18" t="str">
        <f t="shared" si="3"/>
        <v/>
      </c>
      <c r="AK24" s="18" t="str">
        <f t="shared" si="3"/>
        <v/>
      </c>
      <c r="AL24" s="18" t="str">
        <f t="shared" si="3"/>
        <v/>
      </c>
      <c r="AM24" s="18" t="str">
        <f t="shared" si="14"/>
        <v/>
      </c>
      <c r="AN24" s="201" t="str">
        <f t="shared" si="15"/>
        <v/>
      </c>
      <c r="AP24" s="264" t="str">
        <f t="shared" si="16"/>
        <v/>
      </c>
      <c r="AQ24" s="26">
        <v>0</v>
      </c>
      <c r="AR24" s="272">
        <f t="shared" si="17"/>
        <v>0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0"/>
        <v>0</v>
      </c>
      <c r="BH24" s="139">
        <f t="shared" si="21"/>
        <v>0</v>
      </c>
      <c r="BI24" s="139">
        <f t="shared" si="22"/>
        <v>0</v>
      </c>
      <c r="BJ24" s="54">
        <f t="shared" si="23"/>
        <v>0</v>
      </c>
      <c r="BK24" s="54">
        <f t="shared" si="24"/>
        <v>0</v>
      </c>
      <c r="BL24" s="140">
        <f t="shared" si="25"/>
        <v>0</v>
      </c>
      <c r="BM24" s="290">
        <f t="shared" si="26"/>
        <v>0</v>
      </c>
      <c r="BO24" s="285" t="e">
        <f>VLOOKUP(B24,'Processed products'!$AK$5:$AV$250,12,FALSE)</f>
        <v>#N/A</v>
      </c>
      <c r="BP24" s="316" t="e">
        <f>VLOOKUP(B24,'Processed products'!$AK$5:$AV$250,11,FALSE)</f>
        <v>#N/A</v>
      </c>
      <c r="BR24" s="329">
        <f t="shared" si="27"/>
        <v>3.5744894549001899E-2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2"/>
        <v/>
      </c>
      <c r="C25" s="8" t="s">
        <v>13</v>
      </c>
      <c r="D25" s="116"/>
      <c r="E25" s="115">
        <f>IF(B25="",0,VLOOKUP(B25,$B$13:$E$16,4,FALSE))</f>
        <v>0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 t="str">
        <f t="shared" ref="P25" si="29">IF($B25="","0",(((E25-Q25)*1000)/((E25*1000)/P16)))</f>
        <v>0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0</v>
      </c>
      <c r="AA25" s="223">
        <f t="shared" si="9"/>
        <v>0</v>
      </c>
      <c r="AB25" s="223">
        <f t="shared" si="9"/>
        <v>0</v>
      </c>
      <c r="AC25" s="223">
        <f t="shared" si="9"/>
        <v>0</v>
      </c>
      <c r="AD25" s="223">
        <f t="shared" si="9"/>
        <v>0</v>
      </c>
      <c r="AE25" s="223">
        <f t="shared" si="10"/>
        <v>0</v>
      </c>
      <c r="AF25" s="223">
        <f t="shared" si="11"/>
        <v>0</v>
      </c>
      <c r="AG25" s="223">
        <f t="shared" si="12"/>
        <v>0</v>
      </c>
      <c r="AH25" s="224">
        <f t="shared" si="12"/>
        <v>0</v>
      </c>
      <c r="AI25" s="156" t="str">
        <f t="shared" si="13"/>
        <v/>
      </c>
      <c r="AJ25" s="157" t="str">
        <f t="shared" si="3"/>
        <v/>
      </c>
      <c r="AK25" s="157" t="str">
        <f t="shared" si="3"/>
        <v/>
      </c>
      <c r="AL25" s="157" t="str">
        <f t="shared" si="3"/>
        <v/>
      </c>
      <c r="AM25" s="157" t="str">
        <f t="shared" si="14"/>
        <v/>
      </c>
      <c r="AN25" s="158" t="str">
        <f t="shared" si="15"/>
        <v/>
      </c>
      <c r="AP25" s="264" t="str">
        <f t="shared" si="16"/>
        <v/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>
        <f t="shared" si="21"/>
        <v>0</v>
      </c>
      <c r="BI25" s="314">
        <f t="shared" si="22"/>
        <v>0</v>
      </c>
      <c r="BJ25" s="291">
        <f t="shared" si="23"/>
        <v>0</v>
      </c>
      <c r="BK25" s="291">
        <f t="shared" si="24"/>
        <v>0</v>
      </c>
      <c r="BL25" s="292">
        <f t="shared" si="25"/>
        <v>0</v>
      </c>
      <c r="BM25" s="293">
        <f t="shared" si="26"/>
        <v>0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3.5744894549001899E-2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0.26081449941248031</v>
      </c>
      <c r="M26" s="163">
        <f>SUM(M22:M25)</f>
        <v>0.52953246850412672</v>
      </c>
      <c r="O26" s="177"/>
      <c r="P26" s="249">
        <f>(E22*P22+E23*P23+E24*P24+E25*P25)/E26</f>
        <v>30.683156021776885</v>
      </c>
      <c r="Q26" s="244">
        <f>SUM(Q22:Q25)</f>
        <v>9.3550041149406807E-2</v>
      </c>
      <c r="R26" s="208">
        <f t="shared" ref="R26:Y26" si="30">SUM(R22:R25)</f>
        <v>3.7420016459762728E-2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1.1999351944763914</v>
      </c>
      <c r="W26" s="208">
        <f t="shared" si="30"/>
        <v>9.3550041149406807E-2</v>
      </c>
      <c r="X26" s="208">
        <f t="shared" si="30"/>
        <v>9.2883108890232907E-2</v>
      </c>
      <c r="Y26" s="222">
        <f t="shared" si="30"/>
        <v>2.2511626828094489E-3</v>
      </c>
      <c r="Z26" s="215">
        <f>SUM(Z22:Z25)</f>
        <v>0.90644995885059321</v>
      </c>
      <c r="AA26" s="70">
        <f t="shared" ref="AA26:AH26" si="31">SUM(AA22:AA25)</f>
        <v>0.4836139090541573</v>
      </c>
      <c r="AB26" s="70">
        <f t="shared" si="31"/>
        <v>0.141427537764201</v>
      </c>
      <c r="AC26" s="70">
        <f t="shared" si="31"/>
        <v>5.7392640956655892E-3</v>
      </c>
      <c r="AD26" s="70">
        <f t="shared" si="31"/>
        <v>0.21040576650099199</v>
      </c>
      <c r="AE26" s="70">
        <f t="shared" si="31"/>
        <v>14.445206212109508</v>
      </c>
      <c r="AF26" s="70">
        <f t="shared" si="31"/>
        <v>0.69679692676720018</v>
      </c>
      <c r="AG26" s="70">
        <f t="shared" si="31"/>
        <v>0.1679313905222474</v>
      </c>
      <c r="AH26" s="216">
        <f t="shared" si="31"/>
        <v>0.52728130582131727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B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>Solid/total fraction of input1 - Cattle_ajle_conv</v>
      </c>
      <c r="B31" s="66"/>
      <c r="C31" s="67" t="s">
        <v>13</v>
      </c>
      <c r="D31" s="280"/>
      <c r="E31" s="68"/>
      <c r="F31" s="70">
        <f>IF(E31&gt;0,(E31)*($E$22-$Q$22),0)</f>
        <v>0</v>
      </c>
      <c r="G31" s="67" t="str">
        <f>IF(B31="","",VLOOKUP(B31,'Processed products'!$AJ$5:$AM$104,2,FALSE))</f>
        <v/>
      </c>
      <c r="H31" s="67" t="str">
        <f>IF(G31="","",VLOOKUP(G31,Other_tables!$Y$3:$AA$214,2,FALSE))</f>
        <v/>
      </c>
      <c r="I31" s="67" t="str">
        <f>IF(G31="","",VLOOKUP(G31,Other_tables!$Y$3:$AA$214,3,FALSE))</f>
        <v/>
      </c>
      <c r="J31" s="111"/>
      <c r="K31" s="111"/>
      <c r="L31" s="69"/>
      <c r="M31" s="69"/>
      <c r="N31" s="69"/>
      <c r="O31" s="69"/>
      <c r="P31" s="69"/>
      <c r="Q31" s="69"/>
      <c r="R31" s="180"/>
      <c r="S31" s="181"/>
      <c r="T31" s="172">
        <f>IF(B32="",P13,IF(B33="",(F31/(((E13/(P13/1000))-Q22)-(F32/(T32/1000))))*1000,(F31/(((E13/(P13/1000))-Q22)-((F33/(T33/1000))+(F32/(T32/1000)))))*1000))</f>
        <v>33.849806845028802</v>
      </c>
      <c r="U31" s="182" t="s">
        <v>126</v>
      </c>
      <c r="V31" s="180"/>
      <c r="W31" s="180"/>
      <c r="X31" s="180"/>
      <c r="Y31" s="180"/>
      <c r="Z31" s="215">
        <f>F31</f>
        <v>0</v>
      </c>
      <c r="AA31" s="170">
        <f t="shared" ref="AA31:AD33" si="32">IF($E31="",0,((R$13-(R$22*1000))*L31)/1000)</f>
        <v>0</v>
      </c>
      <c r="AB31" s="70">
        <f t="shared" si="32"/>
        <v>0</v>
      </c>
      <c r="AC31" s="70">
        <f t="shared" si="32"/>
        <v>0</v>
      </c>
      <c r="AD31" s="70">
        <f t="shared" si="32"/>
        <v>0</v>
      </c>
      <c r="AE31" s="70">
        <f>IF($E31="",0,((V$13-V$22)*P31))</f>
        <v>0</v>
      </c>
      <c r="AF31" s="144">
        <f>IF($E31="",0,((W$13-(W$22*1000))*Q31)/1000)</f>
        <v>0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 t="str">
        <f t="shared" ref="AI31:AL42" si="35">IF($E31="","",(AA31/$F31)*1000)</f>
        <v/>
      </c>
      <c r="AJ31" s="71" t="str">
        <f t="shared" si="35"/>
        <v/>
      </c>
      <c r="AK31" s="71" t="str">
        <f t="shared" si="35"/>
        <v/>
      </c>
      <c r="AL31" s="71" t="str">
        <f t="shared" si="35"/>
        <v/>
      </c>
      <c r="AM31" s="187" t="str">
        <f t="shared" ref="AM31:AM42" si="36">IF($E31="","",(AE31/$F31))</f>
        <v/>
      </c>
      <c r="AN31" s="112" t="str">
        <f t="shared" ref="AN31:AN42" si="37">IF($E31="","",(AF31/$F31)*1000)</f>
        <v/>
      </c>
      <c r="BR31" s="329">
        <f t="shared" ref="BR31:BR42" si="38">$X$17</f>
        <v>3.5744894549001899E-2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179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154" t="str">
        <f t="shared" si="37"/>
        <v/>
      </c>
      <c r="BR32" s="329">
        <f t="shared" si="38"/>
        <v>3.5744894549001899E-2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3.5744894549001899E-2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/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products'!$AJ$5:$AM$250,2,FALSE))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3.5744894549001899E-2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3.5744894549001899E-2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3.5744894549001899E-2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 xml:space="preserve">Solid/total fraction of input3 - </v>
      </c>
      <c r="B37" s="66"/>
      <c r="C37" s="67" t="s">
        <v>13</v>
      </c>
      <c r="D37" s="280"/>
      <c r="E37" s="68"/>
      <c r="F37" s="70">
        <f>IF(E37&gt;0,(E37)*($E$24-$Q$24),0)</f>
        <v>0</v>
      </c>
      <c r="G37" s="67" t="str">
        <f>IF(B37="","",B37)</f>
        <v/>
      </c>
      <c r="H37" s="67" t="str">
        <f>IF(G37="","",VLOOKUP(G37,Other_tables!$Y$3:$AA$214,2,FALSE))</f>
        <v/>
      </c>
      <c r="I37" s="67" t="str">
        <f>IF(G37="","",VLOOKUP(G37,Other_tables!$Y$3:$AA$214,3,FALSE))</f>
        <v/>
      </c>
      <c r="J37" s="111"/>
      <c r="K37" s="111"/>
      <c r="L37" s="69"/>
      <c r="M37" s="69"/>
      <c r="N37" s="69"/>
      <c r="O37" s="69"/>
      <c r="P37" s="69"/>
      <c r="Q37" s="69"/>
      <c r="R37" s="180"/>
      <c r="S37" s="181"/>
      <c r="T37" s="172" t="str">
        <f>IF(B38="",P15,IF(B39="",(F37/(((E15/(P15/1000))-Q24)-(F38/(T38/1000))))*1000,(F37/(((E15/(P15/1000))-Q24)-((F39/(T39/1000))+(F38/(T38/1000)))))*1000))</f>
        <v>0</v>
      </c>
      <c r="U37" s="182" t="s">
        <v>126</v>
      </c>
      <c r="V37" s="180"/>
      <c r="W37" s="180"/>
      <c r="X37" s="180"/>
      <c r="Y37" s="180"/>
      <c r="Z37" s="215">
        <f t="shared" si="39"/>
        <v>0</v>
      </c>
      <c r="AA37" s="170">
        <f t="shared" ref="AA37:AD39" si="41">IF($E37="",0,((R$15-(R$24*1000))*L37)/1000)</f>
        <v>0</v>
      </c>
      <c r="AB37" s="70">
        <f t="shared" si="41"/>
        <v>0</v>
      </c>
      <c r="AC37" s="70">
        <f t="shared" si="41"/>
        <v>0</v>
      </c>
      <c r="AD37" s="70">
        <f t="shared" si="41"/>
        <v>0</v>
      </c>
      <c r="AE37" s="70">
        <f>IF($E37="",0,((V$15-V$24)*P37))</f>
        <v>0</v>
      </c>
      <c r="AF37" s="144">
        <f>IF($E37="",0,((W$15-(W$24*1000))*Q37)/1000)</f>
        <v>0</v>
      </c>
      <c r="AG37" s="144">
        <f t="shared" si="33"/>
        <v>0</v>
      </c>
      <c r="AH37" s="216">
        <f t="shared" si="34"/>
        <v>0</v>
      </c>
      <c r="AI37" s="210" t="str">
        <f t="shared" si="35"/>
        <v/>
      </c>
      <c r="AJ37" s="71" t="str">
        <f t="shared" si="35"/>
        <v/>
      </c>
      <c r="AK37" s="71" t="str">
        <f t="shared" si="35"/>
        <v/>
      </c>
      <c r="AL37" s="71" t="str">
        <f t="shared" si="35"/>
        <v/>
      </c>
      <c r="AM37" s="187" t="str">
        <f>IF($E37="","",(AE37/$F37))</f>
        <v/>
      </c>
      <c r="AN37" s="112" t="str">
        <f t="shared" si="37"/>
        <v/>
      </c>
      <c r="BR37" s="329">
        <f t="shared" si="38"/>
        <v>3.5744894549001899E-2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3.5744894549001899E-2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3.5744894549001899E-2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 xml:space="preserve">Solid/total fraction of input4 - </v>
      </c>
      <c r="B40" s="66" t="str">
        <f>IF(B16="","",B16)</f>
        <v/>
      </c>
      <c r="C40" s="67" t="s">
        <v>13</v>
      </c>
      <c r="D40" s="280"/>
      <c r="E40" s="68"/>
      <c r="F40" s="70">
        <f>IF(E40&gt;0,(E40)*($E$25-$Q$25),0)</f>
        <v>0</v>
      </c>
      <c r="G40" s="67" t="str">
        <f>B40</f>
        <v/>
      </c>
      <c r="H40" s="67" t="str">
        <f>IF(G40="","",VLOOKUP(G40,Other_tables!$Y$3:$AA$214,2,FALSE))</f>
        <v/>
      </c>
      <c r="I40" s="67" t="str">
        <f>IF(G40="","",VLOOKUP(G40,Other_tables!$Y$3:$AA$214,3,FALSE))</f>
        <v/>
      </c>
      <c r="J40" s="111"/>
      <c r="K40" s="111"/>
      <c r="L40" s="69"/>
      <c r="M40" s="69"/>
      <c r="N40" s="69"/>
      <c r="O40" s="69"/>
      <c r="P40" s="69"/>
      <c r="Q40" s="69"/>
      <c r="R40" s="180"/>
      <c r="S40" s="181"/>
      <c r="T40" s="172" t="str">
        <f>IF(B41="",P16,IF(B42="",(F40/(((E16/(P16/1000))-Q25)-(F41/(T41/1000))))*1000,(F40/(((E16/(P16/1000))-Q25)-((F42/(T42/1000))+(F41/(T41/1000)))))*1000))</f>
        <v>0</v>
      </c>
      <c r="U40" s="182" t="s">
        <v>126</v>
      </c>
      <c r="V40" s="180"/>
      <c r="W40" s="180"/>
      <c r="X40" s="180"/>
      <c r="Y40" s="180"/>
      <c r="Z40" s="215">
        <f t="shared" si="39"/>
        <v>0</v>
      </c>
      <c r="AA40" s="170">
        <f t="shared" ref="AA40:AD42" si="44">IF($E40="",0,((R$16-(R$25*1000))*L40)/1000)</f>
        <v>0</v>
      </c>
      <c r="AB40" s="70">
        <f t="shared" si="44"/>
        <v>0</v>
      </c>
      <c r="AC40" s="70">
        <f t="shared" si="44"/>
        <v>0</v>
      </c>
      <c r="AD40" s="70">
        <f t="shared" si="44"/>
        <v>0</v>
      </c>
      <c r="AE40" s="70">
        <f>IF($E40="",0,((V$16-V$25)*P40))</f>
        <v>0</v>
      </c>
      <c r="AF40" s="144">
        <f>IF($E40="",0,((W$16-(W$25*1000))*Q40)/1000)</f>
        <v>0</v>
      </c>
      <c r="AG40" s="144">
        <f t="shared" si="33"/>
        <v>0</v>
      </c>
      <c r="AH40" s="216">
        <f t="shared" si="34"/>
        <v>0</v>
      </c>
      <c r="AI40" s="210" t="str">
        <f t="shared" si="35"/>
        <v/>
      </c>
      <c r="AJ40" s="71" t="str">
        <f t="shared" si="35"/>
        <v/>
      </c>
      <c r="AK40" s="71" t="str">
        <f t="shared" si="35"/>
        <v/>
      </c>
      <c r="AL40" s="71" t="str">
        <f t="shared" si="35"/>
        <v/>
      </c>
      <c r="AM40" s="187" t="str">
        <f t="shared" si="36"/>
        <v/>
      </c>
      <c r="AN40" s="112" t="str">
        <f t="shared" si="37"/>
        <v/>
      </c>
      <c r="BR40" s="329">
        <f t="shared" si="38"/>
        <v>3.5744894549001899E-2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3.5744894549001899E-2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3.5744894549001899E-2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0</v>
      </c>
      <c r="L43" s="27">
        <f t="shared" ref="L43:Q43" si="45">SUM(L28,L31:L42)</f>
        <v>0</v>
      </c>
      <c r="M43" s="27">
        <f t="shared" si="45"/>
        <v>0</v>
      </c>
      <c r="N43" s="27">
        <f t="shared" si="45"/>
        <v>0</v>
      </c>
      <c r="O43" s="27">
        <f t="shared" si="45"/>
        <v>0</v>
      </c>
      <c r="P43" s="27">
        <f t="shared" si="45"/>
        <v>0</v>
      </c>
      <c r="Q43" s="64">
        <f t="shared" si="45"/>
        <v>0</v>
      </c>
      <c r="S43" s="28"/>
      <c r="Y43" s="225" t="s">
        <v>40</v>
      </c>
      <c r="Z43" s="141">
        <f>SUM(Z31:Z42)</f>
        <v>0</v>
      </c>
      <c r="AA43" s="141">
        <f t="shared" ref="AA43:AG43" si="46">SUM(AA31:AA42)</f>
        <v>0</v>
      </c>
      <c r="AB43" s="141">
        <f t="shared" si="46"/>
        <v>0</v>
      </c>
      <c r="AC43" s="141">
        <f t="shared" si="46"/>
        <v>0</v>
      </c>
      <c r="AD43" s="141">
        <f>SUM(AD31:AD42)</f>
        <v>0</v>
      </c>
      <c r="AE43" s="141">
        <f t="shared" si="46"/>
        <v>0</v>
      </c>
      <c r="AF43" s="141">
        <f t="shared" si="46"/>
        <v>0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0.90644995885059321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0.90644995885059321</v>
      </c>
      <c r="AA44" s="198">
        <f t="shared" ref="AA44:AG44" si="47">AA26-AA43</f>
        <v>0.4836139090541573</v>
      </c>
      <c r="AB44" s="198">
        <f t="shared" si="47"/>
        <v>0.141427537764201</v>
      </c>
      <c r="AC44" s="198">
        <f t="shared" si="47"/>
        <v>5.7392640956655892E-3</v>
      </c>
      <c r="AD44" s="198">
        <f t="shared" si="47"/>
        <v>0.21040576650099199</v>
      </c>
      <c r="AE44" s="198">
        <f t="shared" si="47"/>
        <v>14.445206212109508</v>
      </c>
      <c r="AF44" s="198">
        <f t="shared" si="47"/>
        <v>0.69679692676720018</v>
      </c>
      <c r="AG44" s="198">
        <f t="shared" si="47"/>
        <v>0.1679313905222474</v>
      </c>
      <c r="AH44" s="199">
        <f>AH26-AH43</f>
        <v>0.52728130582131727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58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/>
      </c>
      <c r="C48" s="27">
        <f>IF(B48="",0,IF(VLOOKUP(G48,Other_tables!$E$3:$H$225,3,FALSE)="Nej",VLOOKUP(B48,$B$31:$AH$42,31,FALSE),((VLOOKUP(G48,Other_tables!$E$3:$H$225,4,FALSE))/100)*VLOOKUP(B48,$B$31:$F$42,5,FALSE)))</f>
        <v>0</v>
      </c>
      <c r="D48" s="162"/>
      <c r="E48" s="16" t="str">
        <f>IF(B48="","",IF($G$5=Other_tables!$I$2,VLOOKUP(G48,Other_tables!$E$3:$K$225,5,FALSE),IF($G$5=Other_tables!$J$2,VLOOKUP(G48,Other_tables!$E$3:$K$225,6,FALSE),IF($G$5=Other_tables!$K$2,VLOOKUP(G48,Other_tables!$E$3:$K$225,7,FALSE),"?"))))</f>
        <v/>
      </c>
      <c r="F48" s="27">
        <f t="shared" ref="F48:F50" si="49">IF(OR(E48="",E48="?"),0,((((0.981*E48*C48)/(0.0831*(273.15+$G$4)))*16)/1000)*((100-$G$7)/100))</f>
        <v>0</v>
      </c>
      <c r="G48" s="16" t="str">
        <f>B13</f>
        <v>Cattle_ajle_conv</v>
      </c>
      <c r="Q48" s="159">
        <f t="shared" ref="Q48:Q50" si="50">IF(OR(E48="",E48="?"),0,(F48/((100-$G$7)/100))*2.48)</f>
        <v>0</v>
      </c>
      <c r="R48" s="159">
        <f>IF(OR(E48="",E48="?"),0,(F48*(12/16)+AR48+AQ48+AP48))</f>
        <v>0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0</v>
      </c>
      <c r="W48" s="159">
        <f t="shared" ref="W48:W50" si="52">IF(OR(E48="",E48="?"),0,(F48/((100-$G$7)/100))*2.48)</f>
        <v>0</v>
      </c>
      <c r="X48" s="159">
        <f>W48</f>
        <v>0</v>
      </c>
      <c r="Y48" s="165"/>
      <c r="AP48" s="188">
        <f>IF(F48="","",(F48/((100-$G$7)/100))*(12/16)*0.538)</f>
        <v>0</v>
      </c>
      <c r="AQ48" s="26">
        <v>0</v>
      </c>
      <c r="AR48" s="188">
        <f>IF(F48="","",((F48/((100-$G$7)/100))-F48)*(12/16))</f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/>
      </c>
      <c r="C50" s="27">
        <f>IF(B50="",0,IF(VLOOKUP(G50,Other_tables!$E$3:$H$225,3,FALSE)="Nej",VLOOKUP(B50,$B$31:$AH$42,31,FALSE),((VLOOKUP(G50,Other_tables!$E$3:$H$225,4,FALSE))/100)*VLOOKUP(B50,$B$31:$F$42,5,FALSE)))</f>
        <v>0</v>
      </c>
      <c r="D50" s="162"/>
      <c r="E50" s="16" t="str">
        <f>IF(B50="","",IF($G$5=Other_tables!$I$2,VLOOKUP(G50,Other_tables!$E$3:$K$225,5,FALSE),IF($G$5=Other_tables!$J$2,VLOOKUP(G50,Other_tables!$E$3:$K$225,6,FALSE),IF($G$5=Other_tables!$K$2,VLOOKUP(G50,Other_tables!$E$3:$K$225,7,FALSE),"?"))))</f>
        <v/>
      </c>
      <c r="F50" s="27">
        <f t="shared" si="49"/>
        <v>0</v>
      </c>
      <c r="G50" s="16">
        <f>B15</f>
        <v>0</v>
      </c>
      <c r="Q50" s="159">
        <f t="shared" si="50"/>
        <v>0</v>
      </c>
      <c r="R50" s="159">
        <f t="shared" si="53"/>
        <v>0</v>
      </c>
      <c r="S50" s="159">
        <v>0</v>
      </c>
      <c r="T50" s="159">
        <v>0</v>
      </c>
      <c r="U50" s="159">
        <v>0</v>
      </c>
      <c r="V50" s="159">
        <f t="shared" si="51"/>
        <v>0</v>
      </c>
      <c r="W50" s="159">
        <f t="shared" si="52"/>
        <v>0</v>
      </c>
      <c r="X50" s="159">
        <f t="shared" si="54"/>
        <v>0</v>
      </c>
      <c r="Y50" s="165"/>
      <c r="AP50" s="188">
        <f>IF(F50="","",(F50/((100-$G$7)/100))*(12/16)*0.538)</f>
        <v>0</v>
      </c>
      <c r="AQ50" s="26">
        <v>0</v>
      </c>
      <c r="AR50" s="188">
        <f>IF(F50="","",((F50/((100-$G$7)/100))-F50)*(12/16))</f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/>
      </c>
      <c r="C51" s="27">
        <f>IF(B51="",0,IF(VLOOKUP(G51,Other_tables!$E$3:$H$129,3,FALSE)="Nej",VLOOKUP(B51,$B$31:$AH$42,31,FALSE),((VLOOKUP(G51,Other_tables!$E$3:$H$129,4,FALSE))/100)*VLOOKUP(B51,$B$31:$F$42,5,FALSE)))</f>
        <v>0</v>
      </c>
      <c r="D51" s="162"/>
      <c r="E51" s="16" t="str">
        <f>IF(B51="","",IF($G$5=Other_tables!$I$2,VLOOKUP(G51,Other_tables!$E$3:$K$225,5,FALSE),IF($G$5=Other_tables!$J$2,VLOOKUP(G51,Other_tables!$E$3:$K$225,6,FALSE),IF($G$5=Other_tables!$K$2,VLOOKUP(G51,Other_tables!$E$3:$K$225,7,FALSE),"?"))))</f>
        <v/>
      </c>
      <c r="F51" s="27">
        <f>IF(OR(E51="",E51="?"),0,((((0.981*E51*C51)/(0.0831*(273.15+$G$4)))*16)/1000)*((100-$G$7)/100))</f>
        <v>0</v>
      </c>
      <c r="G51" s="16">
        <f>B16</f>
        <v>0</v>
      </c>
      <c r="Q51" s="159">
        <f>IF(OR(E51="",E51="?"),0,(F51/((100-$G$7)/100))*2.48)</f>
        <v>0</v>
      </c>
      <c r="R51" s="159">
        <f t="shared" si="53"/>
        <v>0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0</v>
      </c>
      <c r="W51" s="159">
        <f>IF(OR(E51="",E51="?"),0,(F51/((100-$G$7)/100))*2.48)</f>
        <v>0</v>
      </c>
      <c r="X51" s="159">
        <f t="shared" si="54"/>
        <v>0</v>
      </c>
      <c r="Y51" s="165"/>
      <c r="AP51" s="188">
        <f>IF(F51="","",(F51/((100-$G$7)/100))*(12/16)*0.538)</f>
        <v>0</v>
      </c>
      <c r="AQ51" s="26">
        <v>0</v>
      </c>
      <c r="AR51" s="188">
        <f>IF(F51="","",((F51/((100-$G$7)/100))-F51)*(12/16))</f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</v>
      </c>
      <c r="Q52" s="27">
        <f t="shared" ref="Q52:X52" si="55">SUM(I36,Q48:Q51)</f>
        <v>0</v>
      </c>
      <c r="R52" s="27">
        <f t="shared" si="55"/>
        <v>0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0</v>
      </c>
      <c r="W52" s="27">
        <f t="shared" si="55"/>
        <v>0</v>
      </c>
      <c r="X52" s="164">
        <f t="shared" si="55"/>
        <v>0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14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14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/>
      <c r="C57" s="8" t="s">
        <v>13</v>
      </c>
      <c r="D57" s="116"/>
      <c r="E57" s="169">
        <f>Z31+Z34+Z37+Z40-Q52</f>
        <v>0</v>
      </c>
      <c r="F57" s="93"/>
      <c r="G57" s="128"/>
      <c r="H57" s="93">
        <v>12.8</v>
      </c>
      <c r="I57" s="23"/>
      <c r="J57" s="23"/>
      <c r="K57" s="93">
        <v>27.9</v>
      </c>
      <c r="L57" s="139">
        <f>C48+C49+C50+C51-W52</f>
        <v>0</v>
      </c>
      <c r="M57" s="139">
        <v>0</v>
      </c>
      <c r="O57" s="278">
        <f>IF(B57="",0,((($B$69*$Z$57)/1000)/$B$72)*1000)</f>
        <v>0</v>
      </c>
      <c r="Q57" s="159">
        <f>AR57*(16/12)*19.5</f>
        <v>0</v>
      </c>
      <c r="R57" s="159">
        <f>AR57*11</f>
        <v>0</v>
      </c>
      <c r="S57" s="159">
        <v>0</v>
      </c>
      <c r="T57" s="159">
        <v>0</v>
      </c>
      <c r="U57" s="159">
        <v>0</v>
      </c>
      <c r="V57" s="159">
        <f>(AR57*(16/12)*55)+(AR57*10*21.75)</f>
        <v>0</v>
      </c>
      <c r="W57" s="159">
        <f>AR57*(16/12)*19.5</f>
        <v>0</v>
      </c>
      <c r="X57" s="159">
        <f>IF(L57&gt;0,(L57-(L57*BH57^(F57/10))),0)</f>
        <v>0</v>
      </c>
      <c r="Y57" s="190"/>
      <c r="Z57" s="197">
        <f>(Z31+Z34+Z37+Z40)-Q52-Q57</f>
        <v>0</v>
      </c>
      <c r="AA57" s="198">
        <f>(AA31+AA34+AA37+AA40)-R52-R57</f>
        <v>0</v>
      </c>
      <c r="AB57" s="198">
        <f t="shared" ref="AB57:AD57" si="56">(AB31+AB34+AB37+AB40)-S52-S57</f>
        <v>0</v>
      </c>
      <c r="AC57" s="198">
        <f t="shared" si="56"/>
        <v>0</v>
      </c>
      <c r="AD57" s="198">
        <f t="shared" si="56"/>
        <v>0</v>
      </c>
      <c r="AE57" s="198">
        <f>(AE31+AE34+AE37+AE40)-V52-V57</f>
        <v>0</v>
      </c>
      <c r="AF57" s="198">
        <f>(AF31+AF34+AF37+AF40)-W52-W57</f>
        <v>0</v>
      </c>
      <c r="AG57" s="198">
        <f>IF(OR(G22="IPCC_MCF_B0",G22=""),L57-X57,(AG31+AG34+AG37+AG40+AH31+AH34+AH37+AH40)-X52-X57)</f>
        <v>0</v>
      </c>
      <c r="AH57" s="199"/>
      <c r="AI57" s="156" t="e">
        <f>IF($E57="","",(AA57/$Z$57)*1000)</f>
        <v>#DIV/0!</v>
      </c>
      <c r="AJ57" s="157" t="e">
        <f t="shared" ref="AJ57:AN57" si="57">IF($E57="","",(AB57/$Z$57)*1000)</f>
        <v>#DIV/0!</v>
      </c>
      <c r="AK57" s="157" t="e">
        <f t="shared" si="57"/>
        <v>#DIV/0!</v>
      </c>
      <c r="AL57" s="157" t="e">
        <f t="shared" si="57"/>
        <v>#DIV/0!</v>
      </c>
      <c r="AM57" s="157" t="e">
        <f>IF($E57="","",(AE57/$Z$57))</f>
        <v>#DIV/0!</v>
      </c>
      <c r="AN57" s="158" t="e">
        <f t="shared" si="57"/>
        <v>#DIV/0!</v>
      </c>
      <c r="AP57" s="188">
        <f>IF(B57="",0,(AR57*10))</f>
        <v>0</v>
      </c>
      <c r="AQ57" s="26">
        <v>0</v>
      </c>
      <c r="AR57" s="188">
        <f>IF(B57="",0,IF(G57="Arrhenius",(BL57+BM57)*(12/16),"?"))</f>
        <v>0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0</v>
      </c>
      <c r="BE57" s="159"/>
      <c r="BF57" s="159">
        <f>10*19.5*BD57</f>
        <v>0</v>
      </c>
      <c r="BG57" s="159"/>
      <c r="BH57" s="159" t="e">
        <f>1-(BF57/L57)</f>
        <v>#DIV/0!</v>
      </c>
      <c r="BI57" s="159"/>
      <c r="BJ57" s="159" t="e">
        <f>(L57+L57*BH57^(F57/10))/2</f>
        <v>#DIV/0!</v>
      </c>
      <c r="BK57" s="159" t="e">
        <f>(M57+M57*BI57^(F57/10))/2</f>
        <v>#NUM!</v>
      </c>
      <c r="BL57" s="315" t="e">
        <f>(((BJ57*EXP($K$57-81000*(1/(8.314*(H57+273.15)))))*24)*F57)/1000</f>
        <v>#DIV/0!</v>
      </c>
      <c r="BM57" s="159"/>
      <c r="BR57" s="329">
        <f t="shared" ref="BR57" si="58">$X$17</f>
        <v>3.5744894549001899E-2</v>
      </c>
      <c r="BT57" s="228">
        <f t="shared" si="43"/>
        <v>0</v>
      </c>
      <c r="BU57" s="228">
        <f t="shared" si="43"/>
        <v>0</v>
      </c>
      <c r="BV57" s="228">
        <f t="shared" si="43"/>
        <v>0</v>
      </c>
      <c r="BW57" s="228">
        <f t="shared" si="42"/>
        <v>0</v>
      </c>
      <c r="BX57" s="228">
        <f t="shared" si="42"/>
        <v>0</v>
      </c>
      <c r="BY57" s="228">
        <f t="shared" si="42"/>
        <v>0</v>
      </c>
      <c r="BZ57" s="228">
        <f t="shared" si="42"/>
        <v>0</v>
      </c>
      <c r="CA57" s="228">
        <f t="shared" si="42"/>
        <v>0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/>
      <c r="C62" s="8" t="s">
        <v>13</v>
      </c>
      <c r="D62" s="116"/>
      <c r="E62" s="25"/>
      <c r="F62" s="27">
        <f>(E57-Q57)*E62</f>
        <v>0</v>
      </c>
      <c r="G62" s="8" t="str">
        <f>IF(B62="","",VLOOKUP(B62,'Processed products'!$AJ$5:$AM$104,2,FALSE))</f>
        <v/>
      </c>
      <c r="H62" s="8" t="str">
        <f>IF(B62="","",VLOOKUP(B62,'Processed products'!$AJ$5:$AM$104,3,FALSE))</f>
        <v/>
      </c>
      <c r="I62" s="8" t="str">
        <f>IF(B62="","",VLOOKUP(B62,'Processed products'!$AJ$5:$AM$104,4,FALSE))</f>
        <v/>
      </c>
      <c r="L62" s="26"/>
      <c r="M62" s="26"/>
      <c r="N62" s="26"/>
      <c r="O62" s="26"/>
      <c r="P62" s="26"/>
      <c r="Q62" s="26"/>
      <c r="T62" s="16" t="str">
        <f>(IF($B62="","",VLOOKUP($B62,'Processed products'!$AJ$5:$AN$104,5,FALSE)))</f>
        <v/>
      </c>
      <c r="Z62" s="195">
        <f>F62</f>
        <v>0</v>
      </c>
      <c r="AA62" s="27">
        <f>(($AA$31+$AA$34+$AA$37+$AA$40)-$R$52-$R$57)*L62</f>
        <v>0</v>
      </c>
      <c r="AB62" s="27">
        <f>(($AB$31+$AB$34+$AB$37+$AB$40)-$S$52-$S$57)*M62</f>
        <v>0</v>
      </c>
      <c r="AC62" s="27">
        <f>(($AC$31+$AC$34+$AC$37+$AC$40)-$T$52-$T$57)*N62</f>
        <v>0</v>
      </c>
      <c r="AD62" s="27">
        <f>(($AD$31+$AD$34+$AD$37+$AD$40)-$U$52-$U$57)*O62</f>
        <v>0</v>
      </c>
      <c r="AE62" s="27">
        <f>(($AE$31+$AE$34+$AE$37+$AE$40)-$V$52-$V$57)*P62</f>
        <v>0</v>
      </c>
      <c r="AF62" s="27">
        <f>(($AF$31+$AF$34+$AF$37+$AF$40)-$W$52-$W$57)*Q62</f>
        <v>0</v>
      </c>
      <c r="AG62" s="27">
        <f>($AG$57*Q62)</f>
        <v>0</v>
      </c>
      <c r="AH62" s="196"/>
      <c r="AI62" s="200" t="str">
        <f t="shared" ref="AI62:AL64" si="59">IF($E62="","",(AA62/$F62)*1000)</f>
        <v/>
      </c>
      <c r="AJ62" s="18" t="str">
        <f t="shared" si="59"/>
        <v/>
      </c>
      <c r="AK62" s="18" t="str">
        <f t="shared" si="59"/>
        <v/>
      </c>
      <c r="AL62" s="18" t="str">
        <f t="shared" si="59"/>
        <v/>
      </c>
      <c r="AM62" s="18" t="str">
        <f t="shared" ref="AM62:AN64" si="60">IF($E62="","",(AE62/$F62))</f>
        <v/>
      </c>
      <c r="AN62" s="201" t="str">
        <f t="shared" si="60"/>
        <v/>
      </c>
      <c r="BR62" s="329">
        <f t="shared" ref="BR62:BR64" si="61">$X$17</f>
        <v>3.5744894549001899E-2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/>
      <c r="C63" s="8" t="s">
        <v>13</v>
      </c>
      <c r="D63" s="116"/>
      <c r="E63" s="25"/>
      <c r="F63" s="27">
        <f>(E57-Q57)*E63</f>
        <v>0</v>
      </c>
      <c r="G63" s="8" t="str">
        <f>IF(B63="","",VLOOKUP(B63,'Processed products'!$AJ$5:$AM$104,2,FALSE))</f>
        <v/>
      </c>
      <c r="H63" s="8" t="str">
        <f>IF(B63="","",VLOOKUP(B63,'Processed products'!$AJ$5:$AM$104,3,FALSE))</f>
        <v/>
      </c>
      <c r="I63" s="8" t="str">
        <f>IF(B63="","",VLOOKUP(B63,'Processed products'!$AJ$5:$AM$104,4,FALSE))</f>
        <v/>
      </c>
      <c r="L63" s="26"/>
      <c r="M63" s="26"/>
      <c r="N63" s="26"/>
      <c r="O63" s="26"/>
      <c r="P63" s="26"/>
      <c r="Q63" s="26"/>
      <c r="T63" s="16" t="str">
        <f>(IF($B63="","",VLOOKUP($B63,'Processed products'!$AJ$5:$AN$104,5,FALSE)))</f>
        <v/>
      </c>
      <c r="Z63" s="195">
        <f t="shared" ref="Z63:Z64" si="62">F63</f>
        <v>0</v>
      </c>
      <c r="AA63" s="27">
        <f>(($AA$31+$AA$34+$AA$37+$AA$40)-$R$52-$R$57)*L63</f>
        <v>0</v>
      </c>
      <c r="AB63" s="27">
        <f>(($AB$31+$AB$34+$AB$37+$AB$40)-$S$52-$S$57)*M63</f>
        <v>0</v>
      </c>
      <c r="AC63" s="27">
        <f>(($AC$31+$AC$34+$AC$37+$AC$40)-$T$52-$T$57)*N63</f>
        <v>0</v>
      </c>
      <c r="AD63" s="27">
        <f>(($AD$31+$AD$34+$AD$37+$AD$40)-$U$52-$U$57)*O63</f>
        <v>0</v>
      </c>
      <c r="AE63" s="27">
        <f>(($AE$31+$AE$34+$AE$37+$AE$40)-$V$52-$V$57)*P63</f>
        <v>0</v>
      </c>
      <c r="AF63" s="27">
        <f>(($AF$31+$AF$34+$AF$37+$AF$40)-$W$52-$W$57)*Q63</f>
        <v>0</v>
      </c>
      <c r="AG63" s="27">
        <f t="shared" ref="AG63:AG64" si="63">($AG$57*Q63)</f>
        <v>0</v>
      </c>
      <c r="AH63" s="196"/>
      <c r="AI63" s="200" t="str">
        <f t="shared" si="59"/>
        <v/>
      </c>
      <c r="AJ63" s="18" t="str">
        <f t="shared" si="59"/>
        <v/>
      </c>
      <c r="AK63" s="18" t="str">
        <f t="shared" si="59"/>
        <v/>
      </c>
      <c r="AL63" s="18" t="str">
        <f t="shared" si="59"/>
        <v/>
      </c>
      <c r="AM63" s="18" t="str">
        <f t="shared" si="60"/>
        <v/>
      </c>
      <c r="AN63" s="201" t="str">
        <f t="shared" si="60"/>
        <v/>
      </c>
      <c r="BR63" s="329">
        <f t="shared" si="61"/>
        <v>3.5744894549001899E-2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3.5744894549001899E-2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0</v>
      </c>
      <c r="L65" s="27">
        <f>SUM(L62:L64)</f>
        <v>0</v>
      </c>
      <c r="M65" s="27">
        <f t="shared" ref="M65:Q65" si="64">SUM(M62:M64)</f>
        <v>0</v>
      </c>
      <c r="N65" s="27">
        <f t="shared" si="64"/>
        <v>0</v>
      </c>
      <c r="O65" s="27">
        <f t="shared" si="64"/>
        <v>0</v>
      </c>
      <c r="P65" s="27">
        <f t="shared" si="64"/>
        <v>0</v>
      </c>
      <c r="Q65" s="27">
        <f t="shared" si="64"/>
        <v>0</v>
      </c>
      <c r="Y65" s="225" t="s">
        <v>76</v>
      </c>
      <c r="Z65" s="141">
        <f t="shared" ref="Z65:AG65" si="65">SUM(Z62:Z64)</f>
        <v>0</v>
      </c>
      <c r="AA65" s="141">
        <f t="shared" si="65"/>
        <v>0</v>
      </c>
      <c r="AB65" s="141">
        <f t="shared" si="65"/>
        <v>0</v>
      </c>
      <c r="AC65" s="141">
        <f t="shared" si="65"/>
        <v>0</v>
      </c>
      <c r="AD65" s="141">
        <f t="shared" si="65"/>
        <v>0</v>
      </c>
      <c r="AE65" s="141">
        <f t="shared" si="65"/>
        <v>0</v>
      </c>
      <c r="AF65" s="141">
        <f t="shared" si="65"/>
        <v>0</v>
      </c>
      <c r="AG65" s="141">
        <f t="shared" si="65"/>
        <v>0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Y66" s="221" t="s">
        <v>74</v>
      </c>
      <c r="Z66" s="198">
        <f t="shared" ref="Z66:AF66" si="66">(Z31+Z34+Z37+Z40)-Q52-Q57-Z65</f>
        <v>0</v>
      </c>
      <c r="AA66" s="198">
        <f t="shared" si="66"/>
        <v>0</v>
      </c>
      <c r="AB66" s="198">
        <f t="shared" si="66"/>
        <v>0</v>
      </c>
      <c r="AC66" s="198">
        <f t="shared" si="66"/>
        <v>0</v>
      </c>
      <c r="AD66" s="198">
        <f t="shared" si="66"/>
        <v>0</v>
      </c>
      <c r="AE66" s="198">
        <f t="shared" si="66"/>
        <v>0</v>
      </c>
      <c r="AF66" s="198">
        <f t="shared" si="66"/>
        <v>0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 t="e">
        <f>(F31*T31+F34*T34+F37*T37+F40*T40)/(F31+F34+F37+F40)</f>
        <v>#DIV/0!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 t="e">
        <f>(B69/B70)</f>
        <v>#DIV/0!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 t="e">
        <f>B71*(Z31+Z34+Z37+Z40)</f>
        <v>#DIV/0!</v>
      </c>
      <c r="AL72" s="72"/>
      <c r="AM72" s="82"/>
      <c r="AN72" s="82"/>
      <c r="AO72" s="82"/>
      <c r="AP72" s="82"/>
      <c r="AQ72" s="82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IF(F52=0,0,B72-(1-(B69/1000))*(F31+F34+F37+F40))</f>
        <v>0</v>
      </c>
      <c r="AL73" s="72"/>
      <c r="AM73" s="82"/>
      <c r="AN73" s="82"/>
      <c r="AO73" s="82"/>
      <c r="AP73" s="82"/>
      <c r="AQ73" s="82"/>
      <c r="BT73" s="228" t="e">
        <f t="shared" ref="BT73:CB73" si="68">IF($B72="Yes",Z73,0)</f>
        <v>#DIV/0!</v>
      </c>
      <c r="BU73" s="228" t="e">
        <f t="shared" si="68"/>
        <v>#DIV/0!</v>
      </c>
      <c r="BV73" s="228" t="e">
        <f t="shared" si="68"/>
        <v>#DIV/0!</v>
      </c>
      <c r="BW73" s="228" t="e">
        <f t="shared" si="68"/>
        <v>#DIV/0!</v>
      </c>
      <c r="BX73" s="228" t="e">
        <f t="shared" si="68"/>
        <v>#DIV/0!</v>
      </c>
      <c r="BY73" s="228" t="e">
        <f t="shared" si="68"/>
        <v>#DIV/0!</v>
      </c>
      <c r="BZ73" s="228" t="e">
        <f t="shared" si="68"/>
        <v>#DIV/0!</v>
      </c>
      <c r="CA73" s="228" t="e">
        <f t="shared" si="68"/>
        <v>#DIV/0!</v>
      </c>
      <c r="CB73" s="228" t="e">
        <f t="shared" si="68"/>
        <v>#DIV/0!</v>
      </c>
    </row>
    <row r="74" spans="1:80" ht="15" thickBot="1" x14ac:dyDescent="0.35">
      <c r="D74" s="102"/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11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66</v>
      </c>
      <c r="J78" s="115">
        <f>F78-I78</f>
        <v>-66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3.5744894549001899E-2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3.5744894549001899E-2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6"/>
        <v>0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3.5744894549001899E-2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3.5744894549001899E-2</v>
      </c>
      <c r="BT81" s="228"/>
    </row>
    <row r="82" spans="1:80" x14ac:dyDescent="0.3">
      <c r="A82" s="85" t="s">
        <v>132</v>
      </c>
      <c r="B82" s="116"/>
      <c r="C82" s="8" t="s">
        <v>13</v>
      </c>
      <c r="D82" s="116"/>
      <c r="E82" s="169" t="str">
        <f>IF(B82="","",VLOOKUP(B82,$B$62:$F$64,5,FALSE))</f>
        <v/>
      </c>
      <c r="F82" s="93"/>
      <c r="G82" s="128"/>
      <c r="H82" s="93">
        <v>12.8</v>
      </c>
      <c r="I82" s="115">
        <f>IF(B82="",0,(($E$22*$F$22+$E$23*$F$23+$E$24*$F$24+$E$25*$F$25)/$E$26)+$F$57)</f>
        <v>0</v>
      </c>
      <c r="J82" s="115">
        <f t="shared" si="76"/>
        <v>0</v>
      </c>
      <c r="K82" s="93">
        <v>27.9</v>
      </c>
      <c r="L82" s="139" t="str">
        <f>IF(B82="","",VLOOKUP(B82,$B$62:$AH$64,32,FALSE)+M82)</f>
        <v/>
      </c>
      <c r="M82" s="139" t="str">
        <f>IF(B82="","",VLOOKUP(B82,$B$62:$AH$64,33,FALSE))</f>
        <v/>
      </c>
      <c r="O82" s="278" t="str">
        <f>(IF($B82="","",VLOOKUP($B82,'Processed products'!$AJ$5:$AN$250,5,FALSE)))</f>
        <v/>
      </c>
      <c r="Q82" s="159">
        <f>AR82*(16/12)*19.5</f>
        <v>0</v>
      </c>
      <c r="R82" s="159">
        <f>AR82*11</f>
        <v>0</v>
      </c>
      <c r="S82" s="159">
        <v>0</v>
      </c>
      <c r="T82" s="159">
        <v>0</v>
      </c>
      <c r="U82" s="159">
        <v>0</v>
      </c>
      <c r="V82" s="159">
        <f>(AR82*(16/12)*55)+(AR82*10*21.75)</f>
        <v>0</v>
      </c>
      <c r="W82" s="159">
        <f>AR82*(16/12)*19.5</f>
        <v>0</v>
      </c>
      <c r="X82" s="159">
        <f>AR82*(16/12)*19.5</f>
        <v>0</v>
      </c>
      <c r="Y82" s="190"/>
      <c r="Z82" s="195">
        <f>IF($B82="",0,(VLOOKUP($B82,$B$62:$AH$64,25,FALSE))-Q82)</f>
        <v>0</v>
      </c>
      <c r="AA82" s="27">
        <f>IF($B82="",0,(VLOOKUP($B82,$B$62:$AH$64,26,FALSE))-R82)</f>
        <v>0</v>
      </c>
      <c r="AB82" s="27">
        <f>IF($B82="",0,(VLOOKUP($B82,$B$62:$AH$64,27,FALSE))-S82)</f>
        <v>0</v>
      </c>
      <c r="AC82" s="27">
        <f>IF($B82="",0,(VLOOKUP($B82,$B$62:$AH$64,28,FALSE))-T82)</f>
        <v>0</v>
      </c>
      <c r="AD82" s="27">
        <f>IF($B82="",0,(VLOOKUP($B82,$B$62:$AH$64,29,FALSE))-U82)</f>
        <v>0</v>
      </c>
      <c r="AE82" s="27">
        <f>IF($B82="",0,(VLOOKUP($B82,$B$62:$AH$64,30,FALSE))-V82)</f>
        <v>0</v>
      </c>
      <c r="AF82" s="27">
        <f>IF($B82="",0,(VLOOKUP($B82,$B$62:$AH$64,31,FALSE))-W82)</f>
        <v>0</v>
      </c>
      <c r="AG82" s="27">
        <f>IF($B82="",0,(L82-X82))</f>
        <v>0</v>
      </c>
      <c r="AH82" s="196"/>
      <c r="AI82" s="192" t="str">
        <f t="shared" si="70"/>
        <v/>
      </c>
      <c r="AJ82" s="18" t="str">
        <f t="shared" si="70"/>
        <v/>
      </c>
      <c r="AK82" s="18" t="str">
        <f t="shared" si="70"/>
        <v/>
      </c>
      <c r="AL82" s="18" t="str">
        <f t="shared" si="70"/>
        <v/>
      </c>
      <c r="AM82" s="18" t="str">
        <f>IF($E82="","",(AE82/$Z82))</f>
        <v/>
      </c>
      <c r="AN82" s="201" t="str">
        <f>IF($E82="","",(AF82/$Z82)*1000)</f>
        <v/>
      </c>
      <c r="AP82" s="188" t="str">
        <f>IF(B82="","",(AR82*10))</f>
        <v/>
      </c>
      <c r="AQ82" s="26">
        <v>0</v>
      </c>
      <c r="AR82" s="188">
        <f t="shared" si="95"/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 t="e">
        <f>((L82*EXP(K82-81000*(1/(8.314*(H82+273.15)))))*24)/1000</f>
        <v>#VALUE!</v>
      </c>
      <c r="BE82" s="159"/>
      <c r="BF82" s="159" t="e">
        <f>10*19.5*BD82</f>
        <v>#VALUE!</v>
      </c>
      <c r="BG82" s="159"/>
      <c r="BH82" s="159" t="e">
        <f>1-(BF82/L82)</f>
        <v>#VALUE!</v>
      </c>
      <c r="BI82" s="159"/>
      <c r="BJ82" s="159" t="e">
        <f>(L82+L82*BH82^(J82/10))/2</f>
        <v>#VALUE!</v>
      </c>
      <c r="BK82" s="159"/>
      <c r="BL82" s="159" t="e">
        <f>(((BJ82*EXP($K82-81000*(1/(8.314*(H82+273.15)))))*24)*J82)/1000</f>
        <v>#VALUE!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3.5744894549001899E-2</v>
      </c>
      <c r="BT82" s="228"/>
    </row>
    <row r="83" spans="1:80" ht="15" thickBot="1" x14ac:dyDescent="0.35">
      <c r="A83" s="85" t="s">
        <v>132</v>
      </c>
      <c r="B83" s="116"/>
      <c r="C83" s="8" t="s">
        <v>13</v>
      </c>
      <c r="D83" s="116"/>
      <c r="E83" s="169" t="str">
        <f>IF(B83="","",VLOOKUP(B83,$B$62:$F$64,5,FALSE))</f>
        <v/>
      </c>
      <c r="F83" s="93"/>
      <c r="G83" s="128"/>
      <c r="H83" s="93"/>
      <c r="I83" s="115">
        <f>IF(B83="",0,(($E$22*$F$22+$E$23*$F$23+$E$24*$F$24+$E$25*$F$25)/$E$26)+$F$57)</f>
        <v>0</v>
      </c>
      <c r="J83" s="115">
        <f t="shared" si="76"/>
        <v>0</v>
      </c>
      <c r="K83" s="93"/>
      <c r="L83" s="139" t="str">
        <f>IF(B83="","",VLOOKUP(B83,$B$62:$AH$64,32,FALSE)+M83)</f>
        <v/>
      </c>
      <c r="M83" s="139" t="str">
        <f>IF(B83="","",VLOOKUP(B83,$B$62:$AH$64,33,FALSE))</f>
        <v/>
      </c>
      <c r="O83" s="278" t="str">
        <f>(IF($B83="","",VLOOKUP($B83,'Processed products'!$AJ$5:$AN$250,5,FALSE)))</f>
        <v/>
      </c>
      <c r="Q83" s="159">
        <f>AR83*(16/12)*19.5</f>
        <v>0</v>
      </c>
      <c r="R83" s="159">
        <f>AR83*11</f>
        <v>0</v>
      </c>
      <c r="S83" s="159">
        <v>0</v>
      </c>
      <c r="T83" s="159">
        <v>0</v>
      </c>
      <c r="U83" s="159">
        <v>0</v>
      </c>
      <c r="V83" s="159">
        <f>(AR83*(16/12)*55)+(AR83*10*21.75)</f>
        <v>0</v>
      </c>
      <c r="W83" s="159">
        <f>AR83*(16/12)*19.5</f>
        <v>0</v>
      </c>
      <c r="X83" s="159">
        <f>AR83*(16/12)*19.5</f>
        <v>0</v>
      </c>
      <c r="Y83" s="190"/>
      <c r="Z83" s="197">
        <f>IF($B83="",0,(VLOOKUP($B83,$B$62:$AH$64,25,FALSE))-Q83)</f>
        <v>0</v>
      </c>
      <c r="AA83" s="198">
        <f>IF($B83="",0,(VLOOKUP($B83,$B$62:$AH$64,26,FALSE))-R83)</f>
        <v>0</v>
      </c>
      <c r="AB83" s="198">
        <f>IF($B83="",0,(VLOOKUP($B83,$B$62:$AH$64,27,FALSE))-S83)</f>
        <v>0</v>
      </c>
      <c r="AC83" s="198">
        <f>IF($B83="",0,(VLOOKUP($B83,$B$62:$AH$64,28,FALSE))-T83)</f>
        <v>0</v>
      </c>
      <c r="AD83" s="198">
        <f>IF($B83="",0,(VLOOKUP($B83,$B$62:$AH$64,29,FALSE))-U83)</f>
        <v>0</v>
      </c>
      <c r="AE83" s="198">
        <f>IF($B83="",0,(VLOOKUP($B83,$B$62:$AH$64,30,FALSE))-V83)</f>
        <v>0</v>
      </c>
      <c r="AF83" s="198">
        <f>IF($B83="",0,(VLOOKUP($B83,$B$62:$AH$64,31,FALSE))-W83)</f>
        <v>0</v>
      </c>
      <c r="AG83" s="198">
        <f>IF($B83="",0,(L83-X83))</f>
        <v>0</v>
      </c>
      <c r="AH83" s="199"/>
      <c r="AI83" s="192" t="str">
        <f t="shared" si="70"/>
        <v/>
      </c>
      <c r="AJ83" s="18" t="str">
        <f t="shared" si="70"/>
        <v/>
      </c>
      <c r="AK83" s="18" t="str">
        <f t="shared" si="70"/>
        <v/>
      </c>
      <c r="AL83" s="18" t="str">
        <f t="shared" si="70"/>
        <v/>
      </c>
      <c r="AM83" s="18" t="str">
        <f>IF($E83="","",(AE83/$Z83))</f>
        <v/>
      </c>
      <c r="AN83" s="201" t="str">
        <f>IF($E83="","",(AF83/$Z83)*1000)</f>
        <v/>
      </c>
      <c r="AP83" s="188" t="str">
        <f>IF(B83="","",(AR83*10))</f>
        <v/>
      </c>
      <c r="AQ83" s="26">
        <v>0</v>
      </c>
      <c r="AR83" s="188">
        <f t="shared" si="95"/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 t="e">
        <f>((L83*EXP(K83-81000*(1/(8.314*(H83+273.15)))))*24)/1000</f>
        <v>#VALUE!</v>
      </c>
      <c r="BE83" s="159"/>
      <c r="BF83" s="159" t="e">
        <f>10*19.5*BD83</f>
        <v>#VALUE!</v>
      </c>
      <c r="BG83" s="159"/>
      <c r="BH83" s="159" t="e">
        <f>1-(BF83/L83)</f>
        <v>#VALUE!</v>
      </c>
      <c r="BI83" s="159"/>
      <c r="BJ83" s="159" t="e">
        <f>(L83+L83*BH83^(J83/10))/2</f>
        <v>#VALUE!</v>
      </c>
      <c r="BK83" s="159"/>
      <c r="BL83" s="159" t="e">
        <f>(((BJ83*EXP($K83-81000*(1/(8.314*(H83+273.15)))))*24)*J83)/1000</f>
        <v>#VALUE!</v>
      </c>
      <c r="BM83" s="159"/>
      <c r="BO83" s="318">
        <f>VLOOKUP(B83,'Processed products'!$AJ$5:$AV$250,13,FALSE)</f>
        <v>0</v>
      </c>
      <c r="BP83" s="319">
        <f>VLOOKUP(B83,'Processed products'!$AJ$5:$AV$250,12,FALSE)</f>
        <v>0</v>
      </c>
      <c r="BR83" s="329">
        <f t="shared" si="75"/>
        <v>3.5744894549001899E-2</v>
      </c>
      <c r="BT83" s="228"/>
    </row>
    <row r="84" spans="1:80" ht="15" thickBot="1" x14ac:dyDescent="0.35">
      <c r="BT84" s="228" t="e">
        <f>SUM(BT10:BT83)</f>
        <v>#DIV/0!</v>
      </c>
      <c r="BU84" s="228" t="e">
        <f t="shared" ref="BU84:CB84" si="102">SUM(BU10:BU83)</f>
        <v>#DIV/0!</v>
      </c>
      <c r="BV84" s="228" t="e">
        <f t="shared" si="102"/>
        <v>#DIV/0!</v>
      </c>
      <c r="BW84" s="228" t="e">
        <f t="shared" si="102"/>
        <v>#DIV/0!</v>
      </c>
      <c r="BX84" s="228" t="e">
        <f t="shared" si="102"/>
        <v>#DIV/0!</v>
      </c>
      <c r="BY84" s="228" t="e">
        <f t="shared" si="102"/>
        <v>#DIV/0!</v>
      </c>
      <c r="BZ84" s="228" t="e">
        <f t="shared" si="102"/>
        <v>#DIV/0!</v>
      </c>
      <c r="CA84" s="228" t="e">
        <f t="shared" si="102"/>
        <v>#DIV/0!</v>
      </c>
      <c r="CB84" s="228" t="e">
        <f t="shared" si="102"/>
        <v>#DIV/0!</v>
      </c>
    </row>
    <row r="85" spans="1:80" x14ac:dyDescent="0.3">
      <c r="Y85" s="225" t="s">
        <v>76</v>
      </c>
      <c r="Z85" s="141">
        <f>SUM(Z78:Z83)</f>
        <v>0</v>
      </c>
      <c r="AA85" s="141">
        <f t="shared" ref="AA85:AF85" si="103">SUM(AA78:AA83)</f>
        <v>0</v>
      </c>
      <c r="AB85" s="141">
        <f t="shared" si="103"/>
        <v>0</v>
      </c>
      <c r="AC85" s="141">
        <f t="shared" si="103"/>
        <v>0</v>
      </c>
      <c r="AD85" s="141">
        <f t="shared" si="103"/>
        <v>0</v>
      </c>
      <c r="AE85" s="141">
        <f t="shared" si="103"/>
        <v>0</v>
      </c>
      <c r="AF85" s="226">
        <f t="shared" si="103"/>
        <v>0</v>
      </c>
      <c r="AG85" s="82"/>
      <c r="AH85" s="82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 t="e">
        <f>E17-Q26-Q52-Q57-SUM(Q78:Q83)-BT84-Z85</f>
        <v>#DIV/0!</v>
      </c>
      <c r="AA86" s="198" t="e">
        <f>($E$17*(R17/1000))-R26-R52-R57-SUM(R78:R83)-BU84-AA85</f>
        <v>#DIV/0!</v>
      </c>
      <c r="AB86" s="198" t="e">
        <f>($E$17*(S17/1000))-S26-S52-S57-SUM(S78:S83)-BV84-AB85</f>
        <v>#DIV/0!</v>
      </c>
      <c r="AC86" s="198" t="e">
        <f>($E$17*(T17/1000))-T26-T52-T57-SUM(T78:T83)-BW84-AC85</f>
        <v>#DIV/0!</v>
      </c>
      <c r="AD86" s="198" t="e">
        <f>($E$17*(U17/1000))-U26-U52-U57-SUM(U78:U83)-BX84-AD85</f>
        <v>#DIV/0!</v>
      </c>
      <c r="AE86" s="198" t="e">
        <f>($E$17*V17)-V26-V52-V57-SUM(V78:V83)-BY84-AE85</f>
        <v>#DIV/0!</v>
      </c>
      <c r="AF86" s="199" t="e">
        <f>($E$17*(W17/1000))-W26-W52-W57-SUM(W78:W83)-BZ84-AF85</f>
        <v>#DIV/0!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/>
      <c r="C88" s="232"/>
      <c r="D88" s="232"/>
      <c r="E88" s="232"/>
      <c r="F88" s="326">
        <f>J88</f>
        <v>100</v>
      </c>
      <c r="G88" s="130"/>
      <c r="H88" s="130">
        <f>E13/(P13/1000)</f>
        <v>29.542266063088643</v>
      </c>
      <c r="I88" s="130">
        <f>E13/(P13/1000)</f>
        <v>29.542266063088643</v>
      </c>
      <c r="J88" s="28">
        <f>I88/H88*100</f>
        <v>100</v>
      </c>
      <c r="K88" s="234">
        <f>IF(B88="",0,(((VLOOKUP(B88,$B$13:$E$16,4,FALSE)*1000)/(VLOOKUP(B88,$B$13:$P$16,15,FALSE))*(F88/100))/1000)*C88)</f>
        <v>0</v>
      </c>
      <c r="L88" s="234">
        <f>IF(E88="Diesel",VLOOKUP(D88,Other_tables!$O$5:$P$13,2,FALSE)*K88*1.007,0)</f>
        <v>0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0</v>
      </c>
      <c r="R88" s="234">
        <f>IF(O88="","0",SUMPRODUCT(($D$88:$D$101=O88)*$K$88:$K$101))</f>
        <v>0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</v>
      </c>
      <c r="S89" s="234">
        <f>IF(O89="Traktor",0,(R89*VLOOKUP(O89,Other_tables!$O$5:$P$13,2,FALSE))/1000)</f>
        <v>0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/>
      <c r="C97" s="232"/>
      <c r="D97" s="232"/>
      <c r="E97" s="232"/>
      <c r="F97" s="233">
        <v>100</v>
      </c>
      <c r="G97" s="130"/>
      <c r="H97" s="130"/>
      <c r="I97" s="130"/>
      <c r="J97" s="130"/>
      <c r="K97" s="234">
        <f t="shared" si="104"/>
        <v>0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0</v>
      </c>
      <c r="R97" s="240"/>
      <c r="S97" s="239">
        <f t="shared" ref="S97" si="107">SUM(S88:S96)</f>
        <v>0</v>
      </c>
    </row>
    <row r="98" spans="1:19" x14ac:dyDescent="0.3">
      <c r="A98" s="230" t="s">
        <v>205</v>
      </c>
      <c r="B98" s="231"/>
      <c r="C98" s="232"/>
      <c r="D98" s="232"/>
      <c r="E98" s="232"/>
      <c r="F98" s="233">
        <v>100</v>
      </c>
      <c r="G98" s="130"/>
      <c r="H98" s="130"/>
      <c r="I98" s="130"/>
      <c r="J98" s="250"/>
      <c r="K98" s="234">
        <f t="shared" si="104"/>
        <v>0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/>
      <c r="C110" s="232"/>
      <c r="D110" s="232"/>
      <c r="E110" s="232"/>
      <c r="F110" s="233">
        <v>100</v>
      </c>
      <c r="G110" s="130"/>
      <c r="H110" s="130"/>
      <c r="I110" s="130"/>
      <c r="J110" s="130"/>
      <c r="K110" s="130"/>
      <c r="L110" s="130"/>
      <c r="M110" s="130"/>
      <c r="N110" s="130"/>
      <c r="O110" s="235">
        <f t="shared" si="108"/>
        <v>0</v>
      </c>
      <c r="P110" s="236"/>
      <c r="Q110" s="234">
        <f t="shared" si="109"/>
        <v>0</v>
      </c>
      <c r="R110" s="234">
        <f t="shared" si="110"/>
        <v>0</v>
      </c>
      <c r="S110" s="234">
        <f t="shared" si="111"/>
        <v>0</v>
      </c>
    </row>
    <row r="111" spans="1:19" x14ac:dyDescent="0.3">
      <c r="A111" s="230" t="s">
        <v>171</v>
      </c>
      <c r="B111" s="231"/>
      <c r="C111" s="232"/>
      <c r="D111" s="232"/>
      <c r="E111" s="232"/>
      <c r="F111" s="233">
        <v>100</v>
      </c>
      <c r="G111" s="130"/>
      <c r="H111" s="130"/>
      <c r="I111" s="130"/>
      <c r="J111" s="130"/>
      <c r="K111" s="130"/>
      <c r="L111" s="130"/>
      <c r="M111" s="130"/>
      <c r="N111" s="130"/>
      <c r="O111" s="235">
        <f t="shared" si="108"/>
        <v>0</v>
      </c>
      <c r="P111" s="236"/>
      <c r="Q111" s="234">
        <f t="shared" si="109"/>
        <v>0</v>
      </c>
      <c r="R111" s="234">
        <f t="shared" si="110"/>
        <v>0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/>
      <c r="C114" s="232"/>
      <c r="D114" s="232"/>
      <c r="E114" s="232"/>
      <c r="F114" s="233">
        <v>100</v>
      </c>
      <c r="G114" s="130"/>
      <c r="H114" s="130"/>
      <c r="I114" s="130"/>
      <c r="J114" s="130"/>
      <c r="K114" s="130"/>
      <c r="L114" s="130"/>
      <c r="M114" s="130"/>
      <c r="N114" s="130"/>
      <c r="O114" s="235">
        <f t="shared" si="108"/>
        <v>0</v>
      </c>
      <c r="P114" s="236"/>
      <c r="Q114" s="234">
        <f t="shared" si="109"/>
        <v>0</v>
      </c>
      <c r="R114" s="234">
        <f t="shared" si="110"/>
        <v>0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/>
      <c r="C118" s="232"/>
      <c r="D118" s="232"/>
      <c r="E118" s="254" t="str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/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0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</v>
      </c>
      <c r="E132" s="262">
        <f>Q97+S115+E127</f>
        <v>0</v>
      </c>
      <c r="F132" s="262">
        <f>S97</f>
        <v>0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9.3550041149406807E-2</v>
      </c>
      <c r="AN134" s="272">
        <f>V26+SUM(V78:V83)+V57</f>
        <v>1.1999351944763914</v>
      </c>
      <c r="AO134" s="269" t="s">
        <v>176</v>
      </c>
      <c r="AP134" s="188">
        <f>SUM(AP22:AP25,AP57,AP78:AP83)</f>
        <v>2.993601316781018E-2</v>
      </c>
      <c r="AQ134" s="188">
        <f t="shared" ref="AQ134:BA134" si="112">SUM(AQ22:AQ25,AQ57,AQ78:AQ83)</f>
        <v>0</v>
      </c>
      <c r="AR134" s="188">
        <f t="shared" si="112"/>
        <v>7.484003291952545E-3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</v>
      </c>
      <c r="AN135" s="273">
        <f>V52-F52*55</f>
        <v>0</v>
      </c>
      <c r="AO135" s="269" t="s">
        <v>177</v>
      </c>
      <c r="AP135" s="188">
        <f>SUM(AP48:AP51)</f>
        <v>0</v>
      </c>
      <c r="AQ135" s="188">
        <f t="shared" ref="AQ135:BA135" si="113">SUM(AQ48:AQ51)</f>
        <v>0</v>
      </c>
      <c r="AR135" s="188">
        <f t="shared" si="113"/>
        <v>0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B106:B114 B118:B126 B22:B26 B88:B101" xr:uid="{00000000-0002-0000-0500-000001000000}">
      <formula1>$B$13:$B$16</formula1>
    </dataValidation>
    <dataValidation type="list" allowBlank="1" showInputMessage="1" showErrorMessage="1" sqref="G78:G83 G57" xr:uid="{00000000-0002-0000-0500-000002000000}">
      <formula1>"Arrhenius, IPCC"</formula1>
    </dataValidation>
    <dataValidation type="list" allowBlank="1" showInputMessage="1" showErrorMessage="1" sqref="B81" xr:uid="{00000000-0002-0000-0500-000003000000}">
      <formula1>$B$40:$B$42</formula1>
    </dataValidation>
    <dataValidation type="list" allowBlank="1" showInputMessage="1" showErrorMessage="1" sqref="B82:B83" xr:uid="{00000000-0002-0000-0500-000004000000}">
      <formula1>$B$62:$B$64</formula1>
    </dataValidation>
    <dataValidation type="list" allowBlank="1" showInputMessage="1" showErrorMessage="1" sqref="B78" xr:uid="{00000000-0002-0000-0500-000005000000}">
      <formula1>$B$31:$B$33</formula1>
    </dataValidation>
    <dataValidation type="list" allowBlank="1" showInputMessage="1" showErrorMessage="1" sqref="B79" xr:uid="{00000000-0002-0000-0500-000006000000}">
      <formula1>$B$34:$B$36</formula1>
    </dataValidation>
    <dataValidation type="list" allowBlank="1" showInputMessage="1" showErrorMessage="1" sqref="B80" xr:uid="{00000000-0002-0000-0500-000007000000}">
      <formula1>$B$37:$B$39</formula1>
    </dataValidation>
    <dataValidation type="list" allowBlank="1" showInputMessage="1" showErrorMessage="1" sqref="D22:D25 D78:D83 D57 D62:D64 D31:D42" xr:uid="{00000000-0002-0000-0500-000008000000}">
      <formula1>"Yes,No"</formula1>
    </dataValidation>
    <dataValidation type="list" allowBlank="1" showInputMessage="1" showErrorMessage="1" sqref="G22:G25" xr:uid="{00000000-0002-0000-0500-00000C000000}">
      <formula1>"Arrhenius, IPCC_MCF_B0"</formula1>
    </dataValidation>
    <dataValidation type="list" allowBlank="1" showInputMessage="1" showErrorMessage="1" sqref="C119:C126" xr:uid="{00000000-0002-0000-0500-000012000000}"/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0500-00000D000000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00000000-0002-0000-0500-00000F000000}">
          <x14:formula1>
            <xm:f>'Processed products'!$AJ$5:$AJ$104</xm:f>
          </x14:formula1>
          <xm:sqref>B62:B64 B57 B31:B42</xm:sqref>
        </x14:dataValidation>
        <x14:dataValidation type="list" allowBlank="1" showInputMessage="1" showErrorMessage="1" xr:uid="{00000000-0002-0000-0500-000010000000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00000000-0002-0000-0500-000011000000}">
          <x14:formula1>
            <xm:f>Other_tables!$B$4:$B$11</xm:f>
          </x14:formula1>
          <xm:sqref>G5</xm:sqref>
        </x14:dataValidation>
        <x14:dataValidation type="list" allowBlank="1" showInputMessage="1" showErrorMessage="1" xr:uid="{00000000-0002-0000-0500-000013000000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00000000-0002-0000-0500-000014000000}">
          <x14:formula1>
            <xm:f>Other_tables!$T$5:$T$6</xm:f>
          </x14:formula1>
          <xm:sqref>E88:E101</xm:sqref>
        </x14:dataValidation>
        <x14:dataValidation type="list" allowBlank="1" showInputMessage="1" showErrorMessage="1" xr:uid="{00000000-0002-0000-0500-000015000000}">
          <x14:formula1>
            <xm:f>Other_tables!$O$5:$O$13</xm:f>
          </x14:formula1>
          <xm:sqref>D88:D101</xm:sqref>
        </x14:dataValidation>
        <x14:dataValidation type="list" allowBlank="1" showInputMessage="1" showErrorMessage="1" xr:uid="{F8A48773-EA66-425D-8AA6-8DC782B1FDD9}">
          <x14:formula1>
            <xm:f>'Processed products'!$AK$5:$AK$250</xm:f>
          </x14:formula1>
          <xm:sqref>B13:B15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59999389629810485"/>
  </sheetPr>
  <dimension ref="A1:CB137"/>
  <sheetViews>
    <sheetView topLeftCell="I42" workbookViewId="0">
      <selection activeCell="R48" sqref="R48:R51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130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227</v>
      </c>
      <c r="C5" s="333"/>
      <c r="F5" s="99" t="s">
        <v>201</v>
      </c>
      <c r="G5" s="96" t="s">
        <v>61</v>
      </c>
    </row>
    <row r="6" spans="1:80" x14ac:dyDescent="0.3">
      <c r="A6" s="3" t="s">
        <v>5</v>
      </c>
      <c r="B6" s="333" t="s">
        <v>212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228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 t="s">
        <v>229</v>
      </c>
      <c r="C13" s="8" t="s">
        <v>13</v>
      </c>
      <c r="D13" s="35"/>
      <c r="E13" s="9">
        <v>1</v>
      </c>
      <c r="P13" s="247">
        <f>(IF($B13="","0",VLOOKUP($B13,Biomass_pool_output_Livesto_mod!$A$3:$H$250,8,FALSE)))</f>
        <v>84.763164066966993</v>
      </c>
      <c r="Q13" s="17"/>
      <c r="R13" s="18">
        <f>(IF($B13="","0",VLOOKUP($B13,Biomass_pool_output_Livesto_mod!$A$3:$I$250,3,FALSE)))*$E13</f>
        <v>522.69471976424597</v>
      </c>
      <c r="S13" s="18">
        <f>(IF($B13="","0",VLOOKUP($B13,Biomass_pool_output_Livesto_mod!$A$3:$I$250,4,FALSE)))*$E13</f>
        <v>52.854860286853999</v>
      </c>
      <c r="T13" s="18">
        <f>(IF($B13="","0",VLOOKUP($B13,Biomass_pool_output_Livesto_mod!$A$3:$I$250,5,FALSE)))*$E13</f>
        <v>8.8010146789702208</v>
      </c>
      <c r="U13" s="18">
        <f>(IF($B13="","0",VLOOKUP($B13,Biomass_pool_output_Livesto_mod!$A$3:$I$250,6,FALSE)))*$E13</f>
        <v>57.654083046561297</v>
      </c>
      <c r="V13" s="18">
        <f>(IF($B13="","0",VLOOKUP($B13,Biomass_pool_output_Livesto_mod!$A$3:$I$250,7,FALSE)))*$E13</f>
        <v>14.432963191899701</v>
      </c>
      <c r="W13" s="301">
        <f>IF(B13="",0,IF(VLOOKUP(B13,Other_tables!$E$3:$H$225,3,FALSE)="Nej",VLOOKUP($B13,Biomass_pool_output_Livesto_mod!$A$3:$I$250,9,FALSE)*$E13,((VLOOKUP(B13,Other_tables!$E$3:$H$225,4,FALSE))/100)*E13*1000))</f>
        <v>791.80323174139903</v>
      </c>
      <c r="X13" s="301">
        <f>(IF($B13="","0",VLOOKUP($B13,Biomass_pool_output_Livesto_mod!$A$3:$J$250,10,FALSE)))*$E13</f>
        <v>4.42346599112994E-2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/>
      <c r="C15" s="8" t="s">
        <v>13</v>
      </c>
      <c r="D15" s="35"/>
      <c r="E15" s="9"/>
      <c r="P15" s="247" t="str">
        <f>(IF($B15="","0",VLOOKUP($B15,Biomass_pool_output_Livesto_mod!$A$3:$H$250,8,FALSE)))</f>
        <v>0</v>
      </c>
      <c r="Q15" s="17"/>
      <c r="R15" s="18">
        <f>(IF($B15="","0",VLOOKUP($B15,Biomass_pool_output_Livesto_mod!$A$3:$I$250,3,FALSE)))*$E15</f>
        <v>0</v>
      </c>
      <c r="S15" s="18">
        <f>(IF($B15="","0",VLOOKUP($B15,Biomass_pool_output_Livesto_mod!$A$3:$I$250,4,FALSE)))*$E15</f>
        <v>0</v>
      </c>
      <c r="T15" s="18">
        <f>(IF($B15="","0",VLOOKUP($B15,Biomass_pool_output_Livesto_mod!$A$3:$I$250,5,FALSE)))*$E15</f>
        <v>0</v>
      </c>
      <c r="U15" s="18">
        <f>(IF($B15="","0",VLOOKUP($B15,Biomass_pool_output_Livesto_mod!$A$3:$I$250,6,FALSE)))*$E15</f>
        <v>0</v>
      </c>
      <c r="V15" s="18">
        <f>(IF($B15="","0",VLOOKUP($B15,Biomass_pool_output_Livesto_mod!$A$3:$I$250,7,FALSE)))*$E15</f>
        <v>0</v>
      </c>
      <c r="W15" s="301">
        <f>IF(B15="",0,IF(VLOOKUP(B15,Other_tables!$E$3:$H$225,3,FALSE)="Nej",VLOOKUP($B15,Biomass_pool_output_Livesto_mod!$A$3:$I$250,9,FALSE)*$E15,((VLOOKUP(B15,Other_tables!$E$3:$H$225,4,FALSE))/100)*E15*1000))</f>
        <v>0</v>
      </c>
      <c r="X15" s="301">
        <f>(IF($B15="","0",VLOOKUP($B15,Biomass_pool_output_Livesto_mod!$A$3:$J$250,10,FALSE)))*$E15</f>
        <v>0</v>
      </c>
      <c r="AA15" s="152"/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/>
      <c r="C16" s="8" t="s">
        <v>13</v>
      </c>
      <c r="D16" s="35"/>
      <c r="E16" s="9"/>
      <c r="P16" s="247" t="str">
        <f>(IF($B16="","0",VLOOKUP($B16,Biomass_pool_output_Livesto_mod!$A$3:$H$250,8,FALSE)))</f>
        <v>0</v>
      </c>
      <c r="Q16" s="17"/>
      <c r="R16" s="18">
        <f>(IF($B16="","0",VLOOKUP($B16,Biomass_pool_output_Livesto_mod!$A$3:$I$250,3,FALSE)))*$E16</f>
        <v>0</v>
      </c>
      <c r="S16" s="18">
        <f>(IF($B16="","0",VLOOKUP($B16,Biomass_pool_output_Livesto_mod!$A$3:$I$250,4,FALSE)))*$E16</f>
        <v>0</v>
      </c>
      <c r="T16" s="18">
        <f>(IF($B16="","0",VLOOKUP($B16,Biomass_pool_output_Livesto_mod!$A$3:$I$250,5,FALSE)))*$E16</f>
        <v>0</v>
      </c>
      <c r="U16" s="18">
        <f>(IF($B16="","0",VLOOKUP($B16,Biomass_pool_output_Livesto_mod!$A$3:$I$250,6,FALSE)))*$E16</f>
        <v>0</v>
      </c>
      <c r="V16" s="18">
        <f>(IF($B16="","0",VLOOKUP($B16,Biomass_pool_output_Livesto_mod!$A$3:$I$250,7,FALSE)))*$E16</f>
        <v>0</v>
      </c>
      <c r="W16" s="301">
        <f>IF(B16="",0,IF(VLOOKUP(B16,Other_tables!$E$3:$H$225,3,FALSE)="Nej",VLOOKUP($B16,Biomass_pool_output_Livesto_mod!$A$3:$I$250,9,FALSE)*$E16,((VLOOKUP(B16,Other_tables!$E$3:$H$225,4,FALSE))/100)*E16*1000))</f>
        <v>0</v>
      </c>
      <c r="X16" s="301">
        <f>(IF($B16="","0",VLOOKUP($B16,Biomass_pool_output_Livesto_mod!$A$3:$J$250,10,FALSE)))*$E16</f>
        <v>0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84.763164066966993</v>
      </c>
      <c r="Q17" s="131"/>
      <c r="R17" s="18">
        <f t="shared" ref="R17:V17" si="1">SUM(R13:R16)</f>
        <v>522.69471976424597</v>
      </c>
      <c r="S17" s="18">
        <f t="shared" si="1"/>
        <v>52.854860286853999</v>
      </c>
      <c r="T17" s="18">
        <f t="shared" si="1"/>
        <v>8.8010146789702208</v>
      </c>
      <c r="U17" s="18">
        <f t="shared" si="1"/>
        <v>57.654083046561297</v>
      </c>
      <c r="V17" s="18">
        <f t="shared" si="1"/>
        <v>14.432963191899701</v>
      </c>
      <c r="W17" s="18">
        <f>SUM(W13:W16)</f>
        <v>791.80323174139903</v>
      </c>
      <c r="X17" s="301">
        <f>IF((X13+X14+X15+X16)=0,0,(E13*X13+E14*X14+E15*X15+E16*X16)/E17)</f>
        <v>4.42346599112994E-2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 t="str">
        <f t="shared" ref="B22:B25" si="2">IF(B13="","",B13)</f>
        <v>Cattle_slurry_org</v>
      </c>
      <c r="C22" s="8" t="s">
        <v>13</v>
      </c>
      <c r="D22" s="116" t="s">
        <v>128</v>
      </c>
      <c r="E22" s="115">
        <f>IF(B22="",0,VLOOKUP(B22,$B$13:$E$16,4,FALSE))</f>
        <v>1</v>
      </c>
      <c r="F22" s="93">
        <v>66</v>
      </c>
      <c r="G22" s="128" t="s">
        <v>101</v>
      </c>
      <c r="H22" s="93">
        <v>7.2</v>
      </c>
      <c r="I22" s="93">
        <v>33</v>
      </c>
      <c r="J22" s="93">
        <v>67</v>
      </c>
      <c r="K22" s="93">
        <v>31.2</v>
      </c>
      <c r="L22" s="163">
        <f>IF(G22="IPCC_MCF_B0",0,((W13/1000)*(I22/100)))</f>
        <v>0.26129506647466166</v>
      </c>
      <c r="M22" s="163">
        <f>IF(G22="IPCC_MCF_B0",0,((W13/1000)*(J22/100)))</f>
        <v>0.53050816526673739</v>
      </c>
      <c r="O22" s="177"/>
      <c r="P22" s="247">
        <f>IF($B22="","0",(((E22-Q22)*1000)/((E22*1000)/P13)))</f>
        <v>76.818955800177918</v>
      </c>
      <c r="Q22" s="243">
        <f>AR22*(16/12)*9.375</f>
        <v>9.3722412963640242E-2</v>
      </c>
      <c r="R22" s="159">
        <f>AR22*5</f>
        <v>3.7488965185456101E-2</v>
      </c>
      <c r="S22" s="159">
        <v>0</v>
      </c>
      <c r="T22" s="159">
        <v>0</v>
      </c>
      <c r="U22" s="159">
        <v>0</v>
      </c>
      <c r="V22" s="159">
        <f>(AR22*(16/12)*55)+(AR22*4*21.75)</f>
        <v>1.2021461502802921</v>
      </c>
      <c r="W22" s="159">
        <f>AR22*(16/12)*9.375</f>
        <v>9.3722412963640242E-2</v>
      </c>
      <c r="X22" s="159">
        <f>IF(L22&gt;0,(L22-(L22*BH22^(F22/10))),0)</f>
        <v>9.3054251839977647E-2</v>
      </c>
      <c r="Y22" s="207">
        <f>IF(M22&gt;0,(M22-(M22*BI22^(F22/10))),0)</f>
        <v>2.2553105911481408E-3</v>
      </c>
      <c r="Z22" s="202">
        <f>E22-Q22</f>
        <v>0.90627758703635974</v>
      </c>
      <c r="AA22" s="27">
        <f>IF($E22="",0,(R13-(R22*1000))/1000)</f>
        <v>0.48520575457878989</v>
      </c>
      <c r="AB22" s="27">
        <f>IF($E22="",0,(S13-(S22*1000))/1000)</f>
        <v>5.2854860286853995E-2</v>
      </c>
      <c r="AC22" s="27">
        <f>IF($E22="",0,(T13-(T22*1000))/1000)</f>
        <v>8.8010146789702214E-3</v>
      </c>
      <c r="AD22" s="27">
        <f>IF($E22="",0,(U13-(U22*1000))/1000)</f>
        <v>5.7654083046561298E-2</v>
      </c>
      <c r="AE22" s="27">
        <f>IF($E22="",0,(V13-V22))</f>
        <v>13.230817041619408</v>
      </c>
      <c r="AF22" s="27">
        <f>IF($E22="",0,(W13-(W22*1000))/1000)</f>
        <v>0.69808081877775885</v>
      </c>
      <c r="AG22" s="27">
        <f>IF($E22="",0,(L22-X22))</f>
        <v>0.16824081463468402</v>
      </c>
      <c r="AH22" s="196">
        <f>IF($E22="",0,(M22-Y22))</f>
        <v>0.52825285467558925</v>
      </c>
      <c r="AI22" s="200">
        <f>IF($E22=0,"",(AA22/$Z22)*1000)</f>
        <v>535.38315580050141</v>
      </c>
      <c r="AJ22" s="18">
        <f t="shared" ref="AJ22:AL25" si="3">IF($E22=0,"",(AB22/$Z22)*1000)</f>
        <v>58.320829117815826</v>
      </c>
      <c r="AK22" s="18">
        <f t="shared" si="3"/>
        <v>9.7111688569399934</v>
      </c>
      <c r="AL22" s="18">
        <f t="shared" si="3"/>
        <v>63.616361996877032</v>
      </c>
      <c r="AM22" s="18">
        <f>IF($E22=0,"",(AE22/$Z22))</f>
        <v>14.599077844224112</v>
      </c>
      <c r="AN22" s="201">
        <f>IF($E22=0,"",(AF22/$Z22)*1000)</f>
        <v>770.27262812552806</v>
      </c>
      <c r="AP22" s="264">
        <f>IF(B22="","",(AR22*4))</f>
        <v>2.9991172148364879E-2</v>
      </c>
      <c r="AQ22" s="26">
        <v>0</v>
      </c>
      <c r="AR22" s="272">
        <f>IF(F22="",0,IF(G22="Arrhenius",(BL22+BM22)*(12/16),(((W13/1000)*BO22*(BP22/100)*0.67)*(12/16))*(F22/$G$8)))</f>
        <v>7.4977930370912198E-3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1.7985184839958279E-4</v>
      </c>
      <c r="BE22" s="138">
        <f>((M22*0.01*EXP(K22-81000*(1/(8.314*(H22+273.15)))))*24)/1000</f>
        <v>3.6515375281127416E-6</v>
      </c>
      <c r="BF22" s="138">
        <f>10*9.375*BD22</f>
        <v>1.6861110787460887E-2</v>
      </c>
      <c r="BG22" s="138">
        <f>10*9.375*BE22</f>
        <v>3.4233164326056951E-4</v>
      </c>
      <c r="BH22" s="139">
        <f>IF(B22="",0,1-(BF22/L22))</f>
        <v>0.93547099447782367</v>
      </c>
      <c r="BI22" s="139">
        <f>IF(B22="",0,1-(BG22/M22))</f>
        <v>0.99935470994477826</v>
      </c>
      <c r="BJ22" s="54">
        <f>IF(B22="",0,(L22+L22*BH22^(F22/10))/2)</f>
        <v>0.21476794055467285</v>
      </c>
      <c r="BK22" s="54">
        <f>IF(B22="",0,(M22+M22*BI22^(F22/10))/2)</f>
        <v>0.52938050997116326</v>
      </c>
      <c r="BL22" s="140">
        <f>(((BJ22*EXP($K22-81000*(1/(8.314*(H22+273.15)))))*24)*F22)/1000</f>
        <v>9.75656818191541E-3</v>
      </c>
      <c r="BM22" s="290">
        <f>(((BK22*0.01*EXP(K22-81000*(1/(8.314*(H22+273.15)))))*24)*F22)/1000</f>
        <v>2.4048920087288265E-4</v>
      </c>
      <c r="BO22" s="285">
        <f>VLOOKUP(B22,'Processed products'!$AK$5:$AV$250,12,FALSE)</f>
        <v>0.24</v>
      </c>
      <c r="BP22" s="316">
        <f>VLOOKUP(B22,'Processed products'!$AK$5:$AV$250,11,FALSE)</f>
        <v>6.61</v>
      </c>
      <c r="BR22" s="329">
        <f>$X$17</f>
        <v>4.42346599112994E-2</v>
      </c>
      <c r="BT22" s="228">
        <f t="shared" si="0"/>
        <v>0.90627758703635974</v>
      </c>
      <c r="BU22" s="228">
        <f t="shared" si="0"/>
        <v>0.48520575457878989</v>
      </c>
      <c r="BV22" s="228">
        <f t="shared" si="0"/>
        <v>5.2854860286853995E-2</v>
      </c>
      <c r="BW22" s="228">
        <f t="shared" si="0"/>
        <v>8.8010146789702214E-3</v>
      </c>
      <c r="BX22" s="228">
        <f t="shared" si="0"/>
        <v>5.7654083046561298E-2</v>
      </c>
      <c r="BY22" s="228">
        <f t="shared" si="0"/>
        <v>13.230817041619408</v>
      </c>
      <c r="BZ22" s="228">
        <f t="shared" si="0"/>
        <v>0.69808081877775885</v>
      </c>
      <c r="CA22" s="228">
        <f t="shared" si="0"/>
        <v>0.16824081463468402</v>
      </c>
      <c r="CB22" s="228">
        <f t="shared" si="0"/>
        <v>0.52825285467558925</v>
      </c>
    </row>
    <row r="23" spans="1:80" x14ac:dyDescent="0.3">
      <c r="A23" s="85" t="s">
        <v>89</v>
      </c>
      <c r="B23" s="116" t="str">
        <f t="shared" si="2"/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3"/>
        <v/>
      </c>
      <c r="AK23" s="18" t="str">
        <f t="shared" si="3"/>
        <v/>
      </c>
      <c r="AL23" s="18" t="str">
        <f t="shared" si="3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4.42346599112994E-2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2"/>
        <v/>
      </c>
      <c r="C24" s="8" t="s">
        <v>13</v>
      </c>
      <c r="D24" s="116"/>
      <c r="E24" s="115">
        <f>IF(B24="",0,VLOOKUP(B24,$B$13:$E$16,4,FALSE))</f>
        <v>0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8">IF(G24="IPCC_MCF_B0",0,((W15/1000)*(J24/100)))</f>
        <v>0</v>
      </c>
      <c r="O24" s="177"/>
      <c r="P24" s="247" t="str">
        <f>IF($B24="","0",(((E24-Q24)*1000)/((E24*1000)/P15)))</f>
        <v>0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0</v>
      </c>
      <c r="AA24" s="27">
        <f t="shared" si="9"/>
        <v>0</v>
      </c>
      <c r="AB24" s="27">
        <f t="shared" si="9"/>
        <v>0</v>
      </c>
      <c r="AC24" s="27">
        <f t="shared" si="9"/>
        <v>0</v>
      </c>
      <c r="AD24" s="27">
        <f t="shared" si="9"/>
        <v>0</v>
      </c>
      <c r="AE24" s="27">
        <f t="shared" si="10"/>
        <v>0</v>
      </c>
      <c r="AF24" s="27">
        <f t="shared" si="11"/>
        <v>0</v>
      </c>
      <c r="AG24" s="27">
        <f t="shared" si="12"/>
        <v>0</v>
      </c>
      <c r="AH24" s="196">
        <f t="shared" si="12"/>
        <v>0</v>
      </c>
      <c r="AI24" s="200" t="str">
        <f t="shared" si="13"/>
        <v/>
      </c>
      <c r="AJ24" s="18" t="str">
        <f t="shared" si="3"/>
        <v/>
      </c>
      <c r="AK24" s="18" t="str">
        <f t="shared" si="3"/>
        <v/>
      </c>
      <c r="AL24" s="18" t="str">
        <f t="shared" si="3"/>
        <v/>
      </c>
      <c r="AM24" s="18" t="str">
        <f t="shared" si="14"/>
        <v/>
      </c>
      <c r="AN24" s="201" t="str">
        <f t="shared" si="15"/>
        <v/>
      </c>
      <c r="AP24" s="264" t="str">
        <f t="shared" si="16"/>
        <v/>
      </c>
      <c r="AQ24" s="26">
        <v>0</v>
      </c>
      <c r="AR24" s="272">
        <f t="shared" si="17"/>
        <v>0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0"/>
        <v>0</v>
      </c>
      <c r="BH24" s="139">
        <f t="shared" si="21"/>
        <v>0</v>
      </c>
      <c r="BI24" s="139">
        <f t="shared" si="22"/>
        <v>0</v>
      </c>
      <c r="BJ24" s="54">
        <f t="shared" si="23"/>
        <v>0</v>
      </c>
      <c r="BK24" s="54">
        <f t="shared" si="24"/>
        <v>0</v>
      </c>
      <c r="BL24" s="140">
        <f t="shared" si="25"/>
        <v>0</v>
      </c>
      <c r="BM24" s="290">
        <f t="shared" si="26"/>
        <v>0</v>
      </c>
      <c r="BO24" s="285" t="e">
        <f>VLOOKUP(B24,'Processed products'!$AK$5:$AV$250,12,FALSE)</f>
        <v>#N/A</v>
      </c>
      <c r="BP24" s="316" t="e">
        <f>VLOOKUP(B24,'Processed products'!$AK$5:$AV$250,11,FALSE)</f>
        <v>#N/A</v>
      </c>
      <c r="BR24" s="329">
        <f t="shared" si="27"/>
        <v>4.42346599112994E-2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2"/>
        <v/>
      </c>
      <c r="C25" s="8" t="s">
        <v>13</v>
      </c>
      <c r="D25" s="116"/>
      <c r="E25" s="115">
        <f>IF(B25="",0,VLOOKUP(B25,$B$13:$E$16,4,FALSE))</f>
        <v>0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 t="str">
        <f t="shared" ref="P25" si="29">IF($B25="","0",(((E25-Q25)*1000)/((E25*1000)/P16)))</f>
        <v>0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0</v>
      </c>
      <c r="AA25" s="223">
        <f t="shared" si="9"/>
        <v>0</v>
      </c>
      <c r="AB25" s="223">
        <f t="shared" si="9"/>
        <v>0</v>
      </c>
      <c r="AC25" s="223">
        <f t="shared" si="9"/>
        <v>0</v>
      </c>
      <c r="AD25" s="223">
        <f t="shared" si="9"/>
        <v>0</v>
      </c>
      <c r="AE25" s="223">
        <f t="shared" si="10"/>
        <v>0</v>
      </c>
      <c r="AF25" s="223">
        <f t="shared" si="11"/>
        <v>0</v>
      </c>
      <c r="AG25" s="223">
        <f t="shared" si="12"/>
        <v>0</v>
      </c>
      <c r="AH25" s="224">
        <f t="shared" si="12"/>
        <v>0</v>
      </c>
      <c r="AI25" s="156" t="str">
        <f t="shared" si="13"/>
        <v/>
      </c>
      <c r="AJ25" s="157" t="str">
        <f t="shared" si="3"/>
        <v/>
      </c>
      <c r="AK25" s="157" t="str">
        <f t="shared" si="3"/>
        <v/>
      </c>
      <c r="AL25" s="157" t="str">
        <f t="shared" si="3"/>
        <v/>
      </c>
      <c r="AM25" s="157" t="str">
        <f t="shared" si="14"/>
        <v/>
      </c>
      <c r="AN25" s="158" t="str">
        <f t="shared" si="15"/>
        <v/>
      </c>
      <c r="AP25" s="264" t="str">
        <f t="shared" si="16"/>
        <v/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>
        <f t="shared" si="21"/>
        <v>0</v>
      </c>
      <c r="BI25" s="314">
        <f t="shared" si="22"/>
        <v>0</v>
      </c>
      <c r="BJ25" s="291">
        <f t="shared" si="23"/>
        <v>0</v>
      </c>
      <c r="BK25" s="291">
        <f t="shared" si="24"/>
        <v>0</v>
      </c>
      <c r="BL25" s="292">
        <f t="shared" si="25"/>
        <v>0</v>
      </c>
      <c r="BM25" s="293">
        <f t="shared" si="26"/>
        <v>0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4.42346599112994E-2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0.26129506647466166</v>
      </c>
      <c r="M26" s="163">
        <f>SUM(M22:M25)</f>
        <v>0.53050816526673739</v>
      </c>
      <c r="O26" s="177"/>
      <c r="P26" s="249">
        <f>(E22*P22+E23*P23+E24*P24+E25*P25)/E26</f>
        <v>76.818955800177918</v>
      </c>
      <c r="Q26" s="244">
        <f>SUM(Q22:Q25)</f>
        <v>9.3722412963640242E-2</v>
      </c>
      <c r="R26" s="208">
        <f t="shared" ref="R26:Y26" si="30">SUM(R22:R25)</f>
        <v>3.7488965185456101E-2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1.2021461502802921</v>
      </c>
      <c r="W26" s="208">
        <f t="shared" si="30"/>
        <v>9.3722412963640242E-2</v>
      </c>
      <c r="X26" s="208">
        <f t="shared" si="30"/>
        <v>9.3054251839977647E-2</v>
      </c>
      <c r="Y26" s="222">
        <f t="shared" si="30"/>
        <v>2.2553105911481408E-3</v>
      </c>
      <c r="Z26" s="215">
        <f>SUM(Z22:Z25)</f>
        <v>0.90627758703635974</v>
      </c>
      <c r="AA26" s="70">
        <f t="shared" ref="AA26:AH26" si="31">SUM(AA22:AA25)</f>
        <v>0.48520575457878989</v>
      </c>
      <c r="AB26" s="70">
        <f t="shared" si="31"/>
        <v>5.2854860286853995E-2</v>
      </c>
      <c r="AC26" s="70">
        <f t="shared" si="31"/>
        <v>8.8010146789702214E-3</v>
      </c>
      <c r="AD26" s="70">
        <f t="shared" si="31"/>
        <v>5.7654083046561298E-2</v>
      </c>
      <c r="AE26" s="70">
        <f t="shared" si="31"/>
        <v>13.230817041619408</v>
      </c>
      <c r="AF26" s="70">
        <f t="shared" si="31"/>
        <v>0.69808081877775885</v>
      </c>
      <c r="AG26" s="70">
        <f t="shared" si="31"/>
        <v>0.16824081463468402</v>
      </c>
      <c r="AH26" s="216">
        <f t="shared" si="31"/>
        <v>0.52825285467558925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B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>Solid/total fraction of input1 - Cattle_slurry_org</v>
      </c>
      <c r="B31" s="66"/>
      <c r="C31" s="67" t="s">
        <v>13</v>
      </c>
      <c r="D31" s="280"/>
      <c r="E31" s="68"/>
      <c r="F31" s="70">
        <f>IF(E31&gt;0,(E31)*($E$22-$Q$22),0)</f>
        <v>0</v>
      </c>
      <c r="G31" s="67" t="str">
        <f>IF(B31="","",VLOOKUP(B31,'Processed products'!$AJ$5:$AM$104,2,FALSE))</f>
        <v/>
      </c>
      <c r="H31" s="67" t="str">
        <f>IF(G31="","",VLOOKUP(G31,Other_tables!$Y$3:$AA$214,2,FALSE))</f>
        <v/>
      </c>
      <c r="I31" s="67" t="str">
        <f>IF(G31="","",VLOOKUP(G31,Other_tables!$Y$3:$AA$214,3,FALSE))</f>
        <v/>
      </c>
      <c r="J31" s="111"/>
      <c r="K31" s="111"/>
      <c r="L31" s="69"/>
      <c r="M31" s="69"/>
      <c r="N31" s="69"/>
      <c r="O31" s="69"/>
      <c r="P31" s="69"/>
      <c r="Q31" s="69"/>
      <c r="R31" s="180"/>
      <c r="S31" s="181"/>
      <c r="T31" s="172">
        <f>IF(B32="",P13,IF(B33="",(F31/(((E13/(P13/1000))-Q22)-(F32/(T32/1000))))*1000,(F31/(((E13/(P13/1000))-Q22)-((F33/(T33/1000))+(F32/(T32/1000)))))*1000))</f>
        <v>84.763164066966993</v>
      </c>
      <c r="U31" s="182" t="s">
        <v>126</v>
      </c>
      <c r="V31" s="180"/>
      <c r="W31" s="180"/>
      <c r="X31" s="180"/>
      <c r="Y31" s="180"/>
      <c r="Z31" s="215">
        <f>F31</f>
        <v>0</v>
      </c>
      <c r="AA31" s="170">
        <f t="shared" ref="AA31:AD33" si="32">IF($E31="",0,((R$13-(R$22*1000))*L31)/1000)</f>
        <v>0</v>
      </c>
      <c r="AB31" s="70">
        <f t="shared" si="32"/>
        <v>0</v>
      </c>
      <c r="AC31" s="70">
        <f t="shared" si="32"/>
        <v>0</v>
      </c>
      <c r="AD31" s="70">
        <f t="shared" si="32"/>
        <v>0</v>
      </c>
      <c r="AE31" s="70">
        <f>IF($E31="",0,((V$13-V$22)*P31))</f>
        <v>0</v>
      </c>
      <c r="AF31" s="144">
        <f>IF($E31="",0,((W$13-(W$22*1000))*Q31)/1000)</f>
        <v>0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 t="str">
        <f t="shared" ref="AI31:AL42" si="35">IF($E31="","",(AA31/$F31)*1000)</f>
        <v/>
      </c>
      <c r="AJ31" s="71" t="str">
        <f t="shared" si="35"/>
        <v/>
      </c>
      <c r="AK31" s="71" t="str">
        <f t="shared" si="35"/>
        <v/>
      </c>
      <c r="AL31" s="71" t="str">
        <f t="shared" si="35"/>
        <v/>
      </c>
      <c r="AM31" s="187" t="str">
        <f t="shared" ref="AM31:AM42" si="36">IF($E31="","",(AE31/$F31))</f>
        <v/>
      </c>
      <c r="AN31" s="112" t="str">
        <f t="shared" ref="AN31:AN42" si="37">IF($E31="","",(AF31/$F31)*1000)</f>
        <v/>
      </c>
      <c r="BR31" s="329">
        <f t="shared" ref="BR31:BR42" si="38">$X$17</f>
        <v>4.42346599112994E-2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179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154" t="str">
        <f t="shared" si="37"/>
        <v/>
      </c>
      <c r="BR32" s="329">
        <f t="shared" si="38"/>
        <v>4.42346599112994E-2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4.42346599112994E-2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/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products'!$AJ$5:$AM$250,2,FALSE))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4.42346599112994E-2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4.42346599112994E-2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4.42346599112994E-2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 xml:space="preserve">Solid/total fraction of input3 - </v>
      </c>
      <c r="B37" s="66"/>
      <c r="C37" s="67" t="s">
        <v>13</v>
      </c>
      <c r="D37" s="280"/>
      <c r="E37" s="68"/>
      <c r="F37" s="70">
        <f>IF(E37&gt;0,(E37)*($E$24-$Q$24),0)</f>
        <v>0</v>
      </c>
      <c r="G37" s="67" t="str">
        <f>IF(B37="","",B37)</f>
        <v/>
      </c>
      <c r="H37" s="67" t="str">
        <f>IF(G37="","",VLOOKUP(G37,Other_tables!$Y$3:$AA$214,2,FALSE))</f>
        <v/>
      </c>
      <c r="I37" s="67" t="str">
        <f>IF(G37="","",VLOOKUP(G37,Other_tables!$Y$3:$AA$214,3,FALSE))</f>
        <v/>
      </c>
      <c r="J37" s="111"/>
      <c r="K37" s="111"/>
      <c r="L37" s="69"/>
      <c r="M37" s="69"/>
      <c r="N37" s="69"/>
      <c r="O37" s="69"/>
      <c r="P37" s="69"/>
      <c r="Q37" s="69"/>
      <c r="R37" s="180"/>
      <c r="S37" s="181"/>
      <c r="T37" s="172" t="str">
        <f>IF(B38="",P15,IF(B39="",(F37/(((E15/(P15/1000))-Q24)-(F38/(T38/1000))))*1000,(F37/(((E15/(P15/1000))-Q24)-((F39/(T39/1000))+(F38/(T38/1000)))))*1000))</f>
        <v>0</v>
      </c>
      <c r="U37" s="182" t="s">
        <v>126</v>
      </c>
      <c r="V37" s="180"/>
      <c r="W37" s="180"/>
      <c r="X37" s="180"/>
      <c r="Y37" s="180"/>
      <c r="Z37" s="215">
        <f t="shared" si="39"/>
        <v>0</v>
      </c>
      <c r="AA37" s="170">
        <f t="shared" ref="AA37:AD39" si="41">IF($E37="",0,((R$15-(R$24*1000))*L37)/1000)</f>
        <v>0</v>
      </c>
      <c r="AB37" s="70">
        <f t="shared" si="41"/>
        <v>0</v>
      </c>
      <c r="AC37" s="70">
        <f t="shared" si="41"/>
        <v>0</v>
      </c>
      <c r="AD37" s="70">
        <f t="shared" si="41"/>
        <v>0</v>
      </c>
      <c r="AE37" s="70">
        <f>IF($E37="",0,((V$15-V$24)*P37))</f>
        <v>0</v>
      </c>
      <c r="AF37" s="144">
        <f>IF($E37="",0,((W$15-(W$24*1000))*Q37)/1000)</f>
        <v>0</v>
      </c>
      <c r="AG37" s="144">
        <f t="shared" si="33"/>
        <v>0</v>
      </c>
      <c r="AH37" s="216">
        <f t="shared" si="34"/>
        <v>0</v>
      </c>
      <c r="AI37" s="210" t="str">
        <f t="shared" si="35"/>
        <v/>
      </c>
      <c r="AJ37" s="71" t="str">
        <f t="shared" si="35"/>
        <v/>
      </c>
      <c r="AK37" s="71" t="str">
        <f t="shared" si="35"/>
        <v/>
      </c>
      <c r="AL37" s="71" t="str">
        <f t="shared" si="35"/>
        <v/>
      </c>
      <c r="AM37" s="187" t="str">
        <f>IF($E37="","",(AE37/$F37))</f>
        <v/>
      </c>
      <c r="AN37" s="112" t="str">
        <f t="shared" si="37"/>
        <v/>
      </c>
      <c r="BR37" s="329">
        <f t="shared" si="38"/>
        <v>4.42346599112994E-2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4.42346599112994E-2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4.42346599112994E-2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 xml:space="preserve">Solid/total fraction of input4 - </v>
      </c>
      <c r="B40" s="66" t="str">
        <f>IF(B16="","",B16)</f>
        <v/>
      </c>
      <c r="C40" s="67" t="s">
        <v>13</v>
      </c>
      <c r="D40" s="280"/>
      <c r="E40" s="68"/>
      <c r="F40" s="70">
        <f>IF(E40&gt;0,(E40)*($E$25-$Q$25),0)</f>
        <v>0</v>
      </c>
      <c r="G40" s="67" t="str">
        <f>B40</f>
        <v/>
      </c>
      <c r="H40" s="67" t="str">
        <f>IF(G40="","",VLOOKUP(G40,Other_tables!$Y$3:$AA$214,2,FALSE))</f>
        <v/>
      </c>
      <c r="I40" s="67" t="str">
        <f>IF(G40="","",VLOOKUP(G40,Other_tables!$Y$3:$AA$214,3,FALSE))</f>
        <v/>
      </c>
      <c r="J40" s="111"/>
      <c r="K40" s="111"/>
      <c r="L40" s="69"/>
      <c r="M40" s="69"/>
      <c r="N40" s="69"/>
      <c r="O40" s="69"/>
      <c r="P40" s="69"/>
      <c r="Q40" s="69"/>
      <c r="R40" s="180"/>
      <c r="S40" s="181"/>
      <c r="T40" s="172" t="str">
        <f>IF(B41="",P16,IF(B42="",(F40/(((E16/(P16/1000))-Q25)-(F41/(T41/1000))))*1000,(F40/(((E16/(P16/1000))-Q25)-((F42/(T42/1000))+(F41/(T41/1000)))))*1000))</f>
        <v>0</v>
      </c>
      <c r="U40" s="182" t="s">
        <v>126</v>
      </c>
      <c r="V40" s="180"/>
      <c r="W40" s="180"/>
      <c r="X40" s="180"/>
      <c r="Y40" s="180"/>
      <c r="Z40" s="215">
        <f t="shared" si="39"/>
        <v>0</v>
      </c>
      <c r="AA40" s="170">
        <f t="shared" ref="AA40:AD42" si="44">IF($E40="",0,((R$16-(R$25*1000))*L40)/1000)</f>
        <v>0</v>
      </c>
      <c r="AB40" s="70">
        <f t="shared" si="44"/>
        <v>0</v>
      </c>
      <c r="AC40" s="70">
        <f t="shared" si="44"/>
        <v>0</v>
      </c>
      <c r="AD40" s="70">
        <f t="shared" si="44"/>
        <v>0</v>
      </c>
      <c r="AE40" s="70">
        <f>IF($E40="",0,((V$16-V$25)*P40))</f>
        <v>0</v>
      </c>
      <c r="AF40" s="144">
        <f>IF($E40="",0,((W$16-(W$25*1000))*Q40)/1000)</f>
        <v>0</v>
      </c>
      <c r="AG40" s="144">
        <f t="shared" si="33"/>
        <v>0</v>
      </c>
      <c r="AH40" s="216">
        <f t="shared" si="34"/>
        <v>0</v>
      </c>
      <c r="AI40" s="210" t="str">
        <f t="shared" si="35"/>
        <v/>
      </c>
      <c r="AJ40" s="71" t="str">
        <f t="shared" si="35"/>
        <v/>
      </c>
      <c r="AK40" s="71" t="str">
        <f t="shared" si="35"/>
        <v/>
      </c>
      <c r="AL40" s="71" t="str">
        <f t="shared" si="35"/>
        <v/>
      </c>
      <c r="AM40" s="187" t="str">
        <f t="shared" si="36"/>
        <v/>
      </c>
      <c r="AN40" s="112" t="str">
        <f t="shared" si="37"/>
        <v/>
      </c>
      <c r="BR40" s="329">
        <f t="shared" si="38"/>
        <v>4.42346599112994E-2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4.42346599112994E-2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4.42346599112994E-2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0</v>
      </c>
      <c r="L43" s="27">
        <f t="shared" ref="L43:Q43" si="45">SUM(L28,L31:L42)</f>
        <v>0</v>
      </c>
      <c r="M43" s="27">
        <f t="shared" si="45"/>
        <v>0</v>
      </c>
      <c r="N43" s="27">
        <f t="shared" si="45"/>
        <v>0</v>
      </c>
      <c r="O43" s="27">
        <f t="shared" si="45"/>
        <v>0</v>
      </c>
      <c r="P43" s="27">
        <f t="shared" si="45"/>
        <v>0</v>
      </c>
      <c r="Q43" s="64">
        <f t="shared" si="45"/>
        <v>0</v>
      </c>
      <c r="S43" s="28"/>
      <c r="Y43" s="225" t="s">
        <v>40</v>
      </c>
      <c r="Z43" s="141">
        <f>SUM(Z31:Z42)</f>
        <v>0</v>
      </c>
      <c r="AA43" s="141">
        <f t="shared" ref="AA43:AG43" si="46">SUM(AA31:AA42)</f>
        <v>0</v>
      </c>
      <c r="AB43" s="141">
        <f t="shared" si="46"/>
        <v>0</v>
      </c>
      <c r="AC43" s="141">
        <f t="shared" si="46"/>
        <v>0</v>
      </c>
      <c r="AD43" s="141">
        <f>SUM(AD31:AD42)</f>
        <v>0</v>
      </c>
      <c r="AE43" s="141">
        <f t="shared" si="46"/>
        <v>0</v>
      </c>
      <c r="AF43" s="141">
        <f t="shared" si="46"/>
        <v>0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0.90627758703635974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0.90627758703635974</v>
      </c>
      <c r="AA44" s="198">
        <f t="shared" ref="AA44:AG44" si="47">AA26-AA43</f>
        <v>0.48520575457878989</v>
      </c>
      <c r="AB44" s="198">
        <f t="shared" si="47"/>
        <v>5.2854860286853995E-2</v>
      </c>
      <c r="AC44" s="198">
        <f t="shared" si="47"/>
        <v>8.8010146789702214E-3</v>
      </c>
      <c r="AD44" s="198">
        <f t="shared" si="47"/>
        <v>5.7654083046561298E-2</v>
      </c>
      <c r="AE44" s="198">
        <f t="shared" si="47"/>
        <v>13.230817041619408</v>
      </c>
      <c r="AF44" s="198">
        <f t="shared" si="47"/>
        <v>0.69808081877775885</v>
      </c>
      <c r="AG44" s="198">
        <f t="shared" si="47"/>
        <v>0.16824081463468402</v>
      </c>
      <c r="AH44" s="199">
        <f>AH26-AH43</f>
        <v>0.52825285467558925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58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/>
      </c>
      <c r="C48" s="27">
        <f>IF(B48="",0,IF(VLOOKUP(G48,Other_tables!$E$3:$H$225,3,FALSE)="Nej",VLOOKUP(B48,$B$31:$AH$42,31,FALSE),((VLOOKUP(G48,Other_tables!$E$3:$H$225,4,FALSE))/100)*VLOOKUP(B48,$B$31:$F$42,5,FALSE)))</f>
        <v>0</v>
      </c>
      <c r="D48" s="162"/>
      <c r="E48" s="16" t="str">
        <f>IF(B48="","",IF($G$5=Other_tables!$I$2,VLOOKUP(G48,Other_tables!$E$3:$K$225,5,FALSE),IF($G$5=Other_tables!$J$2,VLOOKUP(G48,Other_tables!$E$3:$K$225,6,FALSE),IF($G$5=Other_tables!$K$2,VLOOKUP(G48,Other_tables!$E$3:$K$225,7,FALSE),"?"))))</f>
        <v/>
      </c>
      <c r="F48" s="27">
        <f t="shared" ref="F48:F50" si="49">IF(OR(E48="",E48="?"),0,((((0.981*E48*C48)/(0.0831*(273.15+$G$4)))*16)/1000)*((100-$G$7)/100))</f>
        <v>0</v>
      </c>
      <c r="G48" s="16" t="str">
        <f>B13</f>
        <v>Cattle_slurry_org</v>
      </c>
      <c r="Q48" s="159">
        <f t="shared" ref="Q48:Q50" si="50">IF(OR(E48="",E48="?"),0,(F48/((100-$G$7)/100))*2.48)</f>
        <v>0</v>
      </c>
      <c r="R48" s="159">
        <f>IF(OR(E48="",E48="?"),0,(F48*(12/16)+AR48+AQ48+AP48))</f>
        <v>0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0</v>
      </c>
      <c r="W48" s="159">
        <f t="shared" ref="W48:W50" si="52">IF(OR(E48="",E48="?"),0,(F48/((100-$G$7)/100))*2.48)</f>
        <v>0</v>
      </c>
      <c r="X48" s="159">
        <f>W48</f>
        <v>0</v>
      </c>
      <c r="Y48" s="165"/>
      <c r="AP48" s="188">
        <f>IF(F48="","",(F48/((100-$G$7)/100))*(12/16)*0.538)</f>
        <v>0</v>
      </c>
      <c r="AQ48" s="26">
        <v>0</v>
      </c>
      <c r="AR48" s="188">
        <f>IF(F48="","",((F48/((100-$G$7)/100))-F48)*(12/16))</f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/>
      </c>
      <c r="C50" s="27">
        <f>IF(B50="",0,IF(VLOOKUP(G50,Other_tables!$E$3:$H$225,3,FALSE)="Nej",VLOOKUP(B50,$B$31:$AH$42,31,FALSE),((VLOOKUP(G50,Other_tables!$E$3:$H$225,4,FALSE))/100)*VLOOKUP(B50,$B$31:$F$42,5,FALSE)))</f>
        <v>0</v>
      </c>
      <c r="D50" s="162"/>
      <c r="E50" s="16" t="str">
        <f>IF(B50="","",IF($G$5=Other_tables!$I$2,VLOOKUP(G50,Other_tables!$E$3:$K$225,5,FALSE),IF($G$5=Other_tables!$J$2,VLOOKUP(G50,Other_tables!$E$3:$K$225,6,FALSE),IF($G$5=Other_tables!$K$2,VLOOKUP(G50,Other_tables!$E$3:$K$225,7,FALSE),"?"))))</f>
        <v/>
      </c>
      <c r="F50" s="27">
        <f t="shared" si="49"/>
        <v>0</v>
      </c>
      <c r="G50" s="16">
        <f>B15</f>
        <v>0</v>
      </c>
      <c r="Q50" s="159">
        <f t="shared" si="50"/>
        <v>0</v>
      </c>
      <c r="R50" s="159">
        <f t="shared" si="53"/>
        <v>0</v>
      </c>
      <c r="S50" s="159">
        <v>0</v>
      </c>
      <c r="T50" s="159">
        <v>0</v>
      </c>
      <c r="U50" s="159">
        <v>0</v>
      </c>
      <c r="V50" s="159">
        <f t="shared" si="51"/>
        <v>0</v>
      </c>
      <c r="W50" s="159">
        <f t="shared" si="52"/>
        <v>0</v>
      </c>
      <c r="X50" s="159">
        <f t="shared" si="54"/>
        <v>0</v>
      </c>
      <c r="Y50" s="165"/>
      <c r="AP50" s="188">
        <f>IF(F50="","",(F50/((100-$G$7)/100))*(12/16)*0.538)</f>
        <v>0</v>
      </c>
      <c r="AQ50" s="26">
        <v>0</v>
      </c>
      <c r="AR50" s="188">
        <f>IF(F50="","",((F50/((100-$G$7)/100))-F50)*(12/16))</f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/>
      </c>
      <c r="C51" s="27">
        <f>IF(B51="",0,IF(VLOOKUP(G51,Other_tables!$E$3:$H$129,3,FALSE)="Nej",VLOOKUP(B51,$B$31:$AH$42,31,FALSE),((VLOOKUP(G51,Other_tables!$E$3:$H$129,4,FALSE))/100)*VLOOKUP(B51,$B$31:$F$42,5,FALSE)))</f>
        <v>0</v>
      </c>
      <c r="D51" s="162"/>
      <c r="E51" s="16" t="str">
        <f>IF(B51="","",IF($G$5=Other_tables!$I$2,VLOOKUP(G51,Other_tables!$E$3:$K$225,5,FALSE),IF($G$5=Other_tables!$J$2,VLOOKUP(G51,Other_tables!$E$3:$K$225,6,FALSE),IF($G$5=Other_tables!$K$2,VLOOKUP(G51,Other_tables!$E$3:$K$225,7,FALSE),"?"))))</f>
        <v/>
      </c>
      <c r="F51" s="27">
        <f>IF(OR(E51="",E51="?"),0,((((0.981*E51*C51)/(0.0831*(273.15+$G$4)))*16)/1000)*((100-$G$7)/100))</f>
        <v>0</v>
      </c>
      <c r="G51" s="16">
        <f>B16</f>
        <v>0</v>
      </c>
      <c r="Q51" s="159">
        <f>IF(OR(E51="",E51="?"),0,(F51/((100-$G$7)/100))*2.48)</f>
        <v>0</v>
      </c>
      <c r="R51" s="159">
        <f t="shared" si="53"/>
        <v>0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0</v>
      </c>
      <c r="W51" s="159">
        <f>IF(OR(E51="",E51="?"),0,(F51/((100-$G$7)/100))*2.48)</f>
        <v>0</v>
      </c>
      <c r="X51" s="159">
        <f t="shared" si="54"/>
        <v>0</v>
      </c>
      <c r="Y51" s="165"/>
      <c r="AP51" s="188">
        <f>IF(F51="","",(F51/((100-$G$7)/100))*(12/16)*0.538)</f>
        <v>0</v>
      </c>
      <c r="AQ51" s="26">
        <v>0</v>
      </c>
      <c r="AR51" s="188">
        <f>IF(F51="","",((F51/((100-$G$7)/100))-F51)*(12/16))</f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</v>
      </c>
      <c r="Q52" s="27">
        <f t="shared" ref="Q52:X52" si="55">SUM(I36,Q48:Q51)</f>
        <v>0</v>
      </c>
      <c r="R52" s="27">
        <f t="shared" si="55"/>
        <v>0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0</v>
      </c>
      <c r="W52" s="27">
        <f t="shared" si="55"/>
        <v>0</v>
      </c>
      <c r="X52" s="164">
        <f t="shared" si="55"/>
        <v>0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14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14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/>
      <c r="C57" s="8" t="s">
        <v>13</v>
      </c>
      <c r="D57" s="116"/>
      <c r="E57" s="169">
        <f>Z31+Z34+Z37+Z40-Q52</f>
        <v>0</v>
      </c>
      <c r="F57" s="93"/>
      <c r="G57" s="128"/>
      <c r="H57" s="93">
        <v>12.8</v>
      </c>
      <c r="I57" s="23"/>
      <c r="J57" s="23"/>
      <c r="K57" s="93">
        <v>27.9</v>
      </c>
      <c r="L57" s="139">
        <f>C48+C49+C50+C51-W52</f>
        <v>0</v>
      </c>
      <c r="M57" s="139">
        <v>0</v>
      </c>
      <c r="O57" s="278">
        <f>IF(B57="",0,((($B$69*$Z$57)/1000)/$B$72)*1000)</f>
        <v>0</v>
      </c>
      <c r="Q57" s="159">
        <f>AR57*(16/12)*19.5</f>
        <v>0</v>
      </c>
      <c r="R57" s="159">
        <f>AR57*11</f>
        <v>0</v>
      </c>
      <c r="S57" s="159">
        <v>0</v>
      </c>
      <c r="T57" s="159">
        <v>0</v>
      </c>
      <c r="U57" s="159">
        <v>0</v>
      </c>
      <c r="V57" s="159">
        <f>(AR57*(16/12)*55)+(AR57*10*21.75)</f>
        <v>0</v>
      </c>
      <c r="W57" s="159">
        <f>AR57*(16/12)*19.5</f>
        <v>0</v>
      </c>
      <c r="X57" s="159">
        <f>IF(L57&gt;0,(L57-(L57*BH57^(F57/10))),0)</f>
        <v>0</v>
      </c>
      <c r="Y57" s="190"/>
      <c r="Z57" s="197">
        <f>(Z31+Z34+Z37+Z40)-Q52-Q57</f>
        <v>0</v>
      </c>
      <c r="AA57" s="198">
        <f>(AA31+AA34+AA37+AA40)-R52-R57</f>
        <v>0</v>
      </c>
      <c r="AB57" s="198">
        <f t="shared" ref="AB57:AD57" si="56">(AB31+AB34+AB37+AB40)-S52-S57</f>
        <v>0</v>
      </c>
      <c r="AC57" s="198">
        <f t="shared" si="56"/>
        <v>0</v>
      </c>
      <c r="AD57" s="198">
        <f t="shared" si="56"/>
        <v>0</v>
      </c>
      <c r="AE57" s="198">
        <f>(AE31+AE34+AE37+AE40)-V52-V57</f>
        <v>0</v>
      </c>
      <c r="AF57" s="198">
        <f>(AF31+AF34+AF37+AF40)-W52-W57</f>
        <v>0</v>
      </c>
      <c r="AG57" s="198">
        <f>IF(OR(G22="IPCC_MCF_B0",G22=""),L57-X57,(AG31+AG34+AG37+AG40+AH31+AH34+AH37+AH40)-X52-X57)</f>
        <v>0</v>
      </c>
      <c r="AH57" s="199"/>
      <c r="AI57" s="156" t="e">
        <f>IF($E57="","",(AA57/$Z$57)*1000)</f>
        <v>#DIV/0!</v>
      </c>
      <c r="AJ57" s="157" t="e">
        <f t="shared" ref="AJ57:AN57" si="57">IF($E57="","",(AB57/$Z$57)*1000)</f>
        <v>#DIV/0!</v>
      </c>
      <c r="AK57" s="157" t="e">
        <f t="shared" si="57"/>
        <v>#DIV/0!</v>
      </c>
      <c r="AL57" s="157" t="e">
        <f t="shared" si="57"/>
        <v>#DIV/0!</v>
      </c>
      <c r="AM57" s="157" t="e">
        <f>IF($E57="","",(AE57/$Z$57))</f>
        <v>#DIV/0!</v>
      </c>
      <c r="AN57" s="158" t="e">
        <f t="shared" si="57"/>
        <v>#DIV/0!</v>
      </c>
      <c r="AP57" s="188">
        <f>IF(B57="",0,(AR57*10))</f>
        <v>0</v>
      </c>
      <c r="AQ57" s="26">
        <v>0</v>
      </c>
      <c r="AR57" s="188">
        <f>IF(B57="",0,IF(G57="Arrhenius",(BL57+BM57)*(12/16),"?"))</f>
        <v>0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0</v>
      </c>
      <c r="BE57" s="159"/>
      <c r="BF57" s="159">
        <f>10*19.5*BD57</f>
        <v>0</v>
      </c>
      <c r="BG57" s="159"/>
      <c r="BH57" s="159" t="e">
        <f>1-(BF57/L57)</f>
        <v>#DIV/0!</v>
      </c>
      <c r="BI57" s="159"/>
      <c r="BJ57" s="159" t="e">
        <f>(L57+L57*BH57^(F57/10))/2</f>
        <v>#DIV/0!</v>
      </c>
      <c r="BK57" s="159" t="e">
        <f>(M57+M57*BI57^(F57/10))/2</f>
        <v>#NUM!</v>
      </c>
      <c r="BL57" s="315" t="e">
        <f>(((BJ57*EXP($K$57-81000*(1/(8.314*(H57+273.15)))))*24)*F57)/1000</f>
        <v>#DIV/0!</v>
      </c>
      <c r="BM57" s="159"/>
      <c r="BR57" s="329">
        <f t="shared" ref="BR57" si="58">$X$17</f>
        <v>4.42346599112994E-2</v>
      </c>
      <c r="BT57" s="228">
        <f t="shared" si="43"/>
        <v>0</v>
      </c>
      <c r="BU57" s="228">
        <f t="shared" si="43"/>
        <v>0</v>
      </c>
      <c r="BV57" s="228">
        <f t="shared" si="43"/>
        <v>0</v>
      </c>
      <c r="BW57" s="228">
        <f t="shared" si="42"/>
        <v>0</v>
      </c>
      <c r="BX57" s="228">
        <f t="shared" si="42"/>
        <v>0</v>
      </c>
      <c r="BY57" s="228">
        <f t="shared" si="42"/>
        <v>0</v>
      </c>
      <c r="BZ57" s="228">
        <f t="shared" si="42"/>
        <v>0</v>
      </c>
      <c r="CA57" s="228">
        <f t="shared" si="42"/>
        <v>0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/>
      <c r="C62" s="8" t="s">
        <v>13</v>
      </c>
      <c r="D62" s="116"/>
      <c r="E62" s="25"/>
      <c r="F62" s="27">
        <f>(E57-Q57)*E62</f>
        <v>0</v>
      </c>
      <c r="G62" s="8" t="str">
        <f>IF(B62="","",VLOOKUP(B62,'Processed products'!$AJ$5:$AM$104,2,FALSE))</f>
        <v/>
      </c>
      <c r="H62" s="8" t="str">
        <f>IF(B62="","",VLOOKUP(B62,'Processed products'!$AJ$5:$AM$104,3,FALSE))</f>
        <v/>
      </c>
      <c r="I62" s="8" t="str">
        <f>IF(B62="","",VLOOKUP(B62,'Processed products'!$AJ$5:$AM$104,4,FALSE))</f>
        <v/>
      </c>
      <c r="L62" s="26"/>
      <c r="M62" s="26"/>
      <c r="N62" s="26"/>
      <c r="O62" s="26"/>
      <c r="P62" s="26"/>
      <c r="Q62" s="26"/>
      <c r="T62" s="16" t="str">
        <f>(IF($B62="","",VLOOKUP($B62,'Processed products'!$AJ$5:$AN$104,5,FALSE)))</f>
        <v/>
      </c>
      <c r="Z62" s="195">
        <f>F62</f>
        <v>0</v>
      </c>
      <c r="AA62" s="27">
        <f>(($AA$31+$AA$34+$AA$37+$AA$40)-$R$52-$R$57)*L62</f>
        <v>0</v>
      </c>
      <c r="AB62" s="27">
        <f>(($AB$31+$AB$34+$AB$37+$AB$40)-$S$52-$S$57)*M62</f>
        <v>0</v>
      </c>
      <c r="AC62" s="27">
        <f>(($AC$31+$AC$34+$AC$37+$AC$40)-$T$52-$T$57)*N62</f>
        <v>0</v>
      </c>
      <c r="AD62" s="27">
        <f>(($AD$31+$AD$34+$AD$37+$AD$40)-$U$52-$U$57)*O62</f>
        <v>0</v>
      </c>
      <c r="AE62" s="27">
        <f>(($AE$31+$AE$34+$AE$37+$AE$40)-$V$52-$V$57)*P62</f>
        <v>0</v>
      </c>
      <c r="AF62" s="27">
        <f>(($AF$31+$AF$34+$AF$37+$AF$40)-$W$52-$W$57)*Q62</f>
        <v>0</v>
      </c>
      <c r="AG62" s="27">
        <f>($AG$57*Q62)</f>
        <v>0</v>
      </c>
      <c r="AH62" s="196"/>
      <c r="AI62" s="200" t="str">
        <f t="shared" ref="AI62:AL64" si="59">IF($E62="","",(AA62/$F62)*1000)</f>
        <v/>
      </c>
      <c r="AJ62" s="18" t="str">
        <f t="shared" si="59"/>
        <v/>
      </c>
      <c r="AK62" s="18" t="str">
        <f t="shared" si="59"/>
        <v/>
      </c>
      <c r="AL62" s="18" t="str">
        <f t="shared" si="59"/>
        <v/>
      </c>
      <c r="AM62" s="18" t="str">
        <f t="shared" ref="AM62:AN64" si="60">IF($E62="","",(AE62/$F62))</f>
        <v/>
      </c>
      <c r="AN62" s="201" t="str">
        <f t="shared" si="60"/>
        <v/>
      </c>
      <c r="BR62" s="329">
        <f t="shared" ref="BR62:BR64" si="61">$X$17</f>
        <v>4.42346599112994E-2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/>
      <c r="C63" s="8" t="s">
        <v>13</v>
      </c>
      <c r="D63" s="116"/>
      <c r="E63" s="25"/>
      <c r="F63" s="27">
        <f>(E57-Q57)*E63</f>
        <v>0</v>
      </c>
      <c r="G63" s="8" t="str">
        <f>IF(B63="","",VLOOKUP(B63,'Processed products'!$AJ$5:$AM$104,2,FALSE))</f>
        <v/>
      </c>
      <c r="H63" s="8" t="str">
        <f>IF(B63="","",VLOOKUP(B63,'Processed products'!$AJ$5:$AM$104,3,FALSE))</f>
        <v/>
      </c>
      <c r="I63" s="8" t="str">
        <f>IF(B63="","",VLOOKUP(B63,'Processed products'!$AJ$5:$AM$104,4,FALSE))</f>
        <v/>
      </c>
      <c r="L63" s="26"/>
      <c r="M63" s="26"/>
      <c r="N63" s="26"/>
      <c r="O63" s="26"/>
      <c r="P63" s="26"/>
      <c r="Q63" s="26"/>
      <c r="T63" s="16" t="str">
        <f>(IF($B63="","",VLOOKUP($B63,'Processed products'!$AJ$5:$AN$104,5,FALSE)))</f>
        <v/>
      </c>
      <c r="Z63" s="195">
        <f t="shared" ref="Z63:Z64" si="62">F63</f>
        <v>0</v>
      </c>
      <c r="AA63" s="27">
        <f>(($AA$31+$AA$34+$AA$37+$AA$40)-$R$52-$R$57)*L63</f>
        <v>0</v>
      </c>
      <c r="AB63" s="27">
        <f>(($AB$31+$AB$34+$AB$37+$AB$40)-$S$52-$S$57)*M63</f>
        <v>0</v>
      </c>
      <c r="AC63" s="27">
        <f>(($AC$31+$AC$34+$AC$37+$AC$40)-$T$52-$T$57)*N63</f>
        <v>0</v>
      </c>
      <c r="AD63" s="27">
        <f>(($AD$31+$AD$34+$AD$37+$AD$40)-$U$52-$U$57)*O63</f>
        <v>0</v>
      </c>
      <c r="AE63" s="27">
        <f>(($AE$31+$AE$34+$AE$37+$AE$40)-$V$52-$V$57)*P63</f>
        <v>0</v>
      </c>
      <c r="AF63" s="27">
        <f>(($AF$31+$AF$34+$AF$37+$AF$40)-$W$52-$W$57)*Q63</f>
        <v>0</v>
      </c>
      <c r="AG63" s="27">
        <f t="shared" ref="AG63:AG64" si="63">($AG$57*Q63)</f>
        <v>0</v>
      </c>
      <c r="AH63" s="196"/>
      <c r="AI63" s="200" t="str">
        <f t="shared" si="59"/>
        <v/>
      </c>
      <c r="AJ63" s="18" t="str">
        <f t="shared" si="59"/>
        <v/>
      </c>
      <c r="AK63" s="18" t="str">
        <f t="shared" si="59"/>
        <v/>
      </c>
      <c r="AL63" s="18" t="str">
        <f t="shared" si="59"/>
        <v/>
      </c>
      <c r="AM63" s="18" t="str">
        <f t="shared" si="60"/>
        <v/>
      </c>
      <c r="AN63" s="201" t="str">
        <f t="shared" si="60"/>
        <v/>
      </c>
      <c r="BR63" s="329">
        <f t="shared" si="61"/>
        <v>4.42346599112994E-2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4.42346599112994E-2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0</v>
      </c>
      <c r="L65" s="27">
        <f>SUM(L62:L64)</f>
        <v>0</v>
      </c>
      <c r="M65" s="27">
        <f t="shared" ref="M65:Q65" si="64">SUM(M62:M64)</f>
        <v>0</v>
      </c>
      <c r="N65" s="27">
        <f t="shared" si="64"/>
        <v>0</v>
      </c>
      <c r="O65" s="27">
        <f t="shared" si="64"/>
        <v>0</v>
      </c>
      <c r="P65" s="27">
        <f t="shared" si="64"/>
        <v>0</v>
      </c>
      <c r="Q65" s="27">
        <f t="shared" si="64"/>
        <v>0</v>
      </c>
      <c r="Y65" s="225" t="s">
        <v>76</v>
      </c>
      <c r="Z65" s="141">
        <f t="shared" ref="Z65:AG65" si="65">SUM(Z62:Z64)</f>
        <v>0</v>
      </c>
      <c r="AA65" s="141">
        <f t="shared" si="65"/>
        <v>0</v>
      </c>
      <c r="AB65" s="141">
        <f t="shared" si="65"/>
        <v>0</v>
      </c>
      <c r="AC65" s="141">
        <f t="shared" si="65"/>
        <v>0</v>
      </c>
      <c r="AD65" s="141">
        <f t="shared" si="65"/>
        <v>0</v>
      </c>
      <c r="AE65" s="141">
        <f t="shared" si="65"/>
        <v>0</v>
      </c>
      <c r="AF65" s="141">
        <f t="shared" si="65"/>
        <v>0</v>
      </c>
      <c r="AG65" s="141">
        <f t="shared" si="65"/>
        <v>0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Y66" s="221" t="s">
        <v>74</v>
      </c>
      <c r="Z66" s="198">
        <f t="shared" ref="Z66:AF66" si="66">(Z31+Z34+Z37+Z40)-Q52-Q57-Z65</f>
        <v>0</v>
      </c>
      <c r="AA66" s="198">
        <f t="shared" si="66"/>
        <v>0</v>
      </c>
      <c r="AB66" s="198">
        <f t="shared" si="66"/>
        <v>0</v>
      </c>
      <c r="AC66" s="198">
        <f t="shared" si="66"/>
        <v>0</v>
      </c>
      <c r="AD66" s="198">
        <f t="shared" si="66"/>
        <v>0</v>
      </c>
      <c r="AE66" s="198">
        <f t="shared" si="66"/>
        <v>0</v>
      </c>
      <c r="AF66" s="198">
        <f t="shared" si="66"/>
        <v>0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 t="e">
        <f>(F31*T31+F34*T34+F37*T37+F40*T40)/(F31+F34+F37+F40)</f>
        <v>#DIV/0!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 t="e">
        <f>(B69/B70)</f>
        <v>#DIV/0!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 t="e">
        <f>B71*(Z31+Z34+Z37+Z40)</f>
        <v>#DIV/0!</v>
      </c>
      <c r="AL72" s="72"/>
      <c r="AM72" s="82"/>
      <c r="AN72" s="82"/>
      <c r="AO72" s="82"/>
      <c r="AP72" s="82"/>
      <c r="AQ72" s="82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IF(F52=0,0,B72-(1-(B69/1000))*(F31+F34+F37+F40))</f>
        <v>0</v>
      </c>
      <c r="AL73" s="72"/>
      <c r="AM73" s="82"/>
      <c r="AN73" s="82"/>
      <c r="AO73" s="82"/>
      <c r="AP73" s="82"/>
      <c r="AQ73" s="82"/>
      <c r="BT73" s="228" t="e">
        <f t="shared" ref="BT73:CB73" si="68">IF($B72="Yes",Z73,0)</f>
        <v>#DIV/0!</v>
      </c>
      <c r="BU73" s="228" t="e">
        <f t="shared" si="68"/>
        <v>#DIV/0!</v>
      </c>
      <c r="BV73" s="228" t="e">
        <f t="shared" si="68"/>
        <v>#DIV/0!</v>
      </c>
      <c r="BW73" s="228" t="e">
        <f t="shared" si="68"/>
        <v>#DIV/0!</v>
      </c>
      <c r="BX73" s="228" t="e">
        <f t="shared" si="68"/>
        <v>#DIV/0!</v>
      </c>
      <c r="BY73" s="228" t="e">
        <f t="shared" si="68"/>
        <v>#DIV/0!</v>
      </c>
      <c r="BZ73" s="228" t="e">
        <f t="shared" si="68"/>
        <v>#DIV/0!</v>
      </c>
      <c r="CA73" s="228" t="e">
        <f t="shared" si="68"/>
        <v>#DIV/0!</v>
      </c>
      <c r="CB73" s="228" t="e">
        <f t="shared" si="68"/>
        <v>#DIV/0!</v>
      </c>
    </row>
    <row r="74" spans="1:80" ht="15" thickBot="1" x14ac:dyDescent="0.35">
      <c r="D74" s="102"/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11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66</v>
      </c>
      <c r="J78" s="115">
        <f>F78-I78</f>
        <v>-66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4.42346599112994E-2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4.42346599112994E-2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6"/>
        <v>0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4.42346599112994E-2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4.42346599112994E-2</v>
      </c>
      <c r="BT81" s="228"/>
    </row>
    <row r="82" spans="1:80" x14ac:dyDescent="0.3">
      <c r="A82" s="85" t="s">
        <v>132</v>
      </c>
      <c r="B82" s="116"/>
      <c r="C82" s="8" t="s">
        <v>13</v>
      </c>
      <c r="D82" s="116"/>
      <c r="E82" s="169" t="str">
        <f>IF(B82="","",VLOOKUP(B82,$B$62:$F$64,5,FALSE))</f>
        <v/>
      </c>
      <c r="F82" s="93"/>
      <c r="G82" s="128"/>
      <c r="H82" s="93">
        <v>12.8</v>
      </c>
      <c r="I82" s="115">
        <f>IF(B82="",0,(($E$22*$F$22+$E$23*$F$23+$E$24*$F$24+$E$25*$F$25)/$E$26)+$F$57)</f>
        <v>0</v>
      </c>
      <c r="J82" s="115">
        <f t="shared" si="76"/>
        <v>0</v>
      </c>
      <c r="K82" s="93">
        <v>27.9</v>
      </c>
      <c r="L82" s="139" t="str">
        <f>IF(B82="","",VLOOKUP(B82,$B$62:$AH$64,32,FALSE)+M82)</f>
        <v/>
      </c>
      <c r="M82" s="139" t="str">
        <f>IF(B82="","",VLOOKUP(B82,$B$62:$AH$64,33,FALSE))</f>
        <v/>
      </c>
      <c r="O82" s="278" t="str">
        <f>(IF($B82="","",VLOOKUP($B82,'Processed products'!$AJ$5:$AN$250,5,FALSE)))</f>
        <v/>
      </c>
      <c r="Q82" s="159">
        <f>AR82*(16/12)*19.5</f>
        <v>0</v>
      </c>
      <c r="R82" s="159">
        <f>AR82*11</f>
        <v>0</v>
      </c>
      <c r="S82" s="159">
        <v>0</v>
      </c>
      <c r="T82" s="159">
        <v>0</v>
      </c>
      <c r="U82" s="159">
        <v>0</v>
      </c>
      <c r="V82" s="159">
        <f>(AR82*(16/12)*55)+(AR82*10*21.75)</f>
        <v>0</v>
      </c>
      <c r="W82" s="159">
        <f>AR82*(16/12)*19.5</f>
        <v>0</v>
      </c>
      <c r="X82" s="159">
        <f>AR82*(16/12)*19.5</f>
        <v>0</v>
      </c>
      <c r="Y82" s="190"/>
      <c r="Z82" s="195">
        <f>IF($B82="",0,(VLOOKUP($B82,$B$62:$AH$64,25,FALSE))-Q82)</f>
        <v>0</v>
      </c>
      <c r="AA82" s="27">
        <f>IF($B82="",0,(VLOOKUP($B82,$B$62:$AH$64,26,FALSE))-R82)</f>
        <v>0</v>
      </c>
      <c r="AB82" s="27">
        <f>IF($B82="",0,(VLOOKUP($B82,$B$62:$AH$64,27,FALSE))-S82)</f>
        <v>0</v>
      </c>
      <c r="AC82" s="27">
        <f>IF($B82="",0,(VLOOKUP($B82,$B$62:$AH$64,28,FALSE))-T82)</f>
        <v>0</v>
      </c>
      <c r="AD82" s="27">
        <f>IF($B82="",0,(VLOOKUP($B82,$B$62:$AH$64,29,FALSE))-U82)</f>
        <v>0</v>
      </c>
      <c r="AE82" s="27">
        <f>IF($B82="",0,(VLOOKUP($B82,$B$62:$AH$64,30,FALSE))-V82)</f>
        <v>0</v>
      </c>
      <c r="AF82" s="27">
        <f>IF($B82="",0,(VLOOKUP($B82,$B$62:$AH$64,31,FALSE))-W82)</f>
        <v>0</v>
      </c>
      <c r="AG82" s="27">
        <f>IF($B82="",0,(L82-X82))</f>
        <v>0</v>
      </c>
      <c r="AH82" s="196"/>
      <c r="AI82" s="192" t="str">
        <f t="shared" si="70"/>
        <v/>
      </c>
      <c r="AJ82" s="18" t="str">
        <f t="shared" si="70"/>
        <v/>
      </c>
      <c r="AK82" s="18" t="str">
        <f t="shared" si="70"/>
        <v/>
      </c>
      <c r="AL82" s="18" t="str">
        <f t="shared" si="70"/>
        <v/>
      </c>
      <c r="AM82" s="18" t="str">
        <f>IF($E82="","",(AE82/$Z82))</f>
        <v/>
      </c>
      <c r="AN82" s="201" t="str">
        <f>IF($E82="","",(AF82/$Z82)*1000)</f>
        <v/>
      </c>
      <c r="AP82" s="188" t="str">
        <f>IF(B82="","",(AR82*10))</f>
        <v/>
      </c>
      <c r="AQ82" s="26">
        <v>0</v>
      </c>
      <c r="AR82" s="188">
        <f t="shared" si="95"/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 t="e">
        <f>((L82*EXP(K82-81000*(1/(8.314*(H82+273.15)))))*24)/1000</f>
        <v>#VALUE!</v>
      </c>
      <c r="BE82" s="159"/>
      <c r="BF82" s="159" t="e">
        <f>10*19.5*BD82</f>
        <v>#VALUE!</v>
      </c>
      <c r="BG82" s="159"/>
      <c r="BH82" s="159" t="e">
        <f>1-(BF82/L82)</f>
        <v>#VALUE!</v>
      </c>
      <c r="BI82" s="159"/>
      <c r="BJ82" s="159" t="e">
        <f>(L82+L82*BH82^(J82/10))/2</f>
        <v>#VALUE!</v>
      </c>
      <c r="BK82" s="159"/>
      <c r="BL82" s="159" t="e">
        <f>(((BJ82*EXP($K82-81000*(1/(8.314*(H82+273.15)))))*24)*J82)/1000</f>
        <v>#VALUE!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4.42346599112994E-2</v>
      </c>
      <c r="BT82" s="228"/>
    </row>
    <row r="83" spans="1:80" ht="15" thickBot="1" x14ac:dyDescent="0.35">
      <c r="A83" s="85" t="s">
        <v>132</v>
      </c>
      <c r="B83" s="116"/>
      <c r="C83" s="8" t="s">
        <v>13</v>
      </c>
      <c r="D83" s="116"/>
      <c r="E83" s="169" t="str">
        <f>IF(B83="","",VLOOKUP(B83,$B$62:$F$64,5,FALSE))</f>
        <v/>
      </c>
      <c r="F83" s="93"/>
      <c r="G83" s="128"/>
      <c r="H83" s="93"/>
      <c r="I83" s="115">
        <f>IF(B83="",0,(($E$22*$F$22+$E$23*$F$23+$E$24*$F$24+$E$25*$F$25)/$E$26)+$F$57)</f>
        <v>0</v>
      </c>
      <c r="J83" s="115">
        <f t="shared" si="76"/>
        <v>0</v>
      </c>
      <c r="K83" s="93"/>
      <c r="L83" s="139" t="str">
        <f>IF(B83="","",VLOOKUP(B83,$B$62:$AH$64,32,FALSE)+M83)</f>
        <v/>
      </c>
      <c r="M83" s="139" t="str">
        <f>IF(B83="","",VLOOKUP(B83,$B$62:$AH$64,33,FALSE))</f>
        <v/>
      </c>
      <c r="O83" s="278" t="str">
        <f>(IF($B83="","",VLOOKUP($B83,'Processed products'!$AJ$5:$AN$250,5,FALSE)))</f>
        <v/>
      </c>
      <c r="Q83" s="159">
        <f>AR83*(16/12)*19.5</f>
        <v>0</v>
      </c>
      <c r="R83" s="159">
        <f>AR83*11</f>
        <v>0</v>
      </c>
      <c r="S83" s="159">
        <v>0</v>
      </c>
      <c r="T83" s="159">
        <v>0</v>
      </c>
      <c r="U83" s="159">
        <v>0</v>
      </c>
      <c r="V83" s="159">
        <f>(AR83*(16/12)*55)+(AR83*10*21.75)</f>
        <v>0</v>
      </c>
      <c r="W83" s="159">
        <f>AR83*(16/12)*19.5</f>
        <v>0</v>
      </c>
      <c r="X83" s="159">
        <f>AR83*(16/12)*19.5</f>
        <v>0</v>
      </c>
      <c r="Y83" s="190"/>
      <c r="Z83" s="197">
        <f>IF($B83="",0,(VLOOKUP($B83,$B$62:$AH$64,25,FALSE))-Q83)</f>
        <v>0</v>
      </c>
      <c r="AA83" s="198">
        <f>IF($B83="",0,(VLOOKUP($B83,$B$62:$AH$64,26,FALSE))-R83)</f>
        <v>0</v>
      </c>
      <c r="AB83" s="198">
        <f>IF($B83="",0,(VLOOKUP($B83,$B$62:$AH$64,27,FALSE))-S83)</f>
        <v>0</v>
      </c>
      <c r="AC83" s="198">
        <f>IF($B83="",0,(VLOOKUP($B83,$B$62:$AH$64,28,FALSE))-T83)</f>
        <v>0</v>
      </c>
      <c r="AD83" s="198">
        <f>IF($B83="",0,(VLOOKUP($B83,$B$62:$AH$64,29,FALSE))-U83)</f>
        <v>0</v>
      </c>
      <c r="AE83" s="198">
        <f>IF($B83="",0,(VLOOKUP($B83,$B$62:$AH$64,30,FALSE))-V83)</f>
        <v>0</v>
      </c>
      <c r="AF83" s="198">
        <f>IF($B83="",0,(VLOOKUP($B83,$B$62:$AH$64,31,FALSE))-W83)</f>
        <v>0</v>
      </c>
      <c r="AG83" s="198">
        <f>IF($B83="",0,(L83-X83))</f>
        <v>0</v>
      </c>
      <c r="AH83" s="199"/>
      <c r="AI83" s="192" t="str">
        <f t="shared" si="70"/>
        <v/>
      </c>
      <c r="AJ83" s="18" t="str">
        <f t="shared" si="70"/>
        <v/>
      </c>
      <c r="AK83" s="18" t="str">
        <f t="shared" si="70"/>
        <v/>
      </c>
      <c r="AL83" s="18" t="str">
        <f t="shared" si="70"/>
        <v/>
      </c>
      <c r="AM83" s="18" t="str">
        <f>IF($E83="","",(AE83/$Z83))</f>
        <v/>
      </c>
      <c r="AN83" s="201" t="str">
        <f>IF($E83="","",(AF83/$Z83)*1000)</f>
        <v/>
      </c>
      <c r="AP83" s="188" t="str">
        <f>IF(B83="","",(AR83*10))</f>
        <v/>
      </c>
      <c r="AQ83" s="26">
        <v>0</v>
      </c>
      <c r="AR83" s="188">
        <f t="shared" si="95"/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 t="e">
        <f>((L83*EXP(K83-81000*(1/(8.314*(H83+273.15)))))*24)/1000</f>
        <v>#VALUE!</v>
      </c>
      <c r="BE83" s="159"/>
      <c r="BF83" s="159" t="e">
        <f>10*19.5*BD83</f>
        <v>#VALUE!</v>
      </c>
      <c r="BG83" s="159"/>
      <c r="BH83" s="159" t="e">
        <f>1-(BF83/L83)</f>
        <v>#VALUE!</v>
      </c>
      <c r="BI83" s="159"/>
      <c r="BJ83" s="159" t="e">
        <f>(L83+L83*BH83^(J83/10))/2</f>
        <v>#VALUE!</v>
      </c>
      <c r="BK83" s="159"/>
      <c r="BL83" s="159" t="e">
        <f>(((BJ83*EXP($K83-81000*(1/(8.314*(H83+273.15)))))*24)*J83)/1000</f>
        <v>#VALUE!</v>
      </c>
      <c r="BM83" s="159"/>
      <c r="BO83" s="318">
        <f>VLOOKUP(B83,'Processed products'!$AJ$5:$AV$250,13,FALSE)</f>
        <v>0</v>
      </c>
      <c r="BP83" s="319">
        <f>VLOOKUP(B83,'Processed products'!$AJ$5:$AV$250,12,FALSE)</f>
        <v>0</v>
      </c>
      <c r="BR83" s="329">
        <f t="shared" si="75"/>
        <v>4.42346599112994E-2</v>
      </c>
      <c r="BT83" s="228"/>
    </row>
    <row r="84" spans="1:80" ht="15" thickBot="1" x14ac:dyDescent="0.35">
      <c r="BT84" s="228" t="e">
        <f>SUM(BT10:BT83)</f>
        <v>#DIV/0!</v>
      </c>
      <c r="BU84" s="228" t="e">
        <f t="shared" ref="BU84:CB84" si="102">SUM(BU10:BU83)</f>
        <v>#DIV/0!</v>
      </c>
      <c r="BV84" s="228" t="e">
        <f t="shared" si="102"/>
        <v>#DIV/0!</v>
      </c>
      <c r="BW84" s="228" t="e">
        <f t="shared" si="102"/>
        <v>#DIV/0!</v>
      </c>
      <c r="BX84" s="228" t="e">
        <f t="shared" si="102"/>
        <v>#DIV/0!</v>
      </c>
      <c r="BY84" s="228" t="e">
        <f t="shared" si="102"/>
        <v>#DIV/0!</v>
      </c>
      <c r="BZ84" s="228" t="e">
        <f t="shared" si="102"/>
        <v>#DIV/0!</v>
      </c>
      <c r="CA84" s="228" t="e">
        <f t="shared" si="102"/>
        <v>#DIV/0!</v>
      </c>
      <c r="CB84" s="228" t="e">
        <f t="shared" si="102"/>
        <v>#DIV/0!</v>
      </c>
    </row>
    <row r="85" spans="1:80" x14ac:dyDescent="0.3">
      <c r="Y85" s="225" t="s">
        <v>76</v>
      </c>
      <c r="Z85" s="141">
        <f>SUM(Z78:Z83)</f>
        <v>0</v>
      </c>
      <c r="AA85" s="141">
        <f t="shared" ref="AA85:AF85" si="103">SUM(AA78:AA83)</f>
        <v>0</v>
      </c>
      <c r="AB85" s="141">
        <f t="shared" si="103"/>
        <v>0</v>
      </c>
      <c r="AC85" s="141">
        <f t="shared" si="103"/>
        <v>0</v>
      </c>
      <c r="AD85" s="141">
        <f t="shared" si="103"/>
        <v>0</v>
      </c>
      <c r="AE85" s="141">
        <f t="shared" si="103"/>
        <v>0</v>
      </c>
      <c r="AF85" s="226">
        <f t="shared" si="103"/>
        <v>0</v>
      </c>
      <c r="AG85" s="82"/>
      <c r="AH85" s="82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 t="e">
        <f>E17-Q26-Q52-Q57-SUM(Q78:Q83)-BT84-Z85</f>
        <v>#DIV/0!</v>
      </c>
      <c r="AA86" s="198" t="e">
        <f>($E$17*(R17/1000))-R26-R52-R57-SUM(R78:R83)-BU84-AA85</f>
        <v>#DIV/0!</v>
      </c>
      <c r="AB86" s="198" t="e">
        <f>($E$17*(S17/1000))-S26-S52-S57-SUM(S78:S83)-BV84-AB85</f>
        <v>#DIV/0!</v>
      </c>
      <c r="AC86" s="198" t="e">
        <f>($E$17*(T17/1000))-T26-T52-T57-SUM(T78:T83)-BW84-AC85</f>
        <v>#DIV/0!</v>
      </c>
      <c r="AD86" s="198" t="e">
        <f>($E$17*(U17/1000))-U26-U52-U57-SUM(U78:U83)-BX84-AD85</f>
        <v>#DIV/0!</v>
      </c>
      <c r="AE86" s="198" t="e">
        <f>($E$17*V17)-V26-V52-V57-SUM(V78:V83)-BY84-AE85</f>
        <v>#DIV/0!</v>
      </c>
      <c r="AF86" s="199" t="e">
        <f>($E$17*(W17/1000))-W26-W52-W57-SUM(W78:W83)-BZ84-AF85</f>
        <v>#DIV/0!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/>
      <c r="C88" s="232"/>
      <c r="D88" s="232"/>
      <c r="E88" s="232"/>
      <c r="F88" s="326">
        <f>J88</f>
        <v>100</v>
      </c>
      <c r="G88" s="130"/>
      <c r="H88" s="130">
        <f>E13/(P13/1000)</f>
        <v>11.797577532735231</v>
      </c>
      <c r="I88" s="130">
        <f>E13/(P13/1000)</f>
        <v>11.797577532735231</v>
      </c>
      <c r="J88" s="28">
        <f>I88/H88*100</f>
        <v>100</v>
      </c>
      <c r="K88" s="234">
        <f>IF(B88="",0,(((VLOOKUP(B88,$B$13:$E$16,4,FALSE)*1000)/(VLOOKUP(B88,$B$13:$P$16,15,FALSE))*(F88/100))/1000)*C88)</f>
        <v>0</v>
      </c>
      <c r="L88" s="234">
        <f>IF(E88="Diesel",VLOOKUP(D88,Other_tables!$O$5:$P$13,2,FALSE)*K88*1.007,0)</f>
        <v>0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0</v>
      </c>
      <c r="R88" s="234">
        <f>IF(O88="","0",SUMPRODUCT(($D$88:$D$101=O88)*$K$88:$K$101))</f>
        <v>0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</v>
      </c>
      <c r="S89" s="234">
        <f>IF(O89="Traktor",0,(R89*VLOOKUP(O89,Other_tables!$O$5:$P$13,2,FALSE))/1000)</f>
        <v>0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/>
      <c r="C97" s="232"/>
      <c r="D97" s="232"/>
      <c r="E97" s="232"/>
      <c r="F97" s="233">
        <v>100</v>
      </c>
      <c r="G97" s="130"/>
      <c r="H97" s="130"/>
      <c r="I97" s="130"/>
      <c r="J97" s="130"/>
      <c r="K97" s="234">
        <f t="shared" si="104"/>
        <v>0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0</v>
      </c>
      <c r="R97" s="240"/>
      <c r="S97" s="239">
        <f t="shared" ref="S97" si="107">SUM(S88:S96)</f>
        <v>0</v>
      </c>
    </row>
    <row r="98" spans="1:19" x14ac:dyDescent="0.3">
      <c r="A98" s="230" t="s">
        <v>205</v>
      </c>
      <c r="B98" s="231"/>
      <c r="C98" s="232"/>
      <c r="D98" s="232"/>
      <c r="E98" s="232"/>
      <c r="F98" s="233">
        <v>100</v>
      </c>
      <c r="G98" s="130"/>
      <c r="H98" s="130"/>
      <c r="I98" s="130"/>
      <c r="J98" s="250"/>
      <c r="K98" s="234">
        <f t="shared" si="104"/>
        <v>0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/>
      <c r="C110" s="232"/>
      <c r="D110" s="232"/>
      <c r="E110" s="232"/>
      <c r="F110" s="233">
        <v>100</v>
      </c>
      <c r="G110" s="130"/>
      <c r="H110" s="130"/>
      <c r="I110" s="130"/>
      <c r="J110" s="130"/>
      <c r="K110" s="130"/>
      <c r="L110" s="130"/>
      <c r="M110" s="130"/>
      <c r="N110" s="130"/>
      <c r="O110" s="235">
        <f t="shared" si="108"/>
        <v>0</v>
      </c>
      <c r="P110" s="236"/>
      <c r="Q110" s="234">
        <f t="shared" si="109"/>
        <v>0</v>
      </c>
      <c r="R110" s="234">
        <f t="shared" si="110"/>
        <v>0</v>
      </c>
      <c r="S110" s="234">
        <f t="shared" si="111"/>
        <v>0</v>
      </c>
    </row>
    <row r="111" spans="1:19" x14ac:dyDescent="0.3">
      <c r="A111" s="230" t="s">
        <v>171</v>
      </c>
      <c r="B111" s="231"/>
      <c r="C111" s="232"/>
      <c r="D111" s="232"/>
      <c r="E111" s="232"/>
      <c r="F111" s="233">
        <v>100</v>
      </c>
      <c r="G111" s="130"/>
      <c r="H111" s="130"/>
      <c r="I111" s="130"/>
      <c r="J111" s="130"/>
      <c r="K111" s="130"/>
      <c r="L111" s="130"/>
      <c r="M111" s="130"/>
      <c r="N111" s="130"/>
      <c r="O111" s="235">
        <f t="shared" si="108"/>
        <v>0</v>
      </c>
      <c r="P111" s="236"/>
      <c r="Q111" s="234">
        <f t="shared" si="109"/>
        <v>0</v>
      </c>
      <c r="R111" s="234">
        <f t="shared" si="110"/>
        <v>0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/>
      <c r="C114" s="232"/>
      <c r="D114" s="232"/>
      <c r="E114" s="232"/>
      <c r="F114" s="233">
        <v>100</v>
      </c>
      <c r="G114" s="130"/>
      <c r="H114" s="130"/>
      <c r="I114" s="130"/>
      <c r="J114" s="130"/>
      <c r="K114" s="130"/>
      <c r="L114" s="130"/>
      <c r="M114" s="130"/>
      <c r="N114" s="130"/>
      <c r="O114" s="235">
        <f t="shared" si="108"/>
        <v>0</v>
      </c>
      <c r="P114" s="236"/>
      <c r="Q114" s="234">
        <f t="shared" si="109"/>
        <v>0</v>
      </c>
      <c r="R114" s="234">
        <f t="shared" si="110"/>
        <v>0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/>
      <c r="C118" s="232"/>
      <c r="D118" s="232"/>
      <c r="E118" s="254" t="str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/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0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</v>
      </c>
      <c r="E132" s="262">
        <f>Q97+S115+E127</f>
        <v>0</v>
      </c>
      <c r="F132" s="262">
        <f>S97</f>
        <v>0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9.3722412963640242E-2</v>
      </c>
      <c r="AN134" s="272">
        <f>V26+SUM(V78:V83)+V57</f>
        <v>1.2021461502802921</v>
      </c>
      <c r="AO134" s="269" t="s">
        <v>176</v>
      </c>
      <c r="AP134" s="188">
        <f>SUM(AP22:AP25,AP57,AP78:AP83)</f>
        <v>2.9991172148364879E-2</v>
      </c>
      <c r="AQ134" s="188">
        <f t="shared" ref="AQ134:BA134" si="112">SUM(AQ22:AQ25,AQ57,AQ78:AQ83)</f>
        <v>0</v>
      </c>
      <c r="AR134" s="188">
        <f t="shared" si="112"/>
        <v>7.4977930370912198E-3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</v>
      </c>
      <c r="AN135" s="273">
        <f>V52-F52*55</f>
        <v>0</v>
      </c>
      <c r="AO135" s="269" t="s">
        <v>177</v>
      </c>
      <c r="AP135" s="188">
        <f>SUM(AP48:AP51)</f>
        <v>0</v>
      </c>
      <c r="AQ135" s="188">
        <f t="shared" ref="AQ135:BA135" si="113">SUM(AQ48:AQ51)</f>
        <v>0</v>
      </c>
      <c r="AR135" s="188">
        <f t="shared" si="113"/>
        <v>0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B106:B114 B118:B126 B22:B26 B88:B101" xr:uid="{00000000-0002-0000-0800-000001000000}">
      <formula1>$B$13:$B$16</formula1>
    </dataValidation>
    <dataValidation type="list" allowBlank="1" showInputMessage="1" showErrorMessage="1" sqref="G78:G83 G57" xr:uid="{00000000-0002-0000-0800-000002000000}">
      <formula1>"Arrhenius, IPCC"</formula1>
    </dataValidation>
    <dataValidation type="list" allowBlank="1" showInputMessage="1" showErrorMessage="1" sqref="B81" xr:uid="{00000000-0002-0000-0800-000003000000}">
      <formula1>$B$40:$B$42</formula1>
    </dataValidation>
    <dataValidation type="list" allowBlank="1" showInputMessage="1" showErrorMessage="1" sqref="B82:B83" xr:uid="{00000000-0002-0000-0800-000004000000}">
      <formula1>$B$62:$B$64</formula1>
    </dataValidation>
    <dataValidation type="list" allowBlank="1" showInputMessage="1" showErrorMessage="1" sqref="B78" xr:uid="{00000000-0002-0000-0800-000005000000}">
      <formula1>$B$31:$B$33</formula1>
    </dataValidation>
    <dataValidation type="list" allowBlank="1" showInputMessage="1" showErrorMessage="1" sqref="B79" xr:uid="{00000000-0002-0000-0800-000006000000}">
      <formula1>$B$34:$B$36</formula1>
    </dataValidation>
    <dataValidation type="list" allowBlank="1" showInputMessage="1" showErrorMessage="1" sqref="B80" xr:uid="{00000000-0002-0000-0800-000007000000}">
      <formula1>$B$37:$B$39</formula1>
    </dataValidation>
    <dataValidation type="list" allowBlank="1" showInputMessage="1" showErrorMessage="1" sqref="D22:D25 D78:D83 D57 D62:D64 D31:D42" xr:uid="{00000000-0002-0000-0800-000008000000}">
      <formula1>"Yes,No"</formula1>
    </dataValidation>
    <dataValidation type="list" allowBlank="1" showInputMessage="1" showErrorMessage="1" sqref="G22:G25" xr:uid="{00000000-0002-0000-0800-00000C000000}">
      <formula1>"Arrhenius, IPCC_MCF_B0"</formula1>
    </dataValidation>
    <dataValidation type="list" allowBlank="1" showInputMessage="1" showErrorMessage="1" sqref="C119:C126" xr:uid="{00000000-0002-0000-0800-000012000000}"/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0800-00000D000000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00000000-0002-0000-0800-00000F000000}">
          <x14:formula1>
            <xm:f>'Processed products'!$AJ$5:$AJ$104</xm:f>
          </x14:formula1>
          <xm:sqref>B62:B64 B57 B31:B42</xm:sqref>
        </x14:dataValidation>
        <x14:dataValidation type="list" allowBlank="1" showInputMessage="1" showErrorMessage="1" xr:uid="{00000000-0002-0000-0800-000010000000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00000000-0002-0000-0800-000011000000}">
          <x14:formula1>
            <xm:f>Other_tables!$B$4:$B$11</xm:f>
          </x14:formula1>
          <xm:sqref>G5</xm:sqref>
        </x14:dataValidation>
        <x14:dataValidation type="list" allowBlank="1" showInputMessage="1" showErrorMessage="1" xr:uid="{00000000-0002-0000-0800-000013000000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00000000-0002-0000-0800-000014000000}">
          <x14:formula1>
            <xm:f>Other_tables!$T$5:$T$6</xm:f>
          </x14:formula1>
          <xm:sqref>E88:E101</xm:sqref>
        </x14:dataValidation>
        <x14:dataValidation type="list" allowBlank="1" showInputMessage="1" showErrorMessage="1" xr:uid="{00000000-0002-0000-0800-000015000000}">
          <x14:formula1>
            <xm:f>Other_tables!$O$5:$O$13</xm:f>
          </x14:formula1>
          <xm:sqref>D88:D101</xm:sqref>
        </x14:dataValidation>
        <x14:dataValidation type="list" allowBlank="1" showInputMessage="1" showErrorMessage="1" xr:uid="{D205B238-6ADA-490D-924C-CE7B6F655ACE}">
          <x14:formula1>
            <xm:f>'Processed products'!$AK$5:$AK$250</xm:f>
          </x14:formula1>
          <xm:sqref>B13:B15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59999389629810485"/>
  </sheetPr>
  <dimension ref="A1:CB137"/>
  <sheetViews>
    <sheetView topLeftCell="I36" workbookViewId="0">
      <selection activeCell="O52" sqref="O52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142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237</v>
      </c>
      <c r="C5" s="333"/>
      <c r="F5" s="99" t="s">
        <v>201</v>
      </c>
      <c r="G5" s="96" t="s">
        <v>61</v>
      </c>
    </row>
    <row r="6" spans="1:80" x14ac:dyDescent="0.3">
      <c r="A6" s="3" t="s">
        <v>5</v>
      </c>
      <c r="B6" s="333" t="s">
        <v>235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236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 t="s">
        <v>238</v>
      </c>
      <c r="C13" s="8" t="s">
        <v>13</v>
      </c>
      <c r="D13" s="35"/>
      <c r="E13" s="9">
        <v>1</v>
      </c>
      <c r="P13" s="247">
        <f>(IF($B13="","0",VLOOKUP($B13,Biomass_pool_output_Livesto_mod!$A$3:$H$250,8,FALSE)))</f>
        <v>34</v>
      </c>
      <c r="Q13" s="17"/>
      <c r="R13" s="18">
        <f>(IF($B13="","0",VLOOKUP($B13,Biomass_pool_output_Livesto_mod!$A$3:$I$250,3,FALSE)))*$E13</f>
        <v>522.17235443493098</v>
      </c>
      <c r="S13" s="18">
        <f>(IF($B13="","0",VLOOKUP($B13,Biomass_pool_output_Livesto_mod!$A$3:$I$250,4,FALSE)))*$E13</f>
        <v>141.05717546002299</v>
      </c>
      <c r="T13" s="18">
        <f>(IF($B13="","0",VLOOKUP($B13,Biomass_pool_output_Livesto_mod!$A$3:$I$250,5,FALSE)))*$E13</f>
        <v>4.7910561823377602</v>
      </c>
      <c r="U13" s="18">
        <f>(IF($B13="","0",VLOOKUP($B13,Biomass_pool_output_Livesto_mod!$A$3:$I$250,6,FALSE)))*$E13</f>
        <v>231.65864568023201</v>
      </c>
      <c r="V13" s="18">
        <f>(IF($B13="","0",VLOOKUP($B13,Biomass_pool_output_Livesto_mod!$A$3:$I$250,7,FALSE)))*$E13</f>
        <v>14.5794642899815</v>
      </c>
      <c r="W13" s="301">
        <f>IF(B13="",0,IF(VLOOKUP(B13,Other_tables!$E$3:$H$225,3,FALSE)="Nej",VLOOKUP($B13,Biomass_pool_output_Livesto_mod!$A$3:$I$250,9,FALSE)*$E13,((VLOOKUP(B13,Other_tables!$E$3:$H$225,4,FALSE))/100)*E13*1000))</f>
        <v>789.38187180371699</v>
      </c>
      <c r="X13" s="301">
        <f>(IF($B13="","0",VLOOKUP($B13,Biomass_pool_output_Livesto_mod!$A$3:$J$250,10,FALSE)))*$E13</f>
        <v>3.2947509082790899E-2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/>
      <c r="C15" s="8" t="s">
        <v>13</v>
      </c>
      <c r="D15" s="35"/>
      <c r="E15" s="9"/>
      <c r="P15" s="247" t="str">
        <f>(IF($B15="","0",VLOOKUP($B15,Biomass_pool_output_Livesto_mod!$A$3:$H$250,8,FALSE)))</f>
        <v>0</v>
      </c>
      <c r="Q15" s="17"/>
      <c r="R15" s="18">
        <f>(IF($B15="","0",VLOOKUP($B15,Biomass_pool_output_Livesto_mod!$A$3:$I$250,3,FALSE)))*$E15</f>
        <v>0</v>
      </c>
      <c r="S15" s="18">
        <f>(IF($B15="","0",VLOOKUP($B15,Biomass_pool_output_Livesto_mod!$A$3:$I$250,4,FALSE)))*$E15</f>
        <v>0</v>
      </c>
      <c r="T15" s="18">
        <f>(IF($B15="","0",VLOOKUP($B15,Biomass_pool_output_Livesto_mod!$A$3:$I$250,5,FALSE)))*$E15</f>
        <v>0</v>
      </c>
      <c r="U15" s="18">
        <f>(IF($B15="","0",VLOOKUP($B15,Biomass_pool_output_Livesto_mod!$A$3:$I$250,6,FALSE)))*$E15</f>
        <v>0</v>
      </c>
      <c r="V15" s="18">
        <f>(IF($B15="","0",VLOOKUP($B15,Biomass_pool_output_Livesto_mod!$A$3:$I$250,7,FALSE)))*$E15</f>
        <v>0</v>
      </c>
      <c r="W15" s="301">
        <f>IF(B15="",0,IF(VLOOKUP(B15,Other_tables!$E$3:$H$225,3,FALSE)="Nej",VLOOKUP($B15,Biomass_pool_output_Livesto_mod!$A$3:$I$250,9,FALSE)*$E15,((VLOOKUP(B15,Other_tables!$E$3:$H$225,4,FALSE))/100)*E15*1000))</f>
        <v>0</v>
      </c>
      <c r="X15" s="301">
        <f>(IF($B15="","0",VLOOKUP($B15,Biomass_pool_output_Livesto_mod!$A$3:$J$250,10,FALSE)))*$E15</f>
        <v>0</v>
      </c>
      <c r="AA15" s="152"/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/>
      <c r="C16" s="8" t="s">
        <v>13</v>
      </c>
      <c r="D16" s="35"/>
      <c r="E16" s="9"/>
      <c r="P16" s="247" t="str">
        <f>(IF($B16="","0",VLOOKUP($B16,Biomass_pool_output_Livesto_mod!$A$3:$H$250,8,FALSE)))</f>
        <v>0</v>
      </c>
      <c r="Q16" s="17"/>
      <c r="R16" s="18">
        <f>(IF($B16="","0",VLOOKUP($B16,Biomass_pool_output_Livesto_mod!$A$3:$I$250,3,FALSE)))*$E16</f>
        <v>0</v>
      </c>
      <c r="S16" s="18">
        <f>(IF($B16="","0",VLOOKUP($B16,Biomass_pool_output_Livesto_mod!$A$3:$I$250,4,FALSE)))*$E16</f>
        <v>0</v>
      </c>
      <c r="T16" s="18">
        <f>(IF($B16="","0",VLOOKUP($B16,Biomass_pool_output_Livesto_mod!$A$3:$I$250,5,FALSE)))*$E16</f>
        <v>0</v>
      </c>
      <c r="U16" s="18">
        <f>(IF($B16="","0",VLOOKUP($B16,Biomass_pool_output_Livesto_mod!$A$3:$I$250,6,FALSE)))*$E16</f>
        <v>0</v>
      </c>
      <c r="V16" s="18">
        <f>(IF($B16="","0",VLOOKUP($B16,Biomass_pool_output_Livesto_mod!$A$3:$I$250,7,FALSE)))*$E16</f>
        <v>0</v>
      </c>
      <c r="W16" s="301">
        <f>IF(B16="",0,IF(VLOOKUP(B16,Other_tables!$E$3:$H$225,3,FALSE)="Nej",VLOOKUP($B16,Biomass_pool_output_Livesto_mod!$A$3:$I$250,9,FALSE)*$E16,((VLOOKUP(B16,Other_tables!$E$3:$H$225,4,FALSE))/100)*E16*1000))</f>
        <v>0</v>
      </c>
      <c r="X16" s="301">
        <f>(IF($B16="","0",VLOOKUP($B16,Biomass_pool_output_Livesto_mod!$A$3:$J$250,10,FALSE)))*$E16</f>
        <v>0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34</v>
      </c>
      <c r="Q17" s="131"/>
      <c r="R17" s="18">
        <f t="shared" ref="R17:V17" si="1">SUM(R13:R16)</f>
        <v>522.17235443493098</v>
      </c>
      <c r="S17" s="18">
        <f t="shared" si="1"/>
        <v>141.05717546002299</v>
      </c>
      <c r="T17" s="18">
        <f t="shared" si="1"/>
        <v>4.7910561823377602</v>
      </c>
      <c r="U17" s="18">
        <f t="shared" si="1"/>
        <v>231.65864568023201</v>
      </c>
      <c r="V17" s="18">
        <f t="shared" si="1"/>
        <v>14.5794642899815</v>
      </c>
      <c r="W17" s="18">
        <f>SUM(W13:W16)</f>
        <v>789.38187180371699</v>
      </c>
      <c r="X17" s="301">
        <f>IF((X13+X14+X15+X16)=0,0,(E13*X13+E14*X14+E15*X15+E16*X16)/E17)</f>
        <v>3.2947509082790899E-2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 t="str">
        <f t="shared" ref="B22:B25" si="2">IF(B13="","",B13)</f>
        <v>Cattle_ajle_org</v>
      </c>
      <c r="C22" s="8" t="s">
        <v>13</v>
      </c>
      <c r="D22" s="116" t="s">
        <v>128</v>
      </c>
      <c r="E22" s="115">
        <f>IF(B22="",0,VLOOKUP(B22,$B$13:$E$16,4,FALSE))</f>
        <v>1</v>
      </c>
      <c r="F22" s="93">
        <v>66</v>
      </c>
      <c r="G22" s="128" t="s">
        <v>101</v>
      </c>
      <c r="H22" s="93">
        <v>7.2</v>
      </c>
      <c r="I22" s="93">
        <v>33</v>
      </c>
      <c r="J22" s="93">
        <v>67</v>
      </c>
      <c r="K22" s="93">
        <v>31.2</v>
      </c>
      <c r="L22" s="163">
        <f>IF(G22="IPCC_MCF_B0",0,((W13/1000)*(I22/100)))</f>
        <v>0.26049601769522662</v>
      </c>
      <c r="M22" s="163">
        <f>IF(G22="IPCC_MCF_B0",0,((W13/1000)*(J22/100)))</f>
        <v>0.52888585410849043</v>
      </c>
      <c r="O22" s="177"/>
      <c r="P22" s="247">
        <f>IF($B22="","0",(((E22-Q22)*1000)/((E22*1000)/P13)))</f>
        <v>30.823182569203883</v>
      </c>
      <c r="Q22" s="243">
        <f>AR22*(16/12)*9.375</f>
        <v>9.3435806788121148E-2</v>
      </c>
      <c r="R22" s="159">
        <f>AR22*5</f>
        <v>3.7374322715248459E-2</v>
      </c>
      <c r="S22" s="159">
        <v>0</v>
      </c>
      <c r="T22" s="159">
        <v>0</v>
      </c>
      <c r="U22" s="159">
        <v>0</v>
      </c>
      <c r="V22" s="159">
        <f>(AR22*(16/12)*55)+(AR22*4*21.75)</f>
        <v>1.1984699484023005</v>
      </c>
      <c r="W22" s="159">
        <f>AR22*(16/12)*9.375</f>
        <v>9.3435806788121148E-2</v>
      </c>
      <c r="X22" s="159">
        <f>IF(L22&gt;0,(L22-(L22*BH22^(F22/10))),0)</f>
        <v>9.2769688922823668E-2</v>
      </c>
      <c r="Y22" s="207">
        <f>IF(M22&gt;0,(M22-(M22*BI22^(F22/10))),0)</f>
        <v>2.248413778286662E-3</v>
      </c>
      <c r="Z22" s="202">
        <f>E22-Q22</f>
        <v>0.90656419321187887</v>
      </c>
      <c r="AA22" s="27">
        <f>IF($E22="",0,(R13-(R22*1000))/1000)</f>
        <v>0.4847980317196825</v>
      </c>
      <c r="AB22" s="27">
        <f>IF($E22="",0,(S13-(S22*1000))/1000)</f>
        <v>0.141057175460023</v>
      </c>
      <c r="AC22" s="27">
        <f>IF($E22="",0,(T13-(T22*1000))/1000)</f>
        <v>4.7910561823377605E-3</v>
      </c>
      <c r="AD22" s="27">
        <f>IF($E22="",0,(U13-(U22*1000))/1000)</f>
        <v>0.23165864568023201</v>
      </c>
      <c r="AE22" s="27">
        <f>IF($E22="",0,(V13-V22))</f>
        <v>13.3809943415792</v>
      </c>
      <c r="AF22" s="27">
        <f>IF($E22="",0,(W13-(W22*1000))/1000)</f>
        <v>0.69594606501559586</v>
      </c>
      <c r="AG22" s="27">
        <f>IF($E22="",0,(L22-X22))</f>
        <v>0.16772632877240296</v>
      </c>
      <c r="AH22" s="196">
        <f>IF($E22="",0,(M22-Y22))</f>
        <v>0.52663744033020377</v>
      </c>
      <c r="AI22" s="200">
        <f>IF($E22=0,"",(AA22/$Z22)*1000)</f>
        <v>534.76415167257471</v>
      </c>
      <c r="AJ22" s="18">
        <f t="shared" ref="AJ22:AL25" si="3">IF($E22=0,"",(AB22/$Z22)*1000)</f>
        <v>155.59535277945358</v>
      </c>
      <c r="AK22" s="18">
        <f t="shared" si="3"/>
        <v>5.2848504476704079</v>
      </c>
      <c r="AL22" s="18">
        <f t="shared" si="3"/>
        <v>255.53474030281893</v>
      </c>
      <c r="AM22" s="18">
        <f>IF($E22=0,"",(AE22/$Z22))</f>
        <v>14.760117862334148</v>
      </c>
      <c r="AN22" s="201">
        <f>IF($E22=0,"",(AF22/$Z22)*1000)</f>
        <v>767.67433594516774</v>
      </c>
      <c r="AP22" s="264">
        <f>IF(B22="","",(AR22*4))</f>
        <v>2.9899458172198766E-2</v>
      </c>
      <c r="AQ22" s="26">
        <v>0</v>
      </c>
      <c r="AR22" s="272">
        <f>IF(F22="",0,IF(G22="Arrhenius",(BL22+BM22)*(12/16),(((W13/1000)*BO22*(BP22/100)*0.67)*(12/16))*(F22/$G$8)))</f>
        <v>7.4748645430496915E-3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1.7930185561984248E-4</v>
      </c>
      <c r="BE22" s="138">
        <f>((M22*0.01*EXP(K22-81000*(1/(8.314*(H22+273.15)))))*24)/1000</f>
        <v>3.6403710080392271E-6</v>
      </c>
      <c r="BF22" s="138">
        <f>10*9.375*BD22</f>
        <v>1.6809548964360235E-2</v>
      </c>
      <c r="BG22" s="138">
        <f>10*9.375*BE22</f>
        <v>3.4128478200367755E-4</v>
      </c>
      <c r="BH22" s="139">
        <f>IF(B22="",0,1-(BF22/L22))</f>
        <v>0.93547099447782367</v>
      </c>
      <c r="BI22" s="139">
        <f>IF(B22="",0,1-(BG22/M22))</f>
        <v>0.99935470994477826</v>
      </c>
      <c r="BJ22" s="54">
        <f>IF(B22="",0,(L22+L22*BH22^(F22/10))/2)</f>
        <v>0.21411117323381479</v>
      </c>
      <c r="BK22" s="54">
        <f>IF(B22="",0,(M22+M22*BI22^(F22/10))/2)</f>
        <v>0.52776164721934715</v>
      </c>
      <c r="BL22" s="140">
        <f>(((BJ22*EXP($K22-81000*(1/(8.314*(H22+273.15)))))*24)*F22)/1000</f>
        <v>9.7267322802950043E-3</v>
      </c>
      <c r="BM22" s="290">
        <f>(((BK22*0.01*EXP(K22-81000*(1/(8.314*(H22+273.15)))))*24)*F22)/1000</f>
        <v>2.3975377710458348E-4</v>
      </c>
      <c r="BO22" s="285">
        <f>VLOOKUP(B22,'Processed products'!$AK$5:$AV$250,12,FALSE)</f>
        <v>0.24</v>
      </c>
      <c r="BP22" s="316">
        <f>VLOOKUP(B22,'Processed products'!$AK$5:$AV$250,11,FALSE)</f>
        <v>6.61</v>
      </c>
      <c r="BR22" s="329">
        <f>$X$17</f>
        <v>3.2947509082790899E-2</v>
      </c>
      <c r="BT22" s="228">
        <f t="shared" si="0"/>
        <v>0.90656419321187887</v>
      </c>
      <c r="BU22" s="228">
        <f t="shared" si="0"/>
        <v>0.4847980317196825</v>
      </c>
      <c r="BV22" s="228">
        <f t="shared" si="0"/>
        <v>0.141057175460023</v>
      </c>
      <c r="BW22" s="228">
        <f t="shared" si="0"/>
        <v>4.7910561823377605E-3</v>
      </c>
      <c r="BX22" s="228">
        <f t="shared" si="0"/>
        <v>0.23165864568023201</v>
      </c>
      <c r="BY22" s="228">
        <f t="shared" si="0"/>
        <v>13.3809943415792</v>
      </c>
      <c r="BZ22" s="228">
        <f t="shared" si="0"/>
        <v>0.69594606501559586</v>
      </c>
      <c r="CA22" s="228">
        <f t="shared" si="0"/>
        <v>0.16772632877240296</v>
      </c>
      <c r="CB22" s="228">
        <f t="shared" si="0"/>
        <v>0.52663744033020377</v>
      </c>
    </row>
    <row r="23" spans="1:80" x14ac:dyDescent="0.3">
      <c r="A23" s="85" t="s">
        <v>89</v>
      </c>
      <c r="B23" s="116" t="str">
        <f t="shared" si="2"/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3"/>
        <v/>
      </c>
      <c r="AK23" s="18" t="str">
        <f t="shared" si="3"/>
        <v/>
      </c>
      <c r="AL23" s="18" t="str">
        <f t="shared" si="3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3.2947509082790899E-2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2"/>
        <v/>
      </c>
      <c r="C24" s="8" t="s">
        <v>13</v>
      </c>
      <c r="D24" s="116"/>
      <c r="E24" s="115">
        <f>IF(B24="",0,VLOOKUP(B24,$B$13:$E$16,4,FALSE))</f>
        <v>0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8">IF(G24="IPCC_MCF_B0",0,((W15/1000)*(J24/100)))</f>
        <v>0</v>
      </c>
      <c r="O24" s="177"/>
      <c r="P24" s="247" t="str">
        <f>IF($B24="","0",(((E24-Q24)*1000)/((E24*1000)/P15)))</f>
        <v>0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0</v>
      </c>
      <c r="AA24" s="27">
        <f t="shared" si="9"/>
        <v>0</v>
      </c>
      <c r="AB24" s="27">
        <f t="shared" si="9"/>
        <v>0</v>
      </c>
      <c r="AC24" s="27">
        <f t="shared" si="9"/>
        <v>0</v>
      </c>
      <c r="AD24" s="27">
        <f t="shared" si="9"/>
        <v>0</v>
      </c>
      <c r="AE24" s="27">
        <f t="shared" si="10"/>
        <v>0</v>
      </c>
      <c r="AF24" s="27">
        <f t="shared" si="11"/>
        <v>0</v>
      </c>
      <c r="AG24" s="27">
        <f t="shared" si="12"/>
        <v>0</v>
      </c>
      <c r="AH24" s="196">
        <f t="shared" si="12"/>
        <v>0</v>
      </c>
      <c r="AI24" s="200" t="str">
        <f t="shared" si="13"/>
        <v/>
      </c>
      <c r="AJ24" s="18" t="str">
        <f t="shared" si="3"/>
        <v/>
      </c>
      <c r="AK24" s="18" t="str">
        <f t="shared" si="3"/>
        <v/>
      </c>
      <c r="AL24" s="18" t="str">
        <f t="shared" si="3"/>
        <v/>
      </c>
      <c r="AM24" s="18" t="str">
        <f t="shared" si="14"/>
        <v/>
      </c>
      <c r="AN24" s="201" t="str">
        <f t="shared" si="15"/>
        <v/>
      </c>
      <c r="AP24" s="264" t="str">
        <f t="shared" si="16"/>
        <v/>
      </c>
      <c r="AQ24" s="26">
        <v>0</v>
      </c>
      <c r="AR24" s="272">
        <f t="shared" si="17"/>
        <v>0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0"/>
        <v>0</v>
      </c>
      <c r="BH24" s="139">
        <f t="shared" si="21"/>
        <v>0</v>
      </c>
      <c r="BI24" s="139">
        <f t="shared" si="22"/>
        <v>0</v>
      </c>
      <c r="BJ24" s="54">
        <f t="shared" si="23"/>
        <v>0</v>
      </c>
      <c r="BK24" s="54">
        <f t="shared" si="24"/>
        <v>0</v>
      </c>
      <c r="BL24" s="140">
        <f t="shared" si="25"/>
        <v>0</v>
      </c>
      <c r="BM24" s="290">
        <f t="shared" si="26"/>
        <v>0</v>
      </c>
      <c r="BO24" s="285" t="e">
        <f>VLOOKUP(B24,'Processed products'!$AK$5:$AV$250,12,FALSE)</f>
        <v>#N/A</v>
      </c>
      <c r="BP24" s="316" t="e">
        <f>VLOOKUP(B24,'Processed products'!$AK$5:$AV$250,11,FALSE)</f>
        <v>#N/A</v>
      </c>
      <c r="BR24" s="329">
        <f t="shared" si="27"/>
        <v>3.2947509082790899E-2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2"/>
        <v/>
      </c>
      <c r="C25" s="8" t="s">
        <v>13</v>
      </c>
      <c r="D25" s="116"/>
      <c r="E25" s="115">
        <f>IF(B25="",0,VLOOKUP(B25,$B$13:$E$16,4,FALSE))</f>
        <v>0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 t="str">
        <f t="shared" ref="P25" si="29">IF($B25="","0",(((E25-Q25)*1000)/((E25*1000)/P16)))</f>
        <v>0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0</v>
      </c>
      <c r="AA25" s="223">
        <f t="shared" si="9"/>
        <v>0</v>
      </c>
      <c r="AB25" s="223">
        <f t="shared" si="9"/>
        <v>0</v>
      </c>
      <c r="AC25" s="223">
        <f t="shared" si="9"/>
        <v>0</v>
      </c>
      <c r="AD25" s="223">
        <f t="shared" si="9"/>
        <v>0</v>
      </c>
      <c r="AE25" s="223">
        <f t="shared" si="10"/>
        <v>0</v>
      </c>
      <c r="AF25" s="223">
        <f t="shared" si="11"/>
        <v>0</v>
      </c>
      <c r="AG25" s="223">
        <f t="shared" si="12"/>
        <v>0</v>
      </c>
      <c r="AH25" s="224">
        <f t="shared" si="12"/>
        <v>0</v>
      </c>
      <c r="AI25" s="156" t="str">
        <f t="shared" si="13"/>
        <v/>
      </c>
      <c r="AJ25" s="157" t="str">
        <f t="shared" si="3"/>
        <v/>
      </c>
      <c r="AK25" s="157" t="str">
        <f t="shared" si="3"/>
        <v/>
      </c>
      <c r="AL25" s="157" t="str">
        <f t="shared" si="3"/>
        <v/>
      </c>
      <c r="AM25" s="157" t="str">
        <f t="shared" si="14"/>
        <v/>
      </c>
      <c r="AN25" s="158" t="str">
        <f t="shared" si="15"/>
        <v/>
      </c>
      <c r="AP25" s="264" t="str">
        <f t="shared" si="16"/>
        <v/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>
        <f t="shared" si="21"/>
        <v>0</v>
      </c>
      <c r="BI25" s="314">
        <f t="shared" si="22"/>
        <v>0</v>
      </c>
      <c r="BJ25" s="291">
        <f t="shared" si="23"/>
        <v>0</v>
      </c>
      <c r="BK25" s="291">
        <f t="shared" si="24"/>
        <v>0</v>
      </c>
      <c r="BL25" s="292">
        <f t="shared" si="25"/>
        <v>0</v>
      </c>
      <c r="BM25" s="293">
        <f t="shared" si="26"/>
        <v>0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3.2947509082790899E-2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0.26049601769522662</v>
      </c>
      <c r="M26" s="163">
        <f>SUM(M22:M25)</f>
        <v>0.52888585410849043</v>
      </c>
      <c r="O26" s="177"/>
      <c r="P26" s="249">
        <f>(E22*P22+E23*P23+E24*P24+E25*P25)/E26</f>
        <v>30.823182569203883</v>
      </c>
      <c r="Q26" s="244">
        <f>SUM(Q22:Q25)</f>
        <v>9.3435806788121148E-2</v>
      </c>
      <c r="R26" s="208">
        <f t="shared" ref="R26:Y26" si="30">SUM(R22:R25)</f>
        <v>3.7374322715248459E-2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1.1984699484023005</v>
      </c>
      <c r="W26" s="208">
        <f t="shared" si="30"/>
        <v>9.3435806788121148E-2</v>
      </c>
      <c r="X26" s="208">
        <f t="shared" si="30"/>
        <v>9.2769688922823668E-2</v>
      </c>
      <c r="Y26" s="222">
        <f t="shared" si="30"/>
        <v>2.248413778286662E-3</v>
      </c>
      <c r="Z26" s="215">
        <f>SUM(Z22:Z25)</f>
        <v>0.90656419321187887</v>
      </c>
      <c r="AA26" s="70">
        <f t="shared" ref="AA26:AH26" si="31">SUM(AA22:AA25)</f>
        <v>0.4847980317196825</v>
      </c>
      <c r="AB26" s="70">
        <f t="shared" si="31"/>
        <v>0.141057175460023</v>
      </c>
      <c r="AC26" s="70">
        <f t="shared" si="31"/>
        <v>4.7910561823377605E-3</v>
      </c>
      <c r="AD26" s="70">
        <f t="shared" si="31"/>
        <v>0.23165864568023201</v>
      </c>
      <c r="AE26" s="70">
        <f t="shared" si="31"/>
        <v>13.3809943415792</v>
      </c>
      <c r="AF26" s="70">
        <f t="shared" si="31"/>
        <v>0.69594606501559586</v>
      </c>
      <c r="AG26" s="70">
        <f t="shared" si="31"/>
        <v>0.16772632877240296</v>
      </c>
      <c r="AH26" s="216">
        <f t="shared" si="31"/>
        <v>0.52663744033020377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B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>Solid/total fraction of input1 - Cattle_ajle_org</v>
      </c>
      <c r="B31" s="66"/>
      <c r="C31" s="67" t="s">
        <v>13</v>
      </c>
      <c r="D31" s="280"/>
      <c r="E31" s="68"/>
      <c r="F31" s="70">
        <f>IF(E31&gt;0,(E31)*($E$22-$Q$22),0)</f>
        <v>0</v>
      </c>
      <c r="G31" s="67" t="str">
        <f>IF(B31="","",VLOOKUP(B31,'Processed products'!$AJ$5:$AM$104,2,FALSE))</f>
        <v/>
      </c>
      <c r="H31" s="67" t="str">
        <f>IF(G31="","",VLOOKUP(G31,Other_tables!$Y$3:$AA$214,2,FALSE))</f>
        <v/>
      </c>
      <c r="I31" s="67" t="str">
        <f>IF(G31="","",VLOOKUP(G31,Other_tables!$Y$3:$AA$214,3,FALSE))</f>
        <v/>
      </c>
      <c r="J31" s="111"/>
      <c r="K31" s="111"/>
      <c r="L31" s="69"/>
      <c r="M31" s="69"/>
      <c r="N31" s="69"/>
      <c r="O31" s="69"/>
      <c r="P31" s="69"/>
      <c r="Q31" s="69"/>
      <c r="R31" s="180"/>
      <c r="S31" s="181"/>
      <c r="T31" s="172">
        <f>IF(B32="",P13,IF(B33="",(F31/(((E13/(P13/1000))-Q22)-(F32/(T32/1000))))*1000,(F31/(((E13/(P13/1000))-Q22)-((F33/(T33/1000))+(F32/(T32/1000)))))*1000))</f>
        <v>34</v>
      </c>
      <c r="U31" s="182" t="s">
        <v>126</v>
      </c>
      <c r="V31" s="180"/>
      <c r="W31" s="180"/>
      <c r="X31" s="180"/>
      <c r="Y31" s="180"/>
      <c r="Z31" s="215">
        <f>F31</f>
        <v>0</v>
      </c>
      <c r="AA31" s="170">
        <f t="shared" ref="AA31:AD33" si="32">IF($E31="",0,((R$13-(R$22*1000))*L31)/1000)</f>
        <v>0</v>
      </c>
      <c r="AB31" s="70">
        <f t="shared" si="32"/>
        <v>0</v>
      </c>
      <c r="AC31" s="70">
        <f t="shared" si="32"/>
        <v>0</v>
      </c>
      <c r="AD31" s="70">
        <f t="shared" si="32"/>
        <v>0</v>
      </c>
      <c r="AE31" s="70">
        <f>IF($E31="",0,((V$13-V$22)*P31))</f>
        <v>0</v>
      </c>
      <c r="AF31" s="144">
        <f>IF($E31="",0,((W$13-(W$22*1000))*Q31)/1000)</f>
        <v>0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 t="str">
        <f t="shared" ref="AI31:AL42" si="35">IF($E31="","",(AA31/$F31)*1000)</f>
        <v/>
      </c>
      <c r="AJ31" s="71" t="str">
        <f t="shared" si="35"/>
        <v/>
      </c>
      <c r="AK31" s="71" t="str">
        <f t="shared" si="35"/>
        <v/>
      </c>
      <c r="AL31" s="71" t="str">
        <f t="shared" si="35"/>
        <v/>
      </c>
      <c r="AM31" s="187" t="str">
        <f t="shared" ref="AM31:AM42" si="36">IF($E31="","",(AE31/$F31))</f>
        <v/>
      </c>
      <c r="AN31" s="112" t="str">
        <f t="shared" ref="AN31:AN42" si="37">IF($E31="","",(AF31/$F31)*1000)</f>
        <v/>
      </c>
      <c r="BR31" s="329">
        <f t="shared" ref="BR31:BR42" si="38">$X$17</f>
        <v>3.2947509082790899E-2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179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154" t="str">
        <f t="shared" si="37"/>
        <v/>
      </c>
      <c r="BR32" s="329">
        <f t="shared" si="38"/>
        <v>3.2947509082790899E-2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3.2947509082790899E-2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/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products'!$AJ$5:$AM$250,2,FALSE))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3.2947509082790899E-2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3.2947509082790899E-2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3.2947509082790899E-2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 xml:space="preserve">Solid/total fraction of input3 - </v>
      </c>
      <c r="B37" s="66"/>
      <c r="C37" s="67" t="s">
        <v>13</v>
      </c>
      <c r="D37" s="280"/>
      <c r="E37" s="68"/>
      <c r="F37" s="70">
        <f>IF(E37&gt;0,(E37)*($E$24-$Q$24),0)</f>
        <v>0</v>
      </c>
      <c r="G37" s="67" t="str">
        <f>IF(B37="","",B37)</f>
        <v/>
      </c>
      <c r="H37" s="67" t="str">
        <f>IF(G37="","",VLOOKUP(G37,Other_tables!$Y$3:$AA$214,2,FALSE))</f>
        <v/>
      </c>
      <c r="I37" s="67" t="str">
        <f>IF(G37="","",VLOOKUP(G37,Other_tables!$Y$3:$AA$214,3,FALSE))</f>
        <v/>
      </c>
      <c r="J37" s="111"/>
      <c r="K37" s="111"/>
      <c r="L37" s="69"/>
      <c r="M37" s="69"/>
      <c r="N37" s="69"/>
      <c r="O37" s="69"/>
      <c r="P37" s="69"/>
      <c r="Q37" s="69"/>
      <c r="R37" s="180"/>
      <c r="S37" s="181"/>
      <c r="T37" s="172" t="str">
        <f>IF(B38="",P15,IF(B39="",(F37/(((E15/(P15/1000))-Q24)-(F38/(T38/1000))))*1000,(F37/(((E15/(P15/1000))-Q24)-((F39/(T39/1000))+(F38/(T38/1000)))))*1000))</f>
        <v>0</v>
      </c>
      <c r="U37" s="182" t="s">
        <v>126</v>
      </c>
      <c r="V37" s="180"/>
      <c r="W37" s="180"/>
      <c r="X37" s="180"/>
      <c r="Y37" s="180"/>
      <c r="Z37" s="215">
        <f t="shared" si="39"/>
        <v>0</v>
      </c>
      <c r="AA37" s="170">
        <f t="shared" ref="AA37:AD39" si="41">IF($E37="",0,((R$15-(R$24*1000))*L37)/1000)</f>
        <v>0</v>
      </c>
      <c r="AB37" s="70">
        <f t="shared" si="41"/>
        <v>0</v>
      </c>
      <c r="AC37" s="70">
        <f t="shared" si="41"/>
        <v>0</v>
      </c>
      <c r="AD37" s="70">
        <f t="shared" si="41"/>
        <v>0</v>
      </c>
      <c r="AE37" s="70">
        <f>IF($E37="",0,((V$15-V$24)*P37))</f>
        <v>0</v>
      </c>
      <c r="AF37" s="144">
        <f>IF($E37="",0,((W$15-(W$24*1000))*Q37)/1000)</f>
        <v>0</v>
      </c>
      <c r="AG37" s="144">
        <f t="shared" si="33"/>
        <v>0</v>
      </c>
      <c r="AH37" s="216">
        <f t="shared" si="34"/>
        <v>0</v>
      </c>
      <c r="AI37" s="210" t="str">
        <f t="shared" si="35"/>
        <v/>
      </c>
      <c r="AJ37" s="71" t="str">
        <f t="shared" si="35"/>
        <v/>
      </c>
      <c r="AK37" s="71" t="str">
        <f t="shared" si="35"/>
        <v/>
      </c>
      <c r="AL37" s="71" t="str">
        <f t="shared" si="35"/>
        <v/>
      </c>
      <c r="AM37" s="187" t="str">
        <f>IF($E37="","",(AE37/$F37))</f>
        <v/>
      </c>
      <c r="AN37" s="112" t="str">
        <f t="shared" si="37"/>
        <v/>
      </c>
      <c r="BR37" s="329">
        <f t="shared" si="38"/>
        <v>3.2947509082790899E-2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3.2947509082790899E-2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3.2947509082790899E-2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 xml:space="preserve">Solid/total fraction of input4 - </v>
      </c>
      <c r="B40" s="66" t="str">
        <f>IF(B16="","",B16)</f>
        <v/>
      </c>
      <c r="C40" s="67" t="s">
        <v>13</v>
      </c>
      <c r="D40" s="280"/>
      <c r="E40" s="68"/>
      <c r="F40" s="70">
        <f>IF(E40&gt;0,(E40)*($E$25-$Q$25),0)</f>
        <v>0</v>
      </c>
      <c r="G40" s="67" t="str">
        <f>B40</f>
        <v/>
      </c>
      <c r="H40" s="67" t="str">
        <f>IF(G40="","",VLOOKUP(G40,Other_tables!$Y$3:$AA$214,2,FALSE))</f>
        <v/>
      </c>
      <c r="I40" s="67" t="str">
        <f>IF(G40="","",VLOOKUP(G40,Other_tables!$Y$3:$AA$214,3,FALSE))</f>
        <v/>
      </c>
      <c r="J40" s="111"/>
      <c r="K40" s="111"/>
      <c r="L40" s="69"/>
      <c r="M40" s="69"/>
      <c r="N40" s="69"/>
      <c r="O40" s="69"/>
      <c r="P40" s="69"/>
      <c r="Q40" s="69"/>
      <c r="R40" s="180"/>
      <c r="S40" s="181"/>
      <c r="T40" s="172" t="str">
        <f>IF(B41="",P16,IF(B42="",(F40/(((E16/(P16/1000))-Q25)-(F41/(T41/1000))))*1000,(F40/(((E16/(P16/1000))-Q25)-((F42/(T42/1000))+(F41/(T41/1000)))))*1000))</f>
        <v>0</v>
      </c>
      <c r="U40" s="182" t="s">
        <v>126</v>
      </c>
      <c r="V40" s="180"/>
      <c r="W40" s="180"/>
      <c r="X40" s="180"/>
      <c r="Y40" s="180"/>
      <c r="Z40" s="215">
        <f t="shared" si="39"/>
        <v>0</v>
      </c>
      <c r="AA40" s="170">
        <f t="shared" ref="AA40:AD42" si="44">IF($E40="",0,((R$16-(R$25*1000))*L40)/1000)</f>
        <v>0</v>
      </c>
      <c r="AB40" s="70">
        <f t="shared" si="44"/>
        <v>0</v>
      </c>
      <c r="AC40" s="70">
        <f t="shared" si="44"/>
        <v>0</v>
      </c>
      <c r="AD40" s="70">
        <f t="shared" si="44"/>
        <v>0</v>
      </c>
      <c r="AE40" s="70">
        <f>IF($E40="",0,((V$16-V$25)*P40))</f>
        <v>0</v>
      </c>
      <c r="AF40" s="144">
        <f>IF($E40="",0,((W$16-(W$25*1000))*Q40)/1000)</f>
        <v>0</v>
      </c>
      <c r="AG40" s="144">
        <f t="shared" si="33"/>
        <v>0</v>
      </c>
      <c r="AH40" s="216">
        <f t="shared" si="34"/>
        <v>0</v>
      </c>
      <c r="AI40" s="210" t="str">
        <f t="shared" si="35"/>
        <v/>
      </c>
      <c r="AJ40" s="71" t="str">
        <f t="shared" si="35"/>
        <v/>
      </c>
      <c r="AK40" s="71" t="str">
        <f t="shared" si="35"/>
        <v/>
      </c>
      <c r="AL40" s="71" t="str">
        <f t="shared" si="35"/>
        <v/>
      </c>
      <c r="AM40" s="187" t="str">
        <f t="shared" si="36"/>
        <v/>
      </c>
      <c r="AN40" s="112" t="str">
        <f t="shared" si="37"/>
        <v/>
      </c>
      <c r="BR40" s="329">
        <f t="shared" si="38"/>
        <v>3.2947509082790899E-2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3.2947509082790899E-2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3.2947509082790899E-2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0</v>
      </c>
      <c r="L43" s="27">
        <f t="shared" ref="L43:Q43" si="45">SUM(L28,L31:L42)</f>
        <v>0</v>
      </c>
      <c r="M43" s="27">
        <f t="shared" si="45"/>
        <v>0</v>
      </c>
      <c r="N43" s="27">
        <f t="shared" si="45"/>
        <v>0</v>
      </c>
      <c r="O43" s="27">
        <f t="shared" si="45"/>
        <v>0</v>
      </c>
      <c r="P43" s="27">
        <f t="shared" si="45"/>
        <v>0</v>
      </c>
      <c r="Q43" s="64">
        <f t="shared" si="45"/>
        <v>0</v>
      </c>
      <c r="S43" s="28"/>
      <c r="Y43" s="225" t="s">
        <v>40</v>
      </c>
      <c r="Z43" s="141">
        <f>SUM(Z31:Z42)</f>
        <v>0</v>
      </c>
      <c r="AA43" s="141">
        <f t="shared" ref="AA43:AG43" si="46">SUM(AA31:AA42)</f>
        <v>0</v>
      </c>
      <c r="AB43" s="141">
        <f t="shared" si="46"/>
        <v>0</v>
      </c>
      <c r="AC43" s="141">
        <f t="shared" si="46"/>
        <v>0</v>
      </c>
      <c r="AD43" s="141">
        <f>SUM(AD31:AD42)</f>
        <v>0</v>
      </c>
      <c r="AE43" s="141">
        <f t="shared" si="46"/>
        <v>0</v>
      </c>
      <c r="AF43" s="141">
        <f t="shared" si="46"/>
        <v>0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0.90656419321187887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0.90656419321187887</v>
      </c>
      <c r="AA44" s="198">
        <f t="shared" ref="AA44:AG44" si="47">AA26-AA43</f>
        <v>0.4847980317196825</v>
      </c>
      <c r="AB44" s="198">
        <f t="shared" si="47"/>
        <v>0.141057175460023</v>
      </c>
      <c r="AC44" s="198">
        <f t="shared" si="47"/>
        <v>4.7910561823377605E-3</v>
      </c>
      <c r="AD44" s="198">
        <f t="shared" si="47"/>
        <v>0.23165864568023201</v>
      </c>
      <c r="AE44" s="198">
        <f t="shared" si="47"/>
        <v>13.3809943415792</v>
      </c>
      <c r="AF44" s="198">
        <f t="shared" si="47"/>
        <v>0.69594606501559586</v>
      </c>
      <c r="AG44" s="198">
        <f t="shared" si="47"/>
        <v>0.16772632877240296</v>
      </c>
      <c r="AH44" s="199">
        <f>AH26-AH43</f>
        <v>0.52663744033020377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58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/>
      </c>
      <c r="C48" s="27">
        <f>IF(B48="",0,IF(VLOOKUP(G48,Other_tables!$E$3:$H$225,3,FALSE)="Nej",VLOOKUP(B48,$B$31:$AH$42,31,FALSE),((VLOOKUP(G48,Other_tables!$E$3:$H$225,4,FALSE))/100)*VLOOKUP(B48,$B$31:$F$42,5,FALSE)))</f>
        <v>0</v>
      </c>
      <c r="D48" s="162"/>
      <c r="E48" s="16" t="str">
        <f>IF(B48="","",IF($G$5=Other_tables!$I$2,VLOOKUP(G48,Other_tables!$E$3:$K$225,5,FALSE),IF($G$5=Other_tables!$J$2,VLOOKUP(G48,Other_tables!$E$3:$K$225,6,FALSE),IF($G$5=Other_tables!$K$2,VLOOKUP(G48,Other_tables!$E$3:$K$225,7,FALSE),"?"))))</f>
        <v/>
      </c>
      <c r="F48" s="27">
        <f t="shared" ref="F48:F50" si="49">IF(OR(E48="",E48="?"),0,((((0.981*E48*C48)/(0.0831*(273.15+$G$4)))*16)/1000)*((100-$G$7)/100))</f>
        <v>0</v>
      </c>
      <c r="G48" s="16" t="str">
        <f>B13</f>
        <v>Cattle_ajle_org</v>
      </c>
      <c r="Q48" s="159">
        <f t="shared" ref="Q48:Q50" si="50">IF(OR(E48="",E48="?"),0,(F48/((100-$G$7)/100))*2.48)</f>
        <v>0</v>
      </c>
      <c r="R48" s="159">
        <f>IF(OR(E48="",E48="?"),0,(F48*(12/16)+AR48+AQ48+AP48))</f>
        <v>0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0</v>
      </c>
      <c r="W48" s="159">
        <f t="shared" ref="W48:W50" si="52">IF(OR(E48="",E48="?"),0,(F48/((100-$G$7)/100))*2.48)</f>
        <v>0</v>
      </c>
      <c r="X48" s="159">
        <f>W48</f>
        <v>0</v>
      </c>
      <c r="Y48" s="165"/>
      <c r="AP48" s="188">
        <f>IF(F48="","",(F48/((100-$G$7)/100))*(12/16)*0.538)</f>
        <v>0</v>
      </c>
      <c r="AQ48" s="26">
        <v>0</v>
      </c>
      <c r="AR48" s="188">
        <f>IF(F48="","",((F48/((100-$G$7)/100))-F48)*(12/16))</f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/>
      </c>
      <c r="C50" s="27">
        <f>IF(B50="",0,IF(VLOOKUP(G50,Other_tables!$E$3:$H$225,3,FALSE)="Nej",VLOOKUP(B50,$B$31:$AH$42,31,FALSE),((VLOOKUP(G50,Other_tables!$E$3:$H$225,4,FALSE))/100)*VLOOKUP(B50,$B$31:$F$42,5,FALSE)))</f>
        <v>0</v>
      </c>
      <c r="D50" s="162"/>
      <c r="E50" s="16" t="str">
        <f>IF(B50="","",IF($G$5=Other_tables!$I$2,VLOOKUP(G50,Other_tables!$E$3:$K$225,5,FALSE),IF($G$5=Other_tables!$J$2,VLOOKUP(G50,Other_tables!$E$3:$K$225,6,FALSE),IF($G$5=Other_tables!$K$2,VLOOKUP(G50,Other_tables!$E$3:$K$225,7,FALSE),"?"))))</f>
        <v/>
      </c>
      <c r="F50" s="27">
        <f t="shared" si="49"/>
        <v>0</v>
      </c>
      <c r="G50" s="16">
        <f>B15</f>
        <v>0</v>
      </c>
      <c r="Q50" s="159">
        <f t="shared" si="50"/>
        <v>0</v>
      </c>
      <c r="R50" s="159">
        <f t="shared" si="53"/>
        <v>0</v>
      </c>
      <c r="S50" s="159">
        <v>0</v>
      </c>
      <c r="T50" s="159">
        <v>0</v>
      </c>
      <c r="U50" s="159">
        <v>0</v>
      </c>
      <c r="V50" s="159">
        <f t="shared" si="51"/>
        <v>0</v>
      </c>
      <c r="W50" s="159">
        <f t="shared" si="52"/>
        <v>0</v>
      </c>
      <c r="X50" s="159">
        <f t="shared" si="54"/>
        <v>0</v>
      </c>
      <c r="Y50" s="165"/>
      <c r="AP50" s="188">
        <f>IF(F50="","",(F50/((100-$G$7)/100))*(12/16)*0.538)</f>
        <v>0</v>
      </c>
      <c r="AQ50" s="26">
        <v>0</v>
      </c>
      <c r="AR50" s="188">
        <f>IF(F50="","",((F50/((100-$G$7)/100))-F50)*(12/16))</f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/>
      </c>
      <c r="C51" s="27">
        <f>IF(B51="",0,IF(VLOOKUP(G51,Other_tables!$E$3:$H$129,3,FALSE)="Nej",VLOOKUP(B51,$B$31:$AH$42,31,FALSE),((VLOOKUP(G51,Other_tables!$E$3:$H$129,4,FALSE))/100)*VLOOKUP(B51,$B$31:$F$42,5,FALSE)))</f>
        <v>0</v>
      </c>
      <c r="D51" s="162"/>
      <c r="E51" s="16" t="str">
        <f>IF(B51="","",IF($G$5=Other_tables!$I$2,VLOOKUP(G51,Other_tables!$E$3:$K$225,5,FALSE),IF($G$5=Other_tables!$J$2,VLOOKUP(G51,Other_tables!$E$3:$K$225,6,FALSE),IF($G$5=Other_tables!$K$2,VLOOKUP(G51,Other_tables!$E$3:$K$225,7,FALSE),"?"))))</f>
        <v/>
      </c>
      <c r="F51" s="27">
        <f>IF(OR(E51="",E51="?"),0,((((0.981*E51*C51)/(0.0831*(273.15+$G$4)))*16)/1000)*((100-$G$7)/100))</f>
        <v>0</v>
      </c>
      <c r="G51" s="16">
        <f>B16</f>
        <v>0</v>
      </c>
      <c r="Q51" s="159">
        <f>IF(OR(E51="",E51="?"),0,(F51/((100-$G$7)/100))*2.48)</f>
        <v>0</v>
      </c>
      <c r="R51" s="159">
        <f t="shared" si="53"/>
        <v>0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0</v>
      </c>
      <c r="W51" s="159">
        <f>IF(OR(E51="",E51="?"),0,(F51/((100-$G$7)/100))*2.48)</f>
        <v>0</v>
      </c>
      <c r="X51" s="159">
        <f t="shared" si="54"/>
        <v>0</v>
      </c>
      <c r="Y51" s="165"/>
      <c r="AP51" s="188">
        <f>IF(F51="","",(F51/((100-$G$7)/100))*(12/16)*0.538)</f>
        <v>0</v>
      </c>
      <c r="AQ51" s="26">
        <v>0</v>
      </c>
      <c r="AR51" s="188">
        <f>IF(F51="","",((F51/((100-$G$7)/100))-F51)*(12/16))</f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</v>
      </c>
      <c r="Q52" s="27">
        <f t="shared" ref="Q52:X52" si="55">SUM(I36,Q48:Q51)</f>
        <v>0</v>
      </c>
      <c r="R52" s="27">
        <f t="shared" si="55"/>
        <v>0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0</v>
      </c>
      <c r="W52" s="27">
        <f t="shared" si="55"/>
        <v>0</v>
      </c>
      <c r="X52" s="164">
        <f t="shared" si="55"/>
        <v>0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14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14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/>
      <c r="C57" s="8" t="s">
        <v>13</v>
      </c>
      <c r="D57" s="116"/>
      <c r="E57" s="169">
        <f>Z31+Z34+Z37+Z40-Q52</f>
        <v>0</v>
      </c>
      <c r="F57" s="93"/>
      <c r="G57" s="128"/>
      <c r="H57" s="93">
        <v>12.8</v>
      </c>
      <c r="I57" s="23"/>
      <c r="J57" s="23"/>
      <c r="K57" s="93">
        <v>27.9</v>
      </c>
      <c r="L57" s="139">
        <f>C48+C49+C50+C51-W52</f>
        <v>0</v>
      </c>
      <c r="M57" s="139">
        <v>0</v>
      </c>
      <c r="O57" s="278">
        <f>IF(B57="",0,((($B$69*$Z$57)/1000)/$B$72)*1000)</f>
        <v>0</v>
      </c>
      <c r="Q57" s="159">
        <f>AR57*(16/12)*19.5</f>
        <v>0</v>
      </c>
      <c r="R57" s="159">
        <f>AR57*11</f>
        <v>0</v>
      </c>
      <c r="S57" s="159">
        <v>0</v>
      </c>
      <c r="T57" s="159">
        <v>0</v>
      </c>
      <c r="U57" s="159">
        <v>0</v>
      </c>
      <c r="V57" s="159">
        <f>(AR57*(16/12)*55)+(AR57*10*21.75)</f>
        <v>0</v>
      </c>
      <c r="W57" s="159">
        <f>AR57*(16/12)*19.5</f>
        <v>0</v>
      </c>
      <c r="X57" s="159">
        <f>IF(L57&gt;0,(L57-(L57*BH57^(F57/10))),0)</f>
        <v>0</v>
      </c>
      <c r="Y57" s="190"/>
      <c r="Z57" s="197">
        <f>(Z31+Z34+Z37+Z40)-Q52-Q57</f>
        <v>0</v>
      </c>
      <c r="AA57" s="198">
        <f>(AA31+AA34+AA37+AA40)-R52-R57</f>
        <v>0</v>
      </c>
      <c r="AB57" s="198">
        <f t="shared" ref="AB57:AD57" si="56">(AB31+AB34+AB37+AB40)-S52-S57</f>
        <v>0</v>
      </c>
      <c r="AC57" s="198">
        <f t="shared" si="56"/>
        <v>0</v>
      </c>
      <c r="AD57" s="198">
        <f t="shared" si="56"/>
        <v>0</v>
      </c>
      <c r="AE57" s="198">
        <f>(AE31+AE34+AE37+AE40)-V52-V57</f>
        <v>0</v>
      </c>
      <c r="AF57" s="198">
        <f>(AF31+AF34+AF37+AF40)-W52-W57</f>
        <v>0</v>
      </c>
      <c r="AG57" s="198">
        <f>IF(OR(G22="IPCC_MCF_B0",G22=""),L57-X57,(AG31+AG34+AG37+AG40+AH31+AH34+AH37+AH40)-X52-X57)</f>
        <v>0</v>
      </c>
      <c r="AH57" s="199"/>
      <c r="AI57" s="156" t="e">
        <f>IF($E57="","",(AA57/$Z$57)*1000)</f>
        <v>#DIV/0!</v>
      </c>
      <c r="AJ57" s="157" t="e">
        <f t="shared" ref="AJ57:AN57" si="57">IF($E57="","",(AB57/$Z$57)*1000)</f>
        <v>#DIV/0!</v>
      </c>
      <c r="AK57" s="157" t="e">
        <f t="shared" si="57"/>
        <v>#DIV/0!</v>
      </c>
      <c r="AL57" s="157" t="e">
        <f t="shared" si="57"/>
        <v>#DIV/0!</v>
      </c>
      <c r="AM57" s="157" t="e">
        <f>IF($E57="","",(AE57/$Z$57))</f>
        <v>#DIV/0!</v>
      </c>
      <c r="AN57" s="158" t="e">
        <f t="shared" si="57"/>
        <v>#DIV/0!</v>
      </c>
      <c r="AP57" s="188">
        <f>IF(B57="",0,(AR57*10))</f>
        <v>0</v>
      </c>
      <c r="AQ57" s="26">
        <v>0</v>
      </c>
      <c r="AR57" s="188">
        <f>IF(B57="",0,IF(G57="Arrhenius",(BL57+BM57)*(12/16),"?"))</f>
        <v>0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0</v>
      </c>
      <c r="BE57" s="159"/>
      <c r="BF57" s="159">
        <f>10*19.5*BD57</f>
        <v>0</v>
      </c>
      <c r="BG57" s="159"/>
      <c r="BH57" s="159" t="e">
        <f>1-(BF57/L57)</f>
        <v>#DIV/0!</v>
      </c>
      <c r="BI57" s="159"/>
      <c r="BJ57" s="159" t="e">
        <f>(L57+L57*BH57^(F57/10))/2</f>
        <v>#DIV/0!</v>
      </c>
      <c r="BK57" s="159" t="e">
        <f>(M57+M57*BI57^(F57/10))/2</f>
        <v>#NUM!</v>
      </c>
      <c r="BL57" s="315" t="e">
        <f>(((BJ57*EXP($K$57-81000*(1/(8.314*(H57+273.15)))))*24)*F57)/1000</f>
        <v>#DIV/0!</v>
      </c>
      <c r="BM57" s="159"/>
      <c r="BR57" s="329">
        <f t="shared" ref="BR57" si="58">$X$17</f>
        <v>3.2947509082790899E-2</v>
      </c>
      <c r="BT57" s="228">
        <f t="shared" si="43"/>
        <v>0</v>
      </c>
      <c r="BU57" s="228">
        <f t="shared" si="43"/>
        <v>0</v>
      </c>
      <c r="BV57" s="228">
        <f t="shared" si="43"/>
        <v>0</v>
      </c>
      <c r="BW57" s="228">
        <f t="shared" si="42"/>
        <v>0</v>
      </c>
      <c r="BX57" s="228">
        <f t="shared" si="42"/>
        <v>0</v>
      </c>
      <c r="BY57" s="228">
        <f t="shared" si="42"/>
        <v>0</v>
      </c>
      <c r="BZ57" s="228">
        <f t="shared" si="42"/>
        <v>0</v>
      </c>
      <c r="CA57" s="228">
        <f t="shared" si="42"/>
        <v>0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/>
      <c r="C62" s="8" t="s">
        <v>13</v>
      </c>
      <c r="D62" s="116"/>
      <c r="E62" s="25"/>
      <c r="F62" s="27">
        <f>(E57-Q57)*E62</f>
        <v>0</v>
      </c>
      <c r="G62" s="8" t="str">
        <f>IF(B62="","",VLOOKUP(B62,'Processed products'!$AJ$5:$AM$104,2,FALSE))</f>
        <v/>
      </c>
      <c r="H62" s="8" t="str">
        <f>IF(B62="","",VLOOKUP(B62,'Processed products'!$AJ$5:$AM$104,3,FALSE))</f>
        <v/>
      </c>
      <c r="I62" s="8" t="str">
        <f>IF(B62="","",VLOOKUP(B62,'Processed products'!$AJ$5:$AM$104,4,FALSE))</f>
        <v/>
      </c>
      <c r="L62" s="26"/>
      <c r="M62" s="26"/>
      <c r="N62" s="26"/>
      <c r="O62" s="26"/>
      <c r="P62" s="26"/>
      <c r="Q62" s="26"/>
      <c r="T62" s="16" t="str">
        <f>(IF($B62="","",VLOOKUP($B62,'Processed products'!$AJ$5:$AN$104,5,FALSE)))</f>
        <v/>
      </c>
      <c r="Z62" s="195">
        <f>F62</f>
        <v>0</v>
      </c>
      <c r="AA62" s="27">
        <f>(($AA$31+$AA$34+$AA$37+$AA$40)-$R$52-$R$57)*L62</f>
        <v>0</v>
      </c>
      <c r="AB62" s="27">
        <f>(($AB$31+$AB$34+$AB$37+$AB$40)-$S$52-$S$57)*M62</f>
        <v>0</v>
      </c>
      <c r="AC62" s="27">
        <f>(($AC$31+$AC$34+$AC$37+$AC$40)-$T$52-$T$57)*N62</f>
        <v>0</v>
      </c>
      <c r="AD62" s="27">
        <f>(($AD$31+$AD$34+$AD$37+$AD$40)-$U$52-$U$57)*O62</f>
        <v>0</v>
      </c>
      <c r="AE62" s="27">
        <f>(($AE$31+$AE$34+$AE$37+$AE$40)-$V$52-$V$57)*P62</f>
        <v>0</v>
      </c>
      <c r="AF62" s="27">
        <f>(($AF$31+$AF$34+$AF$37+$AF$40)-$W$52-$W$57)*Q62</f>
        <v>0</v>
      </c>
      <c r="AG62" s="27">
        <f>($AG$57*Q62)</f>
        <v>0</v>
      </c>
      <c r="AH62" s="196"/>
      <c r="AI62" s="200" t="str">
        <f t="shared" ref="AI62:AL64" si="59">IF($E62="","",(AA62/$F62)*1000)</f>
        <v/>
      </c>
      <c r="AJ62" s="18" t="str">
        <f t="shared" si="59"/>
        <v/>
      </c>
      <c r="AK62" s="18" t="str">
        <f t="shared" si="59"/>
        <v/>
      </c>
      <c r="AL62" s="18" t="str">
        <f t="shared" si="59"/>
        <v/>
      </c>
      <c r="AM62" s="18" t="str">
        <f t="shared" ref="AM62:AN64" si="60">IF($E62="","",(AE62/$F62))</f>
        <v/>
      </c>
      <c r="AN62" s="201" t="str">
        <f t="shared" si="60"/>
        <v/>
      </c>
      <c r="BR62" s="329">
        <f t="shared" ref="BR62:BR64" si="61">$X$17</f>
        <v>3.2947509082790899E-2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/>
      <c r="C63" s="8" t="s">
        <v>13</v>
      </c>
      <c r="D63" s="116"/>
      <c r="E63" s="25"/>
      <c r="F63" s="27">
        <f>(E57-Q57)*E63</f>
        <v>0</v>
      </c>
      <c r="G63" s="8" t="str">
        <f>IF(B63="","",VLOOKUP(B63,'Processed products'!$AJ$5:$AM$104,2,FALSE))</f>
        <v/>
      </c>
      <c r="H63" s="8" t="str">
        <f>IF(B63="","",VLOOKUP(B63,'Processed products'!$AJ$5:$AM$104,3,FALSE))</f>
        <v/>
      </c>
      <c r="I63" s="8" t="str">
        <f>IF(B63="","",VLOOKUP(B63,'Processed products'!$AJ$5:$AM$104,4,FALSE))</f>
        <v/>
      </c>
      <c r="L63" s="26"/>
      <c r="M63" s="26"/>
      <c r="N63" s="26"/>
      <c r="O63" s="26"/>
      <c r="P63" s="26"/>
      <c r="Q63" s="26"/>
      <c r="T63" s="16" t="str">
        <f>(IF($B63="","",VLOOKUP($B63,'Processed products'!$AJ$5:$AN$104,5,FALSE)))</f>
        <v/>
      </c>
      <c r="Z63" s="195">
        <f t="shared" ref="Z63:Z64" si="62">F63</f>
        <v>0</v>
      </c>
      <c r="AA63" s="27">
        <f>(($AA$31+$AA$34+$AA$37+$AA$40)-$R$52-$R$57)*L63</f>
        <v>0</v>
      </c>
      <c r="AB63" s="27">
        <f>(($AB$31+$AB$34+$AB$37+$AB$40)-$S$52-$S$57)*M63</f>
        <v>0</v>
      </c>
      <c r="AC63" s="27">
        <f>(($AC$31+$AC$34+$AC$37+$AC$40)-$T$52-$T$57)*N63</f>
        <v>0</v>
      </c>
      <c r="AD63" s="27">
        <f>(($AD$31+$AD$34+$AD$37+$AD$40)-$U$52-$U$57)*O63</f>
        <v>0</v>
      </c>
      <c r="AE63" s="27">
        <f>(($AE$31+$AE$34+$AE$37+$AE$40)-$V$52-$V$57)*P63</f>
        <v>0</v>
      </c>
      <c r="AF63" s="27">
        <f>(($AF$31+$AF$34+$AF$37+$AF$40)-$W$52-$W$57)*Q63</f>
        <v>0</v>
      </c>
      <c r="AG63" s="27">
        <f t="shared" ref="AG63:AG64" si="63">($AG$57*Q63)</f>
        <v>0</v>
      </c>
      <c r="AH63" s="196"/>
      <c r="AI63" s="200" t="str">
        <f t="shared" si="59"/>
        <v/>
      </c>
      <c r="AJ63" s="18" t="str">
        <f t="shared" si="59"/>
        <v/>
      </c>
      <c r="AK63" s="18" t="str">
        <f t="shared" si="59"/>
        <v/>
      </c>
      <c r="AL63" s="18" t="str">
        <f t="shared" si="59"/>
        <v/>
      </c>
      <c r="AM63" s="18" t="str">
        <f t="shared" si="60"/>
        <v/>
      </c>
      <c r="AN63" s="201" t="str">
        <f t="shared" si="60"/>
        <v/>
      </c>
      <c r="BR63" s="329">
        <f t="shared" si="61"/>
        <v>3.2947509082790899E-2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3.2947509082790899E-2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0</v>
      </c>
      <c r="L65" s="27">
        <f>SUM(L62:L64)</f>
        <v>0</v>
      </c>
      <c r="M65" s="27">
        <f t="shared" ref="M65:Q65" si="64">SUM(M62:M64)</f>
        <v>0</v>
      </c>
      <c r="N65" s="27">
        <f t="shared" si="64"/>
        <v>0</v>
      </c>
      <c r="O65" s="27">
        <f t="shared" si="64"/>
        <v>0</v>
      </c>
      <c r="P65" s="27">
        <f t="shared" si="64"/>
        <v>0</v>
      </c>
      <c r="Q65" s="27">
        <f t="shared" si="64"/>
        <v>0</v>
      </c>
      <c r="Y65" s="225" t="s">
        <v>76</v>
      </c>
      <c r="Z65" s="141">
        <f t="shared" ref="Z65:AG65" si="65">SUM(Z62:Z64)</f>
        <v>0</v>
      </c>
      <c r="AA65" s="141">
        <f t="shared" si="65"/>
        <v>0</v>
      </c>
      <c r="AB65" s="141">
        <f t="shared" si="65"/>
        <v>0</v>
      </c>
      <c r="AC65" s="141">
        <f t="shared" si="65"/>
        <v>0</v>
      </c>
      <c r="AD65" s="141">
        <f t="shared" si="65"/>
        <v>0</v>
      </c>
      <c r="AE65" s="141">
        <f t="shared" si="65"/>
        <v>0</v>
      </c>
      <c r="AF65" s="141">
        <f t="shared" si="65"/>
        <v>0</v>
      </c>
      <c r="AG65" s="141">
        <f t="shared" si="65"/>
        <v>0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Y66" s="221" t="s">
        <v>74</v>
      </c>
      <c r="Z66" s="198">
        <f t="shared" ref="Z66:AF66" si="66">(Z31+Z34+Z37+Z40)-Q52-Q57-Z65</f>
        <v>0</v>
      </c>
      <c r="AA66" s="198">
        <f t="shared" si="66"/>
        <v>0</v>
      </c>
      <c r="AB66" s="198">
        <f t="shared" si="66"/>
        <v>0</v>
      </c>
      <c r="AC66" s="198">
        <f t="shared" si="66"/>
        <v>0</v>
      </c>
      <c r="AD66" s="198">
        <f t="shared" si="66"/>
        <v>0</v>
      </c>
      <c r="AE66" s="198">
        <f t="shared" si="66"/>
        <v>0</v>
      </c>
      <c r="AF66" s="198">
        <f t="shared" si="66"/>
        <v>0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 t="e">
        <f>(F31*T31+F34*T34+F37*T37+F40*T40)/(F31+F34+F37+F40)</f>
        <v>#DIV/0!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 t="e">
        <f>(B69/B70)</f>
        <v>#DIV/0!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 t="e">
        <f>B71*(Z31+Z34+Z37+Z40)</f>
        <v>#DIV/0!</v>
      </c>
      <c r="AL72" s="72"/>
      <c r="AM72" s="82"/>
      <c r="AN72" s="82"/>
      <c r="AO72" s="82"/>
      <c r="AP72" s="82"/>
      <c r="AQ72" s="82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IF(F52=0,0,B72-(1-(B69/1000))*(F31+F34+F37+F40))</f>
        <v>0</v>
      </c>
      <c r="AL73" s="72"/>
      <c r="AM73" s="82"/>
      <c r="AN73" s="82"/>
      <c r="AO73" s="82"/>
      <c r="AP73" s="82"/>
      <c r="AQ73" s="82"/>
      <c r="BT73" s="228" t="e">
        <f t="shared" ref="BT73:CB73" si="68">IF($B72="Yes",Z73,0)</f>
        <v>#DIV/0!</v>
      </c>
      <c r="BU73" s="228" t="e">
        <f t="shared" si="68"/>
        <v>#DIV/0!</v>
      </c>
      <c r="BV73" s="228" t="e">
        <f t="shared" si="68"/>
        <v>#DIV/0!</v>
      </c>
      <c r="BW73" s="228" t="e">
        <f t="shared" si="68"/>
        <v>#DIV/0!</v>
      </c>
      <c r="BX73" s="228" t="e">
        <f t="shared" si="68"/>
        <v>#DIV/0!</v>
      </c>
      <c r="BY73" s="228" t="e">
        <f t="shared" si="68"/>
        <v>#DIV/0!</v>
      </c>
      <c r="BZ73" s="228" t="e">
        <f t="shared" si="68"/>
        <v>#DIV/0!</v>
      </c>
      <c r="CA73" s="228" t="e">
        <f t="shared" si="68"/>
        <v>#DIV/0!</v>
      </c>
      <c r="CB73" s="228" t="e">
        <f t="shared" si="68"/>
        <v>#DIV/0!</v>
      </c>
    </row>
    <row r="74" spans="1:80" ht="15" thickBot="1" x14ac:dyDescent="0.35">
      <c r="D74" s="102"/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11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66</v>
      </c>
      <c r="J78" s="115">
        <f>F78-I78</f>
        <v>-66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3.2947509082790899E-2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3.2947509082790899E-2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6"/>
        <v>0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3.2947509082790899E-2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3.2947509082790899E-2</v>
      </c>
      <c r="BT81" s="228"/>
    </row>
    <row r="82" spans="1:80" x14ac:dyDescent="0.3">
      <c r="A82" s="85" t="s">
        <v>132</v>
      </c>
      <c r="B82" s="116"/>
      <c r="C82" s="8" t="s">
        <v>13</v>
      </c>
      <c r="D82" s="116"/>
      <c r="E82" s="169" t="str">
        <f>IF(B82="","",VLOOKUP(B82,$B$62:$F$64,5,FALSE))</f>
        <v/>
      </c>
      <c r="F82" s="93"/>
      <c r="G82" s="128"/>
      <c r="H82" s="93"/>
      <c r="I82" s="115">
        <f>IF(B82="",0,(($E$22*$F$22+$E$23*$F$23+$E$24*$F$24+$E$25*$F$25)/$E$26)+$F$57)</f>
        <v>0</v>
      </c>
      <c r="J82" s="115">
        <f t="shared" si="76"/>
        <v>0</v>
      </c>
      <c r="K82" s="93">
        <v>27.9</v>
      </c>
      <c r="L82" s="139" t="str">
        <f>IF(B82="","",VLOOKUP(B82,$B$62:$AH$64,32,FALSE)+M82)</f>
        <v/>
      </c>
      <c r="M82" s="139" t="str">
        <f>IF(B82="","",VLOOKUP(B82,$B$62:$AH$64,33,FALSE))</f>
        <v/>
      </c>
      <c r="O82" s="278" t="str">
        <f>(IF($B82="","",VLOOKUP($B82,'Processed products'!$AJ$5:$AN$250,5,FALSE)))</f>
        <v/>
      </c>
      <c r="Q82" s="159">
        <f>AR82*(16/12)*19.5</f>
        <v>0</v>
      </c>
      <c r="R82" s="159">
        <f>AR82*11</f>
        <v>0</v>
      </c>
      <c r="S82" s="159">
        <v>0</v>
      </c>
      <c r="T82" s="159">
        <v>0</v>
      </c>
      <c r="U82" s="159">
        <v>0</v>
      </c>
      <c r="V82" s="159">
        <f>(AR82*(16/12)*55)+(AR82*10*21.75)</f>
        <v>0</v>
      </c>
      <c r="W82" s="159">
        <f>AR82*(16/12)*19.5</f>
        <v>0</v>
      </c>
      <c r="X82" s="159">
        <f>AR82*(16/12)*19.5</f>
        <v>0</v>
      </c>
      <c r="Y82" s="190"/>
      <c r="Z82" s="195">
        <f>IF($B82="",0,(VLOOKUP($B82,$B$62:$AH$64,25,FALSE))-Q82)</f>
        <v>0</v>
      </c>
      <c r="AA82" s="27">
        <f>IF($B82="",0,(VLOOKUP($B82,$B$62:$AH$64,26,FALSE))-R82)</f>
        <v>0</v>
      </c>
      <c r="AB82" s="27">
        <f>IF($B82="",0,(VLOOKUP($B82,$B$62:$AH$64,27,FALSE))-S82)</f>
        <v>0</v>
      </c>
      <c r="AC82" s="27">
        <f>IF($B82="",0,(VLOOKUP($B82,$B$62:$AH$64,28,FALSE))-T82)</f>
        <v>0</v>
      </c>
      <c r="AD82" s="27">
        <f>IF($B82="",0,(VLOOKUP($B82,$B$62:$AH$64,29,FALSE))-U82)</f>
        <v>0</v>
      </c>
      <c r="AE82" s="27">
        <f>IF($B82="",0,(VLOOKUP($B82,$B$62:$AH$64,30,FALSE))-V82)</f>
        <v>0</v>
      </c>
      <c r="AF82" s="27">
        <f>IF($B82="",0,(VLOOKUP($B82,$B$62:$AH$64,31,FALSE))-W82)</f>
        <v>0</v>
      </c>
      <c r="AG82" s="27">
        <f>IF($B82="",0,(L82-X82))</f>
        <v>0</v>
      </c>
      <c r="AH82" s="196"/>
      <c r="AI82" s="192" t="str">
        <f t="shared" si="70"/>
        <v/>
      </c>
      <c r="AJ82" s="18" t="str">
        <f t="shared" si="70"/>
        <v/>
      </c>
      <c r="AK82" s="18" t="str">
        <f t="shared" si="70"/>
        <v/>
      </c>
      <c r="AL82" s="18" t="str">
        <f t="shared" si="70"/>
        <v/>
      </c>
      <c r="AM82" s="18" t="str">
        <f>IF($E82="","",(AE82/$Z82))</f>
        <v/>
      </c>
      <c r="AN82" s="201" t="str">
        <f>IF($E82="","",(AF82/$Z82)*1000)</f>
        <v/>
      </c>
      <c r="AP82" s="188" t="str">
        <f>IF(B82="","",(AR82*10))</f>
        <v/>
      </c>
      <c r="AQ82" s="26">
        <v>0</v>
      </c>
      <c r="AR82" s="188">
        <f t="shared" si="95"/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 t="e">
        <f>((L82*EXP(K82-81000*(1/(8.314*(H82+273.15)))))*24)/1000</f>
        <v>#VALUE!</v>
      </c>
      <c r="BE82" s="159"/>
      <c r="BF82" s="159" t="e">
        <f>10*19.5*BD82</f>
        <v>#VALUE!</v>
      </c>
      <c r="BG82" s="159"/>
      <c r="BH82" s="159" t="e">
        <f>1-(BF82/L82)</f>
        <v>#VALUE!</v>
      </c>
      <c r="BI82" s="159"/>
      <c r="BJ82" s="159" t="e">
        <f>(L82+L82*BH82^(J82/10))/2</f>
        <v>#VALUE!</v>
      </c>
      <c r="BK82" s="159"/>
      <c r="BL82" s="159" t="e">
        <f>(((BJ82*EXP($K82-81000*(1/(8.314*(H82+273.15)))))*24)*J82)/1000</f>
        <v>#VALUE!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3.2947509082790899E-2</v>
      </c>
      <c r="BT82" s="228"/>
    </row>
    <row r="83" spans="1:80" ht="15" thickBot="1" x14ac:dyDescent="0.35">
      <c r="A83" s="85" t="s">
        <v>132</v>
      </c>
      <c r="B83" s="116"/>
      <c r="C83" s="8" t="s">
        <v>13</v>
      </c>
      <c r="D83" s="116"/>
      <c r="E83" s="169" t="str">
        <f>IF(B83="","",VLOOKUP(B83,$B$62:$F$64,5,FALSE))</f>
        <v/>
      </c>
      <c r="F83" s="93"/>
      <c r="G83" s="128"/>
      <c r="H83" s="93"/>
      <c r="I83" s="115">
        <f>IF(B83="",0,(($E$22*$F$22+$E$23*$F$23+$E$24*$F$24+$E$25*$F$25)/$E$26)+$F$57)</f>
        <v>0</v>
      </c>
      <c r="J83" s="115">
        <f t="shared" si="76"/>
        <v>0</v>
      </c>
      <c r="K83" s="93"/>
      <c r="L83" s="139" t="str">
        <f>IF(B83="","",VLOOKUP(B83,$B$62:$AH$64,32,FALSE)+M83)</f>
        <v/>
      </c>
      <c r="M83" s="139" t="str">
        <f>IF(B83="","",VLOOKUP(B83,$B$62:$AH$64,33,FALSE))</f>
        <v/>
      </c>
      <c r="O83" s="278" t="str">
        <f>(IF($B83="","",VLOOKUP($B83,'Processed products'!$AJ$5:$AN$250,5,FALSE)))</f>
        <v/>
      </c>
      <c r="Q83" s="159">
        <f>AR83*(16/12)*19.5</f>
        <v>0</v>
      </c>
      <c r="R83" s="159">
        <f>AR83*11</f>
        <v>0</v>
      </c>
      <c r="S83" s="159">
        <v>0</v>
      </c>
      <c r="T83" s="159">
        <v>0</v>
      </c>
      <c r="U83" s="159">
        <v>0</v>
      </c>
      <c r="V83" s="159">
        <f>(AR83*(16/12)*55)+(AR83*10*21.75)</f>
        <v>0</v>
      </c>
      <c r="W83" s="159">
        <f>AR83*(16/12)*19.5</f>
        <v>0</v>
      </c>
      <c r="X83" s="159">
        <f>AR83*(16/12)*19.5</f>
        <v>0</v>
      </c>
      <c r="Y83" s="190"/>
      <c r="Z83" s="197">
        <f>IF($B83="",0,(VLOOKUP($B83,$B$62:$AH$64,25,FALSE))-Q83)</f>
        <v>0</v>
      </c>
      <c r="AA83" s="198">
        <f>IF($B83="",0,(VLOOKUP($B83,$B$62:$AH$64,26,FALSE))-R83)</f>
        <v>0</v>
      </c>
      <c r="AB83" s="198">
        <f>IF($B83="",0,(VLOOKUP($B83,$B$62:$AH$64,27,FALSE))-S83)</f>
        <v>0</v>
      </c>
      <c r="AC83" s="198">
        <f>IF($B83="",0,(VLOOKUP($B83,$B$62:$AH$64,28,FALSE))-T83)</f>
        <v>0</v>
      </c>
      <c r="AD83" s="198">
        <f>IF($B83="",0,(VLOOKUP($B83,$B$62:$AH$64,29,FALSE))-U83)</f>
        <v>0</v>
      </c>
      <c r="AE83" s="198">
        <f>IF($B83="",0,(VLOOKUP($B83,$B$62:$AH$64,30,FALSE))-V83)</f>
        <v>0</v>
      </c>
      <c r="AF83" s="198">
        <f>IF($B83="",0,(VLOOKUP($B83,$B$62:$AH$64,31,FALSE))-W83)</f>
        <v>0</v>
      </c>
      <c r="AG83" s="198">
        <f>IF($B83="",0,(L83-X83))</f>
        <v>0</v>
      </c>
      <c r="AH83" s="199"/>
      <c r="AI83" s="192" t="str">
        <f t="shared" si="70"/>
        <v/>
      </c>
      <c r="AJ83" s="18" t="str">
        <f t="shared" si="70"/>
        <v/>
      </c>
      <c r="AK83" s="18" t="str">
        <f t="shared" si="70"/>
        <v/>
      </c>
      <c r="AL83" s="18" t="str">
        <f t="shared" si="70"/>
        <v/>
      </c>
      <c r="AM83" s="18" t="str">
        <f>IF($E83="","",(AE83/$Z83))</f>
        <v/>
      </c>
      <c r="AN83" s="201" t="str">
        <f>IF($E83="","",(AF83/$Z83)*1000)</f>
        <v/>
      </c>
      <c r="AP83" s="188" t="str">
        <f>IF(B83="","",(AR83*10))</f>
        <v/>
      </c>
      <c r="AQ83" s="26">
        <v>0</v>
      </c>
      <c r="AR83" s="188">
        <f t="shared" si="95"/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 t="e">
        <f>((L83*EXP(K83-81000*(1/(8.314*(H83+273.15)))))*24)/1000</f>
        <v>#VALUE!</v>
      </c>
      <c r="BE83" s="159"/>
      <c r="BF83" s="159" t="e">
        <f>10*19.5*BD83</f>
        <v>#VALUE!</v>
      </c>
      <c r="BG83" s="159"/>
      <c r="BH83" s="159" t="e">
        <f>1-(BF83/L83)</f>
        <v>#VALUE!</v>
      </c>
      <c r="BI83" s="159"/>
      <c r="BJ83" s="159" t="e">
        <f>(L83+L83*BH83^(J83/10))/2</f>
        <v>#VALUE!</v>
      </c>
      <c r="BK83" s="159"/>
      <c r="BL83" s="159" t="e">
        <f>(((BJ83*EXP($K83-81000*(1/(8.314*(H83+273.15)))))*24)*J83)/1000</f>
        <v>#VALUE!</v>
      </c>
      <c r="BM83" s="159"/>
      <c r="BO83" s="318">
        <f>VLOOKUP(B83,'Processed products'!$AJ$5:$AV$250,13,FALSE)</f>
        <v>0</v>
      </c>
      <c r="BP83" s="319">
        <f>VLOOKUP(B83,'Processed products'!$AJ$5:$AV$250,12,FALSE)</f>
        <v>0</v>
      </c>
      <c r="BR83" s="329">
        <f t="shared" si="75"/>
        <v>3.2947509082790899E-2</v>
      </c>
      <c r="BT83" s="228"/>
    </row>
    <row r="84" spans="1:80" ht="15" thickBot="1" x14ac:dyDescent="0.35">
      <c r="BT84" s="228" t="e">
        <f>SUM(BT10:BT83)</f>
        <v>#DIV/0!</v>
      </c>
      <c r="BU84" s="228" t="e">
        <f t="shared" ref="BU84:CB84" si="102">SUM(BU10:BU83)</f>
        <v>#DIV/0!</v>
      </c>
      <c r="BV84" s="228" t="e">
        <f t="shared" si="102"/>
        <v>#DIV/0!</v>
      </c>
      <c r="BW84" s="228" t="e">
        <f t="shared" si="102"/>
        <v>#DIV/0!</v>
      </c>
      <c r="BX84" s="228" t="e">
        <f t="shared" si="102"/>
        <v>#DIV/0!</v>
      </c>
      <c r="BY84" s="228" t="e">
        <f t="shared" si="102"/>
        <v>#DIV/0!</v>
      </c>
      <c r="BZ84" s="228" t="e">
        <f t="shared" si="102"/>
        <v>#DIV/0!</v>
      </c>
      <c r="CA84" s="228" t="e">
        <f t="shared" si="102"/>
        <v>#DIV/0!</v>
      </c>
      <c r="CB84" s="228" t="e">
        <f t="shared" si="102"/>
        <v>#DIV/0!</v>
      </c>
    </row>
    <row r="85" spans="1:80" x14ac:dyDescent="0.3">
      <c r="Y85" s="225" t="s">
        <v>76</v>
      </c>
      <c r="Z85" s="141">
        <f>SUM(Z78:Z83)</f>
        <v>0</v>
      </c>
      <c r="AA85" s="141">
        <f t="shared" ref="AA85:AF85" si="103">SUM(AA78:AA83)</f>
        <v>0</v>
      </c>
      <c r="AB85" s="141">
        <f t="shared" si="103"/>
        <v>0</v>
      </c>
      <c r="AC85" s="141">
        <f t="shared" si="103"/>
        <v>0</v>
      </c>
      <c r="AD85" s="141">
        <f t="shared" si="103"/>
        <v>0</v>
      </c>
      <c r="AE85" s="141">
        <f t="shared" si="103"/>
        <v>0</v>
      </c>
      <c r="AF85" s="226">
        <f t="shared" si="103"/>
        <v>0</v>
      </c>
      <c r="AG85" s="82"/>
      <c r="AH85" s="82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 t="e">
        <f>E17-Q26-Q52-Q57-SUM(Q78:Q83)-BT84-Z85</f>
        <v>#DIV/0!</v>
      </c>
      <c r="AA86" s="198" t="e">
        <f>($E$17*(R17/1000))-R26-R52-R57-SUM(R78:R83)-BU84-AA85</f>
        <v>#DIV/0!</v>
      </c>
      <c r="AB86" s="198" t="e">
        <f>($E$17*(S17/1000))-S26-S52-S57-SUM(S78:S83)-BV84-AB85</f>
        <v>#DIV/0!</v>
      </c>
      <c r="AC86" s="198" t="e">
        <f>($E$17*(T17/1000))-T26-T52-T57-SUM(T78:T83)-BW84-AC85</f>
        <v>#DIV/0!</v>
      </c>
      <c r="AD86" s="198" t="e">
        <f>($E$17*(U17/1000))-U26-U52-U57-SUM(U78:U83)-BX84-AD85</f>
        <v>#DIV/0!</v>
      </c>
      <c r="AE86" s="198" t="e">
        <f>($E$17*V17)-V26-V52-V57-SUM(V78:V83)-BY84-AE85</f>
        <v>#DIV/0!</v>
      </c>
      <c r="AF86" s="199" t="e">
        <f>($E$17*(W17/1000))-W26-W52-W57-SUM(W78:W83)-BZ84-AF85</f>
        <v>#DIV/0!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/>
      <c r="C88" s="232"/>
      <c r="D88" s="232"/>
      <c r="E88" s="232"/>
      <c r="F88" s="326">
        <f>J88</f>
        <v>100</v>
      </c>
      <c r="G88" s="130"/>
      <c r="H88" s="130">
        <f>E13/(P13/1000)</f>
        <v>29.411764705882351</v>
      </c>
      <c r="I88" s="130">
        <f>E13/(P13/1000)</f>
        <v>29.411764705882351</v>
      </c>
      <c r="J88" s="28">
        <f>I88/H88*100</f>
        <v>100</v>
      </c>
      <c r="K88" s="234">
        <f>IF(B88="",0,(((VLOOKUP(B88,$B$13:$E$16,4,FALSE)*1000)/(VLOOKUP(B88,$B$13:$P$16,15,FALSE))*(F88/100))/1000)*C88)</f>
        <v>0</v>
      </c>
      <c r="L88" s="234">
        <f>IF(E88="Diesel",VLOOKUP(D88,Other_tables!$O$5:$P$13,2,FALSE)*K88*1.007,0)</f>
        <v>0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0</v>
      </c>
      <c r="R88" s="234">
        <f>IF(O88="","0",SUMPRODUCT(($D$88:$D$101=O88)*$K$88:$K$101))</f>
        <v>0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</v>
      </c>
      <c r="S89" s="234">
        <f>IF(O89="Traktor",0,(R89*VLOOKUP(O89,Other_tables!$O$5:$P$13,2,FALSE))/1000)</f>
        <v>0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/>
      <c r="C97" s="232"/>
      <c r="D97" s="232"/>
      <c r="E97" s="232"/>
      <c r="F97" s="233">
        <v>100</v>
      </c>
      <c r="G97" s="130"/>
      <c r="H97" s="130"/>
      <c r="I97" s="130"/>
      <c r="J97" s="130"/>
      <c r="K97" s="234">
        <f t="shared" si="104"/>
        <v>0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0</v>
      </c>
      <c r="R97" s="240"/>
      <c r="S97" s="239">
        <f t="shared" ref="S97" si="107">SUM(S88:S96)</f>
        <v>0</v>
      </c>
    </row>
    <row r="98" spans="1:19" x14ac:dyDescent="0.3">
      <c r="A98" s="230" t="s">
        <v>205</v>
      </c>
      <c r="B98" s="231"/>
      <c r="C98" s="232"/>
      <c r="D98" s="232"/>
      <c r="E98" s="232"/>
      <c r="F98" s="233">
        <v>100</v>
      </c>
      <c r="G98" s="130"/>
      <c r="H98" s="130"/>
      <c r="I98" s="130"/>
      <c r="J98" s="250"/>
      <c r="K98" s="234">
        <f t="shared" si="104"/>
        <v>0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/>
      <c r="C110" s="232"/>
      <c r="D110" s="232"/>
      <c r="E110" s="232"/>
      <c r="F110" s="233">
        <v>100</v>
      </c>
      <c r="G110" s="130"/>
      <c r="H110" s="130"/>
      <c r="I110" s="130"/>
      <c r="J110" s="130"/>
      <c r="K110" s="130"/>
      <c r="L110" s="130"/>
      <c r="M110" s="130"/>
      <c r="N110" s="130"/>
      <c r="O110" s="235">
        <f t="shared" si="108"/>
        <v>0</v>
      </c>
      <c r="P110" s="236"/>
      <c r="Q110" s="234">
        <f t="shared" si="109"/>
        <v>0</v>
      </c>
      <c r="R110" s="234">
        <f t="shared" si="110"/>
        <v>0</v>
      </c>
      <c r="S110" s="234">
        <f t="shared" si="111"/>
        <v>0</v>
      </c>
    </row>
    <row r="111" spans="1:19" x14ac:dyDescent="0.3">
      <c r="A111" s="230" t="s">
        <v>171</v>
      </c>
      <c r="B111" s="231"/>
      <c r="C111" s="232"/>
      <c r="D111" s="232"/>
      <c r="E111" s="232"/>
      <c r="F111" s="233">
        <v>100</v>
      </c>
      <c r="G111" s="130"/>
      <c r="H111" s="130"/>
      <c r="I111" s="130"/>
      <c r="J111" s="130"/>
      <c r="K111" s="130"/>
      <c r="L111" s="130"/>
      <c r="M111" s="130"/>
      <c r="N111" s="130"/>
      <c r="O111" s="235">
        <f t="shared" si="108"/>
        <v>0</v>
      </c>
      <c r="P111" s="236"/>
      <c r="Q111" s="234">
        <f t="shared" si="109"/>
        <v>0</v>
      </c>
      <c r="R111" s="234">
        <f t="shared" si="110"/>
        <v>0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/>
      <c r="C114" s="232"/>
      <c r="D114" s="232"/>
      <c r="E114" s="232"/>
      <c r="F114" s="233">
        <v>100</v>
      </c>
      <c r="G114" s="130"/>
      <c r="H114" s="130"/>
      <c r="I114" s="130"/>
      <c r="J114" s="130"/>
      <c r="K114" s="130"/>
      <c r="L114" s="130"/>
      <c r="M114" s="130"/>
      <c r="N114" s="130"/>
      <c r="O114" s="235">
        <f t="shared" si="108"/>
        <v>0</v>
      </c>
      <c r="P114" s="236"/>
      <c r="Q114" s="234">
        <f t="shared" si="109"/>
        <v>0</v>
      </c>
      <c r="R114" s="234">
        <f t="shared" si="110"/>
        <v>0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/>
      <c r="C118" s="232"/>
      <c r="D118" s="232"/>
      <c r="E118" s="254" t="str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/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0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</v>
      </c>
      <c r="E132" s="262">
        <f>Q97+S115+E127</f>
        <v>0</v>
      </c>
      <c r="F132" s="262">
        <f>S97</f>
        <v>0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9.3435806788121148E-2</v>
      </c>
      <c r="AN134" s="272">
        <f>V26+SUM(V78:V83)+V57</f>
        <v>1.1984699484023005</v>
      </c>
      <c r="AO134" s="269" t="s">
        <v>176</v>
      </c>
      <c r="AP134" s="188">
        <f>SUM(AP22:AP25,AP57,AP78:AP83)</f>
        <v>2.9899458172198766E-2</v>
      </c>
      <c r="AQ134" s="188">
        <f t="shared" ref="AQ134:BA134" si="112">SUM(AQ22:AQ25,AQ57,AQ78:AQ83)</f>
        <v>0</v>
      </c>
      <c r="AR134" s="188">
        <f t="shared" si="112"/>
        <v>7.4748645430496915E-3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</v>
      </c>
      <c r="AN135" s="273">
        <f>V52-F52*55</f>
        <v>0</v>
      </c>
      <c r="AO135" s="269" t="s">
        <v>177</v>
      </c>
      <c r="AP135" s="188">
        <f>SUM(AP48:AP51)</f>
        <v>0</v>
      </c>
      <c r="AQ135" s="188">
        <f t="shared" ref="AQ135:BA135" si="113">SUM(AQ48:AQ51)</f>
        <v>0</v>
      </c>
      <c r="AR135" s="188">
        <f t="shared" si="113"/>
        <v>0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G22:G25" xr:uid="{00000000-0002-0000-0900-000000000000}">
      <formula1>"Arrhenius, IPCC_MCF_B0"</formula1>
    </dataValidation>
    <dataValidation type="list" allowBlank="1" showInputMessage="1" showErrorMessage="1" sqref="D22:D25 D78:D83 D57 D62:D64 D31:D42" xr:uid="{00000000-0002-0000-0900-000004000000}">
      <formula1>"Yes,No"</formula1>
    </dataValidation>
    <dataValidation type="list" allowBlank="1" showInputMessage="1" showErrorMessage="1" sqref="B80" xr:uid="{00000000-0002-0000-0900-000005000000}">
      <formula1>$B$37:$B$39</formula1>
    </dataValidation>
    <dataValidation type="list" allowBlank="1" showInputMessage="1" showErrorMessage="1" sqref="B79" xr:uid="{00000000-0002-0000-0900-000006000000}">
      <formula1>$B$34:$B$36</formula1>
    </dataValidation>
    <dataValidation type="list" allowBlank="1" showInputMessage="1" showErrorMessage="1" sqref="B78" xr:uid="{00000000-0002-0000-0900-000007000000}">
      <formula1>$B$31:$B$33</formula1>
    </dataValidation>
    <dataValidation type="list" allowBlank="1" showInputMessage="1" showErrorMessage="1" sqref="B82:B83" xr:uid="{00000000-0002-0000-0900-000008000000}">
      <formula1>$B$62:$B$64</formula1>
    </dataValidation>
    <dataValidation type="list" allowBlank="1" showInputMessage="1" showErrorMessage="1" sqref="B81" xr:uid="{00000000-0002-0000-0900-000009000000}">
      <formula1>$B$40:$B$42</formula1>
    </dataValidation>
    <dataValidation type="list" allowBlank="1" showInputMessage="1" showErrorMessage="1" sqref="G78:G83 G57" xr:uid="{00000000-0002-0000-0900-00000A000000}">
      <formula1>"Arrhenius, IPCC"</formula1>
    </dataValidation>
    <dataValidation type="list" allowBlank="1" showInputMessage="1" showErrorMessage="1" sqref="B106:B114 B118:B126 B22:B26 B88:B101" xr:uid="{00000000-0002-0000-0900-00000B000000}">
      <formula1>$B$13:$B$16</formula1>
    </dataValidation>
    <dataValidation type="list" allowBlank="1" showInputMessage="1" showErrorMessage="1" sqref="C119:C126" xr:uid="{00000000-0002-0000-0900-000011000000}"/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0900-00000E000000}">
          <x14:formula1>
            <xm:f>Other_tables!$O$5:$O$13</xm:f>
          </x14:formula1>
          <xm:sqref>D88:D101</xm:sqref>
        </x14:dataValidation>
        <x14:dataValidation type="list" allowBlank="1" showInputMessage="1" showErrorMessage="1" xr:uid="{00000000-0002-0000-0900-00000F000000}">
          <x14:formula1>
            <xm:f>Other_tables!$T$5:$T$6</xm:f>
          </x14:formula1>
          <xm:sqref>E88:E101</xm:sqref>
        </x14:dataValidation>
        <x14:dataValidation type="list" allowBlank="1" showInputMessage="1" showErrorMessage="1" xr:uid="{00000000-0002-0000-0900-000010000000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00000000-0002-0000-0900-000012000000}">
          <x14:formula1>
            <xm:f>Other_tables!$B$4:$B$11</xm:f>
          </x14:formula1>
          <xm:sqref>G5</xm:sqref>
        </x14:dataValidation>
        <x14:dataValidation type="list" allowBlank="1" showInputMessage="1" showErrorMessage="1" xr:uid="{00000000-0002-0000-0900-000013000000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00000000-0002-0000-0900-000014000000}">
          <x14:formula1>
            <xm:f>'Processed products'!$AJ$5:$AJ$104</xm:f>
          </x14:formula1>
          <xm:sqref>B62:B64 B57 B31:B42</xm:sqref>
        </x14:dataValidation>
        <x14:dataValidation type="list" allowBlank="1" showInputMessage="1" showErrorMessage="1" xr:uid="{00000000-0002-0000-0900-000016000000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8F4BB260-9F10-42E1-A908-7489CBDD8DD6}">
          <x14:formula1>
            <xm:f>'Processed products'!$AK$5:$AK$250</xm:f>
          </x14:formula1>
          <xm:sqref>B13:B15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5" tint="0.59999389629810485"/>
  </sheetPr>
  <dimension ref="A1:CB137"/>
  <sheetViews>
    <sheetView topLeftCell="I39" workbookViewId="0">
      <selection activeCell="R48" sqref="R48:R51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121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214</v>
      </c>
      <c r="C5" s="333"/>
      <c r="F5" s="99" t="s">
        <v>201</v>
      </c>
      <c r="G5" s="96" t="s">
        <v>61</v>
      </c>
    </row>
    <row r="6" spans="1:80" x14ac:dyDescent="0.3">
      <c r="A6" s="3" t="s">
        <v>5</v>
      </c>
      <c r="B6" s="333" t="s">
        <v>215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216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 t="s">
        <v>217</v>
      </c>
      <c r="C13" s="8" t="s">
        <v>13</v>
      </c>
      <c r="D13" s="35"/>
      <c r="E13" s="9">
        <v>1</v>
      </c>
      <c r="P13" s="247">
        <f>(IF($B13="","0",VLOOKUP($B13,Biomass_pool_output_Livesto_mod!$A$3:$H$250,8,FALSE)))</f>
        <v>56.674177925375801</v>
      </c>
      <c r="Q13" s="17"/>
      <c r="R13" s="18">
        <f>(IF($B13="","0",VLOOKUP($B13,Biomass_pool_output_Livesto_mod!$A$3:$I$250,3,FALSE)))*$E13</f>
        <v>373.71241864682497</v>
      </c>
      <c r="S13" s="18">
        <f>(IF($B13="","0",VLOOKUP($B13,Biomass_pool_output_Livesto_mod!$A$3:$I$250,4,FALSE)))*$E13</f>
        <v>56.643999398376998</v>
      </c>
      <c r="T13" s="18">
        <f>(IF($B13="","0",VLOOKUP($B13,Biomass_pool_output_Livesto_mod!$A$3:$I$250,5,FALSE)))*$E13</f>
        <v>13.709900274361599</v>
      </c>
      <c r="U13" s="18">
        <f>(IF($B13="","0",VLOOKUP($B13,Biomass_pool_output_Livesto_mod!$A$3:$I$250,6,FALSE)))*$E13</f>
        <v>32.003318871506998</v>
      </c>
      <c r="V13" s="18">
        <f>(IF($B13="","0",VLOOKUP($B13,Biomass_pool_output_Livesto_mod!$A$3:$I$250,7,FALSE)))*$E13</f>
        <v>19.137065058859999</v>
      </c>
      <c r="W13" s="301">
        <f>IF(B13="",0,IF(VLOOKUP(B13,Other_tables!$E$3:$H$225,3,FALSE)="Nej",VLOOKUP($B13,Biomass_pool_output_Livesto_mod!$A$3:$I$250,9,FALSE)*$E13,((VLOOKUP(B13,Other_tables!$E$3:$H$225,4,FALSE))/100)*E13*1000))</f>
        <v>752.60487607156597</v>
      </c>
      <c r="X13" s="301">
        <f>(IF($B13="","0",VLOOKUP($B13,Biomass_pool_output_Livesto_mod!$A$3:$J$250,10,FALSE)))*$E13</f>
        <v>3.7713004757992899E-2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/>
      <c r="C15" s="8" t="s">
        <v>13</v>
      </c>
      <c r="D15" s="35"/>
      <c r="E15" s="9"/>
      <c r="P15" s="247" t="str">
        <f>(IF($B15="","0",VLOOKUP($B15,Biomass_pool_output_Livesto_mod!$A$3:$H$250,8,FALSE)))</f>
        <v>0</v>
      </c>
      <c r="Q15" s="17"/>
      <c r="R15" s="18">
        <f>(IF($B15="","0",VLOOKUP($B15,Biomass_pool_output_Livesto_mod!$A$3:$I$250,3,FALSE)))*$E15</f>
        <v>0</v>
      </c>
      <c r="S15" s="18">
        <f>(IF($B15="","0",VLOOKUP($B15,Biomass_pool_output_Livesto_mod!$A$3:$I$250,4,FALSE)))*$E15</f>
        <v>0</v>
      </c>
      <c r="T15" s="18">
        <f>(IF($B15="","0",VLOOKUP($B15,Biomass_pool_output_Livesto_mod!$A$3:$I$250,5,FALSE)))*$E15</f>
        <v>0</v>
      </c>
      <c r="U15" s="18">
        <f>(IF($B15="","0",VLOOKUP($B15,Biomass_pool_output_Livesto_mod!$A$3:$I$250,6,FALSE)))*$E15</f>
        <v>0</v>
      </c>
      <c r="V15" s="18">
        <f>(IF($B15="","0",VLOOKUP($B15,Biomass_pool_output_Livesto_mod!$A$3:$I$250,7,FALSE)))*$E15</f>
        <v>0</v>
      </c>
      <c r="W15" s="301">
        <f>IF(B15="",0,IF(VLOOKUP(B15,Other_tables!$E$3:$H$225,3,FALSE)="Nej",VLOOKUP($B15,Biomass_pool_output_Livesto_mod!$A$3:$I$250,9,FALSE)*$E15,((VLOOKUP(B15,Other_tables!$E$3:$H$225,4,FALSE))/100)*E15*1000))</f>
        <v>0</v>
      </c>
      <c r="X15" s="301">
        <f>(IF($B15="","0",VLOOKUP($B15,Biomass_pool_output_Livesto_mod!$A$3:$J$250,10,FALSE)))*$E15</f>
        <v>0</v>
      </c>
      <c r="BM15" s="313"/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/>
      <c r="C16" s="8" t="s">
        <v>13</v>
      </c>
      <c r="D16" s="35"/>
      <c r="E16" s="9"/>
      <c r="P16" s="247" t="str">
        <f>(IF($B16="","0",VLOOKUP($B16,Biomass_pool_output_Livesto_mod!$A$3:$H$250,8,FALSE)))</f>
        <v>0</v>
      </c>
      <c r="Q16" s="17"/>
      <c r="R16" s="18">
        <f>(IF($B16="","0",VLOOKUP($B16,Biomass_pool_output_Livesto_mod!$A$3:$I$250,3,FALSE)))*$E16</f>
        <v>0</v>
      </c>
      <c r="S16" s="18">
        <f>(IF($B16="","0",VLOOKUP($B16,Biomass_pool_output_Livesto_mod!$A$3:$I$250,4,FALSE)))*$E16</f>
        <v>0</v>
      </c>
      <c r="T16" s="18">
        <f>(IF($B16="","0",VLOOKUP($B16,Biomass_pool_output_Livesto_mod!$A$3:$I$250,5,FALSE)))*$E16</f>
        <v>0</v>
      </c>
      <c r="U16" s="18">
        <f>(IF($B16="","0",VLOOKUP($B16,Biomass_pool_output_Livesto_mod!$A$3:$I$250,6,FALSE)))*$E16</f>
        <v>0</v>
      </c>
      <c r="V16" s="18">
        <f>(IF($B16="","0",VLOOKUP($B16,Biomass_pool_output_Livesto_mod!$A$3:$I$250,7,FALSE)))*$E16</f>
        <v>0</v>
      </c>
      <c r="W16" s="301">
        <f>IF(B16="",0,IF(VLOOKUP(B16,Other_tables!$E$3:$H$225,3,FALSE)="Nej",VLOOKUP($B16,Biomass_pool_output_Livesto_mod!$A$3:$I$250,9,FALSE)*$E16,((VLOOKUP(B16,Other_tables!$E$3:$H$225,4,FALSE))/100)*E16*1000))</f>
        <v>0</v>
      </c>
      <c r="X16" s="301">
        <f>(IF($B16="","0",VLOOKUP($B16,Biomass_pool_output_Livesto_mod!$A$3:$J$250,10,FALSE)))*$E16</f>
        <v>0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56.674177925375801</v>
      </c>
      <c r="Q17" s="131"/>
      <c r="R17" s="18">
        <f t="shared" ref="R17:V17" si="1">SUM(R13:R16)</f>
        <v>373.71241864682497</v>
      </c>
      <c r="S17" s="18">
        <f t="shared" si="1"/>
        <v>56.643999398376998</v>
      </c>
      <c r="T17" s="18">
        <f t="shared" si="1"/>
        <v>13.709900274361599</v>
      </c>
      <c r="U17" s="18">
        <f t="shared" si="1"/>
        <v>32.003318871506998</v>
      </c>
      <c r="V17" s="18">
        <f t="shared" si="1"/>
        <v>19.137065058859999</v>
      </c>
      <c r="W17" s="18">
        <f>SUM(W13:W16)</f>
        <v>752.60487607156597</v>
      </c>
      <c r="X17" s="301">
        <f>IF((X13+X14+X15+X16)=0,0,(E13*X13+E14*X14+E15*X15+E16*X16)/E17)</f>
        <v>3.7713004757992899E-2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 t="str">
        <f t="shared" ref="B22:B25" si="2">IF(B13="","",B13)</f>
        <v>Pig_slurry_conv</v>
      </c>
      <c r="C22" s="8" t="s">
        <v>13</v>
      </c>
      <c r="D22" s="116" t="s">
        <v>128</v>
      </c>
      <c r="E22" s="115">
        <f>IF(B22="",0,VLOOKUP(B22,$B$13:$E$16,4,FALSE))</f>
        <v>1</v>
      </c>
      <c r="F22" s="93">
        <v>97</v>
      </c>
      <c r="G22" s="128" t="s">
        <v>101</v>
      </c>
      <c r="H22" s="93">
        <v>8.1</v>
      </c>
      <c r="I22" s="93">
        <v>51</v>
      </c>
      <c r="J22" s="93">
        <v>49</v>
      </c>
      <c r="K22" s="93">
        <v>31.3</v>
      </c>
      <c r="L22" s="163">
        <f>IF(G22="IPCC_MCF_B0",0,((W13/1000)*(I22/100)))</f>
        <v>0.38382848679649867</v>
      </c>
      <c r="M22" s="163">
        <f>IF(G22="IPCC_MCF_B0",0,((W13/1000)*(J22/100)))</f>
        <v>0.36877638927506734</v>
      </c>
      <c r="O22" s="177"/>
      <c r="P22" s="247">
        <f>IF($B22="","0",(((E22-Q22)*1000)/((E22*1000)/P13)))</f>
        <v>44.347214721894588</v>
      </c>
      <c r="Q22" s="243">
        <f>AR22*(16/12)*9.375</f>
        <v>0.21750581401837721</v>
      </c>
      <c r="R22" s="159">
        <f>AR22*5</f>
        <v>8.7002325607350883E-2</v>
      </c>
      <c r="S22" s="159">
        <v>0</v>
      </c>
      <c r="T22" s="159">
        <v>0</v>
      </c>
      <c r="U22" s="159">
        <v>0</v>
      </c>
      <c r="V22" s="159">
        <f>(AR22*(16/12)*55)+(AR22*4*21.75)</f>
        <v>2.7898745744757183</v>
      </c>
      <c r="W22" s="159">
        <f>AR22*(16/12)*9.375</f>
        <v>0.21750581401837721</v>
      </c>
      <c r="X22" s="159">
        <f>IF(L22&gt;0,(L22-(L22*BH22^(F22/10))),0)</f>
        <v>0.21234027944206654</v>
      </c>
      <c r="Y22" s="207">
        <f>IF(M22&gt;0,(M22-(M22*BI22^(F22/10))),0)</f>
        <v>2.8412517041727647E-3</v>
      </c>
      <c r="Z22" s="202">
        <f>E22-Q22</f>
        <v>0.78249418598162279</v>
      </c>
      <c r="AA22" s="27">
        <f>IF($E22="",0,(R13-(R22*1000))/1000)</f>
        <v>0.28671009303947409</v>
      </c>
      <c r="AB22" s="27">
        <f>IF($E22="",0,(S13-(S22*1000))/1000)</f>
        <v>5.6643999398376998E-2</v>
      </c>
      <c r="AC22" s="27">
        <f>IF($E22="",0,(T13-(T22*1000))/1000)</f>
        <v>1.37099002743616E-2</v>
      </c>
      <c r="AD22" s="27">
        <f>IF($E22="",0,(U13-(U22*1000))/1000)</f>
        <v>3.2003318871507001E-2</v>
      </c>
      <c r="AE22" s="27">
        <f>IF($E22="",0,(V13-V22))</f>
        <v>16.347190484384281</v>
      </c>
      <c r="AF22" s="27">
        <f>IF($E22="",0,(W13-(W22*1000))/1000)</f>
        <v>0.53509906205318869</v>
      </c>
      <c r="AG22" s="27">
        <f>IF($E22="",0,(L22-X22))</f>
        <v>0.17148820735443213</v>
      </c>
      <c r="AH22" s="196">
        <f>IF($E22="",0,(M22-Y22))</f>
        <v>0.36593513757089458</v>
      </c>
      <c r="AI22" s="200">
        <f>IF($E22=0,"",(AA22/$Z22)*1000)</f>
        <v>366.40539722324223</v>
      </c>
      <c r="AJ22" s="18">
        <f t="shared" ref="AJ22:AL25" si="3">IF($E22=0,"",(AB22/$Z22)*1000)</f>
        <v>72.389035488255118</v>
      </c>
      <c r="AK22" s="18">
        <f t="shared" si="3"/>
        <v>17.520769508546334</v>
      </c>
      <c r="AL22" s="18">
        <f t="shared" si="3"/>
        <v>40.899113942117665</v>
      </c>
      <c r="AM22" s="18">
        <f>IF($E22=0,"",(AE22/$Z22))</f>
        <v>20.891133477084011</v>
      </c>
      <c r="AN22" s="201">
        <f>IF($E22=0,"",(AF22/$Z22)*1000)</f>
        <v>683.83774811300088</v>
      </c>
      <c r="AP22" s="264">
        <f>IF(B22="","",(AR22*4))</f>
        <v>6.9601860485880712E-2</v>
      </c>
      <c r="AQ22" s="26">
        <v>0</v>
      </c>
      <c r="AR22" s="272">
        <f>IF(F22="",0,IF(G22="Arrhenius",(BL22+BM22)*(12/16),(((W13/1000)*BO22*(BP22/100)*0.67)*(12/16))*(F22/$G$8)))</f>
        <v>1.7400465121470178E-2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3.2632179178806119E-4</v>
      </c>
      <c r="BE22" s="138">
        <f>((M22*0.01*EXP(K22-81000*(1/(8.314*(H22+273.15)))))*24)/1000</f>
        <v>3.1352485877676463E-6</v>
      </c>
      <c r="BF22" s="138">
        <f>10*9.375*BD22</f>
        <v>3.0592667980130737E-2</v>
      </c>
      <c r="BG22" s="138">
        <f>10*9.375*BE22</f>
        <v>2.9392955510321682E-4</v>
      </c>
      <c r="BH22" s="139">
        <f>IF(B22="",0,1-(BF22/L22))</f>
        <v>0.92029599408980134</v>
      </c>
      <c r="BI22" s="139">
        <f>IF(B22="",0,1-(BG22/M22))</f>
        <v>0.99920295994089803</v>
      </c>
      <c r="BJ22" s="54">
        <f>IF(B22="",0,(L22+L22*BH22^(F22/10))/2)</f>
        <v>0.27765834707546538</v>
      </c>
      <c r="BK22" s="54">
        <f>IF(B22="",0,(M22+M22*BI22^(F22/10))/2)</f>
        <v>0.36735576342298093</v>
      </c>
      <c r="BL22" s="140">
        <f>(((BJ22*EXP($K22-81000*(1/(8.314*(H22+273.15)))))*24)*F22)/1000</f>
        <v>2.2897672597577936E-2</v>
      </c>
      <c r="BM22" s="290">
        <f>(((BK22*0.01*EXP(K22-81000*(1/(8.314*(H22+273.15)))))*24)*F22)/1000</f>
        <v>3.0294756438229852E-4</v>
      </c>
      <c r="BO22" s="285">
        <f>VLOOKUP(B22,'Processed products'!$AK$5:$AV$250,12,FALSE)</f>
        <v>0.45</v>
      </c>
      <c r="BP22" s="316">
        <f>VLOOKUP(B22,'Processed products'!$AK$5:$AV$250,11,FALSE)</f>
        <v>9.32</v>
      </c>
      <c r="BR22" s="329">
        <f>$X$17</f>
        <v>3.7713004757992899E-2</v>
      </c>
      <c r="BT22" s="228">
        <f t="shared" si="0"/>
        <v>0.78249418598162279</v>
      </c>
      <c r="BU22" s="228">
        <f t="shared" si="0"/>
        <v>0.28671009303947409</v>
      </c>
      <c r="BV22" s="228">
        <f t="shared" si="0"/>
        <v>5.6643999398376998E-2</v>
      </c>
      <c r="BW22" s="228">
        <f t="shared" si="0"/>
        <v>1.37099002743616E-2</v>
      </c>
      <c r="BX22" s="228">
        <f t="shared" si="0"/>
        <v>3.2003318871507001E-2</v>
      </c>
      <c r="BY22" s="228">
        <f t="shared" si="0"/>
        <v>16.347190484384281</v>
      </c>
      <c r="BZ22" s="228">
        <f t="shared" si="0"/>
        <v>0.53509906205318869</v>
      </c>
      <c r="CA22" s="228">
        <f t="shared" si="0"/>
        <v>0.17148820735443213</v>
      </c>
      <c r="CB22" s="228">
        <f t="shared" si="0"/>
        <v>0.36593513757089458</v>
      </c>
    </row>
    <row r="23" spans="1:80" x14ac:dyDescent="0.3">
      <c r="A23" s="85" t="s">
        <v>89</v>
      </c>
      <c r="B23" s="116" t="str">
        <f t="shared" si="2"/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3"/>
        <v/>
      </c>
      <c r="AK23" s="18" t="str">
        <f t="shared" si="3"/>
        <v/>
      </c>
      <c r="AL23" s="18" t="str">
        <f t="shared" si="3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3.7713004757992899E-2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2"/>
        <v/>
      </c>
      <c r="C24" s="8" t="s">
        <v>13</v>
      </c>
      <c r="D24" s="116"/>
      <c r="E24" s="115">
        <f>IF(B24="",0,VLOOKUP(B24,$B$13:$E$16,4,FALSE))</f>
        <v>0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8">IF(G24="IPCC_MCF_B0",0,((W15/1000)*(J24/100)))</f>
        <v>0</v>
      </c>
      <c r="O24" s="177"/>
      <c r="P24" s="247" t="str">
        <f>IF($B24="","0",(((E24-Q24)*1000)/((E24*1000)/P15)))</f>
        <v>0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0</v>
      </c>
      <c r="AA24" s="27">
        <f t="shared" si="9"/>
        <v>0</v>
      </c>
      <c r="AB24" s="27">
        <f t="shared" si="9"/>
        <v>0</v>
      </c>
      <c r="AC24" s="27">
        <f t="shared" si="9"/>
        <v>0</v>
      </c>
      <c r="AD24" s="27">
        <f t="shared" si="9"/>
        <v>0</v>
      </c>
      <c r="AE24" s="27">
        <f t="shared" si="10"/>
        <v>0</v>
      </c>
      <c r="AF24" s="27">
        <f t="shared" si="11"/>
        <v>0</v>
      </c>
      <c r="AG24" s="27">
        <f t="shared" si="12"/>
        <v>0</v>
      </c>
      <c r="AH24" s="196">
        <f t="shared" si="12"/>
        <v>0</v>
      </c>
      <c r="AI24" s="200" t="str">
        <f t="shared" si="13"/>
        <v/>
      </c>
      <c r="AJ24" s="18" t="str">
        <f t="shared" si="3"/>
        <v/>
      </c>
      <c r="AK24" s="18" t="str">
        <f t="shared" si="3"/>
        <v/>
      </c>
      <c r="AL24" s="18" t="str">
        <f t="shared" si="3"/>
        <v/>
      </c>
      <c r="AM24" s="18" t="str">
        <f t="shared" si="14"/>
        <v/>
      </c>
      <c r="AN24" s="201" t="str">
        <f t="shared" si="15"/>
        <v/>
      </c>
      <c r="AP24" s="264" t="str">
        <f t="shared" si="16"/>
        <v/>
      </c>
      <c r="AQ24" s="26">
        <v>0</v>
      </c>
      <c r="AR24" s="272">
        <f t="shared" si="17"/>
        <v>0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0"/>
        <v>0</v>
      </c>
      <c r="BH24" s="139">
        <f t="shared" si="21"/>
        <v>0</v>
      </c>
      <c r="BI24" s="139">
        <f t="shared" si="22"/>
        <v>0</v>
      </c>
      <c r="BJ24" s="54">
        <f t="shared" si="23"/>
        <v>0</v>
      </c>
      <c r="BK24" s="54">
        <f t="shared" si="24"/>
        <v>0</v>
      </c>
      <c r="BL24" s="140">
        <f t="shared" si="25"/>
        <v>0</v>
      </c>
      <c r="BM24" s="290">
        <f t="shared" si="26"/>
        <v>0</v>
      </c>
      <c r="BO24" s="285" t="e">
        <f>VLOOKUP(B24,'Processed products'!$AK$5:$AV$250,12,FALSE)</f>
        <v>#N/A</v>
      </c>
      <c r="BP24" s="316" t="e">
        <f>VLOOKUP(B24,'Processed products'!$AK$5:$AV$250,11,FALSE)</f>
        <v>#N/A</v>
      </c>
      <c r="BR24" s="329">
        <f t="shared" si="27"/>
        <v>3.7713004757992899E-2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2"/>
        <v/>
      </c>
      <c r="C25" s="8" t="s">
        <v>13</v>
      </c>
      <c r="D25" s="116"/>
      <c r="E25" s="115">
        <f>IF(B25="",0,VLOOKUP(B25,$B$13:$E$16,4,FALSE))</f>
        <v>0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 t="str">
        <f t="shared" ref="P25" si="29">IF($B25="","0",(((E25-Q25)*1000)/((E25*1000)/P16)))</f>
        <v>0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0</v>
      </c>
      <c r="AA25" s="223">
        <f t="shared" si="9"/>
        <v>0</v>
      </c>
      <c r="AB25" s="223">
        <f t="shared" si="9"/>
        <v>0</v>
      </c>
      <c r="AC25" s="223">
        <f t="shared" si="9"/>
        <v>0</v>
      </c>
      <c r="AD25" s="223">
        <f t="shared" si="9"/>
        <v>0</v>
      </c>
      <c r="AE25" s="223">
        <f t="shared" si="10"/>
        <v>0</v>
      </c>
      <c r="AF25" s="223">
        <f t="shared" si="11"/>
        <v>0</v>
      </c>
      <c r="AG25" s="223">
        <f t="shared" si="12"/>
        <v>0</v>
      </c>
      <c r="AH25" s="224">
        <f t="shared" si="12"/>
        <v>0</v>
      </c>
      <c r="AI25" s="156" t="str">
        <f t="shared" si="13"/>
        <v/>
      </c>
      <c r="AJ25" s="157" t="str">
        <f t="shared" si="3"/>
        <v/>
      </c>
      <c r="AK25" s="157" t="str">
        <f t="shared" si="3"/>
        <v/>
      </c>
      <c r="AL25" s="157" t="str">
        <f t="shared" si="3"/>
        <v/>
      </c>
      <c r="AM25" s="157" t="str">
        <f t="shared" si="14"/>
        <v/>
      </c>
      <c r="AN25" s="158" t="str">
        <f t="shared" si="15"/>
        <v/>
      </c>
      <c r="AP25" s="264" t="str">
        <f t="shared" si="16"/>
        <v/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>
        <f t="shared" si="21"/>
        <v>0</v>
      </c>
      <c r="BI25" s="314">
        <f t="shared" si="22"/>
        <v>0</v>
      </c>
      <c r="BJ25" s="291">
        <f t="shared" si="23"/>
        <v>0</v>
      </c>
      <c r="BK25" s="291">
        <f t="shared" si="24"/>
        <v>0</v>
      </c>
      <c r="BL25" s="292">
        <f t="shared" si="25"/>
        <v>0</v>
      </c>
      <c r="BM25" s="293">
        <f t="shared" si="26"/>
        <v>0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3.7713004757992899E-2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0.38382848679649867</v>
      </c>
      <c r="M26" s="163">
        <f>SUM(M22:M25)</f>
        <v>0.36877638927506734</v>
      </c>
      <c r="O26" s="177"/>
      <c r="P26" s="249">
        <f>(E22*P22+E23*P23+E24*P24+E25*P25)/E26</f>
        <v>44.347214721894588</v>
      </c>
      <c r="Q26" s="244">
        <f>SUM(Q22:Q25)</f>
        <v>0.21750581401837721</v>
      </c>
      <c r="R26" s="208">
        <f t="shared" ref="R26:Y26" si="30">SUM(R22:R25)</f>
        <v>8.7002325607350883E-2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2.7898745744757183</v>
      </c>
      <c r="W26" s="208">
        <f t="shared" si="30"/>
        <v>0.21750581401837721</v>
      </c>
      <c r="X26" s="208">
        <f t="shared" si="30"/>
        <v>0.21234027944206654</v>
      </c>
      <c r="Y26" s="222">
        <f t="shared" si="30"/>
        <v>2.8412517041727647E-3</v>
      </c>
      <c r="Z26" s="215">
        <f>SUM(Z22:Z25)</f>
        <v>0.78249418598162279</v>
      </c>
      <c r="AA26" s="70">
        <f t="shared" ref="AA26:AH26" si="31">SUM(AA22:AA25)</f>
        <v>0.28671009303947409</v>
      </c>
      <c r="AB26" s="70">
        <f t="shared" si="31"/>
        <v>5.6643999398376998E-2</v>
      </c>
      <c r="AC26" s="70">
        <f t="shared" si="31"/>
        <v>1.37099002743616E-2</v>
      </c>
      <c r="AD26" s="70">
        <f t="shared" si="31"/>
        <v>3.2003318871507001E-2</v>
      </c>
      <c r="AE26" s="70">
        <f t="shared" si="31"/>
        <v>16.347190484384281</v>
      </c>
      <c r="AF26" s="70">
        <f t="shared" si="31"/>
        <v>0.53509906205318869</v>
      </c>
      <c r="AG26" s="70">
        <f t="shared" si="31"/>
        <v>0.17148820735443213</v>
      </c>
      <c r="AH26" s="216">
        <f t="shared" si="31"/>
        <v>0.36593513757089458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B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L28" s="313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>Solid/total fraction of input1 - Pig_slurry_conv</v>
      </c>
      <c r="B31" s="66"/>
      <c r="C31" s="67" t="s">
        <v>13</v>
      </c>
      <c r="D31" s="280"/>
      <c r="E31" s="68"/>
      <c r="F31" s="70">
        <f>IF(E31&gt;0,(E31)*($E$22-$Q$22),0)</f>
        <v>0</v>
      </c>
      <c r="G31" s="67" t="str">
        <f>IF(B31="","",VLOOKUP(B31,'Processed products'!$AJ$5:$AM$104,2,FALSE))</f>
        <v/>
      </c>
      <c r="H31" s="67" t="str">
        <f>IF(G31="","",VLOOKUP(G31,Other_tables!$Y$3:$AA$214,2,FALSE))</f>
        <v/>
      </c>
      <c r="I31" s="67" t="str">
        <f>IF(G31="","",VLOOKUP(G31,Other_tables!$Y$3:$AA$214,3,FALSE))</f>
        <v/>
      </c>
      <c r="J31" s="111"/>
      <c r="K31" s="111"/>
      <c r="L31" s="69"/>
      <c r="M31" s="69"/>
      <c r="N31" s="69"/>
      <c r="O31" s="69"/>
      <c r="P31" s="69"/>
      <c r="Q31" s="69"/>
      <c r="R31" s="180"/>
      <c r="S31" s="181"/>
      <c r="T31" s="172">
        <f>IF(B32="",P13,IF(B33="",(F31/(((E13/(P13/1000))-Q22)-(F32/(T32/1000))))*1000,(F31/(((E13/(P13/1000))-Q22)-((F33/(T33/1000))+(F32/(T32/1000)))))*1000))</f>
        <v>56.674177925375801</v>
      </c>
      <c r="U31" s="182" t="s">
        <v>126</v>
      </c>
      <c r="V31" s="180"/>
      <c r="W31" s="180"/>
      <c r="X31" s="180"/>
      <c r="Y31" s="180"/>
      <c r="Z31" s="215">
        <f>F31</f>
        <v>0</v>
      </c>
      <c r="AA31" s="170">
        <f t="shared" ref="AA31:AD33" si="32">IF($E31="",0,((R$13-(R$22*1000))*L31)/1000)</f>
        <v>0</v>
      </c>
      <c r="AB31" s="70">
        <f t="shared" si="32"/>
        <v>0</v>
      </c>
      <c r="AC31" s="70">
        <f t="shared" si="32"/>
        <v>0</v>
      </c>
      <c r="AD31" s="70">
        <f t="shared" si="32"/>
        <v>0</v>
      </c>
      <c r="AE31" s="70">
        <f>IF($E31="",0,((V$13-V$22)*P31))</f>
        <v>0</v>
      </c>
      <c r="AF31" s="144">
        <f>IF($E31="",0,((W$13-(W$22*1000))*Q31)/1000)</f>
        <v>0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 t="str">
        <f t="shared" ref="AI31:AL42" si="35">IF($E31="","",(AA31/$F31)*1000)</f>
        <v/>
      </c>
      <c r="AJ31" s="71" t="str">
        <f t="shared" si="35"/>
        <v/>
      </c>
      <c r="AK31" s="71" t="str">
        <f t="shared" si="35"/>
        <v/>
      </c>
      <c r="AL31" s="71" t="str">
        <f t="shared" si="35"/>
        <v/>
      </c>
      <c r="AM31" s="187" t="str">
        <f t="shared" ref="AM31:AM42" si="36">IF($E31="","",(AE31/$F31))</f>
        <v/>
      </c>
      <c r="AN31" s="112" t="str">
        <f t="shared" ref="AN31:AN42" si="37">IF($E31="","",(AF31/$F31)*1000)</f>
        <v/>
      </c>
      <c r="BR31" s="329">
        <f t="shared" ref="BR31:BR42" si="38">$X$17</f>
        <v>3.7713004757992899E-2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179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154" t="str">
        <f t="shared" si="37"/>
        <v/>
      </c>
      <c r="BR32" s="329">
        <f t="shared" si="38"/>
        <v>3.7713004757992899E-2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3.7713004757992899E-2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/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products'!$AJ$5:$AM$250,2,FALSE))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3.7713004757992899E-2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3.7713004757992899E-2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3.7713004757992899E-2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 xml:space="preserve">Solid/total fraction of input3 - </v>
      </c>
      <c r="B37" s="66"/>
      <c r="C37" s="67" t="s">
        <v>13</v>
      </c>
      <c r="D37" s="280"/>
      <c r="E37" s="68"/>
      <c r="F37" s="70">
        <f>IF(E37&gt;0,(E37)*($E$24-$Q$24),0)</f>
        <v>0</v>
      </c>
      <c r="G37" s="67" t="str">
        <f>IF(B37="","",B37)</f>
        <v/>
      </c>
      <c r="H37" s="67" t="str">
        <f>IF(G37="","",VLOOKUP(G37,Other_tables!$Y$3:$AA$214,2,FALSE))</f>
        <v/>
      </c>
      <c r="I37" s="67" t="str">
        <f>IF(G37="","",VLOOKUP(G37,Other_tables!$Y$3:$AA$214,3,FALSE))</f>
        <v/>
      </c>
      <c r="J37" s="111"/>
      <c r="K37" s="111"/>
      <c r="L37" s="69"/>
      <c r="M37" s="69"/>
      <c r="N37" s="69"/>
      <c r="O37" s="69"/>
      <c r="P37" s="69"/>
      <c r="Q37" s="69"/>
      <c r="R37" s="180"/>
      <c r="S37" s="181"/>
      <c r="T37" s="172" t="str">
        <f>IF(B38="",P15,IF(B39="",(F37/(((E15/(P15/1000))-Q24)-(F38/(T38/1000))))*1000,(F37/(((E15/(P15/1000))-Q24)-((F39/(T39/1000))+(F38/(T38/1000)))))*1000))</f>
        <v>0</v>
      </c>
      <c r="U37" s="182" t="s">
        <v>126</v>
      </c>
      <c r="V37" s="180"/>
      <c r="W37" s="180"/>
      <c r="X37" s="180"/>
      <c r="Y37" s="180"/>
      <c r="Z37" s="215">
        <f t="shared" si="39"/>
        <v>0</v>
      </c>
      <c r="AA37" s="170">
        <f t="shared" ref="AA37:AD39" si="41">IF($E37="",0,((R$15-(R$24*1000))*L37)/1000)</f>
        <v>0</v>
      </c>
      <c r="AB37" s="70">
        <f t="shared" si="41"/>
        <v>0</v>
      </c>
      <c r="AC37" s="70">
        <f t="shared" si="41"/>
        <v>0</v>
      </c>
      <c r="AD37" s="70">
        <f t="shared" si="41"/>
        <v>0</v>
      </c>
      <c r="AE37" s="70">
        <f>IF($E37="",0,((V$15-V$24)*P37))</f>
        <v>0</v>
      </c>
      <c r="AF37" s="144">
        <f>IF($E37="",0,((W$15-(W$24*1000))*Q37)/1000)</f>
        <v>0</v>
      </c>
      <c r="AG37" s="144">
        <f t="shared" si="33"/>
        <v>0</v>
      </c>
      <c r="AH37" s="216">
        <f t="shared" si="34"/>
        <v>0</v>
      </c>
      <c r="AI37" s="210" t="str">
        <f t="shared" si="35"/>
        <v/>
      </c>
      <c r="AJ37" s="71" t="str">
        <f t="shared" si="35"/>
        <v/>
      </c>
      <c r="AK37" s="71" t="str">
        <f t="shared" si="35"/>
        <v/>
      </c>
      <c r="AL37" s="71" t="str">
        <f t="shared" si="35"/>
        <v/>
      </c>
      <c r="AM37" s="187" t="str">
        <f>IF($E37="","",(AE37/$F37))</f>
        <v/>
      </c>
      <c r="AN37" s="112" t="str">
        <f t="shared" si="37"/>
        <v/>
      </c>
      <c r="BR37" s="329">
        <f t="shared" si="38"/>
        <v>3.7713004757992899E-2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3.7713004757992899E-2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3.7713004757992899E-2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 xml:space="preserve">Solid/total fraction of input4 - </v>
      </c>
      <c r="B40" s="66" t="str">
        <f>IF(B16="","",B16)</f>
        <v/>
      </c>
      <c r="C40" s="67" t="s">
        <v>13</v>
      </c>
      <c r="D40" s="280"/>
      <c r="E40" s="68"/>
      <c r="F40" s="70">
        <f>IF(E40&gt;0,(E40)*($E$25-$Q$25),0)</f>
        <v>0</v>
      </c>
      <c r="G40" s="67" t="str">
        <f>B40</f>
        <v/>
      </c>
      <c r="H40" s="67" t="str">
        <f>IF(G40="","",VLOOKUP(G40,Other_tables!$Y$3:$AA$214,2,FALSE))</f>
        <v/>
      </c>
      <c r="I40" s="67" t="str">
        <f>IF(G40="","",VLOOKUP(G40,Other_tables!$Y$3:$AA$214,3,FALSE))</f>
        <v/>
      </c>
      <c r="J40" s="111"/>
      <c r="K40" s="111"/>
      <c r="L40" s="69"/>
      <c r="M40" s="69"/>
      <c r="N40" s="69"/>
      <c r="O40" s="69"/>
      <c r="P40" s="69"/>
      <c r="Q40" s="69"/>
      <c r="R40" s="180"/>
      <c r="S40" s="181"/>
      <c r="T40" s="172" t="str">
        <f>IF(B41="",P16,IF(B42="",(F40/(((E16/(P16/1000))-Q25)-(F41/(T41/1000))))*1000,(F40/(((E16/(P16/1000))-Q25)-((F42/(T42/1000))+(F41/(T41/1000)))))*1000))</f>
        <v>0</v>
      </c>
      <c r="U40" s="182" t="s">
        <v>126</v>
      </c>
      <c r="V40" s="180"/>
      <c r="W40" s="180"/>
      <c r="X40" s="180"/>
      <c r="Y40" s="180"/>
      <c r="Z40" s="215">
        <f t="shared" si="39"/>
        <v>0</v>
      </c>
      <c r="AA40" s="170">
        <f t="shared" ref="AA40:AD42" si="44">IF($E40="",0,((R$16-(R$25*1000))*L40)/1000)</f>
        <v>0</v>
      </c>
      <c r="AB40" s="70">
        <f t="shared" si="44"/>
        <v>0</v>
      </c>
      <c r="AC40" s="70">
        <f t="shared" si="44"/>
        <v>0</v>
      </c>
      <c r="AD40" s="70">
        <f t="shared" si="44"/>
        <v>0</v>
      </c>
      <c r="AE40" s="70">
        <f>IF($E40="",0,((V$16-V$25)*P40))</f>
        <v>0</v>
      </c>
      <c r="AF40" s="144">
        <f>IF($E40="",0,((W$16-(W$25*1000))*Q40)/1000)</f>
        <v>0</v>
      </c>
      <c r="AG40" s="144">
        <f t="shared" si="33"/>
        <v>0</v>
      </c>
      <c r="AH40" s="216">
        <f t="shared" si="34"/>
        <v>0</v>
      </c>
      <c r="AI40" s="210" t="str">
        <f t="shared" si="35"/>
        <v/>
      </c>
      <c r="AJ40" s="71" t="str">
        <f t="shared" si="35"/>
        <v/>
      </c>
      <c r="AK40" s="71" t="str">
        <f t="shared" si="35"/>
        <v/>
      </c>
      <c r="AL40" s="71" t="str">
        <f t="shared" si="35"/>
        <v/>
      </c>
      <c r="AM40" s="187" t="str">
        <f t="shared" si="36"/>
        <v/>
      </c>
      <c r="AN40" s="112" t="str">
        <f t="shared" si="37"/>
        <v/>
      </c>
      <c r="BR40" s="329">
        <f t="shared" si="38"/>
        <v>3.7713004757992899E-2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3.7713004757992899E-2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3.7713004757992899E-2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0</v>
      </c>
      <c r="L43" s="27">
        <f t="shared" ref="L43:Q43" si="45">SUM(L28,L31:L42)</f>
        <v>0</v>
      </c>
      <c r="M43" s="27">
        <f t="shared" si="45"/>
        <v>0</v>
      </c>
      <c r="N43" s="27">
        <f t="shared" si="45"/>
        <v>0</v>
      </c>
      <c r="O43" s="27">
        <f t="shared" si="45"/>
        <v>0</v>
      </c>
      <c r="P43" s="27">
        <f t="shared" si="45"/>
        <v>0</v>
      </c>
      <c r="Q43" s="64">
        <f t="shared" si="45"/>
        <v>0</v>
      </c>
      <c r="S43" s="28"/>
      <c r="Y43" s="225" t="s">
        <v>40</v>
      </c>
      <c r="Z43" s="141">
        <f>SUM(Z31:Z42)</f>
        <v>0</v>
      </c>
      <c r="AA43" s="141">
        <f t="shared" ref="AA43:AG43" si="46">SUM(AA31:AA42)</f>
        <v>0</v>
      </c>
      <c r="AB43" s="141">
        <f t="shared" si="46"/>
        <v>0</v>
      </c>
      <c r="AC43" s="141">
        <f t="shared" si="46"/>
        <v>0</v>
      </c>
      <c r="AD43" s="141">
        <f>SUM(AD31:AD42)</f>
        <v>0</v>
      </c>
      <c r="AE43" s="141">
        <f t="shared" si="46"/>
        <v>0</v>
      </c>
      <c r="AF43" s="141">
        <f t="shared" si="46"/>
        <v>0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0.78249418598162279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0.78249418598162279</v>
      </c>
      <c r="AA44" s="198">
        <f t="shared" ref="AA44:AG44" si="47">AA26-AA43</f>
        <v>0.28671009303947409</v>
      </c>
      <c r="AB44" s="198">
        <f t="shared" si="47"/>
        <v>5.6643999398376998E-2</v>
      </c>
      <c r="AC44" s="198">
        <f t="shared" si="47"/>
        <v>1.37099002743616E-2</v>
      </c>
      <c r="AD44" s="198">
        <f t="shared" si="47"/>
        <v>3.2003318871507001E-2</v>
      </c>
      <c r="AE44" s="198">
        <f t="shared" si="47"/>
        <v>16.347190484384281</v>
      </c>
      <c r="AF44" s="198">
        <f t="shared" si="47"/>
        <v>0.53509906205318869</v>
      </c>
      <c r="AG44" s="198">
        <f t="shared" si="47"/>
        <v>0.17148820735443213</v>
      </c>
      <c r="AH44" s="199">
        <f>AH26-AH43</f>
        <v>0.36593513757089458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7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/>
      </c>
      <c r="C48" s="27">
        <f>IF(B48="",0,IF(VLOOKUP(G48,Other_tables!$E$3:$H$225,3,FALSE)="Nej",VLOOKUP(B48,$B$31:$AH$42,31,FALSE),((VLOOKUP(G48,Other_tables!$E$3:$H$225,4,FALSE))/100)*VLOOKUP(B48,$B$31:$F$42,5,FALSE)))</f>
        <v>0</v>
      </c>
      <c r="D48" s="162"/>
      <c r="E48" s="16" t="str">
        <f>IF(B48="","",IF($G$5=Other_tables!$I$2,VLOOKUP(G48,Other_tables!$E$3:$K$225,5,FALSE),IF($G$5=Other_tables!$J$2,VLOOKUP(G48,Other_tables!$E$3:$K$225,6,FALSE),IF($G$5=Other_tables!$K$2,VLOOKUP(G48,Other_tables!$E$3:$K$225,7,FALSE),"?"))))</f>
        <v/>
      </c>
      <c r="F48" s="27">
        <f t="shared" ref="F48:F50" si="49">IF(OR(E48="",E48="?"),0,((((0.981*E48*C48)/(0.0831*(273.15+$G$4)))*16)/1000)*((100-$G$7)/100))</f>
        <v>0</v>
      </c>
      <c r="G48" s="16" t="str">
        <f>B13</f>
        <v>Pig_slurry_conv</v>
      </c>
      <c r="Q48" s="159">
        <f t="shared" ref="Q48:Q50" si="50">IF(OR(E48="",E48="?"),0,(F48/((100-$G$7)/100))*2.48)</f>
        <v>0</v>
      </c>
      <c r="R48" s="159">
        <f>IF(OR(E48="",E48="?"),0,(F48*(12/16)+AR48+AQ48+AP48))</f>
        <v>0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0</v>
      </c>
      <c r="W48" s="159">
        <f t="shared" ref="W48:W50" si="52">IF(OR(E48="",E48="?"),0,(F48/((100-$G$7)/100))*2.48)</f>
        <v>0</v>
      </c>
      <c r="X48" s="159">
        <f>W48</f>
        <v>0</v>
      </c>
      <c r="Y48" s="165"/>
      <c r="AP48" s="188">
        <f>IF(F48="","",(F48/((100-$G$7)/100))*(12/16)*0.538)</f>
        <v>0</v>
      </c>
      <c r="AQ48" s="26">
        <v>0</v>
      </c>
      <c r="AR48" s="188">
        <f>IF(F48="","",((F48/((100-$G$7)/100))-F48)*(12/16))</f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/>
      </c>
      <c r="C50" s="27">
        <f>IF(B50="",0,IF(VLOOKUP(G50,Other_tables!$E$3:$H$225,3,FALSE)="Nej",VLOOKUP(B50,$B$31:$AH$42,31,FALSE),((VLOOKUP(G50,Other_tables!$E$3:$H$225,4,FALSE))/100)*VLOOKUP(B50,$B$31:$F$42,5,FALSE)))</f>
        <v>0</v>
      </c>
      <c r="D50" s="162"/>
      <c r="E50" s="16" t="str">
        <f>IF(B50="","",IF($G$5=Other_tables!$I$2,VLOOKUP(G50,Other_tables!$E$3:$K$225,5,FALSE),IF($G$5=Other_tables!$J$2,VLOOKUP(G50,Other_tables!$E$3:$K$225,6,FALSE),IF($G$5=Other_tables!$K$2,VLOOKUP(G50,Other_tables!$E$3:$K$225,7,FALSE),"?"))))</f>
        <v/>
      </c>
      <c r="F50" s="27">
        <f t="shared" si="49"/>
        <v>0</v>
      </c>
      <c r="G50" s="16">
        <f>B15</f>
        <v>0</v>
      </c>
      <c r="Q50" s="159">
        <f t="shared" si="50"/>
        <v>0</v>
      </c>
      <c r="R50" s="159">
        <f t="shared" si="53"/>
        <v>0</v>
      </c>
      <c r="S50" s="159">
        <v>0</v>
      </c>
      <c r="T50" s="159">
        <v>0</v>
      </c>
      <c r="U50" s="159">
        <v>0</v>
      </c>
      <c r="V50" s="159">
        <f t="shared" si="51"/>
        <v>0</v>
      </c>
      <c r="W50" s="159">
        <f t="shared" si="52"/>
        <v>0</v>
      </c>
      <c r="X50" s="159">
        <f t="shared" si="54"/>
        <v>0</v>
      </c>
      <c r="Y50" s="165"/>
      <c r="AP50" s="188">
        <f>IF(F50="","",(F50/((100-$G$7)/100))*(12/16)*0.538)</f>
        <v>0</v>
      </c>
      <c r="AQ50" s="26">
        <v>0</v>
      </c>
      <c r="AR50" s="188">
        <f>IF(F50="","",((F50/((100-$G$7)/100))-F50)*(12/16))</f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/>
      </c>
      <c r="C51" s="27">
        <f>IF(B51="",0,IF(VLOOKUP(G51,Other_tables!$E$3:$H$129,3,FALSE)="Nej",VLOOKUP(B51,$B$31:$AH$42,31,FALSE),((VLOOKUP(G51,Other_tables!$E$3:$H$129,4,FALSE))/100)*VLOOKUP(B51,$B$31:$F$42,5,FALSE)))</f>
        <v>0</v>
      </c>
      <c r="D51" s="162"/>
      <c r="E51" s="16" t="str">
        <f>IF(B51="","",IF($G$5=Other_tables!$I$2,VLOOKUP(G51,Other_tables!$E$3:$K$225,5,FALSE),IF($G$5=Other_tables!$J$2,VLOOKUP(G51,Other_tables!$E$3:$K$225,6,FALSE),IF($G$5=Other_tables!$K$2,VLOOKUP(G51,Other_tables!$E$3:$K$225,7,FALSE),"?"))))</f>
        <v/>
      </c>
      <c r="F51" s="27">
        <f>IF(OR(E51="",E51="?"),0,((((0.981*E51*C51)/(0.0831*(273.15+$G$4)))*16)/1000)*((100-$G$7)/100))</f>
        <v>0</v>
      </c>
      <c r="G51" s="16">
        <f>B16</f>
        <v>0</v>
      </c>
      <c r="Q51" s="159">
        <f>IF(OR(E51="",E51="?"),0,(F51/((100-$G$7)/100))*2.48)</f>
        <v>0</v>
      </c>
      <c r="R51" s="159">
        <f t="shared" si="53"/>
        <v>0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0</v>
      </c>
      <c r="W51" s="159">
        <f>IF(OR(E51="",E51="?"),0,(F51/((100-$G$7)/100))*2.48)</f>
        <v>0</v>
      </c>
      <c r="X51" s="159">
        <f t="shared" si="54"/>
        <v>0</v>
      </c>
      <c r="Y51" s="165"/>
      <c r="AP51" s="188">
        <f>IF(F51="","",(F51/((100-$G$7)/100))*(12/16)*0.538)</f>
        <v>0</v>
      </c>
      <c r="AQ51" s="26">
        <v>0</v>
      </c>
      <c r="AR51" s="188">
        <f>IF(F51="","",((F51/((100-$G$7)/100))-F51)*(12/16))</f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</v>
      </c>
      <c r="Q52" s="27">
        <f t="shared" ref="Q52:X52" si="55">SUM(I36,Q48:Q51)</f>
        <v>0</v>
      </c>
      <c r="R52" s="27">
        <f t="shared" si="55"/>
        <v>0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0</v>
      </c>
      <c r="W52" s="27">
        <f t="shared" si="55"/>
        <v>0</v>
      </c>
      <c r="X52" s="164">
        <f t="shared" si="55"/>
        <v>0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14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14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/>
      <c r="C57" s="8" t="s">
        <v>13</v>
      </c>
      <c r="D57" s="116"/>
      <c r="E57" s="169">
        <f>Z31+Z34+Z37+Z40-Q52</f>
        <v>0</v>
      </c>
      <c r="F57" s="93"/>
      <c r="G57" s="128"/>
      <c r="H57" s="93">
        <v>12.8</v>
      </c>
      <c r="I57" s="23"/>
      <c r="J57" s="23"/>
      <c r="K57" s="93">
        <v>27.9</v>
      </c>
      <c r="L57" s="139">
        <f>C48+C49+C50+C51-W52</f>
        <v>0</v>
      </c>
      <c r="M57" s="139">
        <v>0</v>
      </c>
      <c r="O57" s="278">
        <f>IF(B57="",0,((($B$69*$Z$57)/1000)/$B$72)*1000)</f>
        <v>0</v>
      </c>
      <c r="Q57" s="159">
        <f>AR57*(16/12)*19.5</f>
        <v>0</v>
      </c>
      <c r="R57" s="159">
        <f>AR57*11</f>
        <v>0</v>
      </c>
      <c r="S57" s="159">
        <v>0</v>
      </c>
      <c r="T57" s="159">
        <v>0</v>
      </c>
      <c r="U57" s="159">
        <v>0</v>
      </c>
      <c r="V57" s="159">
        <f>(AR57*(16/12)*55)+(AR57*10*21.75)</f>
        <v>0</v>
      </c>
      <c r="W57" s="159">
        <f>AR57*(16/12)*19.5</f>
        <v>0</v>
      </c>
      <c r="X57" s="159">
        <f>IF(L57&gt;0,(L57-(L57*BH57^(F57/10))),0)</f>
        <v>0</v>
      </c>
      <c r="Y57" s="190"/>
      <c r="Z57" s="197">
        <f>(Z31+Z34+Z37+Z40)-Q52-Q57</f>
        <v>0</v>
      </c>
      <c r="AA57" s="198">
        <f>(AA31+AA34+AA37+AA40)-R52-R57</f>
        <v>0</v>
      </c>
      <c r="AB57" s="198">
        <f t="shared" ref="AB57:AD57" si="56">(AB31+AB34+AB37+AB40)-S52-S57</f>
        <v>0</v>
      </c>
      <c r="AC57" s="198">
        <f t="shared" si="56"/>
        <v>0</v>
      </c>
      <c r="AD57" s="198">
        <f t="shared" si="56"/>
        <v>0</v>
      </c>
      <c r="AE57" s="198">
        <f>(AE31+AE34+AE37+AE40)-V52-V57</f>
        <v>0</v>
      </c>
      <c r="AF57" s="198">
        <f>(AF31+AF34+AF37+AF40)-W52-W57</f>
        <v>0</v>
      </c>
      <c r="AG57" s="198">
        <f>IF(OR(G22="IPCC_MCF_B0",G22=""),L57-X57,(AG31+AG34+AG37+AG40+AH31+AH34+AH37+AH40)-X52-X57)</f>
        <v>0</v>
      </c>
      <c r="AH57" s="199"/>
      <c r="AI57" s="156" t="e">
        <f>IF($E57="","",(AA57/$Z$57)*1000)</f>
        <v>#DIV/0!</v>
      </c>
      <c r="AJ57" s="157" t="e">
        <f t="shared" ref="AJ57:AN57" si="57">IF($E57="","",(AB57/$Z$57)*1000)</f>
        <v>#DIV/0!</v>
      </c>
      <c r="AK57" s="157" t="e">
        <f t="shared" si="57"/>
        <v>#DIV/0!</v>
      </c>
      <c r="AL57" s="157" t="e">
        <f t="shared" si="57"/>
        <v>#DIV/0!</v>
      </c>
      <c r="AM57" s="157" t="e">
        <f>IF($E57="","",(AE57/$Z$57))</f>
        <v>#DIV/0!</v>
      </c>
      <c r="AN57" s="158" t="e">
        <f t="shared" si="57"/>
        <v>#DIV/0!</v>
      </c>
      <c r="AP57" s="188">
        <f>IF(B57="",0,(AR57*10))</f>
        <v>0</v>
      </c>
      <c r="AQ57" s="26">
        <v>0</v>
      </c>
      <c r="AR57" s="188">
        <f>IF(B57="",0,IF(G57="Arrhenius",(BL57+BM57)*(12/16),"?"))</f>
        <v>0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0</v>
      </c>
      <c r="BE57" s="159"/>
      <c r="BF57" s="159">
        <f>10*19.5*BD57</f>
        <v>0</v>
      </c>
      <c r="BG57" s="159"/>
      <c r="BH57" s="159" t="e">
        <f>1-(BF57/L57)</f>
        <v>#DIV/0!</v>
      </c>
      <c r="BI57" s="159"/>
      <c r="BJ57" s="159" t="e">
        <f>(L57+L57*BH57^(F57/10))/2</f>
        <v>#DIV/0!</v>
      </c>
      <c r="BK57" s="159" t="e">
        <f>(M57+M57*BI57^(F57/10))/2</f>
        <v>#NUM!</v>
      </c>
      <c r="BL57" s="315" t="e">
        <f>(((BJ57*EXP($K$57-81000*(1/(8.314*(H57+273.15)))))*24)*F57)/1000</f>
        <v>#DIV/0!</v>
      </c>
      <c r="BM57" s="159"/>
      <c r="BR57" s="329">
        <f t="shared" ref="BR57" si="58">$X$17</f>
        <v>3.7713004757992899E-2</v>
      </c>
      <c r="BT57" s="228">
        <f t="shared" si="43"/>
        <v>0</v>
      </c>
      <c r="BU57" s="228">
        <f t="shared" si="43"/>
        <v>0</v>
      </c>
      <c r="BV57" s="228">
        <f t="shared" si="43"/>
        <v>0</v>
      </c>
      <c r="BW57" s="228">
        <f t="shared" si="42"/>
        <v>0</v>
      </c>
      <c r="BX57" s="228">
        <f t="shared" si="42"/>
        <v>0</v>
      </c>
      <c r="BY57" s="228">
        <f t="shared" si="42"/>
        <v>0</v>
      </c>
      <c r="BZ57" s="228">
        <f t="shared" si="42"/>
        <v>0</v>
      </c>
      <c r="CA57" s="228">
        <f t="shared" si="42"/>
        <v>0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/>
      <c r="C62" s="8" t="s">
        <v>13</v>
      </c>
      <c r="D62" s="116"/>
      <c r="E62" s="25"/>
      <c r="F62" s="27">
        <f>(E57-Q57)*E62</f>
        <v>0</v>
      </c>
      <c r="G62" s="8" t="str">
        <f>IF(B62="","",VLOOKUP(B62,'Processed products'!$AJ$5:$AM$104,2,FALSE))</f>
        <v/>
      </c>
      <c r="H62" s="8" t="str">
        <f>IF(B62="","",VLOOKUP(B62,'Processed products'!$AJ$5:$AM$104,3,FALSE))</f>
        <v/>
      </c>
      <c r="I62" s="8" t="str">
        <f>IF(B62="","",VLOOKUP(B62,'Processed products'!$AJ$5:$AM$104,4,FALSE))</f>
        <v/>
      </c>
      <c r="L62" s="26"/>
      <c r="M62" s="26"/>
      <c r="N62" s="26"/>
      <c r="O62" s="26"/>
      <c r="P62" s="26"/>
      <c r="Q62" s="26"/>
      <c r="T62" s="16" t="str">
        <f>(IF($B62="","",VLOOKUP($B62,'Processed products'!$AJ$5:$AN$104,5,FALSE)))</f>
        <v/>
      </c>
      <c r="Z62" s="195">
        <f>F62</f>
        <v>0</v>
      </c>
      <c r="AA62" s="27">
        <f>(($AA$31+$AA$34+$AA$37+$AA$40)-$R$52-$R$57)*L62</f>
        <v>0</v>
      </c>
      <c r="AB62" s="27">
        <f>(($AB$31+$AB$34+$AB$37+$AB$40)-$S$52-$S$57)*M62</f>
        <v>0</v>
      </c>
      <c r="AC62" s="27">
        <f>(($AC$31+$AC$34+$AC$37+$AC$40)-$T$52-$T$57)*N62</f>
        <v>0</v>
      </c>
      <c r="AD62" s="27">
        <f>(($AD$31+$AD$34+$AD$37+$AD$40)-$U$52-$U$57)*O62</f>
        <v>0</v>
      </c>
      <c r="AE62" s="27">
        <f>(($AE$31+$AE$34+$AE$37+$AE$40)-$V$52-$V$57)*P62</f>
        <v>0</v>
      </c>
      <c r="AF62" s="27">
        <f>(($AF$31+$AF$34+$AF$37+$AF$40)-$W$52-$W$57)*Q62</f>
        <v>0</v>
      </c>
      <c r="AG62" s="27">
        <f>($AG$57*Q62)</f>
        <v>0</v>
      </c>
      <c r="AH62" s="196"/>
      <c r="AI62" s="200" t="str">
        <f t="shared" ref="AI62:AL64" si="59">IF($E62="","",(AA62/$F62)*1000)</f>
        <v/>
      </c>
      <c r="AJ62" s="18" t="str">
        <f t="shared" si="59"/>
        <v/>
      </c>
      <c r="AK62" s="18" t="str">
        <f t="shared" si="59"/>
        <v/>
      </c>
      <c r="AL62" s="18" t="str">
        <f t="shared" si="59"/>
        <v/>
      </c>
      <c r="AM62" s="18" t="str">
        <f t="shared" ref="AM62:AN64" si="60">IF($E62="","",(AE62/$F62))</f>
        <v/>
      </c>
      <c r="AN62" s="201" t="str">
        <f t="shared" si="60"/>
        <v/>
      </c>
      <c r="BR62" s="329">
        <f t="shared" ref="BR62:BR64" si="61">$X$17</f>
        <v>3.7713004757992899E-2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/>
      <c r="C63" s="8" t="s">
        <v>13</v>
      </c>
      <c r="D63" s="116"/>
      <c r="E63" s="25"/>
      <c r="F63" s="27">
        <f>(E57-Q57)*E63</f>
        <v>0</v>
      </c>
      <c r="G63" s="8" t="str">
        <f>IF(B63="","",VLOOKUP(B63,'Processed products'!$AJ$5:$AM$104,2,FALSE))</f>
        <v/>
      </c>
      <c r="H63" s="8" t="str">
        <f>IF(B63="","",VLOOKUP(B63,'Processed products'!$AJ$5:$AM$104,3,FALSE))</f>
        <v/>
      </c>
      <c r="I63" s="8" t="str">
        <f>IF(B63="","",VLOOKUP(B63,'Processed products'!$AJ$5:$AM$104,4,FALSE))</f>
        <v/>
      </c>
      <c r="L63" s="26"/>
      <c r="M63" s="26"/>
      <c r="N63" s="26"/>
      <c r="O63" s="26"/>
      <c r="P63" s="26"/>
      <c r="Q63" s="26"/>
      <c r="T63" s="16" t="str">
        <f>(IF($B63="","",VLOOKUP($B63,'Processed products'!$AJ$5:$AN$104,5,FALSE)))</f>
        <v/>
      </c>
      <c r="Z63" s="195">
        <f t="shared" ref="Z63:Z64" si="62">F63</f>
        <v>0</v>
      </c>
      <c r="AA63" s="27">
        <f>(($AA$31+$AA$34+$AA$37+$AA$40)-$R$52-$R$57)*L63</f>
        <v>0</v>
      </c>
      <c r="AB63" s="27">
        <f>(($AB$31+$AB$34+$AB$37+$AB$40)-$S$52-$S$57)*M63</f>
        <v>0</v>
      </c>
      <c r="AC63" s="27">
        <f>(($AC$31+$AC$34+$AC$37+$AC$40)-$T$52-$T$57)*N63</f>
        <v>0</v>
      </c>
      <c r="AD63" s="27">
        <f>(($AD$31+$AD$34+$AD$37+$AD$40)-$U$52-$U$57)*O63</f>
        <v>0</v>
      </c>
      <c r="AE63" s="27">
        <f>(($AE$31+$AE$34+$AE$37+$AE$40)-$V$52-$V$57)*P63</f>
        <v>0</v>
      </c>
      <c r="AF63" s="27">
        <f>(($AF$31+$AF$34+$AF$37+$AF$40)-$W$52-$W$57)*Q63</f>
        <v>0</v>
      </c>
      <c r="AG63" s="27">
        <f t="shared" ref="AG63:AG64" si="63">($AG$57*Q63)</f>
        <v>0</v>
      </c>
      <c r="AH63" s="196"/>
      <c r="AI63" s="200" t="str">
        <f t="shared" si="59"/>
        <v/>
      </c>
      <c r="AJ63" s="18" t="str">
        <f t="shared" si="59"/>
        <v/>
      </c>
      <c r="AK63" s="18" t="str">
        <f t="shared" si="59"/>
        <v/>
      </c>
      <c r="AL63" s="18" t="str">
        <f t="shared" si="59"/>
        <v/>
      </c>
      <c r="AM63" s="18" t="str">
        <f t="shared" si="60"/>
        <v/>
      </c>
      <c r="AN63" s="201" t="str">
        <f t="shared" si="60"/>
        <v/>
      </c>
      <c r="BR63" s="329">
        <f t="shared" si="61"/>
        <v>3.7713004757992899E-2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3.7713004757992899E-2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0</v>
      </c>
      <c r="L65" s="27">
        <f>SUM(L62:L64)</f>
        <v>0</v>
      </c>
      <c r="M65" s="27">
        <f t="shared" ref="M65:Q65" si="64">SUM(M62:M64)</f>
        <v>0</v>
      </c>
      <c r="N65" s="27">
        <f t="shared" si="64"/>
        <v>0</v>
      </c>
      <c r="O65" s="27">
        <f t="shared" si="64"/>
        <v>0</v>
      </c>
      <c r="P65" s="27">
        <f t="shared" si="64"/>
        <v>0</v>
      </c>
      <c r="Q65" s="27">
        <f t="shared" si="64"/>
        <v>0</v>
      </c>
      <c r="Y65" s="225" t="s">
        <v>76</v>
      </c>
      <c r="Z65" s="141">
        <f t="shared" ref="Z65:AG65" si="65">SUM(Z62:Z64)</f>
        <v>0</v>
      </c>
      <c r="AA65" s="141">
        <f t="shared" si="65"/>
        <v>0</v>
      </c>
      <c r="AB65" s="141">
        <f t="shared" si="65"/>
        <v>0</v>
      </c>
      <c r="AC65" s="141">
        <f t="shared" si="65"/>
        <v>0</v>
      </c>
      <c r="AD65" s="141">
        <f t="shared" si="65"/>
        <v>0</v>
      </c>
      <c r="AE65" s="141">
        <f t="shared" si="65"/>
        <v>0</v>
      </c>
      <c r="AF65" s="141">
        <f t="shared" si="65"/>
        <v>0</v>
      </c>
      <c r="AG65" s="141">
        <f t="shared" si="65"/>
        <v>0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Y66" s="221" t="s">
        <v>74</v>
      </c>
      <c r="Z66" s="198">
        <f t="shared" ref="Z66:AF66" si="66">(Z31+Z34+Z37+Z40)-Q52-Q57-Z65</f>
        <v>0</v>
      </c>
      <c r="AA66" s="198">
        <f t="shared" si="66"/>
        <v>0</v>
      </c>
      <c r="AB66" s="198">
        <f t="shared" si="66"/>
        <v>0</v>
      </c>
      <c r="AC66" s="198">
        <f t="shared" si="66"/>
        <v>0</v>
      </c>
      <c r="AD66" s="198">
        <f t="shared" si="66"/>
        <v>0</v>
      </c>
      <c r="AE66" s="198">
        <f t="shared" si="66"/>
        <v>0</v>
      </c>
      <c r="AF66" s="198">
        <f t="shared" si="66"/>
        <v>0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 t="e">
        <f>(F31*T31+F34*T34+F37*T37+F40*T40)/(F31+F34+F37+F40)</f>
        <v>#DIV/0!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 t="e">
        <f>(B69/B70)</f>
        <v>#DIV/0!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 t="e">
        <f>B71*(Z31+Z34+Z37+Z40)</f>
        <v>#DIV/0!</v>
      </c>
      <c r="AL72" s="72"/>
      <c r="AM72" s="82"/>
      <c r="AN72" s="82"/>
      <c r="AO72" s="82"/>
      <c r="AP72" s="82"/>
      <c r="AQ72" s="82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IF(F52=0,0,B72-(1-(B69/1000))*(F31+F34+F37+F40))</f>
        <v>0</v>
      </c>
      <c r="AL73" s="72"/>
      <c r="AM73" s="82"/>
      <c r="AN73" s="82"/>
      <c r="AO73" s="82"/>
      <c r="AP73" s="82"/>
      <c r="AQ73" s="82"/>
      <c r="BT73" s="228" t="e">
        <f t="shared" ref="BT73:CB73" si="68">IF($B72="Yes",Z73,0)</f>
        <v>#DIV/0!</v>
      </c>
      <c r="BU73" s="228" t="e">
        <f t="shared" si="68"/>
        <v>#DIV/0!</v>
      </c>
      <c r="BV73" s="228" t="e">
        <f t="shared" si="68"/>
        <v>#DIV/0!</v>
      </c>
      <c r="BW73" s="228" t="e">
        <f t="shared" si="68"/>
        <v>#DIV/0!</v>
      </c>
      <c r="BX73" s="228" t="e">
        <f t="shared" si="68"/>
        <v>#DIV/0!</v>
      </c>
      <c r="BY73" s="228" t="e">
        <f t="shared" si="68"/>
        <v>#DIV/0!</v>
      </c>
      <c r="BZ73" s="228" t="e">
        <f t="shared" si="68"/>
        <v>#DIV/0!</v>
      </c>
      <c r="CA73" s="228" t="e">
        <f t="shared" si="68"/>
        <v>#DIV/0!</v>
      </c>
      <c r="CB73" s="228" t="e">
        <f t="shared" si="68"/>
        <v>#DIV/0!</v>
      </c>
    </row>
    <row r="74" spans="1:80" ht="15" thickBot="1" x14ac:dyDescent="0.35">
      <c r="D74" s="102"/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11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97</v>
      </c>
      <c r="J78" s="115">
        <f>F78-I78</f>
        <v>-97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3.7713004757992899E-2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3.7713004757992899E-2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6"/>
        <v>0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3.7713004757992899E-2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3.7713004757992899E-2</v>
      </c>
      <c r="BT81" s="228"/>
    </row>
    <row r="82" spans="1:80" x14ac:dyDescent="0.3">
      <c r="A82" s="85" t="s">
        <v>132</v>
      </c>
      <c r="B82" s="116"/>
      <c r="C82" s="8" t="s">
        <v>13</v>
      </c>
      <c r="D82" s="116"/>
      <c r="E82" s="169" t="str">
        <f>IF(B82="","",VLOOKUP(B82,$B$62:$F$64,5,FALSE))</f>
        <v/>
      </c>
      <c r="F82" s="93"/>
      <c r="G82" s="128"/>
      <c r="H82" s="93"/>
      <c r="I82" s="115">
        <f>IF(B82="",0,(($E$22*$F$22+$E$23*$F$23+$E$24*$F$24+$E$25*$F$25)/$E$26)+$F$57)</f>
        <v>0</v>
      </c>
      <c r="J82" s="115">
        <f t="shared" si="76"/>
        <v>0</v>
      </c>
      <c r="K82" s="93">
        <v>27.9</v>
      </c>
      <c r="L82" s="139" t="str">
        <f>IF(B82="","",VLOOKUP(B82,$B$62:$AH$64,32,FALSE)+M82)</f>
        <v/>
      </c>
      <c r="M82" s="139" t="str">
        <f>IF(B82="","",VLOOKUP(B82,$B$62:$AH$64,33,FALSE))</f>
        <v/>
      </c>
      <c r="O82" s="278" t="str">
        <f>(IF($B82="","",VLOOKUP($B82,'Processed products'!$AJ$5:$AN$250,5,FALSE)))</f>
        <v/>
      </c>
      <c r="Q82" s="159">
        <f>AR82*(16/12)*19.5</f>
        <v>0</v>
      </c>
      <c r="R82" s="159">
        <f>AR82*11</f>
        <v>0</v>
      </c>
      <c r="S82" s="159">
        <v>0</v>
      </c>
      <c r="T82" s="159">
        <v>0</v>
      </c>
      <c r="U82" s="159">
        <v>0</v>
      </c>
      <c r="V82" s="159">
        <f>(AR82*(16/12)*55)+(AR82*10*21.75)</f>
        <v>0</v>
      </c>
      <c r="W82" s="159">
        <f>AR82*(16/12)*19.5</f>
        <v>0</v>
      </c>
      <c r="X82" s="159">
        <f>AR82*(16/12)*19.5</f>
        <v>0</v>
      </c>
      <c r="Y82" s="190"/>
      <c r="Z82" s="195">
        <f>IF($B82="",0,(VLOOKUP($B82,$B$62:$AH$64,25,FALSE))-Q82)</f>
        <v>0</v>
      </c>
      <c r="AA82" s="27">
        <f>IF($B82="",0,(VLOOKUP($B82,$B$62:$AH$64,26,FALSE))-R82)</f>
        <v>0</v>
      </c>
      <c r="AB82" s="27">
        <f>IF($B82="",0,(VLOOKUP($B82,$B$62:$AH$64,27,FALSE))-S82)</f>
        <v>0</v>
      </c>
      <c r="AC82" s="27">
        <f>IF($B82="",0,(VLOOKUP($B82,$B$62:$AH$64,28,FALSE))-T82)</f>
        <v>0</v>
      </c>
      <c r="AD82" s="27">
        <f>IF($B82="",0,(VLOOKUP($B82,$B$62:$AH$64,29,FALSE))-U82)</f>
        <v>0</v>
      </c>
      <c r="AE82" s="27">
        <f>IF($B82="",0,(VLOOKUP($B82,$B$62:$AH$64,30,FALSE))-V82)</f>
        <v>0</v>
      </c>
      <c r="AF82" s="27">
        <f>IF($B82="",0,(VLOOKUP($B82,$B$62:$AH$64,31,FALSE))-W82)</f>
        <v>0</v>
      </c>
      <c r="AG82" s="27">
        <f>IF($B82="",0,(L82-X82))</f>
        <v>0</v>
      </c>
      <c r="AH82" s="196"/>
      <c r="AI82" s="192" t="str">
        <f t="shared" si="70"/>
        <v/>
      </c>
      <c r="AJ82" s="18" t="str">
        <f t="shared" si="70"/>
        <v/>
      </c>
      <c r="AK82" s="18" t="str">
        <f t="shared" si="70"/>
        <v/>
      </c>
      <c r="AL82" s="18" t="str">
        <f t="shared" si="70"/>
        <v/>
      </c>
      <c r="AM82" s="18" t="str">
        <f>IF($E82="","",(AE82/$Z82))</f>
        <v/>
      </c>
      <c r="AN82" s="201" t="str">
        <f>IF($E82="","",(AF82/$Z82)*1000)</f>
        <v/>
      </c>
      <c r="AP82" s="188" t="str">
        <f>IF(B82="","",(AR82*10))</f>
        <v/>
      </c>
      <c r="AQ82" s="26">
        <v>0</v>
      </c>
      <c r="AR82" s="188">
        <f t="shared" si="95"/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 t="e">
        <f>((L82*EXP(K82-81000*(1/(8.314*(H82+273.15)))))*24)/1000</f>
        <v>#VALUE!</v>
      </c>
      <c r="BE82" s="159"/>
      <c r="BF82" s="159" t="e">
        <f>10*19.5*BD82</f>
        <v>#VALUE!</v>
      </c>
      <c r="BG82" s="159"/>
      <c r="BH82" s="159" t="e">
        <f>1-(BF82/L82)</f>
        <v>#VALUE!</v>
      </c>
      <c r="BI82" s="159"/>
      <c r="BJ82" s="159" t="e">
        <f>(L82+L82*BH82^(J82/10))/2</f>
        <v>#VALUE!</v>
      </c>
      <c r="BK82" s="159"/>
      <c r="BL82" s="159" t="e">
        <f>(((BJ82*EXP($K82-81000*(1/(8.314*(H82+273.15)))))*24)*J82)/1000</f>
        <v>#VALUE!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3.7713004757992899E-2</v>
      </c>
      <c r="BT82" s="228"/>
    </row>
    <row r="83" spans="1:80" ht="15" thickBot="1" x14ac:dyDescent="0.35">
      <c r="A83" s="85" t="s">
        <v>132</v>
      </c>
      <c r="B83" s="116"/>
      <c r="C83" s="8" t="s">
        <v>13</v>
      </c>
      <c r="D83" s="116"/>
      <c r="E83" s="169" t="str">
        <f>IF(B83="","",VLOOKUP(B83,$B$62:$F$64,5,FALSE))</f>
        <v/>
      </c>
      <c r="F83" s="93"/>
      <c r="G83" s="128"/>
      <c r="H83" s="93"/>
      <c r="I83" s="115">
        <f>IF(B83="",0,(($E$22*$F$22+$E$23*$F$23+$E$24*$F$24+$E$25*$F$25)/$E$26)+$F$57)</f>
        <v>0</v>
      </c>
      <c r="J83" s="115">
        <f t="shared" si="76"/>
        <v>0</v>
      </c>
      <c r="K83" s="93"/>
      <c r="L83" s="139" t="str">
        <f>IF(B83="","",VLOOKUP(B83,$B$62:$AH$64,32,FALSE)+M83)</f>
        <v/>
      </c>
      <c r="M83" s="139" t="str">
        <f>IF(B83="","",VLOOKUP(B83,$B$62:$AH$64,33,FALSE))</f>
        <v/>
      </c>
      <c r="O83" s="278" t="str">
        <f>(IF($B83="","",VLOOKUP($B83,'Processed products'!$AJ$5:$AN$250,5,FALSE)))</f>
        <v/>
      </c>
      <c r="Q83" s="159">
        <f>AR83*(16/12)*19.5</f>
        <v>0</v>
      </c>
      <c r="R83" s="159">
        <f>AR83*11</f>
        <v>0</v>
      </c>
      <c r="S83" s="159">
        <v>0</v>
      </c>
      <c r="T83" s="159">
        <v>0</v>
      </c>
      <c r="U83" s="159">
        <v>0</v>
      </c>
      <c r="V83" s="159">
        <f>(AR83*(16/12)*55)+(AR83*10*21.75)</f>
        <v>0</v>
      </c>
      <c r="W83" s="159">
        <f>AR83*(16/12)*19.5</f>
        <v>0</v>
      </c>
      <c r="X83" s="159">
        <f>AR83*(16/12)*19.5</f>
        <v>0</v>
      </c>
      <c r="Y83" s="190"/>
      <c r="Z83" s="197">
        <f>IF($B83="",0,(VLOOKUP($B83,$B$62:$AH$64,25,FALSE))-Q83)</f>
        <v>0</v>
      </c>
      <c r="AA83" s="198">
        <f>IF($B83="",0,(VLOOKUP($B83,$B$62:$AH$64,26,FALSE))-R83)</f>
        <v>0</v>
      </c>
      <c r="AB83" s="198">
        <f>IF($B83="",0,(VLOOKUP($B83,$B$62:$AH$64,27,FALSE))-S83)</f>
        <v>0</v>
      </c>
      <c r="AC83" s="198">
        <f>IF($B83="",0,(VLOOKUP($B83,$B$62:$AH$64,28,FALSE))-T83)</f>
        <v>0</v>
      </c>
      <c r="AD83" s="198">
        <f>IF($B83="",0,(VLOOKUP($B83,$B$62:$AH$64,29,FALSE))-U83)</f>
        <v>0</v>
      </c>
      <c r="AE83" s="198">
        <f>IF($B83="",0,(VLOOKUP($B83,$B$62:$AH$64,30,FALSE))-V83)</f>
        <v>0</v>
      </c>
      <c r="AF83" s="198">
        <f>IF($B83="",0,(VLOOKUP($B83,$B$62:$AH$64,31,FALSE))-W83)</f>
        <v>0</v>
      </c>
      <c r="AG83" s="198">
        <f>IF($B83="",0,(L83-X83))</f>
        <v>0</v>
      </c>
      <c r="AH83" s="199"/>
      <c r="AI83" s="192" t="str">
        <f t="shared" si="70"/>
        <v/>
      </c>
      <c r="AJ83" s="18" t="str">
        <f t="shared" si="70"/>
        <v/>
      </c>
      <c r="AK83" s="18" t="str">
        <f t="shared" si="70"/>
        <v/>
      </c>
      <c r="AL83" s="18" t="str">
        <f t="shared" si="70"/>
        <v/>
      </c>
      <c r="AM83" s="18" t="str">
        <f>IF($E83="","",(AE83/$Z83))</f>
        <v/>
      </c>
      <c r="AN83" s="201" t="str">
        <f>IF($E83="","",(AF83/$Z83)*1000)</f>
        <v/>
      </c>
      <c r="AP83" s="188" t="str">
        <f>IF(B83="","",(AR83*10))</f>
        <v/>
      </c>
      <c r="AQ83" s="26">
        <v>0</v>
      </c>
      <c r="AR83" s="188">
        <f t="shared" si="95"/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 t="e">
        <f>((L83*EXP(K83-81000*(1/(8.314*(H83+273.15)))))*24)/1000</f>
        <v>#VALUE!</v>
      </c>
      <c r="BE83" s="159"/>
      <c r="BF83" s="159" t="e">
        <f>10*19.5*BD83</f>
        <v>#VALUE!</v>
      </c>
      <c r="BG83" s="159"/>
      <c r="BH83" s="159" t="e">
        <f>1-(BF83/L83)</f>
        <v>#VALUE!</v>
      </c>
      <c r="BI83" s="159"/>
      <c r="BJ83" s="159" t="e">
        <f>(L83+L83*BH83^(J83/10))/2</f>
        <v>#VALUE!</v>
      </c>
      <c r="BK83" s="159"/>
      <c r="BL83" s="159" t="e">
        <f>(((BJ83*EXP($K83-81000*(1/(8.314*(H83+273.15)))))*24)*J83)/1000</f>
        <v>#VALUE!</v>
      </c>
      <c r="BM83" s="159"/>
      <c r="BO83" s="318">
        <f>VLOOKUP(B83,'Processed products'!$AJ$5:$AV$250,13,FALSE)</f>
        <v>0</v>
      </c>
      <c r="BP83" s="319">
        <f>VLOOKUP(B83,'Processed products'!$AJ$5:$AV$250,12,FALSE)</f>
        <v>0</v>
      </c>
      <c r="BR83" s="329">
        <f t="shared" si="75"/>
        <v>3.7713004757992899E-2</v>
      </c>
      <c r="BT83" s="228"/>
    </row>
    <row r="84" spans="1:80" ht="15" thickBot="1" x14ac:dyDescent="0.35">
      <c r="BT84" s="228" t="e">
        <f>SUM(BT10:BT83)</f>
        <v>#DIV/0!</v>
      </c>
      <c r="BU84" s="228" t="e">
        <f t="shared" ref="BU84:CB84" si="102">SUM(BU10:BU83)</f>
        <v>#DIV/0!</v>
      </c>
      <c r="BV84" s="228" t="e">
        <f t="shared" si="102"/>
        <v>#DIV/0!</v>
      </c>
      <c r="BW84" s="228" t="e">
        <f t="shared" si="102"/>
        <v>#DIV/0!</v>
      </c>
      <c r="BX84" s="228" t="e">
        <f t="shared" si="102"/>
        <v>#DIV/0!</v>
      </c>
      <c r="BY84" s="228" t="e">
        <f t="shared" si="102"/>
        <v>#DIV/0!</v>
      </c>
      <c r="BZ84" s="228" t="e">
        <f t="shared" si="102"/>
        <v>#DIV/0!</v>
      </c>
      <c r="CA84" s="228" t="e">
        <f t="shared" si="102"/>
        <v>#DIV/0!</v>
      </c>
      <c r="CB84" s="228" t="e">
        <f t="shared" si="102"/>
        <v>#DIV/0!</v>
      </c>
    </row>
    <row r="85" spans="1:80" x14ac:dyDescent="0.3">
      <c r="Y85" s="225" t="s">
        <v>76</v>
      </c>
      <c r="Z85" s="141">
        <f>SUM(Z78:Z83)</f>
        <v>0</v>
      </c>
      <c r="AA85" s="141">
        <f t="shared" ref="AA85:AF85" si="103">SUM(AA78:AA83)</f>
        <v>0</v>
      </c>
      <c r="AB85" s="141">
        <f t="shared" si="103"/>
        <v>0</v>
      </c>
      <c r="AC85" s="141">
        <f t="shared" si="103"/>
        <v>0</v>
      </c>
      <c r="AD85" s="141">
        <f t="shared" si="103"/>
        <v>0</v>
      </c>
      <c r="AE85" s="141">
        <f t="shared" si="103"/>
        <v>0</v>
      </c>
      <c r="AF85" s="226">
        <f t="shared" si="103"/>
        <v>0</v>
      </c>
      <c r="AG85" s="82"/>
      <c r="AH85" s="82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 t="e">
        <f>E17-Q26-Q52-Q57-SUM(Q78:Q83)-BT84-Z85</f>
        <v>#DIV/0!</v>
      </c>
      <c r="AA86" s="198" t="e">
        <f>($E$17*(R17/1000))-R26-R52-R57-SUM(R78:R83)-BU84-AA85</f>
        <v>#DIV/0!</v>
      </c>
      <c r="AB86" s="198" t="e">
        <f>($E$17*(S17/1000))-S26-S52-S57-SUM(S78:S83)-BV84-AB85</f>
        <v>#DIV/0!</v>
      </c>
      <c r="AC86" s="198" t="e">
        <f>($E$17*(T17/1000))-T26-T52-T57-SUM(T78:T83)-BW84-AC85</f>
        <v>#DIV/0!</v>
      </c>
      <c r="AD86" s="198" t="e">
        <f>($E$17*(U17/1000))-U26-U52-U57-SUM(U78:U83)-BX84-AD85</f>
        <v>#DIV/0!</v>
      </c>
      <c r="AE86" s="198" t="e">
        <f>($E$17*V17)-V26-V52-V57-SUM(V78:V83)-BY84-AE85</f>
        <v>#DIV/0!</v>
      </c>
      <c r="AF86" s="199" t="e">
        <f>($E$17*(W17/1000))-W26-W52-W57-SUM(W78:W83)-BZ84-AF85</f>
        <v>#DIV/0!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/>
      <c r="C88" s="232"/>
      <c r="D88" s="232"/>
      <c r="E88" s="232"/>
      <c r="F88" s="326">
        <f>J88</f>
        <v>100</v>
      </c>
      <c r="G88" s="130"/>
      <c r="H88" s="130">
        <f>E13/(P13/1000)</f>
        <v>17.644719987235156</v>
      </c>
      <c r="I88" s="130">
        <f>E13/(P13/1000)</f>
        <v>17.644719987235156</v>
      </c>
      <c r="J88" s="28">
        <f>I88/H88*100</f>
        <v>100</v>
      </c>
      <c r="K88" s="234">
        <f>IF(B88="",0,(((VLOOKUP(B88,$B$13:$E$16,4,FALSE)*1000)/(VLOOKUP(B88,$B$13:$P$16,15,FALSE))*(F88/100))/1000)*C88)</f>
        <v>0</v>
      </c>
      <c r="L88" s="234">
        <f>IF(E88="Diesel",VLOOKUP(D88,Other_tables!$O$5:$P$13,2,FALSE)*K88*1.007,0)</f>
        <v>0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0</v>
      </c>
      <c r="R88" s="234">
        <f>IF(O88="","0",SUMPRODUCT(($D$88:$D$101=O88)*$K$88:$K$101))</f>
        <v>0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</v>
      </c>
      <c r="S89" s="234">
        <f>IF(O89="Traktor",0,(R89*VLOOKUP(O89,Other_tables!$O$5:$P$13,2,FALSE))/1000)</f>
        <v>0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/>
      <c r="C97" s="232"/>
      <c r="D97" s="232"/>
      <c r="E97" s="232"/>
      <c r="F97" s="233">
        <v>100</v>
      </c>
      <c r="G97" s="130"/>
      <c r="H97" s="130"/>
      <c r="I97" s="130"/>
      <c r="J97" s="130"/>
      <c r="K97" s="234">
        <f t="shared" si="104"/>
        <v>0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0</v>
      </c>
      <c r="R97" s="240"/>
      <c r="S97" s="239">
        <f t="shared" ref="S97" si="107">SUM(S88:S96)</f>
        <v>0</v>
      </c>
    </row>
    <row r="98" spans="1:19" x14ac:dyDescent="0.3">
      <c r="A98" s="230" t="s">
        <v>205</v>
      </c>
      <c r="B98" s="231"/>
      <c r="C98" s="232"/>
      <c r="D98" s="232"/>
      <c r="E98" s="232"/>
      <c r="F98" s="233">
        <v>100</v>
      </c>
      <c r="G98" s="130"/>
      <c r="H98" s="130"/>
      <c r="I98" s="130"/>
      <c r="J98" s="250"/>
      <c r="K98" s="234">
        <f t="shared" si="104"/>
        <v>0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/>
      <c r="C110" s="232"/>
      <c r="D110" s="232"/>
      <c r="E110" s="232"/>
      <c r="F110" s="233">
        <v>100</v>
      </c>
      <c r="G110" s="130"/>
      <c r="H110" s="130"/>
      <c r="I110" s="130"/>
      <c r="J110" s="130"/>
      <c r="K110" s="130"/>
      <c r="L110" s="130"/>
      <c r="M110" s="130"/>
      <c r="N110" s="130"/>
      <c r="O110" s="235">
        <f t="shared" si="108"/>
        <v>0</v>
      </c>
      <c r="P110" s="236"/>
      <c r="Q110" s="234">
        <f t="shared" si="109"/>
        <v>0</v>
      </c>
      <c r="R110" s="234">
        <f t="shared" si="110"/>
        <v>0</v>
      </c>
      <c r="S110" s="234">
        <f t="shared" si="111"/>
        <v>0</v>
      </c>
    </row>
    <row r="111" spans="1:19" x14ac:dyDescent="0.3">
      <c r="A111" s="230" t="s">
        <v>171</v>
      </c>
      <c r="B111" s="231"/>
      <c r="C111" s="232"/>
      <c r="D111" s="232"/>
      <c r="E111" s="232"/>
      <c r="F111" s="233">
        <v>100</v>
      </c>
      <c r="G111" s="130"/>
      <c r="H111" s="130"/>
      <c r="I111" s="130"/>
      <c r="J111" s="130"/>
      <c r="K111" s="130"/>
      <c r="L111" s="130"/>
      <c r="M111" s="130"/>
      <c r="N111" s="130"/>
      <c r="O111" s="235">
        <f t="shared" si="108"/>
        <v>0</v>
      </c>
      <c r="P111" s="236"/>
      <c r="Q111" s="234">
        <f t="shared" si="109"/>
        <v>0</v>
      </c>
      <c r="R111" s="234">
        <f t="shared" si="110"/>
        <v>0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/>
      <c r="C114" s="232"/>
      <c r="D114" s="232"/>
      <c r="E114" s="232"/>
      <c r="F114" s="233">
        <v>100</v>
      </c>
      <c r="G114" s="130"/>
      <c r="H114" s="130"/>
      <c r="I114" s="130"/>
      <c r="J114" s="130"/>
      <c r="K114" s="130"/>
      <c r="L114" s="130"/>
      <c r="M114" s="130"/>
      <c r="N114" s="130"/>
      <c r="O114" s="235">
        <f t="shared" si="108"/>
        <v>0</v>
      </c>
      <c r="P114" s="236"/>
      <c r="Q114" s="234">
        <f t="shared" si="109"/>
        <v>0</v>
      </c>
      <c r="R114" s="234">
        <f t="shared" si="110"/>
        <v>0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/>
      <c r="C118" s="232"/>
      <c r="D118" s="232"/>
      <c r="E118" s="254" t="str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/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0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</v>
      </c>
      <c r="E132" s="262">
        <f>Q97+S115+E127</f>
        <v>0</v>
      </c>
      <c r="F132" s="262">
        <f>S97</f>
        <v>0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0.21750581401837721</v>
      </c>
      <c r="AN134" s="272">
        <f>V26+SUM(V78:V83)+V57</f>
        <v>2.7898745744757183</v>
      </c>
      <c r="AO134" s="269" t="s">
        <v>176</v>
      </c>
      <c r="AP134" s="188">
        <f>SUM(AP22:AP25,AP57,AP78:AP83)</f>
        <v>6.9601860485880712E-2</v>
      </c>
      <c r="AQ134" s="188">
        <f t="shared" ref="AQ134:BA134" si="112">SUM(AQ22:AQ25,AQ57,AQ78:AQ83)</f>
        <v>0</v>
      </c>
      <c r="AR134" s="188">
        <f t="shared" si="112"/>
        <v>1.7400465121470178E-2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</v>
      </c>
      <c r="AN135" s="273">
        <f>V52-F52*55</f>
        <v>0</v>
      </c>
      <c r="AO135" s="269" t="s">
        <v>177</v>
      </c>
      <c r="AP135" s="188">
        <f>SUM(AP48:AP51)</f>
        <v>0</v>
      </c>
      <c r="AQ135" s="188">
        <f t="shared" ref="AQ135:BA135" si="113">SUM(AQ48:AQ51)</f>
        <v>0</v>
      </c>
      <c r="AR135" s="188">
        <f t="shared" si="113"/>
        <v>0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G22:G25" xr:uid="{00000000-0002-0000-0C00-000000000000}">
      <formula1>"Arrhenius, IPCC_MCF_B0"</formula1>
    </dataValidation>
    <dataValidation type="list" allowBlank="1" showInputMessage="1" showErrorMessage="1" sqref="D22:D25 D78:D83 D57 D62:D64 D31:D42" xr:uid="{00000000-0002-0000-0C00-000004000000}">
      <formula1>"Yes,No"</formula1>
    </dataValidation>
    <dataValidation type="list" allowBlank="1" showInputMessage="1" showErrorMessage="1" sqref="B80" xr:uid="{00000000-0002-0000-0C00-000005000000}">
      <formula1>$B$37:$B$39</formula1>
    </dataValidation>
    <dataValidation type="list" allowBlank="1" showInputMessage="1" showErrorMessage="1" sqref="B79" xr:uid="{00000000-0002-0000-0C00-000006000000}">
      <formula1>$B$34:$B$36</formula1>
    </dataValidation>
    <dataValidation type="list" allowBlank="1" showInputMessage="1" showErrorMessage="1" sqref="B78" xr:uid="{00000000-0002-0000-0C00-000007000000}">
      <formula1>$B$31:$B$33</formula1>
    </dataValidation>
    <dataValidation type="list" allowBlank="1" showInputMessage="1" showErrorMessage="1" sqref="B82:B83" xr:uid="{00000000-0002-0000-0C00-000008000000}">
      <formula1>$B$62:$B$64</formula1>
    </dataValidation>
    <dataValidation type="list" allowBlank="1" showInputMessage="1" showErrorMessage="1" sqref="B81" xr:uid="{00000000-0002-0000-0C00-000009000000}">
      <formula1>$B$40:$B$42</formula1>
    </dataValidation>
    <dataValidation type="list" allowBlank="1" showInputMessage="1" showErrorMessage="1" sqref="G78:G83 G57" xr:uid="{00000000-0002-0000-0C00-00000A000000}">
      <formula1>"Arrhenius, IPCC"</formula1>
    </dataValidation>
    <dataValidation type="list" allowBlank="1" showInputMessage="1" showErrorMessage="1" sqref="B22:B26 B118:B126 B106:B114 B88:B101" xr:uid="{00000000-0002-0000-0C00-00000B000000}">
      <formula1>$B$13:$B$16</formula1>
    </dataValidation>
    <dataValidation type="list" allowBlank="1" showInputMessage="1" showErrorMessage="1" sqref="C119:C126" xr:uid="{00000000-0002-0000-0C00-000011000000}"/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0C00-00000E000000}">
          <x14:formula1>
            <xm:f>Other_tables!$O$5:$O$13</xm:f>
          </x14:formula1>
          <xm:sqref>D88:D101</xm:sqref>
        </x14:dataValidation>
        <x14:dataValidation type="list" allowBlank="1" showInputMessage="1" showErrorMessage="1" xr:uid="{00000000-0002-0000-0C00-00000F000000}">
          <x14:formula1>
            <xm:f>Other_tables!$T$5:$T$6</xm:f>
          </x14:formula1>
          <xm:sqref>E88:E101</xm:sqref>
        </x14:dataValidation>
        <x14:dataValidation type="list" allowBlank="1" showInputMessage="1" showErrorMessage="1" xr:uid="{00000000-0002-0000-0C00-000010000000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00000000-0002-0000-0C00-000012000000}">
          <x14:formula1>
            <xm:f>Other_tables!$B$4:$B$11</xm:f>
          </x14:formula1>
          <xm:sqref>G5</xm:sqref>
        </x14:dataValidation>
        <x14:dataValidation type="list" allowBlank="1" showInputMessage="1" showErrorMessage="1" xr:uid="{00000000-0002-0000-0C00-000013000000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00000000-0002-0000-0C00-000014000000}">
          <x14:formula1>
            <xm:f>'Processed products'!$AJ$5:$AJ$104</xm:f>
          </x14:formula1>
          <xm:sqref>B62:B64 B57 B31:B42</xm:sqref>
        </x14:dataValidation>
        <x14:dataValidation type="list" allowBlank="1" showInputMessage="1" showErrorMessage="1" xr:uid="{00000000-0002-0000-0C00-000016000000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BA024351-55D5-4A93-A59A-7E61EB65FBBA}">
          <x14:formula1>
            <xm:f>'Processed products'!$AK$5:$AK$250</xm:f>
          </x14:formula1>
          <xm:sqref>B13:B15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45F44-43C1-4AA0-9079-614051F35DC5}">
  <sheetPr>
    <tabColor theme="5" tint="0.59999389629810485"/>
  </sheetPr>
  <dimension ref="A1:CB137"/>
  <sheetViews>
    <sheetView topLeftCell="I45" workbookViewId="0">
      <selection activeCell="R48" sqref="R48:R51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132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332</v>
      </c>
      <c r="C5" s="333"/>
      <c r="F5" s="99" t="s">
        <v>201</v>
      </c>
      <c r="G5" s="96" t="s">
        <v>61</v>
      </c>
    </row>
    <row r="6" spans="1:80" x14ac:dyDescent="0.3">
      <c r="A6" s="3" t="s">
        <v>5</v>
      </c>
      <c r="B6" s="333" t="s">
        <v>215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 t="s">
        <v>333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 t="s">
        <v>334</v>
      </c>
      <c r="C13" s="8" t="s">
        <v>13</v>
      </c>
      <c r="D13" s="35"/>
      <c r="E13" s="9">
        <v>1</v>
      </c>
      <c r="P13" s="247">
        <f>(IF($B13="","0",VLOOKUP($B13,Biomass_pool_output_Livesto_mod!$A$3:$H$250,8,FALSE)))</f>
        <v>50</v>
      </c>
      <c r="Q13" s="17"/>
      <c r="R13" s="18">
        <f>(IF($B13="","0",VLOOKUP($B13,Biomass_pool_output_Livesto_mod!$A$3:$I$250,3,FALSE)))*$E13</f>
        <v>396.52496713605399</v>
      </c>
      <c r="S13" s="18">
        <f>(IF($B13="","0",VLOOKUP($B13,Biomass_pool_output_Livesto_mod!$A$3:$I$250,4,FALSE)))*$E13</f>
        <v>41.190377668099401</v>
      </c>
      <c r="T13" s="18">
        <f>(IF($B13="","0",VLOOKUP($B13,Biomass_pool_output_Livesto_mod!$A$3:$I$250,5,FALSE)))*$E13</f>
        <v>11.4632201777865</v>
      </c>
      <c r="U13" s="18">
        <f>(IF($B13="","0",VLOOKUP($B13,Biomass_pool_output_Livesto_mod!$A$3:$I$250,6,FALSE)))*$E13</f>
        <v>34.464834322916303</v>
      </c>
      <c r="V13" s="18">
        <f>(IF($B13="","0",VLOOKUP($B13,Biomass_pool_output_Livesto_mod!$A$3:$I$250,7,FALSE)))*$E13</f>
        <v>16.301641146826</v>
      </c>
      <c r="W13" s="301">
        <f>IF(B13="",0,IF(VLOOKUP(B13,Other_tables!$E$3:$H$225,3,FALSE)="Nej",VLOOKUP($B13,Biomass_pool_output_Livesto_mod!$A$3:$I$250,9,FALSE)*$E13,((VLOOKUP(B13,Other_tables!$E$3:$H$225,4,FALSE))/100)*E13*1000))</f>
        <v>761.22833023909004</v>
      </c>
      <c r="X13" s="301">
        <f>(IF($B13="","0",VLOOKUP($B13,Biomass_pool_output_Livesto_mod!$A$3:$J$250,10,FALSE)))*$E13</f>
        <v>8.9755052814501704E-2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/>
      <c r="C15" s="8" t="s">
        <v>13</v>
      </c>
      <c r="D15" s="35"/>
      <c r="E15" s="9"/>
      <c r="P15" s="247" t="str">
        <f>(IF($B15="","0",VLOOKUP($B15,Biomass_pool_output_Livesto_mod!$A$3:$H$250,8,FALSE)))</f>
        <v>0</v>
      </c>
      <c r="Q15" s="17"/>
      <c r="R15" s="18">
        <f>(IF($B15="","0",VLOOKUP($B15,Biomass_pool_output_Livesto_mod!$A$3:$I$250,3,FALSE)))*$E15</f>
        <v>0</v>
      </c>
      <c r="S15" s="18">
        <f>(IF($B15="","0",VLOOKUP($B15,Biomass_pool_output_Livesto_mod!$A$3:$I$250,4,FALSE)))*$E15</f>
        <v>0</v>
      </c>
      <c r="T15" s="18">
        <f>(IF($B15="","0",VLOOKUP($B15,Biomass_pool_output_Livesto_mod!$A$3:$I$250,5,FALSE)))*$E15</f>
        <v>0</v>
      </c>
      <c r="U15" s="18">
        <f>(IF($B15="","0",VLOOKUP($B15,Biomass_pool_output_Livesto_mod!$A$3:$I$250,6,FALSE)))*$E15</f>
        <v>0</v>
      </c>
      <c r="V15" s="18">
        <f>(IF($B15="","0",VLOOKUP($B15,Biomass_pool_output_Livesto_mod!$A$3:$I$250,7,FALSE)))*$E15</f>
        <v>0</v>
      </c>
      <c r="W15" s="301">
        <f>IF(B15="",0,IF(VLOOKUP(B15,Other_tables!$E$3:$H$225,3,FALSE)="Nej",VLOOKUP($B15,Biomass_pool_output_Livesto_mod!$A$3:$I$250,9,FALSE)*$E15,((VLOOKUP(B15,Other_tables!$E$3:$H$225,4,FALSE))/100)*E15*1000))</f>
        <v>0</v>
      </c>
      <c r="X15" s="301">
        <f>(IF($B15="","0",VLOOKUP($B15,Biomass_pool_output_Livesto_mod!$A$3:$J$250,10,FALSE)))*$E15</f>
        <v>0</v>
      </c>
      <c r="BM15" s="313"/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/>
      <c r="C16" s="8" t="s">
        <v>13</v>
      </c>
      <c r="D16" s="35"/>
      <c r="E16" s="9"/>
      <c r="P16" s="247" t="str">
        <f>(IF($B16="","0",VLOOKUP($B16,Biomass_pool_output_Livesto_mod!$A$3:$H$250,8,FALSE)))</f>
        <v>0</v>
      </c>
      <c r="Q16" s="17"/>
      <c r="R16" s="18">
        <f>(IF($B16="","0",VLOOKUP($B16,Biomass_pool_output_Livesto_mod!$A$3:$I$250,3,FALSE)))*$E16</f>
        <v>0</v>
      </c>
      <c r="S16" s="18">
        <f>(IF($B16="","0",VLOOKUP($B16,Biomass_pool_output_Livesto_mod!$A$3:$I$250,4,FALSE)))*$E16</f>
        <v>0</v>
      </c>
      <c r="T16" s="18">
        <f>(IF($B16="","0",VLOOKUP($B16,Biomass_pool_output_Livesto_mod!$A$3:$I$250,5,FALSE)))*$E16</f>
        <v>0</v>
      </c>
      <c r="U16" s="18">
        <f>(IF($B16="","0",VLOOKUP($B16,Biomass_pool_output_Livesto_mod!$A$3:$I$250,6,FALSE)))*$E16</f>
        <v>0</v>
      </c>
      <c r="V16" s="18">
        <f>(IF($B16="","0",VLOOKUP($B16,Biomass_pool_output_Livesto_mod!$A$3:$I$250,7,FALSE)))*$E16</f>
        <v>0</v>
      </c>
      <c r="W16" s="301">
        <f>IF(B16="",0,IF(VLOOKUP(B16,Other_tables!$E$3:$H$225,3,FALSE)="Nej",VLOOKUP($B16,Biomass_pool_output_Livesto_mod!$A$3:$I$250,9,FALSE)*$E16,((VLOOKUP(B16,Other_tables!$E$3:$H$225,4,FALSE))/100)*E16*1000))</f>
        <v>0</v>
      </c>
      <c r="X16" s="301">
        <f>(IF($B16="","0",VLOOKUP($B16,Biomass_pool_output_Livesto_mod!$A$3:$J$250,10,FALSE)))*$E16</f>
        <v>0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50</v>
      </c>
      <c r="Q17" s="131"/>
      <c r="R17" s="18">
        <f t="shared" ref="R17:V17" si="1">SUM(R13:R16)</f>
        <v>396.52496713605399</v>
      </c>
      <c r="S17" s="18">
        <f t="shared" si="1"/>
        <v>41.190377668099401</v>
      </c>
      <c r="T17" s="18">
        <f t="shared" si="1"/>
        <v>11.4632201777865</v>
      </c>
      <c r="U17" s="18">
        <f t="shared" si="1"/>
        <v>34.464834322916303</v>
      </c>
      <c r="V17" s="18">
        <f t="shared" si="1"/>
        <v>16.301641146826</v>
      </c>
      <c r="W17" s="18">
        <f>SUM(W13:W16)</f>
        <v>761.22833023909004</v>
      </c>
      <c r="X17" s="301">
        <f>IF((X13+X14+X15+X16)=0,0,(E13*X13+E14*X14+E15*X15+E16*X16)/E17)</f>
        <v>8.9755052814501704E-2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 t="str">
        <f t="shared" ref="B22:B25" si="2">IF(B13="","",B13)</f>
        <v>Pig_slurry_org</v>
      </c>
      <c r="C22" s="8" t="s">
        <v>13</v>
      </c>
      <c r="D22" s="116" t="s">
        <v>128</v>
      </c>
      <c r="E22" s="115">
        <f>IF(B22="",0,VLOOKUP(B22,$B$13:$E$16,4,FALSE))</f>
        <v>1</v>
      </c>
      <c r="F22" s="93">
        <v>97</v>
      </c>
      <c r="G22" s="128" t="s">
        <v>101</v>
      </c>
      <c r="H22" s="93">
        <v>8.1</v>
      </c>
      <c r="I22" s="93">
        <v>51</v>
      </c>
      <c r="J22" s="93">
        <v>49</v>
      </c>
      <c r="K22" s="93">
        <v>31.3</v>
      </c>
      <c r="L22" s="163">
        <f>IF(G22="IPCC_MCF_B0",0,((W13/1000)*(I22/100)))</f>
        <v>0.38822644842193593</v>
      </c>
      <c r="M22" s="163">
        <f>IF(G22="IPCC_MCF_B0",0,((W13/1000)*(J22/100)))</f>
        <v>0.37300188181715416</v>
      </c>
      <c r="O22" s="177"/>
      <c r="P22" s="247">
        <f>IF($B22="","0",(((E22-Q22)*1000)/((E22*1000)/P13)))</f>
        <v>39.000098664869739</v>
      </c>
      <c r="Q22" s="243">
        <f>AR22*(16/12)*9.375</f>
        <v>0.21999802670260526</v>
      </c>
      <c r="R22" s="159">
        <f>AR22*5</f>
        <v>8.799921068104212E-2</v>
      </c>
      <c r="S22" s="159">
        <v>0</v>
      </c>
      <c r="T22" s="159">
        <v>0</v>
      </c>
      <c r="U22" s="159">
        <v>0</v>
      </c>
      <c r="V22" s="159">
        <f>(AR22*(16/12)*55)+(AR22*4*21.75)</f>
        <v>2.8218413558387505</v>
      </c>
      <c r="W22" s="159">
        <f>AR22*(16/12)*9.375</f>
        <v>0.21999802670260526</v>
      </c>
      <c r="X22" s="159">
        <f>IF(L22&gt;0,(L22-(L22*BH22^(F22/10))),0)</f>
        <v>0.2147733046933058</v>
      </c>
      <c r="Y22" s="207">
        <f>IF(M22&gt;0,(M22-(M22*BI22^(F22/10))),0)</f>
        <v>2.8738071720262326E-3</v>
      </c>
      <c r="Z22" s="202">
        <f>E22-Q22</f>
        <v>0.78000197329739474</v>
      </c>
      <c r="AA22" s="27">
        <f>IF($E22="",0,(R13-(R22*1000))/1000)</f>
        <v>0.3085257564550119</v>
      </c>
      <c r="AB22" s="27">
        <f>IF($E22="",0,(S13-(S22*1000))/1000)</f>
        <v>4.1190377668099402E-2</v>
      </c>
      <c r="AC22" s="27">
        <f>IF($E22="",0,(T13-(T22*1000))/1000)</f>
        <v>1.14632201777865E-2</v>
      </c>
      <c r="AD22" s="27">
        <f>IF($E22="",0,(U13-(U22*1000))/1000)</f>
        <v>3.4464834322916305E-2</v>
      </c>
      <c r="AE22" s="27">
        <f>IF($E22="",0,(V13-V22))</f>
        <v>13.479799790987251</v>
      </c>
      <c r="AF22" s="27">
        <f>IF($E22="",0,(W13-(W22*1000))/1000)</f>
        <v>0.54123030353648482</v>
      </c>
      <c r="AG22" s="27">
        <f>IF($E22="",0,(L22-X22))</f>
        <v>0.17345314372863013</v>
      </c>
      <c r="AH22" s="196">
        <f>IF($E22="",0,(M22-Y22))</f>
        <v>0.37012807464512792</v>
      </c>
      <c r="AI22" s="200">
        <f>IF($E22=0,"",(AA22/$Z22)*1000)</f>
        <v>395.54484093257406</v>
      </c>
      <c r="AJ22" s="18">
        <f t="shared" ref="AJ22:AL25" si="3">IF($E22=0,"",(AB22/$Z22)*1000)</f>
        <v>52.808042900161446</v>
      </c>
      <c r="AK22" s="18">
        <f t="shared" si="3"/>
        <v>14.696398945411218</v>
      </c>
      <c r="AL22" s="18">
        <f t="shared" si="3"/>
        <v>44.185573245691963</v>
      </c>
      <c r="AM22" s="18">
        <f>IF($E22=0,"",(AE22/$Z22))</f>
        <v>17.281750883273407</v>
      </c>
      <c r="AN22" s="201">
        <f>IF($E22=0,"",(AF22/$Z22)*1000)</f>
        <v>693.88324910061169</v>
      </c>
      <c r="AP22" s="264">
        <f>IF(B22="","",(AR22*4))</f>
        <v>7.0399368544833696E-2</v>
      </c>
      <c r="AQ22" s="26">
        <v>0</v>
      </c>
      <c r="AR22" s="272">
        <f>IF(F22="",0,IF(G22="Arrhenius",(BL22+BM22)*(12/16),(((W13/1000)*BO22*(BP22/100)*0.67)*(12/16))*(F22/$G$8)))</f>
        <v>1.7599842136208424E-2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3.3006083348818572E-4</v>
      </c>
      <c r="BE22" s="138">
        <f>((M22*0.01*EXP(K22-81000*(1/(8.314*(H22+273.15)))))*24)/1000</f>
        <v>3.1711727139060989E-6</v>
      </c>
      <c r="BF22" s="138">
        <f>10*9.375*BD22</f>
        <v>3.094320313951741E-2</v>
      </c>
      <c r="BG22" s="138">
        <f>10*9.375*BE22</f>
        <v>2.9729744192869679E-4</v>
      </c>
      <c r="BH22" s="139">
        <f>IF(B22="",0,1-(BF22/L22))</f>
        <v>0.92029599408980134</v>
      </c>
      <c r="BI22" s="139">
        <f>IF(B22="",0,1-(BG22/M22))</f>
        <v>0.99920295994089803</v>
      </c>
      <c r="BJ22" s="54">
        <f>IF(B22="",0,(L22+L22*BH22^(F22/10))/2)</f>
        <v>0.28083979607528303</v>
      </c>
      <c r="BK22" s="54">
        <f>IF(B22="",0,(M22+M22*BI22^(F22/10))/2)</f>
        <v>0.37156497823114104</v>
      </c>
      <c r="BL22" s="140">
        <f>(((BJ22*EXP($K22-81000*(1/(8.314*(H22+273.15)))))*24)*F22)/1000</f>
        <v>2.3160037400765058E-2</v>
      </c>
      <c r="BM22" s="290">
        <f>(((BK22*0.01*EXP(K22-81000*(1/(8.314*(H22+273.15)))))*24)*F22)/1000</f>
        <v>3.0641878084617568E-4</v>
      </c>
      <c r="BO22" s="285">
        <f>VLOOKUP(B22,'Processed products'!$AK$5:$AV$250,12,FALSE)</f>
        <v>0.45</v>
      </c>
      <c r="BP22" s="316">
        <f>VLOOKUP(B22,'Processed products'!$AK$5:$AV$250,11,FALSE)</f>
        <v>9.32</v>
      </c>
      <c r="BR22" s="329">
        <f>$X$17</f>
        <v>8.9755052814501704E-2</v>
      </c>
      <c r="BT22" s="228">
        <f t="shared" si="0"/>
        <v>0.78000197329739474</v>
      </c>
      <c r="BU22" s="228">
        <f t="shared" si="0"/>
        <v>0.3085257564550119</v>
      </c>
      <c r="BV22" s="228">
        <f t="shared" si="0"/>
        <v>4.1190377668099402E-2</v>
      </c>
      <c r="BW22" s="228">
        <f t="shared" si="0"/>
        <v>1.14632201777865E-2</v>
      </c>
      <c r="BX22" s="228">
        <f t="shared" si="0"/>
        <v>3.4464834322916305E-2</v>
      </c>
      <c r="BY22" s="228">
        <f t="shared" si="0"/>
        <v>13.479799790987251</v>
      </c>
      <c r="BZ22" s="228">
        <f t="shared" si="0"/>
        <v>0.54123030353648482</v>
      </c>
      <c r="CA22" s="228">
        <f t="shared" si="0"/>
        <v>0.17345314372863013</v>
      </c>
      <c r="CB22" s="228">
        <f t="shared" si="0"/>
        <v>0.37012807464512792</v>
      </c>
    </row>
    <row r="23" spans="1:80" x14ac:dyDescent="0.3">
      <c r="A23" s="85" t="s">
        <v>89</v>
      </c>
      <c r="B23" s="116" t="str">
        <f t="shared" si="2"/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3"/>
        <v/>
      </c>
      <c r="AK23" s="18" t="str">
        <f t="shared" si="3"/>
        <v/>
      </c>
      <c r="AL23" s="18" t="str">
        <f t="shared" si="3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8.9755052814501704E-2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2"/>
        <v/>
      </c>
      <c r="C24" s="8" t="s">
        <v>13</v>
      </c>
      <c r="D24" s="116"/>
      <c r="E24" s="115">
        <f>IF(B24="",0,VLOOKUP(B24,$B$13:$E$16,4,FALSE))</f>
        <v>0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8">IF(G24="IPCC_MCF_B0",0,((W15/1000)*(J24/100)))</f>
        <v>0</v>
      </c>
      <c r="O24" s="177"/>
      <c r="P24" s="247" t="str">
        <f>IF($B24="","0",(((E24-Q24)*1000)/((E24*1000)/P15)))</f>
        <v>0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0</v>
      </c>
      <c r="AA24" s="27">
        <f t="shared" si="9"/>
        <v>0</v>
      </c>
      <c r="AB24" s="27">
        <f t="shared" si="9"/>
        <v>0</v>
      </c>
      <c r="AC24" s="27">
        <f t="shared" si="9"/>
        <v>0</v>
      </c>
      <c r="AD24" s="27">
        <f t="shared" si="9"/>
        <v>0</v>
      </c>
      <c r="AE24" s="27">
        <f t="shared" si="10"/>
        <v>0</v>
      </c>
      <c r="AF24" s="27">
        <f t="shared" si="11"/>
        <v>0</v>
      </c>
      <c r="AG24" s="27">
        <f t="shared" si="12"/>
        <v>0</v>
      </c>
      <c r="AH24" s="196">
        <f t="shared" si="12"/>
        <v>0</v>
      </c>
      <c r="AI24" s="200" t="str">
        <f t="shared" si="13"/>
        <v/>
      </c>
      <c r="AJ24" s="18" t="str">
        <f t="shared" si="3"/>
        <v/>
      </c>
      <c r="AK24" s="18" t="str">
        <f t="shared" si="3"/>
        <v/>
      </c>
      <c r="AL24" s="18" t="str">
        <f t="shared" si="3"/>
        <v/>
      </c>
      <c r="AM24" s="18" t="str">
        <f t="shared" si="14"/>
        <v/>
      </c>
      <c r="AN24" s="201" t="str">
        <f t="shared" si="15"/>
        <v/>
      </c>
      <c r="AP24" s="264" t="str">
        <f t="shared" si="16"/>
        <v/>
      </c>
      <c r="AQ24" s="26">
        <v>0</v>
      </c>
      <c r="AR24" s="272">
        <f t="shared" si="17"/>
        <v>0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0"/>
        <v>0</v>
      </c>
      <c r="BH24" s="139">
        <f t="shared" si="21"/>
        <v>0</v>
      </c>
      <c r="BI24" s="139">
        <f t="shared" si="22"/>
        <v>0</v>
      </c>
      <c r="BJ24" s="54">
        <f t="shared" si="23"/>
        <v>0</v>
      </c>
      <c r="BK24" s="54">
        <f t="shared" si="24"/>
        <v>0</v>
      </c>
      <c r="BL24" s="140">
        <f t="shared" si="25"/>
        <v>0</v>
      </c>
      <c r="BM24" s="290">
        <f t="shared" si="26"/>
        <v>0</v>
      </c>
      <c r="BO24" s="285" t="e">
        <f>VLOOKUP(B24,'Processed products'!$AK$5:$AV$250,12,FALSE)</f>
        <v>#N/A</v>
      </c>
      <c r="BP24" s="316" t="e">
        <f>VLOOKUP(B24,'Processed products'!$AK$5:$AV$250,11,FALSE)</f>
        <v>#N/A</v>
      </c>
      <c r="BR24" s="329">
        <f t="shared" si="27"/>
        <v>8.9755052814501704E-2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2"/>
        <v/>
      </c>
      <c r="C25" s="8" t="s">
        <v>13</v>
      </c>
      <c r="D25" s="116"/>
      <c r="E25" s="115">
        <f>IF(B25="",0,VLOOKUP(B25,$B$13:$E$16,4,FALSE))</f>
        <v>0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 t="str">
        <f t="shared" ref="P25" si="29">IF($B25="","0",(((E25-Q25)*1000)/((E25*1000)/P16)))</f>
        <v>0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0</v>
      </c>
      <c r="AA25" s="223">
        <f t="shared" si="9"/>
        <v>0</v>
      </c>
      <c r="AB25" s="223">
        <f t="shared" si="9"/>
        <v>0</v>
      </c>
      <c r="AC25" s="223">
        <f t="shared" si="9"/>
        <v>0</v>
      </c>
      <c r="AD25" s="223">
        <f t="shared" si="9"/>
        <v>0</v>
      </c>
      <c r="AE25" s="223">
        <f t="shared" si="10"/>
        <v>0</v>
      </c>
      <c r="AF25" s="223">
        <f t="shared" si="11"/>
        <v>0</v>
      </c>
      <c r="AG25" s="223">
        <f t="shared" si="12"/>
        <v>0</v>
      </c>
      <c r="AH25" s="224">
        <f t="shared" si="12"/>
        <v>0</v>
      </c>
      <c r="AI25" s="156" t="str">
        <f t="shared" si="13"/>
        <v/>
      </c>
      <c r="AJ25" s="157" t="str">
        <f t="shared" si="3"/>
        <v/>
      </c>
      <c r="AK25" s="157" t="str">
        <f t="shared" si="3"/>
        <v/>
      </c>
      <c r="AL25" s="157" t="str">
        <f t="shared" si="3"/>
        <v/>
      </c>
      <c r="AM25" s="157" t="str">
        <f t="shared" si="14"/>
        <v/>
      </c>
      <c r="AN25" s="158" t="str">
        <f t="shared" si="15"/>
        <v/>
      </c>
      <c r="AP25" s="264" t="str">
        <f t="shared" si="16"/>
        <v/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>
        <f t="shared" si="21"/>
        <v>0</v>
      </c>
      <c r="BI25" s="314">
        <f t="shared" si="22"/>
        <v>0</v>
      </c>
      <c r="BJ25" s="291">
        <f t="shared" si="23"/>
        <v>0</v>
      </c>
      <c r="BK25" s="291">
        <f t="shared" si="24"/>
        <v>0</v>
      </c>
      <c r="BL25" s="292">
        <f t="shared" si="25"/>
        <v>0</v>
      </c>
      <c r="BM25" s="293">
        <f t="shared" si="26"/>
        <v>0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8.9755052814501704E-2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0.38822644842193593</v>
      </c>
      <c r="M26" s="163">
        <f>SUM(M22:M25)</f>
        <v>0.37300188181715416</v>
      </c>
      <c r="O26" s="177"/>
      <c r="P26" s="249">
        <f>(E22*P22+E23*P23+E24*P24+E25*P25)/E26</f>
        <v>39.000098664869739</v>
      </c>
      <c r="Q26" s="244">
        <f>SUM(Q22:Q25)</f>
        <v>0.21999802670260526</v>
      </c>
      <c r="R26" s="208">
        <f t="shared" ref="R26:Y26" si="30">SUM(R22:R25)</f>
        <v>8.799921068104212E-2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2.8218413558387505</v>
      </c>
      <c r="W26" s="208">
        <f t="shared" si="30"/>
        <v>0.21999802670260526</v>
      </c>
      <c r="X26" s="208">
        <f t="shared" si="30"/>
        <v>0.2147733046933058</v>
      </c>
      <c r="Y26" s="222">
        <f t="shared" si="30"/>
        <v>2.8738071720262326E-3</v>
      </c>
      <c r="Z26" s="215">
        <f>SUM(Z22:Z25)</f>
        <v>0.78000197329739474</v>
      </c>
      <c r="AA26" s="70">
        <f t="shared" ref="AA26:AH26" si="31">SUM(AA22:AA25)</f>
        <v>0.3085257564550119</v>
      </c>
      <c r="AB26" s="70">
        <f t="shared" si="31"/>
        <v>4.1190377668099402E-2</v>
      </c>
      <c r="AC26" s="70">
        <f t="shared" si="31"/>
        <v>1.14632201777865E-2</v>
      </c>
      <c r="AD26" s="70">
        <f t="shared" si="31"/>
        <v>3.4464834322916305E-2</v>
      </c>
      <c r="AE26" s="70">
        <f t="shared" si="31"/>
        <v>13.479799790987251</v>
      </c>
      <c r="AF26" s="70">
        <f t="shared" si="31"/>
        <v>0.54123030353648482</v>
      </c>
      <c r="AG26" s="70">
        <f t="shared" si="31"/>
        <v>0.17345314372863013</v>
      </c>
      <c r="AH26" s="216">
        <f t="shared" si="31"/>
        <v>0.37012807464512792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B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L28" s="313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>Solid/total fraction of input1 - Pig_slurry_org</v>
      </c>
      <c r="B31" s="66"/>
      <c r="C31" s="67" t="s">
        <v>13</v>
      </c>
      <c r="D31" s="280"/>
      <c r="E31" s="68"/>
      <c r="F31" s="70">
        <f>IF(E31&gt;0,(E31)*($E$22-$Q$22),0)</f>
        <v>0</v>
      </c>
      <c r="G31" s="67" t="str">
        <f>IF(B31="","",VLOOKUP(B31,'Processed products'!$AJ$5:$AM$104,2,FALSE))</f>
        <v/>
      </c>
      <c r="H31" s="67" t="str">
        <f>IF(G31="","",VLOOKUP(G31,Other_tables!$Y$3:$AA$214,2,FALSE))</f>
        <v/>
      </c>
      <c r="I31" s="67" t="str">
        <f>IF(G31="","",VLOOKUP(G31,Other_tables!$Y$3:$AA$214,3,FALSE))</f>
        <v/>
      </c>
      <c r="J31" s="111"/>
      <c r="K31" s="111"/>
      <c r="L31" s="69"/>
      <c r="M31" s="69"/>
      <c r="N31" s="69"/>
      <c r="O31" s="69"/>
      <c r="P31" s="69"/>
      <c r="Q31" s="69"/>
      <c r="R31" s="180"/>
      <c r="S31" s="181"/>
      <c r="T31" s="172">
        <f>IF(B32="",P13,IF(B33="",(F31/(((E13/(P13/1000))-Q22)-(F32/(T32/1000))))*1000,(F31/(((E13/(P13/1000))-Q22)-((F33/(T33/1000))+(F32/(T32/1000)))))*1000))</f>
        <v>50</v>
      </c>
      <c r="U31" s="182" t="s">
        <v>126</v>
      </c>
      <c r="V31" s="180"/>
      <c r="W31" s="180"/>
      <c r="X31" s="180"/>
      <c r="Y31" s="180"/>
      <c r="Z31" s="215">
        <f>F31</f>
        <v>0</v>
      </c>
      <c r="AA31" s="170">
        <f t="shared" ref="AA31:AD33" si="32">IF($E31="",0,((R$13-(R$22*1000))*L31)/1000)</f>
        <v>0</v>
      </c>
      <c r="AB31" s="70">
        <f t="shared" si="32"/>
        <v>0</v>
      </c>
      <c r="AC31" s="70">
        <f t="shared" si="32"/>
        <v>0</v>
      </c>
      <c r="AD31" s="70">
        <f t="shared" si="32"/>
        <v>0</v>
      </c>
      <c r="AE31" s="70">
        <f>IF($E31="",0,((V$13-V$22)*P31))</f>
        <v>0</v>
      </c>
      <c r="AF31" s="144">
        <f>IF($E31="",0,((W$13-(W$22*1000))*Q31)/1000)</f>
        <v>0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 t="str">
        <f t="shared" ref="AI31:AL42" si="35">IF($E31="","",(AA31/$F31)*1000)</f>
        <v/>
      </c>
      <c r="AJ31" s="71" t="str">
        <f t="shared" si="35"/>
        <v/>
      </c>
      <c r="AK31" s="71" t="str">
        <f t="shared" si="35"/>
        <v/>
      </c>
      <c r="AL31" s="71" t="str">
        <f t="shared" si="35"/>
        <v/>
      </c>
      <c r="AM31" s="187" t="str">
        <f t="shared" ref="AM31:AM42" si="36">IF($E31="","",(AE31/$F31))</f>
        <v/>
      </c>
      <c r="AN31" s="112" t="str">
        <f t="shared" ref="AN31:AN42" si="37">IF($E31="","",(AF31/$F31)*1000)</f>
        <v/>
      </c>
      <c r="BR31" s="329">
        <f t="shared" ref="BR31:BR42" si="38">$X$17</f>
        <v>8.9755052814501704E-2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179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154" t="str">
        <f t="shared" si="37"/>
        <v/>
      </c>
      <c r="BR32" s="329">
        <f t="shared" si="38"/>
        <v>8.9755052814501704E-2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8.9755052814501704E-2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/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products'!$AJ$5:$AM$250,2,FALSE))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8.9755052814501704E-2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8.9755052814501704E-2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8.9755052814501704E-2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 xml:space="preserve">Solid/total fraction of input3 - </v>
      </c>
      <c r="B37" s="66"/>
      <c r="C37" s="67" t="s">
        <v>13</v>
      </c>
      <c r="D37" s="280"/>
      <c r="E37" s="68"/>
      <c r="F37" s="70">
        <f>IF(E37&gt;0,(E37)*($E$24-$Q$24),0)</f>
        <v>0</v>
      </c>
      <c r="G37" s="67" t="str">
        <f>IF(B37="","",B37)</f>
        <v/>
      </c>
      <c r="H37" s="67" t="str">
        <f>IF(G37="","",VLOOKUP(G37,Other_tables!$Y$3:$AA$214,2,FALSE))</f>
        <v/>
      </c>
      <c r="I37" s="67" t="str">
        <f>IF(G37="","",VLOOKUP(G37,Other_tables!$Y$3:$AA$214,3,FALSE))</f>
        <v/>
      </c>
      <c r="J37" s="111"/>
      <c r="K37" s="111"/>
      <c r="L37" s="69"/>
      <c r="M37" s="69"/>
      <c r="N37" s="69"/>
      <c r="O37" s="69"/>
      <c r="P37" s="69"/>
      <c r="Q37" s="69"/>
      <c r="R37" s="180"/>
      <c r="S37" s="181"/>
      <c r="T37" s="172" t="str">
        <f>IF(B38="",P15,IF(B39="",(F37/(((E15/(P15/1000))-Q24)-(F38/(T38/1000))))*1000,(F37/(((E15/(P15/1000))-Q24)-((F39/(T39/1000))+(F38/(T38/1000)))))*1000))</f>
        <v>0</v>
      </c>
      <c r="U37" s="182" t="s">
        <v>126</v>
      </c>
      <c r="V37" s="180"/>
      <c r="W37" s="180"/>
      <c r="X37" s="180"/>
      <c r="Y37" s="180"/>
      <c r="Z37" s="215">
        <f t="shared" si="39"/>
        <v>0</v>
      </c>
      <c r="AA37" s="170">
        <f t="shared" ref="AA37:AD39" si="41">IF($E37="",0,((R$15-(R$24*1000))*L37)/1000)</f>
        <v>0</v>
      </c>
      <c r="AB37" s="70">
        <f t="shared" si="41"/>
        <v>0</v>
      </c>
      <c r="AC37" s="70">
        <f t="shared" si="41"/>
        <v>0</v>
      </c>
      <c r="AD37" s="70">
        <f t="shared" si="41"/>
        <v>0</v>
      </c>
      <c r="AE37" s="70">
        <f>IF($E37="",0,((V$15-V$24)*P37))</f>
        <v>0</v>
      </c>
      <c r="AF37" s="144">
        <f>IF($E37="",0,((W$15-(W$24*1000))*Q37)/1000)</f>
        <v>0</v>
      </c>
      <c r="AG37" s="144">
        <f t="shared" si="33"/>
        <v>0</v>
      </c>
      <c r="AH37" s="216">
        <f t="shared" si="34"/>
        <v>0</v>
      </c>
      <c r="AI37" s="210" t="str">
        <f t="shared" si="35"/>
        <v/>
      </c>
      <c r="AJ37" s="71" t="str">
        <f t="shared" si="35"/>
        <v/>
      </c>
      <c r="AK37" s="71" t="str">
        <f t="shared" si="35"/>
        <v/>
      </c>
      <c r="AL37" s="71" t="str">
        <f t="shared" si="35"/>
        <v/>
      </c>
      <c r="AM37" s="187" t="str">
        <f>IF($E37="","",(AE37/$F37))</f>
        <v/>
      </c>
      <c r="AN37" s="112" t="str">
        <f t="shared" si="37"/>
        <v/>
      </c>
      <c r="BR37" s="329">
        <f t="shared" si="38"/>
        <v>8.9755052814501704E-2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8.9755052814501704E-2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8.9755052814501704E-2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 xml:space="preserve">Solid/total fraction of input4 - </v>
      </c>
      <c r="B40" s="66" t="str">
        <f>IF(B16="","",B16)</f>
        <v/>
      </c>
      <c r="C40" s="67" t="s">
        <v>13</v>
      </c>
      <c r="D40" s="280"/>
      <c r="E40" s="68"/>
      <c r="F40" s="70">
        <f>IF(E40&gt;0,(E40)*($E$25-$Q$25),0)</f>
        <v>0</v>
      </c>
      <c r="G40" s="67" t="str">
        <f>B40</f>
        <v/>
      </c>
      <c r="H40" s="67" t="str">
        <f>IF(G40="","",VLOOKUP(G40,Other_tables!$Y$3:$AA$214,2,FALSE))</f>
        <v/>
      </c>
      <c r="I40" s="67" t="str">
        <f>IF(G40="","",VLOOKUP(G40,Other_tables!$Y$3:$AA$214,3,FALSE))</f>
        <v/>
      </c>
      <c r="J40" s="111"/>
      <c r="K40" s="111"/>
      <c r="L40" s="69"/>
      <c r="M40" s="69"/>
      <c r="N40" s="69"/>
      <c r="O40" s="69"/>
      <c r="P40" s="69"/>
      <c r="Q40" s="69"/>
      <c r="R40" s="180"/>
      <c r="S40" s="181"/>
      <c r="T40" s="172" t="str">
        <f>IF(B41="",P16,IF(B42="",(F40/(((E16/(P16/1000))-Q25)-(F41/(T41/1000))))*1000,(F40/(((E16/(P16/1000))-Q25)-((F42/(T42/1000))+(F41/(T41/1000)))))*1000))</f>
        <v>0</v>
      </c>
      <c r="U40" s="182" t="s">
        <v>126</v>
      </c>
      <c r="V40" s="180"/>
      <c r="W40" s="180"/>
      <c r="X40" s="180"/>
      <c r="Y40" s="180"/>
      <c r="Z40" s="215">
        <f t="shared" si="39"/>
        <v>0</v>
      </c>
      <c r="AA40" s="170">
        <f t="shared" ref="AA40:AD42" si="44">IF($E40="",0,((R$16-(R$25*1000))*L40)/1000)</f>
        <v>0</v>
      </c>
      <c r="AB40" s="70">
        <f t="shared" si="44"/>
        <v>0</v>
      </c>
      <c r="AC40" s="70">
        <f t="shared" si="44"/>
        <v>0</v>
      </c>
      <c r="AD40" s="70">
        <f t="shared" si="44"/>
        <v>0</v>
      </c>
      <c r="AE40" s="70">
        <f>IF($E40="",0,((V$16-V$25)*P40))</f>
        <v>0</v>
      </c>
      <c r="AF40" s="144">
        <f>IF($E40="",0,((W$16-(W$25*1000))*Q40)/1000)</f>
        <v>0</v>
      </c>
      <c r="AG40" s="144">
        <f t="shared" si="33"/>
        <v>0</v>
      </c>
      <c r="AH40" s="216">
        <f t="shared" si="34"/>
        <v>0</v>
      </c>
      <c r="AI40" s="210" t="str">
        <f t="shared" si="35"/>
        <v/>
      </c>
      <c r="AJ40" s="71" t="str">
        <f t="shared" si="35"/>
        <v/>
      </c>
      <c r="AK40" s="71" t="str">
        <f t="shared" si="35"/>
        <v/>
      </c>
      <c r="AL40" s="71" t="str">
        <f t="shared" si="35"/>
        <v/>
      </c>
      <c r="AM40" s="187" t="str">
        <f t="shared" si="36"/>
        <v/>
      </c>
      <c r="AN40" s="112" t="str">
        <f t="shared" si="37"/>
        <v/>
      </c>
      <c r="BR40" s="329">
        <f t="shared" si="38"/>
        <v>8.9755052814501704E-2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8.9755052814501704E-2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8.9755052814501704E-2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0</v>
      </c>
      <c r="L43" s="27">
        <f t="shared" ref="L43:Q43" si="45">SUM(L28,L31:L42)</f>
        <v>0</v>
      </c>
      <c r="M43" s="27">
        <f t="shared" si="45"/>
        <v>0</v>
      </c>
      <c r="N43" s="27">
        <f t="shared" si="45"/>
        <v>0</v>
      </c>
      <c r="O43" s="27">
        <f t="shared" si="45"/>
        <v>0</v>
      </c>
      <c r="P43" s="27">
        <f t="shared" si="45"/>
        <v>0</v>
      </c>
      <c r="Q43" s="64">
        <f t="shared" si="45"/>
        <v>0</v>
      </c>
      <c r="S43" s="28"/>
      <c r="Y43" s="225" t="s">
        <v>40</v>
      </c>
      <c r="Z43" s="141">
        <f>SUM(Z31:Z42)</f>
        <v>0</v>
      </c>
      <c r="AA43" s="141">
        <f t="shared" ref="AA43:AG43" si="46">SUM(AA31:AA42)</f>
        <v>0</v>
      </c>
      <c r="AB43" s="141">
        <f t="shared" si="46"/>
        <v>0</v>
      </c>
      <c r="AC43" s="141">
        <f t="shared" si="46"/>
        <v>0</v>
      </c>
      <c r="AD43" s="141">
        <f>SUM(AD31:AD42)</f>
        <v>0</v>
      </c>
      <c r="AE43" s="141">
        <f t="shared" si="46"/>
        <v>0</v>
      </c>
      <c r="AF43" s="141">
        <f t="shared" si="46"/>
        <v>0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0.78000197329739474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0.78000197329739474</v>
      </c>
      <c r="AA44" s="198">
        <f t="shared" ref="AA44:AG44" si="47">AA26-AA43</f>
        <v>0.3085257564550119</v>
      </c>
      <c r="AB44" s="198">
        <f t="shared" si="47"/>
        <v>4.1190377668099402E-2</v>
      </c>
      <c r="AC44" s="198">
        <f t="shared" si="47"/>
        <v>1.14632201777865E-2</v>
      </c>
      <c r="AD44" s="198">
        <f t="shared" si="47"/>
        <v>3.4464834322916305E-2</v>
      </c>
      <c r="AE44" s="198">
        <f t="shared" si="47"/>
        <v>13.479799790987251</v>
      </c>
      <c r="AF44" s="198">
        <f t="shared" si="47"/>
        <v>0.54123030353648482</v>
      </c>
      <c r="AG44" s="198">
        <f t="shared" si="47"/>
        <v>0.17345314372863013</v>
      </c>
      <c r="AH44" s="199">
        <f>AH26-AH43</f>
        <v>0.37012807464512792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7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/>
      </c>
      <c r="C48" s="27">
        <f>IF(B48="",0,IF(VLOOKUP(G48,Other_tables!$E$3:$H$225,3,FALSE)="Nej",VLOOKUP(B48,$B$31:$AH$42,31,FALSE),((VLOOKUP(G48,Other_tables!$E$3:$H$225,4,FALSE))/100)*VLOOKUP(B48,$B$31:$F$42,5,FALSE)))</f>
        <v>0</v>
      </c>
      <c r="D48" s="162"/>
      <c r="E48" s="16" t="str">
        <f>IF(B48="","",IF($G$5=Other_tables!$I$2,VLOOKUP(G48,Other_tables!$E$3:$K$225,5,FALSE),IF($G$5=Other_tables!$J$2,VLOOKUP(G48,Other_tables!$E$3:$K$225,6,FALSE),IF($G$5=Other_tables!$K$2,VLOOKUP(G48,Other_tables!$E$3:$K$225,7,FALSE),"?"))))</f>
        <v/>
      </c>
      <c r="F48" s="27">
        <f t="shared" ref="F48:F50" si="49">IF(OR(E48="",E48="?"),0,((((0.981*E48*C48)/(0.0831*(273.15+$G$4)))*16)/1000)*((100-$G$7)/100))</f>
        <v>0</v>
      </c>
      <c r="G48" s="16" t="str">
        <f>B13</f>
        <v>Pig_slurry_org</v>
      </c>
      <c r="Q48" s="159">
        <f t="shared" ref="Q48:Q50" si="50">IF(OR(E48="",E48="?"),0,(F48/((100-$G$7)/100))*2.48)</f>
        <v>0</v>
      </c>
      <c r="R48" s="159">
        <f>IF(OR(E48="",E48="?"),0,(F48*(12/16)+AR48+AQ48+AP48))</f>
        <v>0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0</v>
      </c>
      <c r="W48" s="159">
        <f t="shared" ref="W48:W50" si="52">IF(OR(E48="",E48="?"),0,(F48/((100-$G$7)/100))*2.48)</f>
        <v>0</v>
      </c>
      <c r="X48" s="159">
        <f>W48</f>
        <v>0</v>
      </c>
      <c r="Y48" s="165"/>
      <c r="AP48" s="188">
        <f>IF(F48="","",(F48/((100-$G$7)/100))*(12/16)*0.538)</f>
        <v>0</v>
      </c>
      <c r="AQ48" s="26">
        <v>0</v>
      </c>
      <c r="AR48" s="188">
        <f>IF(F48="","",((F48/((100-$G$7)/100))-F48)*(12/16))</f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/>
      </c>
      <c r="C50" s="27">
        <f>IF(B50="",0,IF(VLOOKUP(G50,Other_tables!$E$3:$H$225,3,FALSE)="Nej",VLOOKUP(B50,$B$31:$AH$42,31,FALSE),((VLOOKUP(G50,Other_tables!$E$3:$H$225,4,FALSE))/100)*VLOOKUP(B50,$B$31:$F$42,5,FALSE)))</f>
        <v>0</v>
      </c>
      <c r="D50" s="162"/>
      <c r="E50" s="16" t="str">
        <f>IF(B50="","",IF($G$5=Other_tables!$I$2,VLOOKUP(G50,Other_tables!$E$3:$K$225,5,FALSE),IF($G$5=Other_tables!$J$2,VLOOKUP(G50,Other_tables!$E$3:$K$225,6,FALSE),IF($G$5=Other_tables!$K$2,VLOOKUP(G50,Other_tables!$E$3:$K$225,7,FALSE),"?"))))</f>
        <v/>
      </c>
      <c r="F50" s="27">
        <f t="shared" si="49"/>
        <v>0</v>
      </c>
      <c r="G50" s="16">
        <f>B15</f>
        <v>0</v>
      </c>
      <c r="Q50" s="159">
        <f t="shared" si="50"/>
        <v>0</v>
      </c>
      <c r="R50" s="159">
        <f t="shared" si="53"/>
        <v>0</v>
      </c>
      <c r="S50" s="159">
        <v>0</v>
      </c>
      <c r="T50" s="159">
        <v>0</v>
      </c>
      <c r="U50" s="159">
        <v>0</v>
      </c>
      <c r="V50" s="159">
        <f t="shared" si="51"/>
        <v>0</v>
      </c>
      <c r="W50" s="159">
        <f t="shared" si="52"/>
        <v>0</v>
      </c>
      <c r="X50" s="159">
        <f t="shared" si="54"/>
        <v>0</v>
      </c>
      <c r="Y50" s="165"/>
      <c r="AP50" s="188">
        <f>IF(F50="","",(F50/((100-$G$7)/100))*(12/16)*0.538)</f>
        <v>0</v>
      </c>
      <c r="AQ50" s="26">
        <v>0</v>
      </c>
      <c r="AR50" s="188">
        <f>IF(F50="","",((F50/((100-$G$7)/100))-F50)*(12/16))</f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/>
      </c>
      <c r="C51" s="27">
        <f>IF(B51="",0,IF(VLOOKUP(G51,Other_tables!$E$3:$H$129,3,FALSE)="Nej",VLOOKUP(B51,$B$31:$AH$42,31,FALSE),((VLOOKUP(G51,Other_tables!$E$3:$H$129,4,FALSE))/100)*VLOOKUP(B51,$B$31:$F$42,5,FALSE)))</f>
        <v>0</v>
      </c>
      <c r="D51" s="162"/>
      <c r="E51" s="16" t="str">
        <f>IF(B51="","",IF($G$5=Other_tables!$I$2,VLOOKUP(G51,Other_tables!$E$3:$K$225,5,FALSE),IF($G$5=Other_tables!$J$2,VLOOKUP(G51,Other_tables!$E$3:$K$225,6,FALSE),IF($G$5=Other_tables!$K$2,VLOOKUP(G51,Other_tables!$E$3:$K$225,7,FALSE),"?"))))</f>
        <v/>
      </c>
      <c r="F51" s="27">
        <f>IF(OR(E51="",E51="?"),0,((((0.981*E51*C51)/(0.0831*(273.15+$G$4)))*16)/1000)*((100-$G$7)/100))</f>
        <v>0</v>
      </c>
      <c r="G51" s="16">
        <f>B16</f>
        <v>0</v>
      </c>
      <c r="Q51" s="159">
        <f>IF(OR(E51="",E51="?"),0,(F51/((100-$G$7)/100))*2.48)</f>
        <v>0</v>
      </c>
      <c r="R51" s="159">
        <f t="shared" si="53"/>
        <v>0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0</v>
      </c>
      <c r="W51" s="159">
        <f>IF(OR(E51="",E51="?"),0,(F51/((100-$G$7)/100))*2.48)</f>
        <v>0</v>
      </c>
      <c r="X51" s="159">
        <f t="shared" si="54"/>
        <v>0</v>
      </c>
      <c r="Y51" s="165"/>
      <c r="AP51" s="188">
        <f>IF(F51="","",(F51/((100-$G$7)/100))*(12/16)*0.538)</f>
        <v>0</v>
      </c>
      <c r="AQ51" s="26">
        <v>0</v>
      </c>
      <c r="AR51" s="188">
        <f>IF(F51="","",((F51/((100-$G$7)/100))-F51)*(12/16))</f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</v>
      </c>
      <c r="Q52" s="27">
        <f t="shared" ref="Q52:X52" si="55">SUM(I36,Q48:Q51)</f>
        <v>0</v>
      </c>
      <c r="R52" s="27">
        <f t="shared" si="55"/>
        <v>0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0</v>
      </c>
      <c r="W52" s="27">
        <f t="shared" si="55"/>
        <v>0</v>
      </c>
      <c r="X52" s="164">
        <f t="shared" si="55"/>
        <v>0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14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14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/>
      <c r="C57" s="8" t="s">
        <v>13</v>
      </c>
      <c r="D57" s="116"/>
      <c r="E57" s="169">
        <f>Z31+Z34+Z37+Z40-Q52</f>
        <v>0</v>
      </c>
      <c r="F57" s="93"/>
      <c r="G57" s="128"/>
      <c r="H57" s="93">
        <v>12.8</v>
      </c>
      <c r="I57" s="23"/>
      <c r="J57" s="23"/>
      <c r="K57" s="93">
        <v>27.9</v>
      </c>
      <c r="L57" s="139">
        <f>C48+C49+C50+C51-W52</f>
        <v>0</v>
      </c>
      <c r="M57" s="139">
        <v>0</v>
      </c>
      <c r="O57" s="278">
        <f>IF(B57="",0,((($B$69*$Z$57)/1000)/$B$72)*1000)</f>
        <v>0</v>
      </c>
      <c r="Q57" s="159">
        <f>AR57*(16/12)*19.5</f>
        <v>0</v>
      </c>
      <c r="R57" s="159">
        <f>AR57*11</f>
        <v>0</v>
      </c>
      <c r="S57" s="159">
        <v>0</v>
      </c>
      <c r="T57" s="159">
        <v>0</v>
      </c>
      <c r="U57" s="159">
        <v>0</v>
      </c>
      <c r="V57" s="159">
        <f>(AR57*(16/12)*55)+(AR57*10*21.75)</f>
        <v>0</v>
      </c>
      <c r="W57" s="159">
        <f>AR57*(16/12)*19.5</f>
        <v>0</v>
      </c>
      <c r="X57" s="159">
        <f>IF(L57&gt;0,(L57-(L57*BH57^(F57/10))),0)</f>
        <v>0</v>
      </c>
      <c r="Y57" s="190"/>
      <c r="Z57" s="197">
        <f>(Z31+Z34+Z37+Z40)-Q52-Q57</f>
        <v>0</v>
      </c>
      <c r="AA57" s="198">
        <f>(AA31+AA34+AA37+AA40)-R52-R57</f>
        <v>0</v>
      </c>
      <c r="AB57" s="198">
        <f t="shared" ref="AB57:AD57" si="56">(AB31+AB34+AB37+AB40)-S52-S57</f>
        <v>0</v>
      </c>
      <c r="AC57" s="198">
        <f t="shared" si="56"/>
        <v>0</v>
      </c>
      <c r="AD57" s="198">
        <f t="shared" si="56"/>
        <v>0</v>
      </c>
      <c r="AE57" s="198">
        <f>(AE31+AE34+AE37+AE40)-V52-V57</f>
        <v>0</v>
      </c>
      <c r="AF57" s="198">
        <f>(AF31+AF34+AF37+AF40)-W52-W57</f>
        <v>0</v>
      </c>
      <c r="AG57" s="198">
        <f>IF(OR(G22="IPCC_MCF_B0",G22=""),L57-X57,(AG31+AG34+AG37+AG40+AH31+AH34+AH37+AH40)-X52-X57)</f>
        <v>0</v>
      </c>
      <c r="AH57" s="199"/>
      <c r="AI57" s="156" t="e">
        <f>IF($E57="","",(AA57/$Z$57)*1000)</f>
        <v>#DIV/0!</v>
      </c>
      <c r="AJ57" s="157" t="e">
        <f t="shared" ref="AJ57:AN57" si="57">IF($E57="","",(AB57/$Z$57)*1000)</f>
        <v>#DIV/0!</v>
      </c>
      <c r="AK57" s="157" t="e">
        <f t="shared" si="57"/>
        <v>#DIV/0!</v>
      </c>
      <c r="AL57" s="157" t="e">
        <f t="shared" si="57"/>
        <v>#DIV/0!</v>
      </c>
      <c r="AM57" s="157" t="e">
        <f>IF($E57="","",(AE57/$Z$57))</f>
        <v>#DIV/0!</v>
      </c>
      <c r="AN57" s="158" t="e">
        <f t="shared" si="57"/>
        <v>#DIV/0!</v>
      </c>
      <c r="AP57" s="188">
        <f>IF(B57="",0,(AR57*10))</f>
        <v>0</v>
      </c>
      <c r="AQ57" s="26">
        <v>0</v>
      </c>
      <c r="AR57" s="188">
        <f>IF(B57="",0,IF(G57="Arrhenius",(BL57+BM57)*(12/16),"?"))</f>
        <v>0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0</v>
      </c>
      <c r="BE57" s="159"/>
      <c r="BF57" s="159">
        <f>10*19.5*BD57</f>
        <v>0</v>
      </c>
      <c r="BG57" s="159"/>
      <c r="BH57" s="159" t="e">
        <f>1-(BF57/L57)</f>
        <v>#DIV/0!</v>
      </c>
      <c r="BI57" s="159"/>
      <c r="BJ57" s="159" t="e">
        <f>(L57+L57*BH57^(F57/10))/2</f>
        <v>#DIV/0!</v>
      </c>
      <c r="BK57" s="159" t="e">
        <f>(M57+M57*BI57^(F57/10))/2</f>
        <v>#NUM!</v>
      </c>
      <c r="BL57" s="315" t="e">
        <f>(((BJ57*EXP($K$57-81000*(1/(8.314*(H57+273.15)))))*24)*F57)/1000</f>
        <v>#DIV/0!</v>
      </c>
      <c r="BM57" s="159"/>
      <c r="BR57" s="329">
        <f t="shared" ref="BR57" si="58">$X$17</f>
        <v>8.9755052814501704E-2</v>
      </c>
      <c r="BT57" s="228">
        <f t="shared" si="43"/>
        <v>0</v>
      </c>
      <c r="BU57" s="228">
        <f t="shared" si="43"/>
        <v>0</v>
      </c>
      <c r="BV57" s="228">
        <f t="shared" si="43"/>
        <v>0</v>
      </c>
      <c r="BW57" s="228">
        <f t="shared" si="42"/>
        <v>0</v>
      </c>
      <c r="BX57" s="228">
        <f t="shared" si="42"/>
        <v>0</v>
      </c>
      <c r="BY57" s="228">
        <f t="shared" si="42"/>
        <v>0</v>
      </c>
      <c r="BZ57" s="228">
        <f t="shared" si="42"/>
        <v>0</v>
      </c>
      <c r="CA57" s="228">
        <f t="shared" si="42"/>
        <v>0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/>
      <c r="C62" s="8" t="s">
        <v>13</v>
      </c>
      <c r="D62" s="116"/>
      <c r="E62" s="25"/>
      <c r="F62" s="27">
        <f>(E57-Q57)*E62</f>
        <v>0</v>
      </c>
      <c r="G62" s="8" t="str">
        <f>IF(B62="","",VLOOKUP(B62,'Processed products'!$AJ$5:$AM$104,2,FALSE))</f>
        <v/>
      </c>
      <c r="H62" s="8" t="str">
        <f>IF(B62="","",VLOOKUP(B62,'Processed products'!$AJ$5:$AM$104,3,FALSE))</f>
        <v/>
      </c>
      <c r="I62" s="8" t="str">
        <f>IF(B62="","",VLOOKUP(B62,'Processed products'!$AJ$5:$AM$104,4,FALSE))</f>
        <v/>
      </c>
      <c r="L62" s="26"/>
      <c r="M62" s="26"/>
      <c r="N62" s="26"/>
      <c r="O62" s="26"/>
      <c r="P62" s="26"/>
      <c r="Q62" s="26"/>
      <c r="T62" s="16" t="str">
        <f>(IF($B62="","",VLOOKUP($B62,'Processed products'!$AJ$5:$AN$104,5,FALSE)))</f>
        <v/>
      </c>
      <c r="Z62" s="195">
        <f>F62</f>
        <v>0</v>
      </c>
      <c r="AA62" s="27">
        <f>(($AA$31+$AA$34+$AA$37+$AA$40)-$R$52-$R$57)*L62</f>
        <v>0</v>
      </c>
      <c r="AB62" s="27">
        <f>(($AB$31+$AB$34+$AB$37+$AB$40)-$S$52-$S$57)*M62</f>
        <v>0</v>
      </c>
      <c r="AC62" s="27">
        <f>(($AC$31+$AC$34+$AC$37+$AC$40)-$T$52-$T$57)*N62</f>
        <v>0</v>
      </c>
      <c r="AD62" s="27">
        <f>(($AD$31+$AD$34+$AD$37+$AD$40)-$U$52-$U$57)*O62</f>
        <v>0</v>
      </c>
      <c r="AE62" s="27">
        <f>(($AE$31+$AE$34+$AE$37+$AE$40)-$V$52-$V$57)*P62</f>
        <v>0</v>
      </c>
      <c r="AF62" s="27">
        <f>(($AF$31+$AF$34+$AF$37+$AF$40)-$W$52-$W$57)*Q62</f>
        <v>0</v>
      </c>
      <c r="AG62" s="27">
        <f>($AG$57*Q62)</f>
        <v>0</v>
      </c>
      <c r="AH62" s="196"/>
      <c r="AI62" s="200" t="str">
        <f t="shared" ref="AI62:AL64" si="59">IF($E62="","",(AA62/$F62)*1000)</f>
        <v/>
      </c>
      <c r="AJ62" s="18" t="str">
        <f t="shared" si="59"/>
        <v/>
      </c>
      <c r="AK62" s="18" t="str">
        <f t="shared" si="59"/>
        <v/>
      </c>
      <c r="AL62" s="18" t="str">
        <f t="shared" si="59"/>
        <v/>
      </c>
      <c r="AM62" s="18" t="str">
        <f t="shared" ref="AM62:AN64" si="60">IF($E62="","",(AE62/$F62))</f>
        <v/>
      </c>
      <c r="AN62" s="201" t="str">
        <f t="shared" si="60"/>
        <v/>
      </c>
      <c r="BR62" s="329">
        <f t="shared" ref="BR62:BR64" si="61">$X$17</f>
        <v>8.9755052814501704E-2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/>
      <c r="C63" s="8" t="s">
        <v>13</v>
      </c>
      <c r="D63" s="116"/>
      <c r="E63" s="25"/>
      <c r="F63" s="27">
        <f>(E57-Q57)*E63</f>
        <v>0</v>
      </c>
      <c r="G63" s="8" t="str">
        <f>IF(B63="","",VLOOKUP(B63,'Processed products'!$AJ$5:$AM$104,2,FALSE))</f>
        <v/>
      </c>
      <c r="H63" s="8" t="str">
        <f>IF(B63="","",VLOOKUP(B63,'Processed products'!$AJ$5:$AM$104,3,FALSE))</f>
        <v/>
      </c>
      <c r="I63" s="8" t="str">
        <f>IF(B63="","",VLOOKUP(B63,'Processed products'!$AJ$5:$AM$104,4,FALSE))</f>
        <v/>
      </c>
      <c r="L63" s="26"/>
      <c r="M63" s="26"/>
      <c r="N63" s="26"/>
      <c r="O63" s="26"/>
      <c r="P63" s="26"/>
      <c r="Q63" s="26"/>
      <c r="T63" s="16" t="str">
        <f>(IF($B63="","",VLOOKUP($B63,'Processed products'!$AJ$5:$AN$104,5,FALSE)))</f>
        <v/>
      </c>
      <c r="Z63" s="195">
        <f t="shared" ref="Z63:Z64" si="62">F63</f>
        <v>0</v>
      </c>
      <c r="AA63" s="27">
        <f>(($AA$31+$AA$34+$AA$37+$AA$40)-$R$52-$R$57)*L63</f>
        <v>0</v>
      </c>
      <c r="AB63" s="27">
        <f>(($AB$31+$AB$34+$AB$37+$AB$40)-$S$52-$S$57)*M63</f>
        <v>0</v>
      </c>
      <c r="AC63" s="27">
        <f>(($AC$31+$AC$34+$AC$37+$AC$40)-$T$52-$T$57)*N63</f>
        <v>0</v>
      </c>
      <c r="AD63" s="27">
        <f>(($AD$31+$AD$34+$AD$37+$AD$40)-$U$52-$U$57)*O63</f>
        <v>0</v>
      </c>
      <c r="AE63" s="27">
        <f>(($AE$31+$AE$34+$AE$37+$AE$40)-$V$52-$V$57)*P63</f>
        <v>0</v>
      </c>
      <c r="AF63" s="27">
        <f>(($AF$31+$AF$34+$AF$37+$AF$40)-$W$52-$W$57)*Q63</f>
        <v>0</v>
      </c>
      <c r="AG63" s="27">
        <f t="shared" ref="AG63:AG64" si="63">($AG$57*Q63)</f>
        <v>0</v>
      </c>
      <c r="AH63" s="196"/>
      <c r="AI63" s="200" t="str">
        <f t="shared" si="59"/>
        <v/>
      </c>
      <c r="AJ63" s="18" t="str">
        <f t="shared" si="59"/>
        <v/>
      </c>
      <c r="AK63" s="18" t="str">
        <f t="shared" si="59"/>
        <v/>
      </c>
      <c r="AL63" s="18" t="str">
        <f t="shared" si="59"/>
        <v/>
      </c>
      <c r="AM63" s="18" t="str">
        <f t="shared" si="60"/>
        <v/>
      </c>
      <c r="AN63" s="201" t="str">
        <f t="shared" si="60"/>
        <v/>
      </c>
      <c r="BR63" s="329">
        <f t="shared" si="61"/>
        <v>8.9755052814501704E-2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8.9755052814501704E-2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0</v>
      </c>
      <c r="L65" s="27">
        <f>SUM(L62:L64)</f>
        <v>0</v>
      </c>
      <c r="M65" s="27">
        <f t="shared" ref="M65:Q65" si="64">SUM(M62:M64)</f>
        <v>0</v>
      </c>
      <c r="N65" s="27">
        <f t="shared" si="64"/>
        <v>0</v>
      </c>
      <c r="O65" s="27">
        <f t="shared" si="64"/>
        <v>0</v>
      </c>
      <c r="P65" s="27">
        <f t="shared" si="64"/>
        <v>0</v>
      </c>
      <c r="Q65" s="27">
        <f t="shared" si="64"/>
        <v>0</v>
      </c>
      <c r="Y65" s="225" t="s">
        <v>76</v>
      </c>
      <c r="Z65" s="141">
        <f t="shared" ref="Z65:AG65" si="65">SUM(Z62:Z64)</f>
        <v>0</v>
      </c>
      <c r="AA65" s="141">
        <f t="shared" si="65"/>
        <v>0</v>
      </c>
      <c r="AB65" s="141">
        <f t="shared" si="65"/>
        <v>0</v>
      </c>
      <c r="AC65" s="141">
        <f t="shared" si="65"/>
        <v>0</v>
      </c>
      <c r="AD65" s="141">
        <f t="shared" si="65"/>
        <v>0</v>
      </c>
      <c r="AE65" s="141">
        <f t="shared" si="65"/>
        <v>0</v>
      </c>
      <c r="AF65" s="141">
        <f t="shared" si="65"/>
        <v>0</v>
      </c>
      <c r="AG65" s="141">
        <f t="shared" si="65"/>
        <v>0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Y66" s="221" t="s">
        <v>74</v>
      </c>
      <c r="Z66" s="198">
        <f t="shared" ref="Z66:AF66" si="66">(Z31+Z34+Z37+Z40)-Q52-Q57-Z65</f>
        <v>0</v>
      </c>
      <c r="AA66" s="198">
        <f t="shared" si="66"/>
        <v>0</v>
      </c>
      <c r="AB66" s="198">
        <f t="shared" si="66"/>
        <v>0</v>
      </c>
      <c r="AC66" s="198">
        <f t="shared" si="66"/>
        <v>0</v>
      </c>
      <c r="AD66" s="198">
        <f t="shared" si="66"/>
        <v>0</v>
      </c>
      <c r="AE66" s="198">
        <f t="shared" si="66"/>
        <v>0</v>
      </c>
      <c r="AF66" s="198">
        <f t="shared" si="66"/>
        <v>0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 t="e">
        <f>(F31*T31+F34*T34+F37*T37+F40*T40)/(F31+F34+F37+F40)</f>
        <v>#DIV/0!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 t="e">
        <f>(B69/B70)</f>
        <v>#DIV/0!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 t="e">
        <f>B71*(Z31+Z34+Z37+Z40)</f>
        <v>#DIV/0!</v>
      </c>
      <c r="AL72" s="72"/>
      <c r="AM72" s="82"/>
      <c r="AN72" s="82"/>
      <c r="AO72" s="82"/>
      <c r="AP72" s="82"/>
      <c r="AQ72" s="82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IF(F52=0,0,B72-(1-(B69/1000))*(F31+F34+F37+F40))</f>
        <v>0</v>
      </c>
      <c r="AL73" s="72"/>
      <c r="AM73" s="82"/>
      <c r="AN73" s="82"/>
      <c r="AO73" s="82"/>
      <c r="AP73" s="82"/>
      <c r="AQ73" s="82"/>
      <c r="BT73" s="228" t="e">
        <f t="shared" ref="BT73:CB73" si="68">IF($B72="Yes",Z73,0)</f>
        <v>#DIV/0!</v>
      </c>
      <c r="BU73" s="228" t="e">
        <f t="shared" si="68"/>
        <v>#DIV/0!</v>
      </c>
      <c r="BV73" s="228" t="e">
        <f t="shared" si="68"/>
        <v>#DIV/0!</v>
      </c>
      <c r="BW73" s="228" t="e">
        <f t="shared" si="68"/>
        <v>#DIV/0!</v>
      </c>
      <c r="BX73" s="228" t="e">
        <f t="shared" si="68"/>
        <v>#DIV/0!</v>
      </c>
      <c r="BY73" s="228" t="e">
        <f t="shared" si="68"/>
        <v>#DIV/0!</v>
      </c>
      <c r="BZ73" s="228" t="e">
        <f t="shared" si="68"/>
        <v>#DIV/0!</v>
      </c>
      <c r="CA73" s="228" t="e">
        <f t="shared" si="68"/>
        <v>#DIV/0!</v>
      </c>
      <c r="CB73" s="228" t="e">
        <f t="shared" si="68"/>
        <v>#DIV/0!</v>
      </c>
    </row>
    <row r="74" spans="1:80" ht="15" thickBot="1" x14ac:dyDescent="0.35">
      <c r="D74" s="102"/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11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97</v>
      </c>
      <c r="J78" s="115">
        <f>F78-I78</f>
        <v>-97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8.9755052814501704E-2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8.9755052814501704E-2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6"/>
        <v>0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8.9755052814501704E-2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8.9755052814501704E-2</v>
      </c>
      <c r="BT81" s="228"/>
    </row>
    <row r="82" spans="1:80" x14ac:dyDescent="0.3">
      <c r="A82" s="85" t="s">
        <v>132</v>
      </c>
      <c r="B82" s="116"/>
      <c r="C82" s="8" t="s">
        <v>13</v>
      </c>
      <c r="D82" s="116"/>
      <c r="E82" s="169" t="str">
        <f>IF(B82="","",VLOOKUP(B82,$B$62:$F$64,5,FALSE))</f>
        <v/>
      </c>
      <c r="F82" s="93"/>
      <c r="G82" s="128"/>
      <c r="H82" s="93"/>
      <c r="I82" s="115">
        <f>IF(B82="",0,(($E$22*$F$22+$E$23*$F$23+$E$24*$F$24+$E$25*$F$25)/$E$26)+$F$57)</f>
        <v>0</v>
      </c>
      <c r="J82" s="115">
        <f t="shared" si="76"/>
        <v>0</v>
      </c>
      <c r="K82" s="93">
        <v>27.9</v>
      </c>
      <c r="L82" s="139" t="str">
        <f>IF(B82="","",VLOOKUP(B82,$B$62:$AH$64,32,FALSE)+M82)</f>
        <v/>
      </c>
      <c r="M82" s="139" t="str">
        <f>IF(B82="","",VLOOKUP(B82,$B$62:$AH$64,33,FALSE))</f>
        <v/>
      </c>
      <c r="O82" s="278" t="str">
        <f>(IF($B82="","",VLOOKUP($B82,'Processed products'!$AJ$5:$AN$250,5,FALSE)))</f>
        <v/>
      </c>
      <c r="Q82" s="159">
        <f>AR82*(16/12)*19.5</f>
        <v>0</v>
      </c>
      <c r="R82" s="159">
        <f>AR82*11</f>
        <v>0</v>
      </c>
      <c r="S82" s="159">
        <v>0</v>
      </c>
      <c r="T82" s="159">
        <v>0</v>
      </c>
      <c r="U82" s="159">
        <v>0</v>
      </c>
      <c r="V82" s="159">
        <f>(AR82*(16/12)*55)+(AR82*10*21.75)</f>
        <v>0</v>
      </c>
      <c r="W82" s="159">
        <f>AR82*(16/12)*19.5</f>
        <v>0</v>
      </c>
      <c r="X82" s="159">
        <f>AR82*(16/12)*19.5</f>
        <v>0</v>
      </c>
      <c r="Y82" s="190"/>
      <c r="Z82" s="195">
        <f>IF($B82="",0,(VLOOKUP($B82,$B$62:$AH$64,25,FALSE))-Q82)</f>
        <v>0</v>
      </c>
      <c r="AA82" s="27">
        <f>IF($B82="",0,(VLOOKUP($B82,$B$62:$AH$64,26,FALSE))-R82)</f>
        <v>0</v>
      </c>
      <c r="AB82" s="27">
        <f>IF($B82="",0,(VLOOKUP($B82,$B$62:$AH$64,27,FALSE))-S82)</f>
        <v>0</v>
      </c>
      <c r="AC82" s="27">
        <f>IF($B82="",0,(VLOOKUP($B82,$B$62:$AH$64,28,FALSE))-T82)</f>
        <v>0</v>
      </c>
      <c r="AD82" s="27">
        <f>IF($B82="",0,(VLOOKUP($B82,$B$62:$AH$64,29,FALSE))-U82)</f>
        <v>0</v>
      </c>
      <c r="AE82" s="27">
        <f>IF($B82="",0,(VLOOKUP($B82,$B$62:$AH$64,30,FALSE))-V82)</f>
        <v>0</v>
      </c>
      <c r="AF82" s="27">
        <f>IF($B82="",0,(VLOOKUP($B82,$B$62:$AH$64,31,FALSE))-W82)</f>
        <v>0</v>
      </c>
      <c r="AG82" s="27">
        <f>IF($B82="",0,(L82-X82))</f>
        <v>0</v>
      </c>
      <c r="AH82" s="196"/>
      <c r="AI82" s="192" t="str">
        <f t="shared" si="70"/>
        <v/>
      </c>
      <c r="AJ82" s="18" t="str">
        <f t="shared" si="70"/>
        <v/>
      </c>
      <c r="AK82" s="18" t="str">
        <f t="shared" si="70"/>
        <v/>
      </c>
      <c r="AL82" s="18" t="str">
        <f t="shared" si="70"/>
        <v/>
      </c>
      <c r="AM82" s="18" t="str">
        <f>IF($E82="","",(AE82/$Z82))</f>
        <v/>
      </c>
      <c r="AN82" s="201" t="str">
        <f>IF($E82="","",(AF82/$Z82)*1000)</f>
        <v/>
      </c>
      <c r="AP82" s="188" t="str">
        <f>IF(B82="","",(AR82*10))</f>
        <v/>
      </c>
      <c r="AQ82" s="26">
        <v>0</v>
      </c>
      <c r="AR82" s="188">
        <f t="shared" si="95"/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 t="e">
        <f>((L82*EXP(K82-81000*(1/(8.314*(H82+273.15)))))*24)/1000</f>
        <v>#VALUE!</v>
      </c>
      <c r="BE82" s="159"/>
      <c r="BF82" s="159" t="e">
        <f>10*19.5*BD82</f>
        <v>#VALUE!</v>
      </c>
      <c r="BG82" s="159"/>
      <c r="BH82" s="159" t="e">
        <f>1-(BF82/L82)</f>
        <v>#VALUE!</v>
      </c>
      <c r="BI82" s="159"/>
      <c r="BJ82" s="159" t="e">
        <f>(L82+L82*BH82^(J82/10))/2</f>
        <v>#VALUE!</v>
      </c>
      <c r="BK82" s="159"/>
      <c r="BL82" s="159" t="e">
        <f>(((BJ82*EXP($K82-81000*(1/(8.314*(H82+273.15)))))*24)*J82)/1000</f>
        <v>#VALUE!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8.9755052814501704E-2</v>
      </c>
      <c r="BT82" s="228"/>
    </row>
    <row r="83" spans="1:80" ht="15" thickBot="1" x14ac:dyDescent="0.35">
      <c r="A83" s="85" t="s">
        <v>132</v>
      </c>
      <c r="B83" s="116"/>
      <c r="C83" s="8" t="s">
        <v>13</v>
      </c>
      <c r="D83" s="116"/>
      <c r="E83" s="169" t="str">
        <f>IF(B83="","",VLOOKUP(B83,$B$62:$F$64,5,FALSE))</f>
        <v/>
      </c>
      <c r="F83" s="93"/>
      <c r="G83" s="128"/>
      <c r="H83" s="93"/>
      <c r="I83" s="115">
        <f>IF(B83="",0,(($E$22*$F$22+$E$23*$F$23+$E$24*$F$24+$E$25*$F$25)/$E$26)+$F$57)</f>
        <v>0</v>
      </c>
      <c r="J83" s="115">
        <f t="shared" si="76"/>
        <v>0</v>
      </c>
      <c r="K83" s="93"/>
      <c r="L83" s="139" t="str">
        <f>IF(B83="","",VLOOKUP(B83,$B$62:$AH$64,32,FALSE)+M83)</f>
        <v/>
      </c>
      <c r="M83" s="139" t="str">
        <f>IF(B83="","",VLOOKUP(B83,$B$62:$AH$64,33,FALSE))</f>
        <v/>
      </c>
      <c r="O83" s="278" t="str">
        <f>(IF($B83="","",VLOOKUP($B83,'Processed products'!$AJ$5:$AN$250,5,FALSE)))</f>
        <v/>
      </c>
      <c r="Q83" s="159">
        <f>AR83*(16/12)*19.5</f>
        <v>0</v>
      </c>
      <c r="R83" s="159">
        <f>AR83*11</f>
        <v>0</v>
      </c>
      <c r="S83" s="159">
        <v>0</v>
      </c>
      <c r="T83" s="159">
        <v>0</v>
      </c>
      <c r="U83" s="159">
        <v>0</v>
      </c>
      <c r="V83" s="159">
        <f>(AR83*(16/12)*55)+(AR83*10*21.75)</f>
        <v>0</v>
      </c>
      <c r="W83" s="159">
        <f>AR83*(16/12)*19.5</f>
        <v>0</v>
      </c>
      <c r="X83" s="159">
        <f>AR83*(16/12)*19.5</f>
        <v>0</v>
      </c>
      <c r="Y83" s="190"/>
      <c r="Z83" s="197">
        <f>IF($B83="",0,(VLOOKUP($B83,$B$62:$AH$64,25,FALSE))-Q83)</f>
        <v>0</v>
      </c>
      <c r="AA83" s="198">
        <f>IF($B83="",0,(VLOOKUP($B83,$B$62:$AH$64,26,FALSE))-R83)</f>
        <v>0</v>
      </c>
      <c r="AB83" s="198">
        <f>IF($B83="",0,(VLOOKUP($B83,$B$62:$AH$64,27,FALSE))-S83)</f>
        <v>0</v>
      </c>
      <c r="AC83" s="198">
        <f>IF($B83="",0,(VLOOKUP($B83,$B$62:$AH$64,28,FALSE))-T83)</f>
        <v>0</v>
      </c>
      <c r="AD83" s="198">
        <f>IF($B83="",0,(VLOOKUP($B83,$B$62:$AH$64,29,FALSE))-U83)</f>
        <v>0</v>
      </c>
      <c r="AE83" s="198">
        <f>IF($B83="",0,(VLOOKUP($B83,$B$62:$AH$64,30,FALSE))-V83)</f>
        <v>0</v>
      </c>
      <c r="AF83" s="198">
        <f>IF($B83="",0,(VLOOKUP($B83,$B$62:$AH$64,31,FALSE))-W83)</f>
        <v>0</v>
      </c>
      <c r="AG83" s="198">
        <f>IF($B83="",0,(L83-X83))</f>
        <v>0</v>
      </c>
      <c r="AH83" s="199"/>
      <c r="AI83" s="192" t="str">
        <f t="shared" si="70"/>
        <v/>
      </c>
      <c r="AJ83" s="18" t="str">
        <f t="shared" si="70"/>
        <v/>
      </c>
      <c r="AK83" s="18" t="str">
        <f t="shared" si="70"/>
        <v/>
      </c>
      <c r="AL83" s="18" t="str">
        <f t="shared" si="70"/>
        <v/>
      </c>
      <c r="AM83" s="18" t="str">
        <f>IF($E83="","",(AE83/$Z83))</f>
        <v/>
      </c>
      <c r="AN83" s="201" t="str">
        <f>IF($E83="","",(AF83/$Z83)*1000)</f>
        <v/>
      </c>
      <c r="AP83" s="188" t="str">
        <f>IF(B83="","",(AR83*10))</f>
        <v/>
      </c>
      <c r="AQ83" s="26">
        <v>0</v>
      </c>
      <c r="AR83" s="188">
        <f t="shared" si="95"/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 t="e">
        <f>((L83*EXP(K83-81000*(1/(8.314*(H83+273.15)))))*24)/1000</f>
        <v>#VALUE!</v>
      </c>
      <c r="BE83" s="159"/>
      <c r="BF83" s="159" t="e">
        <f>10*19.5*BD83</f>
        <v>#VALUE!</v>
      </c>
      <c r="BG83" s="159"/>
      <c r="BH83" s="159" t="e">
        <f>1-(BF83/L83)</f>
        <v>#VALUE!</v>
      </c>
      <c r="BI83" s="159"/>
      <c r="BJ83" s="159" t="e">
        <f>(L83+L83*BH83^(J83/10))/2</f>
        <v>#VALUE!</v>
      </c>
      <c r="BK83" s="159"/>
      <c r="BL83" s="159" t="e">
        <f>(((BJ83*EXP($K83-81000*(1/(8.314*(H83+273.15)))))*24)*J83)/1000</f>
        <v>#VALUE!</v>
      </c>
      <c r="BM83" s="159"/>
      <c r="BO83" s="318">
        <f>VLOOKUP(B83,'Processed products'!$AJ$5:$AV$250,13,FALSE)</f>
        <v>0</v>
      </c>
      <c r="BP83" s="319">
        <f>VLOOKUP(B83,'Processed products'!$AJ$5:$AV$250,12,FALSE)</f>
        <v>0</v>
      </c>
      <c r="BR83" s="329">
        <f t="shared" si="75"/>
        <v>8.9755052814501704E-2</v>
      </c>
      <c r="BT83" s="228"/>
    </row>
    <row r="84" spans="1:80" ht="15" thickBot="1" x14ac:dyDescent="0.35">
      <c r="BT84" s="228" t="e">
        <f>SUM(BT10:BT83)</f>
        <v>#DIV/0!</v>
      </c>
      <c r="BU84" s="228" t="e">
        <f t="shared" ref="BU84:CB84" si="102">SUM(BU10:BU83)</f>
        <v>#DIV/0!</v>
      </c>
      <c r="BV84" s="228" t="e">
        <f t="shared" si="102"/>
        <v>#DIV/0!</v>
      </c>
      <c r="BW84" s="228" t="e">
        <f t="shared" si="102"/>
        <v>#DIV/0!</v>
      </c>
      <c r="BX84" s="228" t="e">
        <f t="shared" si="102"/>
        <v>#DIV/0!</v>
      </c>
      <c r="BY84" s="228" t="e">
        <f t="shared" si="102"/>
        <v>#DIV/0!</v>
      </c>
      <c r="BZ84" s="228" t="e">
        <f t="shared" si="102"/>
        <v>#DIV/0!</v>
      </c>
      <c r="CA84" s="228" t="e">
        <f t="shared" si="102"/>
        <v>#DIV/0!</v>
      </c>
      <c r="CB84" s="228" t="e">
        <f t="shared" si="102"/>
        <v>#DIV/0!</v>
      </c>
    </row>
    <row r="85" spans="1:80" x14ac:dyDescent="0.3">
      <c r="Y85" s="225" t="s">
        <v>76</v>
      </c>
      <c r="Z85" s="141">
        <f>SUM(Z78:Z83)</f>
        <v>0</v>
      </c>
      <c r="AA85" s="141">
        <f t="shared" ref="AA85:AF85" si="103">SUM(AA78:AA83)</f>
        <v>0</v>
      </c>
      <c r="AB85" s="141">
        <f t="shared" si="103"/>
        <v>0</v>
      </c>
      <c r="AC85" s="141">
        <f t="shared" si="103"/>
        <v>0</v>
      </c>
      <c r="AD85" s="141">
        <f t="shared" si="103"/>
        <v>0</v>
      </c>
      <c r="AE85" s="141">
        <f t="shared" si="103"/>
        <v>0</v>
      </c>
      <c r="AF85" s="226">
        <f t="shared" si="103"/>
        <v>0</v>
      </c>
      <c r="AG85" s="82"/>
      <c r="AH85" s="82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 t="e">
        <f>E17-Q26-Q52-Q57-SUM(Q78:Q83)-BT84-Z85</f>
        <v>#DIV/0!</v>
      </c>
      <c r="AA86" s="198" t="e">
        <f>($E$17*(R17/1000))-R26-R52-R57-SUM(R78:R83)-BU84-AA85</f>
        <v>#DIV/0!</v>
      </c>
      <c r="AB86" s="198" t="e">
        <f>($E$17*(S17/1000))-S26-S52-S57-SUM(S78:S83)-BV84-AB85</f>
        <v>#DIV/0!</v>
      </c>
      <c r="AC86" s="198" t="e">
        <f>($E$17*(T17/1000))-T26-T52-T57-SUM(T78:T83)-BW84-AC85</f>
        <v>#DIV/0!</v>
      </c>
      <c r="AD86" s="198" t="e">
        <f>($E$17*(U17/1000))-U26-U52-U57-SUM(U78:U83)-BX84-AD85</f>
        <v>#DIV/0!</v>
      </c>
      <c r="AE86" s="198" t="e">
        <f>($E$17*V17)-V26-V52-V57-SUM(V78:V83)-BY84-AE85</f>
        <v>#DIV/0!</v>
      </c>
      <c r="AF86" s="199" t="e">
        <f>($E$17*(W17/1000))-W26-W52-W57-SUM(W78:W83)-BZ84-AF85</f>
        <v>#DIV/0!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/>
      <c r="C88" s="232"/>
      <c r="D88" s="232"/>
      <c r="E88" s="232"/>
      <c r="F88" s="326">
        <f>J88</f>
        <v>100</v>
      </c>
      <c r="G88" s="130"/>
      <c r="H88" s="130">
        <f>E13/(P13/1000)</f>
        <v>20</v>
      </c>
      <c r="I88" s="130">
        <f>E13/(P13/1000)</f>
        <v>20</v>
      </c>
      <c r="J88" s="28">
        <f>I88/H88*100</f>
        <v>100</v>
      </c>
      <c r="K88" s="234">
        <f>IF(B88="",0,(((VLOOKUP(B88,$B$13:$E$16,4,FALSE)*1000)/(VLOOKUP(B88,$B$13:$P$16,15,FALSE))*(F88/100))/1000)*C88)</f>
        <v>0</v>
      </c>
      <c r="L88" s="234">
        <f>IF(E88="Diesel",VLOOKUP(D88,Other_tables!$O$5:$P$13,2,FALSE)*K88*1.007,0)</f>
        <v>0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0</v>
      </c>
      <c r="R88" s="234">
        <f>IF(O88="","0",SUMPRODUCT(($D$88:$D$101=O88)*$K$88:$K$101))</f>
        <v>0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</v>
      </c>
      <c r="S89" s="234">
        <f>IF(O89="Traktor",0,(R89*VLOOKUP(O89,Other_tables!$O$5:$P$13,2,FALSE))/1000)</f>
        <v>0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/>
      <c r="C97" s="232"/>
      <c r="D97" s="232"/>
      <c r="E97" s="232"/>
      <c r="F97" s="233">
        <v>100</v>
      </c>
      <c r="G97" s="130"/>
      <c r="H97" s="130"/>
      <c r="I97" s="130"/>
      <c r="J97" s="130"/>
      <c r="K97" s="234">
        <f t="shared" si="104"/>
        <v>0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0</v>
      </c>
      <c r="R97" s="240"/>
      <c r="S97" s="239">
        <f t="shared" ref="S97" si="107">SUM(S88:S96)</f>
        <v>0</v>
      </c>
    </row>
    <row r="98" spans="1:19" x14ac:dyDescent="0.3">
      <c r="A98" s="230" t="s">
        <v>205</v>
      </c>
      <c r="B98" s="231"/>
      <c r="C98" s="232"/>
      <c r="D98" s="232"/>
      <c r="E98" s="232"/>
      <c r="F98" s="233">
        <v>100</v>
      </c>
      <c r="G98" s="130"/>
      <c r="H98" s="130"/>
      <c r="I98" s="130"/>
      <c r="J98" s="250"/>
      <c r="K98" s="234">
        <f t="shared" si="104"/>
        <v>0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/>
      <c r="C110" s="232"/>
      <c r="D110" s="232"/>
      <c r="E110" s="232"/>
      <c r="F110" s="233">
        <v>100</v>
      </c>
      <c r="G110" s="130"/>
      <c r="H110" s="130"/>
      <c r="I110" s="130"/>
      <c r="J110" s="130"/>
      <c r="K110" s="130"/>
      <c r="L110" s="130"/>
      <c r="M110" s="130"/>
      <c r="N110" s="130"/>
      <c r="O110" s="235">
        <f t="shared" si="108"/>
        <v>0</v>
      </c>
      <c r="P110" s="236"/>
      <c r="Q110" s="234">
        <f t="shared" si="109"/>
        <v>0</v>
      </c>
      <c r="R110" s="234">
        <f t="shared" si="110"/>
        <v>0</v>
      </c>
      <c r="S110" s="234">
        <f t="shared" si="111"/>
        <v>0</v>
      </c>
    </row>
    <row r="111" spans="1:19" x14ac:dyDescent="0.3">
      <c r="A111" s="230" t="s">
        <v>171</v>
      </c>
      <c r="B111" s="231"/>
      <c r="C111" s="232"/>
      <c r="D111" s="232"/>
      <c r="E111" s="232"/>
      <c r="F111" s="233">
        <v>100</v>
      </c>
      <c r="G111" s="130"/>
      <c r="H111" s="130"/>
      <c r="I111" s="130"/>
      <c r="J111" s="130"/>
      <c r="K111" s="130"/>
      <c r="L111" s="130"/>
      <c r="M111" s="130"/>
      <c r="N111" s="130"/>
      <c r="O111" s="235">
        <f t="shared" si="108"/>
        <v>0</v>
      </c>
      <c r="P111" s="236"/>
      <c r="Q111" s="234">
        <f t="shared" si="109"/>
        <v>0</v>
      </c>
      <c r="R111" s="234">
        <f t="shared" si="110"/>
        <v>0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/>
      <c r="C114" s="232"/>
      <c r="D114" s="232"/>
      <c r="E114" s="232"/>
      <c r="F114" s="233">
        <v>100</v>
      </c>
      <c r="G114" s="130"/>
      <c r="H114" s="130"/>
      <c r="I114" s="130"/>
      <c r="J114" s="130"/>
      <c r="K114" s="130"/>
      <c r="L114" s="130"/>
      <c r="M114" s="130"/>
      <c r="N114" s="130"/>
      <c r="O114" s="235">
        <f t="shared" si="108"/>
        <v>0</v>
      </c>
      <c r="P114" s="236"/>
      <c r="Q114" s="234">
        <f t="shared" si="109"/>
        <v>0</v>
      </c>
      <c r="R114" s="234">
        <f t="shared" si="110"/>
        <v>0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/>
      <c r="C118" s="232"/>
      <c r="D118" s="232"/>
      <c r="E118" s="254" t="str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/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0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</v>
      </c>
      <c r="E132" s="262">
        <f>Q97+S115+E127</f>
        <v>0</v>
      </c>
      <c r="F132" s="262">
        <f>S97</f>
        <v>0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0.21999802670260526</v>
      </c>
      <c r="AN134" s="272">
        <f>V26+SUM(V78:V83)+V57</f>
        <v>2.8218413558387505</v>
      </c>
      <c r="AO134" s="269" t="s">
        <v>176</v>
      </c>
      <c r="AP134" s="188">
        <f>SUM(AP22:AP25,AP57,AP78:AP83)</f>
        <v>7.0399368544833696E-2</v>
      </c>
      <c r="AQ134" s="188">
        <f t="shared" ref="AQ134:BA134" si="112">SUM(AQ22:AQ25,AQ57,AQ78:AQ83)</f>
        <v>0</v>
      </c>
      <c r="AR134" s="188">
        <f t="shared" si="112"/>
        <v>1.7599842136208424E-2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</v>
      </c>
      <c r="AN135" s="273">
        <f>V52-F52*55</f>
        <v>0</v>
      </c>
      <c r="AO135" s="269" t="s">
        <v>177</v>
      </c>
      <c r="AP135" s="188">
        <f>SUM(AP48:AP51)</f>
        <v>0</v>
      </c>
      <c r="AQ135" s="188">
        <f t="shared" ref="AQ135:BA135" si="113">SUM(AQ48:AQ51)</f>
        <v>0</v>
      </c>
      <c r="AR135" s="188">
        <f t="shared" si="113"/>
        <v>0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C119:C126" xr:uid="{3E9FCACB-2583-4293-AA3B-605FCE88B66E}"/>
    <dataValidation type="list" allowBlank="1" showInputMessage="1" showErrorMessage="1" sqref="B22:B26 B118:B126 B106:B114 B88:B101" xr:uid="{16CF1A32-1FA5-440B-95CC-42D9D7BB067F}">
      <formula1>$B$13:$B$16</formula1>
    </dataValidation>
    <dataValidation type="list" allowBlank="1" showInputMessage="1" showErrorMessage="1" sqref="G78:G83 G57" xr:uid="{440246C5-25D1-496E-8DA5-EC567A442AAD}">
      <formula1>"Arrhenius, IPCC"</formula1>
    </dataValidation>
    <dataValidation type="list" allowBlank="1" showInputMessage="1" showErrorMessage="1" sqref="B81" xr:uid="{46138E1D-668D-4AAC-B433-498A746D50E8}">
      <formula1>$B$40:$B$42</formula1>
    </dataValidation>
    <dataValidation type="list" allowBlank="1" showInputMessage="1" showErrorMessage="1" sqref="B82:B83" xr:uid="{766A98C2-6A6A-4FC9-863C-03D263C9EC22}">
      <formula1>$B$62:$B$64</formula1>
    </dataValidation>
    <dataValidation type="list" allowBlank="1" showInputMessage="1" showErrorMessage="1" sqref="B78" xr:uid="{A1494F52-57FA-45F2-95FB-C4CFE4258C34}">
      <formula1>$B$31:$B$33</formula1>
    </dataValidation>
    <dataValidation type="list" allowBlank="1" showInputMessage="1" showErrorMessage="1" sqref="B79" xr:uid="{D1E4BFE0-61BC-458D-8F4E-80B9D981C136}">
      <formula1>$B$34:$B$36</formula1>
    </dataValidation>
    <dataValidation type="list" allowBlank="1" showInputMessage="1" showErrorMessage="1" sqref="B80" xr:uid="{AC968EA2-8C8D-4A48-B156-D0169021258F}">
      <formula1>$B$37:$B$39</formula1>
    </dataValidation>
    <dataValidation type="list" allowBlank="1" showInputMessage="1" showErrorMessage="1" sqref="D22:D25 D78:D83 D57 D62:D64 D31:D42" xr:uid="{42A67C2C-0762-4616-880F-948858501C65}">
      <formula1>"Yes,No"</formula1>
    </dataValidation>
    <dataValidation type="list" allowBlank="1" showInputMessage="1" showErrorMessage="1" sqref="G22:G25" xr:uid="{4807C57A-47D7-4177-8712-E82DF7CB22AF}">
      <formula1>"Arrhenius, IPCC_MCF_B0"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CF754905-9A50-4294-8464-40CAA6FCCB53}">
          <x14:formula1>
            <xm:f>'Processed products'!$AK$5:$AK$250</xm:f>
          </x14:formula1>
          <xm:sqref>B13:B15</xm:sqref>
        </x14:dataValidation>
        <x14:dataValidation type="list" allowBlank="1" showInputMessage="1" showErrorMessage="1" xr:uid="{14AC4CC0-0828-4469-BB44-4A141943C246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0BFF6364-6AC0-436D-A819-2C77EE27F06C}">
          <x14:formula1>
            <xm:f>'Processed products'!$AJ$5:$AJ$104</xm:f>
          </x14:formula1>
          <xm:sqref>B62:B64 B57 B31:B42</xm:sqref>
        </x14:dataValidation>
        <x14:dataValidation type="list" allowBlank="1" showInputMessage="1" showErrorMessage="1" xr:uid="{3229807D-A8A4-4806-866F-04D082ECD138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06014ACE-65D0-4991-9C16-55DBBE855055}">
          <x14:formula1>
            <xm:f>Other_tables!$B$4:$B$11</xm:f>
          </x14:formula1>
          <xm:sqref>G5</xm:sqref>
        </x14:dataValidation>
        <x14:dataValidation type="list" allowBlank="1" showInputMessage="1" showErrorMessage="1" xr:uid="{E4A82EC7-7D81-437A-96DB-480B72D96EAA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CEDA417C-DDF5-427D-B16E-D40343240D45}">
          <x14:formula1>
            <xm:f>Other_tables!$T$5:$T$6</xm:f>
          </x14:formula1>
          <xm:sqref>E88:E101</xm:sqref>
        </x14:dataValidation>
        <x14:dataValidation type="list" allowBlank="1" showInputMessage="1" showErrorMessage="1" xr:uid="{B11FB78A-B2A1-4269-92F2-7B0F39539DEA}">
          <x14:formula1>
            <xm:f>Other_tables!$O$5:$O$13</xm:f>
          </x14:formula1>
          <xm:sqref>D88:D101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5" tint="0.59999389629810485"/>
  </sheetPr>
  <dimension ref="A1:CB137"/>
  <sheetViews>
    <sheetView topLeftCell="I45" workbookViewId="0">
      <selection activeCell="R48" sqref="R48:R51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124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230</v>
      </c>
      <c r="C5" s="333"/>
      <c r="F5" s="99" t="s">
        <v>201</v>
      </c>
      <c r="G5" s="96" t="s">
        <v>61</v>
      </c>
    </row>
    <row r="6" spans="1:80" x14ac:dyDescent="0.3">
      <c r="A6" s="3" t="s">
        <v>5</v>
      </c>
      <c r="B6" s="333" t="s">
        <v>231</v>
      </c>
      <c r="C6" s="333"/>
      <c r="F6" s="99" t="s">
        <v>67</v>
      </c>
      <c r="G6" s="96">
        <v>11</v>
      </c>
    </row>
    <row r="7" spans="1:80" x14ac:dyDescent="0.3">
      <c r="A7" s="334" t="s">
        <v>6</v>
      </c>
      <c r="B7" s="335"/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 t="s">
        <v>232</v>
      </c>
      <c r="C13" s="8" t="s">
        <v>13</v>
      </c>
      <c r="D13" s="35"/>
      <c r="E13" s="9">
        <v>1</v>
      </c>
      <c r="P13" s="247">
        <f>(IF($B13="","0",VLOOKUP($B13,Biomass_pool_output_Livesto_mod!$A$3:$H$250,8,FALSE)))</f>
        <v>25</v>
      </c>
      <c r="Q13" s="17"/>
      <c r="R13" s="18">
        <f>(IF($B13="","0",VLOOKUP($B13,Biomass_pool_output_Livesto_mod!$A$3:$I$250,3,FALSE)))*$E13</f>
        <v>475.09580601759097</v>
      </c>
      <c r="S13" s="18">
        <f>(IF($B13="","0",VLOOKUP($B13,Biomass_pool_output_Livesto_mod!$A$3:$I$250,4,FALSE)))*$E13</f>
        <v>137.940414136768</v>
      </c>
      <c r="T13" s="18">
        <f>(IF($B13="","0",VLOOKUP($B13,Biomass_pool_output_Livesto_mod!$A$3:$I$250,5,FALSE)))*$E13</f>
        <v>19.079904818328199</v>
      </c>
      <c r="U13" s="18">
        <f>(IF($B13="","0",VLOOKUP($B13,Biomass_pool_output_Livesto_mod!$A$3:$I$250,6,FALSE)))*$E13</f>
        <v>63.860091689033098</v>
      </c>
      <c r="V13" s="18">
        <f>(IF($B13="","0",VLOOKUP($B13,Biomass_pool_output_Livesto_mod!$A$3:$I$250,7,FALSE)))*$E13</f>
        <v>20.394503460160699</v>
      </c>
      <c r="W13" s="301">
        <f>IF(B13="",0,IF(VLOOKUP(B13,Other_tables!$E$3:$H$225,3,FALSE)="Nej",VLOOKUP($B13,Biomass_pool_output_Livesto_mod!$A$3:$I$250,9,FALSE)*$E13,((VLOOKUP(B13,Other_tables!$E$3:$H$225,4,FALSE))/100)*E13*1000))</f>
        <v>751.95054460441202</v>
      </c>
      <c r="X13" s="301">
        <f>(IF($B13="","0",VLOOKUP($B13,Biomass_pool_output_Livesto_mod!$A$3:$J$250,10,FALSE)))*$E13</f>
        <v>2.8591516587323101E-2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9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/>
      <c r="C15" s="8" t="s">
        <v>13</v>
      </c>
      <c r="D15" s="35"/>
      <c r="E15" s="9"/>
      <c r="P15" s="247" t="str">
        <f>(IF($B15="","0",VLOOKUP($B15,Biomass_pool_output_Livesto_mod!$A$3:$H$250,8,FALSE)))</f>
        <v>0</v>
      </c>
      <c r="Q15" s="17"/>
      <c r="R15" s="18">
        <f>(IF($B15="","0",VLOOKUP($B15,Biomass_pool_output_Livesto_mod!$A$3:$I$250,3,FALSE)))*$E15</f>
        <v>0</v>
      </c>
      <c r="S15" s="18">
        <f>(IF($B15="","0",VLOOKUP($B15,Biomass_pool_output_Livesto_mod!$A$3:$I$250,4,FALSE)))*$E15</f>
        <v>0</v>
      </c>
      <c r="T15" s="18">
        <f>(IF($B15="","0",VLOOKUP($B15,Biomass_pool_output_Livesto_mod!$A$3:$I$250,5,FALSE)))*$E15</f>
        <v>0</v>
      </c>
      <c r="U15" s="18">
        <f>(IF($B15="","0",VLOOKUP($B15,Biomass_pool_output_Livesto_mod!$A$3:$I$250,6,FALSE)))*$E15</f>
        <v>0</v>
      </c>
      <c r="V15" s="18">
        <f>(IF($B15="","0",VLOOKUP($B15,Biomass_pool_output_Livesto_mod!$A$3:$I$250,7,FALSE)))*$E15</f>
        <v>0</v>
      </c>
      <c r="W15" s="301">
        <f>IF(B15="",0,IF(VLOOKUP(B15,Other_tables!$E$3:$H$225,3,FALSE)="Nej",VLOOKUP($B15,Biomass_pool_output_Livesto_mod!$A$3:$I$250,9,FALSE)*$E15,((VLOOKUP(B15,Other_tables!$E$3:$H$225,4,FALSE))/100)*E15*1000))</f>
        <v>0</v>
      </c>
      <c r="X15" s="301">
        <f>(IF($B15="","0",VLOOKUP($B15,Biomass_pool_output_Livesto_mod!$A$3:$J$250,10,FALSE)))*$E15</f>
        <v>0</v>
      </c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/>
      <c r="C16" s="8" t="s">
        <v>13</v>
      </c>
      <c r="D16" s="35"/>
      <c r="E16" s="9"/>
      <c r="P16" s="247" t="str">
        <f>(IF($B16="","0",VLOOKUP($B16,Biomass_pool_output_Livesto_mod!$A$3:$H$250,8,FALSE)))</f>
        <v>0</v>
      </c>
      <c r="Q16" s="17"/>
      <c r="R16" s="18">
        <f>(IF($B16="","0",VLOOKUP($B16,Biomass_pool_output_Livesto_mod!$A$3:$I$250,3,FALSE)))*$E16</f>
        <v>0</v>
      </c>
      <c r="S16" s="18">
        <f>(IF($B16="","0",VLOOKUP($B16,Biomass_pool_output_Livesto_mod!$A$3:$I$250,4,FALSE)))*$E16</f>
        <v>0</v>
      </c>
      <c r="T16" s="18">
        <f>(IF($B16="","0",VLOOKUP($B16,Biomass_pool_output_Livesto_mod!$A$3:$I$250,5,FALSE)))*$E16</f>
        <v>0</v>
      </c>
      <c r="U16" s="18">
        <f>(IF($B16="","0",VLOOKUP($B16,Biomass_pool_output_Livesto_mod!$A$3:$I$250,6,FALSE)))*$E16</f>
        <v>0</v>
      </c>
      <c r="V16" s="18">
        <f>(IF($B16="","0",VLOOKUP($B16,Biomass_pool_output_Livesto_mod!$A$3:$I$250,7,FALSE)))*$E16</f>
        <v>0</v>
      </c>
      <c r="W16" s="301">
        <f>IF(B16="",0,IF(VLOOKUP(B16,Other_tables!$E$3:$H$225,3,FALSE)="Nej",VLOOKUP($B16,Biomass_pool_output_Livesto_mod!$A$3:$I$250,9,FALSE)*$E16,((VLOOKUP(B16,Other_tables!$E$3:$H$225,4,FALSE))/100)*E16*1000))</f>
        <v>0</v>
      </c>
      <c r="X16" s="301">
        <f>(IF($B16="","0",VLOOKUP($B16,Biomass_pool_output_Livesto_mod!$A$3:$J$250,10,FALSE)))*$E16</f>
        <v>0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16">
        <f>SUM(E13:E16)</f>
        <v>1</v>
      </c>
      <c r="F17" s="72" t="s">
        <v>221</v>
      </c>
      <c r="P17" s="247">
        <f>(E13*P13+E14*P14+E15*P15+E16*P16)/E17</f>
        <v>25</v>
      </c>
      <c r="Q17" s="131"/>
      <c r="R17" s="18">
        <f t="shared" ref="R17:V17" si="1">SUM(R13:R16)</f>
        <v>475.09580601759097</v>
      </c>
      <c r="S17" s="18">
        <f t="shared" si="1"/>
        <v>137.940414136768</v>
      </c>
      <c r="T17" s="18">
        <f t="shared" si="1"/>
        <v>19.079904818328199</v>
      </c>
      <c r="U17" s="18">
        <f t="shared" si="1"/>
        <v>63.860091689033098</v>
      </c>
      <c r="V17" s="18">
        <f t="shared" si="1"/>
        <v>20.394503460160699</v>
      </c>
      <c r="W17" s="18">
        <f>SUM(W13:W16)</f>
        <v>751.95054460441202</v>
      </c>
      <c r="X17" s="301">
        <f>IF((X13+X14+X15+X16)=0,0,(E13*X13+E14*X14+E15*X15+E16*X16)/E17)</f>
        <v>2.8591516587323101E-2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88</v>
      </c>
      <c r="B22" s="116" t="str">
        <f t="shared" ref="B22:B25" si="2">IF(B13="","",B13)</f>
        <v>Pig_ajle_conv</v>
      </c>
      <c r="C22" s="8" t="s">
        <v>13</v>
      </c>
      <c r="D22" s="116" t="s">
        <v>128</v>
      </c>
      <c r="E22" s="115">
        <f>IF(B22="",0,VLOOKUP(B22,$B$13:$E$16,4,FALSE))</f>
        <v>1</v>
      </c>
      <c r="F22" s="93">
        <v>97</v>
      </c>
      <c r="G22" s="128" t="s">
        <v>179</v>
      </c>
      <c r="H22" s="93">
        <v>8.1</v>
      </c>
      <c r="I22" s="93">
        <v>51</v>
      </c>
      <c r="J22" s="93">
        <v>49</v>
      </c>
      <c r="K22" s="93">
        <v>31.3</v>
      </c>
      <c r="L22" s="163">
        <f>IF(G22="IPCC_MCF_B0",0,((W13/1000)*(I22/100)))</f>
        <v>0</v>
      </c>
      <c r="M22" s="163">
        <f>IF(G22="IPCC_MCF_B0",0,((W13/1000)*(J22/100)))</f>
        <v>0</v>
      </c>
      <c r="O22" s="177"/>
      <c r="P22" s="247">
        <f>IF($B22="","0",(((E22-Q22)*1000)/((E22*1000)/P13)))</f>
        <v>20.047735957826156</v>
      </c>
      <c r="Q22" s="243">
        <f>AR22*(16/12)*9.375</f>
        <v>0.19809056168695371</v>
      </c>
      <c r="R22" s="159">
        <f>AR22*5</f>
        <v>7.9236224674781475E-2</v>
      </c>
      <c r="S22" s="159">
        <v>0</v>
      </c>
      <c r="T22" s="159">
        <v>0</v>
      </c>
      <c r="U22" s="159">
        <v>0</v>
      </c>
      <c r="V22" s="159">
        <f>(AR22*(16/12)*55)+(AR22*4*21.75)</f>
        <v>2.5408416045713262</v>
      </c>
      <c r="W22" s="159">
        <f>AR22*(16/12)*9.375</f>
        <v>0.19809056168695371</v>
      </c>
      <c r="X22" s="159">
        <f>IF(L22&gt;0,(L22-(L22*BH22^(F22/10))),0)</f>
        <v>0</v>
      </c>
      <c r="Y22" s="207">
        <f>IF(M22&gt;0,(M22-(M22*BI22^(F22/10))),0)</f>
        <v>0</v>
      </c>
      <c r="Z22" s="202">
        <f>E22-Q22</f>
        <v>0.80190943831304629</v>
      </c>
      <c r="AA22" s="27">
        <f>IF($E22="",0,(R13-(R22*1000))/1000)</f>
        <v>0.39585958134280952</v>
      </c>
      <c r="AB22" s="27">
        <f>IF($E22="",0,(S13-(S22*1000))/1000)</f>
        <v>0.137940414136768</v>
      </c>
      <c r="AC22" s="27">
        <f>IF($E22="",0,(T13-(T22*1000))/1000)</f>
        <v>1.9079904818328199E-2</v>
      </c>
      <c r="AD22" s="27">
        <f>IF($E22="",0,(U13-(U22*1000))/1000)</f>
        <v>6.3860091689033102E-2</v>
      </c>
      <c r="AE22" s="27">
        <f>IF($E22="",0,(V13-V22))</f>
        <v>17.853661855589372</v>
      </c>
      <c r="AF22" s="27">
        <f>IF($E22="",0,(W13-(W22*1000))/1000)</f>
        <v>0.5538599829174583</v>
      </c>
      <c r="AG22" s="27">
        <f>IF($E22="",0,(L22-X22))</f>
        <v>0</v>
      </c>
      <c r="AH22" s="196">
        <f>IF($E22="",0,(M22-Y22))</f>
        <v>0</v>
      </c>
      <c r="AI22" s="200">
        <f>IF($E22=0,"",(AA22/$Z22)*1000)</f>
        <v>493.64624286698495</v>
      </c>
      <c r="AJ22" s="18">
        <f t="shared" ref="AJ22:AL25" si="3">IF($E22=0,"",(AB22/$Z22)*1000)</f>
        <v>172.01495274447606</v>
      </c>
      <c r="AK22" s="18">
        <f t="shared" si="3"/>
        <v>23.793091721761055</v>
      </c>
      <c r="AL22" s="18">
        <f t="shared" si="3"/>
        <v>79.635041861302597</v>
      </c>
      <c r="AM22" s="18">
        <f>IF($E22=0,"",(AE22/$Z22))</f>
        <v>22.263937799694197</v>
      </c>
      <c r="AN22" s="201">
        <f>IF($E22=0,"",(AF22/$Z22)*1000)</f>
        <v>690.6764734963059</v>
      </c>
      <c r="AP22" s="264">
        <f>IF(B22="","",(AR22*4))</f>
        <v>6.3388979739825185E-2</v>
      </c>
      <c r="AQ22" s="26">
        <v>0</v>
      </c>
      <c r="AR22" s="272">
        <f>IF(F22="",0,IF(G22="Arrhenius",(BL22+BM22)*(12/16),(((W13/1000)*BO22*(BP22/100)*0.67)*(12/16))*(F22/$G$8)))</f>
        <v>1.5847244934956296E-2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0</v>
      </c>
      <c r="BE22" s="138">
        <f>((M22*0.01*EXP(K22-81000*(1/(8.314*(H22+273.15)))))*24)/1000</f>
        <v>0</v>
      </c>
      <c r="BF22" s="138">
        <f>10*9.375*BD22</f>
        <v>0</v>
      </c>
      <c r="BG22" s="138">
        <f>10*9.375*BE22</f>
        <v>0</v>
      </c>
      <c r="BH22" s="139" t="e">
        <f>IF(B22="",0,1-(BF22/L22))</f>
        <v>#DIV/0!</v>
      </c>
      <c r="BI22" s="139" t="e">
        <f>IF(B22="",0,1-(BG22/M22))</f>
        <v>#DIV/0!</v>
      </c>
      <c r="BJ22" s="54" t="e">
        <f>IF(B22="",0,(L22+L22*BH22^(F22/10))/2)</f>
        <v>#DIV/0!</v>
      </c>
      <c r="BK22" s="54" t="e">
        <f>IF(B22="",0,(M22+M22*BI22^(F22/10))/2)</f>
        <v>#DIV/0!</v>
      </c>
      <c r="BL22" s="140" t="e">
        <f>(((BJ22*EXP($K22-81000*(1/(8.314*(H22+273.15)))))*24)*F22)/1000</f>
        <v>#DIV/0!</v>
      </c>
      <c r="BM22" s="290" t="e">
        <f>(((BK22*0.01*EXP(K22-81000*(1/(8.314*(H22+273.15)))))*24)*F22)/1000</f>
        <v>#DIV/0!</v>
      </c>
      <c r="BO22" s="285">
        <f>VLOOKUP(B22,'Processed products'!$AK$5:$AV$250,12,FALSE)</f>
        <v>0.45</v>
      </c>
      <c r="BP22" s="316">
        <f>VLOOKUP(B22,'Processed products'!$AK$5:$AV$250,11,FALSE)</f>
        <v>9.32</v>
      </c>
      <c r="BR22" s="329">
        <f>$X$17</f>
        <v>2.8591516587323101E-2</v>
      </c>
      <c r="BT22" s="228">
        <f t="shared" si="0"/>
        <v>0.80190943831304629</v>
      </c>
      <c r="BU22" s="228">
        <f t="shared" si="0"/>
        <v>0.39585958134280952</v>
      </c>
      <c r="BV22" s="228">
        <f t="shared" si="0"/>
        <v>0.137940414136768</v>
      </c>
      <c r="BW22" s="228">
        <f t="shared" si="0"/>
        <v>1.9079904818328199E-2</v>
      </c>
      <c r="BX22" s="228">
        <f t="shared" si="0"/>
        <v>6.3860091689033102E-2</v>
      </c>
      <c r="BY22" s="228">
        <f t="shared" si="0"/>
        <v>17.853661855589372</v>
      </c>
      <c r="BZ22" s="228">
        <f t="shared" si="0"/>
        <v>0.5538599829174583</v>
      </c>
      <c r="CA22" s="228">
        <f t="shared" si="0"/>
        <v>0</v>
      </c>
      <c r="CB22" s="228">
        <f t="shared" si="0"/>
        <v>0</v>
      </c>
    </row>
    <row r="23" spans="1:80" x14ac:dyDescent="0.3">
      <c r="A23" s="85" t="s">
        <v>89</v>
      </c>
      <c r="B23" s="116" t="str">
        <f t="shared" si="2"/>
        <v/>
      </c>
      <c r="C23" s="8" t="s">
        <v>13</v>
      </c>
      <c r="D23" s="116"/>
      <c r="E23" s="115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3"/>
        <v/>
      </c>
      <c r="AK23" s="18" t="str">
        <f t="shared" si="3"/>
        <v/>
      </c>
      <c r="AL23" s="18" t="str">
        <f t="shared" si="3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2.8591516587323101E-2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90</v>
      </c>
      <c r="B24" s="116" t="str">
        <f t="shared" si="2"/>
        <v/>
      </c>
      <c r="C24" s="8" t="s">
        <v>13</v>
      </c>
      <c r="D24" s="116"/>
      <c r="E24" s="115">
        <f>IF(B24="",0,VLOOKUP(B24,$B$13:$E$16,4,FALSE))</f>
        <v>0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8">IF(G24="IPCC_MCF_B0",0,((W15/1000)*(J24/100)))</f>
        <v>0</v>
      </c>
      <c r="O24" s="177"/>
      <c r="P24" s="247" t="str">
        <f>IF($B24="","0",(((E24-Q24)*1000)/((E24*1000)/P15)))</f>
        <v>0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0</v>
      </c>
      <c r="AA24" s="27">
        <f t="shared" si="9"/>
        <v>0</v>
      </c>
      <c r="AB24" s="27">
        <f t="shared" si="9"/>
        <v>0</v>
      </c>
      <c r="AC24" s="27">
        <f t="shared" si="9"/>
        <v>0</v>
      </c>
      <c r="AD24" s="27">
        <f t="shared" si="9"/>
        <v>0</v>
      </c>
      <c r="AE24" s="27">
        <f t="shared" si="10"/>
        <v>0</v>
      </c>
      <c r="AF24" s="27">
        <f t="shared" si="11"/>
        <v>0</v>
      </c>
      <c r="AG24" s="27">
        <f t="shared" si="12"/>
        <v>0</v>
      </c>
      <c r="AH24" s="196">
        <f t="shared" si="12"/>
        <v>0</v>
      </c>
      <c r="AI24" s="200" t="str">
        <f t="shared" si="13"/>
        <v/>
      </c>
      <c r="AJ24" s="18" t="str">
        <f t="shared" si="3"/>
        <v/>
      </c>
      <c r="AK24" s="18" t="str">
        <f t="shared" si="3"/>
        <v/>
      </c>
      <c r="AL24" s="18" t="str">
        <f t="shared" si="3"/>
        <v/>
      </c>
      <c r="AM24" s="18" t="str">
        <f t="shared" si="14"/>
        <v/>
      </c>
      <c r="AN24" s="201" t="str">
        <f t="shared" si="15"/>
        <v/>
      </c>
      <c r="AP24" s="264" t="str">
        <f t="shared" si="16"/>
        <v/>
      </c>
      <c r="AQ24" s="26">
        <v>0</v>
      </c>
      <c r="AR24" s="272">
        <f t="shared" si="17"/>
        <v>0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0"/>
        <v>0</v>
      </c>
      <c r="BH24" s="139">
        <f t="shared" si="21"/>
        <v>0</v>
      </c>
      <c r="BI24" s="139">
        <f t="shared" si="22"/>
        <v>0</v>
      </c>
      <c r="BJ24" s="54">
        <f t="shared" si="23"/>
        <v>0</v>
      </c>
      <c r="BK24" s="54">
        <f t="shared" si="24"/>
        <v>0</v>
      </c>
      <c r="BL24" s="140">
        <f t="shared" si="25"/>
        <v>0</v>
      </c>
      <c r="BM24" s="290">
        <f t="shared" si="26"/>
        <v>0</v>
      </c>
      <c r="BO24" s="285" t="e">
        <f>VLOOKUP(B24,'Processed products'!$AK$5:$AV$250,12,FALSE)</f>
        <v>#N/A</v>
      </c>
      <c r="BP24" s="316" t="e">
        <f>VLOOKUP(B24,'Processed products'!$AK$5:$AV$250,11,FALSE)</f>
        <v>#N/A</v>
      </c>
      <c r="BR24" s="329">
        <f t="shared" si="27"/>
        <v>2.8591516587323101E-2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91</v>
      </c>
      <c r="B25" s="116" t="str">
        <f t="shared" si="2"/>
        <v/>
      </c>
      <c r="C25" s="8" t="s">
        <v>13</v>
      </c>
      <c r="D25" s="116"/>
      <c r="E25" s="115">
        <f>IF(B25="",0,VLOOKUP(B25,$B$13:$E$16,4,FALSE))</f>
        <v>0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 t="str">
        <f t="shared" ref="P25" si="29">IF($B25="","0",(((E25-Q25)*1000)/((E25*1000)/P16)))</f>
        <v>0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0</v>
      </c>
      <c r="AA25" s="223">
        <f t="shared" si="9"/>
        <v>0</v>
      </c>
      <c r="AB25" s="223">
        <f t="shared" si="9"/>
        <v>0</v>
      </c>
      <c r="AC25" s="223">
        <f t="shared" si="9"/>
        <v>0</v>
      </c>
      <c r="AD25" s="223">
        <f t="shared" si="9"/>
        <v>0</v>
      </c>
      <c r="AE25" s="223">
        <f t="shared" si="10"/>
        <v>0</v>
      </c>
      <c r="AF25" s="223">
        <f t="shared" si="11"/>
        <v>0</v>
      </c>
      <c r="AG25" s="223">
        <f t="shared" si="12"/>
        <v>0</v>
      </c>
      <c r="AH25" s="224">
        <f t="shared" si="12"/>
        <v>0</v>
      </c>
      <c r="AI25" s="156" t="str">
        <f t="shared" si="13"/>
        <v/>
      </c>
      <c r="AJ25" s="157" t="str">
        <f t="shared" si="3"/>
        <v/>
      </c>
      <c r="AK25" s="157" t="str">
        <f t="shared" si="3"/>
        <v/>
      </c>
      <c r="AL25" s="157" t="str">
        <f t="shared" si="3"/>
        <v/>
      </c>
      <c r="AM25" s="157" t="str">
        <f t="shared" si="14"/>
        <v/>
      </c>
      <c r="AN25" s="158" t="str">
        <f t="shared" si="15"/>
        <v/>
      </c>
      <c r="AP25" s="264" t="str">
        <f t="shared" si="16"/>
        <v/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>
        <f t="shared" si="21"/>
        <v>0</v>
      </c>
      <c r="BI25" s="314">
        <f t="shared" si="22"/>
        <v>0</v>
      </c>
      <c r="BJ25" s="291">
        <f t="shared" si="23"/>
        <v>0</v>
      </c>
      <c r="BK25" s="291">
        <f t="shared" si="24"/>
        <v>0</v>
      </c>
      <c r="BL25" s="292">
        <f t="shared" si="25"/>
        <v>0</v>
      </c>
      <c r="BM25" s="293">
        <f t="shared" si="26"/>
        <v>0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2.8591516587323101E-2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16">
        <f>SUM(E22:E25)</f>
        <v>1</v>
      </c>
      <c r="L26" s="163">
        <f>SUM(L22:L25)</f>
        <v>0</v>
      </c>
      <c r="M26" s="163">
        <f>SUM(M22:M25)</f>
        <v>0</v>
      </c>
      <c r="O26" s="177"/>
      <c r="P26" s="249">
        <f>(E22*P22+E23*P23+E24*P24+E25*P25)/E26</f>
        <v>20.047735957826156</v>
      </c>
      <c r="Q26" s="244">
        <f>SUM(Q22:Q25)</f>
        <v>0.19809056168695371</v>
      </c>
      <c r="R26" s="208">
        <f t="shared" ref="R26:Y26" si="30">SUM(R22:R25)</f>
        <v>7.9236224674781475E-2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2.5408416045713262</v>
      </c>
      <c r="W26" s="208">
        <f t="shared" si="30"/>
        <v>0.19809056168695371</v>
      </c>
      <c r="X26" s="208">
        <f t="shared" si="30"/>
        <v>0</v>
      </c>
      <c r="Y26" s="222">
        <f t="shared" si="30"/>
        <v>0</v>
      </c>
      <c r="Z26" s="215">
        <f>SUM(Z22:Z25)</f>
        <v>0.80190943831304629</v>
      </c>
      <c r="AA26" s="70">
        <f t="shared" ref="AA26:AH26" si="31">SUM(AA22:AA25)</f>
        <v>0.39585958134280952</v>
      </c>
      <c r="AB26" s="70">
        <f t="shared" si="31"/>
        <v>0.137940414136768</v>
      </c>
      <c r="AC26" s="70">
        <f t="shared" si="31"/>
        <v>1.9079904818328199E-2</v>
      </c>
      <c r="AD26" s="70">
        <f t="shared" si="31"/>
        <v>6.3860091689033102E-2</v>
      </c>
      <c r="AE26" s="70">
        <f t="shared" si="31"/>
        <v>17.853661855589372</v>
      </c>
      <c r="AF26" s="70">
        <f t="shared" si="31"/>
        <v>0.5538599829174583</v>
      </c>
      <c r="AG26" s="70">
        <f t="shared" si="31"/>
        <v>0</v>
      </c>
      <c r="AH26" s="216">
        <f t="shared" si="31"/>
        <v>0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B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>Solid/total fraction of input1 - Pig_ajle_conv</v>
      </c>
      <c r="B31" s="66"/>
      <c r="C31" s="67" t="s">
        <v>13</v>
      </c>
      <c r="D31" s="280"/>
      <c r="E31" s="68"/>
      <c r="F31" s="70">
        <f>IF(E31&gt;0,(E31)*($E$22-$Q$22),0)</f>
        <v>0</v>
      </c>
      <c r="G31" s="67" t="str">
        <f>IF(B31="","",VLOOKUP(B31,'Processed products'!$AJ$5:$AM$104,2,FALSE))</f>
        <v/>
      </c>
      <c r="H31" s="67" t="str">
        <f>IF(G31="","",VLOOKUP(G31,Other_tables!$Y$3:$AA$214,2,FALSE))</f>
        <v/>
      </c>
      <c r="I31" s="67" t="str">
        <f>IF(G31="","",VLOOKUP(G31,Other_tables!$Y$3:$AA$214,3,FALSE))</f>
        <v/>
      </c>
      <c r="J31" s="111"/>
      <c r="K31" s="111"/>
      <c r="L31" s="69"/>
      <c r="M31" s="69"/>
      <c r="N31" s="69"/>
      <c r="O31" s="69"/>
      <c r="P31" s="69"/>
      <c r="Q31" s="69"/>
      <c r="R31" s="180"/>
      <c r="S31" s="181"/>
      <c r="T31" s="172">
        <f>IF(B32="",P13,IF(B33="",(F31/(((E13/(P13/1000))-Q22)-(F32/(T32/1000))))*1000,(F31/(((E13/(P13/1000))-Q22)-((F33/(T33/1000))+(F32/(T32/1000)))))*1000))</f>
        <v>25</v>
      </c>
      <c r="U31" s="182" t="s">
        <v>126</v>
      </c>
      <c r="V31" s="180"/>
      <c r="W31" s="180"/>
      <c r="X31" s="180"/>
      <c r="Y31" s="180"/>
      <c r="Z31" s="215">
        <f>F31</f>
        <v>0</v>
      </c>
      <c r="AA31" s="170">
        <f t="shared" ref="AA31:AD33" si="32">IF($E31="",0,((R$13-(R$22*1000))*L31)/1000)</f>
        <v>0</v>
      </c>
      <c r="AB31" s="70">
        <f t="shared" si="32"/>
        <v>0</v>
      </c>
      <c r="AC31" s="70">
        <f t="shared" si="32"/>
        <v>0</v>
      </c>
      <c r="AD31" s="70">
        <f t="shared" si="32"/>
        <v>0</v>
      </c>
      <c r="AE31" s="70">
        <f>IF($E31="",0,((V$13-V$22)*P31))</f>
        <v>0</v>
      </c>
      <c r="AF31" s="144">
        <f>IF($E31="",0,((W$13-(W$22*1000))*Q31)/1000)</f>
        <v>0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 t="str">
        <f t="shared" ref="AI31:AL42" si="35">IF($E31="","",(AA31/$F31)*1000)</f>
        <v/>
      </c>
      <c r="AJ31" s="71" t="str">
        <f t="shared" si="35"/>
        <v/>
      </c>
      <c r="AK31" s="71" t="str">
        <f t="shared" si="35"/>
        <v/>
      </c>
      <c r="AL31" s="71" t="str">
        <f t="shared" si="35"/>
        <v/>
      </c>
      <c r="AM31" s="187" t="str">
        <f t="shared" ref="AM31:AM42" si="36">IF($E31="","",(AE31/$F31))</f>
        <v/>
      </c>
      <c r="AN31" s="112" t="str">
        <f t="shared" ref="AN31:AN42" si="37">IF($E31="","",(AF31/$F31)*1000)</f>
        <v/>
      </c>
      <c r="BR31" s="329">
        <f t="shared" ref="BR31:BR42" si="38">$X$17</f>
        <v>2.8591516587323101E-2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179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154" t="str">
        <f t="shared" si="37"/>
        <v/>
      </c>
      <c r="BR32" s="329">
        <f t="shared" si="38"/>
        <v>2.8591516587323101E-2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2.8591516587323101E-2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/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products'!$AJ$5:$AM$250,2,FALSE))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2.8591516587323101E-2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2.8591516587323101E-2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2.8591516587323101E-2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 xml:space="preserve">Solid/total fraction of input3 - </v>
      </c>
      <c r="B37" s="66"/>
      <c r="C37" s="67" t="s">
        <v>13</v>
      </c>
      <c r="D37" s="280"/>
      <c r="E37" s="68"/>
      <c r="F37" s="70">
        <f>IF(E37&gt;0,(E37)*($E$24-$Q$24),0)</f>
        <v>0</v>
      </c>
      <c r="G37" s="67" t="str">
        <f>IF(B37="","",B37)</f>
        <v/>
      </c>
      <c r="H37" s="67" t="str">
        <f>IF(G37="","",VLOOKUP(G37,Other_tables!$Y$3:$AA$214,2,FALSE))</f>
        <v/>
      </c>
      <c r="I37" s="67" t="str">
        <f>IF(G37="","",VLOOKUP(G37,Other_tables!$Y$3:$AA$214,3,FALSE))</f>
        <v/>
      </c>
      <c r="J37" s="111"/>
      <c r="K37" s="111"/>
      <c r="L37" s="69"/>
      <c r="M37" s="69"/>
      <c r="N37" s="69"/>
      <c r="O37" s="69"/>
      <c r="P37" s="69"/>
      <c r="Q37" s="69"/>
      <c r="R37" s="180"/>
      <c r="S37" s="181"/>
      <c r="T37" s="172" t="str">
        <f>IF(B38="",P15,IF(B39="",(F37/(((E15/(P15/1000))-Q24)-(F38/(T38/1000))))*1000,(F37/(((E15/(P15/1000))-Q24)-((F39/(T39/1000))+(F38/(T38/1000)))))*1000))</f>
        <v>0</v>
      </c>
      <c r="U37" s="182" t="s">
        <v>126</v>
      </c>
      <c r="V37" s="180"/>
      <c r="W37" s="180"/>
      <c r="X37" s="180"/>
      <c r="Y37" s="180"/>
      <c r="Z37" s="215">
        <f t="shared" si="39"/>
        <v>0</v>
      </c>
      <c r="AA37" s="170">
        <f t="shared" ref="AA37:AD39" si="41">IF($E37="",0,((R$15-(R$24*1000))*L37)/1000)</f>
        <v>0</v>
      </c>
      <c r="AB37" s="70">
        <f t="shared" si="41"/>
        <v>0</v>
      </c>
      <c r="AC37" s="70">
        <f t="shared" si="41"/>
        <v>0</v>
      </c>
      <c r="AD37" s="70">
        <f t="shared" si="41"/>
        <v>0</v>
      </c>
      <c r="AE37" s="70">
        <f>IF($E37="",0,((V$15-V$24)*P37))</f>
        <v>0</v>
      </c>
      <c r="AF37" s="144">
        <f>IF($E37="",0,((W$15-(W$24*1000))*Q37)/1000)</f>
        <v>0</v>
      </c>
      <c r="AG37" s="144">
        <f t="shared" si="33"/>
        <v>0</v>
      </c>
      <c r="AH37" s="216">
        <f t="shared" si="34"/>
        <v>0</v>
      </c>
      <c r="AI37" s="210" t="str">
        <f t="shared" si="35"/>
        <v/>
      </c>
      <c r="AJ37" s="71" t="str">
        <f t="shared" si="35"/>
        <v/>
      </c>
      <c r="AK37" s="71" t="str">
        <f t="shared" si="35"/>
        <v/>
      </c>
      <c r="AL37" s="71" t="str">
        <f t="shared" si="35"/>
        <v/>
      </c>
      <c r="AM37" s="187" t="str">
        <f>IF($E37="","",(AE37/$F37))</f>
        <v/>
      </c>
      <c r="AN37" s="112" t="str">
        <f t="shared" si="37"/>
        <v/>
      </c>
      <c r="BR37" s="329">
        <f t="shared" si="38"/>
        <v>2.8591516587323101E-2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2.8591516587323101E-2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2.8591516587323101E-2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 xml:space="preserve">Solid/total fraction of input4 - </v>
      </c>
      <c r="B40" s="66" t="str">
        <f>IF(B16="","",B16)</f>
        <v/>
      </c>
      <c r="C40" s="67" t="s">
        <v>13</v>
      </c>
      <c r="D40" s="280"/>
      <c r="E40" s="68"/>
      <c r="F40" s="70">
        <f>IF(E40&gt;0,(E40)*($E$25-$Q$25),0)</f>
        <v>0</v>
      </c>
      <c r="G40" s="67" t="str">
        <f>B40</f>
        <v/>
      </c>
      <c r="H40" s="67" t="str">
        <f>IF(G40="","",VLOOKUP(G40,Other_tables!$Y$3:$AA$214,2,FALSE))</f>
        <v/>
      </c>
      <c r="I40" s="67" t="str">
        <f>IF(G40="","",VLOOKUP(G40,Other_tables!$Y$3:$AA$214,3,FALSE))</f>
        <v/>
      </c>
      <c r="J40" s="111"/>
      <c r="K40" s="111"/>
      <c r="L40" s="69"/>
      <c r="M40" s="69"/>
      <c r="N40" s="69"/>
      <c r="O40" s="69"/>
      <c r="P40" s="69"/>
      <c r="Q40" s="69"/>
      <c r="R40" s="180"/>
      <c r="S40" s="181"/>
      <c r="T40" s="172" t="str">
        <f>IF(B41="",P16,IF(B42="",(F40/(((E16/(P16/1000))-Q25)-(F41/(T41/1000))))*1000,(F40/(((E16/(P16/1000))-Q25)-((F42/(T42/1000))+(F41/(T41/1000)))))*1000))</f>
        <v>0</v>
      </c>
      <c r="U40" s="182" t="s">
        <v>126</v>
      </c>
      <c r="V40" s="180"/>
      <c r="W40" s="180"/>
      <c r="X40" s="180"/>
      <c r="Y40" s="180"/>
      <c r="Z40" s="215">
        <f t="shared" si="39"/>
        <v>0</v>
      </c>
      <c r="AA40" s="170">
        <f t="shared" ref="AA40:AD42" si="44">IF($E40="",0,((R$16-(R$25*1000))*L40)/1000)</f>
        <v>0</v>
      </c>
      <c r="AB40" s="70">
        <f t="shared" si="44"/>
        <v>0</v>
      </c>
      <c r="AC40" s="70">
        <f t="shared" si="44"/>
        <v>0</v>
      </c>
      <c r="AD40" s="70">
        <f t="shared" si="44"/>
        <v>0</v>
      </c>
      <c r="AE40" s="70">
        <f>IF($E40="",0,((V$16-V$25)*P40))</f>
        <v>0</v>
      </c>
      <c r="AF40" s="144">
        <f>IF($E40="",0,((W$16-(W$25*1000))*Q40)/1000)</f>
        <v>0</v>
      </c>
      <c r="AG40" s="144">
        <f t="shared" si="33"/>
        <v>0</v>
      </c>
      <c r="AH40" s="216">
        <f t="shared" si="34"/>
        <v>0</v>
      </c>
      <c r="AI40" s="210" t="str">
        <f t="shared" si="35"/>
        <v/>
      </c>
      <c r="AJ40" s="71" t="str">
        <f t="shared" si="35"/>
        <v/>
      </c>
      <c r="AK40" s="71" t="str">
        <f t="shared" si="35"/>
        <v/>
      </c>
      <c r="AL40" s="71" t="str">
        <f t="shared" si="35"/>
        <v/>
      </c>
      <c r="AM40" s="187" t="str">
        <f t="shared" si="36"/>
        <v/>
      </c>
      <c r="AN40" s="112" t="str">
        <f t="shared" si="37"/>
        <v/>
      </c>
      <c r="BR40" s="329">
        <f t="shared" si="38"/>
        <v>2.8591516587323101E-2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2.8591516587323101E-2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2.8591516587323101E-2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0</v>
      </c>
      <c r="L43" s="27">
        <f t="shared" ref="L43:Q43" si="45">SUM(L28,L31:L42)</f>
        <v>0</v>
      </c>
      <c r="M43" s="27">
        <f t="shared" si="45"/>
        <v>0</v>
      </c>
      <c r="N43" s="27">
        <f t="shared" si="45"/>
        <v>0</v>
      </c>
      <c r="O43" s="27">
        <f t="shared" si="45"/>
        <v>0</v>
      </c>
      <c r="P43" s="27">
        <f t="shared" si="45"/>
        <v>0</v>
      </c>
      <c r="Q43" s="64">
        <f t="shared" si="45"/>
        <v>0</v>
      </c>
      <c r="S43" s="28"/>
      <c r="Y43" s="225" t="s">
        <v>40</v>
      </c>
      <c r="Z43" s="141">
        <f>SUM(Z31:Z42)</f>
        <v>0</v>
      </c>
      <c r="AA43" s="141">
        <f t="shared" ref="AA43:AG43" si="46">SUM(AA31:AA42)</f>
        <v>0</v>
      </c>
      <c r="AB43" s="141">
        <f t="shared" si="46"/>
        <v>0</v>
      </c>
      <c r="AC43" s="141">
        <f t="shared" si="46"/>
        <v>0</v>
      </c>
      <c r="AD43" s="141">
        <f>SUM(AD31:AD42)</f>
        <v>0</v>
      </c>
      <c r="AE43" s="141">
        <f t="shared" si="46"/>
        <v>0</v>
      </c>
      <c r="AF43" s="141">
        <f t="shared" si="46"/>
        <v>0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0.80190943831304629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0.80190943831304629</v>
      </c>
      <c r="AA44" s="198">
        <f t="shared" ref="AA44:AG44" si="47">AA26-AA43</f>
        <v>0.39585958134280952</v>
      </c>
      <c r="AB44" s="198">
        <f t="shared" si="47"/>
        <v>0.137940414136768</v>
      </c>
      <c r="AC44" s="198">
        <f t="shared" si="47"/>
        <v>1.9079904818328199E-2</v>
      </c>
      <c r="AD44" s="198">
        <f t="shared" si="47"/>
        <v>6.3860091689033102E-2</v>
      </c>
      <c r="AE44" s="198">
        <f t="shared" si="47"/>
        <v>17.853661855589372</v>
      </c>
      <c r="AF44" s="198">
        <f t="shared" si="47"/>
        <v>0.5538599829174583</v>
      </c>
      <c r="AG44" s="198">
        <f t="shared" si="47"/>
        <v>0</v>
      </c>
      <c r="AH44" s="199">
        <f>AH26-AH43</f>
        <v>0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7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/>
      </c>
      <c r="C48" s="27">
        <f>IF(B48="",0,IF(VLOOKUP(G48,Other_tables!$E$3:$H$225,3,FALSE)="Nej",VLOOKUP(B48,$B$31:$AH$42,31,FALSE),((VLOOKUP(G48,Other_tables!$E$3:$H$225,4,FALSE))/100)*VLOOKUP(B48,$B$31:$F$42,5,FALSE)))</f>
        <v>0</v>
      </c>
      <c r="D48" s="162"/>
      <c r="E48" s="16" t="str">
        <f>IF(B48="","",IF($G$5=Other_tables!$I$2,VLOOKUP(G48,Other_tables!$E$3:$K$225,5,FALSE),IF($G$5=Other_tables!$J$2,VLOOKUP(G48,Other_tables!$E$3:$K$225,6,FALSE),IF($G$5=Other_tables!$K$2,VLOOKUP(G48,Other_tables!$E$3:$K$225,7,FALSE),"?"))))</f>
        <v/>
      </c>
      <c r="F48" s="27">
        <f t="shared" ref="F48:F50" si="49">IF(OR(E48="",E48="?"),0,((((0.981*E48*C48)/(0.0831*(273.15+$G$4)))*16)/1000)*((100-$G$7)/100))</f>
        <v>0</v>
      </c>
      <c r="G48" s="16" t="str">
        <f>B13</f>
        <v>Pig_ajle_conv</v>
      </c>
      <c r="Q48" s="159">
        <f t="shared" ref="Q48:Q50" si="50">IF(OR(E48="",E48="?"),0,(F48/((100-$G$7)/100))*2.48)</f>
        <v>0</v>
      </c>
      <c r="R48" s="159">
        <f>IF(OR(E48="",E48="?"),0,(F48*(12/16)+AR48+AQ48+AP48))</f>
        <v>0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0</v>
      </c>
      <c r="W48" s="159">
        <f t="shared" ref="W48:W50" si="52">IF(OR(E48="",E48="?"),0,(F48/((100-$G$7)/100))*2.48)</f>
        <v>0</v>
      </c>
      <c r="X48" s="159">
        <f>W48</f>
        <v>0</v>
      </c>
      <c r="Y48" s="165"/>
      <c r="AP48" s="188">
        <f>IF(F48="","",(F48/((100-$G$7)/100))*(12/16)*0.538)</f>
        <v>0</v>
      </c>
      <c r="AQ48" s="26">
        <v>0</v>
      </c>
      <c r="AR48" s="188">
        <f>IF(F48="","",((F48/((100-$G$7)/100))-F48)*(12/16))</f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/>
      </c>
      <c r="C50" s="27">
        <f>IF(B50="",0,IF(VLOOKUP(G50,Other_tables!$E$3:$H$225,3,FALSE)="Nej",VLOOKUP(B50,$B$31:$AH$42,31,FALSE),((VLOOKUP(G50,Other_tables!$E$3:$H$225,4,FALSE))/100)*VLOOKUP(B50,$B$31:$F$42,5,FALSE)))</f>
        <v>0</v>
      </c>
      <c r="D50" s="162"/>
      <c r="E50" s="16" t="str">
        <f>IF(B50="","",IF($G$5=Other_tables!$I$2,VLOOKUP(G50,Other_tables!$E$3:$K$225,5,FALSE),IF($G$5=Other_tables!$J$2,VLOOKUP(G50,Other_tables!$E$3:$K$225,6,FALSE),IF($G$5=Other_tables!$K$2,VLOOKUP(G50,Other_tables!$E$3:$K$225,7,FALSE),"?"))))</f>
        <v/>
      </c>
      <c r="F50" s="27">
        <f t="shared" si="49"/>
        <v>0</v>
      </c>
      <c r="G50" s="16">
        <f>B15</f>
        <v>0</v>
      </c>
      <c r="Q50" s="159">
        <f t="shared" si="50"/>
        <v>0</v>
      </c>
      <c r="R50" s="159">
        <f t="shared" si="53"/>
        <v>0</v>
      </c>
      <c r="S50" s="159">
        <v>0</v>
      </c>
      <c r="T50" s="159">
        <v>0</v>
      </c>
      <c r="U50" s="159">
        <v>0</v>
      </c>
      <c r="V50" s="159">
        <f t="shared" si="51"/>
        <v>0</v>
      </c>
      <c r="W50" s="159">
        <f t="shared" si="52"/>
        <v>0</v>
      </c>
      <c r="X50" s="159">
        <f t="shared" si="54"/>
        <v>0</v>
      </c>
      <c r="Y50" s="165"/>
      <c r="AP50" s="188">
        <f>IF(F50="","",(F50/((100-$G$7)/100))*(12/16)*0.538)</f>
        <v>0</v>
      </c>
      <c r="AQ50" s="26">
        <v>0</v>
      </c>
      <c r="AR50" s="188">
        <f>IF(F50="","",((F50/((100-$G$7)/100))-F50)*(12/16))</f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/>
      </c>
      <c r="C51" s="27">
        <f>IF(B51="",0,IF(VLOOKUP(G51,Other_tables!$E$3:$H$129,3,FALSE)="Nej",VLOOKUP(B51,$B$31:$AH$42,31,FALSE),((VLOOKUP(G51,Other_tables!$E$3:$H$129,4,FALSE))/100)*VLOOKUP(B51,$B$31:$F$42,5,FALSE)))</f>
        <v>0</v>
      </c>
      <c r="D51" s="162"/>
      <c r="E51" s="16" t="str">
        <f>IF(B51="","",IF($G$5=Other_tables!$I$2,VLOOKUP(G51,Other_tables!$E$3:$K$225,5,FALSE),IF($G$5=Other_tables!$J$2,VLOOKUP(G51,Other_tables!$E$3:$K$225,6,FALSE),IF($G$5=Other_tables!$K$2,VLOOKUP(G51,Other_tables!$E$3:$K$225,7,FALSE),"?"))))</f>
        <v/>
      </c>
      <c r="F51" s="27">
        <f>IF(OR(E51="",E51="?"),0,((((0.981*E51*C51)/(0.0831*(273.15+$G$4)))*16)/1000)*((100-$G$7)/100))</f>
        <v>0</v>
      </c>
      <c r="G51" s="16">
        <f>B16</f>
        <v>0</v>
      </c>
      <c r="Q51" s="159">
        <f>IF(OR(E51="",E51="?"),0,(F51/((100-$G$7)/100))*2.48)</f>
        <v>0</v>
      </c>
      <c r="R51" s="159">
        <f t="shared" si="53"/>
        <v>0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0</v>
      </c>
      <c r="W51" s="159">
        <f>IF(OR(E51="",E51="?"),0,(F51/((100-$G$7)/100))*2.48)</f>
        <v>0</v>
      </c>
      <c r="X51" s="159">
        <f t="shared" si="54"/>
        <v>0</v>
      </c>
      <c r="Y51" s="165"/>
      <c r="AP51" s="188">
        <f>IF(F51="","",(F51/((100-$G$7)/100))*(12/16)*0.538)</f>
        <v>0</v>
      </c>
      <c r="AQ51" s="26">
        <v>0</v>
      </c>
      <c r="AR51" s="188">
        <f>IF(F51="","",((F51/((100-$G$7)/100))-F51)*(12/16))</f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</v>
      </c>
      <c r="Q52" s="27">
        <f t="shared" ref="Q52:X52" si="55">SUM(I36,Q48:Q51)</f>
        <v>0</v>
      </c>
      <c r="R52" s="27">
        <f t="shared" si="55"/>
        <v>0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0</v>
      </c>
      <c r="W52" s="27">
        <f t="shared" si="55"/>
        <v>0</v>
      </c>
      <c r="X52" s="164">
        <f t="shared" si="55"/>
        <v>0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14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14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/>
      <c r="C57" s="8" t="s">
        <v>13</v>
      </c>
      <c r="D57" s="116"/>
      <c r="E57" s="169">
        <f>Z31+Z34+Z37+Z40-Q52</f>
        <v>0</v>
      </c>
      <c r="F57" s="93"/>
      <c r="G57" s="128"/>
      <c r="H57" s="93">
        <v>12.8</v>
      </c>
      <c r="I57" s="23"/>
      <c r="J57" s="23"/>
      <c r="K57" s="93">
        <v>27.9</v>
      </c>
      <c r="L57" s="139">
        <f>C48+C49+C50+C51-W52</f>
        <v>0</v>
      </c>
      <c r="M57" s="139">
        <v>0</v>
      </c>
      <c r="O57" s="278">
        <f>IF(B57="",0,((($B$69*$Z$57)/1000)/$B$72)*1000)</f>
        <v>0</v>
      </c>
      <c r="Q57" s="159">
        <f>AR57*(16/12)*19.5</f>
        <v>0</v>
      </c>
      <c r="R57" s="159">
        <f>AR57*11</f>
        <v>0</v>
      </c>
      <c r="S57" s="159">
        <v>0</v>
      </c>
      <c r="T57" s="159">
        <v>0</v>
      </c>
      <c r="U57" s="159">
        <v>0</v>
      </c>
      <c r="V57" s="159">
        <f>(AR57*(16/12)*55)+(AR57*10*21.75)</f>
        <v>0</v>
      </c>
      <c r="W57" s="159">
        <f>AR57*(16/12)*19.5</f>
        <v>0</v>
      </c>
      <c r="X57" s="159">
        <f>IF(L57&gt;0,(L57-(L57*BH57^(F57/10))),0)</f>
        <v>0</v>
      </c>
      <c r="Y57" s="190"/>
      <c r="Z57" s="197">
        <f>(Z31+Z34+Z37+Z40)-Q52-Q57</f>
        <v>0</v>
      </c>
      <c r="AA57" s="198">
        <f>(AA31+AA34+AA37+AA40)-R52-R57</f>
        <v>0</v>
      </c>
      <c r="AB57" s="198">
        <f t="shared" ref="AB57:AD57" si="56">(AB31+AB34+AB37+AB40)-S52-S57</f>
        <v>0</v>
      </c>
      <c r="AC57" s="198">
        <f t="shared" si="56"/>
        <v>0</v>
      </c>
      <c r="AD57" s="198">
        <f t="shared" si="56"/>
        <v>0</v>
      </c>
      <c r="AE57" s="198">
        <f>(AE31+AE34+AE37+AE40)-V52-V57</f>
        <v>0</v>
      </c>
      <c r="AF57" s="198">
        <f>(AF31+AF34+AF37+AF40)-W52-W57</f>
        <v>0</v>
      </c>
      <c r="AG57" s="198">
        <f>IF(OR(G22="IPCC_MCF_B0",G22=""),L57-X57,(AG31+AG34+AG37+AG40+AH31+AH34+AH37+AH40)-X52-X57)</f>
        <v>0</v>
      </c>
      <c r="AH57" s="199"/>
      <c r="AI57" s="156" t="e">
        <f>IF($E57="","",(AA57/$Z$57)*1000)</f>
        <v>#DIV/0!</v>
      </c>
      <c r="AJ57" s="157" t="e">
        <f t="shared" ref="AJ57:AN57" si="57">IF($E57="","",(AB57/$Z$57)*1000)</f>
        <v>#DIV/0!</v>
      </c>
      <c r="AK57" s="157" t="e">
        <f t="shared" si="57"/>
        <v>#DIV/0!</v>
      </c>
      <c r="AL57" s="157" t="e">
        <f t="shared" si="57"/>
        <v>#DIV/0!</v>
      </c>
      <c r="AM57" s="157" t="e">
        <f>IF($E57="","",(AE57/$Z$57))</f>
        <v>#DIV/0!</v>
      </c>
      <c r="AN57" s="158" t="e">
        <f t="shared" si="57"/>
        <v>#DIV/0!</v>
      </c>
      <c r="AP57" s="188">
        <f>IF(B57="",0,(AR57*10))</f>
        <v>0</v>
      </c>
      <c r="AQ57" s="26">
        <v>0</v>
      </c>
      <c r="AR57" s="188">
        <f>IF(B57="",0,IF(G57="Arrhenius",(BL57+BM57)*(12/16),"?"))</f>
        <v>0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0</v>
      </c>
      <c r="BE57" s="159"/>
      <c r="BF57" s="159">
        <f>10*19.5*BD57</f>
        <v>0</v>
      </c>
      <c r="BG57" s="159"/>
      <c r="BH57" s="159" t="e">
        <f>1-(BF57/L57)</f>
        <v>#DIV/0!</v>
      </c>
      <c r="BI57" s="159"/>
      <c r="BJ57" s="159" t="e">
        <f>(L57+L57*BH57^(F57/10))/2</f>
        <v>#DIV/0!</v>
      </c>
      <c r="BK57" s="159" t="e">
        <f>(M57+M57*BI57^(F57/10))/2</f>
        <v>#NUM!</v>
      </c>
      <c r="BL57" s="315" t="e">
        <f>(((BJ57*EXP($K$57-81000*(1/(8.314*(H57+273.15)))))*24)*F57)/1000</f>
        <v>#DIV/0!</v>
      </c>
      <c r="BM57" s="159"/>
      <c r="BR57" s="329">
        <f t="shared" ref="BR57" si="58">$X$17</f>
        <v>2.8591516587323101E-2</v>
      </c>
      <c r="BT57" s="228">
        <f t="shared" si="43"/>
        <v>0</v>
      </c>
      <c r="BU57" s="228">
        <f t="shared" si="43"/>
        <v>0</v>
      </c>
      <c r="BV57" s="228">
        <f t="shared" si="43"/>
        <v>0</v>
      </c>
      <c r="BW57" s="228">
        <f t="shared" si="42"/>
        <v>0</v>
      </c>
      <c r="BX57" s="228">
        <f t="shared" si="42"/>
        <v>0</v>
      </c>
      <c r="BY57" s="228">
        <f t="shared" si="42"/>
        <v>0</v>
      </c>
      <c r="BZ57" s="228">
        <f t="shared" si="42"/>
        <v>0</v>
      </c>
      <c r="CA57" s="228">
        <f t="shared" si="42"/>
        <v>0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/>
      <c r="C62" s="8" t="s">
        <v>13</v>
      </c>
      <c r="D62" s="116"/>
      <c r="E62" s="25"/>
      <c r="F62" s="27">
        <f>(E57-Q57)*E62</f>
        <v>0</v>
      </c>
      <c r="G62" s="8" t="str">
        <f>IF(B62="","",VLOOKUP(B62,'Processed products'!$AJ$5:$AM$104,2,FALSE))</f>
        <v/>
      </c>
      <c r="H62" s="8" t="str">
        <f>IF(B62="","",VLOOKUP(B62,'Processed products'!$AJ$5:$AM$104,3,FALSE))</f>
        <v/>
      </c>
      <c r="I62" s="8" t="str">
        <f>IF(B62="","",VLOOKUP(B62,'Processed products'!$AJ$5:$AM$104,4,FALSE))</f>
        <v/>
      </c>
      <c r="L62" s="26"/>
      <c r="M62" s="26"/>
      <c r="N62" s="26"/>
      <c r="O62" s="26"/>
      <c r="P62" s="26"/>
      <c r="Q62" s="26"/>
      <c r="T62" s="16" t="str">
        <f>(IF($B62="","",VLOOKUP($B62,'Processed products'!$AJ$5:$AN$104,5,FALSE)))</f>
        <v/>
      </c>
      <c r="Z62" s="195">
        <f>F62</f>
        <v>0</v>
      </c>
      <c r="AA62" s="27">
        <f>(($AA$31+$AA$34+$AA$37+$AA$40)-$R$52-$R$57)*L62</f>
        <v>0</v>
      </c>
      <c r="AB62" s="27">
        <f>(($AB$31+$AB$34+$AB$37+$AB$40)-$S$52-$S$57)*M62</f>
        <v>0</v>
      </c>
      <c r="AC62" s="27">
        <f>(($AC$31+$AC$34+$AC$37+$AC$40)-$T$52-$T$57)*N62</f>
        <v>0</v>
      </c>
      <c r="AD62" s="27">
        <f>(($AD$31+$AD$34+$AD$37+$AD$40)-$U$52-$U$57)*O62</f>
        <v>0</v>
      </c>
      <c r="AE62" s="27">
        <f>(($AE$31+$AE$34+$AE$37+$AE$40)-$V$52-$V$57)*P62</f>
        <v>0</v>
      </c>
      <c r="AF62" s="27">
        <f>(($AF$31+$AF$34+$AF$37+$AF$40)-$W$52-$W$57)*Q62</f>
        <v>0</v>
      </c>
      <c r="AG62" s="27">
        <f>($AG$57*Q62)</f>
        <v>0</v>
      </c>
      <c r="AH62" s="196"/>
      <c r="AI62" s="200" t="str">
        <f t="shared" ref="AI62:AL64" si="59">IF($E62="","",(AA62/$F62)*1000)</f>
        <v/>
      </c>
      <c r="AJ62" s="18" t="str">
        <f t="shared" si="59"/>
        <v/>
      </c>
      <c r="AK62" s="18" t="str">
        <f t="shared" si="59"/>
        <v/>
      </c>
      <c r="AL62" s="18" t="str">
        <f t="shared" si="59"/>
        <v/>
      </c>
      <c r="AM62" s="18" t="str">
        <f t="shared" ref="AM62:AN64" si="60">IF($E62="","",(AE62/$F62))</f>
        <v/>
      </c>
      <c r="AN62" s="201" t="str">
        <f t="shared" si="60"/>
        <v/>
      </c>
      <c r="BR62" s="329">
        <f t="shared" ref="BR62:BR64" si="61">$X$17</f>
        <v>2.8591516587323101E-2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/>
      <c r="C63" s="8" t="s">
        <v>13</v>
      </c>
      <c r="D63" s="116"/>
      <c r="E63" s="25"/>
      <c r="F63" s="27">
        <f>(E57-Q57)*E63</f>
        <v>0</v>
      </c>
      <c r="G63" s="8" t="str">
        <f>IF(B63="","",VLOOKUP(B63,'Processed products'!$AJ$5:$AM$104,2,FALSE))</f>
        <v/>
      </c>
      <c r="H63" s="8" t="str">
        <f>IF(B63="","",VLOOKUP(B63,'Processed products'!$AJ$5:$AM$104,3,FALSE))</f>
        <v/>
      </c>
      <c r="I63" s="8" t="str">
        <f>IF(B63="","",VLOOKUP(B63,'Processed products'!$AJ$5:$AM$104,4,FALSE))</f>
        <v/>
      </c>
      <c r="L63" s="26"/>
      <c r="M63" s="26"/>
      <c r="N63" s="26"/>
      <c r="O63" s="26"/>
      <c r="P63" s="26"/>
      <c r="Q63" s="26"/>
      <c r="T63" s="16" t="str">
        <f>(IF($B63="","",VLOOKUP($B63,'Processed products'!$AJ$5:$AN$104,5,FALSE)))</f>
        <v/>
      </c>
      <c r="Z63" s="195">
        <f t="shared" ref="Z63:Z64" si="62">F63</f>
        <v>0</v>
      </c>
      <c r="AA63" s="27">
        <f>(($AA$31+$AA$34+$AA$37+$AA$40)-$R$52-$R$57)*L63</f>
        <v>0</v>
      </c>
      <c r="AB63" s="27">
        <f>(($AB$31+$AB$34+$AB$37+$AB$40)-$S$52-$S$57)*M63</f>
        <v>0</v>
      </c>
      <c r="AC63" s="27">
        <f>(($AC$31+$AC$34+$AC$37+$AC$40)-$T$52-$T$57)*N63</f>
        <v>0</v>
      </c>
      <c r="AD63" s="27">
        <f>(($AD$31+$AD$34+$AD$37+$AD$40)-$U$52-$U$57)*O63</f>
        <v>0</v>
      </c>
      <c r="AE63" s="27">
        <f>(($AE$31+$AE$34+$AE$37+$AE$40)-$V$52-$V$57)*P63</f>
        <v>0</v>
      </c>
      <c r="AF63" s="27">
        <f>(($AF$31+$AF$34+$AF$37+$AF$40)-$W$52-$W$57)*Q63</f>
        <v>0</v>
      </c>
      <c r="AG63" s="27">
        <f t="shared" ref="AG63:AG64" si="63">($AG$57*Q63)</f>
        <v>0</v>
      </c>
      <c r="AH63" s="196"/>
      <c r="AI63" s="200" t="str">
        <f t="shared" si="59"/>
        <v/>
      </c>
      <c r="AJ63" s="18" t="str">
        <f t="shared" si="59"/>
        <v/>
      </c>
      <c r="AK63" s="18" t="str">
        <f t="shared" si="59"/>
        <v/>
      </c>
      <c r="AL63" s="18" t="str">
        <f t="shared" si="59"/>
        <v/>
      </c>
      <c r="AM63" s="18" t="str">
        <f t="shared" si="60"/>
        <v/>
      </c>
      <c r="AN63" s="201" t="str">
        <f t="shared" si="60"/>
        <v/>
      </c>
      <c r="BR63" s="329">
        <f t="shared" si="61"/>
        <v>2.8591516587323101E-2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2.8591516587323101E-2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0</v>
      </c>
      <c r="L65" s="27">
        <f>SUM(L62:L64)</f>
        <v>0</v>
      </c>
      <c r="M65" s="27">
        <f t="shared" ref="M65:Q65" si="64">SUM(M62:M64)</f>
        <v>0</v>
      </c>
      <c r="N65" s="27">
        <f t="shared" si="64"/>
        <v>0</v>
      </c>
      <c r="O65" s="27">
        <f t="shared" si="64"/>
        <v>0</v>
      </c>
      <c r="P65" s="27">
        <f t="shared" si="64"/>
        <v>0</v>
      </c>
      <c r="Q65" s="27">
        <f t="shared" si="64"/>
        <v>0</v>
      </c>
      <c r="Y65" s="225" t="s">
        <v>76</v>
      </c>
      <c r="Z65" s="141">
        <f t="shared" ref="Z65:AG65" si="65">SUM(Z62:Z64)</f>
        <v>0</v>
      </c>
      <c r="AA65" s="141">
        <f t="shared" si="65"/>
        <v>0</v>
      </c>
      <c r="AB65" s="141">
        <f t="shared" si="65"/>
        <v>0</v>
      </c>
      <c r="AC65" s="141">
        <f t="shared" si="65"/>
        <v>0</v>
      </c>
      <c r="AD65" s="141">
        <f t="shared" si="65"/>
        <v>0</v>
      </c>
      <c r="AE65" s="141">
        <f t="shared" si="65"/>
        <v>0</v>
      </c>
      <c r="AF65" s="141">
        <f t="shared" si="65"/>
        <v>0</v>
      </c>
      <c r="AG65" s="141">
        <f t="shared" si="65"/>
        <v>0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Y66" s="221" t="s">
        <v>74</v>
      </c>
      <c r="Z66" s="198">
        <f t="shared" ref="Z66:AF66" si="66">(Z31+Z34+Z37+Z40)-Q52-Q57-Z65</f>
        <v>0</v>
      </c>
      <c r="AA66" s="198">
        <f t="shared" si="66"/>
        <v>0</v>
      </c>
      <c r="AB66" s="198">
        <f t="shared" si="66"/>
        <v>0</v>
      </c>
      <c r="AC66" s="198">
        <f t="shared" si="66"/>
        <v>0</v>
      </c>
      <c r="AD66" s="198">
        <f t="shared" si="66"/>
        <v>0</v>
      </c>
      <c r="AE66" s="198">
        <f t="shared" si="66"/>
        <v>0</v>
      </c>
      <c r="AF66" s="198">
        <f t="shared" si="66"/>
        <v>0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 t="e">
        <f>(F31*T31+F34*T34+F37*T37+F40*T40)/(F31+F34+F37+F40)</f>
        <v>#DIV/0!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 t="e">
        <f>(B69/B70)</f>
        <v>#DIV/0!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 t="e">
        <f>B71*(Z31+Z34+Z37+Z40)</f>
        <v>#DIV/0!</v>
      </c>
      <c r="AL72" s="72"/>
      <c r="AM72" s="82"/>
      <c r="AN72" s="82"/>
      <c r="AO72" s="82"/>
      <c r="AP72" s="82"/>
      <c r="AQ72" s="82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IF(F52=0,0,B72-(1-(B69/1000))*(F31+F34+F37+F40))</f>
        <v>0</v>
      </c>
      <c r="AL73" s="72"/>
      <c r="AM73" s="82"/>
      <c r="AN73" s="82"/>
      <c r="AO73" s="82"/>
      <c r="AP73" s="82"/>
      <c r="AQ73" s="82"/>
      <c r="BT73" s="228" t="e">
        <f t="shared" ref="BT73:CB73" si="68">IF($B72="Yes",Z73,0)</f>
        <v>#DIV/0!</v>
      </c>
      <c r="BU73" s="228" t="e">
        <f t="shared" si="68"/>
        <v>#DIV/0!</v>
      </c>
      <c r="BV73" s="228" t="e">
        <f t="shared" si="68"/>
        <v>#DIV/0!</v>
      </c>
      <c r="BW73" s="228" t="e">
        <f t="shared" si="68"/>
        <v>#DIV/0!</v>
      </c>
      <c r="BX73" s="228" t="e">
        <f t="shared" si="68"/>
        <v>#DIV/0!</v>
      </c>
      <c r="BY73" s="228" t="e">
        <f t="shared" si="68"/>
        <v>#DIV/0!</v>
      </c>
      <c r="BZ73" s="228" t="e">
        <f t="shared" si="68"/>
        <v>#DIV/0!</v>
      </c>
      <c r="CA73" s="228" t="e">
        <f t="shared" si="68"/>
        <v>#DIV/0!</v>
      </c>
      <c r="CB73" s="228" t="e">
        <f t="shared" si="68"/>
        <v>#DIV/0!</v>
      </c>
    </row>
    <row r="74" spans="1:80" ht="15" thickBot="1" x14ac:dyDescent="0.35">
      <c r="D74" s="102"/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11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97</v>
      </c>
      <c r="J78" s="115">
        <f>F78-I78</f>
        <v>-97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2.8591516587323101E-2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2.8591516587323101E-2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6"/>
        <v>0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2.8591516587323101E-2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2.8591516587323101E-2</v>
      </c>
      <c r="BT81" s="228"/>
    </row>
    <row r="82" spans="1:80" x14ac:dyDescent="0.3">
      <c r="A82" s="85" t="s">
        <v>132</v>
      </c>
      <c r="B82" s="116"/>
      <c r="C82" s="8" t="s">
        <v>13</v>
      </c>
      <c r="D82" s="116"/>
      <c r="E82" s="169" t="str">
        <f>IF(B82="","",VLOOKUP(B82,$B$62:$F$64,5,FALSE))</f>
        <v/>
      </c>
      <c r="F82" s="93"/>
      <c r="G82" s="128"/>
      <c r="H82" s="93"/>
      <c r="I82" s="115">
        <f>IF(B82="",0,(($E$22*$F$22+$E$23*$F$23+$E$24*$F$24+$E$25*$F$25)/$E$26)+$F$57)</f>
        <v>0</v>
      </c>
      <c r="J82" s="115">
        <f t="shared" si="76"/>
        <v>0</v>
      </c>
      <c r="K82" s="93">
        <v>27.9</v>
      </c>
      <c r="L82" s="139" t="str">
        <f>IF(B82="","",VLOOKUP(B82,$B$62:$AH$64,32,FALSE)+M82)</f>
        <v/>
      </c>
      <c r="M82" s="139" t="str">
        <f>IF(B82="","",VLOOKUP(B82,$B$62:$AH$64,33,FALSE))</f>
        <v/>
      </c>
      <c r="O82" s="278" t="str">
        <f>(IF($B82="","",VLOOKUP($B82,'Processed products'!$AJ$5:$AN$250,5,FALSE)))</f>
        <v/>
      </c>
      <c r="Q82" s="159">
        <f>AR82*(16/12)*19.5</f>
        <v>0</v>
      </c>
      <c r="R82" s="159">
        <f>AR82*11</f>
        <v>0</v>
      </c>
      <c r="S82" s="159">
        <v>0</v>
      </c>
      <c r="T82" s="159">
        <v>0</v>
      </c>
      <c r="U82" s="159">
        <v>0</v>
      </c>
      <c r="V82" s="159">
        <f>(AR82*(16/12)*55)+(AR82*10*21.75)</f>
        <v>0</v>
      </c>
      <c r="W82" s="159">
        <f>AR82*(16/12)*19.5</f>
        <v>0</v>
      </c>
      <c r="X82" s="159">
        <f>AR82*(16/12)*19.5</f>
        <v>0</v>
      </c>
      <c r="Y82" s="190"/>
      <c r="Z82" s="195">
        <f>IF($B82="",0,(VLOOKUP($B82,$B$62:$AH$64,25,FALSE))-Q82)</f>
        <v>0</v>
      </c>
      <c r="AA82" s="27">
        <f>IF($B82="",0,(VLOOKUP($B82,$B$62:$AH$64,26,FALSE))-R82)</f>
        <v>0</v>
      </c>
      <c r="AB82" s="27">
        <f>IF($B82="",0,(VLOOKUP($B82,$B$62:$AH$64,27,FALSE))-S82)</f>
        <v>0</v>
      </c>
      <c r="AC82" s="27">
        <f>IF($B82="",0,(VLOOKUP($B82,$B$62:$AH$64,28,FALSE))-T82)</f>
        <v>0</v>
      </c>
      <c r="AD82" s="27">
        <f>IF($B82="",0,(VLOOKUP($B82,$B$62:$AH$64,29,FALSE))-U82)</f>
        <v>0</v>
      </c>
      <c r="AE82" s="27">
        <f>IF($B82="",0,(VLOOKUP($B82,$B$62:$AH$64,30,FALSE))-V82)</f>
        <v>0</v>
      </c>
      <c r="AF82" s="27">
        <f>IF($B82="",0,(VLOOKUP($B82,$B$62:$AH$64,31,FALSE))-W82)</f>
        <v>0</v>
      </c>
      <c r="AG82" s="27">
        <f>IF($B82="",0,(L82-X82))</f>
        <v>0</v>
      </c>
      <c r="AH82" s="196"/>
      <c r="AI82" s="192" t="str">
        <f t="shared" si="70"/>
        <v/>
      </c>
      <c r="AJ82" s="18" t="str">
        <f t="shared" si="70"/>
        <v/>
      </c>
      <c r="AK82" s="18" t="str">
        <f t="shared" si="70"/>
        <v/>
      </c>
      <c r="AL82" s="18" t="str">
        <f t="shared" si="70"/>
        <v/>
      </c>
      <c r="AM82" s="18" t="str">
        <f>IF($E82="","",(AE82/$Z82))</f>
        <v/>
      </c>
      <c r="AN82" s="201" t="str">
        <f>IF($E82="","",(AF82/$Z82)*1000)</f>
        <v/>
      </c>
      <c r="AP82" s="188" t="str">
        <f>IF(B82="","",(AR82*10))</f>
        <v/>
      </c>
      <c r="AQ82" s="26">
        <v>0</v>
      </c>
      <c r="AR82" s="188">
        <f t="shared" si="95"/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 t="e">
        <f>((L82*EXP(K82-81000*(1/(8.314*(H82+273.15)))))*24)/1000</f>
        <v>#VALUE!</v>
      </c>
      <c r="BE82" s="159"/>
      <c r="BF82" s="159" t="e">
        <f>10*19.5*BD82</f>
        <v>#VALUE!</v>
      </c>
      <c r="BG82" s="159"/>
      <c r="BH82" s="159" t="e">
        <f>1-(BF82/L82)</f>
        <v>#VALUE!</v>
      </c>
      <c r="BI82" s="159"/>
      <c r="BJ82" s="159" t="e">
        <f>(L82+L82*BH82^(J82/10))/2</f>
        <v>#VALUE!</v>
      </c>
      <c r="BK82" s="159"/>
      <c r="BL82" s="159" t="e">
        <f>(((BJ82*EXP($K82-81000*(1/(8.314*(H82+273.15)))))*24)*J82)/1000</f>
        <v>#VALUE!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2.8591516587323101E-2</v>
      </c>
      <c r="BT82" s="228"/>
    </row>
    <row r="83" spans="1:80" ht="15" thickBot="1" x14ac:dyDescent="0.35">
      <c r="A83" s="85" t="s">
        <v>132</v>
      </c>
      <c r="B83" s="116"/>
      <c r="C83" s="8" t="s">
        <v>13</v>
      </c>
      <c r="D83" s="116"/>
      <c r="E83" s="169" t="str">
        <f>IF(B83="","",VLOOKUP(B83,$B$62:$F$64,5,FALSE))</f>
        <v/>
      </c>
      <c r="F83" s="93"/>
      <c r="G83" s="128"/>
      <c r="H83" s="93"/>
      <c r="I83" s="115">
        <f>IF(B83="",0,(($E$22*$F$22+$E$23*$F$23+$E$24*$F$24+$E$25*$F$25)/$E$26)+$F$57)</f>
        <v>0</v>
      </c>
      <c r="J83" s="115">
        <f t="shared" si="76"/>
        <v>0</v>
      </c>
      <c r="K83" s="93"/>
      <c r="L83" s="139" t="str">
        <f>IF(B83="","",VLOOKUP(B83,$B$62:$AH$64,32,FALSE)+M83)</f>
        <v/>
      </c>
      <c r="M83" s="139" t="str">
        <f>IF(B83="","",VLOOKUP(B83,$B$62:$AH$64,33,FALSE))</f>
        <v/>
      </c>
      <c r="O83" s="278" t="str">
        <f>(IF($B83="","",VLOOKUP($B83,'Processed products'!$AJ$5:$AN$250,5,FALSE)))</f>
        <v/>
      </c>
      <c r="Q83" s="159">
        <f>AR83*(16/12)*19.5</f>
        <v>0</v>
      </c>
      <c r="R83" s="159">
        <f>AR83*11</f>
        <v>0</v>
      </c>
      <c r="S83" s="159">
        <v>0</v>
      </c>
      <c r="T83" s="159">
        <v>0</v>
      </c>
      <c r="U83" s="159">
        <v>0</v>
      </c>
      <c r="V83" s="159">
        <f>(AR83*(16/12)*55)+(AR83*10*21.75)</f>
        <v>0</v>
      </c>
      <c r="W83" s="159">
        <f>AR83*(16/12)*19.5</f>
        <v>0</v>
      </c>
      <c r="X83" s="159">
        <f>AR83*(16/12)*19.5</f>
        <v>0</v>
      </c>
      <c r="Y83" s="190"/>
      <c r="Z83" s="197">
        <f>IF($B83="",0,(VLOOKUP($B83,$B$62:$AH$64,25,FALSE))-Q83)</f>
        <v>0</v>
      </c>
      <c r="AA83" s="198">
        <f>IF($B83="",0,(VLOOKUP($B83,$B$62:$AH$64,26,FALSE))-R83)</f>
        <v>0</v>
      </c>
      <c r="AB83" s="198">
        <f>IF($B83="",0,(VLOOKUP($B83,$B$62:$AH$64,27,FALSE))-S83)</f>
        <v>0</v>
      </c>
      <c r="AC83" s="198">
        <f>IF($B83="",0,(VLOOKUP($B83,$B$62:$AH$64,28,FALSE))-T83)</f>
        <v>0</v>
      </c>
      <c r="AD83" s="198">
        <f>IF($B83="",0,(VLOOKUP($B83,$B$62:$AH$64,29,FALSE))-U83)</f>
        <v>0</v>
      </c>
      <c r="AE83" s="198">
        <f>IF($B83="",0,(VLOOKUP($B83,$B$62:$AH$64,30,FALSE))-V83)</f>
        <v>0</v>
      </c>
      <c r="AF83" s="198">
        <f>IF($B83="",0,(VLOOKUP($B83,$B$62:$AH$64,31,FALSE))-W83)</f>
        <v>0</v>
      </c>
      <c r="AG83" s="198">
        <f>IF($B83="",0,(L83-X83))</f>
        <v>0</v>
      </c>
      <c r="AH83" s="199"/>
      <c r="AI83" s="192" t="str">
        <f t="shared" si="70"/>
        <v/>
      </c>
      <c r="AJ83" s="18" t="str">
        <f t="shared" si="70"/>
        <v/>
      </c>
      <c r="AK83" s="18" t="str">
        <f t="shared" si="70"/>
        <v/>
      </c>
      <c r="AL83" s="18" t="str">
        <f t="shared" si="70"/>
        <v/>
      </c>
      <c r="AM83" s="18" t="str">
        <f>IF($E83="","",(AE83/$Z83))</f>
        <v/>
      </c>
      <c r="AN83" s="201" t="str">
        <f>IF($E83="","",(AF83/$Z83)*1000)</f>
        <v/>
      </c>
      <c r="AP83" s="188" t="str">
        <f>IF(B83="","",(AR83*10))</f>
        <v/>
      </c>
      <c r="AQ83" s="26">
        <v>0</v>
      </c>
      <c r="AR83" s="188">
        <f t="shared" si="95"/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 t="e">
        <f>((L83*EXP(K83-81000*(1/(8.314*(H83+273.15)))))*24)/1000</f>
        <v>#VALUE!</v>
      </c>
      <c r="BE83" s="159"/>
      <c r="BF83" s="159" t="e">
        <f>10*19.5*BD83</f>
        <v>#VALUE!</v>
      </c>
      <c r="BG83" s="159"/>
      <c r="BH83" s="159" t="e">
        <f>1-(BF83/L83)</f>
        <v>#VALUE!</v>
      </c>
      <c r="BI83" s="159"/>
      <c r="BJ83" s="159" t="e">
        <f>(L83+L83*BH83^(J83/10))/2</f>
        <v>#VALUE!</v>
      </c>
      <c r="BK83" s="159"/>
      <c r="BL83" s="159" t="e">
        <f>(((BJ83*EXP($K83-81000*(1/(8.314*(H83+273.15)))))*24)*J83)/1000</f>
        <v>#VALUE!</v>
      </c>
      <c r="BM83" s="159"/>
      <c r="BO83" s="318">
        <f>VLOOKUP(B83,'Processed products'!$AJ$5:$AV$250,13,FALSE)</f>
        <v>0</v>
      </c>
      <c r="BP83" s="319">
        <f>VLOOKUP(B83,'Processed products'!$AJ$5:$AV$250,12,FALSE)</f>
        <v>0</v>
      </c>
      <c r="BR83" s="329">
        <f t="shared" si="75"/>
        <v>2.8591516587323101E-2</v>
      </c>
      <c r="BT83" s="228"/>
    </row>
    <row r="84" spans="1:80" ht="15" thickBot="1" x14ac:dyDescent="0.35">
      <c r="BT84" s="228" t="e">
        <f>SUM(BT10:BT83)</f>
        <v>#DIV/0!</v>
      </c>
      <c r="BU84" s="228" t="e">
        <f t="shared" ref="BU84:CB84" si="102">SUM(BU10:BU83)</f>
        <v>#DIV/0!</v>
      </c>
      <c r="BV84" s="228" t="e">
        <f t="shared" si="102"/>
        <v>#DIV/0!</v>
      </c>
      <c r="BW84" s="228" t="e">
        <f t="shared" si="102"/>
        <v>#DIV/0!</v>
      </c>
      <c r="BX84" s="228" t="e">
        <f t="shared" si="102"/>
        <v>#DIV/0!</v>
      </c>
      <c r="BY84" s="228" t="e">
        <f t="shared" si="102"/>
        <v>#DIV/0!</v>
      </c>
      <c r="BZ84" s="228" t="e">
        <f t="shared" si="102"/>
        <v>#DIV/0!</v>
      </c>
      <c r="CA84" s="228" t="e">
        <f t="shared" si="102"/>
        <v>#DIV/0!</v>
      </c>
      <c r="CB84" s="228" t="e">
        <f t="shared" si="102"/>
        <v>#DIV/0!</v>
      </c>
    </row>
    <row r="85" spans="1:80" x14ac:dyDescent="0.3">
      <c r="Y85" s="225" t="s">
        <v>76</v>
      </c>
      <c r="Z85" s="141">
        <f>SUM(Z78:Z83)</f>
        <v>0</v>
      </c>
      <c r="AA85" s="141">
        <f t="shared" ref="AA85:AF85" si="103">SUM(AA78:AA83)</f>
        <v>0</v>
      </c>
      <c r="AB85" s="141">
        <f t="shared" si="103"/>
        <v>0</v>
      </c>
      <c r="AC85" s="141">
        <f t="shared" si="103"/>
        <v>0</v>
      </c>
      <c r="AD85" s="141">
        <f t="shared" si="103"/>
        <v>0</v>
      </c>
      <c r="AE85" s="141">
        <f t="shared" si="103"/>
        <v>0</v>
      </c>
      <c r="AF85" s="226">
        <f t="shared" si="103"/>
        <v>0</v>
      </c>
      <c r="AG85" s="82"/>
      <c r="AH85" s="82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 t="e">
        <f>E17-Q26-Q52-Q57-SUM(Q78:Q83)-BT84-Z85</f>
        <v>#DIV/0!</v>
      </c>
      <c r="AA86" s="198" t="e">
        <f>($E$17*(R17/1000))-R26-R52-R57-SUM(R78:R83)-BU84-AA85</f>
        <v>#DIV/0!</v>
      </c>
      <c r="AB86" s="198" t="e">
        <f>($E$17*(S17/1000))-S26-S52-S57-SUM(S78:S83)-BV84-AB85</f>
        <v>#DIV/0!</v>
      </c>
      <c r="AC86" s="198" t="e">
        <f>($E$17*(T17/1000))-T26-T52-T57-SUM(T78:T83)-BW84-AC85</f>
        <v>#DIV/0!</v>
      </c>
      <c r="AD86" s="198" t="e">
        <f>($E$17*(U17/1000))-U26-U52-U57-SUM(U78:U83)-BX84-AD85</f>
        <v>#DIV/0!</v>
      </c>
      <c r="AE86" s="198" t="e">
        <f>($E$17*V17)-V26-V52-V57-SUM(V78:V83)-BY84-AE85</f>
        <v>#DIV/0!</v>
      </c>
      <c r="AF86" s="199" t="e">
        <f>($E$17*(W17/1000))-W26-W52-W57-SUM(W78:W83)-BZ84-AF85</f>
        <v>#DIV/0!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/>
      <c r="C88" s="232"/>
      <c r="D88" s="232"/>
      <c r="E88" s="232"/>
      <c r="F88" s="326">
        <f>J88</f>
        <v>100</v>
      </c>
      <c r="G88" s="130"/>
      <c r="H88" s="130">
        <f>E13/(P13/1000)</f>
        <v>40</v>
      </c>
      <c r="I88" s="130">
        <f>E13/(P13/1000)</f>
        <v>40</v>
      </c>
      <c r="J88" s="28">
        <f>I88/H88*100</f>
        <v>100</v>
      </c>
      <c r="K88" s="234">
        <f>IF(B88="",0,(((VLOOKUP(B88,$B$13:$E$16,4,FALSE)*1000)/(VLOOKUP(B88,$B$13:$P$16,15,FALSE))*(F88/100))/1000)*C88)</f>
        <v>0</v>
      </c>
      <c r="L88" s="234">
        <f>IF(E88="Diesel",VLOOKUP(D88,Other_tables!$O$5:$P$13,2,FALSE)*K88*1.007,0)</f>
        <v>0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0</v>
      </c>
      <c r="R88" s="234">
        <f>IF(O88="","0",SUMPRODUCT(($D$88:$D$101=O88)*$K$88:$K$101))</f>
        <v>0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</v>
      </c>
      <c r="S89" s="234">
        <f>IF(O89="Traktor",0,(R89*VLOOKUP(O89,Other_tables!$O$5:$P$13,2,FALSE))/1000)</f>
        <v>0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/>
      <c r="C97" s="232"/>
      <c r="D97" s="232"/>
      <c r="E97" s="232"/>
      <c r="F97" s="233">
        <v>100</v>
      </c>
      <c r="G97" s="130"/>
      <c r="H97" s="130"/>
      <c r="I97" s="130"/>
      <c r="J97" s="130"/>
      <c r="K97" s="234">
        <f t="shared" si="104"/>
        <v>0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0</v>
      </c>
      <c r="R97" s="240"/>
      <c r="S97" s="239">
        <f t="shared" ref="S97" si="107">SUM(S88:S96)</f>
        <v>0</v>
      </c>
    </row>
    <row r="98" spans="1:19" x14ac:dyDescent="0.3">
      <c r="A98" s="230" t="s">
        <v>205</v>
      </c>
      <c r="B98" s="231"/>
      <c r="C98" s="232"/>
      <c r="D98" s="232"/>
      <c r="E98" s="232"/>
      <c r="F98" s="233">
        <v>100</v>
      </c>
      <c r="G98" s="130"/>
      <c r="H98" s="130"/>
      <c r="I98" s="130"/>
      <c r="J98" s="250"/>
      <c r="K98" s="234">
        <f t="shared" si="104"/>
        <v>0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/>
      <c r="C110" s="232"/>
      <c r="D110" s="232"/>
      <c r="E110" s="232"/>
      <c r="F110" s="233">
        <v>100</v>
      </c>
      <c r="G110" s="130"/>
      <c r="H110" s="130"/>
      <c r="I110" s="130"/>
      <c r="J110" s="130"/>
      <c r="K110" s="130"/>
      <c r="L110" s="130"/>
      <c r="M110" s="130"/>
      <c r="N110" s="130"/>
      <c r="O110" s="235">
        <f t="shared" si="108"/>
        <v>0</v>
      </c>
      <c r="P110" s="236"/>
      <c r="Q110" s="234">
        <f t="shared" si="109"/>
        <v>0</v>
      </c>
      <c r="R110" s="234">
        <f t="shared" si="110"/>
        <v>0</v>
      </c>
      <c r="S110" s="234">
        <f t="shared" si="111"/>
        <v>0</v>
      </c>
    </row>
    <row r="111" spans="1:19" x14ac:dyDescent="0.3">
      <c r="A111" s="230" t="s">
        <v>171</v>
      </c>
      <c r="B111" s="231"/>
      <c r="C111" s="232"/>
      <c r="D111" s="232"/>
      <c r="E111" s="232"/>
      <c r="F111" s="233">
        <v>100</v>
      </c>
      <c r="G111" s="130"/>
      <c r="H111" s="130"/>
      <c r="I111" s="130"/>
      <c r="J111" s="130"/>
      <c r="K111" s="130"/>
      <c r="L111" s="130"/>
      <c r="M111" s="130"/>
      <c r="N111" s="130"/>
      <c r="O111" s="235">
        <f t="shared" si="108"/>
        <v>0</v>
      </c>
      <c r="P111" s="236"/>
      <c r="Q111" s="234">
        <f t="shared" si="109"/>
        <v>0</v>
      </c>
      <c r="R111" s="234">
        <f t="shared" si="110"/>
        <v>0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/>
      <c r="C114" s="232"/>
      <c r="D114" s="232"/>
      <c r="E114" s="232"/>
      <c r="F114" s="233">
        <v>100</v>
      </c>
      <c r="G114" s="130"/>
      <c r="H114" s="130"/>
      <c r="I114" s="130"/>
      <c r="J114" s="130"/>
      <c r="K114" s="130"/>
      <c r="L114" s="130"/>
      <c r="M114" s="130"/>
      <c r="N114" s="130"/>
      <c r="O114" s="235">
        <f t="shared" si="108"/>
        <v>0</v>
      </c>
      <c r="P114" s="236"/>
      <c r="Q114" s="234">
        <f t="shared" si="109"/>
        <v>0</v>
      </c>
      <c r="R114" s="234">
        <f t="shared" si="110"/>
        <v>0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/>
      <c r="C118" s="232"/>
      <c r="D118" s="232"/>
      <c r="E118" s="254" t="str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/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0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</v>
      </c>
      <c r="E132" s="262">
        <f>Q97+S115+E127</f>
        <v>0</v>
      </c>
      <c r="F132" s="262">
        <f>S97</f>
        <v>0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0.19809056168695371</v>
      </c>
      <c r="AN134" s="272">
        <f>V26+SUM(V78:V83)+V57</f>
        <v>2.5408416045713262</v>
      </c>
      <c r="AO134" s="269" t="s">
        <v>176</v>
      </c>
      <c r="AP134" s="188">
        <f>SUM(AP22:AP25,AP57,AP78:AP83)</f>
        <v>6.3388979739825185E-2</v>
      </c>
      <c r="AQ134" s="188">
        <f t="shared" ref="AQ134:BA134" si="112">SUM(AQ22:AQ25,AQ57,AQ78:AQ83)</f>
        <v>0</v>
      </c>
      <c r="AR134" s="188">
        <f t="shared" si="112"/>
        <v>1.5847244934956296E-2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</v>
      </c>
      <c r="AN135" s="273">
        <f>V52-F52*55</f>
        <v>0</v>
      </c>
      <c r="AO135" s="269" t="s">
        <v>177</v>
      </c>
      <c r="AP135" s="188">
        <f>SUM(AP48:AP51)</f>
        <v>0</v>
      </c>
      <c r="AQ135" s="188">
        <f t="shared" ref="AQ135:BA135" si="113">SUM(AQ48:AQ51)</f>
        <v>0</v>
      </c>
      <c r="AR135" s="188">
        <f t="shared" si="113"/>
        <v>0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B22:B26 B118:B126 B106:B114 B88:B101" xr:uid="{00000000-0002-0000-0F00-000001000000}">
      <formula1>$B$13:$B$16</formula1>
    </dataValidation>
    <dataValidation type="list" allowBlank="1" showInputMessage="1" showErrorMessage="1" sqref="G78:G83 G57" xr:uid="{00000000-0002-0000-0F00-000002000000}">
      <formula1>"Arrhenius, IPCC"</formula1>
    </dataValidation>
    <dataValidation type="list" allowBlank="1" showInputMessage="1" showErrorMessage="1" sqref="B81" xr:uid="{00000000-0002-0000-0F00-000003000000}">
      <formula1>$B$40:$B$42</formula1>
    </dataValidation>
    <dataValidation type="list" allowBlank="1" showInputMessage="1" showErrorMessage="1" sqref="B82:B83" xr:uid="{00000000-0002-0000-0F00-000004000000}">
      <formula1>$B$62:$B$64</formula1>
    </dataValidation>
    <dataValidation type="list" allowBlank="1" showInputMessage="1" showErrorMessage="1" sqref="B78" xr:uid="{00000000-0002-0000-0F00-000005000000}">
      <formula1>$B$31:$B$33</formula1>
    </dataValidation>
    <dataValidation type="list" allowBlank="1" showInputMessage="1" showErrorMessage="1" sqref="B79" xr:uid="{00000000-0002-0000-0F00-000006000000}">
      <formula1>$B$34:$B$36</formula1>
    </dataValidation>
    <dataValidation type="list" allowBlank="1" showInputMessage="1" showErrorMessage="1" sqref="B80" xr:uid="{00000000-0002-0000-0F00-000007000000}">
      <formula1>$B$37:$B$39</formula1>
    </dataValidation>
    <dataValidation type="list" allowBlank="1" showInputMessage="1" showErrorMessage="1" sqref="D22:D25 D78:D83 D57 D62:D64 D31:D42" xr:uid="{00000000-0002-0000-0F00-000008000000}">
      <formula1>"Yes,No"</formula1>
    </dataValidation>
    <dataValidation type="list" allowBlank="1" showInputMessage="1" showErrorMessage="1" sqref="G22:G25" xr:uid="{00000000-0002-0000-0F00-00000C000000}">
      <formula1>"Arrhenius, IPCC_MCF_B0"</formula1>
    </dataValidation>
    <dataValidation type="list" allowBlank="1" showInputMessage="1" showErrorMessage="1" sqref="C119:C126" xr:uid="{00000000-0002-0000-0F00-000012000000}"/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0F00-00000D000000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00000000-0002-0000-0F00-00000F000000}">
          <x14:formula1>
            <xm:f>'Processed products'!$AJ$5:$AJ$104</xm:f>
          </x14:formula1>
          <xm:sqref>B62:B64 B57 B31:B42</xm:sqref>
        </x14:dataValidation>
        <x14:dataValidation type="list" allowBlank="1" showInputMessage="1" showErrorMessage="1" xr:uid="{00000000-0002-0000-0F00-000010000000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00000000-0002-0000-0F00-000011000000}">
          <x14:formula1>
            <xm:f>Other_tables!$B$4:$B$11</xm:f>
          </x14:formula1>
          <xm:sqref>G5</xm:sqref>
        </x14:dataValidation>
        <x14:dataValidation type="list" allowBlank="1" showInputMessage="1" showErrorMessage="1" xr:uid="{00000000-0002-0000-0F00-000013000000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00000000-0002-0000-0F00-000014000000}">
          <x14:formula1>
            <xm:f>Other_tables!$T$5:$T$6</xm:f>
          </x14:formula1>
          <xm:sqref>E88:E101</xm:sqref>
        </x14:dataValidation>
        <x14:dataValidation type="list" allowBlank="1" showInputMessage="1" showErrorMessage="1" xr:uid="{00000000-0002-0000-0F00-000015000000}">
          <x14:formula1>
            <xm:f>Other_tables!$O$5:$O$13</xm:f>
          </x14:formula1>
          <xm:sqref>D88:D101</xm:sqref>
        </x14:dataValidation>
        <x14:dataValidation type="list" allowBlank="1" showInputMessage="1" showErrorMessage="1" xr:uid="{FF1155EE-D893-425B-B3BF-DD3044939C9F}">
          <x14:formula1>
            <xm:f>'Processed products'!$AK$5:$AK$250</xm:f>
          </x14:formula1>
          <xm:sqref>B13:B15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5" tint="0.59999389629810485"/>
  </sheetPr>
  <dimension ref="A1:CB137"/>
  <sheetViews>
    <sheetView topLeftCell="L39" workbookViewId="0">
      <selection activeCell="R48" sqref="R48:R51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111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239</v>
      </c>
      <c r="C5" s="333"/>
      <c r="F5" s="99" t="s">
        <v>201</v>
      </c>
      <c r="G5" s="96"/>
    </row>
    <row r="6" spans="1:80" x14ac:dyDescent="0.3">
      <c r="A6" s="3" t="s">
        <v>5</v>
      </c>
      <c r="B6" s="336" t="s">
        <v>240</v>
      </c>
      <c r="C6" s="336"/>
      <c r="F6" s="99" t="s">
        <v>67</v>
      </c>
      <c r="G6" s="96">
        <v>11</v>
      </c>
    </row>
    <row r="7" spans="1:80" x14ac:dyDescent="0.3">
      <c r="A7" s="334" t="s">
        <v>6</v>
      </c>
      <c r="B7" s="335" t="s">
        <v>241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/>
      <c r="C13" s="8" t="s">
        <v>13</v>
      </c>
      <c r="D13" s="35"/>
      <c r="E13" s="300"/>
      <c r="P13" s="247" t="str">
        <f>(IF($B13="","0",VLOOKUP($B13,Biomass_pool_output_Livesto_mod!$A$3:$H$250,8,FALSE)))</f>
        <v>0</v>
      </c>
      <c r="Q13" s="17"/>
      <c r="R13" s="18">
        <f>(IF($B13="","0",VLOOKUP($B13,Biomass_pool_output_Livesto_mod!$A$3:$I$250,3,FALSE)))*$E13</f>
        <v>0</v>
      </c>
      <c r="S13" s="18">
        <f>(IF($B13="","0",VLOOKUP($B13,Biomass_pool_output_Livesto_mod!$A$3:$I$250,4,FALSE)))*$E13</f>
        <v>0</v>
      </c>
      <c r="T13" s="18">
        <f>(IF($B13="","0",VLOOKUP($B13,Biomass_pool_output_Livesto_mod!$A$3:$I$250,5,FALSE)))*$E13</f>
        <v>0</v>
      </c>
      <c r="U13" s="18">
        <f>(IF($B13="","0",VLOOKUP($B13,Biomass_pool_output_Livesto_mod!$A$3:$I$250,6,FALSE)))*$E13</f>
        <v>0</v>
      </c>
      <c r="V13" s="18">
        <f>(IF($B13="","0",VLOOKUP($B13,Biomass_pool_output_Livesto_mod!$A$3:$I$250,7,FALSE)))*$E13</f>
        <v>0</v>
      </c>
      <c r="W13" s="301">
        <f>IF(B13="",0,IF(VLOOKUP(B13,Other_tables!$E$3:$H$225,3,FALSE)="Nej",VLOOKUP($B13,Biomass_pool_output_Livesto_mod!$A$3:$I$250,9,FALSE)*$E13,((VLOOKUP(B13,Other_tables!$E$3:$H$225,4,FALSE))/100)*E13*1000))</f>
        <v>0</v>
      </c>
      <c r="X13" s="301">
        <f>(IF($B13="","0",VLOOKUP($B13,Biomass_pool_output_Livesto_mod!$A$3:$J$250,10,FALSE)))*$E13</f>
        <v>0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 t="s">
        <v>242</v>
      </c>
      <c r="C14" s="8" t="s">
        <v>13</v>
      </c>
      <c r="D14" s="35"/>
      <c r="E14" s="300">
        <v>1</v>
      </c>
      <c r="P14" s="247">
        <f>(IF($B14="","0",VLOOKUP($B14,Biomass_pool_output_Livesto_mod!$A$3:$H$250,8,FALSE)))</f>
        <v>45</v>
      </c>
      <c r="Q14" s="17"/>
      <c r="R14" s="18">
        <f>(IF($B14="","0",VLOOKUP($B14,Biomass_pool_output_Livesto_mod!$A$3:$I$250,3,FALSE)))*$E14</f>
        <v>348.01136040399098</v>
      </c>
      <c r="S14" s="18">
        <f>(IF($B14="","0",VLOOKUP($B14,Biomass_pool_output_Livesto_mod!$A$3:$I$250,4,FALSE)))*$E14</f>
        <v>15.9896835117205</v>
      </c>
      <c r="T14" s="18">
        <f>(IF($B14="","0",VLOOKUP($B14,Biomass_pool_output_Livesto_mod!$A$3:$I$250,5,FALSE)))*$E14</f>
        <v>4.5689189677378499</v>
      </c>
      <c r="U14" s="18">
        <f>(IF($B14="","0",VLOOKUP($B14,Biomass_pool_output_Livesto_mod!$A$3:$I$250,6,FALSE)))*$E14</f>
        <v>86.236939816376506</v>
      </c>
      <c r="V14" s="18">
        <f>(IF($B14="","0",VLOOKUP($B14,Biomass_pool_output_Livesto_mod!$A$3:$I$250,7,FALSE)))*$E14</f>
        <v>16.416780815840301</v>
      </c>
      <c r="W14" s="301">
        <f>IF(B14="",0,IF(VLOOKUP(B14,Other_tables!$E$3:$H$225,3,FALSE)="Nej",VLOOKUP($B14,Biomass_pool_output_Livesto_mod!$A$3:$I$250,9,FALSE)*$E14,((VLOOKUP(B14,Other_tables!$E$3:$H$225,4,FALSE))/100)*E14*1000))</f>
        <v>950</v>
      </c>
      <c r="X14" s="301">
        <f>(IF($B14="","0",VLOOKUP($B14,Biomass_pool_output_Livesto_mod!$A$3:$J$250,10,FALSE)))*$E14</f>
        <v>1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/>
      <c r="C15" s="8" t="s">
        <v>13</v>
      </c>
      <c r="D15" s="35"/>
      <c r="E15" s="300"/>
      <c r="P15" s="247" t="str">
        <f>(IF($B15="","0",VLOOKUP($B15,Biomass_pool_output_Livesto_mod!$A$3:$H$250,8,FALSE)))</f>
        <v>0</v>
      </c>
      <c r="Q15" s="17"/>
      <c r="R15" s="18">
        <f>(IF($B15="","0",VLOOKUP($B15,Biomass_pool_output_Livesto_mod!$A$3:$I$250,3,FALSE)))*$E15</f>
        <v>0</v>
      </c>
      <c r="S15" s="18">
        <f>(IF($B15="","0",VLOOKUP($B15,Biomass_pool_output_Livesto_mod!$A$3:$I$250,4,FALSE)))*$E15</f>
        <v>0</v>
      </c>
      <c r="T15" s="18">
        <f>(IF($B15="","0",VLOOKUP($B15,Biomass_pool_output_Livesto_mod!$A$3:$I$250,5,FALSE)))*$E15</f>
        <v>0</v>
      </c>
      <c r="U15" s="18">
        <f>(IF($B15="","0",VLOOKUP($B15,Biomass_pool_output_Livesto_mod!$A$3:$I$250,6,FALSE)))*$E15</f>
        <v>0</v>
      </c>
      <c r="V15" s="18">
        <f>(IF($B15="","0",VLOOKUP($B15,Biomass_pool_output_Livesto_mod!$A$3:$I$250,7,FALSE)))*$E15</f>
        <v>0</v>
      </c>
      <c r="W15" s="301">
        <f>IF(B15="",0,IF(VLOOKUP(B15,Other_tables!$E$3:$H$225,3,FALSE)="Nej",VLOOKUP($B15,Biomass_pool_output_Livesto_mod!$A$3:$I$250,9,FALSE)*$E15,((VLOOKUP(B15,Other_tables!$E$3:$H$225,4,FALSE))/100)*E15*1000))</f>
        <v>0</v>
      </c>
      <c r="X15" s="301">
        <f>(IF($B15="","0",VLOOKUP($B15,Biomass_pool_output_Livesto_mod!$A$3:$J$250,10,FALSE)))*$E15</f>
        <v>0</v>
      </c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/>
      <c r="C16" s="8" t="s">
        <v>13</v>
      </c>
      <c r="D16" s="35"/>
      <c r="E16" s="300"/>
      <c r="P16" s="247" t="str">
        <f>(IF($B16="","0",VLOOKUP($B16,Biomass_pool_output_Livesto_mod!$A$3:$H$250,8,FALSE)))</f>
        <v>0</v>
      </c>
      <c r="Q16" s="17"/>
      <c r="R16" s="18">
        <f>(IF($B16="","0",VLOOKUP($B16,Biomass_pool_output_Livesto_mod!$A$3:$I$250,3,FALSE)))*$E16</f>
        <v>0</v>
      </c>
      <c r="S16" s="18">
        <f>(IF($B16="","0",VLOOKUP($B16,Biomass_pool_output_Livesto_mod!$A$3:$I$250,4,FALSE)))*$E16</f>
        <v>0</v>
      </c>
      <c r="T16" s="18">
        <f>(IF($B16="","0",VLOOKUP($B16,Biomass_pool_output_Livesto_mod!$A$3:$I$250,5,FALSE)))*$E16</f>
        <v>0</v>
      </c>
      <c r="U16" s="18">
        <f>(IF($B16="","0",VLOOKUP($B16,Biomass_pool_output_Livesto_mod!$A$3:$I$250,6,FALSE)))*$E16</f>
        <v>0</v>
      </c>
      <c r="V16" s="18">
        <f>(IF($B16="","0",VLOOKUP($B16,Biomass_pool_output_Livesto_mod!$A$3:$I$250,7,FALSE)))*$E16</f>
        <v>0</v>
      </c>
      <c r="W16" s="301">
        <f>IF(B16="",0,IF(VLOOKUP(B16,Other_tables!$E$3:$H$225,3,FALSE)="Nej",VLOOKUP($B16,Biomass_pool_output_Livesto_mod!$A$3:$I$250,9,FALSE)*$E16,((VLOOKUP(B16,Other_tables!$E$3:$H$225,4,FALSE))/100)*E16*1000))</f>
        <v>0</v>
      </c>
      <c r="X16" s="301">
        <f>(IF($B16="","0",VLOOKUP($B16,Biomass_pool_output_Livesto_mod!$A$3:$J$250,10,FALSE)))*$E16</f>
        <v>0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301">
        <f>SUM(E13:E16)</f>
        <v>1</v>
      </c>
      <c r="F17" s="72" t="s">
        <v>221</v>
      </c>
      <c r="P17" s="247">
        <f>(E13*P13+E14*P14+E15*P15+E16*P16)/E17</f>
        <v>45</v>
      </c>
      <c r="Q17" s="131"/>
      <c r="R17" s="18">
        <f t="shared" ref="R17:V17" si="1">SUM(R13:R16)</f>
        <v>348.01136040399098</v>
      </c>
      <c r="S17" s="18">
        <f t="shared" si="1"/>
        <v>15.9896835117205</v>
      </c>
      <c r="T17" s="18">
        <f t="shared" si="1"/>
        <v>4.5689189677378499</v>
      </c>
      <c r="U17" s="18">
        <f t="shared" si="1"/>
        <v>86.236939816376506</v>
      </c>
      <c r="V17" s="18">
        <f t="shared" si="1"/>
        <v>16.416780815840301</v>
      </c>
      <c r="W17" s="18">
        <f>SUM(W13:W16)</f>
        <v>950</v>
      </c>
      <c r="X17" s="301">
        <f>IF((X13+X14+X15+X16)=0,0,(E13*X13+E14*X14+E15*X15+E16*X16)/E17)</f>
        <v>1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222</v>
      </c>
      <c r="B22" s="299" t="str">
        <f t="shared" ref="B22:B25" si="2">IF(B13="","",B13)</f>
        <v/>
      </c>
      <c r="C22" s="8" t="s">
        <v>13</v>
      </c>
      <c r="D22" s="116"/>
      <c r="E22" s="302">
        <f>IF(B22="",0,VLOOKUP(B22,$B$13:$E$16,4,FALSE))</f>
        <v>0</v>
      </c>
      <c r="F22" s="93"/>
      <c r="G22" s="128"/>
      <c r="H22" s="93"/>
      <c r="I22" s="93"/>
      <c r="J22" s="93"/>
      <c r="K22" s="93"/>
      <c r="L22" s="163">
        <f>IF(G22="IPCC_MCF_B0",0,((W13/1000)*(I22/100)))</f>
        <v>0</v>
      </c>
      <c r="M22" s="163">
        <f>IF(G22="IPCC_MCF_B0",0,((W13/1000)*(J22/100)))</f>
        <v>0</v>
      </c>
      <c r="O22" s="177"/>
      <c r="P22" s="247" t="str">
        <f>IF($B22="","0",(((E22-Q22)*1000)/((E22*1000)/P13)))</f>
        <v>0</v>
      </c>
      <c r="Q22" s="243">
        <f>AR22*(16/12)*9.375</f>
        <v>0</v>
      </c>
      <c r="R22" s="159">
        <f>AR22*5</f>
        <v>0</v>
      </c>
      <c r="S22" s="159">
        <v>0</v>
      </c>
      <c r="T22" s="159">
        <v>0</v>
      </c>
      <c r="U22" s="159">
        <v>0</v>
      </c>
      <c r="V22" s="159">
        <f>(AR22*(16/12)*55)+(AR22*4*21.75)</f>
        <v>0</v>
      </c>
      <c r="W22" s="159">
        <f>AR22*(16/12)*9.375</f>
        <v>0</v>
      </c>
      <c r="X22" s="159">
        <f>IF(L22&gt;0,(L22-(L22*BH22^(F22/10))),0)</f>
        <v>0</v>
      </c>
      <c r="Y22" s="207">
        <f>IF(M22&gt;0,(M22-(M22*BI22^(F22/10))),0)</f>
        <v>0</v>
      </c>
      <c r="Z22" s="202">
        <f>E22-Q22</f>
        <v>0</v>
      </c>
      <c r="AA22" s="27">
        <f>IF($E22="",0,(R13-(R22*1000))/1000)</f>
        <v>0</v>
      </c>
      <c r="AB22" s="27">
        <f>IF($E22="",0,(S13-(S22*1000))/1000)</f>
        <v>0</v>
      </c>
      <c r="AC22" s="27">
        <f>IF($E22="",0,(T13-(T22*1000))/1000)</f>
        <v>0</v>
      </c>
      <c r="AD22" s="27">
        <f>IF($E22="",0,(U13-(U22*1000))/1000)</f>
        <v>0</v>
      </c>
      <c r="AE22" s="27">
        <f>IF($E22="",0,(V13-V22))</f>
        <v>0</v>
      </c>
      <c r="AF22" s="27">
        <f>IF($E22="",0,(W13-(W22*1000))/1000)</f>
        <v>0</v>
      </c>
      <c r="AG22" s="27">
        <f>IF($E22="",0,(L22-X22))</f>
        <v>0</v>
      </c>
      <c r="AH22" s="196">
        <f>IF($E22="",0,(M22-Y22))</f>
        <v>0</v>
      </c>
      <c r="AI22" s="200" t="str">
        <f>IF($E22=0,"",(AA22/$Z22)*1000)</f>
        <v/>
      </c>
      <c r="AJ22" s="18" t="str">
        <f t="shared" ref="AJ22:AL25" si="3">IF($E22=0,"",(AB22/$Z22)*1000)</f>
        <v/>
      </c>
      <c r="AK22" s="18" t="str">
        <f t="shared" si="3"/>
        <v/>
      </c>
      <c r="AL22" s="18" t="str">
        <f t="shared" si="3"/>
        <v/>
      </c>
      <c r="AM22" s="18" t="str">
        <f>IF($E22=0,"",(AE22/$Z22))</f>
        <v/>
      </c>
      <c r="AN22" s="201" t="str">
        <f>IF($E22=0,"",(AF22/$Z22)*1000)</f>
        <v/>
      </c>
      <c r="AP22" s="264" t="str">
        <f>IF(B22="","",(AR22*4))</f>
        <v/>
      </c>
      <c r="AQ22" s="26">
        <v>0</v>
      </c>
      <c r="AR22" s="272">
        <f>IF(F22="",0,IF(G22="Arrhenius",(BL22+BM22)*(12/16),(((W13/1000)*BO22*(BP22/100)*0.67)*(12/16))*(F22/$G$8)))</f>
        <v>0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0</v>
      </c>
      <c r="BE22" s="138">
        <f>((M22*0.01*EXP(K22-81000*(1/(8.314*(H22+273.15)))))*24)/1000</f>
        <v>0</v>
      </c>
      <c r="BF22" s="138">
        <f>10*9.375*BD22</f>
        <v>0</v>
      </c>
      <c r="BG22" s="138">
        <f>10*9.375*BE22</f>
        <v>0</v>
      </c>
      <c r="BH22" s="139">
        <f>IF(B22="",0,1-(BF22/L22))</f>
        <v>0</v>
      </c>
      <c r="BI22" s="139">
        <f>IF(B22="",0,1-(BG22/M22))</f>
        <v>0</v>
      </c>
      <c r="BJ22" s="54">
        <f>IF(B22="",0,(L22+L22*BH22^(F22/10))/2)</f>
        <v>0</v>
      </c>
      <c r="BK22" s="54">
        <f>IF(B22="",0,(M22+M22*BI22^(F22/10))/2)</f>
        <v>0</v>
      </c>
      <c r="BL22" s="140">
        <f>(((BJ22*EXP($K22-81000*(1/(8.314*(H22+273.15)))))*24)*F22)/1000</f>
        <v>0</v>
      </c>
      <c r="BM22" s="290">
        <f>(((BK22*0.01*EXP(K22-81000*(1/(8.314*(H22+273.15)))))*24)*F22)/1000</f>
        <v>0</v>
      </c>
      <c r="BO22" s="285" t="e">
        <f>VLOOKUP(B22,'Processed products'!$AK$5:$AV$250,12,FALSE)</f>
        <v>#N/A</v>
      </c>
      <c r="BP22" s="316" t="e">
        <f>VLOOKUP(B22,'Processed products'!$AK$5:$AV$250,11,FALSE)</f>
        <v>#N/A</v>
      </c>
      <c r="BR22" s="329">
        <f>$X$17</f>
        <v>1</v>
      </c>
      <c r="BT22" s="228">
        <f t="shared" si="0"/>
        <v>0</v>
      </c>
      <c r="BU22" s="228">
        <f t="shared" si="0"/>
        <v>0</v>
      </c>
      <c r="BV22" s="228">
        <f t="shared" si="0"/>
        <v>0</v>
      </c>
      <c r="BW22" s="228">
        <f t="shared" si="0"/>
        <v>0</v>
      </c>
      <c r="BX22" s="228">
        <f t="shared" si="0"/>
        <v>0</v>
      </c>
      <c r="BY22" s="228">
        <f t="shared" si="0"/>
        <v>0</v>
      </c>
      <c r="BZ22" s="228">
        <f t="shared" si="0"/>
        <v>0</v>
      </c>
      <c r="CA22" s="228">
        <f t="shared" si="0"/>
        <v>0</v>
      </c>
      <c r="CB22" s="228">
        <f t="shared" si="0"/>
        <v>0</v>
      </c>
    </row>
    <row r="23" spans="1:80" x14ac:dyDescent="0.3">
      <c r="A23" s="85" t="s">
        <v>223</v>
      </c>
      <c r="B23" s="299" t="str">
        <f t="shared" si="2"/>
        <v>Plant_slurry_conv</v>
      </c>
      <c r="C23" s="8" t="s">
        <v>13</v>
      </c>
      <c r="D23" s="116" t="s">
        <v>128</v>
      </c>
      <c r="E23" s="302">
        <f t="shared" ref="E23" si="4">IF(B23="",0,VLOOKUP(B23,$B$13:$E$16,4,FALSE))</f>
        <v>1</v>
      </c>
      <c r="F23" s="93">
        <v>66</v>
      </c>
      <c r="G23" s="128" t="s">
        <v>101</v>
      </c>
      <c r="H23" s="93">
        <v>7.2</v>
      </c>
      <c r="I23" s="93">
        <v>33</v>
      </c>
      <c r="J23" s="93">
        <v>67</v>
      </c>
      <c r="K23" s="93">
        <v>31.2</v>
      </c>
      <c r="L23" s="163">
        <f t="shared" ref="L23:L25" si="5">IF(G23="IPCC_MCF_B0",0,((W14/1000)*(I23/100)))</f>
        <v>0.3135</v>
      </c>
      <c r="M23" s="163">
        <f>IF(G23="IPCC_MCF_B0",0,((W14/1000)*(J23/100)))</f>
        <v>0.63649999999999995</v>
      </c>
      <c r="O23" s="177"/>
      <c r="P23" s="247">
        <f>IF($B23="","0",(((E23-Q23)*1000)/((E23*1000)/P14)))</f>
        <v>39.939862590123681</v>
      </c>
      <c r="Q23" s="243">
        <f>AR23*(16/12)*9.375</f>
        <v>0.11244749799725148</v>
      </c>
      <c r="R23" s="159">
        <f>AR23*5</f>
        <v>4.4978999198900596E-2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1.4423265743114124</v>
      </c>
      <c r="W23" s="159">
        <f t="shared" ref="W23:W25" si="7">AR23*(16/12)*9.375</f>
        <v>0.11244749799725148</v>
      </c>
      <c r="X23" s="159">
        <f>IF(L23&gt;0,(L23-(L23*BH23^(F23/10))),0)</f>
        <v>0.1116458429369615</v>
      </c>
      <c r="Y23" s="207">
        <f>IF(M23&gt;0,(M23-(M23*BI23^(F23/10))),0)</f>
        <v>2.7059059318041978E-3</v>
      </c>
      <c r="Z23" s="202">
        <f t="shared" ref="Z23:Z25" si="8">E23-Q23</f>
        <v>0.88755250200274849</v>
      </c>
      <c r="AA23" s="27">
        <f t="shared" ref="AA23:AD25" si="9">IF($E23="",0,(R14-(R23*1000))/1000)</f>
        <v>0.30303236120509042</v>
      </c>
      <c r="AB23" s="27">
        <f t="shared" si="9"/>
        <v>1.59896835117205E-2</v>
      </c>
      <c r="AC23" s="27">
        <f t="shared" si="9"/>
        <v>4.5689189677378499E-3</v>
      </c>
      <c r="AD23" s="27">
        <f t="shared" si="9"/>
        <v>8.6236939816376507E-2</v>
      </c>
      <c r="AE23" s="27">
        <f t="shared" ref="AE23:AE25" si="10">IF($E23="",0,(V14-V23))</f>
        <v>14.974454241528889</v>
      </c>
      <c r="AF23" s="27">
        <f t="shared" ref="AF23:AF25" si="11">IF($E23="",0,(W14-(W23*1000))/1000)</f>
        <v>0.83755250200274844</v>
      </c>
      <c r="AG23" s="27">
        <f t="shared" ref="AG23:AH25" si="12">IF($E23="",0,(L23-X23))</f>
        <v>0.2018541570630385</v>
      </c>
      <c r="AH23" s="196">
        <f t="shared" si="12"/>
        <v>0.63379409406819576</v>
      </c>
      <c r="AI23" s="200">
        <f t="shared" ref="AI23:AI25" si="13">IF($E23=0,"",(AA23/$Z23)*1000)</f>
        <v>341.42471630839026</v>
      </c>
      <c r="AJ23" s="18">
        <f t="shared" si="3"/>
        <v>18.015479056889621</v>
      </c>
      <c r="AK23" s="18">
        <f t="shared" si="3"/>
        <v>5.1477731823505142</v>
      </c>
      <c r="AL23" s="18">
        <f t="shared" si="3"/>
        <v>97.162635023600501</v>
      </c>
      <c r="AM23" s="18">
        <f t="shared" ref="AM23:AM25" si="14">IF($E23=0,"",(AE23/$Z23))</f>
        <v>16.871626419551816</v>
      </c>
      <c r="AN23" s="201">
        <f t="shared" ref="AN23:AN25" si="15">IF($E23=0,"",(AF23/$Z23)*1000)</f>
        <v>943.66530443306078</v>
      </c>
      <c r="AP23" s="264">
        <f t="shared" ref="AP23:AP25" si="16">IF(B23="","",(AR23*4))</f>
        <v>3.5983199359120477E-2</v>
      </c>
      <c r="AQ23" s="26">
        <v>0</v>
      </c>
      <c r="AR23" s="272">
        <f t="shared" ref="AR23:AR25" si="17">IF(F23="",0,IF(G23="Arrhenius",(BL23+BM23)*(12/16),(((W14/1000)*BO23*(BP23/100)*0.67)*(12/16))*(F23/$G$8)))</f>
        <v>8.9957998397801192E-3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2.1578499446615781E-4</v>
      </c>
      <c r="BE23" s="138">
        <f t="shared" ref="BE23:BE25" si="19">((M23*0.01*EXP(K23-81000*(1/(8.314*(H23+273.15)))))*24)/1000</f>
        <v>4.3810892815856283E-6</v>
      </c>
      <c r="BF23" s="138">
        <f t="shared" ref="BF23:BG25" si="20">10*9.375*BD23</f>
        <v>2.0229843231202294E-2</v>
      </c>
      <c r="BG23" s="138">
        <f t="shared" si="20"/>
        <v>4.1072712014865264E-4</v>
      </c>
      <c r="BH23" s="139">
        <f t="shared" ref="BH23:BH25" si="21">IF(B23="",0,1-(BF23/L23))</f>
        <v>0.93547099447782367</v>
      </c>
      <c r="BI23" s="139">
        <f t="shared" ref="BI23:BI25" si="22">IF(B23="",0,1-(BG23/M23))</f>
        <v>0.99935470994477826</v>
      </c>
      <c r="BJ23" s="54">
        <f t="shared" ref="BJ23:BJ25" si="23">IF(B23="",0,(L23+L23*BH23^(F23/10))/2)</f>
        <v>0.25767707853151922</v>
      </c>
      <c r="BK23" s="54">
        <f t="shared" ref="BK23:BK25" si="24">IF(B23="",0,(M23+M23*BI23^(F23/10))/2)</f>
        <v>0.63514704703409786</v>
      </c>
      <c r="BL23" s="140">
        <f t="shared" ref="BL23:BL25" si="25">(((BJ23*EXP($K23-81000*(1/(8.314*(H23+273.15)))))*24)*F23)/1000</f>
        <v>1.1705862518943072E-2</v>
      </c>
      <c r="BM23" s="290">
        <f t="shared" ref="BM23:BM25" si="26">(((BK23*0.01*EXP(K23-81000*(1/(8.314*(H23+273.15)))))*24)*F23)/1000</f>
        <v>2.885372674304195E-4</v>
      </c>
      <c r="BO23" s="285">
        <f>VLOOKUP(B23,'Processed products'!$AK$5:$AV$250,12,FALSE)</f>
        <v>0</v>
      </c>
      <c r="BP23" s="316">
        <f>VLOOKUP(B23,'Processed products'!$AK$5:$AV$250,11,FALSE)</f>
        <v>0</v>
      </c>
      <c r="BR23" s="329">
        <f t="shared" ref="BR23:BR25" si="27">$X$17</f>
        <v>1</v>
      </c>
      <c r="BT23" s="228">
        <f t="shared" si="0"/>
        <v>0.88755250200274849</v>
      </c>
      <c r="BU23" s="228">
        <f t="shared" si="0"/>
        <v>0.30303236120509042</v>
      </c>
      <c r="BV23" s="228">
        <f t="shared" si="0"/>
        <v>1.59896835117205E-2</v>
      </c>
      <c r="BW23" s="228">
        <f t="shared" si="0"/>
        <v>4.5689189677378499E-3</v>
      </c>
      <c r="BX23" s="228">
        <f t="shared" si="0"/>
        <v>8.6236939816376507E-2</v>
      </c>
      <c r="BY23" s="228">
        <f t="shared" si="0"/>
        <v>14.974454241528889</v>
      </c>
      <c r="BZ23" s="228">
        <f t="shared" si="0"/>
        <v>0.83755250200274844</v>
      </c>
      <c r="CA23" s="228">
        <f t="shared" si="0"/>
        <v>0.2018541570630385</v>
      </c>
      <c r="CB23" s="228">
        <f t="shared" si="0"/>
        <v>0.63379409406819576</v>
      </c>
    </row>
    <row r="24" spans="1:80" x14ac:dyDescent="0.3">
      <c r="A24" s="85" t="s">
        <v>224</v>
      </c>
      <c r="B24" s="299" t="str">
        <f t="shared" si="2"/>
        <v/>
      </c>
      <c r="C24" s="8" t="s">
        <v>13</v>
      </c>
      <c r="D24" s="116"/>
      <c r="E24" s="302">
        <f>IF(B24="",0,VLOOKUP(B24,$B$13:$E$16,4,FALSE))</f>
        <v>0</v>
      </c>
      <c r="F24" s="93"/>
      <c r="G24" s="128"/>
      <c r="H24" s="93"/>
      <c r="I24" s="93"/>
      <c r="J24" s="93"/>
      <c r="K24" s="93"/>
      <c r="L24" s="163">
        <f t="shared" si="5"/>
        <v>0</v>
      </c>
      <c r="M24" s="163">
        <f t="shared" ref="M24:M25" si="28">IF(G24="IPCC_MCF_B0",0,((W15/1000)*(J24/100)))</f>
        <v>0</v>
      </c>
      <c r="O24" s="177"/>
      <c r="P24" s="247" t="str">
        <f>IF($B24="","0",(((E24-Q24)*1000)/((E24*1000)/P15)))</f>
        <v>0</v>
      </c>
      <c r="Q24" s="243">
        <f>AR24*(16/12)*9.375</f>
        <v>0</v>
      </c>
      <c r="R24" s="159">
        <f>AR24*5</f>
        <v>0</v>
      </c>
      <c r="S24" s="159">
        <v>0</v>
      </c>
      <c r="T24" s="159">
        <v>0</v>
      </c>
      <c r="U24" s="159">
        <v>0</v>
      </c>
      <c r="V24" s="159">
        <f t="shared" si="6"/>
        <v>0</v>
      </c>
      <c r="W24" s="159">
        <f t="shared" si="7"/>
        <v>0</v>
      </c>
      <c r="X24" s="159">
        <f>IF(L24&gt;0,(L24-(L24*BH24^(F24/10))),0)</f>
        <v>0</v>
      </c>
      <c r="Y24" s="207">
        <f>IF(M24&gt;0,(M24-(M24*BI24^(F24/10))),0)</f>
        <v>0</v>
      </c>
      <c r="Z24" s="202">
        <f t="shared" si="8"/>
        <v>0</v>
      </c>
      <c r="AA24" s="27">
        <f t="shared" si="9"/>
        <v>0</v>
      </c>
      <c r="AB24" s="27">
        <f t="shared" si="9"/>
        <v>0</v>
      </c>
      <c r="AC24" s="27">
        <f t="shared" si="9"/>
        <v>0</v>
      </c>
      <c r="AD24" s="27">
        <f t="shared" si="9"/>
        <v>0</v>
      </c>
      <c r="AE24" s="27">
        <f t="shared" si="10"/>
        <v>0</v>
      </c>
      <c r="AF24" s="27">
        <f t="shared" si="11"/>
        <v>0</v>
      </c>
      <c r="AG24" s="27">
        <f t="shared" si="12"/>
        <v>0</v>
      </c>
      <c r="AH24" s="196">
        <f t="shared" si="12"/>
        <v>0</v>
      </c>
      <c r="AI24" s="200" t="str">
        <f t="shared" si="13"/>
        <v/>
      </c>
      <c r="AJ24" s="18" t="str">
        <f t="shared" si="3"/>
        <v/>
      </c>
      <c r="AK24" s="18" t="str">
        <f t="shared" si="3"/>
        <v/>
      </c>
      <c r="AL24" s="18" t="str">
        <f t="shared" si="3"/>
        <v/>
      </c>
      <c r="AM24" s="18" t="str">
        <f t="shared" si="14"/>
        <v/>
      </c>
      <c r="AN24" s="201" t="str">
        <f t="shared" si="15"/>
        <v/>
      </c>
      <c r="AP24" s="264" t="str">
        <f t="shared" si="16"/>
        <v/>
      </c>
      <c r="AQ24" s="26">
        <v>0</v>
      </c>
      <c r="AR24" s="272">
        <f t="shared" si="17"/>
        <v>0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0</v>
      </c>
      <c r="BE24" s="138">
        <f t="shared" si="19"/>
        <v>0</v>
      </c>
      <c r="BF24" s="138">
        <f t="shared" si="20"/>
        <v>0</v>
      </c>
      <c r="BG24" s="138">
        <f t="shared" si="20"/>
        <v>0</v>
      </c>
      <c r="BH24" s="139">
        <f t="shared" si="21"/>
        <v>0</v>
      </c>
      <c r="BI24" s="139">
        <f t="shared" si="22"/>
        <v>0</v>
      </c>
      <c r="BJ24" s="54">
        <f t="shared" si="23"/>
        <v>0</v>
      </c>
      <c r="BK24" s="54">
        <f t="shared" si="24"/>
        <v>0</v>
      </c>
      <c r="BL24" s="140">
        <f t="shared" si="25"/>
        <v>0</v>
      </c>
      <c r="BM24" s="290">
        <f t="shared" si="26"/>
        <v>0</v>
      </c>
      <c r="BO24" s="285" t="e">
        <f>VLOOKUP(B24,'Processed products'!$AK$5:$AV$250,12,FALSE)</f>
        <v>#N/A</v>
      </c>
      <c r="BP24" s="316" t="e">
        <f>VLOOKUP(B24,'Processed products'!$AK$5:$AV$250,11,FALSE)</f>
        <v>#N/A</v>
      </c>
      <c r="BR24" s="329">
        <f t="shared" si="27"/>
        <v>1</v>
      </c>
      <c r="BT24" s="228">
        <f t="shared" si="0"/>
        <v>0</v>
      </c>
      <c r="BU24" s="228">
        <f t="shared" si="0"/>
        <v>0</v>
      </c>
      <c r="BV24" s="228">
        <f t="shared" si="0"/>
        <v>0</v>
      </c>
      <c r="BW24" s="228">
        <f t="shared" si="0"/>
        <v>0</v>
      </c>
      <c r="BX24" s="228">
        <f t="shared" si="0"/>
        <v>0</v>
      </c>
      <c r="BY24" s="228">
        <f t="shared" si="0"/>
        <v>0</v>
      </c>
      <c r="BZ24" s="228">
        <f t="shared" si="0"/>
        <v>0</v>
      </c>
      <c r="CA24" s="228">
        <f t="shared" si="0"/>
        <v>0</v>
      </c>
      <c r="CB24" s="228">
        <f t="shared" si="0"/>
        <v>0</v>
      </c>
    </row>
    <row r="25" spans="1:80" ht="15" thickBot="1" x14ac:dyDescent="0.35">
      <c r="A25" s="85" t="s">
        <v>225</v>
      </c>
      <c r="B25" s="299" t="str">
        <f t="shared" si="2"/>
        <v/>
      </c>
      <c r="C25" s="8" t="s">
        <v>13</v>
      </c>
      <c r="D25" s="116"/>
      <c r="E25" s="302">
        <f>IF(B25="",0,VLOOKUP(B25,$B$13:$E$16,4,FALSE))</f>
        <v>0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 t="str">
        <f t="shared" ref="P25" si="29">IF($B25="","0",(((E25-Q25)*1000)/((E25*1000)/P16)))</f>
        <v>0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0</v>
      </c>
      <c r="AA25" s="223">
        <f t="shared" si="9"/>
        <v>0</v>
      </c>
      <c r="AB25" s="223">
        <f t="shared" si="9"/>
        <v>0</v>
      </c>
      <c r="AC25" s="223">
        <f t="shared" si="9"/>
        <v>0</v>
      </c>
      <c r="AD25" s="223">
        <f t="shared" si="9"/>
        <v>0</v>
      </c>
      <c r="AE25" s="223">
        <f t="shared" si="10"/>
        <v>0</v>
      </c>
      <c r="AF25" s="223">
        <f t="shared" si="11"/>
        <v>0</v>
      </c>
      <c r="AG25" s="223">
        <f t="shared" si="12"/>
        <v>0</v>
      </c>
      <c r="AH25" s="224">
        <f t="shared" si="12"/>
        <v>0</v>
      </c>
      <c r="AI25" s="156" t="str">
        <f t="shared" si="13"/>
        <v/>
      </c>
      <c r="AJ25" s="157" t="str">
        <f t="shared" si="3"/>
        <v/>
      </c>
      <c r="AK25" s="157" t="str">
        <f t="shared" si="3"/>
        <v/>
      </c>
      <c r="AL25" s="157" t="str">
        <f t="shared" si="3"/>
        <v/>
      </c>
      <c r="AM25" s="157" t="str">
        <f t="shared" si="14"/>
        <v/>
      </c>
      <c r="AN25" s="158" t="str">
        <f t="shared" si="15"/>
        <v/>
      </c>
      <c r="AP25" s="264" t="str">
        <f t="shared" si="16"/>
        <v/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>
        <f t="shared" si="21"/>
        <v>0</v>
      </c>
      <c r="BI25" s="314">
        <f t="shared" si="22"/>
        <v>0</v>
      </c>
      <c r="BJ25" s="291">
        <f t="shared" si="23"/>
        <v>0</v>
      </c>
      <c r="BK25" s="291">
        <f t="shared" si="24"/>
        <v>0</v>
      </c>
      <c r="BL25" s="292">
        <f t="shared" si="25"/>
        <v>0</v>
      </c>
      <c r="BM25" s="293">
        <f t="shared" si="26"/>
        <v>0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1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301">
        <f>SUM(E22:E25)</f>
        <v>1</v>
      </c>
      <c r="L26" s="163">
        <f>SUM(L22:L25)</f>
        <v>0.3135</v>
      </c>
      <c r="M26" s="163">
        <f>SUM(M22:M25)</f>
        <v>0.63649999999999995</v>
      </c>
      <c r="O26" s="177"/>
      <c r="P26" s="249">
        <f>(E22*P22+E23*P23+E24*P24+E25*P25)/E26</f>
        <v>39.939862590123681</v>
      </c>
      <c r="Q26" s="244">
        <f>SUM(Q22:Q25)</f>
        <v>0.11244749799725148</v>
      </c>
      <c r="R26" s="208">
        <f t="shared" ref="R26:Y26" si="30">SUM(R22:R25)</f>
        <v>4.4978999198900596E-2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1.4423265743114124</v>
      </c>
      <c r="W26" s="208">
        <f t="shared" si="30"/>
        <v>0.11244749799725148</v>
      </c>
      <c r="X26" s="208">
        <f t="shared" si="30"/>
        <v>0.1116458429369615</v>
      </c>
      <c r="Y26" s="222">
        <f t="shared" si="30"/>
        <v>2.7059059318041978E-3</v>
      </c>
      <c r="Z26" s="215">
        <f>SUM(Z22:Z25)</f>
        <v>0.88755250200274849</v>
      </c>
      <c r="AA26" s="70">
        <f t="shared" ref="AA26:AH26" si="31">SUM(AA22:AA25)</f>
        <v>0.30303236120509042</v>
      </c>
      <c r="AB26" s="70">
        <f t="shared" si="31"/>
        <v>1.59896835117205E-2</v>
      </c>
      <c r="AC26" s="70">
        <f t="shared" si="31"/>
        <v>4.5689189677378499E-3</v>
      </c>
      <c r="AD26" s="70">
        <f t="shared" si="31"/>
        <v>8.6236939816376507E-2</v>
      </c>
      <c r="AE26" s="70">
        <f t="shared" si="31"/>
        <v>14.974454241528889</v>
      </c>
      <c r="AF26" s="70">
        <f t="shared" si="31"/>
        <v>0.83755250200274844</v>
      </c>
      <c r="AG26" s="70">
        <f t="shared" si="31"/>
        <v>0.2018541570630385</v>
      </c>
      <c r="AH26" s="216">
        <f t="shared" si="31"/>
        <v>0.63379409406819576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B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 xml:space="preserve">Solid/total fraction of input1 - </v>
      </c>
      <c r="B31" s="66"/>
      <c r="C31" s="67" t="s">
        <v>13</v>
      </c>
      <c r="D31" s="280"/>
      <c r="E31" s="68"/>
      <c r="F31" s="70">
        <f>IF(E31&gt;0,(E31)*($E$22-$Q$22),0)</f>
        <v>0</v>
      </c>
      <c r="G31" s="67" t="str">
        <f>IF(B31="","",VLOOKUP(B31,'Processed products'!$AJ$5:$AM$104,2,FALSE))</f>
        <v/>
      </c>
      <c r="H31" s="67" t="str">
        <f>IF(G31="","",VLOOKUP(G31,Other_tables!$Y$3:$AA$214,2,FALSE))</f>
        <v/>
      </c>
      <c r="I31" s="67" t="str">
        <f>IF(G31="","",VLOOKUP(G31,Other_tables!$Y$3:$AA$214,3,FALSE))</f>
        <v/>
      </c>
      <c r="J31" s="111"/>
      <c r="K31" s="111"/>
      <c r="L31" s="69"/>
      <c r="M31" s="69"/>
      <c r="N31" s="69"/>
      <c r="O31" s="69"/>
      <c r="P31" s="69"/>
      <c r="Q31" s="69"/>
      <c r="R31" s="180"/>
      <c r="S31" s="181"/>
      <c r="T31" s="172" t="str">
        <f>IF(B32="",P13,IF(B33="",(F31/(((E13/(P13/1000))-Q22)-(F32/(T32/1000))))*1000,(F31/(((E13/(P13/1000))-Q22)-((F33/(T33/1000))+(F32/(T32/1000)))))*1000))</f>
        <v>0</v>
      </c>
      <c r="U31" s="182" t="s">
        <v>126</v>
      </c>
      <c r="V31" s="180"/>
      <c r="W31" s="180"/>
      <c r="X31" s="180"/>
      <c r="Y31" s="180"/>
      <c r="Z31" s="215">
        <f>F31</f>
        <v>0</v>
      </c>
      <c r="AA31" s="170">
        <f t="shared" ref="AA31:AD33" si="32">IF($E31="",0,((R$13-(R$22*1000))*L31)/1000)</f>
        <v>0</v>
      </c>
      <c r="AB31" s="70">
        <f t="shared" si="32"/>
        <v>0</v>
      </c>
      <c r="AC31" s="70">
        <f t="shared" si="32"/>
        <v>0</v>
      </c>
      <c r="AD31" s="70">
        <f t="shared" si="32"/>
        <v>0</v>
      </c>
      <c r="AE31" s="70">
        <f>IF($E31="",0,((V$13-V$22)*P31))</f>
        <v>0</v>
      </c>
      <c r="AF31" s="144">
        <f>IF($E31="",0,((W$13-(W$22*1000))*Q31)/1000)</f>
        <v>0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 t="str">
        <f t="shared" ref="AI31:AL42" si="35">IF($E31="","",(AA31/$F31)*1000)</f>
        <v/>
      </c>
      <c r="AJ31" s="71" t="str">
        <f t="shared" si="35"/>
        <v/>
      </c>
      <c r="AK31" s="71" t="str">
        <f t="shared" si="35"/>
        <v/>
      </c>
      <c r="AL31" s="71" t="str">
        <f t="shared" si="35"/>
        <v/>
      </c>
      <c r="AM31" s="187" t="str">
        <f t="shared" ref="AM31:AM42" si="36">IF($E31="","",(AE31/$F31))</f>
        <v/>
      </c>
      <c r="AN31" s="112" t="str">
        <f t="shared" ref="AN31:AN42" si="37">IF($E31="","",(AF31/$F31)*1000)</f>
        <v/>
      </c>
      <c r="BR31" s="329">
        <f t="shared" ref="BR31:BR42" si="38">$X$17</f>
        <v>1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179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154" t="str">
        <f t="shared" si="37"/>
        <v/>
      </c>
      <c r="BR32" s="329">
        <f t="shared" si="38"/>
        <v>1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1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>Solid/total fraction of input2 - Plant_slurry_conv</v>
      </c>
      <c r="B34" s="66"/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products'!$AJ$5:$AM$250,2,FALSE))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>
        <f>IF(B35="",P14,IF(B36="",(F34/(((E14/(P14/1000))-Q23)-(F35/(T35/1000))))*1000,(F34/(((E14/(P14/1000))-Q23)-((F36/(T36/1000))+(F35/(T35/1000)))))*1000))</f>
        <v>45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1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1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1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 xml:space="preserve">Solid/total fraction of input3 - </v>
      </c>
      <c r="B37" s="66"/>
      <c r="C37" s="67" t="s">
        <v>13</v>
      </c>
      <c r="D37" s="280"/>
      <c r="E37" s="68"/>
      <c r="F37" s="70">
        <f>IF(E37&gt;0,(E37)*($E$24-$Q$24),0)</f>
        <v>0</v>
      </c>
      <c r="G37" s="67" t="str">
        <f>IF(B37="","",B37)</f>
        <v/>
      </c>
      <c r="H37" s="67" t="str">
        <f>IF(G37="","",VLOOKUP(G37,Other_tables!$Y$3:$AA$214,2,FALSE))</f>
        <v/>
      </c>
      <c r="I37" s="67" t="str">
        <f>IF(G37="","",VLOOKUP(G37,Other_tables!$Y$3:$AA$214,3,FALSE))</f>
        <v/>
      </c>
      <c r="J37" s="111"/>
      <c r="K37" s="111"/>
      <c r="L37" s="69"/>
      <c r="M37" s="69"/>
      <c r="N37" s="69"/>
      <c r="O37" s="69"/>
      <c r="P37" s="69"/>
      <c r="Q37" s="69"/>
      <c r="R37" s="180"/>
      <c r="S37" s="181"/>
      <c r="T37" s="172" t="str">
        <f>IF(B38="",P15,IF(B39="",(F37/(((E15/(P15/1000))-Q24)-(F38/(T38/1000))))*1000,(F37/(((E15/(P15/1000))-Q24)-((F39/(T39/1000))+(F38/(T38/1000)))))*1000))</f>
        <v>0</v>
      </c>
      <c r="U37" s="182" t="s">
        <v>126</v>
      </c>
      <c r="V37" s="180"/>
      <c r="W37" s="180"/>
      <c r="X37" s="180"/>
      <c r="Y37" s="180"/>
      <c r="Z37" s="215">
        <f t="shared" si="39"/>
        <v>0</v>
      </c>
      <c r="AA37" s="170">
        <f t="shared" ref="AA37:AD39" si="41">IF($E37="",0,((R$15-(R$24*1000))*L37)/1000)</f>
        <v>0</v>
      </c>
      <c r="AB37" s="70">
        <f t="shared" si="41"/>
        <v>0</v>
      </c>
      <c r="AC37" s="70">
        <f t="shared" si="41"/>
        <v>0</v>
      </c>
      <c r="AD37" s="70">
        <f t="shared" si="41"/>
        <v>0</v>
      </c>
      <c r="AE37" s="70">
        <f>IF($E37="",0,((V$15-V$24)*P37))</f>
        <v>0</v>
      </c>
      <c r="AF37" s="144">
        <f>IF($E37="",0,((W$15-(W$24*1000))*Q37)/1000)</f>
        <v>0</v>
      </c>
      <c r="AG37" s="144">
        <f t="shared" si="33"/>
        <v>0</v>
      </c>
      <c r="AH37" s="216">
        <f t="shared" si="34"/>
        <v>0</v>
      </c>
      <c r="AI37" s="210" t="str">
        <f t="shared" si="35"/>
        <v/>
      </c>
      <c r="AJ37" s="71" t="str">
        <f t="shared" si="35"/>
        <v/>
      </c>
      <c r="AK37" s="71" t="str">
        <f t="shared" si="35"/>
        <v/>
      </c>
      <c r="AL37" s="71" t="str">
        <f t="shared" si="35"/>
        <v/>
      </c>
      <c r="AM37" s="187" t="str">
        <f>IF($E37="","",(AE37/$F37))</f>
        <v/>
      </c>
      <c r="AN37" s="112" t="str">
        <f t="shared" si="37"/>
        <v/>
      </c>
      <c r="BR37" s="329">
        <f t="shared" si="38"/>
        <v>1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1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1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 xml:space="preserve">Solid/total fraction of input4 - </v>
      </c>
      <c r="B40" s="66" t="str">
        <f>IF(B16="","",B16)</f>
        <v/>
      </c>
      <c r="C40" s="67" t="s">
        <v>13</v>
      </c>
      <c r="D40" s="280"/>
      <c r="E40" s="68"/>
      <c r="F40" s="70">
        <f>IF(E40&gt;0,(E40)*($E$25-$Q$25),0)</f>
        <v>0</v>
      </c>
      <c r="G40" s="67" t="str">
        <f>B40</f>
        <v/>
      </c>
      <c r="H40" s="67" t="str">
        <f>IF(G40="","",VLOOKUP(G40,Other_tables!$Y$3:$AA$214,2,FALSE))</f>
        <v/>
      </c>
      <c r="I40" s="67" t="str">
        <f>IF(G40="","",VLOOKUP(G40,Other_tables!$Y$3:$AA$214,3,FALSE))</f>
        <v/>
      </c>
      <c r="J40" s="111"/>
      <c r="K40" s="111"/>
      <c r="L40" s="69"/>
      <c r="M40" s="69"/>
      <c r="N40" s="69"/>
      <c r="O40" s="69"/>
      <c r="P40" s="69"/>
      <c r="Q40" s="69"/>
      <c r="R40" s="180"/>
      <c r="S40" s="181"/>
      <c r="T40" s="172" t="str">
        <f>IF(B41="",P16,IF(B42="",(F40/(((E16/(P16/1000))-Q25)-(F41/(T41/1000))))*1000,(F40/(((E16/(P16/1000))-Q25)-((F42/(T42/1000))+(F41/(T41/1000)))))*1000))</f>
        <v>0</v>
      </c>
      <c r="U40" s="182" t="s">
        <v>126</v>
      </c>
      <c r="V40" s="180"/>
      <c r="W40" s="180"/>
      <c r="X40" s="180"/>
      <c r="Y40" s="180"/>
      <c r="Z40" s="215">
        <f t="shared" si="39"/>
        <v>0</v>
      </c>
      <c r="AA40" s="170">
        <f t="shared" ref="AA40:AD42" si="44">IF($E40="",0,((R$16-(R$25*1000))*L40)/1000)</f>
        <v>0</v>
      </c>
      <c r="AB40" s="70">
        <f t="shared" si="44"/>
        <v>0</v>
      </c>
      <c r="AC40" s="70">
        <f t="shared" si="44"/>
        <v>0</v>
      </c>
      <c r="AD40" s="70">
        <f t="shared" si="44"/>
        <v>0</v>
      </c>
      <c r="AE40" s="70">
        <f>IF($E40="",0,((V$16-V$25)*P40))</f>
        <v>0</v>
      </c>
      <c r="AF40" s="144">
        <f>IF($E40="",0,((W$16-(W$25*1000))*Q40)/1000)</f>
        <v>0</v>
      </c>
      <c r="AG40" s="144">
        <f t="shared" si="33"/>
        <v>0</v>
      </c>
      <c r="AH40" s="216">
        <f t="shared" si="34"/>
        <v>0</v>
      </c>
      <c r="AI40" s="210" t="str">
        <f t="shared" si="35"/>
        <v/>
      </c>
      <c r="AJ40" s="71" t="str">
        <f t="shared" si="35"/>
        <v/>
      </c>
      <c r="AK40" s="71" t="str">
        <f t="shared" si="35"/>
        <v/>
      </c>
      <c r="AL40" s="71" t="str">
        <f t="shared" si="35"/>
        <v/>
      </c>
      <c r="AM40" s="187" t="str">
        <f t="shared" si="36"/>
        <v/>
      </c>
      <c r="AN40" s="112" t="str">
        <f t="shared" si="37"/>
        <v/>
      </c>
      <c r="BR40" s="329">
        <f t="shared" si="38"/>
        <v>1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1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1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0</v>
      </c>
      <c r="L43" s="27">
        <f t="shared" ref="L43:Q43" si="45">SUM(L28,L31:L42)</f>
        <v>0</v>
      </c>
      <c r="M43" s="27">
        <f t="shared" si="45"/>
        <v>0</v>
      </c>
      <c r="N43" s="27">
        <f t="shared" si="45"/>
        <v>0</v>
      </c>
      <c r="O43" s="27">
        <f t="shared" si="45"/>
        <v>0</v>
      </c>
      <c r="P43" s="27">
        <f t="shared" si="45"/>
        <v>0</v>
      </c>
      <c r="Q43" s="64">
        <f t="shared" si="45"/>
        <v>0</v>
      </c>
      <c r="S43" s="28"/>
      <c r="Y43" s="225" t="s">
        <v>40</v>
      </c>
      <c r="Z43" s="141">
        <f>SUM(Z31:Z42)</f>
        <v>0</v>
      </c>
      <c r="AA43" s="141">
        <f t="shared" ref="AA43:AG43" si="46">SUM(AA31:AA42)</f>
        <v>0</v>
      </c>
      <c r="AB43" s="141">
        <f t="shared" si="46"/>
        <v>0</v>
      </c>
      <c r="AC43" s="141">
        <f t="shared" si="46"/>
        <v>0</v>
      </c>
      <c r="AD43" s="141">
        <f>SUM(AD31:AD42)</f>
        <v>0</v>
      </c>
      <c r="AE43" s="141">
        <f t="shared" si="46"/>
        <v>0</v>
      </c>
      <c r="AF43" s="141">
        <f t="shared" si="46"/>
        <v>0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0.88755250200274849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0.88755250200274849</v>
      </c>
      <c r="AA44" s="198">
        <f t="shared" ref="AA44:AG44" si="47">AA26-AA43</f>
        <v>0.30303236120509042</v>
      </c>
      <c r="AB44" s="198">
        <f t="shared" si="47"/>
        <v>1.59896835117205E-2</v>
      </c>
      <c r="AC44" s="198">
        <f t="shared" si="47"/>
        <v>4.5689189677378499E-3</v>
      </c>
      <c r="AD44" s="198">
        <f t="shared" si="47"/>
        <v>8.6236939816376507E-2</v>
      </c>
      <c r="AE44" s="198">
        <f t="shared" si="47"/>
        <v>14.974454241528889</v>
      </c>
      <c r="AF44" s="198">
        <f t="shared" si="47"/>
        <v>0.83755250200274844</v>
      </c>
      <c r="AG44" s="198">
        <f t="shared" si="47"/>
        <v>0.2018541570630385</v>
      </c>
      <c r="AH44" s="199">
        <f>AH26-AH43</f>
        <v>0.63379409406819576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B46" s="5" t="s">
        <v>9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7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/>
      </c>
      <c r="C48" s="27">
        <f>IF(B48="",0,IF(VLOOKUP(G48,Other_tables!$E$3:$H$225,3,FALSE)="Nej",VLOOKUP(B48,$B$31:$AH$42,31,FALSE),((VLOOKUP(G48,Other_tables!$E$3:$H$225,4,FALSE))/100)*VLOOKUP(B48,$B$31:$F$42,5,FALSE)))</f>
        <v>0</v>
      </c>
      <c r="D48" s="162"/>
      <c r="E48" s="16" t="str">
        <f>IF(B48="","",IF($G$5=Other_tables!$I$2,VLOOKUP(G48,Other_tables!$E$3:$K$225,5,FALSE),IF($G$5=Other_tables!$J$2,VLOOKUP(G48,Other_tables!$E$3:$K$225,6,FALSE),IF($G$5=Other_tables!$K$2,VLOOKUP(G48,Other_tables!$E$3:$K$225,7,FALSE),"?"))))</f>
        <v/>
      </c>
      <c r="F48" s="27">
        <f t="shared" ref="F48:F50" si="49">IF(OR(E48="",E48="?"),0,((((0.981*E48*C48)/(0.0831*(273.15+$G$4)))*16)/1000)*((100-$G$7)/100))</f>
        <v>0</v>
      </c>
      <c r="G48" s="16">
        <f>B13</f>
        <v>0</v>
      </c>
      <c r="Q48" s="159">
        <f t="shared" ref="Q48:Q50" si="50">IF(OR(E48="",E48="?"),0,(F48/((100-$G$7)/100))*2.48)</f>
        <v>0</v>
      </c>
      <c r="R48" s="159">
        <f>IF(OR(E48="",E48="?"),0,(F48*(12/16)+AR48+AQ48+AP48))</f>
        <v>0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0</v>
      </c>
      <c r="W48" s="159">
        <f t="shared" ref="W48:W50" si="52">IF(OR(E48="",E48="?"),0,(F48/((100-$G$7)/100))*2.48)</f>
        <v>0</v>
      </c>
      <c r="X48" s="159">
        <f>W48</f>
        <v>0</v>
      </c>
      <c r="Y48" s="165"/>
      <c r="AP48" s="188">
        <f>IF(F48="","",(F48/((100-$G$7)/100))*(12/16)*0.538)</f>
        <v>0</v>
      </c>
      <c r="AQ48" s="26">
        <v>0</v>
      </c>
      <c r="AR48" s="188">
        <f>IF(F48="","",((F48/((100-$G$7)/100))-F48)*(12/16))</f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 t="str">
        <f>B14</f>
        <v>Plant_slurry_conv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/>
      </c>
      <c r="C50" s="27">
        <f>IF(B50="",0,IF(VLOOKUP(G50,Other_tables!$E$3:$H$225,3,FALSE)="Nej",VLOOKUP(B50,$B$31:$AH$42,31,FALSE),((VLOOKUP(G50,Other_tables!$E$3:$H$225,4,FALSE))/100)*VLOOKUP(B50,$B$31:$F$42,5,FALSE)))</f>
        <v>0</v>
      </c>
      <c r="D50" s="162"/>
      <c r="E50" s="16" t="str">
        <f>IF(B50="","",IF($G$5=Other_tables!$I$2,VLOOKUP(G50,Other_tables!$E$3:$K$225,5,FALSE),IF($G$5=Other_tables!$J$2,VLOOKUP(G50,Other_tables!$E$3:$K$225,6,FALSE),IF($G$5=Other_tables!$K$2,VLOOKUP(G50,Other_tables!$E$3:$K$225,7,FALSE),"?"))))</f>
        <v/>
      </c>
      <c r="F50" s="27">
        <f t="shared" si="49"/>
        <v>0</v>
      </c>
      <c r="G50" s="16">
        <f>B15</f>
        <v>0</v>
      </c>
      <c r="Q50" s="159">
        <f t="shared" si="50"/>
        <v>0</v>
      </c>
      <c r="R50" s="159">
        <f t="shared" si="53"/>
        <v>0</v>
      </c>
      <c r="S50" s="159">
        <v>0</v>
      </c>
      <c r="T50" s="159">
        <v>0</v>
      </c>
      <c r="U50" s="159">
        <v>0</v>
      </c>
      <c r="V50" s="159">
        <f t="shared" si="51"/>
        <v>0</v>
      </c>
      <c r="W50" s="159">
        <f t="shared" si="52"/>
        <v>0</v>
      </c>
      <c r="X50" s="159">
        <f t="shared" si="54"/>
        <v>0</v>
      </c>
      <c r="Y50" s="165"/>
      <c r="AP50" s="188">
        <f>IF(F50="","",(F50/((100-$G$7)/100))*(12/16)*0.538)</f>
        <v>0</v>
      </c>
      <c r="AQ50" s="26">
        <v>0</v>
      </c>
      <c r="AR50" s="188">
        <f>IF(F50="","",((F50/((100-$G$7)/100))-F50)*(12/16))</f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/>
      </c>
      <c r="C51" s="27">
        <f>IF(B51="",0,IF(VLOOKUP(G51,Other_tables!$E$3:$H$129,3,FALSE)="Nej",VLOOKUP(B51,$B$31:$AH$42,31,FALSE),((VLOOKUP(G51,Other_tables!$E$3:$H$129,4,FALSE))/100)*VLOOKUP(B51,$B$31:$F$42,5,FALSE)))</f>
        <v>0</v>
      </c>
      <c r="D51" s="162"/>
      <c r="E51" s="16" t="str">
        <f>IF(B51="","",IF($G$5=Other_tables!$I$2,VLOOKUP(G51,Other_tables!$E$3:$K$225,5,FALSE),IF($G$5=Other_tables!$J$2,VLOOKUP(G51,Other_tables!$E$3:$K$225,6,FALSE),IF($G$5=Other_tables!$K$2,VLOOKUP(G51,Other_tables!$E$3:$K$225,7,FALSE),"?"))))</f>
        <v/>
      </c>
      <c r="F51" s="27">
        <f>IF(OR(E51="",E51="?"),0,((((0.981*E51*C51)/(0.0831*(273.15+$G$4)))*16)/1000)*((100-$G$7)/100))</f>
        <v>0</v>
      </c>
      <c r="G51" s="16">
        <f>B16</f>
        <v>0</v>
      </c>
      <c r="Q51" s="159">
        <f>IF(OR(E51="",E51="?"),0,(F51/((100-$G$7)/100))*2.48)</f>
        <v>0</v>
      </c>
      <c r="R51" s="159">
        <f t="shared" si="53"/>
        <v>0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0</v>
      </c>
      <c r="W51" s="159">
        <f>IF(OR(E51="",E51="?"),0,(F51/((100-$G$7)/100))*2.48)</f>
        <v>0</v>
      </c>
      <c r="X51" s="159">
        <f t="shared" si="54"/>
        <v>0</v>
      </c>
      <c r="Y51" s="165"/>
      <c r="AP51" s="188">
        <f>IF(F51="","",(F51/((100-$G$7)/100))*(12/16)*0.538)</f>
        <v>0</v>
      </c>
      <c r="AQ51" s="26">
        <v>0</v>
      </c>
      <c r="AR51" s="188">
        <f>IF(F51="","",((F51/((100-$G$7)/100))-F51)*(12/16))</f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</v>
      </c>
      <c r="Q52" s="27">
        <f t="shared" ref="Q52:X52" si="55">SUM(I36,Q48:Q51)</f>
        <v>0</v>
      </c>
      <c r="R52" s="27">
        <f t="shared" si="55"/>
        <v>0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0</v>
      </c>
      <c r="W52" s="27">
        <f t="shared" si="55"/>
        <v>0</v>
      </c>
      <c r="X52" s="164">
        <f t="shared" si="55"/>
        <v>0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14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14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/>
      <c r="C57" s="8" t="s">
        <v>13</v>
      </c>
      <c r="D57" s="116"/>
      <c r="E57" s="169">
        <f>Z31+Z34+Z37+Z40-Q52</f>
        <v>0</v>
      </c>
      <c r="F57" s="93"/>
      <c r="G57" s="128"/>
      <c r="H57" s="93">
        <v>12.8</v>
      </c>
      <c r="I57" s="23"/>
      <c r="J57" s="23"/>
      <c r="K57" s="93">
        <v>27.9</v>
      </c>
      <c r="L57" s="139">
        <f>C48+C49+C50+C51-W52</f>
        <v>0</v>
      </c>
      <c r="M57" s="139">
        <v>0</v>
      </c>
      <c r="O57" s="278">
        <f>IF(B57="",0,((($B$69*$Z$57)/1000)/$B$72)*1000)</f>
        <v>0</v>
      </c>
      <c r="Q57" s="159">
        <f>AR57*(16/12)*19.5</f>
        <v>0</v>
      </c>
      <c r="R57" s="159">
        <f>AR57*11</f>
        <v>0</v>
      </c>
      <c r="S57" s="159">
        <v>0</v>
      </c>
      <c r="T57" s="159">
        <v>0</v>
      </c>
      <c r="U57" s="159">
        <v>0</v>
      </c>
      <c r="V57" s="159">
        <f>(AR57*(16/12)*55)+(AR57*10*21.75)</f>
        <v>0</v>
      </c>
      <c r="W57" s="159">
        <f>AR57*(16/12)*19.5</f>
        <v>0</v>
      </c>
      <c r="X57" s="159">
        <f>IF(L57&gt;0,(L57-(L57*BH57^(F57/10))),0)</f>
        <v>0</v>
      </c>
      <c r="Y57" s="190"/>
      <c r="Z57" s="197">
        <f>(Z31+Z34+Z37+Z40)-Q52-Q57</f>
        <v>0</v>
      </c>
      <c r="AA57" s="198">
        <f>(AA31+AA34+AA37+AA40)-R52-R57</f>
        <v>0</v>
      </c>
      <c r="AB57" s="198">
        <f t="shared" ref="AB57:AD57" si="56">(AB31+AB34+AB37+AB40)-S52-S57</f>
        <v>0</v>
      </c>
      <c r="AC57" s="198">
        <f t="shared" si="56"/>
        <v>0</v>
      </c>
      <c r="AD57" s="198">
        <f t="shared" si="56"/>
        <v>0</v>
      </c>
      <c r="AE57" s="198">
        <f>(AE31+AE34+AE37+AE40)-V52-V57</f>
        <v>0</v>
      </c>
      <c r="AF57" s="198">
        <f>(AF31+AF34+AF37+AF40)-W52-W57</f>
        <v>0</v>
      </c>
      <c r="AG57" s="198">
        <f>IF(OR(G22="IPCC_MCF_B0",G22=""),L57-X57,(AG31+AG34+AG37+AG40+AH31+AH34+AH37+AH40)-X52-X57)</f>
        <v>0</v>
      </c>
      <c r="AH57" s="199"/>
      <c r="AI57" s="156" t="e">
        <f>IF($E57="","",(AA57/$Z$57)*1000)</f>
        <v>#DIV/0!</v>
      </c>
      <c r="AJ57" s="157" t="e">
        <f t="shared" ref="AJ57:AN57" si="57">IF($E57="","",(AB57/$Z$57)*1000)</f>
        <v>#DIV/0!</v>
      </c>
      <c r="AK57" s="157" t="e">
        <f t="shared" si="57"/>
        <v>#DIV/0!</v>
      </c>
      <c r="AL57" s="157" t="e">
        <f t="shared" si="57"/>
        <v>#DIV/0!</v>
      </c>
      <c r="AM57" s="157" t="e">
        <f>IF($E57="","",(AE57/$Z$57))</f>
        <v>#DIV/0!</v>
      </c>
      <c r="AN57" s="158" t="e">
        <f t="shared" si="57"/>
        <v>#DIV/0!</v>
      </c>
      <c r="AP57" s="188">
        <f>IF(B57="",0,(AR57*10))</f>
        <v>0</v>
      </c>
      <c r="AQ57" s="26">
        <v>0</v>
      </c>
      <c r="AR57" s="188">
        <f>IF(B57="",0,IF(G57="Arrhenius",(BL57+BM57)*(12/16),"?"))</f>
        <v>0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0</v>
      </c>
      <c r="BE57" s="159"/>
      <c r="BF57" s="159">
        <f>10*19.5*BD57</f>
        <v>0</v>
      </c>
      <c r="BG57" s="159"/>
      <c r="BH57" s="159" t="e">
        <f>1-(BF57/L57)</f>
        <v>#DIV/0!</v>
      </c>
      <c r="BI57" s="159"/>
      <c r="BJ57" s="159" t="e">
        <f>(L57+L57*BH57^(F57/10))/2</f>
        <v>#DIV/0!</v>
      </c>
      <c r="BK57" s="159" t="e">
        <f>(M57+M57*BI57^(F57/10))/2</f>
        <v>#NUM!</v>
      </c>
      <c r="BL57" s="315" t="e">
        <f>(((BJ57*EXP($K$57-81000*(1/(8.314*(H57+273.15)))))*24)*F57)/1000</f>
        <v>#DIV/0!</v>
      </c>
      <c r="BM57" s="159"/>
      <c r="BR57" s="329">
        <f t="shared" ref="BR57" si="58">$X$17</f>
        <v>1</v>
      </c>
      <c r="BT57" s="228">
        <f t="shared" si="43"/>
        <v>0</v>
      </c>
      <c r="BU57" s="228">
        <f t="shared" si="43"/>
        <v>0</v>
      </c>
      <c r="BV57" s="228">
        <f t="shared" si="43"/>
        <v>0</v>
      </c>
      <c r="BW57" s="228">
        <f t="shared" si="42"/>
        <v>0</v>
      </c>
      <c r="BX57" s="228">
        <f t="shared" si="42"/>
        <v>0</v>
      </c>
      <c r="BY57" s="228">
        <f t="shared" si="42"/>
        <v>0</v>
      </c>
      <c r="BZ57" s="228">
        <f t="shared" si="42"/>
        <v>0</v>
      </c>
      <c r="CA57" s="228">
        <f t="shared" si="42"/>
        <v>0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/>
      <c r="C62" s="8" t="s">
        <v>13</v>
      </c>
      <c r="D62" s="116"/>
      <c r="E62" s="25"/>
      <c r="F62" s="27">
        <f>(E57-Q57)*E62</f>
        <v>0</v>
      </c>
      <c r="G62" s="8" t="str">
        <f>IF(B62="","",VLOOKUP(B62,'Processed products'!$AJ$5:$AM$104,2,FALSE))</f>
        <v/>
      </c>
      <c r="H62" s="8" t="str">
        <f>IF(B62="","",VLOOKUP(B62,'Processed products'!$AJ$5:$AM$104,3,FALSE))</f>
        <v/>
      </c>
      <c r="I62" s="8" t="str">
        <f>IF(B62="","",VLOOKUP(B62,'Processed products'!$AJ$5:$AM$104,4,FALSE))</f>
        <v/>
      </c>
      <c r="L62" s="26"/>
      <c r="M62" s="26"/>
      <c r="N62" s="26"/>
      <c r="O62" s="26"/>
      <c r="P62" s="26"/>
      <c r="Q62" s="26"/>
      <c r="T62" s="16" t="str">
        <f>(IF($B62="","",VLOOKUP($B62,'Processed products'!$AJ$5:$AN$104,5,FALSE)))</f>
        <v/>
      </c>
      <c r="Z62" s="195">
        <f>F62</f>
        <v>0</v>
      </c>
      <c r="AA62" s="27">
        <f>(($AA$31+$AA$34+$AA$37+$AA$40)-$R$52-$R$57)*L62</f>
        <v>0</v>
      </c>
      <c r="AB62" s="27">
        <f>(($AB$31+$AB$34+$AB$37+$AB$40)-$S$52-$S$57)*M62</f>
        <v>0</v>
      </c>
      <c r="AC62" s="27">
        <f>(($AC$31+$AC$34+$AC$37+$AC$40)-$T$52-$T$57)*N62</f>
        <v>0</v>
      </c>
      <c r="AD62" s="27">
        <f>(($AD$31+$AD$34+$AD$37+$AD$40)-$U$52-$U$57)*O62</f>
        <v>0</v>
      </c>
      <c r="AE62" s="27">
        <f>(($AE$31+$AE$34+$AE$37+$AE$40)-$V$52-$V$57)*P62</f>
        <v>0</v>
      </c>
      <c r="AF62" s="27">
        <f>(($AF$31+$AF$34+$AF$37+$AF$40)-$W$52-$W$57)*Q62</f>
        <v>0</v>
      </c>
      <c r="AG62" s="27">
        <f>($AG$57*Q62)</f>
        <v>0</v>
      </c>
      <c r="AH62" s="196"/>
      <c r="AI62" s="200" t="str">
        <f t="shared" ref="AI62:AL64" si="59">IF($E62="","",(AA62/$F62)*1000)</f>
        <v/>
      </c>
      <c r="AJ62" s="18" t="str">
        <f t="shared" si="59"/>
        <v/>
      </c>
      <c r="AK62" s="18" t="str">
        <f t="shared" si="59"/>
        <v/>
      </c>
      <c r="AL62" s="18" t="str">
        <f t="shared" si="59"/>
        <v/>
      </c>
      <c r="AM62" s="18" t="str">
        <f t="shared" ref="AM62:AN64" si="60">IF($E62="","",(AE62/$F62))</f>
        <v/>
      </c>
      <c r="AN62" s="201" t="str">
        <f t="shared" si="60"/>
        <v/>
      </c>
      <c r="BR62" s="329">
        <f t="shared" ref="BR62:BR64" si="61">$X$17</f>
        <v>1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/>
      <c r="C63" s="8" t="s">
        <v>13</v>
      </c>
      <c r="D63" s="116"/>
      <c r="E63" s="25"/>
      <c r="F63" s="27">
        <f>(E57-Q57)*E63</f>
        <v>0</v>
      </c>
      <c r="G63" s="8" t="str">
        <f>IF(B63="","",VLOOKUP(B63,'Processed products'!$AJ$5:$AM$104,2,FALSE))</f>
        <v/>
      </c>
      <c r="H63" s="8" t="str">
        <f>IF(B63="","",VLOOKUP(B63,'Processed products'!$AJ$5:$AM$104,3,FALSE))</f>
        <v/>
      </c>
      <c r="I63" s="8" t="str">
        <f>IF(B63="","",VLOOKUP(B63,'Processed products'!$AJ$5:$AM$104,4,FALSE))</f>
        <v/>
      </c>
      <c r="L63" s="26"/>
      <c r="M63" s="26"/>
      <c r="N63" s="26"/>
      <c r="O63" s="26"/>
      <c r="P63" s="26"/>
      <c r="Q63" s="26"/>
      <c r="T63" s="16" t="str">
        <f>(IF($B63="","",VLOOKUP($B63,'Processed products'!$AJ$5:$AN$104,5,FALSE)))</f>
        <v/>
      </c>
      <c r="Z63" s="195">
        <f t="shared" ref="Z63:Z64" si="62">F63</f>
        <v>0</v>
      </c>
      <c r="AA63" s="27">
        <f>(($AA$31+$AA$34+$AA$37+$AA$40)-$R$52-$R$57)*L63</f>
        <v>0</v>
      </c>
      <c r="AB63" s="27">
        <f>(($AB$31+$AB$34+$AB$37+$AB$40)-$S$52-$S$57)*M63</f>
        <v>0</v>
      </c>
      <c r="AC63" s="27">
        <f>(($AC$31+$AC$34+$AC$37+$AC$40)-$T$52-$T$57)*N63</f>
        <v>0</v>
      </c>
      <c r="AD63" s="27">
        <f>(($AD$31+$AD$34+$AD$37+$AD$40)-$U$52-$U$57)*O63</f>
        <v>0</v>
      </c>
      <c r="AE63" s="27">
        <f>(($AE$31+$AE$34+$AE$37+$AE$40)-$V$52-$V$57)*P63</f>
        <v>0</v>
      </c>
      <c r="AF63" s="27">
        <f>(($AF$31+$AF$34+$AF$37+$AF$40)-$W$52-$W$57)*Q63</f>
        <v>0</v>
      </c>
      <c r="AG63" s="27">
        <f t="shared" ref="AG63:AG64" si="63">($AG$57*Q63)</f>
        <v>0</v>
      </c>
      <c r="AH63" s="196"/>
      <c r="AI63" s="200" t="str">
        <f t="shared" si="59"/>
        <v/>
      </c>
      <c r="AJ63" s="18" t="str">
        <f t="shared" si="59"/>
        <v/>
      </c>
      <c r="AK63" s="18" t="str">
        <f t="shared" si="59"/>
        <v/>
      </c>
      <c r="AL63" s="18" t="str">
        <f t="shared" si="59"/>
        <v/>
      </c>
      <c r="AM63" s="18" t="str">
        <f t="shared" si="60"/>
        <v/>
      </c>
      <c r="AN63" s="201" t="str">
        <f t="shared" si="60"/>
        <v/>
      </c>
      <c r="BR63" s="329">
        <f t="shared" si="61"/>
        <v>1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1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0</v>
      </c>
      <c r="L65" s="27">
        <f>SUM(L62:L64)</f>
        <v>0</v>
      </c>
      <c r="M65" s="27">
        <f t="shared" ref="M65:Q65" si="64">SUM(M62:M64)</f>
        <v>0</v>
      </c>
      <c r="N65" s="27">
        <f t="shared" si="64"/>
        <v>0</v>
      </c>
      <c r="O65" s="27">
        <f t="shared" si="64"/>
        <v>0</v>
      </c>
      <c r="P65" s="27">
        <f t="shared" si="64"/>
        <v>0</v>
      </c>
      <c r="Q65" s="27">
        <f t="shared" si="64"/>
        <v>0</v>
      </c>
      <c r="Y65" s="225" t="s">
        <v>76</v>
      </c>
      <c r="Z65" s="141">
        <f t="shared" ref="Z65:AG65" si="65">SUM(Z62:Z64)</f>
        <v>0</v>
      </c>
      <c r="AA65" s="141">
        <f t="shared" si="65"/>
        <v>0</v>
      </c>
      <c r="AB65" s="141">
        <f t="shared" si="65"/>
        <v>0</v>
      </c>
      <c r="AC65" s="141">
        <f t="shared" si="65"/>
        <v>0</v>
      </c>
      <c r="AD65" s="141">
        <f t="shared" si="65"/>
        <v>0</v>
      </c>
      <c r="AE65" s="141">
        <f t="shared" si="65"/>
        <v>0</v>
      </c>
      <c r="AF65" s="141">
        <f t="shared" si="65"/>
        <v>0</v>
      </c>
      <c r="AG65" s="141">
        <f t="shared" si="65"/>
        <v>0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Y66" s="221" t="s">
        <v>74</v>
      </c>
      <c r="Z66" s="198">
        <f t="shared" ref="Z66:AF66" si="66">(Z31+Z34+Z37+Z40)-Q52-Q57-Z65</f>
        <v>0</v>
      </c>
      <c r="AA66" s="198">
        <f t="shared" si="66"/>
        <v>0</v>
      </c>
      <c r="AB66" s="198">
        <f t="shared" si="66"/>
        <v>0</v>
      </c>
      <c r="AC66" s="198">
        <f t="shared" si="66"/>
        <v>0</v>
      </c>
      <c r="AD66" s="198">
        <f t="shared" si="66"/>
        <v>0</v>
      </c>
      <c r="AE66" s="198">
        <f t="shared" si="66"/>
        <v>0</v>
      </c>
      <c r="AF66" s="198">
        <f t="shared" si="66"/>
        <v>0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 t="e">
        <f>(F31*T31+F34*T34+F37*T37+F40*T40)/(F31+F34+F37+F40)</f>
        <v>#DIV/0!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 t="e">
        <f>(B69/B70)</f>
        <v>#DIV/0!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 t="e">
        <f>B71*(Z31+Z34+Z37+Z40)</f>
        <v>#DIV/0!</v>
      </c>
      <c r="AL72" s="72"/>
      <c r="AM72" s="82"/>
      <c r="AN72" s="82"/>
      <c r="AO72" s="82"/>
      <c r="AP72" s="82"/>
      <c r="AQ72" s="82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IF(F52=0,0,B72-(1-(B69/1000))*(F31+F34+F37+F40))</f>
        <v>0</v>
      </c>
      <c r="AL73" s="72"/>
      <c r="AM73" s="82"/>
      <c r="AN73" s="82"/>
      <c r="AO73" s="82"/>
      <c r="AP73" s="82"/>
      <c r="AQ73" s="82"/>
      <c r="BT73" s="228" t="e">
        <f t="shared" ref="BT73:CB73" si="68">IF($B72="Yes",Z73,0)</f>
        <v>#DIV/0!</v>
      </c>
      <c r="BU73" s="228" t="e">
        <f t="shared" si="68"/>
        <v>#DIV/0!</v>
      </c>
      <c r="BV73" s="228" t="e">
        <f t="shared" si="68"/>
        <v>#DIV/0!</v>
      </c>
      <c r="BW73" s="228" t="e">
        <f t="shared" si="68"/>
        <v>#DIV/0!</v>
      </c>
      <c r="BX73" s="228" t="e">
        <f t="shared" si="68"/>
        <v>#DIV/0!</v>
      </c>
      <c r="BY73" s="228" t="e">
        <f t="shared" si="68"/>
        <v>#DIV/0!</v>
      </c>
      <c r="BZ73" s="228" t="e">
        <f t="shared" si="68"/>
        <v>#DIV/0!</v>
      </c>
      <c r="CA73" s="228" t="e">
        <f t="shared" si="68"/>
        <v>#DIV/0!</v>
      </c>
      <c r="CB73" s="228" t="e">
        <f t="shared" si="68"/>
        <v>#DIV/0!</v>
      </c>
    </row>
    <row r="74" spans="1:80" ht="15" thickBot="1" x14ac:dyDescent="0.35">
      <c r="D74" s="102"/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11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0</v>
      </c>
      <c r="J78" s="115">
        <f>F78-I78</f>
        <v>0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1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66</v>
      </c>
      <c r="J79" s="115">
        <f t="shared" ref="J79:J83" si="76">F79-I79</f>
        <v>-66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1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0</v>
      </c>
      <c r="J80" s="115">
        <f t="shared" si="76"/>
        <v>0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1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1</v>
      </c>
      <c r="BT81" s="228"/>
    </row>
    <row r="82" spans="1:80" x14ac:dyDescent="0.3">
      <c r="A82" s="85" t="s">
        <v>132</v>
      </c>
      <c r="B82" s="116"/>
      <c r="C82" s="8" t="s">
        <v>13</v>
      </c>
      <c r="D82" s="116"/>
      <c r="E82" s="169" t="str">
        <f>IF(B82="","",VLOOKUP(B82,$B$62:$F$64,5,FALSE))</f>
        <v/>
      </c>
      <c r="F82" s="93"/>
      <c r="G82" s="128"/>
      <c r="H82" s="93"/>
      <c r="I82" s="115">
        <f>IF(B82="",0,(($E$22*$F$22+$E$23*$F$23+$E$24*$F$24+$E$25*$F$25)/$E$26)+$F$57)</f>
        <v>0</v>
      </c>
      <c r="J82" s="115">
        <f t="shared" si="76"/>
        <v>0</v>
      </c>
      <c r="K82" s="93">
        <v>27.9</v>
      </c>
      <c r="L82" s="139" t="str">
        <f>IF(B82="","",VLOOKUP(B82,$B$62:$AH$64,32,FALSE)+M82)</f>
        <v/>
      </c>
      <c r="M82" s="139" t="str">
        <f>IF(B82="","",VLOOKUP(B82,$B$62:$AH$64,33,FALSE))</f>
        <v/>
      </c>
      <c r="O82" s="278" t="str">
        <f>(IF($B82="","",VLOOKUP($B82,'Processed products'!$AJ$5:$AN$250,5,FALSE)))</f>
        <v/>
      </c>
      <c r="Q82" s="159">
        <f>AR82*(16/12)*19.5</f>
        <v>0</v>
      </c>
      <c r="R82" s="159">
        <f>AR82*11</f>
        <v>0</v>
      </c>
      <c r="S82" s="159">
        <v>0</v>
      </c>
      <c r="T82" s="159">
        <v>0</v>
      </c>
      <c r="U82" s="159">
        <v>0</v>
      </c>
      <c r="V82" s="159">
        <f>(AR82*(16/12)*55)+(AR82*10*21.75)</f>
        <v>0</v>
      </c>
      <c r="W82" s="159">
        <f>AR82*(16/12)*19.5</f>
        <v>0</v>
      </c>
      <c r="X82" s="159">
        <f>AR82*(16/12)*19.5</f>
        <v>0</v>
      </c>
      <c r="Y82" s="190"/>
      <c r="Z82" s="195">
        <f>IF($B82="",0,(VLOOKUP($B82,$B$62:$AH$64,25,FALSE))-Q82)</f>
        <v>0</v>
      </c>
      <c r="AA82" s="27">
        <f>IF($B82="",0,(VLOOKUP($B82,$B$62:$AH$64,26,FALSE))-R82)</f>
        <v>0</v>
      </c>
      <c r="AB82" s="27">
        <f>IF($B82="",0,(VLOOKUP($B82,$B$62:$AH$64,27,FALSE))-S82)</f>
        <v>0</v>
      </c>
      <c r="AC82" s="27">
        <f>IF($B82="",0,(VLOOKUP($B82,$B$62:$AH$64,28,FALSE))-T82)</f>
        <v>0</v>
      </c>
      <c r="AD82" s="27">
        <f>IF($B82="",0,(VLOOKUP($B82,$B$62:$AH$64,29,FALSE))-U82)</f>
        <v>0</v>
      </c>
      <c r="AE82" s="27">
        <f>IF($B82="",0,(VLOOKUP($B82,$B$62:$AH$64,30,FALSE))-V82)</f>
        <v>0</v>
      </c>
      <c r="AF82" s="27">
        <f>IF($B82="",0,(VLOOKUP($B82,$B$62:$AH$64,31,FALSE))-W82)</f>
        <v>0</v>
      </c>
      <c r="AG82" s="27">
        <f>IF($B82="",0,(L82-X82))</f>
        <v>0</v>
      </c>
      <c r="AH82" s="196"/>
      <c r="AI82" s="192" t="str">
        <f t="shared" si="70"/>
        <v/>
      </c>
      <c r="AJ82" s="18" t="str">
        <f t="shared" si="70"/>
        <v/>
      </c>
      <c r="AK82" s="18" t="str">
        <f t="shared" si="70"/>
        <v/>
      </c>
      <c r="AL82" s="18" t="str">
        <f t="shared" si="70"/>
        <v/>
      </c>
      <c r="AM82" s="18" t="str">
        <f>IF($E82="","",(AE82/$Z82))</f>
        <v/>
      </c>
      <c r="AN82" s="201" t="str">
        <f>IF($E82="","",(AF82/$Z82)*1000)</f>
        <v/>
      </c>
      <c r="AP82" s="188" t="str">
        <f>IF(B82="","",(AR82*10))</f>
        <v/>
      </c>
      <c r="AQ82" s="26">
        <v>0</v>
      </c>
      <c r="AR82" s="188">
        <f t="shared" si="95"/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 t="e">
        <f>((L82*EXP(K82-81000*(1/(8.314*(H82+273.15)))))*24)/1000</f>
        <v>#VALUE!</v>
      </c>
      <c r="BE82" s="159"/>
      <c r="BF82" s="159" t="e">
        <f>10*19.5*BD82</f>
        <v>#VALUE!</v>
      </c>
      <c r="BG82" s="159"/>
      <c r="BH82" s="159" t="e">
        <f>1-(BF82/L82)</f>
        <v>#VALUE!</v>
      </c>
      <c r="BI82" s="159"/>
      <c r="BJ82" s="159" t="e">
        <f>(L82+L82*BH82^(J82/10))/2</f>
        <v>#VALUE!</v>
      </c>
      <c r="BK82" s="159"/>
      <c r="BL82" s="159" t="e">
        <f>(((BJ82*EXP($K82-81000*(1/(8.314*(H82+273.15)))))*24)*J82)/1000</f>
        <v>#VALUE!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1</v>
      </c>
      <c r="BT82" s="228"/>
    </row>
    <row r="83" spans="1:80" ht="15" thickBot="1" x14ac:dyDescent="0.35">
      <c r="A83" s="85" t="s">
        <v>132</v>
      </c>
      <c r="B83" s="116"/>
      <c r="C83" s="8" t="s">
        <v>13</v>
      </c>
      <c r="D83" s="116"/>
      <c r="E83" s="169" t="str">
        <f>IF(B83="","",VLOOKUP(B83,$B$62:$F$64,5,FALSE))</f>
        <v/>
      </c>
      <c r="F83" s="93"/>
      <c r="G83" s="128"/>
      <c r="H83" s="93"/>
      <c r="I83" s="115">
        <f>IF(B83="",0,(($E$22*$F$22+$E$23*$F$23+$E$24*$F$24+$E$25*$F$25)/$E$26)+$F$57)</f>
        <v>0</v>
      </c>
      <c r="J83" s="115">
        <f t="shared" si="76"/>
        <v>0</v>
      </c>
      <c r="K83" s="93"/>
      <c r="L83" s="139" t="str">
        <f>IF(B83="","",VLOOKUP(B83,$B$62:$AH$64,32,FALSE)+M83)</f>
        <v/>
      </c>
      <c r="M83" s="139" t="str">
        <f>IF(B83="","",VLOOKUP(B83,$B$62:$AH$64,33,FALSE))</f>
        <v/>
      </c>
      <c r="O83" s="278" t="str">
        <f>(IF($B83="","",VLOOKUP($B83,'Processed products'!$AJ$5:$AN$250,5,FALSE)))</f>
        <v/>
      </c>
      <c r="Q83" s="159">
        <f>AR83*(16/12)*19.5</f>
        <v>0</v>
      </c>
      <c r="R83" s="159">
        <f>AR83*11</f>
        <v>0</v>
      </c>
      <c r="S83" s="159">
        <v>0</v>
      </c>
      <c r="T83" s="159">
        <v>0</v>
      </c>
      <c r="U83" s="159">
        <v>0</v>
      </c>
      <c r="V83" s="159">
        <f>(AR83*(16/12)*55)+(AR83*10*21.75)</f>
        <v>0</v>
      </c>
      <c r="W83" s="159">
        <f>AR83*(16/12)*19.5</f>
        <v>0</v>
      </c>
      <c r="X83" s="159">
        <f>AR83*(16/12)*19.5</f>
        <v>0</v>
      </c>
      <c r="Y83" s="190"/>
      <c r="Z83" s="197">
        <f>IF($B83="",0,(VLOOKUP($B83,$B$62:$AH$64,25,FALSE))-Q83)</f>
        <v>0</v>
      </c>
      <c r="AA83" s="198">
        <f>IF($B83="",0,(VLOOKUP($B83,$B$62:$AH$64,26,FALSE))-R83)</f>
        <v>0</v>
      </c>
      <c r="AB83" s="198">
        <f>IF($B83="",0,(VLOOKUP($B83,$B$62:$AH$64,27,FALSE))-S83)</f>
        <v>0</v>
      </c>
      <c r="AC83" s="198">
        <f>IF($B83="",0,(VLOOKUP($B83,$B$62:$AH$64,28,FALSE))-T83)</f>
        <v>0</v>
      </c>
      <c r="AD83" s="198">
        <f>IF($B83="",0,(VLOOKUP($B83,$B$62:$AH$64,29,FALSE))-U83)</f>
        <v>0</v>
      </c>
      <c r="AE83" s="198">
        <f>IF($B83="",0,(VLOOKUP($B83,$B$62:$AH$64,30,FALSE))-V83)</f>
        <v>0</v>
      </c>
      <c r="AF83" s="198">
        <f>IF($B83="",0,(VLOOKUP($B83,$B$62:$AH$64,31,FALSE))-W83)</f>
        <v>0</v>
      </c>
      <c r="AG83" s="198">
        <f>IF($B83="",0,(L83-X83))</f>
        <v>0</v>
      </c>
      <c r="AH83" s="199"/>
      <c r="AI83" s="192" t="str">
        <f t="shared" si="70"/>
        <v/>
      </c>
      <c r="AJ83" s="18" t="str">
        <f t="shared" si="70"/>
        <v/>
      </c>
      <c r="AK83" s="18" t="str">
        <f t="shared" si="70"/>
        <v/>
      </c>
      <c r="AL83" s="18" t="str">
        <f t="shared" si="70"/>
        <v/>
      </c>
      <c r="AM83" s="18" t="str">
        <f>IF($E83="","",(AE83/$Z83))</f>
        <v/>
      </c>
      <c r="AN83" s="201" t="str">
        <f>IF($E83="","",(AF83/$Z83)*1000)</f>
        <v/>
      </c>
      <c r="AP83" s="188" t="str">
        <f>IF(B83="","",(AR83*10))</f>
        <v/>
      </c>
      <c r="AQ83" s="26">
        <v>0</v>
      </c>
      <c r="AR83" s="188">
        <f t="shared" si="95"/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 t="e">
        <f>((L83*EXP(K83-81000*(1/(8.314*(H83+273.15)))))*24)/1000</f>
        <v>#VALUE!</v>
      </c>
      <c r="BE83" s="159"/>
      <c r="BF83" s="159" t="e">
        <f>10*19.5*BD83</f>
        <v>#VALUE!</v>
      </c>
      <c r="BG83" s="159"/>
      <c r="BH83" s="159" t="e">
        <f>1-(BF83/L83)</f>
        <v>#VALUE!</v>
      </c>
      <c r="BI83" s="159"/>
      <c r="BJ83" s="159" t="e">
        <f>(L83+L83*BH83^(J83/10))/2</f>
        <v>#VALUE!</v>
      </c>
      <c r="BK83" s="159"/>
      <c r="BL83" s="159" t="e">
        <f>(((BJ83*EXP($K83-81000*(1/(8.314*(H83+273.15)))))*24)*J83)/1000</f>
        <v>#VALUE!</v>
      </c>
      <c r="BM83" s="159"/>
      <c r="BO83" s="318">
        <f>VLOOKUP(B83,'Processed products'!$AJ$5:$AV$250,13,FALSE)</f>
        <v>0</v>
      </c>
      <c r="BP83" s="319">
        <f>VLOOKUP(B83,'Processed products'!$AJ$5:$AV$250,12,FALSE)</f>
        <v>0</v>
      </c>
      <c r="BR83" s="329">
        <f t="shared" si="75"/>
        <v>1</v>
      </c>
      <c r="BT83" s="228"/>
    </row>
    <row r="84" spans="1:80" ht="15" thickBot="1" x14ac:dyDescent="0.35">
      <c r="BT84" s="228" t="e">
        <f>SUM(BT10:BT83)</f>
        <v>#DIV/0!</v>
      </c>
      <c r="BU84" s="228" t="e">
        <f t="shared" ref="BU84:CB84" si="102">SUM(BU10:BU83)</f>
        <v>#DIV/0!</v>
      </c>
      <c r="BV84" s="228" t="e">
        <f t="shared" si="102"/>
        <v>#DIV/0!</v>
      </c>
      <c r="BW84" s="228" t="e">
        <f t="shared" si="102"/>
        <v>#DIV/0!</v>
      </c>
      <c r="BX84" s="228" t="e">
        <f t="shared" si="102"/>
        <v>#DIV/0!</v>
      </c>
      <c r="BY84" s="228" t="e">
        <f t="shared" si="102"/>
        <v>#DIV/0!</v>
      </c>
      <c r="BZ84" s="228" t="e">
        <f t="shared" si="102"/>
        <v>#DIV/0!</v>
      </c>
      <c r="CA84" s="228" t="e">
        <f t="shared" si="102"/>
        <v>#DIV/0!</v>
      </c>
      <c r="CB84" s="228" t="e">
        <f t="shared" si="102"/>
        <v>#DIV/0!</v>
      </c>
    </row>
    <row r="85" spans="1:80" x14ac:dyDescent="0.3">
      <c r="Y85" s="225" t="s">
        <v>76</v>
      </c>
      <c r="Z85" s="141">
        <f>SUM(Z78:Z83)</f>
        <v>0</v>
      </c>
      <c r="AA85" s="141">
        <f t="shared" ref="AA85:AF85" si="103">SUM(AA78:AA83)</f>
        <v>0</v>
      </c>
      <c r="AB85" s="141">
        <f t="shared" si="103"/>
        <v>0</v>
      </c>
      <c r="AC85" s="141">
        <f t="shared" si="103"/>
        <v>0</v>
      </c>
      <c r="AD85" s="141">
        <f t="shared" si="103"/>
        <v>0</v>
      </c>
      <c r="AE85" s="141">
        <f t="shared" si="103"/>
        <v>0</v>
      </c>
      <c r="AF85" s="226">
        <f t="shared" si="103"/>
        <v>0</v>
      </c>
      <c r="AG85" s="82"/>
      <c r="AH85" s="82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 t="e">
        <f>E17-Q26-Q52-Q57-SUM(Q78:Q83)-BT84-Z85</f>
        <v>#DIV/0!</v>
      </c>
      <c r="AA86" s="198" t="e">
        <f>($E$17*(R17/1000))-R26-R52-R57-SUM(R78:R83)-BU84-AA85</f>
        <v>#DIV/0!</v>
      </c>
      <c r="AB86" s="198" t="e">
        <f>($E$17*(S17/1000))-S26-S52-S57-SUM(S78:S83)-BV84-AB85</f>
        <v>#DIV/0!</v>
      </c>
      <c r="AC86" s="198" t="e">
        <f>($E$17*(T17/1000))-T26-T52-T57-SUM(T78:T83)-BW84-AC85</f>
        <v>#DIV/0!</v>
      </c>
      <c r="AD86" s="198" t="e">
        <f>($E$17*(U17/1000))-U26-U52-U57-SUM(U78:U83)-BX84-AD85</f>
        <v>#DIV/0!</v>
      </c>
      <c r="AE86" s="198" t="e">
        <f>($E$17*V17)-V26-V52-V57-SUM(V78:V83)-BY84-AE85</f>
        <v>#DIV/0!</v>
      </c>
      <c r="AF86" s="199" t="e">
        <f>($E$17*(W17/1000))-W26-W52-W57-SUM(W78:W83)-BZ84-AF85</f>
        <v>#DIV/0!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/>
      <c r="C88" s="232"/>
      <c r="D88" s="232"/>
      <c r="E88" s="232"/>
      <c r="F88" s="326">
        <f>J88</f>
        <v>100</v>
      </c>
      <c r="G88" s="130"/>
      <c r="H88" s="130">
        <f>E14/(P14/1000)</f>
        <v>22.222222222222221</v>
      </c>
      <c r="I88" s="130">
        <f>E14/(P14/1000)</f>
        <v>22.222222222222221</v>
      </c>
      <c r="J88" s="28">
        <f>I88/H88*100</f>
        <v>100</v>
      </c>
      <c r="K88" s="234">
        <f>IF(B88="",0,(((VLOOKUP(B88,$B$13:$E$16,4,FALSE)*1000)/(VLOOKUP(B88,$B$13:$P$16,15,FALSE))*(F88/100))/1000)*C88)</f>
        <v>0</v>
      </c>
      <c r="L88" s="234">
        <f>IF(E88="Diesel",VLOOKUP(D88,Other_tables!$O$5:$P$13,2,FALSE)*K88*1.007,0)</f>
        <v>0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0</v>
      </c>
      <c r="R88" s="234">
        <f>IF(O88="","0",SUMPRODUCT(($D$88:$D$101=O88)*$K$88:$K$101))</f>
        <v>0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</v>
      </c>
      <c r="S89" s="234">
        <f>IF(O89="Traktor",0,(R89*VLOOKUP(O89,Other_tables!$O$5:$P$13,2,FALSE))/1000)</f>
        <v>0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/>
      <c r="C97" s="232"/>
      <c r="D97" s="232"/>
      <c r="E97" s="232"/>
      <c r="F97" s="233">
        <v>100</v>
      </c>
      <c r="G97" s="130"/>
      <c r="H97" s="130"/>
      <c r="I97" s="130"/>
      <c r="J97" s="130"/>
      <c r="K97" s="234">
        <f t="shared" si="104"/>
        <v>0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0</v>
      </c>
      <c r="R97" s="240"/>
      <c r="S97" s="239">
        <f t="shared" ref="S97" si="107">SUM(S88:S96)</f>
        <v>0</v>
      </c>
    </row>
    <row r="98" spans="1:19" x14ac:dyDescent="0.3">
      <c r="A98" s="230" t="s">
        <v>205</v>
      </c>
      <c r="B98" s="231"/>
      <c r="C98" s="232"/>
      <c r="D98" s="232"/>
      <c r="E98" s="232"/>
      <c r="F98" s="233">
        <v>100</v>
      </c>
      <c r="G98" s="130"/>
      <c r="H98" s="130"/>
      <c r="I98" s="130"/>
      <c r="J98" s="250"/>
      <c r="K98" s="234">
        <f t="shared" si="104"/>
        <v>0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/>
      <c r="C110" s="232"/>
      <c r="D110" s="232"/>
      <c r="E110" s="232"/>
      <c r="F110" s="233">
        <v>100</v>
      </c>
      <c r="G110" s="130"/>
      <c r="H110" s="130"/>
      <c r="I110" s="130"/>
      <c r="J110" s="130"/>
      <c r="K110" s="130"/>
      <c r="L110" s="130"/>
      <c r="M110" s="130"/>
      <c r="N110" s="130"/>
      <c r="O110" s="235">
        <f t="shared" si="108"/>
        <v>0</v>
      </c>
      <c r="P110" s="236"/>
      <c r="Q110" s="234">
        <f t="shared" si="109"/>
        <v>0</v>
      </c>
      <c r="R110" s="234">
        <f t="shared" si="110"/>
        <v>0</v>
      </c>
      <c r="S110" s="234">
        <f t="shared" si="111"/>
        <v>0</v>
      </c>
    </row>
    <row r="111" spans="1:19" x14ac:dyDescent="0.3">
      <c r="A111" s="230" t="s">
        <v>171</v>
      </c>
      <c r="B111" s="231"/>
      <c r="C111" s="232"/>
      <c r="D111" s="232"/>
      <c r="E111" s="232"/>
      <c r="F111" s="233">
        <v>100</v>
      </c>
      <c r="G111" s="130"/>
      <c r="H111" s="130"/>
      <c r="I111" s="130"/>
      <c r="J111" s="130"/>
      <c r="K111" s="130"/>
      <c r="L111" s="130"/>
      <c r="M111" s="130"/>
      <c r="N111" s="130"/>
      <c r="O111" s="235">
        <f t="shared" si="108"/>
        <v>0</v>
      </c>
      <c r="P111" s="236"/>
      <c r="Q111" s="234">
        <f t="shared" si="109"/>
        <v>0</v>
      </c>
      <c r="R111" s="234">
        <f t="shared" si="110"/>
        <v>0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/>
      <c r="C114" s="232"/>
      <c r="D114" s="232"/>
      <c r="E114" s="232"/>
      <c r="F114" s="233">
        <v>100</v>
      </c>
      <c r="G114" s="130"/>
      <c r="H114" s="130"/>
      <c r="I114" s="130"/>
      <c r="J114" s="130"/>
      <c r="K114" s="130"/>
      <c r="L114" s="130"/>
      <c r="M114" s="130"/>
      <c r="N114" s="130"/>
      <c r="O114" s="235">
        <f t="shared" si="108"/>
        <v>0</v>
      </c>
      <c r="P114" s="236"/>
      <c r="Q114" s="234">
        <f t="shared" si="109"/>
        <v>0</v>
      </c>
      <c r="R114" s="234">
        <f t="shared" si="110"/>
        <v>0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/>
      <c r="C118" s="232"/>
      <c r="D118" s="232"/>
      <c r="E118" s="254" t="str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/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0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</v>
      </c>
      <c r="E132" s="262">
        <f>Q97+S115+E127</f>
        <v>0</v>
      </c>
      <c r="F132" s="262">
        <f>S97</f>
        <v>0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0.11244749799725148</v>
      </c>
      <c r="AN134" s="272">
        <f>V26+SUM(V78:V83)+V57</f>
        <v>1.4423265743114124</v>
      </c>
      <c r="AO134" s="269" t="s">
        <v>176</v>
      </c>
      <c r="AP134" s="188">
        <f>SUM(AP22:AP25,AP57,AP78:AP83)</f>
        <v>3.5983199359120477E-2</v>
      </c>
      <c r="AQ134" s="188">
        <f t="shared" ref="AQ134:BA134" si="112">SUM(AQ22:AQ25,AQ57,AQ78:AQ83)</f>
        <v>0</v>
      </c>
      <c r="AR134" s="188">
        <f t="shared" si="112"/>
        <v>8.9957998397801192E-3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</v>
      </c>
      <c r="AN135" s="273">
        <f>V52-F52*55</f>
        <v>0</v>
      </c>
      <c r="AO135" s="269" t="s">
        <v>177</v>
      </c>
      <c r="AP135" s="188">
        <f>SUM(AP48:AP51)</f>
        <v>0</v>
      </c>
      <c r="AQ135" s="188">
        <f t="shared" ref="AQ135:BA135" si="113">SUM(AQ48:AQ51)</f>
        <v>0</v>
      </c>
      <c r="AR135" s="188">
        <f t="shared" si="113"/>
        <v>0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G22:G25" xr:uid="{00000000-0002-0000-1000-000000000000}">
      <formula1>"Arrhenius, IPCC_MCF_B0"</formula1>
    </dataValidation>
    <dataValidation type="list" allowBlank="1" showInputMessage="1" showErrorMessage="1" sqref="D22:D25 D31:D42 D57 D62:D64 D78:D83" xr:uid="{00000000-0002-0000-1000-000004000000}">
      <formula1>"Yes,No"</formula1>
    </dataValidation>
    <dataValidation type="list" allowBlank="1" showInputMessage="1" showErrorMessage="1" sqref="B80" xr:uid="{00000000-0002-0000-1000-000005000000}">
      <formula1>$B$37:$B$39</formula1>
    </dataValidation>
    <dataValidation type="list" allowBlank="1" showInputMessage="1" showErrorMessage="1" sqref="B79" xr:uid="{00000000-0002-0000-1000-000006000000}">
      <formula1>$B$34:$B$36</formula1>
    </dataValidation>
    <dataValidation type="list" allowBlank="1" showInputMessage="1" showErrorMessage="1" sqref="B78" xr:uid="{00000000-0002-0000-1000-000007000000}">
      <formula1>$B$31:$B$33</formula1>
    </dataValidation>
    <dataValidation type="list" allowBlank="1" showInputMessage="1" showErrorMessage="1" sqref="B82:B83" xr:uid="{00000000-0002-0000-1000-000008000000}">
      <formula1>$B$62:$B$64</formula1>
    </dataValidation>
    <dataValidation type="list" allowBlank="1" showInputMessage="1" showErrorMessage="1" sqref="B81" xr:uid="{00000000-0002-0000-1000-000009000000}">
      <formula1>$B$40:$B$42</formula1>
    </dataValidation>
    <dataValidation type="list" allowBlank="1" showInputMessage="1" showErrorMessage="1" sqref="G78:G83 G57" xr:uid="{00000000-0002-0000-1000-00000A000000}">
      <formula1>"Arrhenius, IPCC"</formula1>
    </dataValidation>
    <dataValidation type="list" allowBlank="1" showInputMessage="1" showErrorMessage="1" sqref="B22:B26 B118:B126 B106:B114 B88:B101" xr:uid="{00000000-0002-0000-1000-00000B000000}">
      <formula1>$B$13:$B$16</formula1>
    </dataValidation>
    <dataValidation type="list" allowBlank="1" showInputMessage="1" showErrorMessage="1" sqref="C119:C126" xr:uid="{00000000-0002-0000-1000-000011000000}"/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1000-00000E000000}">
          <x14:formula1>
            <xm:f>Other_tables!$O$5:$O$13</xm:f>
          </x14:formula1>
          <xm:sqref>D88:D101</xm:sqref>
        </x14:dataValidation>
        <x14:dataValidation type="list" allowBlank="1" showInputMessage="1" showErrorMessage="1" xr:uid="{00000000-0002-0000-1000-00000F000000}">
          <x14:formula1>
            <xm:f>Other_tables!$T$5:$T$6</xm:f>
          </x14:formula1>
          <xm:sqref>E88:E101</xm:sqref>
        </x14:dataValidation>
        <x14:dataValidation type="list" allowBlank="1" showInputMessage="1" showErrorMessage="1" xr:uid="{00000000-0002-0000-1000-000010000000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00000000-0002-0000-1000-000012000000}">
          <x14:formula1>
            <xm:f>Other_tables!$B$4:$B$11</xm:f>
          </x14:formula1>
          <xm:sqref>G5</xm:sqref>
        </x14:dataValidation>
        <x14:dataValidation type="list" allowBlank="1" showInputMessage="1" showErrorMessage="1" xr:uid="{00000000-0002-0000-1000-000013000000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00000000-0002-0000-1000-000014000000}">
          <x14:formula1>
            <xm:f>'Processed products'!$AJ$5:$AJ$104</xm:f>
          </x14:formula1>
          <xm:sqref>B62:B64 B31:B42 B57</xm:sqref>
        </x14:dataValidation>
        <x14:dataValidation type="list" allowBlank="1" showInputMessage="1" showErrorMessage="1" xr:uid="{00000000-0002-0000-1000-000016000000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C2C3AC15-2399-49B8-AFA6-2870A10E34E0}">
          <x14:formula1>
            <xm:f>'Processed products'!$AK$5:$AK$250</xm:f>
          </x14:formula1>
          <xm:sqref>B13:B15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9899D-FE6C-4059-8BDA-9E6AEB7C058A}">
  <sheetPr>
    <tabColor theme="5" tint="0.59999389629810485"/>
  </sheetPr>
  <dimension ref="A1:CB137"/>
  <sheetViews>
    <sheetView topLeftCell="J45" workbookViewId="0">
      <selection activeCell="R48" sqref="R48:R51"/>
    </sheetView>
  </sheetViews>
  <sheetFormatPr defaultRowHeight="14.4" x14ac:dyDescent="0.3"/>
  <cols>
    <col min="1" max="1" width="51.5546875" customWidth="1"/>
    <col min="2" max="2" width="49.109375" bestFit="1" customWidth="1"/>
    <col min="3" max="3" width="22.109375" customWidth="1"/>
    <col min="4" max="4" width="19" bestFit="1" customWidth="1"/>
    <col min="5" max="5" width="22.88671875" bestFit="1" customWidth="1"/>
    <col min="6" max="6" width="39" bestFit="1" customWidth="1"/>
    <col min="7" max="7" width="42.88671875" bestFit="1" customWidth="1"/>
    <col min="8" max="8" width="30.6640625" bestFit="1" customWidth="1"/>
    <col min="9" max="9" width="18.88671875" bestFit="1" customWidth="1"/>
    <col min="10" max="10" width="18.88671875" customWidth="1"/>
    <col min="11" max="11" width="17.88671875" bestFit="1" customWidth="1"/>
    <col min="12" max="13" width="19" bestFit="1" customWidth="1"/>
    <col min="14" max="14" width="24.109375" bestFit="1" customWidth="1"/>
    <col min="15" max="15" width="27.109375" bestFit="1" customWidth="1"/>
    <col min="16" max="16" width="14.5546875" customWidth="1"/>
    <col min="17" max="17" width="12.88671875" customWidth="1"/>
    <col min="18" max="18" width="15.5546875" bestFit="1" customWidth="1"/>
    <col min="19" max="19" width="20" bestFit="1" customWidth="1"/>
    <col min="20" max="20" width="13.109375" customWidth="1"/>
    <col min="21" max="21" width="13.88671875" customWidth="1"/>
    <col min="22" max="22" width="17.88671875" customWidth="1"/>
    <col min="23" max="23" width="11.44140625" bestFit="1" customWidth="1"/>
    <col min="24" max="24" width="25.109375" bestFit="1" customWidth="1"/>
    <col min="25" max="25" width="13.109375" customWidth="1"/>
    <col min="26" max="26" width="16.44140625" customWidth="1"/>
    <col min="27" max="27" width="26" bestFit="1" customWidth="1"/>
    <col min="28" max="28" width="13.88671875" customWidth="1"/>
    <col min="29" max="29" width="15.44140625" customWidth="1"/>
    <col min="30" max="30" width="13.109375" customWidth="1"/>
    <col min="31" max="31" width="15.109375" customWidth="1"/>
    <col min="32" max="32" width="22.44140625" customWidth="1"/>
    <col min="33" max="33" width="10" customWidth="1"/>
    <col min="34" max="34" width="10.5546875" customWidth="1"/>
    <col min="35" max="35" width="12.5546875" bestFit="1" customWidth="1"/>
    <col min="36" max="36" width="10.44140625" customWidth="1"/>
    <col min="37" max="37" width="12.5546875" bestFit="1" customWidth="1"/>
    <col min="38" max="38" width="11.5546875" bestFit="1" customWidth="1"/>
    <col min="39" max="39" width="12.88671875" customWidth="1"/>
    <col min="40" max="40" width="16" customWidth="1"/>
    <col min="41" max="41" width="20" customWidth="1"/>
    <col min="42" max="42" width="15.5546875" customWidth="1"/>
    <col min="43" max="43" width="18" customWidth="1"/>
    <col min="44" max="44" width="17.88671875" customWidth="1"/>
    <col min="45" max="45" width="11.44140625" customWidth="1"/>
    <col min="46" max="46" width="13.44140625" customWidth="1"/>
    <col min="47" max="47" width="17" customWidth="1"/>
    <col min="48" max="48" width="16" customWidth="1"/>
    <col min="49" max="50" width="9.44140625" bestFit="1" customWidth="1"/>
    <col min="51" max="51" width="12.5546875" bestFit="1" customWidth="1"/>
    <col min="52" max="52" width="8.88671875" bestFit="1" customWidth="1"/>
    <col min="53" max="53" width="12.5546875" bestFit="1" customWidth="1"/>
    <col min="56" max="56" width="16" customWidth="1"/>
    <col min="57" max="57" width="13.44140625" customWidth="1"/>
    <col min="58" max="58" width="12.5546875" customWidth="1"/>
    <col min="59" max="59" width="12.44140625" customWidth="1"/>
    <col min="60" max="60" width="18.5546875" customWidth="1"/>
    <col min="61" max="62" width="16.5546875" customWidth="1"/>
    <col min="63" max="63" width="15.88671875" customWidth="1"/>
    <col min="64" max="65" width="12" customWidth="1"/>
    <col min="67" max="67" width="14.5546875" customWidth="1"/>
    <col min="68" max="68" width="17.44140625" customWidth="1"/>
    <col min="70" max="70" width="25.109375" bestFit="1" customWidth="1"/>
  </cols>
  <sheetData>
    <row r="1" spans="1:80" ht="31.8" x14ac:dyDescent="0.55000000000000004">
      <c r="A1" s="1" t="s">
        <v>0</v>
      </c>
      <c r="B1" s="1"/>
      <c r="W1" t="s">
        <v>131</v>
      </c>
    </row>
    <row r="2" spans="1:80" ht="15" thickBot="1" x14ac:dyDescent="0.35"/>
    <row r="3" spans="1:80" x14ac:dyDescent="0.3">
      <c r="A3" s="2" t="s">
        <v>1</v>
      </c>
      <c r="B3" s="332" t="s">
        <v>2</v>
      </c>
      <c r="C3" s="332"/>
      <c r="F3" s="98" t="s">
        <v>60</v>
      </c>
      <c r="G3" s="95"/>
      <c r="BR3" s="21" t="s">
        <v>352</v>
      </c>
      <c r="BT3" t="s">
        <v>130</v>
      </c>
    </row>
    <row r="4" spans="1:80" x14ac:dyDescent="0.3">
      <c r="A4" s="3" t="s">
        <v>3</v>
      </c>
      <c r="B4" s="333">
        <v>111</v>
      </c>
      <c r="C4" s="333"/>
      <c r="F4" s="99" t="s">
        <v>202</v>
      </c>
      <c r="G4" s="96">
        <v>12.8</v>
      </c>
    </row>
    <row r="5" spans="1:80" x14ac:dyDescent="0.3">
      <c r="A5" s="3" t="s">
        <v>4</v>
      </c>
      <c r="B5" s="333" t="s">
        <v>243</v>
      </c>
      <c r="C5" s="333"/>
      <c r="F5" s="99" t="s">
        <v>201</v>
      </c>
      <c r="G5" s="96"/>
    </row>
    <row r="6" spans="1:80" x14ac:dyDescent="0.3">
      <c r="A6" s="3" t="s">
        <v>5</v>
      </c>
      <c r="B6" s="336" t="s">
        <v>244</v>
      </c>
      <c r="C6" s="336"/>
      <c r="F6" s="99" t="s">
        <v>67</v>
      </c>
      <c r="G6" s="96">
        <v>11</v>
      </c>
    </row>
    <row r="7" spans="1:80" x14ac:dyDescent="0.3">
      <c r="A7" s="334" t="s">
        <v>6</v>
      </c>
      <c r="B7" s="335" t="s">
        <v>241</v>
      </c>
      <c r="C7" s="335"/>
      <c r="F7" s="99" t="s">
        <v>71</v>
      </c>
      <c r="G7" s="96">
        <v>1</v>
      </c>
    </row>
    <row r="8" spans="1:80" ht="15" thickBot="1" x14ac:dyDescent="0.35">
      <c r="A8" s="334"/>
      <c r="B8" s="335"/>
      <c r="C8" s="335"/>
      <c r="F8" s="100" t="s">
        <v>188</v>
      </c>
      <c r="G8" s="97">
        <v>97</v>
      </c>
    </row>
    <row r="9" spans="1:80" x14ac:dyDescent="0.3">
      <c r="A9" s="334"/>
      <c r="B9" s="335"/>
      <c r="C9" s="335"/>
    </row>
    <row r="10" spans="1:80" ht="15" thickBot="1" x14ac:dyDescent="0.35">
      <c r="BT10" s="228">
        <f t="shared" ref="BT10:CB38" si="0">IF($D10="Yes",Z10,0)</f>
        <v>0</v>
      </c>
      <c r="BU10" s="228">
        <f t="shared" si="0"/>
        <v>0</v>
      </c>
      <c r="BV10" s="228">
        <f t="shared" si="0"/>
        <v>0</v>
      </c>
      <c r="BW10" s="228">
        <f t="shared" si="0"/>
        <v>0</v>
      </c>
      <c r="BX10" s="228">
        <f t="shared" si="0"/>
        <v>0</v>
      </c>
      <c r="BY10" s="228">
        <f t="shared" si="0"/>
        <v>0</v>
      </c>
      <c r="BZ10" s="228">
        <f t="shared" si="0"/>
        <v>0</v>
      </c>
      <c r="CA10" s="228">
        <f t="shared" si="0"/>
        <v>0</v>
      </c>
      <c r="CB10" s="228">
        <f t="shared" si="0"/>
        <v>0</v>
      </c>
    </row>
    <row r="11" spans="1:80" ht="15.6" x14ac:dyDescent="0.3">
      <c r="P11" s="245" t="s">
        <v>15</v>
      </c>
      <c r="Q11" s="73" t="s">
        <v>92</v>
      </c>
      <c r="R11" s="73"/>
      <c r="S11" s="73"/>
      <c r="T11" s="73"/>
      <c r="U11" s="73"/>
      <c r="V11" s="73"/>
      <c r="W11" s="117"/>
      <c r="X11" s="58"/>
      <c r="BT11" s="228">
        <f t="shared" si="0"/>
        <v>0</v>
      </c>
      <c r="BU11" s="228">
        <f t="shared" si="0"/>
        <v>0</v>
      </c>
      <c r="BV11" s="228">
        <f t="shared" si="0"/>
        <v>0</v>
      </c>
      <c r="BW11" s="228">
        <f t="shared" si="0"/>
        <v>0</v>
      </c>
      <c r="BX11" s="228">
        <f t="shared" si="0"/>
        <v>0</v>
      </c>
      <c r="BY11" s="228">
        <f t="shared" si="0"/>
        <v>0</v>
      </c>
      <c r="BZ11" s="228">
        <f t="shared" si="0"/>
        <v>0</v>
      </c>
      <c r="CA11" s="228">
        <f t="shared" si="0"/>
        <v>0</v>
      </c>
      <c r="CB11" s="228">
        <f t="shared" si="0"/>
        <v>0</v>
      </c>
    </row>
    <row r="12" spans="1:80" ht="15.6" x14ac:dyDescent="0.3">
      <c r="A12" s="4" t="s">
        <v>8</v>
      </c>
      <c r="B12" s="5" t="s">
        <v>9</v>
      </c>
      <c r="C12" s="5" t="s">
        <v>10</v>
      </c>
      <c r="D12" s="294"/>
      <c r="E12" s="5" t="s">
        <v>11</v>
      </c>
      <c r="P12" s="246"/>
      <c r="Q12" s="256" t="s">
        <v>16</v>
      </c>
      <c r="R12" s="15" t="s">
        <v>49</v>
      </c>
      <c r="S12" s="15" t="s">
        <v>50</v>
      </c>
      <c r="T12" s="15" t="s">
        <v>51</v>
      </c>
      <c r="U12" s="15" t="s">
        <v>52</v>
      </c>
      <c r="V12" s="297" t="s">
        <v>17</v>
      </c>
      <c r="W12" s="15" t="s">
        <v>83</v>
      </c>
      <c r="X12" s="21" t="s">
        <v>352</v>
      </c>
      <c r="BT12" s="228">
        <f t="shared" si="0"/>
        <v>0</v>
      </c>
      <c r="BU12" s="228">
        <f t="shared" si="0"/>
        <v>0</v>
      </c>
      <c r="BV12" s="228">
        <f t="shared" si="0"/>
        <v>0</v>
      </c>
      <c r="BW12" s="228">
        <f t="shared" si="0"/>
        <v>0</v>
      </c>
      <c r="BX12" s="228">
        <f t="shared" si="0"/>
        <v>0</v>
      </c>
      <c r="BY12" s="228">
        <f t="shared" si="0"/>
        <v>0</v>
      </c>
      <c r="BZ12" s="228">
        <f t="shared" si="0"/>
        <v>0</v>
      </c>
      <c r="CA12" s="228">
        <f t="shared" si="0"/>
        <v>0</v>
      </c>
      <c r="CB12" s="228">
        <f t="shared" si="0"/>
        <v>0</v>
      </c>
    </row>
    <row r="13" spans="1:80" x14ac:dyDescent="0.3">
      <c r="A13" s="6" t="s">
        <v>218</v>
      </c>
      <c r="B13" s="7"/>
      <c r="C13" s="8" t="s">
        <v>13</v>
      </c>
      <c r="D13" s="35"/>
      <c r="E13" s="300"/>
      <c r="P13" s="247" t="str">
        <f>(IF($B13="","0",VLOOKUP($B13,Biomass_pool_output_Livesto_mod!$A$3:$H$250,8,FALSE)))</f>
        <v>0</v>
      </c>
      <c r="Q13" s="17"/>
      <c r="R13" s="18">
        <f>(IF($B13="","0",VLOOKUP($B13,Biomass_pool_output_Livesto_mod!$A$3:$I$250,3,FALSE)))*$E13</f>
        <v>0</v>
      </c>
      <c r="S13" s="18">
        <f>(IF($B13="","0",VLOOKUP($B13,Biomass_pool_output_Livesto_mod!$A$3:$I$250,4,FALSE)))*$E13</f>
        <v>0</v>
      </c>
      <c r="T13" s="18">
        <f>(IF($B13="","0",VLOOKUP($B13,Biomass_pool_output_Livesto_mod!$A$3:$I$250,5,FALSE)))*$E13</f>
        <v>0</v>
      </c>
      <c r="U13" s="18">
        <f>(IF($B13="","0",VLOOKUP($B13,Biomass_pool_output_Livesto_mod!$A$3:$I$250,6,FALSE)))*$E13</f>
        <v>0</v>
      </c>
      <c r="V13" s="18">
        <f>(IF($B13="","0",VLOOKUP($B13,Biomass_pool_output_Livesto_mod!$A$3:$I$250,7,FALSE)))*$E13</f>
        <v>0</v>
      </c>
      <c r="W13" s="301">
        <f>IF(B13="",0,IF(VLOOKUP(B13,Other_tables!$E$3:$H$225,3,FALSE)="Nej",VLOOKUP($B13,Biomass_pool_output_Livesto_mod!$A$3:$I$250,9,FALSE)*$E13,((VLOOKUP(B13,Other_tables!$E$3:$H$225,4,FALSE))/100)*E13*1000))</f>
        <v>0</v>
      </c>
      <c r="X13" s="301">
        <f>(IF($B13="","0",VLOOKUP($B13,Biomass_pool_output_Livesto_mod!$A$3:$J$250,10,FALSE)))*$E13</f>
        <v>0</v>
      </c>
      <c r="BT13" s="228">
        <f t="shared" si="0"/>
        <v>0</v>
      </c>
      <c r="BU13" s="228">
        <f t="shared" si="0"/>
        <v>0</v>
      </c>
      <c r="BV13" s="228">
        <f t="shared" si="0"/>
        <v>0</v>
      </c>
      <c r="BW13" s="228">
        <f t="shared" si="0"/>
        <v>0</v>
      </c>
      <c r="BX13" s="228">
        <f t="shared" si="0"/>
        <v>0</v>
      </c>
      <c r="BY13" s="228">
        <f t="shared" si="0"/>
        <v>0</v>
      </c>
      <c r="BZ13" s="228">
        <f t="shared" si="0"/>
        <v>0</v>
      </c>
      <c r="CA13" s="228">
        <f t="shared" si="0"/>
        <v>0</v>
      </c>
      <c r="CB13" s="228">
        <f t="shared" si="0"/>
        <v>0</v>
      </c>
    </row>
    <row r="14" spans="1:80" x14ac:dyDescent="0.3">
      <c r="A14" s="10" t="s">
        <v>219</v>
      </c>
      <c r="B14" s="7"/>
      <c r="C14" s="8" t="s">
        <v>13</v>
      </c>
      <c r="D14" s="35"/>
      <c r="E14" s="300"/>
      <c r="P14" s="247" t="str">
        <f>(IF($B14="","0",VLOOKUP($B14,Biomass_pool_output_Livesto_mod!$A$3:$H$250,8,FALSE)))</f>
        <v>0</v>
      </c>
      <c r="Q14" s="17"/>
      <c r="R14" s="18">
        <f>(IF($B14="","0",VLOOKUP($B14,Biomass_pool_output_Livesto_mod!$A$3:$I$250,3,FALSE)))*$E14</f>
        <v>0</v>
      </c>
      <c r="S14" s="18">
        <f>(IF($B14="","0",VLOOKUP($B14,Biomass_pool_output_Livesto_mod!$A$3:$I$250,4,FALSE)))*$E14</f>
        <v>0</v>
      </c>
      <c r="T14" s="18">
        <f>(IF($B14="","0",VLOOKUP($B14,Biomass_pool_output_Livesto_mod!$A$3:$I$250,5,FALSE)))*$E14</f>
        <v>0</v>
      </c>
      <c r="U14" s="18">
        <f>(IF($B14="","0",VLOOKUP($B14,Biomass_pool_output_Livesto_mod!$A$3:$I$250,6,FALSE)))*$E14</f>
        <v>0</v>
      </c>
      <c r="V14" s="18">
        <f>(IF($B14="","0",VLOOKUP($B14,Biomass_pool_output_Livesto_mod!$A$3:$I$250,7,FALSE)))*$E14</f>
        <v>0</v>
      </c>
      <c r="W14" s="301">
        <f>IF(B14="",0,IF(VLOOKUP(B14,Other_tables!$E$3:$H$225,3,FALSE)="Nej",VLOOKUP($B14,Biomass_pool_output_Livesto_mod!$A$3:$I$250,9,FALSE)*$E14,((VLOOKUP(B14,Other_tables!$E$3:$H$225,4,FALSE))/100)*E14*1000))</f>
        <v>0</v>
      </c>
      <c r="X14" s="301">
        <f>(IF($B14="","0",VLOOKUP($B14,Biomass_pool_output_Livesto_mod!$A$3:$J$250,10,FALSE)))*$E14</f>
        <v>0</v>
      </c>
      <c r="BT14" s="228">
        <f t="shared" si="0"/>
        <v>0</v>
      </c>
      <c r="BU14" s="228">
        <f t="shared" si="0"/>
        <v>0</v>
      </c>
      <c r="BV14" s="228">
        <f t="shared" si="0"/>
        <v>0</v>
      </c>
      <c r="BW14" s="228">
        <f t="shared" si="0"/>
        <v>0</v>
      </c>
      <c r="BX14" s="228">
        <f t="shared" si="0"/>
        <v>0</v>
      </c>
      <c r="BY14" s="228">
        <f t="shared" si="0"/>
        <v>0</v>
      </c>
      <c r="BZ14" s="228">
        <f t="shared" si="0"/>
        <v>0</v>
      </c>
      <c r="CA14" s="228">
        <f t="shared" si="0"/>
        <v>0</v>
      </c>
      <c r="CB14" s="228">
        <f t="shared" si="0"/>
        <v>0</v>
      </c>
    </row>
    <row r="15" spans="1:80" x14ac:dyDescent="0.3">
      <c r="A15" s="6" t="s">
        <v>220</v>
      </c>
      <c r="B15" s="7" t="s">
        <v>245</v>
      </c>
      <c r="C15" s="8" t="s">
        <v>13</v>
      </c>
      <c r="D15" s="35"/>
      <c r="E15" s="300">
        <v>1</v>
      </c>
      <c r="P15" s="247">
        <f>(IF($B15="","0",VLOOKUP($B15,Biomass_pool_output_Livesto_mod!$A$3:$H$250,8,FALSE)))</f>
        <v>45</v>
      </c>
      <c r="Q15" s="17"/>
      <c r="R15" s="18">
        <f>(IF($B15="","0",VLOOKUP($B15,Biomass_pool_output_Livesto_mod!$A$3:$I$250,3,FALSE)))*$E15</f>
        <v>348.01136040399098</v>
      </c>
      <c r="S15" s="18">
        <f>(IF($B15="","0",VLOOKUP($B15,Biomass_pool_output_Livesto_mod!$A$3:$I$250,4,FALSE)))*$E15</f>
        <v>14.302983375562899</v>
      </c>
      <c r="T15" s="18">
        <f>(IF($B15="","0",VLOOKUP($B15,Biomass_pool_output_Livesto_mod!$A$3:$I$250,5,FALSE)))*$E15</f>
        <v>5.3354895967632903</v>
      </c>
      <c r="U15" s="18">
        <f>(IF($B15="","0",VLOOKUP($B15,Biomass_pool_output_Livesto_mod!$A$3:$I$250,6,FALSE)))*$E15</f>
        <v>82.260348530573097</v>
      </c>
      <c r="V15" s="18">
        <f>(IF($B15="","0",VLOOKUP($B15,Biomass_pool_output_Livesto_mod!$A$3:$I$250,7,FALSE)))*$E15</f>
        <v>15.191784589082101</v>
      </c>
      <c r="W15" s="301">
        <f>IF(B15="",0,IF(VLOOKUP(B15,Other_tables!$E$3:$H$225,3,FALSE)="Nej",VLOOKUP($B15,Biomass_pool_output_Livesto_mod!$A$3:$I$250,9,FALSE)*$E15,((VLOOKUP(B15,Other_tables!$E$3:$H$225,4,FALSE))/100)*E15*1000))</f>
        <v>900</v>
      </c>
      <c r="X15" s="301">
        <f>(IF($B15="","0",VLOOKUP($B15,Biomass_pool_output_Livesto_mod!$A$3:$J$250,10,FALSE)))*$E15</f>
        <v>1</v>
      </c>
      <c r="BT15" s="228">
        <f t="shared" si="0"/>
        <v>0</v>
      </c>
      <c r="BU15" s="228">
        <f t="shared" si="0"/>
        <v>0</v>
      </c>
      <c r="BV15" s="228">
        <f t="shared" si="0"/>
        <v>0</v>
      </c>
      <c r="BW15" s="228">
        <f t="shared" si="0"/>
        <v>0</v>
      </c>
      <c r="BX15" s="228">
        <f t="shared" si="0"/>
        <v>0</v>
      </c>
      <c r="BY15" s="228">
        <f t="shared" si="0"/>
        <v>0</v>
      </c>
      <c r="BZ15" s="228">
        <f t="shared" si="0"/>
        <v>0</v>
      </c>
      <c r="CA15" s="228">
        <f t="shared" si="0"/>
        <v>0</v>
      </c>
      <c r="CB15" s="228">
        <f t="shared" si="0"/>
        <v>0</v>
      </c>
    </row>
    <row r="16" spans="1:80" x14ac:dyDescent="0.3">
      <c r="A16" s="6" t="s">
        <v>192</v>
      </c>
      <c r="B16" s="7"/>
      <c r="C16" s="8" t="s">
        <v>13</v>
      </c>
      <c r="D16" s="35"/>
      <c r="E16" s="300"/>
      <c r="P16" s="247" t="str">
        <f>(IF($B16="","0",VLOOKUP($B16,Biomass_pool_output_Livesto_mod!$A$3:$H$250,8,FALSE)))</f>
        <v>0</v>
      </c>
      <c r="Q16" s="17"/>
      <c r="R16" s="18">
        <f>(IF($B16="","0",VLOOKUP($B16,Biomass_pool_output_Livesto_mod!$A$3:$I$250,3,FALSE)))*$E16</f>
        <v>0</v>
      </c>
      <c r="S16" s="18">
        <f>(IF($B16="","0",VLOOKUP($B16,Biomass_pool_output_Livesto_mod!$A$3:$I$250,4,FALSE)))*$E16</f>
        <v>0</v>
      </c>
      <c r="T16" s="18">
        <f>(IF($B16="","0",VLOOKUP($B16,Biomass_pool_output_Livesto_mod!$A$3:$I$250,5,FALSE)))*$E16</f>
        <v>0</v>
      </c>
      <c r="U16" s="18">
        <f>(IF($B16="","0",VLOOKUP($B16,Biomass_pool_output_Livesto_mod!$A$3:$I$250,6,FALSE)))*$E16</f>
        <v>0</v>
      </c>
      <c r="V16" s="18">
        <f>(IF($B16="","0",VLOOKUP($B16,Biomass_pool_output_Livesto_mod!$A$3:$I$250,7,FALSE)))*$E16</f>
        <v>0</v>
      </c>
      <c r="W16" s="301">
        <f>IF(B16="",0,IF(VLOOKUP(B16,Other_tables!$E$3:$H$225,3,FALSE)="Nej",VLOOKUP($B16,Biomass_pool_output_Livesto_mod!$A$3:$I$250,9,FALSE)*$E16,((VLOOKUP(B16,Other_tables!$E$3:$H$225,4,FALSE))/100)*E16*1000))</f>
        <v>0</v>
      </c>
      <c r="X16" s="301">
        <f>(IF($B16="","0",VLOOKUP($B16,Biomass_pool_output_Livesto_mod!$A$3:$J$250,10,FALSE)))*$E16</f>
        <v>0</v>
      </c>
      <c r="BT16" s="228">
        <f t="shared" si="0"/>
        <v>0</v>
      </c>
      <c r="BU16" s="228">
        <f t="shared" si="0"/>
        <v>0</v>
      </c>
      <c r="BV16" s="228">
        <f t="shared" si="0"/>
        <v>0</v>
      </c>
      <c r="BW16" s="228">
        <f t="shared" si="0"/>
        <v>0</v>
      </c>
      <c r="BX16" s="228">
        <f t="shared" si="0"/>
        <v>0</v>
      </c>
      <c r="BY16" s="228">
        <f t="shared" si="0"/>
        <v>0</v>
      </c>
      <c r="BZ16" s="228">
        <f t="shared" si="0"/>
        <v>0</v>
      </c>
      <c r="CA16" s="228">
        <f t="shared" si="0"/>
        <v>0</v>
      </c>
      <c r="CB16" s="228">
        <f t="shared" si="0"/>
        <v>0</v>
      </c>
    </row>
    <row r="17" spans="1:80" x14ac:dyDescent="0.3">
      <c r="A17" s="6" t="s">
        <v>14</v>
      </c>
      <c r="B17" s="13"/>
      <c r="C17" s="8" t="s">
        <v>13</v>
      </c>
      <c r="E17" s="301">
        <f>SUM(E13:E16)</f>
        <v>1</v>
      </c>
      <c r="F17" s="72" t="s">
        <v>221</v>
      </c>
      <c r="P17" s="247">
        <f>(E13*P13+E14*P14+E15*P15+E16*P16)/E17</f>
        <v>45</v>
      </c>
      <c r="Q17" s="131"/>
      <c r="R17" s="18">
        <f t="shared" ref="R17:V17" si="1">SUM(R13:R16)</f>
        <v>348.01136040399098</v>
      </c>
      <c r="S17" s="18">
        <f t="shared" si="1"/>
        <v>14.302983375562899</v>
      </c>
      <c r="T17" s="18">
        <f t="shared" si="1"/>
        <v>5.3354895967632903</v>
      </c>
      <c r="U17" s="18">
        <f t="shared" si="1"/>
        <v>82.260348530573097</v>
      </c>
      <c r="V17" s="18">
        <f t="shared" si="1"/>
        <v>15.191784589082101</v>
      </c>
      <c r="W17" s="18">
        <f>SUM(W13:W16)</f>
        <v>900</v>
      </c>
      <c r="X17" s="301">
        <f>IF((X13+X14+X15+X16)=0,0,(E13*X13+E14*X14+E15*X15+E16*X16)/E17)</f>
        <v>1</v>
      </c>
      <c r="BT17" s="228">
        <f t="shared" si="0"/>
        <v>0</v>
      </c>
      <c r="BU17" s="228">
        <f t="shared" si="0"/>
        <v>0</v>
      </c>
      <c r="BV17" s="228">
        <f t="shared" si="0"/>
        <v>0</v>
      </c>
      <c r="BW17" s="228">
        <f t="shared" si="0"/>
        <v>0</v>
      </c>
      <c r="BX17" s="228">
        <f t="shared" si="0"/>
        <v>0</v>
      </c>
      <c r="BY17" s="228">
        <f t="shared" si="0"/>
        <v>0</v>
      </c>
      <c r="BZ17" s="228">
        <f t="shared" si="0"/>
        <v>0</v>
      </c>
      <c r="CA17" s="228">
        <f t="shared" si="0"/>
        <v>0</v>
      </c>
      <c r="CB17" s="228">
        <f t="shared" si="0"/>
        <v>0</v>
      </c>
    </row>
    <row r="18" spans="1:80" ht="15" thickBot="1" x14ac:dyDescent="0.35">
      <c r="P18" s="248"/>
      <c r="BT18" s="228">
        <f t="shared" si="0"/>
        <v>0</v>
      </c>
      <c r="BU18" s="228">
        <f t="shared" si="0"/>
        <v>0</v>
      </c>
      <c r="BV18" s="228">
        <f t="shared" si="0"/>
        <v>0</v>
      </c>
      <c r="BW18" s="228">
        <f t="shared" si="0"/>
        <v>0</v>
      </c>
      <c r="BX18" s="228">
        <f t="shared" si="0"/>
        <v>0</v>
      </c>
      <c r="BY18" s="228">
        <f t="shared" si="0"/>
        <v>0</v>
      </c>
      <c r="BZ18" s="228">
        <f t="shared" si="0"/>
        <v>0</v>
      </c>
      <c r="CA18" s="228">
        <f t="shared" si="0"/>
        <v>0</v>
      </c>
      <c r="CB18" s="228">
        <f t="shared" si="0"/>
        <v>0</v>
      </c>
    </row>
    <row r="19" spans="1:80" ht="16.2" thickBot="1" x14ac:dyDescent="0.35">
      <c r="A19" s="11"/>
      <c r="B19" s="11"/>
      <c r="C19" s="12"/>
      <c r="E19" s="114"/>
      <c r="P19" s="248"/>
      <c r="Q19" s="129"/>
      <c r="R19" s="129"/>
      <c r="S19" s="129"/>
      <c r="T19" s="129"/>
      <c r="U19" s="129"/>
      <c r="V19" s="129"/>
      <c r="W19" s="129"/>
      <c r="X19" s="129"/>
      <c r="Y19" s="129"/>
      <c r="Z19" s="146" t="s">
        <v>75</v>
      </c>
      <c r="AA19" s="193"/>
      <c r="AB19" s="147"/>
      <c r="AC19" s="147"/>
      <c r="AD19" s="147"/>
      <c r="AE19" s="147"/>
      <c r="AF19" s="193"/>
      <c r="AG19" s="193"/>
      <c r="AH19" s="194"/>
      <c r="AI19" s="146" t="s">
        <v>43</v>
      </c>
      <c r="AJ19" s="147"/>
      <c r="AK19" s="147"/>
      <c r="AL19" s="147"/>
      <c r="AM19" s="147"/>
      <c r="AN19" s="148"/>
      <c r="AP19" s="29" t="s">
        <v>174</v>
      </c>
      <c r="AQ19" s="30"/>
      <c r="AR19" s="30"/>
      <c r="AS19" s="30"/>
      <c r="AT19" s="30"/>
      <c r="AU19" s="30"/>
      <c r="AV19" s="30"/>
      <c r="AW19" s="30"/>
      <c r="AX19" s="94"/>
      <c r="AY19" s="94"/>
      <c r="AZ19" s="30"/>
      <c r="BA19" s="31"/>
      <c r="BD19" s="286" t="s">
        <v>105</v>
      </c>
      <c r="BE19" s="147"/>
      <c r="BF19" s="147"/>
      <c r="BG19" s="147"/>
      <c r="BH19" s="147"/>
      <c r="BI19" s="147"/>
      <c r="BJ19" s="147"/>
      <c r="BK19" s="147"/>
      <c r="BL19" s="147"/>
      <c r="BM19" s="148"/>
      <c r="BO19" s="146" t="s">
        <v>180</v>
      </c>
      <c r="BP19" s="194"/>
      <c r="BT19" s="228">
        <f t="shared" si="0"/>
        <v>0</v>
      </c>
      <c r="BU19" s="228">
        <f t="shared" si="0"/>
        <v>0</v>
      </c>
      <c r="BV19" s="228">
        <f t="shared" si="0"/>
        <v>0</v>
      </c>
      <c r="BW19" s="228">
        <f t="shared" si="0"/>
        <v>0</v>
      </c>
      <c r="BX19" s="228">
        <f t="shared" si="0"/>
        <v>0</v>
      </c>
      <c r="BY19" s="228">
        <f t="shared" si="0"/>
        <v>0</v>
      </c>
      <c r="BZ19" s="228">
        <f t="shared" si="0"/>
        <v>0</v>
      </c>
      <c r="CA19" s="228">
        <f t="shared" si="0"/>
        <v>0</v>
      </c>
      <c r="CB19" s="228">
        <f t="shared" si="0"/>
        <v>0</v>
      </c>
    </row>
    <row r="20" spans="1:80" ht="15.6" x14ac:dyDescent="0.3">
      <c r="A20" s="11"/>
      <c r="B20" s="11"/>
      <c r="C20" s="12"/>
      <c r="E20" s="114"/>
      <c r="H20" s="133" t="s">
        <v>183</v>
      </c>
      <c r="I20" s="133"/>
      <c r="J20" s="133"/>
      <c r="K20" s="133"/>
      <c r="P20" s="246" t="s">
        <v>15</v>
      </c>
      <c r="Q20" s="241" t="s">
        <v>111</v>
      </c>
      <c r="R20" s="203"/>
      <c r="S20" s="203"/>
      <c r="T20" s="203"/>
      <c r="U20" s="203"/>
      <c r="V20" s="203"/>
      <c r="W20" s="203"/>
      <c r="X20" s="204"/>
      <c r="Y20" s="205"/>
      <c r="Z20" s="191"/>
      <c r="AA20" s="58"/>
      <c r="AB20" s="58"/>
      <c r="AC20" s="58"/>
      <c r="AD20" s="58"/>
      <c r="AE20" s="58"/>
      <c r="AF20" s="58"/>
      <c r="AG20" s="58"/>
      <c r="AH20" s="150"/>
      <c r="AI20" s="149"/>
      <c r="AJ20" s="58"/>
      <c r="AK20" s="58"/>
      <c r="AL20" s="58"/>
      <c r="AM20" s="58"/>
      <c r="AN20" s="150"/>
      <c r="AP20" s="77" t="s">
        <v>23</v>
      </c>
      <c r="AQ20" s="78"/>
      <c r="AR20" s="79"/>
      <c r="AS20" s="77" t="s">
        <v>24</v>
      </c>
      <c r="AT20" s="78"/>
      <c r="AU20" s="78"/>
      <c r="AV20" s="78"/>
      <c r="AW20" s="79"/>
      <c r="AX20" s="77" t="s">
        <v>25</v>
      </c>
      <c r="AY20" s="79"/>
      <c r="AZ20" s="276" t="s">
        <v>26</v>
      </c>
      <c r="BA20" s="81"/>
      <c r="BD20" s="287" t="s">
        <v>108</v>
      </c>
      <c r="BE20" s="136"/>
      <c r="BF20" s="136" t="s">
        <v>106</v>
      </c>
      <c r="BG20" s="136"/>
      <c r="BH20" s="136" t="s">
        <v>107</v>
      </c>
      <c r="BI20" s="136"/>
      <c r="BJ20" s="136" t="s">
        <v>102</v>
      </c>
      <c r="BK20" s="136"/>
      <c r="BL20" s="136" t="s">
        <v>246</v>
      </c>
      <c r="BM20" s="288"/>
      <c r="BO20" s="283"/>
      <c r="BP20" s="284"/>
      <c r="BT20" s="228">
        <f t="shared" si="0"/>
        <v>0</v>
      </c>
      <c r="BU20" s="228">
        <f t="shared" si="0"/>
        <v>0</v>
      </c>
      <c r="BV20" s="228">
        <f t="shared" si="0"/>
        <v>0</v>
      </c>
      <c r="BW20" s="228">
        <f t="shared" si="0"/>
        <v>0</v>
      </c>
      <c r="BX20" s="228">
        <f t="shared" si="0"/>
        <v>0</v>
      </c>
      <c r="BY20" s="228">
        <f t="shared" si="0"/>
        <v>0</v>
      </c>
      <c r="BZ20" s="228">
        <f t="shared" si="0"/>
        <v>0</v>
      </c>
      <c r="CA20" s="228">
        <f t="shared" si="0"/>
        <v>0</v>
      </c>
      <c r="CB20" s="228">
        <f t="shared" si="0"/>
        <v>0</v>
      </c>
    </row>
    <row r="21" spans="1:80" ht="15.6" x14ac:dyDescent="0.3">
      <c r="A21" s="101" t="s">
        <v>124</v>
      </c>
      <c r="B21" s="23" t="s">
        <v>9</v>
      </c>
      <c r="C21" s="23" t="s">
        <v>10</v>
      </c>
      <c r="D21" s="5" t="s">
        <v>199</v>
      </c>
      <c r="E21" s="23" t="s">
        <v>11</v>
      </c>
      <c r="F21" s="23" t="s">
        <v>93</v>
      </c>
      <c r="G21" s="23" t="s">
        <v>99</v>
      </c>
      <c r="H21" s="23" t="s">
        <v>94</v>
      </c>
      <c r="I21" s="23" t="s">
        <v>97</v>
      </c>
      <c r="J21" s="23" t="s">
        <v>98</v>
      </c>
      <c r="K21" s="23" t="s">
        <v>100</v>
      </c>
      <c r="L21" s="23" t="s">
        <v>103</v>
      </c>
      <c r="M21" s="23" t="s">
        <v>104</v>
      </c>
      <c r="O21" s="40"/>
      <c r="P21" s="246"/>
      <c r="Q21" s="242" t="s">
        <v>68</v>
      </c>
      <c r="R21" s="23" t="s">
        <v>23</v>
      </c>
      <c r="S21" s="23" t="s">
        <v>24</v>
      </c>
      <c r="T21" s="23" t="s">
        <v>25</v>
      </c>
      <c r="U21" s="23" t="s">
        <v>26</v>
      </c>
      <c r="V21" s="23" t="s">
        <v>42</v>
      </c>
      <c r="W21" s="23" t="s">
        <v>59</v>
      </c>
      <c r="X21" s="23" t="s">
        <v>95</v>
      </c>
      <c r="Y21" s="206" t="s">
        <v>96</v>
      </c>
      <c r="Z21" s="191" t="s">
        <v>68</v>
      </c>
      <c r="AA21" s="58" t="s">
        <v>23</v>
      </c>
      <c r="AB21" s="58" t="s">
        <v>24</v>
      </c>
      <c r="AC21" s="58" t="s">
        <v>25</v>
      </c>
      <c r="AD21" s="58" t="s">
        <v>26</v>
      </c>
      <c r="AE21" s="58" t="s">
        <v>42</v>
      </c>
      <c r="AF21" s="58" t="s">
        <v>59</v>
      </c>
      <c r="AG21" s="58" t="s">
        <v>95</v>
      </c>
      <c r="AH21" s="150" t="s">
        <v>96</v>
      </c>
      <c r="AI21" s="149" t="s">
        <v>44</v>
      </c>
      <c r="AJ21" s="58" t="s">
        <v>45</v>
      </c>
      <c r="AK21" s="58" t="s">
        <v>46</v>
      </c>
      <c r="AL21" s="58" t="s">
        <v>47</v>
      </c>
      <c r="AM21" s="58" t="s">
        <v>48</v>
      </c>
      <c r="AN21" s="150" t="s">
        <v>87</v>
      </c>
      <c r="AP21" s="32" t="s">
        <v>27</v>
      </c>
      <c r="AQ21" s="33" t="s">
        <v>28</v>
      </c>
      <c r="AR21" s="34" t="s">
        <v>175</v>
      </c>
      <c r="AS21" s="32" t="s">
        <v>30</v>
      </c>
      <c r="AT21" s="33" t="s">
        <v>31</v>
      </c>
      <c r="AU21" s="33" t="s">
        <v>32</v>
      </c>
      <c r="AV21" s="33" t="s">
        <v>33</v>
      </c>
      <c r="AW21" s="34" t="s">
        <v>34</v>
      </c>
      <c r="AX21" s="32" t="s">
        <v>35</v>
      </c>
      <c r="AY21" s="34" t="s">
        <v>36</v>
      </c>
      <c r="AZ21" s="269" t="s">
        <v>37</v>
      </c>
      <c r="BA21" s="34" t="s">
        <v>38</v>
      </c>
      <c r="BD21" s="283" t="s">
        <v>95</v>
      </c>
      <c r="BE21" s="137" t="s">
        <v>96</v>
      </c>
      <c r="BF21" s="137" t="s">
        <v>95</v>
      </c>
      <c r="BG21" s="137" t="s">
        <v>96</v>
      </c>
      <c r="BH21" s="137" t="s">
        <v>95</v>
      </c>
      <c r="BI21" s="137" t="s">
        <v>96</v>
      </c>
      <c r="BJ21" s="137" t="s">
        <v>109</v>
      </c>
      <c r="BK21" s="137" t="s">
        <v>110</v>
      </c>
      <c r="BL21" s="137" t="s">
        <v>109</v>
      </c>
      <c r="BM21" s="284" t="s">
        <v>110</v>
      </c>
      <c r="BO21" s="283" t="s">
        <v>181</v>
      </c>
      <c r="BP21" s="284" t="s">
        <v>182</v>
      </c>
      <c r="BT21" s="228">
        <f t="shared" si="0"/>
        <v>0</v>
      </c>
      <c r="BU21" s="228">
        <f t="shared" si="0"/>
        <v>0</v>
      </c>
      <c r="BV21" s="228">
        <f t="shared" si="0"/>
        <v>0</v>
      </c>
      <c r="BW21" s="228">
        <f t="shared" si="0"/>
        <v>0</v>
      </c>
      <c r="BX21" s="228">
        <f t="shared" si="0"/>
        <v>0</v>
      </c>
      <c r="BY21" s="228">
        <f t="shared" si="0"/>
        <v>0</v>
      </c>
      <c r="BZ21" s="228">
        <f t="shared" si="0"/>
        <v>0</v>
      </c>
      <c r="CA21" s="228">
        <f t="shared" si="0"/>
        <v>0</v>
      </c>
      <c r="CB21" s="228">
        <f t="shared" si="0"/>
        <v>0</v>
      </c>
    </row>
    <row r="22" spans="1:80" x14ac:dyDescent="0.3">
      <c r="A22" s="85" t="s">
        <v>222</v>
      </c>
      <c r="B22" s="299" t="str">
        <f t="shared" ref="B22:B25" si="2">IF(B13="","",B13)</f>
        <v/>
      </c>
      <c r="C22" s="8" t="s">
        <v>13</v>
      </c>
      <c r="D22" s="116"/>
      <c r="E22" s="302">
        <f>IF(B22="",0,VLOOKUP(B22,$B$13:$E$16,4,FALSE))</f>
        <v>0</v>
      </c>
      <c r="F22" s="93"/>
      <c r="G22" s="128"/>
      <c r="H22" s="93"/>
      <c r="I22" s="93"/>
      <c r="J22" s="93"/>
      <c r="K22" s="93"/>
      <c r="L22" s="163">
        <f>IF(G22="IPCC_MCF_B0",0,((W13/1000)*(I22/100)))</f>
        <v>0</v>
      </c>
      <c r="M22" s="163">
        <f>IF(G22="IPCC_MCF_B0",0,((W13/1000)*(J22/100)))</f>
        <v>0</v>
      </c>
      <c r="O22" s="177"/>
      <c r="P22" s="247" t="str">
        <f>IF($B22="","0",(((E22-Q22)*1000)/((E22*1000)/P13)))</f>
        <v>0</v>
      </c>
      <c r="Q22" s="243">
        <f>AR22*(16/12)*9.375</f>
        <v>0</v>
      </c>
      <c r="R22" s="159">
        <f>AR22*5</f>
        <v>0</v>
      </c>
      <c r="S22" s="159">
        <v>0</v>
      </c>
      <c r="T22" s="159">
        <v>0</v>
      </c>
      <c r="U22" s="159">
        <v>0</v>
      </c>
      <c r="V22" s="159">
        <f>(AR22*(16/12)*55)+(AR22*4*21.75)</f>
        <v>0</v>
      </c>
      <c r="W22" s="159">
        <f>AR22*(16/12)*9.375</f>
        <v>0</v>
      </c>
      <c r="X22" s="159">
        <f>IF(L22&gt;0,(L22-(L22*BH22^(F22/10))),0)</f>
        <v>0</v>
      </c>
      <c r="Y22" s="207">
        <f>IF(M22&gt;0,(M22-(M22*BI22^(F22/10))),0)</f>
        <v>0</v>
      </c>
      <c r="Z22" s="202">
        <f>E22-Q22</f>
        <v>0</v>
      </c>
      <c r="AA22" s="27">
        <f>IF($E22="",0,(R13-(R22*1000))/1000)</f>
        <v>0</v>
      </c>
      <c r="AB22" s="27">
        <f>IF($E22="",0,(S13-(S22*1000))/1000)</f>
        <v>0</v>
      </c>
      <c r="AC22" s="27">
        <f>IF($E22="",0,(T13-(T22*1000))/1000)</f>
        <v>0</v>
      </c>
      <c r="AD22" s="27">
        <f>IF($E22="",0,(U13-(U22*1000))/1000)</f>
        <v>0</v>
      </c>
      <c r="AE22" s="27">
        <f>IF($E22="",0,(V13-V22))</f>
        <v>0</v>
      </c>
      <c r="AF22" s="27">
        <f>IF($E22="",0,(W13-(W22*1000))/1000)</f>
        <v>0</v>
      </c>
      <c r="AG22" s="27">
        <f>IF($E22="",0,(L22-X22))</f>
        <v>0</v>
      </c>
      <c r="AH22" s="196">
        <f>IF($E22="",0,(M22-Y22))</f>
        <v>0</v>
      </c>
      <c r="AI22" s="200" t="str">
        <f>IF($E22=0,"",(AA22/$Z22)*1000)</f>
        <v/>
      </c>
      <c r="AJ22" s="18" t="str">
        <f t="shared" ref="AJ22:AL25" si="3">IF($E22=0,"",(AB22/$Z22)*1000)</f>
        <v/>
      </c>
      <c r="AK22" s="18" t="str">
        <f t="shared" si="3"/>
        <v/>
      </c>
      <c r="AL22" s="18" t="str">
        <f t="shared" si="3"/>
        <v/>
      </c>
      <c r="AM22" s="18" t="str">
        <f>IF($E22=0,"",(AE22/$Z22))</f>
        <v/>
      </c>
      <c r="AN22" s="201" t="str">
        <f>IF($E22=0,"",(AF22/$Z22)*1000)</f>
        <v/>
      </c>
      <c r="AP22" s="264" t="str">
        <f>IF(B22="","",(AR22*4))</f>
        <v/>
      </c>
      <c r="AQ22" s="26">
        <v>0</v>
      </c>
      <c r="AR22" s="272">
        <f>IF(F22="",0,IF(G22="Arrhenius",(BL22+BM22)*(12/16),(((W13/1000)*BO22*(BP22/100)*0.67)*(12/16))*(F22/$G$8)))</f>
        <v>0</v>
      </c>
      <c r="AS22" s="274">
        <v>0</v>
      </c>
      <c r="AT22" s="26">
        <v>0</v>
      </c>
      <c r="AU22" s="26">
        <v>0</v>
      </c>
      <c r="AV22" s="26">
        <v>0</v>
      </c>
      <c r="AW22" s="265">
        <v>0</v>
      </c>
      <c r="AX22" s="274">
        <v>0</v>
      </c>
      <c r="AY22" s="265">
        <v>0</v>
      </c>
      <c r="AZ22" s="270">
        <v>0</v>
      </c>
      <c r="BA22" s="265">
        <v>0</v>
      </c>
      <c r="BD22" s="289">
        <f>((L22*EXP(K22-81000*(1/(8.314*(H22+273.15)))))*24)/1000</f>
        <v>0</v>
      </c>
      <c r="BE22" s="138">
        <f>((M22*0.01*EXP(K22-81000*(1/(8.314*(H22+273.15)))))*24)/1000</f>
        <v>0</v>
      </c>
      <c r="BF22" s="138">
        <f>10*9.375*BD22</f>
        <v>0</v>
      </c>
      <c r="BG22" s="138">
        <f>10*9.375*BE22</f>
        <v>0</v>
      </c>
      <c r="BH22" s="139">
        <f>IF(B22="",0,1-(BF22/L22))</f>
        <v>0</v>
      </c>
      <c r="BI22" s="139">
        <f>IF(B22="",0,1-(BG22/M22))</f>
        <v>0</v>
      </c>
      <c r="BJ22" s="54">
        <f>IF(B22="",0,(L22+L22*BH22^(F22/10))/2)</f>
        <v>0</v>
      </c>
      <c r="BK22" s="54">
        <f>IF(B22="",0,(M22+M22*BI22^(F22/10))/2)</f>
        <v>0</v>
      </c>
      <c r="BL22" s="140">
        <f>(((BJ22*EXP($K22-81000*(1/(8.314*(H22+273.15)))))*24)*F22)/1000</f>
        <v>0</v>
      </c>
      <c r="BM22" s="290">
        <f>(((BK22*0.01*EXP(K22-81000*(1/(8.314*(H22+273.15)))))*24)*F22)/1000</f>
        <v>0</v>
      </c>
      <c r="BO22" s="285" t="e">
        <f>VLOOKUP(B22,'Processed products'!$AK$5:$AV$250,12,FALSE)</f>
        <v>#N/A</v>
      </c>
      <c r="BP22" s="316" t="e">
        <f>VLOOKUP(B22,'Processed products'!$AK$5:$AV$250,11,FALSE)</f>
        <v>#N/A</v>
      </c>
      <c r="BR22" s="329">
        <f>$X$17</f>
        <v>1</v>
      </c>
      <c r="BT22" s="228">
        <f t="shared" si="0"/>
        <v>0</v>
      </c>
      <c r="BU22" s="228">
        <f t="shared" si="0"/>
        <v>0</v>
      </c>
      <c r="BV22" s="228">
        <f t="shared" si="0"/>
        <v>0</v>
      </c>
      <c r="BW22" s="228">
        <f t="shared" si="0"/>
        <v>0</v>
      </c>
      <c r="BX22" s="228">
        <f t="shared" si="0"/>
        <v>0</v>
      </c>
      <c r="BY22" s="228">
        <f t="shared" si="0"/>
        <v>0</v>
      </c>
      <c r="BZ22" s="228">
        <f t="shared" si="0"/>
        <v>0</v>
      </c>
      <c r="CA22" s="228">
        <f t="shared" si="0"/>
        <v>0</v>
      </c>
      <c r="CB22" s="228">
        <f t="shared" si="0"/>
        <v>0</v>
      </c>
    </row>
    <row r="23" spans="1:80" x14ac:dyDescent="0.3">
      <c r="A23" s="85" t="s">
        <v>223</v>
      </c>
      <c r="B23" s="299" t="str">
        <f>IF(B14="","",B14)</f>
        <v/>
      </c>
      <c r="C23" s="8" t="s">
        <v>13</v>
      </c>
      <c r="D23" s="116"/>
      <c r="E23" s="302">
        <f t="shared" ref="E23" si="4">IF(B23="",0,VLOOKUP(B23,$B$13:$E$16,4,FALSE))</f>
        <v>0</v>
      </c>
      <c r="F23" s="93"/>
      <c r="G23" s="128"/>
      <c r="H23" s="93"/>
      <c r="I23" s="93"/>
      <c r="J23" s="93"/>
      <c r="K23" s="93"/>
      <c r="L23" s="163">
        <f t="shared" ref="L23:L25" si="5">IF(G23="IPCC_MCF_B0",0,((W14/1000)*(I23/100)))</f>
        <v>0</v>
      </c>
      <c r="M23" s="163">
        <f>IF(G23="IPCC_MCF_B0",0,((W14/1000)*(J23/100)))</f>
        <v>0</v>
      </c>
      <c r="O23" s="177"/>
      <c r="P23" s="247" t="str">
        <f>IF($B23="","0",(((E23-Q23)*1000)/((E23*1000)/P14)))</f>
        <v>0</v>
      </c>
      <c r="Q23" s="243">
        <f>AR23*(16/12)*9.375</f>
        <v>0</v>
      </c>
      <c r="R23" s="159">
        <f>AR23*5</f>
        <v>0</v>
      </c>
      <c r="S23" s="159">
        <v>0</v>
      </c>
      <c r="T23" s="159">
        <v>0</v>
      </c>
      <c r="U23" s="159">
        <v>0</v>
      </c>
      <c r="V23" s="159">
        <f t="shared" ref="V23:V25" si="6">(AR23*(16/12)*55)+(AR23*4*21.75)</f>
        <v>0</v>
      </c>
      <c r="W23" s="159">
        <f t="shared" ref="W23:W25" si="7">AR23*(16/12)*9.375</f>
        <v>0</v>
      </c>
      <c r="X23" s="159">
        <f>IF(L23&gt;0,(L23-(L23*BH23^(F23/10))),0)</f>
        <v>0</v>
      </c>
      <c r="Y23" s="207">
        <f>IF(M23&gt;0,(M23-(M23*BI23^(F23/10))),0)</f>
        <v>0</v>
      </c>
      <c r="Z23" s="202">
        <f t="shared" ref="Z23:Z25" si="8">E23-Q23</f>
        <v>0</v>
      </c>
      <c r="AA23" s="27">
        <f t="shared" ref="AA23:AD25" si="9">IF($E23="",0,(R14-(R23*1000))/1000)</f>
        <v>0</v>
      </c>
      <c r="AB23" s="27">
        <f t="shared" si="9"/>
        <v>0</v>
      </c>
      <c r="AC23" s="27">
        <f t="shared" si="9"/>
        <v>0</v>
      </c>
      <c r="AD23" s="27">
        <f t="shared" si="9"/>
        <v>0</v>
      </c>
      <c r="AE23" s="27">
        <f t="shared" ref="AE23:AE25" si="10">IF($E23="",0,(V14-V23))</f>
        <v>0</v>
      </c>
      <c r="AF23" s="27">
        <f t="shared" ref="AF23:AF25" si="11">IF($E23="",0,(W14-(W23*1000))/1000)</f>
        <v>0</v>
      </c>
      <c r="AG23" s="27">
        <f t="shared" ref="AG23:AH25" si="12">IF($E23="",0,(L23-X23))</f>
        <v>0</v>
      </c>
      <c r="AH23" s="196">
        <f t="shared" si="12"/>
        <v>0</v>
      </c>
      <c r="AI23" s="200" t="str">
        <f t="shared" ref="AI23:AI25" si="13">IF($E23=0,"",(AA23/$Z23)*1000)</f>
        <v/>
      </c>
      <c r="AJ23" s="18" t="str">
        <f t="shared" si="3"/>
        <v/>
      </c>
      <c r="AK23" s="18" t="str">
        <f t="shared" si="3"/>
        <v/>
      </c>
      <c r="AL23" s="18" t="str">
        <f t="shared" si="3"/>
        <v/>
      </c>
      <c r="AM23" s="18" t="str">
        <f t="shared" ref="AM23:AM25" si="14">IF($E23=0,"",(AE23/$Z23))</f>
        <v/>
      </c>
      <c r="AN23" s="201" t="str">
        <f t="shared" ref="AN23:AN25" si="15">IF($E23=0,"",(AF23/$Z23)*1000)</f>
        <v/>
      </c>
      <c r="AP23" s="264" t="str">
        <f t="shared" ref="AP23:AP25" si="16">IF(B23="","",(AR23*4))</f>
        <v/>
      </c>
      <c r="AQ23" s="26">
        <v>0</v>
      </c>
      <c r="AR23" s="272">
        <f t="shared" ref="AR23:AR25" si="17">IF(F23="",0,IF(G23="Arrhenius",(BL23+BM23)*(12/16),(((W14/1000)*BO23*(BP23/100)*0.67)*(12/16))*(F23/$G$8)))</f>
        <v>0</v>
      </c>
      <c r="AS23" s="274"/>
      <c r="AT23" s="26"/>
      <c r="AU23" s="26"/>
      <c r="AV23" s="26"/>
      <c r="AW23" s="265"/>
      <c r="AX23" s="274"/>
      <c r="AY23" s="265"/>
      <c r="AZ23" s="270"/>
      <c r="BA23" s="265"/>
      <c r="BD23" s="289">
        <f t="shared" ref="BD23:BD25" si="18">((L23*EXP(K23-81000*(1/(8.314*(H23+273.15)))))*24)/1000</f>
        <v>0</v>
      </c>
      <c r="BE23" s="138">
        <f t="shared" ref="BE23:BE25" si="19">((M23*0.01*EXP(K23-81000*(1/(8.314*(H23+273.15)))))*24)/1000</f>
        <v>0</v>
      </c>
      <c r="BF23" s="138">
        <f t="shared" ref="BF23:BG25" si="20">10*9.375*BD23</f>
        <v>0</v>
      </c>
      <c r="BG23" s="138">
        <f t="shared" si="20"/>
        <v>0</v>
      </c>
      <c r="BH23" s="139">
        <f t="shared" ref="BH23:BH25" si="21">IF(B23="",0,1-(BF23/L23))</f>
        <v>0</v>
      </c>
      <c r="BI23" s="139">
        <f t="shared" ref="BI23:BI25" si="22">IF(B23="",0,1-(BG23/M23))</f>
        <v>0</v>
      </c>
      <c r="BJ23" s="54">
        <f t="shared" ref="BJ23:BJ25" si="23">IF(B23="",0,(L23+L23*BH23^(F23/10))/2)</f>
        <v>0</v>
      </c>
      <c r="BK23" s="54">
        <f t="shared" ref="BK23:BK25" si="24">IF(B23="",0,(M23+M23*BI23^(F23/10))/2)</f>
        <v>0</v>
      </c>
      <c r="BL23" s="140">
        <f t="shared" ref="BL23:BL25" si="25">(((BJ23*EXP($K23-81000*(1/(8.314*(H23+273.15)))))*24)*F23)/1000</f>
        <v>0</v>
      </c>
      <c r="BM23" s="290">
        <f t="shared" ref="BM23:BM25" si="26">(((BK23*0.01*EXP(K23-81000*(1/(8.314*(H23+273.15)))))*24)*F23)/1000</f>
        <v>0</v>
      </c>
      <c r="BO23" s="285" t="e">
        <f>VLOOKUP(B23,'Processed products'!$AK$5:$AV$250,12,FALSE)</f>
        <v>#N/A</v>
      </c>
      <c r="BP23" s="316" t="e">
        <f>VLOOKUP(B23,'Processed products'!$AK$5:$AV$250,11,FALSE)</f>
        <v>#N/A</v>
      </c>
      <c r="BR23" s="329">
        <f t="shared" ref="BR23:BR25" si="27">$X$17</f>
        <v>1</v>
      </c>
      <c r="BT23" s="228">
        <f t="shared" si="0"/>
        <v>0</v>
      </c>
      <c r="BU23" s="228">
        <f t="shared" si="0"/>
        <v>0</v>
      </c>
      <c r="BV23" s="228">
        <f t="shared" si="0"/>
        <v>0</v>
      </c>
      <c r="BW23" s="228">
        <f t="shared" si="0"/>
        <v>0</v>
      </c>
      <c r="BX23" s="228">
        <f t="shared" si="0"/>
        <v>0</v>
      </c>
      <c r="BY23" s="228">
        <f t="shared" si="0"/>
        <v>0</v>
      </c>
      <c r="BZ23" s="228">
        <f t="shared" si="0"/>
        <v>0</v>
      </c>
      <c r="CA23" s="228">
        <f t="shared" si="0"/>
        <v>0</v>
      </c>
      <c r="CB23" s="228">
        <f t="shared" si="0"/>
        <v>0</v>
      </c>
    </row>
    <row r="24" spans="1:80" x14ac:dyDescent="0.3">
      <c r="A24" s="85" t="s">
        <v>224</v>
      </c>
      <c r="B24" s="299" t="str">
        <f>IF(B15="","",B15)</f>
        <v>Plant_slurry_org</v>
      </c>
      <c r="C24" s="8" t="s">
        <v>13</v>
      </c>
      <c r="D24" s="116" t="s">
        <v>128</v>
      </c>
      <c r="E24" s="302">
        <f>IF(B24="",0,VLOOKUP(B24,$B$13:$E$16,4,FALSE))</f>
        <v>1</v>
      </c>
      <c r="F24" s="93">
        <v>66</v>
      </c>
      <c r="G24" s="128" t="s">
        <v>101</v>
      </c>
      <c r="H24" s="93">
        <v>7.2</v>
      </c>
      <c r="I24" s="93">
        <v>33</v>
      </c>
      <c r="J24" s="93">
        <v>67</v>
      </c>
      <c r="K24" s="93">
        <v>31.2</v>
      </c>
      <c r="L24" s="163">
        <f t="shared" si="5"/>
        <v>0.29700000000000004</v>
      </c>
      <c r="M24" s="163">
        <f t="shared" ref="M24:M25" si="28">IF(G24="IPCC_MCF_B0",0,((W15/1000)*(J24/100)))</f>
        <v>0.60300000000000009</v>
      </c>
      <c r="O24" s="177"/>
      <c r="P24" s="247">
        <f>IF($B24="","0",(((E24-Q24)*1000)/((E24*1000)/P15)))</f>
        <v>40.206185611696121</v>
      </c>
      <c r="Q24" s="243">
        <f>AR24*(16/12)*9.375</f>
        <v>0.10652920862897511</v>
      </c>
      <c r="R24" s="159">
        <f>AR24*5</f>
        <v>4.2611683451590048E-2</v>
      </c>
      <c r="S24" s="159">
        <v>0</v>
      </c>
      <c r="T24" s="159">
        <v>0</v>
      </c>
      <c r="U24" s="159">
        <v>0</v>
      </c>
      <c r="V24" s="159">
        <f t="shared" si="6"/>
        <v>1.3664146493476541</v>
      </c>
      <c r="W24" s="159">
        <f t="shared" si="7"/>
        <v>0.10652920862897511</v>
      </c>
      <c r="X24" s="159">
        <f>IF(L24&gt;0,(L24-(L24*BH24^(F24/10))),0)</f>
        <v>0.10576974594027932</v>
      </c>
      <c r="Y24" s="207">
        <f>IF(M24&gt;0,(M24-(M24*BI24^(F24/10))),0)</f>
        <v>2.5634898301303277E-3</v>
      </c>
      <c r="Z24" s="202">
        <f t="shared" si="8"/>
        <v>0.89347079137102492</v>
      </c>
      <c r="AA24" s="27">
        <f t="shared" si="9"/>
        <v>0.30539967695240089</v>
      </c>
      <c r="AB24" s="27">
        <f t="shared" si="9"/>
        <v>1.4302983375562899E-2</v>
      </c>
      <c r="AC24" s="27">
        <f t="shared" si="9"/>
        <v>5.3354895967632904E-3</v>
      </c>
      <c r="AD24" s="27">
        <f t="shared" si="9"/>
        <v>8.2260348530573096E-2</v>
      </c>
      <c r="AE24" s="27">
        <f t="shared" si="10"/>
        <v>13.825369939734447</v>
      </c>
      <c r="AF24" s="27">
        <f t="shared" si="11"/>
        <v>0.79347079137102494</v>
      </c>
      <c r="AG24" s="27">
        <f t="shared" si="12"/>
        <v>0.19123025405972072</v>
      </c>
      <c r="AH24" s="196">
        <f t="shared" si="12"/>
        <v>0.60043651016986976</v>
      </c>
      <c r="AI24" s="200">
        <f t="shared" si="13"/>
        <v>341.81271497836786</v>
      </c>
      <c r="AJ24" s="18">
        <f t="shared" si="3"/>
        <v>16.008339067934237</v>
      </c>
      <c r="AK24" s="18">
        <f t="shared" si="3"/>
        <v>5.9716441189711613</v>
      </c>
      <c r="AL24" s="18">
        <f t="shared" si="3"/>
        <v>92.068313060738276</v>
      </c>
      <c r="AM24" s="18">
        <f t="shared" si="14"/>
        <v>15.473779415351128</v>
      </c>
      <c r="AN24" s="201">
        <f t="shared" si="15"/>
        <v>888.07692320131628</v>
      </c>
      <c r="AP24" s="264">
        <f t="shared" si="16"/>
        <v>3.4089346761272038E-2</v>
      </c>
      <c r="AQ24" s="26">
        <v>0</v>
      </c>
      <c r="AR24" s="272">
        <f t="shared" si="17"/>
        <v>8.5223366903180095E-3</v>
      </c>
      <c r="AS24" s="274"/>
      <c r="AT24" s="26"/>
      <c r="AU24" s="26"/>
      <c r="AV24" s="26"/>
      <c r="AW24" s="265"/>
      <c r="AX24" s="274"/>
      <c r="AY24" s="265"/>
      <c r="AZ24" s="270"/>
      <c r="BA24" s="265"/>
      <c r="BD24" s="289">
        <f t="shared" si="18"/>
        <v>2.0442788949425478E-4</v>
      </c>
      <c r="BE24" s="138">
        <f t="shared" si="19"/>
        <v>4.1505056351863851E-6</v>
      </c>
      <c r="BF24" s="138">
        <f t="shared" si="20"/>
        <v>1.9165114640086387E-2</v>
      </c>
      <c r="BG24" s="138">
        <f t="shared" si="20"/>
        <v>3.8910990329872358E-4</v>
      </c>
      <c r="BH24" s="139">
        <f t="shared" si="21"/>
        <v>0.93547099447782367</v>
      </c>
      <c r="BI24" s="139">
        <f t="shared" si="22"/>
        <v>0.99935470994477826</v>
      </c>
      <c r="BJ24" s="54">
        <f t="shared" si="23"/>
        <v>0.24411512702986038</v>
      </c>
      <c r="BK24" s="54">
        <f t="shared" si="24"/>
        <v>0.60171825508493493</v>
      </c>
      <c r="BL24" s="140">
        <f t="shared" si="25"/>
        <v>1.108976449163028E-2</v>
      </c>
      <c r="BM24" s="290">
        <f t="shared" si="26"/>
        <v>2.7335109546039747E-4</v>
      </c>
      <c r="BO24" s="285">
        <f>VLOOKUP(B24,'Processed products'!$AK$5:$AV$250,12,FALSE)</f>
        <v>0</v>
      </c>
      <c r="BP24" s="316">
        <f>VLOOKUP(B24,'Processed products'!$AK$5:$AV$250,11,FALSE)</f>
        <v>0</v>
      </c>
      <c r="BR24" s="329">
        <f t="shared" si="27"/>
        <v>1</v>
      </c>
      <c r="BT24" s="228">
        <f t="shared" si="0"/>
        <v>0.89347079137102492</v>
      </c>
      <c r="BU24" s="228">
        <f t="shared" si="0"/>
        <v>0.30539967695240089</v>
      </c>
      <c r="BV24" s="228">
        <f t="shared" si="0"/>
        <v>1.4302983375562899E-2</v>
      </c>
      <c r="BW24" s="228">
        <f t="shared" si="0"/>
        <v>5.3354895967632904E-3</v>
      </c>
      <c r="BX24" s="228">
        <f t="shared" si="0"/>
        <v>8.2260348530573096E-2</v>
      </c>
      <c r="BY24" s="228">
        <f t="shared" si="0"/>
        <v>13.825369939734447</v>
      </c>
      <c r="BZ24" s="228">
        <f t="shared" si="0"/>
        <v>0.79347079137102494</v>
      </c>
      <c r="CA24" s="228">
        <f t="shared" si="0"/>
        <v>0.19123025405972072</v>
      </c>
      <c r="CB24" s="228">
        <f t="shared" si="0"/>
        <v>0.60043651016986976</v>
      </c>
    </row>
    <row r="25" spans="1:80" ht="15" thickBot="1" x14ac:dyDescent="0.35">
      <c r="A25" s="85" t="s">
        <v>225</v>
      </c>
      <c r="B25" s="299" t="str">
        <f t="shared" si="2"/>
        <v/>
      </c>
      <c r="C25" s="8" t="s">
        <v>13</v>
      </c>
      <c r="D25" s="116"/>
      <c r="E25" s="302">
        <f>IF(B25="",0,VLOOKUP(B25,$B$13:$E$16,4,FALSE))</f>
        <v>0</v>
      </c>
      <c r="F25" s="93"/>
      <c r="G25" s="128"/>
      <c r="H25" s="93"/>
      <c r="I25" s="93"/>
      <c r="J25" s="93"/>
      <c r="K25" s="93"/>
      <c r="L25" s="163">
        <f t="shared" si="5"/>
        <v>0</v>
      </c>
      <c r="M25" s="163">
        <f t="shared" si="28"/>
        <v>0</v>
      </c>
      <c r="O25" s="177"/>
      <c r="P25" s="247" t="str">
        <f t="shared" ref="P25" si="29">IF($B25="","0",(((E25-Q25)*1000)/((E25*1000)/P16)))</f>
        <v>0</v>
      </c>
      <c r="Q25" s="243">
        <f>AR25*(16/12)*9.375</f>
        <v>0</v>
      </c>
      <c r="R25" s="159">
        <f>AR25*5</f>
        <v>0</v>
      </c>
      <c r="S25" s="159">
        <v>0</v>
      </c>
      <c r="T25" s="159">
        <v>0</v>
      </c>
      <c r="U25" s="159">
        <v>0</v>
      </c>
      <c r="V25" s="159">
        <f t="shared" si="6"/>
        <v>0</v>
      </c>
      <c r="W25" s="159">
        <f t="shared" si="7"/>
        <v>0</v>
      </c>
      <c r="X25" s="159">
        <f>IF(L25&gt;0,(L25-(L25*BH25^(F25/10))),0)</f>
        <v>0</v>
      </c>
      <c r="Y25" s="207">
        <f>IF(M25&gt;0,(M25-(M25*BI25^(F25/10))),0)</f>
        <v>0</v>
      </c>
      <c r="Z25" s="202">
        <f t="shared" si="8"/>
        <v>0</v>
      </c>
      <c r="AA25" s="223">
        <f t="shared" si="9"/>
        <v>0</v>
      </c>
      <c r="AB25" s="223">
        <f t="shared" si="9"/>
        <v>0</v>
      </c>
      <c r="AC25" s="223">
        <f t="shared" si="9"/>
        <v>0</v>
      </c>
      <c r="AD25" s="223">
        <f t="shared" si="9"/>
        <v>0</v>
      </c>
      <c r="AE25" s="223">
        <f t="shared" si="10"/>
        <v>0</v>
      </c>
      <c r="AF25" s="223">
        <f t="shared" si="11"/>
        <v>0</v>
      </c>
      <c r="AG25" s="223">
        <f t="shared" si="12"/>
        <v>0</v>
      </c>
      <c r="AH25" s="224">
        <f t="shared" si="12"/>
        <v>0</v>
      </c>
      <c r="AI25" s="156" t="str">
        <f t="shared" si="13"/>
        <v/>
      </c>
      <c r="AJ25" s="157" t="str">
        <f t="shared" si="3"/>
        <v/>
      </c>
      <c r="AK25" s="157" t="str">
        <f t="shared" si="3"/>
        <v/>
      </c>
      <c r="AL25" s="157" t="str">
        <f t="shared" si="3"/>
        <v/>
      </c>
      <c r="AM25" s="157" t="str">
        <f t="shared" si="14"/>
        <v/>
      </c>
      <c r="AN25" s="158" t="str">
        <f t="shared" si="15"/>
        <v/>
      </c>
      <c r="AP25" s="264" t="str">
        <f t="shared" si="16"/>
        <v/>
      </c>
      <c r="AQ25" s="267">
        <v>0</v>
      </c>
      <c r="AR25" s="273">
        <f t="shared" si="17"/>
        <v>0</v>
      </c>
      <c r="AS25" s="275"/>
      <c r="AT25" s="267"/>
      <c r="AU25" s="267"/>
      <c r="AV25" s="267"/>
      <c r="AW25" s="268"/>
      <c r="AX25" s="275"/>
      <c r="AY25" s="268"/>
      <c r="AZ25" s="271"/>
      <c r="BA25" s="268"/>
      <c r="BD25" s="298">
        <f t="shared" si="18"/>
        <v>0</v>
      </c>
      <c r="BE25" s="296">
        <f t="shared" si="19"/>
        <v>0</v>
      </c>
      <c r="BF25" s="296">
        <f t="shared" si="20"/>
        <v>0</v>
      </c>
      <c r="BG25" s="296">
        <f t="shared" si="20"/>
        <v>0</v>
      </c>
      <c r="BH25" s="314">
        <f t="shared" si="21"/>
        <v>0</v>
      </c>
      <c r="BI25" s="314">
        <f t="shared" si="22"/>
        <v>0</v>
      </c>
      <c r="BJ25" s="291">
        <f t="shared" si="23"/>
        <v>0</v>
      </c>
      <c r="BK25" s="291">
        <f t="shared" si="24"/>
        <v>0</v>
      </c>
      <c r="BL25" s="292">
        <f t="shared" si="25"/>
        <v>0</v>
      </c>
      <c r="BM25" s="293">
        <f t="shared" si="26"/>
        <v>0</v>
      </c>
      <c r="BO25" s="318" t="e">
        <f>VLOOKUP(B25,'Processed products'!$AK$5:$AV$250,12,FALSE)</f>
        <v>#N/A</v>
      </c>
      <c r="BP25" s="319" t="e">
        <f>VLOOKUP(B25,'Processed products'!$AK$5:$AV$250,11,FALSE)</f>
        <v>#N/A</v>
      </c>
      <c r="BR25" s="329">
        <f t="shared" si="27"/>
        <v>1</v>
      </c>
      <c r="BT25" s="228">
        <f t="shared" si="0"/>
        <v>0</v>
      </c>
      <c r="BU25" s="228">
        <f t="shared" si="0"/>
        <v>0</v>
      </c>
      <c r="BV25" s="228">
        <f t="shared" si="0"/>
        <v>0</v>
      </c>
      <c r="BW25" s="228">
        <f t="shared" si="0"/>
        <v>0</v>
      </c>
      <c r="BX25" s="228">
        <f t="shared" si="0"/>
        <v>0</v>
      </c>
      <c r="BY25" s="228">
        <f t="shared" si="0"/>
        <v>0</v>
      </c>
      <c r="BZ25" s="228">
        <f t="shared" si="0"/>
        <v>0</v>
      </c>
      <c r="CA25" s="228">
        <f t="shared" si="0"/>
        <v>0</v>
      </c>
      <c r="CB25" s="228">
        <f t="shared" si="0"/>
        <v>0</v>
      </c>
    </row>
    <row r="26" spans="1:80" ht="15" thickBot="1" x14ac:dyDescent="0.35">
      <c r="A26" s="6" t="s">
        <v>14</v>
      </c>
      <c r="B26" s="11"/>
      <c r="C26" s="8" t="s">
        <v>13</v>
      </c>
      <c r="E26" s="301">
        <f>SUM(E22:E25)</f>
        <v>1</v>
      </c>
      <c r="L26" s="163">
        <f>SUM(L22:L25)</f>
        <v>0.29700000000000004</v>
      </c>
      <c r="M26" s="163">
        <f>SUM(M22:M25)</f>
        <v>0.60300000000000009</v>
      </c>
      <c r="O26" s="177"/>
      <c r="P26" s="249">
        <f>(E22*P22+E23*P23+E24*P24+E25*P25)/E26</f>
        <v>40.206185611696121</v>
      </c>
      <c r="Q26" s="244">
        <f>SUM(Q22:Q25)</f>
        <v>0.10652920862897511</v>
      </c>
      <c r="R26" s="208">
        <f t="shared" ref="R26:Y26" si="30">SUM(R22:R25)</f>
        <v>4.2611683451590048E-2</v>
      </c>
      <c r="S26" s="208">
        <f t="shared" si="30"/>
        <v>0</v>
      </c>
      <c r="T26" s="208">
        <f t="shared" si="30"/>
        <v>0</v>
      </c>
      <c r="U26" s="208">
        <f t="shared" si="30"/>
        <v>0</v>
      </c>
      <c r="V26" s="208">
        <f t="shared" si="30"/>
        <v>1.3664146493476541</v>
      </c>
      <c r="W26" s="208">
        <f t="shared" si="30"/>
        <v>0.10652920862897511</v>
      </c>
      <c r="X26" s="208">
        <f t="shared" si="30"/>
        <v>0.10576974594027932</v>
      </c>
      <c r="Y26" s="222">
        <f t="shared" si="30"/>
        <v>2.5634898301303277E-3</v>
      </c>
      <c r="Z26" s="215">
        <f>SUM(Z22:Z25)</f>
        <v>0.89347079137102492</v>
      </c>
      <c r="AA26" s="70">
        <f t="shared" ref="AA26:AH26" si="31">SUM(AA22:AA25)</f>
        <v>0.30539967695240089</v>
      </c>
      <c r="AB26" s="70">
        <f t="shared" si="31"/>
        <v>1.4302983375562899E-2</v>
      </c>
      <c r="AC26" s="70">
        <f t="shared" si="31"/>
        <v>5.3354895967632904E-3</v>
      </c>
      <c r="AD26" s="70">
        <f t="shared" si="31"/>
        <v>8.2260348530573096E-2</v>
      </c>
      <c r="AE26" s="70">
        <f t="shared" si="31"/>
        <v>13.825369939734447</v>
      </c>
      <c r="AF26" s="70">
        <f t="shared" si="31"/>
        <v>0.79347079137102494</v>
      </c>
      <c r="AG26" s="70">
        <f t="shared" si="31"/>
        <v>0.19123025405972072</v>
      </c>
      <c r="AH26" s="216">
        <f t="shared" si="31"/>
        <v>0.60043651016986976</v>
      </c>
      <c r="BT26" s="228">
        <f t="shared" si="0"/>
        <v>0</v>
      </c>
      <c r="BU26" s="228">
        <f t="shared" si="0"/>
        <v>0</v>
      </c>
      <c r="BV26" s="228">
        <f t="shared" si="0"/>
        <v>0</v>
      </c>
      <c r="BW26" s="228">
        <f t="shared" si="0"/>
        <v>0</v>
      </c>
      <c r="BX26" s="228">
        <f t="shared" si="0"/>
        <v>0</v>
      </c>
      <c r="BY26" s="228">
        <f t="shared" si="0"/>
        <v>0</v>
      </c>
      <c r="BZ26" s="228">
        <f t="shared" si="0"/>
        <v>0</v>
      </c>
      <c r="CA26" s="228">
        <f t="shared" si="0"/>
        <v>0</v>
      </c>
      <c r="CB26" s="228">
        <f t="shared" si="0"/>
        <v>0</v>
      </c>
    </row>
    <row r="27" spans="1:80" ht="15" thickBot="1" x14ac:dyDescent="0.35">
      <c r="A27" s="11"/>
      <c r="B27" s="11"/>
      <c r="T27" s="114"/>
      <c r="V27" s="24"/>
      <c r="W27" s="24"/>
      <c r="X27" s="24"/>
      <c r="Y27" s="24"/>
      <c r="Z27" s="24"/>
      <c r="BT27" s="228">
        <f t="shared" si="0"/>
        <v>0</v>
      </c>
      <c r="BU27" s="228">
        <f t="shared" si="0"/>
        <v>0</v>
      </c>
      <c r="BV27" s="228">
        <f t="shared" si="0"/>
        <v>0</v>
      </c>
      <c r="BW27" s="228">
        <f t="shared" si="0"/>
        <v>0</v>
      </c>
      <c r="BX27" s="228">
        <f t="shared" si="0"/>
        <v>0</v>
      </c>
      <c r="BY27" s="228">
        <f t="shared" si="0"/>
        <v>0</v>
      </c>
      <c r="BZ27" s="228">
        <f t="shared" si="0"/>
        <v>0</v>
      </c>
      <c r="CA27" s="228">
        <f t="shared" si="0"/>
        <v>0</v>
      </c>
      <c r="CB27" s="228">
        <f t="shared" si="0"/>
        <v>0</v>
      </c>
    </row>
    <row r="28" spans="1:80" x14ac:dyDescent="0.3">
      <c r="Z28" s="146" t="s">
        <v>75</v>
      </c>
      <c r="AA28" s="193"/>
      <c r="AB28" s="147"/>
      <c r="AC28" s="147"/>
      <c r="AD28" s="147"/>
      <c r="AE28" s="147"/>
      <c r="AF28" s="214"/>
      <c r="AG28" s="214"/>
      <c r="AH28" s="194"/>
      <c r="AI28" s="209" t="s">
        <v>43</v>
      </c>
      <c r="AJ28" s="147"/>
      <c r="AK28" s="147"/>
      <c r="AL28" s="147"/>
      <c r="AM28" s="147"/>
      <c r="AN28" s="148"/>
      <c r="BT28" s="228">
        <f t="shared" si="0"/>
        <v>0</v>
      </c>
      <c r="BU28" s="228">
        <f t="shared" si="0"/>
        <v>0</v>
      </c>
      <c r="BV28" s="228">
        <f t="shared" si="0"/>
        <v>0</v>
      </c>
      <c r="BW28" s="228">
        <f t="shared" si="0"/>
        <v>0</v>
      </c>
      <c r="BX28" s="228">
        <f t="shared" si="0"/>
        <v>0</v>
      </c>
      <c r="BY28" s="228">
        <f t="shared" si="0"/>
        <v>0</v>
      </c>
      <c r="BZ28" s="228">
        <f t="shared" si="0"/>
        <v>0</v>
      </c>
      <c r="CA28" s="228">
        <f t="shared" si="0"/>
        <v>0</v>
      </c>
      <c r="CB28" s="228">
        <f t="shared" si="0"/>
        <v>0</v>
      </c>
    </row>
    <row r="29" spans="1:80" ht="15.6" x14ac:dyDescent="0.3">
      <c r="A29" s="4" t="s">
        <v>7</v>
      </c>
      <c r="L29" s="132" t="s">
        <v>70</v>
      </c>
      <c r="M29" s="132"/>
      <c r="N29" s="132"/>
      <c r="O29" s="132"/>
      <c r="P29" s="132"/>
      <c r="Q29" s="132"/>
      <c r="R29" s="142"/>
      <c r="T29" s="175" t="s">
        <v>15</v>
      </c>
      <c r="U29" s="176"/>
      <c r="Z29" s="149" t="s">
        <v>68</v>
      </c>
      <c r="AA29" s="58" t="s">
        <v>23</v>
      </c>
      <c r="AB29" s="58" t="s">
        <v>24</v>
      </c>
      <c r="AC29" s="58" t="s">
        <v>25</v>
      </c>
      <c r="AD29" s="58" t="s">
        <v>26</v>
      </c>
      <c r="AE29" s="58" t="s">
        <v>42</v>
      </c>
      <c r="AF29" s="143" t="s">
        <v>59</v>
      </c>
      <c r="AG29" s="143" t="s">
        <v>95</v>
      </c>
      <c r="AH29" s="150" t="s">
        <v>96</v>
      </c>
      <c r="AI29" s="191" t="s">
        <v>44</v>
      </c>
      <c r="AJ29" s="58" t="s">
        <v>45</v>
      </c>
      <c r="AK29" s="58" t="s">
        <v>46</v>
      </c>
      <c r="AL29" s="58" t="s">
        <v>47</v>
      </c>
      <c r="AM29" s="58" t="s">
        <v>48</v>
      </c>
      <c r="AN29" s="150" t="s">
        <v>87</v>
      </c>
      <c r="BT29" s="228">
        <f t="shared" si="0"/>
        <v>0</v>
      </c>
      <c r="BU29" s="228">
        <f t="shared" si="0"/>
        <v>0</v>
      </c>
      <c r="BV29" s="228">
        <f t="shared" si="0"/>
        <v>0</v>
      </c>
      <c r="BW29" s="228">
        <f t="shared" si="0"/>
        <v>0</v>
      </c>
      <c r="BX29" s="228">
        <f t="shared" si="0"/>
        <v>0</v>
      </c>
      <c r="BY29" s="228">
        <f t="shared" si="0"/>
        <v>0</v>
      </c>
      <c r="BZ29" s="228">
        <f t="shared" si="0"/>
        <v>0</v>
      </c>
      <c r="CA29" s="228">
        <f t="shared" si="0"/>
        <v>0</v>
      </c>
      <c r="CB29" s="228">
        <f t="shared" si="0"/>
        <v>0</v>
      </c>
    </row>
    <row r="30" spans="1:80" ht="16.2" thickBot="1" x14ac:dyDescent="0.35">
      <c r="A30" s="4" t="s">
        <v>18</v>
      </c>
      <c r="B30" s="5" t="s">
        <v>9</v>
      </c>
      <c r="C30" s="5" t="s">
        <v>10</v>
      </c>
      <c r="D30" s="5" t="s">
        <v>199</v>
      </c>
      <c r="E30" s="5" t="s">
        <v>19</v>
      </c>
      <c r="F30" s="5" t="s">
        <v>66</v>
      </c>
      <c r="G30" s="45" t="s">
        <v>20</v>
      </c>
      <c r="H30" s="59" t="s">
        <v>21</v>
      </c>
      <c r="I30" s="45" t="s">
        <v>22</v>
      </c>
      <c r="J30" s="57"/>
      <c r="K30" s="57"/>
      <c r="L30" s="5" t="s">
        <v>23</v>
      </c>
      <c r="M30" s="5" t="s">
        <v>24</v>
      </c>
      <c r="N30" s="5" t="s">
        <v>25</v>
      </c>
      <c r="O30" s="5" t="s">
        <v>26</v>
      </c>
      <c r="P30" s="5" t="s">
        <v>42</v>
      </c>
      <c r="Q30" s="5" t="s">
        <v>59</v>
      </c>
      <c r="R30" s="142"/>
      <c r="S30" s="160"/>
      <c r="T30" s="171"/>
      <c r="U30" s="176"/>
      <c r="Z30" s="151"/>
      <c r="AH30" s="153"/>
      <c r="AK30" s="152"/>
      <c r="AN30" s="153"/>
      <c r="BT30" s="228">
        <f t="shared" si="0"/>
        <v>0</v>
      </c>
      <c r="BU30" s="228">
        <f t="shared" si="0"/>
        <v>0</v>
      </c>
      <c r="BV30" s="228">
        <f t="shared" si="0"/>
        <v>0</v>
      </c>
      <c r="BW30" s="228">
        <f t="shared" si="0"/>
        <v>0</v>
      </c>
      <c r="BX30" s="228">
        <f t="shared" si="0"/>
        <v>0</v>
      </c>
      <c r="BY30" s="228">
        <f t="shared" si="0"/>
        <v>0</v>
      </c>
      <c r="BZ30" s="228">
        <f t="shared" si="0"/>
        <v>0</v>
      </c>
      <c r="CA30" s="228">
        <f t="shared" si="0"/>
        <v>0</v>
      </c>
      <c r="CB30" s="228">
        <f t="shared" si="0"/>
        <v>0</v>
      </c>
    </row>
    <row r="31" spans="1:80" ht="15" thickBot="1" x14ac:dyDescent="0.35">
      <c r="A31" s="65" t="str">
        <f>CONCATENATE("Solid/total fraction of input1 - ",B13)</f>
        <v xml:space="preserve">Solid/total fraction of input1 - </v>
      </c>
      <c r="B31" s="66"/>
      <c r="C31" s="67" t="s">
        <v>13</v>
      </c>
      <c r="D31" s="280"/>
      <c r="E31" s="68"/>
      <c r="F31" s="70">
        <f>IF(E31&gt;0,(E31)*($E$22-$Q$22),0)</f>
        <v>0</v>
      </c>
      <c r="G31" s="67" t="str">
        <f>IF(B31="","",VLOOKUP(B31,'Processed products'!$AJ$5:$AM$104,2,FALSE))</f>
        <v/>
      </c>
      <c r="H31" s="67" t="str">
        <f>IF(G31="","",VLOOKUP(G31,Other_tables!$Y$3:$AA$214,2,FALSE))</f>
        <v/>
      </c>
      <c r="I31" s="67" t="str">
        <f>IF(G31="","",VLOOKUP(G31,Other_tables!$Y$3:$AA$214,3,FALSE))</f>
        <v/>
      </c>
      <c r="J31" s="111"/>
      <c r="K31" s="111"/>
      <c r="L31" s="69"/>
      <c r="M31" s="69"/>
      <c r="N31" s="69"/>
      <c r="O31" s="69"/>
      <c r="P31" s="69"/>
      <c r="Q31" s="69"/>
      <c r="R31" s="180"/>
      <c r="S31" s="181"/>
      <c r="T31" s="172" t="str">
        <f>IF(B32="",P13,IF(B33="",(F31/(((E13/(P13/1000))-Q22)-(F32/(T32/1000))))*1000,(F31/(((E13/(P13/1000))-Q22)-((F33/(T33/1000))+(F32/(T32/1000)))))*1000))</f>
        <v>0</v>
      </c>
      <c r="U31" s="182" t="s">
        <v>126</v>
      </c>
      <c r="V31" s="180"/>
      <c r="W31" s="180"/>
      <c r="X31" s="180"/>
      <c r="Y31" s="180"/>
      <c r="Z31" s="215">
        <f>F31</f>
        <v>0</v>
      </c>
      <c r="AA31" s="170">
        <f t="shared" ref="AA31:AD33" si="32">IF($E31="",0,((R$13-(R$22*1000))*L31)/1000)</f>
        <v>0</v>
      </c>
      <c r="AB31" s="70">
        <f t="shared" si="32"/>
        <v>0</v>
      </c>
      <c r="AC31" s="70">
        <f t="shared" si="32"/>
        <v>0</v>
      </c>
      <c r="AD31" s="70">
        <f t="shared" si="32"/>
        <v>0</v>
      </c>
      <c r="AE31" s="70">
        <f>IF($E31="",0,((V$13-V$22)*P31))</f>
        <v>0</v>
      </c>
      <c r="AF31" s="144">
        <f>IF($E31="",0,((W$13-(W$22*1000))*Q31)/1000)</f>
        <v>0</v>
      </c>
      <c r="AG31" s="144">
        <f t="shared" ref="AG31:AG42" si="33">IF($E31="",0,((L$22-X$22)*Q31))</f>
        <v>0</v>
      </c>
      <c r="AH31" s="216">
        <f t="shared" ref="AH31:AH42" si="34">IF($E31="",0,((M$22-Y$22)*Q31))</f>
        <v>0</v>
      </c>
      <c r="AI31" s="210" t="str">
        <f t="shared" ref="AI31:AL42" si="35">IF($E31="","",(AA31/$F31)*1000)</f>
        <v/>
      </c>
      <c r="AJ31" s="71" t="str">
        <f t="shared" si="35"/>
        <v/>
      </c>
      <c r="AK31" s="71" t="str">
        <f t="shared" si="35"/>
        <v/>
      </c>
      <c r="AL31" s="71" t="str">
        <f t="shared" si="35"/>
        <v/>
      </c>
      <c r="AM31" s="187" t="str">
        <f t="shared" ref="AM31:AM42" si="36">IF($E31="","",(AE31/$F31))</f>
        <v/>
      </c>
      <c r="AN31" s="112" t="str">
        <f t="shared" ref="AN31:AN42" si="37">IF($E31="","",(AF31/$F31)*1000)</f>
        <v/>
      </c>
      <c r="BR31" s="329">
        <f t="shared" ref="BR31:BR42" si="38">$X$17</f>
        <v>1</v>
      </c>
      <c r="BT31" s="228">
        <f t="shared" si="0"/>
        <v>0</v>
      </c>
      <c r="BU31" s="228">
        <f t="shared" si="0"/>
        <v>0</v>
      </c>
      <c r="BV31" s="228">
        <f t="shared" si="0"/>
        <v>0</v>
      </c>
      <c r="BW31" s="228">
        <f t="shared" si="0"/>
        <v>0</v>
      </c>
      <c r="BX31" s="228">
        <f t="shared" si="0"/>
        <v>0</v>
      </c>
      <c r="BY31" s="228">
        <f t="shared" si="0"/>
        <v>0</v>
      </c>
      <c r="BZ31" s="228">
        <f t="shared" si="0"/>
        <v>0</v>
      </c>
      <c r="CA31" s="228">
        <f t="shared" si="0"/>
        <v>0</v>
      </c>
      <c r="CB31" s="228">
        <f t="shared" si="0"/>
        <v>0</v>
      </c>
    </row>
    <row r="32" spans="1:80" ht="15" thickBot="1" x14ac:dyDescent="0.35">
      <c r="A32" s="10" t="s">
        <v>64</v>
      </c>
      <c r="B32" s="60"/>
      <c r="C32" s="61" t="s">
        <v>13</v>
      </c>
      <c r="D32" s="279"/>
      <c r="E32" s="62"/>
      <c r="F32" s="64">
        <f>IF(E32&gt;0,(E32)*($E$13-$Q$22),0)</f>
        <v>0</v>
      </c>
      <c r="G32" s="67" t="str">
        <f>IF(B32="","",VLOOKUP(B32,'Processed products'!$AJ$5:$AM$104,2,FALSE))</f>
        <v/>
      </c>
      <c r="H32" s="67" t="str">
        <f>IF(G32="","",VLOOKUP(G32,Other_tables!$Y$3:$AA$214,2,FALSE))</f>
        <v/>
      </c>
      <c r="I32" s="67" t="str">
        <f>IF(G32="","",VLOOKUP(G32,Other_tables!$Y$3:$AA$214,3,FALSE))</f>
        <v/>
      </c>
      <c r="J32" s="12"/>
      <c r="K32" s="12"/>
      <c r="L32" s="63"/>
      <c r="M32" s="63"/>
      <c r="N32" s="63"/>
      <c r="O32" s="63"/>
      <c r="P32" s="63"/>
      <c r="Q32" s="295"/>
      <c r="S32" s="161"/>
      <c r="T32" s="173">
        <f>(IF($B32="",0,VLOOKUP($B32,'Processed products'!$AJ$5:$AN$104,5,FALSE)))</f>
        <v>0</v>
      </c>
      <c r="U32" s="176"/>
      <c r="Z32" s="217">
        <f t="shared" ref="Z32:Z42" si="39">F32</f>
        <v>0</v>
      </c>
      <c r="AA32" s="178">
        <f t="shared" si="32"/>
        <v>0</v>
      </c>
      <c r="AB32" s="64">
        <f t="shared" si="32"/>
        <v>0</v>
      </c>
      <c r="AC32" s="64">
        <f t="shared" si="32"/>
        <v>0</v>
      </c>
      <c r="AD32" s="64">
        <f t="shared" si="32"/>
        <v>0</v>
      </c>
      <c r="AE32" s="64">
        <f>IF($E32="",0,((V$13-V$22)*P32))</f>
        <v>0</v>
      </c>
      <c r="AF32" s="179">
        <f>IF($E32="",0,((W$13-(W$22*1000))*Q32)/1000)</f>
        <v>0</v>
      </c>
      <c r="AG32" s="145">
        <f t="shared" si="33"/>
        <v>0</v>
      </c>
      <c r="AH32" s="218">
        <f t="shared" si="34"/>
        <v>0</v>
      </c>
      <c r="AI32" s="211" t="str">
        <f t="shared" si="35"/>
        <v/>
      </c>
      <c r="AJ32" s="110" t="str">
        <f t="shared" si="35"/>
        <v/>
      </c>
      <c r="AK32" s="110" t="str">
        <f t="shared" si="35"/>
        <v/>
      </c>
      <c r="AL32" s="110" t="str">
        <f t="shared" si="35"/>
        <v/>
      </c>
      <c r="AM32" s="110" t="str">
        <f t="shared" si="36"/>
        <v/>
      </c>
      <c r="AN32" s="154" t="str">
        <f t="shared" si="37"/>
        <v/>
      </c>
      <c r="BR32" s="329">
        <f t="shared" si="38"/>
        <v>1</v>
      </c>
      <c r="BT32" s="228">
        <f t="shared" si="0"/>
        <v>0</v>
      </c>
      <c r="BU32" s="228">
        <f t="shared" si="0"/>
        <v>0</v>
      </c>
      <c r="BV32" s="228">
        <f t="shared" si="0"/>
        <v>0</v>
      </c>
      <c r="BW32" s="228">
        <f t="shared" si="0"/>
        <v>0</v>
      </c>
      <c r="BX32" s="228">
        <f t="shared" si="0"/>
        <v>0</v>
      </c>
      <c r="BY32" s="228">
        <f t="shared" si="0"/>
        <v>0</v>
      </c>
      <c r="BZ32" s="228">
        <f t="shared" si="0"/>
        <v>0</v>
      </c>
      <c r="CA32" s="228">
        <f t="shared" si="0"/>
        <v>0</v>
      </c>
      <c r="CB32" s="228">
        <f t="shared" si="0"/>
        <v>0</v>
      </c>
    </row>
    <row r="33" spans="1:80" ht="15" thickBot="1" x14ac:dyDescent="0.35">
      <c r="A33" s="86" t="s">
        <v>65</v>
      </c>
      <c r="B33" s="87"/>
      <c r="C33" s="88" t="s">
        <v>13</v>
      </c>
      <c r="D33" s="281"/>
      <c r="E33" s="89"/>
      <c r="F33" s="183">
        <f>IF(E33&gt;0,(E33)*($E$13-$Q$22),0)</f>
        <v>0</v>
      </c>
      <c r="G33" s="67" t="str">
        <f>IF(B33="","",VLOOKUP(B33,'Processed products'!$AJ$5:$AM$104,2,FALSE))</f>
        <v/>
      </c>
      <c r="H33" s="67" t="str">
        <f>IF(G33="","",VLOOKUP(G33,Other_tables!$Y$3:$AA$214,2,FALSE))</f>
        <v/>
      </c>
      <c r="I33" s="67" t="str">
        <f>IF(G33="","",VLOOKUP(G33,Other_tables!$Y$3:$AA$214,3,FALSE))</f>
        <v/>
      </c>
      <c r="J33" s="12"/>
      <c r="K33" s="12"/>
      <c r="L33" s="90"/>
      <c r="M33" s="90"/>
      <c r="N33" s="90"/>
      <c r="O33" s="90"/>
      <c r="P33" s="90"/>
      <c r="Q33" s="267"/>
      <c r="S33" s="161"/>
      <c r="T33" s="174">
        <f>(IF($B33="",0,VLOOKUP($B33,'Processed products'!$AJ$5:$AN$104,5,FALSE)))</f>
        <v>0</v>
      </c>
      <c r="U33" s="176"/>
      <c r="Z33" s="219">
        <f t="shared" si="39"/>
        <v>0</v>
      </c>
      <c r="AA33" s="184">
        <f t="shared" si="32"/>
        <v>0</v>
      </c>
      <c r="AB33" s="183">
        <f t="shared" si="32"/>
        <v>0</v>
      </c>
      <c r="AC33" s="183">
        <f t="shared" si="32"/>
        <v>0</v>
      </c>
      <c r="AD33" s="183">
        <f t="shared" si="32"/>
        <v>0</v>
      </c>
      <c r="AE33" s="183">
        <f>IF($E33="",0,((V$13-V$22)*P33))</f>
        <v>0</v>
      </c>
      <c r="AF33" s="185">
        <f>IF($E33="",0,((W$13-(W$22*1000))*Q33)/1000)</f>
        <v>0</v>
      </c>
      <c r="AG33" s="186">
        <f t="shared" si="33"/>
        <v>0</v>
      </c>
      <c r="AH33" s="220">
        <f t="shared" si="34"/>
        <v>0</v>
      </c>
      <c r="AI33" s="212" t="str">
        <f t="shared" si="35"/>
        <v/>
      </c>
      <c r="AJ33" s="113" t="str">
        <f t="shared" si="35"/>
        <v/>
      </c>
      <c r="AK33" s="113" t="str">
        <f t="shared" si="35"/>
        <v/>
      </c>
      <c r="AL33" s="113" t="str">
        <f t="shared" si="35"/>
        <v/>
      </c>
      <c r="AM33" s="113" t="str">
        <f t="shared" si="36"/>
        <v/>
      </c>
      <c r="AN33" s="155" t="str">
        <f t="shared" si="37"/>
        <v/>
      </c>
      <c r="BR33" s="329">
        <f t="shared" si="38"/>
        <v>1</v>
      </c>
      <c r="BT33" s="228">
        <f t="shared" si="0"/>
        <v>0</v>
      </c>
      <c r="BU33" s="228">
        <f t="shared" si="0"/>
        <v>0</v>
      </c>
      <c r="BV33" s="228">
        <f t="shared" si="0"/>
        <v>0</v>
      </c>
      <c r="BW33" s="228">
        <f t="shared" si="0"/>
        <v>0</v>
      </c>
      <c r="BX33" s="228">
        <f t="shared" si="0"/>
        <v>0</v>
      </c>
      <c r="BY33" s="228">
        <f t="shared" si="0"/>
        <v>0</v>
      </c>
      <c r="BZ33" s="228">
        <f t="shared" si="0"/>
        <v>0</v>
      </c>
      <c r="CA33" s="228">
        <f t="shared" si="0"/>
        <v>0</v>
      </c>
      <c r="CB33" s="228">
        <f t="shared" si="0"/>
        <v>0</v>
      </c>
    </row>
    <row r="34" spans="1:80" ht="15" thickBot="1" x14ac:dyDescent="0.35">
      <c r="A34" s="65" t="str">
        <f>CONCATENATE("Solid/total fraction of input2 - ",B14)</f>
        <v xml:space="preserve">Solid/total fraction of input2 - </v>
      </c>
      <c r="B34" s="66"/>
      <c r="C34" s="67" t="s">
        <v>13</v>
      </c>
      <c r="D34" s="280"/>
      <c r="E34" s="68"/>
      <c r="F34" s="70">
        <f>IF(E34&gt;0,(E34)*($E$23-$Q$23),0)</f>
        <v>0</v>
      </c>
      <c r="G34" s="67" t="str">
        <f>IF(B34="","",VLOOKUP(B34,'Processed products'!$AJ$5:$AM$250,2,FALSE))</f>
        <v/>
      </c>
      <c r="H34" s="67" t="str">
        <f>IF(G34="","",VLOOKUP(G34,Other_tables!$Y$3:$AA$214,2,FALSE))</f>
        <v/>
      </c>
      <c r="I34" s="67" t="str">
        <f>IF(G34="","",VLOOKUP(G34,Other_tables!$Y$3:$AA$214,3,FALSE))</f>
        <v/>
      </c>
      <c r="J34" s="111"/>
      <c r="K34" s="111"/>
      <c r="L34" s="69"/>
      <c r="M34" s="69"/>
      <c r="N34" s="69"/>
      <c r="O34" s="69"/>
      <c r="P34" s="69"/>
      <c r="Q34" s="69"/>
      <c r="R34" s="180"/>
      <c r="S34" s="181"/>
      <c r="T34" s="172" t="str">
        <f>IF(B35="",P14,IF(B36="",(F34/(((E14/(P14/1000))-Q23)-(F35/(T35/1000))))*1000,(F34/(((E14/(P14/1000))-Q23)-((F36/(T36/1000))+(F35/(T35/1000)))))*1000))</f>
        <v>0</v>
      </c>
      <c r="U34" s="182" t="s">
        <v>126</v>
      </c>
      <c r="V34" s="180"/>
      <c r="W34" s="180"/>
      <c r="X34" s="180"/>
      <c r="Y34" s="180"/>
      <c r="Z34" s="215">
        <f t="shared" si="39"/>
        <v>0</v>
      </c>
      <c r="AA34" s="170">
        <f t="shared" ref="AA34:AD36" si="40">IF($E34="",0,((R$14-(R$23*1000))*L34)/1000)</f>
        <v>0</v>
      </c>
      <c r="AB34" s="70">
        <f t="shared" si="40"/>
        <v>0</v>
      </c>
      <c r="AC34" s="70">
        <f t="shared" si="40"/>
        <v>0</v>
      </c>
      <c r="AD34" s="70">
        <f t="shared" si="40"/>
        <v>0</v>
      </c>
      <c r="AE34" s="70">
        <f>IF($E34="",0,((V$14-V$23)*P34))</f>
        <v>0</v>
      </c>
      <c r="AF34" s="144">
        <f>IF($E34="",0,((W$14-(W$23*1000))*Q34)/1000)</f>
        <v>0</v>
      </c>
      <c r="AG34" s="144">
        <f t="shared" si="33"/>
        <v>0</v>
      </c>
      <c r="AH34" s="216">
        <f t="shared" si="34"/>
        <v>0</v>
      </c>
      <c r="AI34" s="210" t="str">
        <f t="shared" si="35"/>
        <v/>
      </c>
      <c r="AJ34" s="71" t="str">
        <f t="shared" si="35"/>
        <v/>
      </c>
      <c r="AK34" s="71" t="str">
        <f t="shared" si="35"/>
        <v/>
      </c>
      <c r="AL34" s="71" t="str">
        <f t="shared" si="35"/>
        <v/>
      </c>
      <c r="AM34" s="187" t="str">
        <f t="shared" si="36"/>
        <v/>
      </c>
      <c r="AN34" s="112" t="str">
        <f t="shared" si="37"/>
        <v/>
      </c>
      <c r="BR34" s="329">
        <f t="shared" si="38"/>
        <v>1</v>
      </c>
      <c r="BT34" s="228">
        <f t="shared" si="0"/>
        <v>0</v>
      </c>
      <c r="BU34" s="228">
        <f t="shared" si="0"/>
        <v>0</v>
      </c>
      <c r="BV34" s="228">
        <f t="shared" si="0"/>
        <v>0</v>
      </c>
      <c r="BW34" s="228">
        <f t="shared" si="0"/>
        <v>0</v>
      </c>
      <c r="BX34" s="228">
        <f t="shared" si="0"/>
        <v>0</v>
      </c>
      <c r="BY34" s="228">
        <f t="shared" si="0"/>
        <v>0</v>
      </c>
      <c r="BZ34" s="228">
        <f t="shared" si="0"/>
        <v>0</v>
      </c>
      <c r="CA34" s="228">
        <f t="shared" si="0"/>
        <v>0</v>
      </c>
      <c r="CB34" s="228">
        <f t="shared" si="0"/>
        <v>0</v>
      </c>
    </row>
    <row r="35" spans="1:80" ht="15" thickBot="1" x14ac:dyDescent="0.35">
      <c r="A35" s="10" t="s">
        <v>64</v>
      </c>
      <c r="B35" s="60"/>
      <c r="C35" s="61" t="s">
        <v>13</v>
      </c>
      <c r="D35" s="279"/>
      <c r="E35" s="62"/>
      <c r="F35" s="64">
        <f>IF(E35&gt;0,(E35)*($E$13-$Q$23),0)</f>
        <v>0</v>
      </c>
      <c r="G35" s="67" t="str">
        <f>IF(B35="","",VLOOKUP(B35,'Processed products'!$AJ$5:$AM$104,2,FALSE))</f>
        <v/>
      </c>
      <c r="H35" s="67" t="str">
        <f>IF(G35="","",VLOOKUP(G35,Other_tables!$Y$3:$AA$214,2,FALSE))</f>
        <v/>
      </c>
      <c r="I35" s="67" t="str">
        <f>IF(G35="","",VLOOKUP(G35,Other_tables!$Y$3:$AA$214,3,FALSE))</f>
        <v/>
      </c>
      <c r="J35" s="12"/>
      <c r="K35" s="12"/>
      <c r="L35" s="63"/>
      <c r="M35" s="63"/>
      <c r="N35" s="63"/>
      <c r="O35" s="63"/>
      <c r="P35" s="63"/>
      <c r="Q35" s="295"/>
      <c r="S35" s="161"/>
      <c r="T35" s="173">
        <f>(IF($B35="",0,VLOOKUP($B35,'Processed products'!$R$5:$V$104,5,FALSE)))</f>
        <v>0</v>
      </c>
      <c r="U35" s="176"/>
      <c r="Z35" s="217">
        <f t="shared" si="39"/>
        <v>0</v>
      </c>
      <c r="AA35" s="178">
        <f t="shared" si="40"/>
        <v>0</v>
      </c>
      <c r="AB35" s="64">
        <f t="shared" si="40"/>
        <v>0</v>
      </c>
      <c r="AC35" s="64">
        <f t="shared" si="40"/>
        <v>0</v>
      </c>
      <c r="AD35" s="64">
        <f t="shared" si="40"/>
        <v>0</v>
      </c>
      <c r="AE35" s="64">
        <f>IF($E35="",0,((V$14-V$23)*P35))</f>
        <v>0</v>
      </c>
      <c r="AF35" s="179">
        <f>IF($E35="",0,((W$14-(W$23*1000))*Q35)/1000)</f>
        <v>0</v>
      </c>
      <c r="AG35" s="145">
        <f t="shared" si="33"/>
        <v>0</v>
      </c>
      <c r="AH35" s="218">
        <f t="shared" si="34"/>
        <v>0</v>
      </c>
      <c r="AI35" s="211" t="str">
        <f t="shared" si="35"/>
        <v/>
      </c>
      <c r="AJ35" s="110" t="str">
        <f t="shared" si="35"/>
        <v/>
      </c>
      <c r="AK35" s="110" t="str">
        <f t="shared" si="35"/>
        <v/>
      </c>
      <c r="AL35" s="110" t="str">
        <f t="shared" si="35"/>
        <v/>
      </c>
      <c r="AM35" s="110" t="str">
        <f t="shared" si="36"/>
        <v/>
      </c>
      <c r="AN35" s="154" t="str">
        <f t="shared" si="37"/>
        <v/>
      </c>
      <c r="BR35" s="329">
        <f t="shared" si="38"/>
        <v>1</v>
      </c>
      <c r="BT35" s="228">
        <f t="shared" si="0"/>
        <v>0</v>
      </c>
      <c r="BU35" s="228">
        <f t="shared" si="0"/>
        <v>0</v>
      </c>
      <c r="BV35" s="228">
        <f t="shared" si="0"/>
        <v>0</v>
      </c>
      <c r="BW35" s="228">
        <f t="shared" si="0"/>
        <v>0</v>
      </c>
      <c r="BX35" s="228">
        <f t="shared" si="0"/>
        <v>0</v>
      </c>
      <c r="BY35" s="228">
        <f t="shared" si="0"/>
        <v>0</v>
      </c>
      <c r="BZ35" s="228">
        <f t="shared" si="0"/>
        <v>0</v>
      </c>
      <c r="CA35" s="228">
        <f t="shared" si="0"/>
        <v>0</v>
      </c>
      <c r="CB35" s="228">
        <f t="shared" si="0"/>
        <v>0</v>
      </c>
    </row>
    <row r="36" spans="1:80" ht="15" thickBot="1" x14ac:dyDescent="0.35">
      <c r="A36" s="86" t="s">
        <v>65</v>
      </c>
      <c r="B36" s="87"/>
      <c r="C36" s="88" t="s">
        <v>13</v>
      </c>
      <c r="D36" s="281"/>
      <c r="E36" s="89"/>
      <c r="F36" s="183">
        <f>IF(E36&gt;0,(E36)*($E$13-$Q$23),0)</f>
        <v>0</v>
      </c>
      <c r="G36" s="67" t="str">
        <f>IF(B36="","",VLOOKUP(B36,'Processed products'!$AJ$5:$AM$104,2,FALSE))</f>
        <v/>
      </c>
      <c r="H36" s="67" t="str">
        <f>IF(G36="","",VLOOKUP(G36,Other_tables!$Y$3:$AA$214,2,FALSE))</f>
        <v/>
      </c>
      <c r="I36" s="67" t="str">
        <f>IF(G36="","",VLOOKUP(G36,Other_tables!$Y$3:$AA$214,3,FALSE))</f>
        <v/>
      </c>
      <c r="J36" s="12"/>
      <c r="K36" s="12"/>
      <c r="L36" s="90"/>
      <c r="M36" s="90"/>
      <c r="N36" s="90"/>
      <c r="O36" s="90"/>
      <c r="P36" s="90"/>
      <c r="Q36" s="267"/>
      <c r="S36" s="161"/>
      <c r="T36" s="174">
        <f>(IF($B36="",0,VLOOKUP($B36,'Processed products'!$R$5:$V$104,5,FALSE)))</f>
        <v>0</v>
      </c>
      <c r="U36" s="176"/>
      <c r="Z36" s="219">
        <f t="shared" si="39"/>
        <v>0</v>
      </c>
      <c r="AA36" s="184">
        <f t="shared" si="40"/>
        <v>0</v>
      </c>
      <c r="AB36" s="183">
        <f t="shared" si="40"/>
        <v>0</v>
      </c>
      <c r="AC36" s="183">
        <f t="shared" si="40"/>
        <v>0</v>
      </c>
      <c r="AD36" s="183">
        <f t="shared" si="40"/>
        <v>0</v>
      </c>
      <c r="AE36" s="183">
        <f>IF($E36="",0,((V$14-V$23)*P36))</f>
        <v>0</v>
      </c>
      <c r="AF36" s="185">
        <f>IF($E36="",0,((W$14-(W$23*1000))*Q36)/1000)</f>
        <v>0</v>
      </c>
      <c r="AG36" s="186">
        <f t="shared" si="33"/>
        <v>0</v>
      </c>
      <c r="AH36" s="220">
        <f t="shared" si="34"/>
        <v>0</v>
      </c>
      <c r="AI36" s="212" t="str">
        <f t="shared" si="35"/>
        <v/>
      </c>
      <c r="AJ36" s="113" t="str">
        <f t="shared" si="35"/>
        <v/>
      </c>
      <c r="AK36" s="113" t="str">
        <f t="shared" si="35"/>
        <v/>
      </c>
      <c r="AL36" s="113" t="str">
        <f t="shared" si="35"/>
        <v/>
      </c>
      <c r="AM36" s="113" t="str">
        <f t="shared" si="36"/>
        <v/>
      </c>
      <c r="AN36" s="155" t="str">
        <f t="shared" si="37"/>
        <v/>
      </c>
      <c r="BR36" s="329">
        <f t="shared" si="38"/>
        <v>1</v>
      </c>
      <c r="BT36" s="228">
        <f t="shared" si="0"/>
        <v>0</v>
      </c>
      <c r="BU36" s="228">
        <f t="shared" si="0"/>
        <v>0</v>
      </c>
      <c r="BV36" s="228">
        <f t="shared" si="0"/>
        <v>0</v>
      </c>
      <c r="BW36" s="228">
        <f t="shared" si="0"/>
        <v>0</v>
      </c>
      <c r="BX36" s="228">
        <f t="shared" si="0"/>
        <v>0</v>
      </c>
      <c r="BY36" s="228">
        <f t="shared" si="0"/>
        <v>0</v>
      </c>
      <c r="BZ36" s="228">
        <f t="shared" si="0"/>
        <v>0</v>
      </c>
      <c r="CA36" s="228">
        <f t="shared" si="0"/>
        <v>0</v>
      </c>
      <c r="CB36" s="228">
        <f t="shared" si="0"/>
        <v>0</v>
      </c>
    </row>
    <row r="37" spans="1:80" ht="15" thickBot="1" x14ac:dyDescent="0.35">
      <c r="A37" s="65" t="str">
        <f>CONCATENATE("Solid/total fraction of input3 - ",B15)</f>
        <v>Solid/total fraction of input3 - Plant_slurry_org</v>
      </c>
      <c r="B37" s="66"/>
      <c r="C37" s="67" t="s">
        <v>13</v>
      </c>
      <c r="D37" s="280"/>
      <c r="E37" s="68"/>
      <c r="F37" s="70">
        <f>IF(E37&gt;0,(E37)*($E$24-$Q$24),0)</f>
        <v>0</v>
      </c>
      <c r="G37" s="67" t="str">
        <f>IF(B37="","",B37)</f>
        <v/>
      </c>
      <c r="H37" s="67" t="str">
        <f>IF(G37="","",VLOOKUP(G37,Other_tables!$Y$3:$AA$214,2,FALSE))</f>
        <v/>
      </c>
      <c r="I37" s="67" t="str">
        <f>IF(G37="","",VLOOKUP(G37,Other_tables!$Y$3:$AA$214,3,FALSE))</f>
        <v/>
      </c>
      <c r="J37" s="111"/>
      <c r="K37" s="111"/>
      <c r="L37" s="69"/>
      <c r="M37" s="69"/>
      <c r="N37" s="69"/>
      <c r="O37" s="69"/>
      <c r="P37" s="69"/>
      <c r="Q37" s="69"/>
      <c r="R37" s="180"/>
      <c r="S37" s="181"/>
      <c r="T37" s="172">
        <f>IF(B38="",P15,IF(B39="",(F37/(((E15/(P15/1000))-Q24)-(F38/(T38/1000))))*1000,(F37/(((E15/(P15/1000))-Q24)-((F39/(T39/1000))+(F38/(T38/1000)))))*1000))</f>
        <v>45</v>
      </c>
      <c r="U37" s="182" t="s">
        <v>126</v>
      </c>
      <c r="V37" s="180"/>
      <c r="W37" s="180"/>
      <c r="X37" s="180"/>
      <c r="Y37" s="180"/>
      <c r="Z37" s="215">
        <f t="shared" si="39"/>
        <v>0</v>
      </c>
      <c r="AA37" s="170">
        <f t="shared" ref="AA37:AD39" si="41">IF($E37="",0,((R$15-(R$24*1000))*L37)/1000)</f>
        <v>0</v>
      </c>
      <c r="AB37" s="70">
        <f t="shared" si="41"/>
        <v>0</v>
      </c>
      <c r="AC37" s="70">
        <f t="shared" si="41"/>
        <v>0</v>
      </c>
      <c r="AD37" s="70">
        <f t="shared" si="41"/>
        <v>0</v>
      </c>
      <c r="AE37" s="70">
        <f>IF($E37="",0,((V$15-V$24)*P37))</f>
        <v>0</v>
      </c>
      <c r="AF37" s="144">
        <f>IF($E37="",0,((W$15-(W$24*1000))*Q37)/1000)</f>
        <v>0</v>
      </c>
      <c r="AG37" s="144">
        <f t="shared" si="33"/>
        <v>0</v>
      </c>
      <c r="AH37" s="216">
        <f t="shared" si="34"/>
        <v>0</v>
      </c>
      <c r="AI37" s="210" t="str">
        <f t="shared" si="35"/>
        <v/>
      </c>
      <c r="AJ37" s="71" t="str">
        <f t="shared" si="35"/>
        <v/>
      </c>
      <c r="AK37" s="71" t="str">
        <f t="shared" si="35"/>
        <v/>
      </c>
      <c r="AL37" s="71" t="str">
        <f t="shared" si="35"/>
        <v/>
      </c>
      <c r="AM37" s="187" t="str">
        <f>IF($E37="","",(AE37/$F37))</f>
        <v/>
      </c>
      <c r="AN37" s="112" t="str">
        <f t="shared" si="37"/>
        <v/>
      </c>
      <c r="BR37" s="329">
        <f t="shared" si="38"/>
        <v>1</v>
      </c>
      <c r="BT37" s="228">
        <f t="shared" si="0"/>
        <v>0</v>
      </c>
      <c r="BU37" s="228">
        <f t="shared" si="0"/>
        <v>0</v>
      </c>
      <c r="BV37" s="228">
        <f t="shared" si="0"/>
        <v>0</v>
      </c>
      <c r="BW37" s="228">
        <f t="shared" si="0"/>
        <v>0</v>
      </c>
      <c r="BX37" s="228">
        <f t="shared" si="0"/>
        <v>0</v>
      </c>
      <c r="BY37" s="228">
        <f t="shared" si="0"/>
        <v>0</v>
      </c>
      <c r="BZ37" s="228">
        <f t="shared" si="0"/>
        <v>0</v>
      </c>
      <c r="CA37" s="228">
        <f t="shared" si="0"/>
        <v>0</v>
      </c>
      <c r="CB37" s="228">
        <f t="shared" si="0"/>
        <v>0</v>
      </c>
    </row>
    <row r="38" spans="1:80" ht="15" thickBot="1" x14ac:dyDescent="0.35">
      <c r="A38" s="10" t="s">
        <v>64</v>
      </c>
      <c r="B38" s="60"/>
      <c r="C38" s="61" t="s">
        <v>13</v>
      </c>
      <c r="D38" s="279"/>
      <c r="E38" s="62"/>
      <c r="F38" s="64">
        <f>IF(E38&gt;0,(E38)*($E$13-$Q$24),0)</f>
        <v>0</v>
      </c>
      <c r="G38" s="67" t="str">
        <f>IF(B38="","",VLOOKUP(B38,'Processed products'!$AJ$5:$AM$104,2,FALSE))</f>
        <v/>
      </c>
      <c r="H38" s="67" t="str">
        <f>IF(G38="","",VLOOKUP(G38,Other_tables!$Y$3:$AA$214,2,FALSE))</f>
        <v/>
      </c>
      <c r="I38" s="67" t="str">
        <f>IF(G38="","",VLOOKUP(G38,Other_tables!$Y$3:$AA$214,3,FALSE))</f>
        <v/>
      </c>
      <c r="J38" s="12"/>
      <c r="K38" s="12"/>
      <c r="L38" s="63"/>
      <c r="M38" s="63"/>
      <c r="N38" s="63"/>
      <c r="O38" s="63"/>
      <c r="P38" s="63"/>
      <c r="Q38" s="295"/>
      <c r="S38" s="161"/>
      <c r="T38" s="173">
        <f>(IF($B38="",0,VLOOKUP($B38,'Processed products'!$R$5:$V$104,5,FALSE)))</f>
        <v>0</v>
      </c>
      <c r="U38" s="176"/>
      <c r="Z38" s="217">
        <f t="shared" si="39"/>
        <v>0</v>
      </c>
      <c r="AA38" s="178">
        <f t="shared" si="41"/>
        <v>0</v>
      </c>
      <c r="AB38" s="64">
        <f t="shared" si="41"/>
        <v>0</v>
      </c>
      <c r="AC38" s="64">
        <f t="shared" si="41"/>
        <v>0</v>
      </c>
      <c r="AD38" s="64">
        <f t="shared" si="41"/>
        <v>0</v>
      </c>
      <c r="AE38" s="64">
        <f>IF($E38="",0,((V$15-V$24)*P38))</f>
        <v>0</v>
      </c>
      <c r="AF38" s="179">
        <f>IF($E38="",0,((W$15-(W$24*1000))*Q38)/1000)</f>
        <v>0</v>
      </c>
      <c r="AG38" s="145">
        <f t="shared" si="33"/>
        <v>0</v>
      </c>
      <c r="AH38" s="218">
        <f t="shared" si="34"/>
        <v>0</v>
      </c>
      <c r="AI38" s="211" t="str">
        <f t="shared" si="35"/>
        <v/>
      </c>
      <c r="AJ38" s="110" t="str">
        <f t="shared" si="35"/>
        <v/>
      </c>
      <c r="AK38" s="110" t="str">
        <f t="shared" si="35"/>
        <v/>
      </c>
      <c r="AL38" s="110" t="str">
        <f t="shared" si="35"/>
        <v/>
      </c>
      <c r="AM38" s="110" t="str">
        <f t="shared" si="36"/>
        <v/>
      </c>
      <c r="AN38" s="154" t="str">
        <f t="shared" si="37"/>
        <v/>
      </c>
      <c r="BR38" s="329">
        <f t="shared" si="38"/>
        <v>1</v>
      </c>
      <c r="BT38" s="228">
        <f t="shared" si="0"/>
        <v>0</v>
      </c>
      <c r="BU38" s="228">
        <f t="shared" si="0"/>
        <v>0</v>
      </c>
      <c r="BV38" s="228">
        <f t="shared" si="0"/>
        <v>0</v>
      </c>
      <c r="BW38" s="228">
        <f t="shared" ref="BW38:CB69" si="42">IF($D38="Yes",AC38,0)</f>
        <v>0</v>
      </c>
      <c r="BX38" s="228">
        <f t="shared" si="42"/>
        <v>0</v>
      </c>
      <c r="BY38" s="228">
        <f t="shared" si="42"/>
        <v>0</v>
      </c>
      <c r="BZ38" s="228">
        <f t="shared" si="42"/>
        <v>0</v>
      </c>
      <c r="CA38" s="228">
        <f t="shared" si="42"/>
        <v>0</v>
      </c>
      <c r="CB38" s="228">
        <f t="shared" si="42"/>
        <v>0</v>
      </c>
    </row>
    <row r="39" spans="1:80" ht="15" thickBot="1" x14ac:dyDescent="0.35">
      <c r="A39" s="86" t="s">
        <v>65</v>
      </c>
      <c r="B39" s="87"/>
      <c r="C39" s="88" t="s">
        <v>13</v>
      </c>
      <c r="D39" s="281"/>
      <c r="E39" s="89"/>
      <c r="F39" s="183">
        <f>IF(E39&gt;0,(E39)*($E$13-$Q$24),0)</f>
        <v>0</v>
      </c>
      <c r="G39" s="67" t="str">
        <f>IF(B39="","",VLOOKUP(B39,'Processed products'!$AJ$5:$AM$104,2,FALSE))</f>
        <v/>
      </c>
      <c r="H39" s="67" t="str">
        <f>IF(G39="","",VLOOKUP(G39,Other_tables!$Y$3:$AA$214,2,FALSE))</f>
        <v/>
      </c>
      <c r="I39" s="67" t="str">
        <f>IF(G39="","",VLOOKUP(G39,Other_tables!$Y$3:$AA$214,3,FALSE))</f>
        <v/>
      </c>
      <c r="J39" s="12"/>
      <c r="K39" s="12"/>
      <c r="L39" s="90"/>
      <c r="M39" s="90"/>
      <c r="N39" s="90"/>
      <c r="O39" s="90"/>
      <c r="P39" s="90"/>
      <c r="Q39" s="267"/>
      <c r="S39" s="161"/>
      <c r="T39" s="174">
        <f>(IF($B39="",0,VLOOKUP($B39,'Processed products'!$R$5:$V$104,5,FALSE)))</f>
        <v>0</v>
      </c>
      <c r="U39" s="176"/>
      <c r="Z39" s="219">
        <f t="shared" si="39"/>
        <v>0</v>
      </c>
      <c r="AA39" s="184">
        <f t="shared" si="41"/>
        <v>0</v>
      </c>
      <c r="AB39" s="183">
        <f t="shared" si="41"/>
        <v>0</v>
      </c>
      <c r="AC39" s="183">
        <f t="shared" si="41"/>
        <v>0</v>
      </c>
      <c r="AD39" s="183">
        <f t="shared" si="41"/>
        <v>0</v>
      </c>
      <c r="AE39" s="183">
        <f>IF($E39="",0,((V$15-V$24)*P39))</f>
        <v>0</v>
      </c>
      <c r="AF39" s="185">
        <f>IF($E39="",0,((W$15-(W$24*1000))*Q39)/1000)</f>
        <v>0</v>
      </c>
      <c r="AG39" s="186">
        <f t="shared" si="33"/>
        <v>0</v>
      </c>
      <c r="AH39" s="220">
        <f t="shared" si="34"/>
        <v>0</v>
      </c>
      <c r="AI39" s="212" t="str">
        <f t="shared" si="35"/>
        <v/>
      </c>
      <c r="AJ39" s="113" t="str">
        <f t="shared" si="35"/>
        <v/>
      </c>
      <c r="AK39" s="113" t="str">
        <f t="shared" si="35"/>
        <v/>
      </c>
      <c r="AL39" s="113" t="str">
        <f t="shared" si="35"/>
        <v/>
      </c>
      <c r="AM39" s="113" t="str">
        <f t="shared" si="36"/>
        <v/>
      </c>
      <c r="AN39" s="155" t="str">
        <f t="shared" si="37"/>
        <v/>
      </c>
      <c r="BR39" s="329">
        <f t="shared" si="38"/>
        <v>1</v>
      </c>
      <c r="BT39" s="228">
        <f t="shared" ref="BT39:CB70" si="43">IF($D39="Yes",Z39,0)</f>
        <v>0</v>
      </c>
      <c r="BU39" s="228">
        <f t="shared" si="43"/>
        <v>0</v>
      </c>
      <c r="BV39" s="228">
        <f t="shared" si="43"/>
        <v>0</v>
      </c>
      <c r="BW39" s="228">
        <f t="shared" si="42"/>
        <v>0</v>
      </c>
      <c r="BX39" s="228">
        <f t="shared" si="42"/>
        <v>0</v>
      </c>
      <c r="BY39" s="228">
        <f t="shared" si="42"/>
        <v>0</v>
      </c>
      <c r="BZ39" s="228">
        <f t="shared" si="42"/>
        <v>0</v>
      </c>
      <c r="CA39" s="228">
        <f t="shared" si="42"/>
        <v>0</v>
      </c>
      <c r="CB39" s="228">
        <f t="shared" si="42"/>
        <v>0</v>
      </c>
    </row>
    <row r="40" spans="1:80" ht="15" thickBot="1" x14ac:dyDescent="0.35">
      <c r="A40" s="65" t="str">
        <f>CONCATENATE("Solid/total fraction of input4 - ",B16)</f>
        <v xml:space="preserve">Solid/total fraction of input4 - </v>
      </c>
      <c r="B40" s="66" t="str">
        <f>IF(B16="","",B16)</f>
        <v/>
      </c>
      <c r="C40" s="67" t="s">
        <v>13</v>
      </c>
      <c r="D40" s="280"/>
      <c r="E40" s="68"/>
      <c r="F40" s="70">
        <f>IF(E40&gt;0,(E40)*($E$25-$Q$25),0)</f>
        <v>0</v>
      </c>
      <c r="G40" s="67" t="str">
        <f>B40</f>
        <v/>
      </c>
      <c r="H40" s="67" t="str">
        <f>IF(G40="","",VLOOKUP(G40,Other_tables!$Y$3:$AA$214,2,FALSE))</f>
        <v/>
      </c>
      <c r="I40" s="67" t="str">
        <f>IF(G40="","",VLOOKUP(G40,Other_tables!$Y$3:$AA$214,3,FALSE))</f>
        <v/>
      </c>
      <c r="J40" s="111"/>
      <c r="K40" s="111"/>
      <c r="L40" s="69"/>
      <c r="M40" s="69"/>
      <c r="N40" s="69"/>
      <c r="O40" s="69"/>
      <c r="P40" s="69"/>
      <c r="Q40" s="69"/>
      <c r="R40" s="180"/>
      <c r="S40" s="181"/>
      <c r="T40" s="172" t="str">
        <f>IF(B41="",P16,IF(B42="",(F40/(((E16/(P16/1000))-Q25)-(F41/(T41/1000))))*1000,(F40/(((E16/(P16/1000))-Q25)-((F42/(T42/1000))+(F41/(T41/1000)))))*1000))</f>
        <v>0</v>
      </c>
      <c r="U40" s="182" t="s">
        <v>126</v>
      </c>
      <c r="V40" s="180"/>
      <c r="W40" s="180"/>
      <c r="X40" s="180"/>
      <c r="Y40" s="180"/>
      <c r="Z40" s="215">
        <f t="shared" si="39"/>
        <v>0</v>
      </c>
      <c r="AA40" s="170">
        <f t="shared" ref="AA40:AD42" si="44">IF($E40="",0,((R$16-(R$25*1000))*L40)/1000)</f>
        <v>0</v>
      </c>
      <c r="AB40" s="70">
        <f t="shared" si="44"/>
        <v>0</v>
      </c>
      <c r="AC40" s="70">
        <f t="shared" si="44"/>
        <v>0</v>
      </c>
      <c r="AD40" s="70">
        <f t="shared" si="44"/>
        <v>0</v>
      </c>
      <c r="AE40" s="70">
        <f>IF($E40="",0,((V$16-V$25)*P40))</f>
        <v>0</v>
      </c>
      <c r="AF40" s="144">
        <f>IF($E40="",0,((W$16-(W$25*1000))*Q40)/1000)</f>
        <v>0</v>
      </c>
      <c r="AG40" s="144">
        <f t="shared" si="33"/>
        <v>0</v>
      </c>
      <c r="AH40" s="216">
        <f t="shared" si="34"/>
        <v>0</v>
      </c>
      <c r="AI40" s="210" t="str">
        <f t="shared" si="35"/>
        <v/>
      </c>
      <c r="AJ40" s="71" t="str">
        <f t="shared" si="35"/>
        <v/>
      </c>
      <c r="AK40" s="71" t="str">
        <f t="shared" si="35"/>
        <v/>
      </c>
      <c r="AL40" s="71" t="str">
        <f t="shared" si="35"/>
        <v/>
      </c>
      <c r="AM40" s="187" t="str">
        <f t="shared" si="36"/>
        <v/>
      </c>
      <c r="AN40" s="112" t="str">
        <f t="shared" si="37"/>
        <v/>
      </c>
      <c r="BR40" s="329">
        <f t="shared" si="38"/>
        <v>1</v>
      </c>
      <c r="BT40" s="228">
        <f t="shared" si="43"/>
        <v>0</v>
      </c>
      <c r="BU40" s="228">
        <f t="shared" si="43"/>
        <v>0</v>
      </c>
      <c r="BV40" s="228">
        <f t="shared" si="43"/>
        <v>0</v>
      </c>
      <c r="BW40" s="228">
        <f t="shared" si="42"/>
        <v>0</v>
      </c>
      <c r="BX40" s="228">
        <f t="shared" si="42"/>
        <v>0</v>
      </c>
      <c r="BY40" s="228">
        <f t="shared" si="42"/>
        <v>0</v>
      </c>
      <c r="BZ40" s="228">
        <f t="shared" si="42"/>
        <v>0</v>
      </c>
      <c r="CA40" s="228">
        <f t="shared" si="42"/>
        <v>0</v>
      </c>
      <c r="CB40" s="228">
        <f t="shared" si="42"/>
        <v>0</v>
      </c>
    </row>
    <row r="41" spans="1:80" ht="16.2" thickBot="1" x14ac:dyDescent="0.35">
      <c r="A41" s="10" t="s">
        <v>64</v>
      </c>
      <c r="B41" s="60"/>
      <c r="C41" s="61" t="s">
        <v>13</v>
      </c>
      <c r="D41" s="279"/>
      <c r="E41" s="62"/>
      <c r="F41" s="64">
        <f>IF(E41&gt;0,(E41)*($E$13-$Q$25),0)</f>
        <v>0</v>
      </c>
      <c r="G41" s="67" t="str">
        <f>IF(B41="","",VLOOKUP(B41,'Processed products'!$AJ$5:$AM$104,2,FALSE))</f>
        <v/>
      </c>
      <c r="H41" s="67" t="str">
        <f>IF(G41="","",VLOOKUP(G41,Other_tables!$Y$3:$AA$214,2,FALSE))</f>
        <v/>
      </c>
      <c r="I41" s="67" t="str">
        <f>IF(G41="","",VLOOKUP(G41,Other_tables!$Y$3:$AA$214,3,FALSE))</f>
        <v/>
      </c>
      <c r="J41" s="12"/>
      <c r="K41" s="12"/>
      <c r="L41" s="63"/>
      <c r="M41" s="63"/>
      <c r="N41" s="63"/>
      <c r="O41" s="63"/>
      <c r="P41" s="63"/>
      <c r="Q41" s="295"/>
      <c r="S41" s="161"/>
      <c r="T41" s="173">
        <f>(IF($B41="",0,VLOOKUP($B41,'Processed products'!$R$5:$V$104,5,FALSE)))</f>
        <v>0</v>
      </c>
      <c r="U41" s="176"/>
      <c r="V41" s="76"/>
      <c r="W41" s="76"/>
      <c r="X41" s="76"/>
      <c r="Y41" s="76"/>
      <c r="Z41" s="217">
        <f t="shared" si="39"/>
        <v>0</v>
      </c>
      <c r="AA41" s="178">
        <f t="shared" si="44"/>
        <v>0</v>
      </c>
      <c r="AB41" s="64">
        <f t="shared" si="44"/>
        <v>0</v>
      </c>
      <c r="AC41" s="64">
        <f t="shared" si="44"/>
        <v>0</v>
      </c>
      <c r="AD41" s="64">
        <f t="shared" si="44"/>
        <v>0</v>
      </c>
      <c r="AE41" s="64">
        <f>IF($E41="",0,((V$16-V$25)*P41))</f>
        <v>0</v>
      </c>
      <c r="AF41" s="179">
        <f>IF($E41="",0,((W$16-(W$25*1000))*Q41)/1000)</f>
        <v>0</v>
      </c>
      <c r="AG41" s="145">
        <f t="shared" si="33"/>
        <v>0</v>
      </c>
      <c r="AH41" s="218">
        <f t="shared" si="34"/>
        <v>0</v>
      </c>
      <c r="AI41" s="211" t="str">
        <f t="shared" si="35"/>
        <v/>
      </c>
      <c r="AJ41" s="110" t="str">
        <f t="shared" si="35"/>
        <v/>
      </c>
      <c r="AK41" s="110" t="str">
        <f t="shared" si="35"/>
        <v/>
      </c>
      <c r="AL41" s="110" t="str">
        <f t="shared" si="35"/>
        <v/>
      </c>
      <c r="AM41" s="110" t="str">
        <f t="shared" si="36"/>
        <v/>
      </c>
      <c r="AN41" s="154" t="str">
        <f t="shared" si="37"/>
        <v/>
      </c>
      <c r="BR41" s="329">
        <f t="shared" si="38"/>
        <v>1</v>
      </c>
      <c r="BT41" s="228">
        <f t="shared" si="43"/>
        <v>0</v>
      </c>
      <c r="BU41" s="228">
        <f t="shared" si="43"/>
        <v>0</v>
      </c>
      <c r="BV41" s="228">
        <f t="shared" si="43"/>
        <v>0</v>
      </c>
      <c r="BW41" s="228">
        <f t="shared" si="42"/>
        <v>0</v>
      </c>
      <c r="BX41" s="228">
        <f t="shared" si="42"/>
        <v>0</v>
      </c>
      <c r="BY41" s="228">
        <f t="shared" si="42"/>
        <v>0</v>
      </c>
      <c r="BZ41" s="228">
        <f t="shared" si="42"/>
        <v>0</v>
      </c>
      <c r="CA41" s="228">
        <f t="shared" si="42"/>
        <v>0</v>
      </c>
      <c r="CB41" s="228">
        <f t="shared" si="42"/>
        <v>0</v>
      </c>
    </row>
    <row r="42" spans="1:80" ht="15" thickBot="1" x14ac:dyDescent="0.35">
      <c r="A42" s="6" t="s">
        <v>65</v>
      </c>
      <c r="B42" s="7"/>
      <c r="C42" s="8" t="s">
        <v>13</v>
      </c>
      <c r="D42" s="116"/>
      <c r="E42" s="25"/>
      <c r="F42" s="27">
        <f>IF(E42&gt;0,(E42)*($E$13-$Q$25),0)</f>
        <v>0</v>
      </c>
      <c r="G42" s="67" t="str">
        <f>IF(B42="","",VLOOKUP(B42,'Processed products'!$AJ$5:$AM$104,2,FALSE))</f>
        <v/>
      </c>
      <c r="H42" s="67" t="str">
        <f>IF(G42="","",VLOOKUP(G42,Other_tables!$Y$3:$AA$214,2,FALSE))</f>
        <v/>
      </c>
      <c r="I42" s="67" t="str">
        <f>IF(G42="","",VLOOKUP(G42,Other_tables!$Y$3:$AA$214,3,FALSE))</f>
        <v/>
      </c>
      <c r="J42" s="12"/>
      <c r="K42" s="12"/>
      <c r="L42" s="26"/>
      <c r="M42" s="26"/>
      <c r="N42" s="26"/>
      <c r="O42" s="26"/>
      <c r="P42" s="26"/>
      <c r="Q42" s="26"/>
      <c r="S42" s="161"/>
      <c r="T42" s="173">
        <f>(IF($B42="",0,VLOOKUP($B42,'Processed products'!$R$5:$V$104,5,FALSE)))</f>
        <v>0</v>
      </c>
      <c r="U42" s="176"/>
      <c r="Z42" s="219">
        <f t="shared" si="39"/>
        <v>0</v>
      </c>
      <c r="AA42" s="183">
        <f t="shared" si="44"/>
        <v>0</v>
      </c>
      <c r="AB42" s="183">
        <f t="shared" si="44"/>
        <v>0</v>
      </c>
      <c r="AC42" s="183">
        <f t="shared" si="44"/>
        <v>0</v>
      </c>
      <c r="AD42" s="183">
        <f t="shared" si="44"/>
        <v>0</v>
      </c>
      <c r="AE42" s="183">
        <f>IF($E42="",0,((V$16-V$25)*P42))</f>
        <v>0</v>
      </c>
      <c r="AF42" s="185">
        <f>IF($E42="",0,((W$16-(W$25*1000))*Q42)/1000)</f>
        <v>0</v>
      </c>
      <c r="AG42" s="186">
        <f t="shared" si="33"/>
        <v>0</v>
      </c>
      <c r="AH42" s="220">
        <f t="shared" si="34"/>
        <v>0</v>
      </c>
      <c r="AI42" s="213" t="str">
        <f t="shared" si="35"/>
        <v/>
      </c>
      <c r="AJ42" s="157" t="str">
        <f t="shared" si="35"/>
        <v/>
      </c>
      <c r="AK42" s="157" t="str">
        <f t="shared" si="35"/>
        <v/>
      </c>
      <c r="AL42" s="157" t="str">
        <f t="shared" si="35"/>
        <v/>
      </c>
      <c r="AM42" s="157" t="str">
        <f t="shared" si="36"/>
        <v/>
      </c>
      <c r="AN42" s="158" t="str">
        <f t="shared" si="37"/>
        <v/>
      </c>
      <c r="BR42" s="329">
        <f t="shared" si="38"/>
        <v>1</v>
      </c>
      <c r="BT42" s="228">
        <f t="shared" si="43"/>
        <v>0</v>
      </c>
      <c r="BU42" s="228">
        <f t="shared" si="43"/>
        <v>0</v>
      </c>
      <c r="BV42" s="228">
        <f t="shared" si="43"/>
        <v>0</v>
      </c>
      <c r="BW42" s="228">
        <f t="shared" si="42"/>
        <v>0</v>
      </c>
      <c r="BX42" s="228">
        <f t="shared" si="42"/>
        <v>0</v>
      </c>
      <c r="BY42" s="228">
        <f t="shared" si="42"/>
        <v>0</v>
      </c>
      <c r="BZ42" s="228">
        <f t="shared" si="42"/>
        <v>0</v>
      </c>
      <c r="CA42" s="228">
        <f t="shared" si="42"/>
        <v>0</v>
      </c>
      <c r="CB42" s="228">
        <f t="shared" si="42"/>
        <v>0</v>
      </c>
    </row>
    <row r="43" spans="1:80" x14ac:dyDescent="0.3">
      <c r="A43" s="84" t="s">
        <v>112</v>
      </c>
      <c r="B43" s="35"/>
      <c r="C43" s="8" t="s">
        <v>13</v>
      </c>
      <c r="F43" s="64">
        <f>SUM(R28,F31:F42)</f>
        <v>0</v>
      </c>
      <c r="L43" s="27">
        <f t="shared" ref="L43:Q43" si="45">SUM(L28,L31:L42)</f>
        <v>0</v>
      </c>
      <c r="M43" s="27">
        <f t="shared" si="45"/>
        <v>0</v>
      </c>
      <c r="N43" s="27">
        <f t="shared" si="45"/>
        <v>0</v>
      </c>
      <c r="O43" s="27">
        <f t="shared" si="45"/>
        <v>0</v>
      </c>
      <c r="P43" s="27">
        <f t="shared" si="45"/>
        <v>0</v>
      </c>
      <c r="Q43" s="64">
        <f t="shared" si="45"/>
        <v>0</v>
      </c>
      <c r="S43" s="28"/>
      <c r="Y43" s="225" t="s">
        <v>40</v>
      </c>
      <c r="Z43" s="141">
        <f>SUM(Z31:Z42)</f>
        <v>0</v>
      </c>
      <c r="AA43" s="141">
        <f t="shared" ref="AA43:AG43" si="46">SUM(AA31:AA42)</f>
        <v>0</v>
      </c>
      <c r="AB43" s="141">
        <f t="shared" si="46"/>
        <v>0</v>
      </c>
      <c r="AC43" s="141">
        <f t="shared" si="46"/>
        <v>0</v>
      </c>
      <c r="AD43" s="141">
        <f>SUM(AD31:AD42)</f>
        <v>0</v>
      </c>
      <c r="AE43" s="141">
        <f t="shared" si="46"/>
        <v>0</v>
      </c>
      <c r="AF43" s="141">
        <f t="shared" si="46"/>
        <v>0</v>
      </c>
      <c r="AG43" s="141">
        <f t="shared" si="46"/>
        <v>0</v>
      </c>
      <c r="AH43" s="226">
        <f>SUM(AH31:AH42)</f>
        <v>0</v>
      </c>
      <c r="BT43" s="228">
        <f t="shared" si="43"/>
        <v>0</v>
      </c>
      <c r="BU43" s="228">
        <f t="shared" si="43"/>
        <v>0</v>
      </c>
      <c r="BV43" s="228">
        <f t="shared" si="43"/>
        <v>0</v>
      </c>
      <c r="BW43" s="228">
        <f t="shared" si="42"/>
        <v>0</v>
      </c>
      <c r="BX43" s="228">
        <f t="shared" si="42"/>
        <v>0</v>
      </c>
      <c r="BY43" s="228">
        <f t="shared" si="42"/>
        <v>0</v>
      </c>
      <c r="BZ43" s="228">
        <f t="shared" si="42"/>
        <v>0</v>
      </c>
      <c r="CA43" s="228">
        <f t="shared" si="42"/>
        <v>0</v>
      </c>
      <c r="CB43" s="228">
        <f t="shared" si="42"/>
        <v>0</v>
      </c>
    </row>
    <row r="44" spans="1:80" ht="15" thickBot="1" x14ac:dyDescent="0.35">
      <c r="A44" s="85" t="s">
        <v>113</v>
      </c>
      <c r="B44" s="12"/>
      <c r="C44" s="8" t="s">
        <v>13</v>
      </c>
      <c r="F44" s="27">
        <f>(E17-Q26)-F43</f>
        <v>0.89347079137102492</v>
      </c>
      <c r="L44" s="82"/>
      <c r="M44" s="82"/>
      <c r="N44" s="82"/>
      <c r="O44" s="82"/>
      <c r="P44" s="82"/>
      <c r="Q44" s="83"/>
      <c r="R44" s="82"/>
      <c r="S44" s="28"/>
      <c r="Y44" s="221" t="s">
        <v>74</v>
      </c>
      <c r="Z44" s="198">
        <f>Z26-Z43</f>
        <v>0.89347079137102492</v>
      </c>
      <c r="AA44" s="198">
        <f t="shared" ref="AA44:AG44" si="47">AA26-AA43</f>
        <v>0.30539967695240089</v>
      </c>
      <c r="AB44" s="198">
        <f t="shared" si="47"/>
        <v>1.4302983375562899E-2</v>
      </c>
      <c r="AC44" s="198">
        <f t="shared" si="47"/>
        <v>5.3354895967632904E-3</v>
      </c>
      <c r="AD44" s="198">
        <f t="shared" si="47"/>
        <v>8.2260348530573096E-2</v>
      </c>
      <c r="AE44" s="198">
        <f t="shared" si="47"/>
        <v>13.825369939734447</v>
      </c>
      <c r="AF44" s="198">
        <f t="shared" si="47"/>
        <v>0.79347079137102494</v>
      </c>
      <c r="AG44" s="198">
        <f t="shared" si="47"/>
        <v>0.19123025405972072</v>
      </c>
      <c r="AH44" s="199">
        <f>AH26-AH43</f>
        <v>0.60043651016986976</v>
      </c>
      <c r="BT44" s="228">
        <f t="shared" si="43"/>
        <v>0</v>
      </c>
      <c r="BU44" s="228">
        <f t="shared" si="43"/>
        <v>0</v>
      </c>
      <c r="BV44" s="228">
        <f t="shared" si="43"/>
        <v>0</v>
      </c>
      <c r="BW44" s="228">
        <f t="shared" si="42"/>
        <v>0</v>
      </c>
      <c r="BX44" s="228">
        <f t="shared" si="42"/>
        <v>0</v>
      </c>
      <c r="BY44" s="228">
        <f t="shared" si="42"/>
        <v>0</v>
      </c>
      <c r="BZ44" s="228">
        <f t="shared" si="42"/>
        <v>0</v>
      </c>
      <c r="CA44" s="228">
        <f t="shared" si="42"/>
        <v>0</v>
      </c>
      <c r="CB44" s="228">
        <f t="shared" si="42"/>
        <v>0</v>
      </c>
    </row>
    <row r="45" spans="1:80" ht="16.2" thickBot="1" x14ac:dyDescent="0.35">
      <c r="C45" s="11"/>
      <c r="AP45" s="29" t="s">
        <v>174</v>
      </c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1"/>
      <c r="BH45" s="38"/>
      <c r="BT45" s="228">
        <f t="shared" si="43"/>
        <v>0</v>
      </c>
      <c r="BU45" s="228">
        <f t="shared" si="43"/>
        <v>0</v>
      </c>
      <c r="BV45" s="228">
        <f t="shared" si="43"/>
        <v>0</v>
      </c>
      <c r="BW45" s="228">
        <f t="shared" si="42"/>
        <v>0</v>
      </c>
      <c r="BX45" s="228">
        <f t="shared" si="42"/>
        <v>0</v>
      </c>
      <c r="BY45" s="228">
        <f t="shared" si="42"/>
        <v>0</v>
      </c>
      <c r="BZ45" s="228">
        <f t="shared" si="42"/>
        <v>0</v>
      </c>
      <c r="CA45" s="228">
        <f t="shared" si="42"/>
        <v>0</v>
      </c>
      <c r="CB45" s="228">
        <f t="shared" si="42"/>
        <v>0</v>
      </c>
    </row>
    <row r="46" spans="1:80" ht="15.6" x14ac:dyDescent="0.3">
      <c r="A46" s="4" t="s">
        <v>54</v>
      </c>
      <c r="B46" s="5" t="s">
        <v>9</v>
      </c>
      <c r="C46" s="23" t="s">
        <v>59</v>
      </c>
      <c r="D46" s="162"/>
      <c r="E46" s="23" t="s">
        <v>62</v>
      </c>
      <c r="F46" s="23" t="s">
        <v>63</v>
      </c>
      <c r="G46" s="23" t="s">
        <v>194</v>
      </c>
      <c r="Q46" s="91" t="s">
        <v>69</v>
      </c>
      <c r="R46" s="92"/>
      <c r="S46" s="92"/>
      <c r="T46" s="92"/>
      <c r="U46" s="92"/>
      <c r="V46" s="92"/>
      <c r="W46" s="92"/>
      <c r="X46" s="92"/>
      <c r="Y46" s="92"/>
      <c r="AP46" s="77" t="s">
        <v>23</v>
      </c>
      <c r="AQ46" s="78"/>
      <c r="AR46" s="79"/>
      <c r="AS46" s="77" t="s">
        <v>24</v>
      </c>
      <c r="AT46" s="78"/>
      <c r="AU46" s="78"/>
      <c r="AV46" s="78"/>
      <c r="AW46" s="79"/>
      <c r="AX46" s="77" t="s">
        <v>25</v>
      </c>
      <c r="AY46" s="79"/>
      <c r="AZ46" s="80" t="s">
        <v>26</v>
      </c>
      <c r="BA46" s="81"/>
      <c r="BB46" s="74"/>
      <c r="BC46" s="74"/>
      <c r="BD46" s="74"/>
      <c r="BE46" s="74"/>
      <c r="BF46" s="74"/>
      <c r="BH46" s="38"/>
      <c r="BT46" s="228">
        <f t="shared" ref="BT46:CB52" si="48">IF($E46="Yes",Z46,0)</f>
        <v>0</v>
      </c>
      <c r="BU46" s="228">
        <f t="shared" si="48"/>
        <v>0</v>
      </c>
      <c r="BV46" s="228">
        <f t="shared" si="48"/>
        <v>0</v>
      </c>
      <c r="BW46" s="228">
        <f t="shared" si="48"/>
        <v>0</v>
      </c>
      <c r="BX46" s="228">
        <f t="shared" si="48"/>
        <v>0</v>
      </c>
      <c r="BY46" s="228">
        <f t="shared" si="48"/>
        <v>0</v>
      </c>
      <c r="BZ46" s="228">
        <f t="shared" si="48"/>
        <v>0</v>
      </c>
      <c r="CA46" s="228">
        <f t="shared" si="48"/>
        <v>0</v>
      </c>
      <c r="CB46" s="228">
        <f t="shared" si="48"/>
        <v>0</v>
      </c>
    </row>
    <row r="47" spans="1:80" x14ac:dyDescent="0.3">
      <c r="A47" s="75" t="s">
        <v>57</v>
      </c>
      <c r="B47" s="87" t="s">
        <v>56</v>
      </c>
      <c r="C47" s="257"/>
      <c r="D47" s="162"/>
      <c r="E47" s="258"/>
      <c r="F47" s="27"/>
      <c r="Q47" s="23" t="s">
        <v>68</v>
      </c>
      <c r="R47" s="23" t="s">
        <v>23</v>
      </c>
      <c r="S47" s="23" t="s">
        <v>24</v>
      </c>
      <c r="T47" s="23" t="s">
        <v>25</v>
      </c>
      <c r="U47" s="23" t="s">
        <v>26</v>
      </c>
      <c r="V47" s="23" t="s">
        <v>42</v>
      </c>
      <c r="W47" s="23" t="s">
        <v>59</v>
      </c>
      <c r="X47" s="23" t="s">
        <v>95</v>
      </c>
      <c r="Y47" s="23" t="s">
        <v>96</v>
      </c>
      <c r="AP47" s="32" t="s">
        <v>27</v>
      </c>
      <c r="AQ47" s="33" t="s">
        <v>28</v>
      </c>
      <c r="AR47" s="34" t="s">
        <v>29</v>
      </c>
      <c r="AS47" s="32" t="s">
        <v>30</v>
      </c>
      <c r="AT47" s="33" t="s">
        <v>31</v>
      </c>
      <c r="AU47" s="33" t="s">
        <v>32</v>
      </c>
      <c r="AV47" s="33" t="s">
        <v>33</v>
      </c>
      <c r="AW47" s="34" t="s">
        <v>34</v>
      </c>
      <c r="AX47" s="32" t="s">
        <v>35</v>
      </c>
      <c r="AY47" s="34" t="s">
        <v>36</v>
      </c>
      <c r="AZ47" s="32" t="s">
        <v>37</v>
      </c>
      <c r="BA47" s="34" t="s">
        <v>38</v>
      </c>
      <c r="BB47" s="74"/>
      <c r="BC47" s="74"/>
      <c r="BD47" s="74"/>
      <c r="BE47" s="74"/>
      <c r="BF47" s="74"/>
      <c r="BH47" s="38"/>
      <c r="BT47" s="228">
        <f t="shared" si="48"/>
        <v>0</v>
      </c>
      <c r="BU47" s="228">
        <f t="shared" si="48"/>
        <v>0</v>
      </c>
      <c r="BV47" s="228">
        <f t="shared" si="48"/>
        <v>0</v>
      </c>
      <c r="BW47" s="228">
        <f t="shared" si="48"/>
        <v>0</v>
      </c>
      <c r="BX47" s="228">
        <f t="shared" si="48"/>
        <v>0</v>
      </c>
      <c r="BY47" s="228">
        <f t="shared" si="48"/>
        <v>0</v>
      </c>
      <c r="BZ47" s="228">
        <f t="shared" si="48"/>
        <v>0</v>
      </c>
      <c r="CA47" s="228">
        <f t="shared" si="48"/>
        <v>0</v>
      </c>
      <c r="CB47" s="228">
        <f t="shared" si="48"/>
        <v>0</v>
      </c>
    </row>
    <row r="48" spans="1:80" x14ac:dyDescent="0.3">
      <c r="A48" s="6" t="s">
        <v>58</v>
      </c>
      <c r="B48" s="27" t="str">
        <f>IF(B31="","",B31)</f>
        <v/>
      </c>
      <c r="C48" s="27">
        <f>IF(B48="",0,IF(VLOOKUP(G48,Other_tables!$E$3:$H$225,3,FALSE)="Nej",VLOOKUP(B48,$B$31:$AH$42,31,FALSE),((VLOOKUP(G48,Other_tables!$E$3:$H$225,4,FALSE))/100)*VLOOKUP(B48,$B$31:$F$42,5,FALSE)))</f>
        <v>0</v>
      </c>
      <c r="D48" s="162"/>
      <c r="E48" s="16" t="str">
        <f>IF(B48="","",IF($G$5=Other_tables!$I$2,VLOOKUP(G48,Other_tables!$E$3:$K$225,5,FALSE),IF($G$5=Other_tables!$J$2,VLOOKUP(G48,Other_tables!$E$3:$K$225,6,FALSE),IF($G$5=Other_tables!$K$2,VLOOKUP(G48,Other_tables!$E$3:$K$225,7,FALSE),"?"))))</f>
        <v/>
      </c>
      <c r="F48" s="27">
        <f t="shared" ref="F48:F50" si="49">IF(OR(E48="",E48="?"),0,((((0.981*E48*C48)/(0.0831*(273.15+$G$4)))*16)/1000)*((100-$G$7)/100))</f>
        <v>0</v>
      </c>
      <c r="G48" s="16">
        <f>B13</f>
        <v>0</v>
      </c>
      <c r="Q48" s="159">
        <f t="shared" ref="Q48:Q50" si="50">IF(OR(E48="",E48="?"),0,(F48/((100-$G$7)/100))*2.48)</f>
        <v>0</v>
      </c>
      <c r="R48" s="159">
        <f>IF(OR(E48="",E48="?"),0,(F48*(12/16)+AR48+AQ48+AP48))</f>
        <v>0</v>
      </c>
      <c r="S48" s="159">
        <v>0</v>
      </c>
      <c r="T48" s="159">
        <v>0</v>
      </c>
      <c r="U48" s="159">
        <v>0</v>
      </c>
      <c r="V48" s="159">
        <f t="shared" ref="V48:V50" si="51">IF(OR(E48="",E48="?"),0,((F48/((100-$G$7)/100))*55)+(F48/((100-$G$7)/100))*(12/16)*0.538*21.75)</f>
        <v>0</v>
      </c>
      <c r="W48" s="159">
        <f t="shared" ref="W48:W50" si="52">IF(OR(E48="",E48="?"),0,(F48/((100-$G$7)/100))*2.48)</f>
        <v>0</v>
      </c>
      <c r="X48" s="159">
        <f>W48</f>
        <v>0</v>
      </c>
      <c r="Y48" s="165"/>
      <c r="AP48" s="188">
        <f>IF(F48="","",(F48/((100-$G$7)/100))*(12/16)*0.538)</f>
        <v>0</v>
      </c>
      <c r="AQ48" s="26">
        <v>0</v>
      </c>
      <c r="AR48" s="188">
        <f>IF(F48="","",((F48/((100-$G$7)/100))-F48)*(12/16))</f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74"/>
      <c r="BC48" s="74"/>
      <c r="BD48" s="74"/>
      <c r="BE48" s="74"/>
      <c r="BF48" s="74"/>
      <c r="BH48" s="38"/>
      <c r="BT48" s="228">
        <f t="shared" si="48"/>
        <v>0</v>
      </c>
      <c r="BU48" s="228">
        <f t="shared" si="48"/>
        <v>0</v>
      </c>
      <c r="BV48" s="228">
        <f t="shared" si="48"/>
        <v>0</v>
      </c>
      <c r="BW48" s="228">
        <f t="shared" si="48"/>
        <v>0</v>
      </c>
      <c r="BX48" s="228">
        <f t="shared" si="48"/>
        <v>0</v>
      </c>
      <c r="BY48" s="228">
        <f t="shared" si="48"/>
        <v>0</v>
      </c>
      <c r="BZ48" s="228">
        <f t="shared" si="48"/>
        <v>0</v>
      </c>
      <c r="CA48" s="228">
        <f t="shared" si="48"/>
        <v>0</v>
      </c>
      <c r="CB48" s="228">
        <f t="shared" si="48"/>
        <v>0</v>
      </c>
    </row>
    <row r="49" spans="1:80" x14ac:dyDescent="0.3">
      <c r="A49" s="6" t="s">
        <v>58</v>
      </c>
      <c r="B49" s="27" t="str">
        <f>IF(B34="","",B34)</f>
        <v/>
      </c>
      <c r="C49" s="27">
        <f>IF(B49="",0,IF(VLOOKUP(G49,Other_tables!$E$3:$H$225,3,FALSE)="Nej",VLOOKUP(B49,$B$31:$AH$42,31,FALSE),((VLOOKUP(G49,Other_tables!$E$3:$H$225,4,FALSE))/100)*VLOOKUP(B49,$B$31:$F$42,5,FALSE)))</f>
        <v>0</v>
      </c>
      <c r="D49" s="162"/>
      <c r="E49" s="16" t="str">
        <f>IF(B49="","",IF($G$5=Other_tables!$I$2,VLOOKUP(G49,Other_tables!$E$3:$K$225,5,FALSE),IF($G$5=Other_tables!$J$2,VLOOKUP(G49,Other_tables!$E$3:$K$225,6,FALSE),IF($G$5=Other_tables!$K$2,VLOOKUP(G49,Other_tables!$E$3:$K$225,7,FALSE),"?"))))</f>
        <v/>
      </c>
      <c r="F49" s="27">
        <f t="shared" si="49"/>
        <v>0</v>
      </c>
      <c r="G49" s="16">
        <f>B14</f>
        <v>0</v>
      </c>
      <c r="Q49" s="159">
        <f t="shared" si="50"/>
        <v>0</v>
      </c>
      <c r="R49" s="159">
        <f t="shared" ref="R49:R51" si="53">IF(OR(E49="",E49="?"),0,(F49*(12/16)+AR49+AQ49+AP49))</f>
        <v>0</v>
      </c>
      <c r="S49" s="159">
        <v>0</v>
      </c>
      <c r="T49" s="159">
        <v>0</v>
      </c>
      <c r="U49" s="159">
        <v>0</v>
      </c>
      <c r="V49" s="159">
        <f t="shared" si="51"/>
        <v>0</v>
      </c>
      <c r="W49" s="159">
        <f t="shared" si="52"/>
        <v>0</v>
      </c>
      <c r="X49" s="159">
        <f t="shared" ref="X49:X51" si="54">W49</f>
        <v>0</v>
      </c>
      <c r="Y49" s="165"/>
      <c r="AP49" s="188">
        <f>IF(F49="","",(F49/((100-$G$7)/100))*(12/16)*0.538)</f>
        <v>0</v>
      </c>
      <c r="AQ49" s="26">
        <v>0</v>
      </c>
      <c r="AR49" s="188">
        <f>IF(F49="","",((F49/((100-$G$7)/100))-F49)*(12/16))</f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74"/>
      <c r="BC49" s="74"/>
      <c r="BD49" s="74"/>
      <c r="BE49" s="74"/>
      <c r="BF49" s="74"/>
      <c r="BH49" s="38"/>
      <c r="BT49" s="228">
        <f t="shared" si="48"/>
        <v>0</v>
      </c>
      <c r="BU49" s="228">
        <f t="shared" si="48"/>
        <v>0</v>
      </c>
      <c r="BV49" s="228">
        <f t="shared" si="48"/>
        <v>0</v>
      </c>
      <c r="BW49" s="228">
        <f t="shared" si="48"/>
        <v>0</v>
      </c>
      <c r="BX49" s="228">
        <f t="shared" si="48"/>
        <v>0</v>
      </c>
      <c r="BY49" s="228">
        <f t="shared" si="48"/>
        <v>0</v>
      </c>
      <c r="BZ49" s="228">
        <f t="shared" si="48"/>
        <v>0</v>
      </c>
      <c r="CA49" s="228">
        <f t="shared" si="48"/>
        <v>0</v>
      </c>
      <c r="CB49" s="228">
        <f t="shared" si="48"/>
        <v>0</v>
      </c>
    </row>
    <row r="50" spans="1:80" x14ac:dyDescent="0.3">
      <c r="A50" s="6" t="s">
        <v>58</v>
      </c>
      <c r="B50" s="27" t="str">
        <f>IF(B37="","",B37)</f>
        <v/>
      </c>
      <c r="C50" s="27">
        <f>IF(B50="",0,IF(VLOOKUP(G50,Other_tables!$E$3:$H$225,3,FALSE)="Nej",VLOOKUP(B50,$B$31:$AH$42,31,FALSE),((VLOOKUP(G50,Other_tables!$E$3:$H$225,4,FALSE))/100)*VLOOKUP(B50,$B$31:$F$42,5,FALSE)))</f>
        <v>0</v>
      </c>
      <c r="D50" s="162"/>
      <c r="E50" s="16" t="str">
        <f>IF(B50="","",IF($G$5=Other_tables!$I$2,VLOOKUP(G50,Other_tables!$E$3:$K$225,5,FALSE),IF($G$5=Other_tables!$J$2,VLOOKUP(G50,Other_tables!$E$3:$K$225,6,FALSE),IF($G$5=Other_tables!$K$2,VLOOKUP(G50,Other_tables!$E$3:$K$225,7,FALSE),"?"))))</f>
        <v/>
      </c>
      <c r="F50" s="27">
        <f t="shared" si="49"/>
        <v>0</v>
      </c>
      <c r="G50" s="16" t="str">
        <f>B15</f>
        <v>Plant_slurry_org</v>
      </c>
      <c r="Q50" s="159">
        <f t="shared" si="50"/>
        <v>0</v>
      </c>
      <c r="R50" s="159">
        <f t="shared" si="53"/>
        <v>0</v>
      </c>
      <c r="S50" s="159">
        <v>0</v>
      </c>
      <c r="T50" s="159">
        <v>0</v>
      </c>
      <c r="U50" s="159">
        <v>0</v>
      </c>
      <c r="V50" s="159">
        <f t="shared" si="51"/>
        <v>0</v>
      </c>
      <c r="W50" s="159">
        <f t="shared" si="52"/>
        <v>0</v>
      </c>
      <c r="X50" s="159">
        <f t="shared" si="54"/>
        <v>0</v>
      </c>
      <c r="Y50" s="165"/>
      <c r="AP50" s="188">
        <f>IF(F50="","",(F50/((100-$G$7)/100))*(12/16)*0.538)</f>
        <v>0</v>
      </c>
      <c r="AQ50" s="26">
        <v>0</v>
      </c>
      <c r="AR50" s="188">
        <f>IF(F50="","",((F50/((100-$G$7)/100))-F50)*(12/16))</f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74"/>
      <c r="BC50" s="74"/>
      <c r="BD50" s="74"/>
      <c r="BE50" s="74"/>
      <c r="BF50" s="74"/>
      <c r="BH50" s="38"/>
      <c r="BT50" s="228">
        <f t="shared" si="48"/>
        <v>0</v>
      </c>
      <c r="BU50" s="228">
        <f t="shared" si="48"/>
        <v>0</v>
      </c>
      <c r="BV50" s="228">
        <f t="shared" si="48"/>
        <v>0</v>
      </c>
      <c r="BW50" s="228">
        <f t="shared" si="48"/>
        <v>0</v>
      </c>
      <c r="BX50" s="228">
        <f t="shared" si="48"/>
        <v>0</v>
      </c>
      <c r="BY50" s="228">
        <f t="shared" si="48"/>
        <v>0</v>
      </c>
      <c r="BZ50" s="228">
        <f t="shared" si="48"/>
        <v>0</v>
      </c>
      <c r="CA50" s="228">
        <f t="shared" si="48"/>
        <v>0</v>
      </c>
      <c r="CB50" s="228">
        <f t="shared" si="48"/>
        <v>0</v>
      </c>
    </row>
    <row r="51" spans="1:80" x14ac:dyDescent="0.3">
      <c r="A51" s="6" t="s">
        <v>58</v>
      </c>
      <c r="B51" s="27" t="str">
        <f>IF(B40="","",B40)</f>
        <v/>
      </c>
      <c r="C51" s="27">
        <f>IF(B51="",0,IF(VLOOKUP(G51,Other_tables!$E$3:$H$129,3,FALSE)="Nej",VLOOKUP(B51,$B$31:$AH$42,31,FALSE),((VLOOKUP(G51,Other_tables!$E$3:$H$129,4,FALSE))/100)*VLOOKUP(B51,$B$31:$F$42,5,FALSE)))</f>
        <v>0</v>
      </c>
      <c r="D51" s="162"/>
      <c r="E51" s="16" t="str">
        <f>IF(B51="","",IF($G$5=Other_tables!$I$2,VLOOKUP(G51,Other_tables!$E$3:$K$225,5,FALSE),IF($G$5=Other_tables!$J$2,VLOOKUP(G51,Other_tables!$E$3:$K$225,6,FALSE),IF($G$5=Other_tables!$K$2,VLOOKUP(G51,Other_tables!$E$3:$K$225,7,FALSE),"?"))))</f>
        <v/>
      </c>
      <c r="F51" s="27">
        <f>IF(OR(E51="",E51="?"),0,((((0.981*E51*C51)/(0.0831*(273.15+$G$4)))*16)/1000)*((100-$G$7)/100))</f>
        <v>0</v>
      </c>
      <c r="G51" s="16">
        <f>B16</f>
        <v>0</v>
      </c>
      <c r="Q51" s="159">
        <f>IF(OR(E51="",E51="?"),0,(F51/((100-$G$7)/100))*2.48)</f>
        <v>0</v>
      </c>
      <c r="R51" s="159">
        <f t="shared" si="53"/>
        <v>0</v>
      </c>
      <c r="S51" s="159">
        <v>0</v>
      </c>
      <c r="T51" s="159">
        <v>0</v>
      </c>
      <c r="U51" s="159">
        <v>0</v>
      </c>
      <c r="V51" s="159">
        <f>IF(OR(E51="",E51="?"),0,((F51/((100-$G$7)/100))*55)+(F51/((100-$G$7)/100))*(12/16)*0.538*21.75)</f>
        <v>0</v>
      </c>
      <c r="W51" s="159">
        <f>IF(OR(E51="",E51="?"),0,(F51/((100-$G$7)/100))*2.48)</f>
        <v>0</v>
      </c>
      <c r="X51" s="159">
        <f t="shared" si="54"/>
        <v>0</v>
      </c>
      <c r="Y51" s="165"/>
      <c r="AP51" s="188">
        <f>IF(F51="","",(F51/((100-$G$7)/100))*(12/16)*0.538)</f>
        <v>0</v>
      </c>
      <c r="AQ51" s="26">
        <v>0</v>
      </c>
      <c r="AR51" s="188">
        <f>IF(F51="","",((F51/((100-$G$7)/100))-F51)*(12/16))</f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74"/>
      <c r="BC51" s="74"/>
      <c r="BD51" s="74"/>
      <c r="BE51" s="74"/>
      <c r="BF51" s="74"/>
      <c r="BH51" s="38"/>
      <c r="BT51" s="228">
        <f t="shared" si="48"/>
        <v>0</v>
      </c>
      <c r="BU51" s="228">
        <f t="shared" si="48"/>
        <v>0</v>
      </c>
      <c r="BV51" s="228">
        <f t="shared" si="48"/>
        <v>0</v>
      </c>
      <c r="BW51" s="228">
        <f t="shared" si="48"/>
        <v>0</v>
      </c>
      <c r="BX51" s="228">
        <f t="shared" si="48"/>
        <v>0</v>
      </c>
      <c r="BY51" s="228">
        <f t="shared" si="48"/>
        <v>0</v>
      </c>
      <c r="BZ51" s="228">
        <f t="shared" si="48"/>
        <v>0</v>
      </c>
      <c r="CA51" s="228">
        <f t="shared" si="48"/>
        <v>0</v>
      </c>
      <c r="CB51" s="228">
        <f t="shared" si="48"/>
        <v>0</v>
      </c>
    </row>
    <row r="52" spans="1:80" x14ac:dyDescent="0.3">
      <c r="A52" s="75" t="s">
        <v>40</v>
      </c>
      <c r="C52" s="11"/>
      <c r="F52" s="259">
        <f>SUM(G36,F48:F51)</f>
        <v>0</v>
      </c>
      <c r="Q52" s="27">
        <f t="shared" ref="Q52:X52" si="55">SUM(I36,Q48:Q51)</f>
        <v>0</v>
      </c>
      <c r="R52" s="27">
        <f t="shared" si="55"/>
        <v>0</v>
      </c>
      <c r="S52" s="27">
        <f t="shared" si="55"/>
        <v>0</v>
      </c>
      <c r="T52" s="27">
        <f t="shared" si="55"/>
        <v>0</v>
      </c>
      <c r="U52" s="27">
        <f t="shared" si="55"/>
        <v>0</v>
      </c>
      <c r="V52" s="27">
        <f t="shared" si="55"/>
        <v>0</v>
      </c>
      <c r="W52" s="27">
        <f t="shared" si="55"/>
        <v>0</v>
      </c>
      <c r="X52" s="164">
        <f t="shared" si="55"/>
        <v>0</v>
      </c>
      <c r="Y52" s="164"/>
      <c r="BB52" s="74"/>
      <c r="BC52" s="74"/>
      <c r="BD52" s="74"/>
      <c r="BE52" s="74"/>
      <c r="BF52" s="74"/>
      <c r="BH52" s="38"/>
      <c r="BT52" s="228">
        <f t="shared" si="48"/>
        <v>0</v>
      </c>
      <c r="BU52" s="228">
        <f t="shared" si="48"/>
        <v>0</v>
      </c>
      <c r="BV52" s="228">
        <f t="shared" si="48"/>
        <v>0</v>
      </c>
      <c r="BW52" s="228">
        <f t="shared" si="48"/>
        <v>0</v>
      </c>
      <c r="BX52" s="228">
        <f t="shared" si="48"/>
        <v>0</v>
      </c>
      <c r="BY52" s="228">
        <f t="shared" si="48"/>
        <v>0</v>
      </c>
      <c r="BZ52" s="228">
        <f t="shared" si="48"/>
        <v>0</v>
      </c>
      <c r="CA52" s="228">
        <f t="shared" si="48"/>
        <v>0</v>
      </c>
      <c r="CB52" s="228">
        <f t="shared" si="48"/>
        <v>0</v>
      </c>
    </row>
    <row r="53" spans="1:80" ht="16.2" thickBot="1" x14ac:dyDescent="0.35">
      <c r="K53" s="167"/>
      <c r="L53" s="167"/>
      <c r="M53" s="167"/>
      <c r="N53" s="167"/>
      <c r="O53" s="277"/>
      <c r="P53" s="167"/>
      <c r="R53" s="142"/>
      <c r="S53" s="168"/>
      <c r="BT53" s="228">
        <f t="shared" si="43"/>
        <v>0</v>
      </c>
      <c r="BU53" s="228">
        <f t="shared" si="43"/>
        <v>0</v>
      </c>
      <c r="BV53" s="228">
        <f t="shared" si="43"/>
        <v>0</v>
      </c>
      <c r="BW53" s="228">
        <f t="shared" si="42"/>
        <v>0</v>
      </c>
      <c r="BX53" s="228">
        <f t="shared" si="42"/>
        <v>0</v>
      </c>
      <c r="BY53" s="228">
        <f t="shared" si="42"/>
        <v>0</v>
      </c>
      <c r="BZ53" s="228">
        <f t="shared" si="42"/>
        <v>0</v>
      </c>
      <c r="CA53" s="228">
        <f t="shared" si="42"/>
        <v>0</v>
      </c>
      <c r="CB53" s="228">
        <f t="shared" si="42"/>
        <v>0</v>
      </c>
    </row>
    <row r="54" spans="1:80" ht="16.2" thickBot="1" x14ac:dyDescent="0.35">
      <c r="A54" s="11"/>
      <c r="B54" s="11"/>
      <c r="C54" s="12"/>
      <c r="E54" s="114"/>
      <c r="R54" s="129"/>
      <c r="S54" s="129"/>
      <c r="T54" s="129"/>
      <c r="U54" s="129"/>
      <c r="V54" s="129"/>
      <c r="W54" s="129"/>
      <c r="X54" s="129"/>
      <c r="Y54" s="129"/>
      <c r="Z54" s="146" t="s">
        <v>75</v>
      </c>
      <c r="AA54" s="193"/>
      <c r="AB54" s="147"/>
      <c r="AC54" s="147"/>
      <c r="AD54" s="147"/>
      <c r="AE54" s="147"/>
      <c r="AF54" s="214"/>
      <c r="AG54" s="214"/>
      <c r="AH54" s="194"/>
      <c r="AI54" s="146" t="s">
        <v>43</v>
      </c>
      <c r="AJ54" s="147"/>
      <c r="AK54" s="147"/>
      <c r="AL54" s="147"/>
      <c r="AM54" s="147"/>
      <c r="AN54" s="148"/>
      <c r="AP54" s="29" t="s">
        <v>174</v>
      </c>
      <c r="AQ54" s="30"/>
      <c r="AR54" s="30"/>
      <c r="AS54" s="30"/>
      <c r="AT54" s="30"/>
      <c r="AU54" s="30"/>
      <c r="AV54" s="30"/>
      <c r="AW54" s="30"/>
      <c r="AX54" s="94"/>
      <c r="AY54" s="94"/>
      <c r="AZ54" s="30"/>
      <c r="BA54" s="31"/>
      <c r="BD54" s="135" t="s">
        <v>105</v>
      </c>
      <c r="BE54" s="92"/>
      <c r="BF54" s="92"/>
      <c r="BG54" s="92"/>
      <c r="BH54" s="92"/>
      <c r="BI54" s="92"/>
      <c r="BJ54" s="92"/>
      <c r="BK54" s="92"/>
      <c r="BL54" s="92"/>
      <c r="BM54" s="92"/>
      <c r="BT54" s="228">
        <f t="shared" si="43"/>
        <v>0</v>
      </c>
      <c r="BU54" s="228">
        <f t="shared" si="43"/>
        <v>0</v>
      </c>
      <c r="BV54" s="228">
        <f t="shared" si="43"/>
        <v>0</v>
      </c>
      <c r="BW54" s="228">
        <f t="shared" si="42"/>
        <v>0</v>
      </c>
      <c r="BX54" s="228">
        <f t="shared" si="42"/>
        <v>0</v>
      </c>
      <c r="BY54" s="228">
        <f t="shared" si="42"/>
        <v>0</v>
      </c>
      <c r="BZ54" s="228">
        <f t="shared" si="42"/>
        <v>0</v>
      </c>
      <c r="CA54" s="228">
        <f t="shared" si="42"/>
        <v>0</v>
      </c>
      <c r="CB54" s="228">
        <f t="shared" si="42"/>
        <v>0</v>
      </c>
    </row>
    <row r="55" spans="1:80" ht="15.6" x14ac:dyDescent="0.3">
      <c r="A55" s="11"/>
      <c r="B55" s="11"/>
      <c r="C55" s="12"/>
      <c r="E55" s="114"/>
      <c r="H55" s="133" t="s">
        <v>183</v>
      </c>
      <c r="I55" s="133"/>
      <c r="J55" s="133"/>
      <c r="K55" s="133"/>
      <c r="O55" s="14" t="s">
        <v>15</v>
      </c>
      <c r="Q55" s="133" t="s">
        <v>118</v>
      </c>
      <c r="R55" s="132"/>
      <c r="S55" s="132"/>
      <c r="T55" s="132"/>
      <c r="U55" s="132"/>
      <c r="V55" s="132"/>
      <c r="W55" s="132"/>
      <c r="X55" s="134"/>
      <c r="Y55" s="134"/>
      <c r="Z55" s="149" t="s">
        <v>68</v>
      </c>
      <c r="AA55" s="58" t="s">
        <v>23</v>
      </c>
      <c r="AB55" s="58" t="s">
        <v>24</v>
      </c>
      <c r="AC55" s="58" t="s">
        <v>25</v>
      </c>
      <c r="AD55" s="58" t="s">
        <v>26</v>
      </c>
      <c r="AE55" s="58" t="s">
        <v>42</v>
      </c>
      <c r="AF55" s="143" t="s">
        <v>59</v>
      </c>
      <c r="AG55" s="143" t="s">
        <v>95</v>
      </c>
      <c r="AH55" s="150" t="s">
        <v>96</v>
      </c>
      <c r="AI55" s="149" t="s">
        <v>44</v>
      </c>
      <c r="AJ55" s="58" t="s">
        <v>45</v>
      </c>
      <c r="AK55" s="58" t="s">
        <v>46</v>
      </c>
      <c r="AL55" s="58" t="s">
        <v>47</v>
      </c>
      <c r="AM55" s="58" t="s">
        <v>48</v>
      </c>
      <c r="AN55" s="150" t="s">
        <v>87</v>
      </c>
      <c r="AP55" s="77" t="s">
        <v>23</v>
      </c>
      <c r="AQ55" s="78"/>
      <c r="AR55" s="79"/>
      <c r="AS55" s="77" t="s">
        <v>24</v>
      </c>
      <c r="AT55" s="78"/>
      <c r="AU55" s="78"/>
      <c r="AV55" s="78"/>
      <c r="AW55" s="79"/>
      <c r="AX55" s="77" t="s">
        <v>25</v>
      </c>
      <c r="AY55" s="79"/>
      <c r="AZ55" s="80" t="s">
        <v>26</v>
      </c>
      <c r="BA55" s="81"/>
      <c r="BC55" s="82"/>
      <c r="BD55" s="136" t="s">
        <v>108</v>
      </c>
      <c r="BE55" s="136"/>
      <c r="BF55" s="136" t="s">
        <v>106</v>
      </c>
      <c r="BG55" s="136"/>
      <c r="BH55" s="136" t="s">
        <v>107</v>
      </c>
      <c r="BI55" s="136"/>
      <c r="BJ55" s="136" t="s">
        <v>102</v>
      </c>
      <c r="BK55" s="136"/>
      <c r="BL55" s="136" t="s">
        <v>246</v>
      </c>
      <c r="BM55" s="136"/>
      <c r="BT55" s="228">
        <f t="shared" si="43"/>
        <v>0</v>
      </c>
      <c r="BU55" s="228">
        <f t="shared" si="43"/>
        <v>0</v>
      </c>
      <c r="BV55" s="228">
        <f t="shared" si="43"/>
        <v>0</v>
      </c>
      <c r="BW55" s="228">
        <f t="shared" si="42"/>
        <v>0</v>
      </c>
      <c r="BX55" s="228">
        <f t="shared" si="42"/>
        <v>0</v>
      </c>
      <c r="BY55" s="228">
        <f t="shared" si="42"/>
        <v>0</v>
      </c>
      <c r="BZ55" s="228">
        <f t="shared" si="42"/>
        <v>0</v>
      </c>
      <c r="CA55" s="228">
        <f t="shared" si="42"/>
        <v>0</v>
      </c>
      <c r="CB55" s="228">
        <f t="shared" si="42"/>
        <v>0</v>
      </c>
    </row>
    <row r="56" spans="1:80" ht="15.6" x14ac:dyDescent="0.3">
      <c r="A56" s="101" t="s">
        <v>115</v>
      </c>
      <c r="B56" s="23" t="s">
        <v>9</v>
      </c>
      <c r="C56" s="23" t="s">
        <v>10</v>
      </c>
      <c r="D56" s="5" t="s">
        <v>199</v>
      </c>
      <c r="E56" s="23" t="s">
        <v>11</v>
      </c>
      <c r="F56" s="23" t="s">
        <v>93</v>
      </c>
      <c r="G56" s="23" t="s">
        <v>99</v>
      </c>
      <c r="H56" s="23" t="s">
        <v>94</v>
      </c>
      <c r="I56" s="23"/>
      <c r="J56" s="23"/>
      <c r="K56" s="23" t="s">
        <v>100</v>
      </c>
      <c r="L56" s="23" t="s">
        <v>116</v>
      </c>
      <c r="M56" s="23" t="s">
        <v>117</v>
      </c>
      <c r="O56" s="44"/>
      <c r="Q56" s="23" t="s">
        <v>68</v>
      </c>
      <c r="R56" s="23" t="s">
        <v>23</v>
      </c>
      <c r="S56" s="23" t="s">
        <v>24</v>
      </c>
      <c r="T56" s="23" t="s">
        <v>25</v>
      </c>
      <c r="U56" s="23" t="s">
        <v>26</v>
      </c>
      <c r="V56" s="23" t="s">
        <v>42</v>
      </c>
      <c r="W56" s="23" t="s">
        <v>59</v>
      </c>
      <c r="X56" s="23" t="s">
        <v>95</v>
      </c>
      <c r="Y56" s="189" t="s">
        <v>96</v>
      </c>
      <c r="Z56" s="151"/>
      <c r="AH56" s="153"/>
      <c r="AI56" s="151"/>
      <c r="AK56" s="152"/>
      <c r="AN56" s="153"/>
      <c r="AP56" s="32" t="s">
        <v>27</v>
      </c>
      <c r="AQ56" s="33" t="s">
        <v>28</v>
      </c>
      <c r="AR56" s="34" t="s">
        <v>29</v>
      </c>
      <c r="AS56" s="32" t="s">
        <v>30</v>
      </c>
      <c r="AT56" s="33" t="s">
        <v>31</v>
      </c>
      <c r="AU56" s="33" t="s">
        <v>32</v>
      </c>
      <c r="AV56" s="33" t="s">
        <v>33</v>
      </c>
      <c r="AW56" s="34" t="s">
        <v>34</v>
      </c>
      <c r="AX56" s="32" t="s">
        <v>35</v>
      </c>
      <c r="AY56" s="34" t="s">
        <v>36</v>
      </c>
      <c r="AZ56" s="32" t="s">
        <v>37</v>
      </c>
      <c r="BA56" s="34" t="s">
        <v>38</v>
      </c>
      <c r="BC56" s="82"/>
      <c r="BD56" s="137" t="s">
        <v>95</v>
      </c>
      <c r="BE56" s="137" t="s">
        <v>96</v>
      </c>
      <c r="BF56" s="137" t="s">
        <v>95</v>
      </c>
      <c r="BG56" s="137" t="s">
        <v>96</v>
      </c>
      <c r="BH56" s="137" t="s">
        <v>95</v>
      </c>
      <c r="BI56" s="137" t="s">
        <v>96</v>
      </c>
      <c r="BJ56" s="137" t="s">
        <v>109</v>
      </c>
      <c r="BK56" s="137" t="s">
        <v>110</v>
      </c>
      <c r="BL56" s="137" t="s">
        <v>109</v>
      </c>
      <c r="BM56" s="137" t="s">
        <v>110</v>
      </c>
      <c r="BT56" s="228">
        <f t="shared" si="43"/>
        <v>0</v>
      </c>
      <c r="BU56" s="228">
        <f t="shared" si="43"/>
        <v>0</v>
      </c>
      <c r="BV56" s="228">
        <f t="shared" si="43"/>
        <v>0</v>
      </c>
      <c r="BW56" s="228">
        <f t="shared" si="42"/>
        <v>0</v>
      </c>
      <c r="BX56" s="228">
        <f t="shared" si="42"/>
        <v>0</v>
      </c>
      <c r="BY56" s="228">
        <f t="shared" si="42"/>
        <v>0</v>
      </c>
      <c r="BZ56" s="228">
        <f t="shared" si="42"/>
        <v>0</v>
      </c>
      <c r="CA56" s="228">
        <f t="shared" si="42"/>
        <v>0</v>
      </c>
      <c r="CB56" s="228">
        <f t="shared" si="42"/>
        <v>0</v>
      </c>
    </row>
    <row r="57" spans="1:80" ht="15" thickBot="1" x14ac:dyDescent="0.35">
      <c r="A57" s="85" t="s">
        <v>88</v>
      </c>
      <c r="B57" s="116"/>
      <c r="C57" s="8" t="s">
        <v>13</v>
      </c>
      <c r="D57" s="116"/>
      <c r="E57" s="169">
        <f>Z31+Z34+Z37+Z40-Q52</f>
        <v>0</v>
      </c>
      <c r="F57" s="93"/>
      <c r="G57" s="128"/>
      <c r="H57" s="93">
        <v>12.8</v>
      </c>
      <c r="I57" s="23"/>
      <c r="J57" s="23"/>
      <c r="K57" s="93">
        <v>27.9</v>
      </c>
      <c r="L57" s="139">
        <f>C48+C49+C50+C51-W52</f>
        <v>0</v>
      </c>
      <c r="M57" s="139">
        <v>0</v>
      </c>
      <c r="O57" s="278">
        <f>IF(B57="",0,((($B$69*$Z$57)/1000)/$B$72)*1000)</f>
        <v>0</v>
      </c>
      <c r="Q57" s="159">
        <f>AR57*(16/12)*19.5</f>
        <v>0</v>
      </c>
      <c r="R57" s="159">
        <f>AR57*11</f>
        <v>0</v>
      </c>
      <c r="S57" s="159">
        <v>0</v>
      </c>
      <c r="T57" s="159">
        <v>0</v>
      </c>
      <c r="U57" s="159">
        <v>0</v>
      </c>
      <c r="V57" s="159">
        <f>(AR57*(16/12)*55)+(AR57*10*21.75)</f>
        <v>0</v>
      </c>
      <c r="W57" s="159">
        <f>AR57*(16/12)*19.5</f>
        <v>0</v>
      </c>
      <c r="X57" s="159">
        <f>IF(L57&gt;0,(L57-(L57*BH57^(F57/10))),0)</f>
        <v>0</v>
      </c>
      <c r="Y57" s="190"/>
      <c r="Z57" s="197">
        <f>(Z31+Z34+Z37+Z40)-Q52-Q57</f>
        <v>0</v>
      </c>
      <c r="AA57" s="198">
        <f>(AA31+AA34+AA37+AA40)-R52-R57</f>
        <v>0</v>
      </c>
      <c r="AB57" s="198">
        <f t="shared" ref="AB57:AD57" si="56">(AB31+AB34+AB37+AB40)-S52-S57</f>
        <v>0</v>
      </c>
      <c r="AC57" s="198">
        <f t="shared" si="56"/>
        <v>0</v>
      </c>
      <c r="AD57" s="198">
        <f t="shared" si="56"/>
        <v>0</v>
      </c>
      <c r="AE57" s="198">
        <f>(AE31+AE34+AE37+AE40)-V52-V57</f>
        <v>0</v>
      </c>
      <c r="AF57" s="198">
        <f>(AF31+AF34+AF37+AF40)-W52-W57</f>
        <v>0</v>
      </c>
      <c r="AG57" s="198">
        <f>IF(OR(G22="IPCC_MCF_B0",G22=""),L57-X57,(AG31+AG34+AG37+AG40+AH31+AH34+AH37+AH40)-X52-X57)</f>
        <v>0</v>
      </c>
      <c r="AH57" s="199"/>
      <c r="AI57" s="156" t="e">
        <f>IF($E57="","",(AA57/$Z$57)*1000)</f>
        <v>#DIV/0!</v>
      </c>
      <c r="AJ57" s="157" t="e">
        <f t="shared" ref="AJ57:AN57" si="57">IF($E57="","",(AB57/$Z$57)*1000)</f>
        <v>#DIV/0!</v>
      </c>
      <c r="AK57" s="157" t="e">
        <f t="shared" si="57"/>
        <v>#DIV/0!</v>
      </c>
      <c r="AL57" s="157" t="e">
        <f t="shared" si="57"/>
        <v>#DIV/0!</v>
      </c>
      <c r="AM57" s="157" t="e">
        <f>IF($E57="","",(AE57/$Z$57))</f>
        <v>#DIV/0!</v>
      </c>
      <c r="AN57" s="158" t="e">
        <f t="shared" si="57"/>
        <v>#DIV/0!</v>
      </c>
      <c r="AP57" s="188">
        <f>IF(B57="",0,(AR57*10))</f>
        <v>0</v>
      </c>
      <c r="AQ57" s="26">
        <v>0</v>
      </c>
      <c r="AR57" s="188">
        <f>IF(B57="",0,IF(G57="Arrhenius",(BL57+BM57)*(12/16),"?"))</f>
        <v>0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C57" s="82"/>
      <c r="BD57" s="159">
        <f>((L57*EXP(K57-81000*(1/(8.314*(H57+273.15)))))*24)/1000</f>
        <v>0</v>
      </c>
      <c r="BE57" s="159"/>
      <c r="BF57" s="159">
        <f>10*19.5*BD57</f>
        <v>0</v>
      </c>
      <c r="BG57" s="159"/>
      <c r="BH57" s="159" t="e">
        <f>1-(BF57/L57)</f>
        <v>#DIV/0!</v>
      </c>
      <c r="BI57" s="159"/>
      <c r="BJ57" s="159" t="e">
        <f>(L57+L57*BH57^(F57/10))/2</f>
        <v>#DIV/0!</v>
      </c>
      <c r="BK57" s="159" t="e">
        <f>(M57+M57*BI57^(F57/10))/2</f>
        <v>#NUM!</v>
      </c>
      <c r="BL57" s="315" t="e">
        <f>(((BJ57*EXP($K$57-81000*(1/(8.314*(H57+273.15)))))*24)*F57)/1000</f>
        <v>#DIV/0!</v>
      </c>
      <c r="BM57" s="159"/>
      <c r="BR57" s="329">
        <f t="shared" ref="BR57" si="58">$X$17</f>
        <v>1</v>
      </c>
      <c r="BT57" s="228">
        <f t="shared" si="43"/>
        <v>0</v>
      </c>
      <c r="BU57" s="228">
        <f t="shared" si="43"/>
        <v>0</v>
      </c>
      <c r="BV57" s="228">
        <f t="shared" si="43"/>
        <v>0</v>
      </c>
      <c r="BW57" s="228">
        <f t="shared" si="42"/>
        <v>0</v>
      </c>
      <c r="BX57" s="228">
        <f t="shared" si="42"/>
        <v>0</v>
      </c>
      <c r="BY57" s="228">
        <f t="shared" si="42"/>
        <v>0</v>
      </c>
      <c r="BZ57" s="228">
        <f t="shared" si="42"/>
        <v>0</v>
      </c>
      <c r="CA57" s="228">
        <f t="shared" si="42"/>
        <v>0</v>
      </c>
      <c r="CB57" s="228">
        <f t="shared" si="42"/>
        <v>0</v>
      </c>
    </row>
    <row r="58" spans="1:80" ht="15" thickBot="1" x14ac:dyDescent="0.35">
      <c r="A58" s="11"/>
      <c r="B58" s="12"/>
      <c r="C58" s="12"/>
      <c r="D58" s="166"/>
      <c r="E58" s="12"/>
      <c r="F58" s="12"/>
      <c r="G58" s="12"/>
      <c r="K58" s="82"/>
      <c r="L58" s="82"/>
      <c r="M58" s="82"/>
      <c r="N58" s="82"/>
      <c r="O58" s="82"/>
      <c r="P58" s="82"/>
      <c r="R58" s="82"/>
      <c r="S58" s="114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  <c r="AD58" s="130"/>
      <c r="AE58" s="130"/>
      <c r="AH58" s="82"/>
      <c r="AI58" s="82"/>
      <c r="AJ58" s="82"/>
      <c r="AK58" s="82"/>
      <c r="AL58" s="82"/>
      <c r="AM58" s="82"/>
      <c r="AN58" s="24"/>
      <c r="AO58" s="24"/>
      <c r="AP58" s="24"/>
      <c r="AQ58" s="24"/>
      <c r="AR58" s="24"/>
      <c r="BT58" s="228">
        <f t="shared" si="43"/>
        <v>0</v>
      </c>
      <c r="BU58" s="228">
        <f t="shared" si="43"/>
        <v>0</v>
      </c>
      <c r="BV58" s="228">
        <f t="shared" si="43"/>
        <v>0</v>
      </c>
      <c r="BW58" s="228">
        <f t="shared" si="42"/>
        <v>0</v>
      </c>
      <c r="BX58" s="228">
        <f t="shared" si="42"/>
        <v>0</v>
      </c>
      <c r="BY58" s="228">
        <f t="shared" si="42"/>
        <v>0</v>
      </c>
      <c r="BZ58" s="228">
        <f t="shared" si="42"/>
        <v>0</v>
      </c>
      <c r="CA58" s="228">
        <f t="shared" si="42"/>
        <v>0</v>
      </c>
      <c r="CB58" s="228">
        <f t="shared" si="42"/>
        <v>0</v>
      </c>
    </row>
    <row r="59" spans="1:80" x14ac:dyDescent="0.3">
      <c r="A59" s="39"/>
      <c r="B59" s="40"/>
      <c r="C59" s="40"/>
      <c r="E59" s="40"/>
      <c r="F59" s="40"/>
      <c r="G59" s="40"/>
      <c r="H59" s="40"/>
      <c r="I59" s="40"/>
      <c r="J59" s="40"/>
      <c r="K59" s="40"/>
      <c r="L59" s="40"/>
      <c r="Z59" s="146" t="s">
        <v>75</v>
      </c>
      <c r="AA59" s="193"/>
      <c r="AB59" s="147"/>
      <c r="AC59" s="147"/>
      <c r="AD59" s="147"/>
      <c r="AE59" s="147"/>
      <c r="AF59" s="147"/>
      <c r="AG59" s="214"/>
      <c r="AH59" s="194"/>
      <c r="AI59" s="146" t="s">
        <v>43</v>
      </c>
      <c r="AJ59" s="147"/>
      <c r="AK59" s="147"/>
      <c r="AL59" s="147"/>
      <c r="AM59" s="147"/>
      <c r="AN59" s="148"/>
      <c r="BT59" s="228">
        <f t="shared" si="43"/>
        <v>0</v>
      </c>
      <c r="BU59" s="228">
        <f t="shared" si="43"/>
        <v>0</v>
      </c>
      <c r="BV59" s="228">
        <f t="shared" si="43"/>
        <v>0</v>
      </c>
      <c r="BW59" s="228">
        <f t="shared" si="42"/>
        <v>0</v>
      </c>
      <c r="BX59" s="228">
        <f t="shared" si="42"/>
        <v>0</v>
      </c>
      <c r="BY59" s="228">
        <f t="shared" si="42"/>
        <v>0</v>
      </c>
      <c r="BZ59" s="228">
        <f t="shared" si="42"/>
        <v>0</v>
      </c>
      <c r="CA59" s="228">
        <f t="shared" si="42"/>
        <v>0</v>
      </c>
      <c r="CB59" s="228">
        <f t="shared" si="42"/>
        <v>0</v>
      </c>
    </row>
    <row r="60" spans="1:80" ht="15.6" x14ac:dyDescent="0.3">
      <c r="A60" s="4" t="s">
        <v>187</v>
      </c>
      <c r="L60" s="132" t="s">
        <v>70</v>
      </c>
      <c r="M60" s="132"/>
      <c r="N60" s="132"/>
      <c r="O60" s="132"/>
      <c r="P60" s="132"/>
      <c r="Q60" s="92"/>
      <c r="T60" s="14" t="s">
        <v>15</v>
      </c>
      <c r="Z60" s="149" t="s">
        <v>68</v>
      </c>
      <c r="AA60" s="58" t="s">
        <v>23</v>
      </c>
      <c r="AB60" s="58" t="s">
        <v>24</v>
      </c>
      <c r="AC60" s="58" t="s">
        <v>25</v>
      </c>
      <c r="AD60" s="58" t="s">
        <v>26</v>
      </c>
      <c r="AE60" s="58" t="s">
        <v>42</v>
      </c>
      <c r="AF60" s="58" t="s">
        <v>59</v>
      </c>
      <c r="AG60" s="143" t="s">
        <v>95</v>
      </c>
      <c r="AH60" s="150" t="s">
        <v>96</v>
      </c>
      <c r="AI60" s="149" t="s">
        <v>44</v>
      </c>
      <c r="AJ60" s="58" t="s">
        <v>45</v>
      </c>
      <c r="AK60" s="58" t="s">
        <v>46</v>
      </c>
      <c r="AL60" s="58" t="s">
        <v>47</v>
      </c>
      <c r="AM60" s="58" t="s">
        <v>48</v>
      </c>
      <c r="AN60" s="150" t="s">
        <v>87</v>
      </c>
      <c r="BT60" s="228">
        <f t="shared" si="43"/>
        <v>0</v>
      </c>
      <c r="BU60" s="228">
        <f t="shared" si="43"/>
        <v>0</v>
      </c>
      <c r="BV60" s="228">
        <f t="shared" si="43"/>
        <v>0</v>
      </c>
      <c r="BW60" s="228">
        <f t="shared" si="42"/>
        <v>0</v>
      </c>
      <c r="BX60" s="228">
        <f t="shared" si="42"/>
        <v>0</v>
      </c>
      <c r="BY60" s="228">
        <f t="shared" si="42"/>
        <v>0</v>
      </c>
      <c r="BZ60" s="228">
        <f t="shared" si="42"/>
        <v>0</v>
      </c>
      <c r="CA60" s="228">
        <f t="shared" si="42"/>
        <v>0</v>
      </c>
      <c r="CB60" s="228">
        <f t="shared" si="42"/>
        <v>0</v>
      </c>
    </row>
    <row r="61" spans="1:80" ht="15.6" x14ac:dyDescent="0.3">
      <c r="A61" s="101" t="s">
        <v>18</v>
      </c>
      <c r="B61" s="23" t="s">
        <v>9</v>
      </c>
      <c r="C61" s="23" t="s">
        <v>10</v>
      </c>
      <c r="D61" s="5" t="s">
        <v>199</v>
      </c>
      <c r="E61" s="23" t="s">
        <v>19</v>
      </c>
      <c r="F61" s="23" t="s">
        <v>66</v>
      </c>
      <c r="G61" s="15" t="s">
        <v>20</v>
      </c>
      <c r="H61" s="15" t="s">
        <v>21</v>
      </c>
      <c r="I61" s="15" t="s">
        <v>22</v>
      </c>
      <c r="L61" s="23" t="s">
        <v>23</v>
      </c>
      <c r="M61" s="23" t="s">
        <v>24</v>
      </c>
      <c r="N61" s="23" t="s">
        <v>25</v>
      </c>
      <c r="O61" s="23" t="s">
        <v>26</v>
      </c>
      <c r="P61" s="23" t="s">
        <v>42</v>
      </c>
      <c r="Q61" s="23" t="s">
        <v>59</v>
      </c>
      <c r="T61" s="44"/>
      <c r="Z61" s="151"/>
      <c r="AH61" s="153"/>
      <c r="AI61" s="151"/>
      <c r="AN61" s="153"/>
      <c r="BR61" s="38"/>
      <c r="BT61" s="228">
        <f t="shared" si="43"/>
        <v>0</v>
      </c>
      <c r="BU61" s="228">
        <f t="shared" si="43"/>
        <v>0</v>
      </c>
      <c r="BV61" s="228">
        <f t="shared" si="43"/>
        <v>0</v>
      </c>
      <c r="BW61" s="228">
        <f t="shared" si="42"/>
        <v>0</v>
      </c>
      <c r="BX61" s="228">
        <f t="shared" si="42"/>
        <v>0</v>
      </c>
      <c r="BY61" s="228">
        <f t="shared" si="42"/>
        <v>0</v>
      </c>
      <c r="BZ61" s="228">
        <f t="shared" si="42"/>
        <v>0</v>
      </c>
      <c r="CA61" s="228">
        <f t="shared" si="42"/>
        <v>0</v>
      </c>
      <c r="CB61" s="228">
        <f t="shared" si="42"/>
        <v>0</v>
      </c>
    </row>
    <row r="62" spans="1:80" x14ac:dyDescent="0.3">
      <c r="A62" s="6" t="s">
        <v>72</v>
      </c>
      <c r="B62" s="7"/>
      <c r="C62" s="8" t="s">
        <v>13</v>
      </c>
      <c r="D62" s="116"/>
      <c r="E62" s="25"/>
      <c r="F62" s="27">
        <f>(E57-Q57)*E62</f>
        <v>0</v>
      </c>
      <c r="G62" s="8" t="str">
        <f>IF(B62="","",VLOOKUP(B62,'Processed products'!$AJ$5:$AM$104,2,FALSE))</f>
        <v/>
      </c>
      <c r="H62" s="8" t="str">
        <f>IF(B62="","",VLOOKUP(B62,'Processed products'!$AJ$5:$AM$104,3,FALSE))</f>
        <v/>
      </c>
      <c r="I62" s="8" t="str">
        <f>IF(B62="","",VLOOKUP(B62,'Processed products'!$AJ$5:$AM$104,4,FALSE))</f>
        <v/>
      </c>
      <c r="L62" s="26"/>
      <c r="M62" s="26"/>
      <c r="N62" s="26"/>
      <c r="O62" s="26"/>
      <c r="P62" s="26"/>
      <c r="Q62" s="26"/>
      <c r="T62" s="16" t="str">
        <f>(IF($B62="","",VLOOKUP($B62,'Processed products'!$AJ$5:$AN$104,5,FALSE)))</f>
        <v/>
      </c>
      <c r="Z62" s="195">
        <f>F62</f>
        <v>0</v>
      </c>
      <c r="AA62" s="27">
        <f>(($AA$31+$AA$34+$AA$37+$AA$40)-$R$52-$R$57)*L62</f>
        <v>0</v>
      </c>
      <c r="AB62" s="27">
        <f>(($AB$31+$AB$34+$AB$37+$AB$40)-$S$52-$S$57)*M62</f>
        <v>0</v>
      </c>
      <c r="AC62" s="27">
        <f>(($AC$31+$AC$34+$AC$37+$AC$40)-$T$52-$T$57)*N62</f>
        <v>0</v>
      </c>
      <c r="AD62" s="27">
        <f>(($AD$31+$AD$34+$AD$37+$AD$40)-$U$52-$U$57)*O62</f>
        <v>0</v>
      </c>
      <c r="AE62" s="27">
        <f>(($AE$31+$AE$34+$AE$37+$AE$40)-$V$52-$V$57)*P62</f>
        <v>0</v>
      </c>
      <c r="AF62" s="27">
        <f>(($AF$31+$AF$34+$AF$37+$AF$40)-$W$52-$W$57)*Q62</f>
        <v>0</v>
      </c>
      <c r="AG62" s="27">
        <f>($AG$57*Q62)</f>
        <v>0</v>
      </c>
      <c r="AH62" s="196"/>
      <c r="AI62" s="200" t="str">
        <f t="shared" ref="AI62:AL64" si="59">IF($E62="","",(AA62/$F62)*1000)</f>
        <v/>
      </c>
      <c r="AJ62" s="18" t="str">
        <f t="shared" si="59"/>
        <v/>
      </c>
      <c r="AK62" s="18" t="str">
        <f t="shared" si="59"/>
        <v/>
      </c>
      <c r="AL62" s="18" t="str">
        <f t="shared" si="59"/>
        <v/>
      </c>
      <c r="AM62" s="18" t="str">
        <f t="shared" ref="AM62:AN64" si="60">IF($E62="","",(AE62/$F62))</f>
        <v/>
      </c>
      <c r="AN62" s="201" t="str">
        <f t="shared" si="60"/>
        <v/>
      </c>
      <c r="BR62" s="329">
        <f t="shared" ref="BR62:BR64" si="61">$X$17</f>
        <v>1</v>
      </c>
      <c r="BT62" s="228">
        <f t="shared" si="43"/>
        <v>0</v>
      </c>
      <c r="BU62" s="228">
        <f t="shared" si="43"/>
        <v>0</v>
      </c>
      <c r="BV62" s="228">
        <f t="shared" si="43"/>
        <v>0</v>
      </c>
      <c r="BW62" s="228">
        <f t="shared" si="42"/>
        <v>0</v>
      </c>
      <c r="BX62" s="228">
        <f t="shared" si="42"/>
        <v>0</v>
      </c>
      <c r="BY62" s="228">
        <f t="shared" si="42"/>
        <v>0</v>
      </c>
      <c r="BZ62" s="228">
        <f t="shared" si="42"/>
        <v>0</v>
      </c>
      <c r="CA62" s="228">
        <f t="shared" si="42"/>
        <v>0</v>
      </c>
      <c r="CB62" s="228">
        <f t="shared" si="42"/>
        <v>0</v>
      </c>
    </row>
    <row r="63" spans="1:80" x14ac:dyDescent="0.3">
      <c r="A63" s="6" t="s">
        <v>64</v>
      </c>
      <c r="B63" s="7"/>
      <c r="C63" s="8" t="s">
        <v>13</v>
      </c>
      <c r="D63" s="116"/>
      <c r="E63" s="25"/>
      <c r="F63" s="27">
        <f>(E57-Q57)*E63</f>
        <v>0</v>
      </c>
      <c r="G63" s="8" t="str">
        <f>IF(B63="","",VLOOKUP(B63,'Processed products'!$AJ$5:$AM$104,2,FALSE))</f>
        <v/>
      </c>
      <c r="H63" s="8" t="str">
        <f>IF(B63="","",VLOOKUP(B63,'Processed products'!$AJ$5:$AM$104,3,FALSE))</f>
        <v/>
      </c>
      <c r="I63" s="8" t="str">
        <f>IF(B63="","",VLOOKUP(B63,'Processed products'!$AJ$5:$AM$104,4,FALSE))</f>
        <v/>
      </c>
      <c r="L63" s="26"/>
      <c r="M63" s="26"/>
      <c r="N63" s="26"/>
      <c r="O63" s="26"/>
      <c r="P63" s="26"/>
      <c r="Q63" s="26"/>
      <c r="T63" s="16" t="str">
        <f>(IF($B63="","",VLOOKUP($B63,'Processed products'!$AJ$5:$AN$104,5,FALSE)))</f>
        <v/>
      </c>
      <c r="Z63" s="195">
        <f t="shared" ref="Z63:Z64" si="62">F63</f>
        <v>0</v>
      </c>
      <c r="AA63" s="27">
        <f>(($AA$31+$AA$34+$AA$37+$AA$40)-$R$52-$R$57)*L63</f>
        <v>0</v>
      </c>
      <c r="AB63" s="27">
        <f>(($AB$31+$AB$34+$AB$37+$AB$40)-$S$52-$S$57)*M63</f>
        <v>0</v>
      </c>
      <c r="AC63" s="27">
        <f>(($AC$31+$AC$34+$AC$37+$AC$40)-$T$52-$T$57)*N63</f>
        <v>0</v>
      </c>
      <c r="AD63" s="27">
        <f>(($AD$31+$AD$34+$AD$37+$AD$40)-$U$52-$U$57)*O63</f>
        <v>0</v>
      </c>
      <c r="AE63" s="27">
        <f>(($AE$31+$AE$34+$AE$37+$AE$40)-$V$52-$V$57)*P63</f>
        <v>0</v>
      </c>
      <c r="AF63" s="27">
        <f>(($AF$31+$AF$34+$AF$37+$AF$40)-$W$52-$W$57)*Q63</f>
        <v>0</v>
      </c>
      <c r="AG63" s="27">
        <f t="shared" ref="AG63:AG64" si="63">($AG$57*Q63)</f>
        <v>0</v>
      </c>
      <c r="AH63" s="196"/>
      <c r="AI63" s="200" t="str">
        <f t="shared" si="59"/>
        <v/>
      </c>
      <c r="AJ63" s="18" t="str">
        <f t="shared" si="59"/>
        <v/>
      </c>
      <c r="AK63" s="18" t="str">
        <f t="shared" si="59"/>
        <v/>
      </c>
      <c r="AL63" s="18" t="str">
        <f t="shared" si="59"/>
        <v/>
      </c>
      <c r="AM63" s="18" t="str">
        <f t="shared" si="60"/>
        <v/>
      </c>
      <c r="AN63" s="201" t="str">
        <f t="shared" si="60"/>
        <v/>
      </c>
      <c r="BR63" s="329">
        <f t="shared" si="61"/>
        <v>1</v>
      </c>
      <c r="BT63" s="228">
        <f t="shared" si="43"/>
        <v>0</v>
      </c>
      <c r="BU63" s="228">
        <f t="shared" si="43"/>
        <v>0</v>
      </c>
      <c r="BV63" s="228">
        <f t="shared" si="43"/>
        <v>0</v>
      </c>
      <c r="BW63" s="228">
        <f t="shared" si="42"/>
        <v>0</v>
      </c>
      <c r="BX63" s="228">
        <f t="shared" si="42"/>
        <v>0</v>
      </c>
      <c r="BY63" s="228">
        <f t="shared" si="42"/>
        <v>0</v>
      </c>
      <c r="BZ63" s="228">
        <f t="shared" si="42"/>
        <v>0</v>
      </c>
      <c r="CA63" s="228">
        <f t="shared" si="42"/>
        <v>0</v>
      </c>
      <c r="CB63" s="228">
        <f t="shared" si="42"/>
        <v>0</v>
      </c>
    </row>
    <row r="64" spans="1:80" ht="15" thickBot="1" x14ac:dyDescent="0.35">
      <c r="A64" s="6" t="s">
        <v>65</v>
      </c>
      <c r="B64" s="7"/>
      <c r="C64" s="8" t="s">
        <v>13</v>
      </c>
      <c r="D64" s="116"/>
      <c r="E64" s="25"/>
      <c r="F64" s="27">
        <f>(E57-Q57)*E64</f>
        <v>0</v>
      </c>
      <c r="G64" s="8" t="str">
        <f>IF(B64="","",VLOOKUP(B64,'Processed products'!$AJ$5:$AM$104,2,FALSE))</f>
        <v/>
      </c>
      <c r="H64" s="8" t="str">
        <f>IF(B64="","",VLOOKUP(B64,'Processed products'!$AJ$5:$AM$104,3,FALSE))</f>
        <v/>
      </c>
      <c r="I64" s="8" t="str">
        <f>IF(B64="","",VLOOKUP(B64,'Processed products'!$AJ$5:$AM$104,4,FALSE))</f>
        <v/>
      </c>
      <c r="L64" s="26"/>
      <c r="M64" s="26"/>
      <c r="N64" s="26"/>
      <c r="O64" s="26"/>
      <c r="P64" s="26"/>
      <c r="Q64" s="26"/>
      <c r="T64" s="16" t="str">
        <f>(IF($B64="","",VLOOKUP($B64,'Processed products'!$AJ$5:$AN$104,5,FALSE)))</f>
        <v/>
      </c>
      <c r="Z64" s="227">
        <f t="shared" si="62"/>
        <v>0</v>
      </c>
      <c r="AA64" s="223">
        <f>(($AA$31+$AA$34+$AA$37+$AA$40)-$R$52-$R$57)*L64</f>
        <v>0</v>
      </c>
      <c r="AB64" s="223">
        <f>(($AB$31+$AB$34+$AB$37+$AB$40)-$S$52-$S$57)*M64</f>
        <v>0</v>
      </c>
      <c r="AC64" s="223">
        <f>(($AC$31+$AC$34+$AC$37+$AC$40)-$T$52-$T$57)*N64</f>
        <v>0</v>
      </c>
      <c r="AD64" s="223">
        <f>(($AD$31+$AD$34+$AD$37+$AD$40)-$U$52-$U$57)*O64</f>
        <v>0</v>
      </c>
      <c r="AE64" s="223">
        <f>(($AE$31+$AE$34+$AE$37+$AE$40)-$V$52-$V$57)*P64</f>
        <v>0</v>
      </c>
      <c r="AF64" s="223">
        <f>(($AF$31+$AF$34+$AF$37+$AF$40)-$W$52-$W$57)*Q64</f>
        <v>0</v>
      </c>
      <c r="AG64" s="27">
        <f t="shared" si="63"/>
        <v>0</v>
      </c>
      <c r="AH64" s="224"/>
      <c r="AI64" s="156" t="str">
        <f t="shared" si="59"/>
        <v/>
      </c>
      <c r="AJ64" s="157" t="str">
        <f t="shared" si="59"/>
        <v/>
      </c>
      <c r="AK64" s="157" t="str">
        <f t="shared" si="59"/>
        <v/>
      </c>
      <c r="AL64" s="157" t="str">
        <f t="shared" si="59"/>
        <v/>
      </c>
      <c r="AM64" s="157" t="str">
        <f t="shared" si="60"/>
        <v/>
      </c>
      <c r="AN64" s="158" t="str">
        <f t="shared" si="60"/>
        <v/>
      </c>
      <c r="BR64" s="329">
        <f t="shared" si="61"/>
        <v>1</v>
      </c>
      <c r="BT64" s="228">
        <f t="shared" si="43"/>
        <v>0</v>
      </c>
      <c r="BU64" s="228">
        <f t="shared" si="43"/>
        <v>0</v>
      </c>
      <c r="BV64" s="228">
        <f t="shared" si="43"/>
        <v>0</v>
      </c>
      <c r="BW64" s="228">
        <f t="shared" si="42"/>
        <v>0</v>
      </c>
      <c r="BX64" s="228">
        <f t="shared" si="42"/>
        <v>0</v>
      </c>
      <c r="BY64" s="228">
        <f t="shared" si="42"/>
        <v>0</v>
      </c>
      <c r="BZ64" s="228">
        <f t="shared" si="42"/>
        <v>0</v>
      </c>
      <c r="CA64" s="228">
        <f t="shared" si="42"/>
        <v>0</v>
      </c>
      <c r="CB64" s="228">
        <f t="shared" si="42"/>
        <v>0</v>
      </c>
    </row>
    <row r="65" spans="1:80" x14ac:dyDescent="0.3">
      <c r="A65" s="6" t="s">
        <v>39</v>
      </c>
      <c r="B65" s="35"/>
      <c r="C65" s="8" t="s">
        <v>13</v>
      </c>
      <c r="E65" s="36">
        <f>SUM(E62:E64)</f>
        <v>0</v>
      </c>
      <c r="L65" s="27">
        <f>SUM(L62:L64)</f>
        <v>0</v>
      </c>
      <c r="M65" s="27">
        <f t="shared" ref="M65:Q65" si="64">SUM(M62:M64)</f>
        <v>0</v>
      </c>
      <c r="N65" s="27">
        <f t="shared" si="64"/>
        <v>0</v>
      </c>
      <c r="O65" s="27">
        <f t="shared" si="64"/>
        <v>0</v>
      </c>
      <c r="P65" s="27">
        <f t="shared" si="64"/>
        <v>0</v>
      </c>
      <c r="Q65" s="27">
        <f t="shared" si="64"/>
        <v>0</v>
      </c>
      <c r="Y65" s="225" t="s">
        <v>76</v>
      </c>
      <c r="Z65" s="141">
        <f t="shared" ref="Z65:AG65" si="65">SUM(Z62:Z64)</f>
        <v>0</v>
      </c>
      <c r="AA65" s="141">
        <f t="shared" si="65"/>
        <v>0</v>
      </c>
      <c r="AB65" s="141">
        <f t="shared" si="65"/>
        <v>0</v>
      </c>
      <c r="AC65" s="141">
        <f t="shared" si="65"/>
        <v>0</v>
      </c>
      <c r="AD65" s="141">
        <f t="shared" si="65"/>
        <v>0</v>
      </c>
      <c r="AE65" s="141">
        <f t="shared" si="65"/>
        <v>0</v>
      </c>
      <c r="AF65" s="141">
        <f t="shared" si="65"/>
        <v>0</v>
      </c>
      <c r="AG65" s="141">
        <f t="shared" si="65"/>
        <v>0</v>
      </c>
      <c r="AH65" s="226"/>
      <c r="BT65" s="228">
        <f t="shared" si="43"/>
        <v>0</v>
      </c>
      <c r="BU65" s="228">
        <f t="shared" si="43"/>
        <v>0</v>
      </c>
      <c r="BV65" s="228">
        <f t="shared" si="43"/>
        <v>0</v>
      </c>
      <c r="BW65" s="228">
        <f t="shared" si="42"/>
        <v>0</v>
      </c>
      <c r="BX65" s="228">
        <f t="shared" si="42"/>
        <v>0</v>
      </c>
      <c r="BY65" s="228">
        <f t="shared" si="42"/>
        <v>0</v>
      </c>
      <c r="BZ65" s="228">
        <f t="shared" si="42"/>
        <v>0</v>
      </c>
      <c r="CA65" s="228">
        <f t="shared" si="42"/>
        <v>0</v>
      </c>
      <c r="CB65" s="228">
        <f t="shared" si="42"/>
        <v>0</v>
      </c>
    </row>
    <row r="66" spans="1:80" ht="15" thickBot="1" x14ac:dyDescent="0.35">
      <c r="Y66" s="221" t="s">
        <v>74</v>
      </c>
      <c r="Z66" s="198">
        <f t="shared" ref="Z66:AF66" si="66">(Z31+Z34+Z37+Z40)-Q52-Q57-Z65</f>
        <v>0</v>
      </c>
      <c r="AA66" s="198">
        <f t="shared" si="66"/>
        <v>0</v>
      </c>
      <c r="AB66" s="198">
        <f t="shared" si="66"/>
        <v>0</v>
      </c>
      <c r="AC66" s="198">
        <f t="shared" si="66"/>
        <v>0</v>
      </c>
      <c r="AD66" s="198">
        <f t="shared" si="66"/>
        <v>0</v>
      </c>
      <c r="AE66" s="198">
        <f t="shared" si="66"/>
        <v>0</v>
      </c>
      <c r="AF66" s="198">
        <f t="shared" si="66"/>
        <v>0</v>
      </c>
      <c r="AG66" s="198">
        <f>IF(OR(G22="IPCC_MCF_B0",G22=""),0,(AG31+AG34+AG37+AG40+AH31+AH34+AH37+AH40)-X52-Y52-X57-AG65)</f>
        <v>0</v>
      </c>
      <c r="AH66" s="199"/>
      <c r="BT66" s="228">
        <f t="shared" si="43"/>
        <v>0</v>
      </c>
      <c r="BU66" s="228">
        <f t="shared" si="43"/>
        <v>0</v>
      </c>
      <c r="BV66" s="228">
        <f t="shared" si="43"/>
        <v>0</v>
      </c>
      <c r="BW66" s="228">
        <f t="shared" si="42"/>
        <v>0</v>
      </c>
      <c r="BX66" s="228">
        <f t="shared" si="42"/>
        <v>0</v>
      </c>
      <c r="BY66" s="228">
        <f t="shared" si="42"/>
        <v>0</v>
      </c>
      <c r="BZ66" s="228">
        <f t="shared" si="42"/>
        <v>0</v>
      </c>
      <c r="CA66" s="228">
        <f t="shared" si="42"/>
        <v>0</v>
      </c>
      <c r="CB66" s="228">
        <f t="shared" si="42"/>
        <v>0</v>
      </c>
    </row>
    <row r="67" spans="1:80" x14ac:dyDescent="0.3">
      <c r="AL67" s="72"/>
      <c r="AM67" s="82"/>
      <c r="AN67" s="82"/>
      <c r="AO67" s="82"/>
      <c r="AP67" s="82"/>
      <c r="AQ67" s="82"/>
      <c r="BT67" s="228">
        <f t="shared" si="43"/>
        <v>0</v>
      </c>
      <c r="BU67" s="228">
        <f t="shared" si="43"/>
        <v>0</v>
      </c>
      <c r="BV67" s="228">
        <f t="shared" si="43"/>
        <v>0</v>
      </c>
      <c r="BW67" s="228">
        <f t="shared" si="42"/>
        <v>0</v>
      </c>
      <c r="BX67" s="228">
        <f t="shared" si="42"/>
        <v>0</v>
      </c>
      <c r="BY67" s="228">
        <f t="shared" si="42"/>
        <v>0</v>
      </c>
      <c r="BZ67" s="228">
        <f t="shared" si="42"/>
        <v>0</v>
      </c>
      <c r="CA67" s="228">
        <f t="shared" si="42"/>
        <v>0</v>
      </c>
      <c r="CB67" s="228">
        <f t="shared" si="42"/>
        <v>0</v>
      </c>
    </row>
    <row r="68" spans="1:80" x14ac:dyDescent="0.3">
      <c r="A68" s="4" t="s">
        <v>77</v>
      </c>
      <c r="AL68" s="72"/>
      <c r="AM68" s="82"/>
      <c r="AN68" s="82"/>
      <c r="AO68" s="82"/>
      <c r="AP68" s="82"/>
      <c r="AQ68" s="82"/>
      <c r="BT68" s="228">
        <f t="shared" si="43"/>
        <v>0</v>
      </c>
      <c r="BU68" s="228">
        <f t="shared" si="43"/>
        <v>0</v>
      </c>
      <c r="BV68" s="228">
        <f t="shared" si="43"/>
        <v>0</v>
      </c>
      <c r="BW68" s="228">
        <f t="shared" si="42"/>
        <v>0</v>
      </c>
      <c r="BX68" s="228">
        <f t="shared" si="42"/>
        <v>0</v>
      </c>
      <c r="BY68" s="228">
        <f t="shared" si="42"/>
        <v>0</v>
      </c>
      <c r="BZ68" s="228">
        <f t="shared" si="42"/>
        <v>0</v>
      </c>
      <c r="CA68" s="228">
        <f t="shared" si="42"/>
        <v>0</v>
      </c>
      <c r="CB68" s="228">
        <f t="shared" si="42"/>
        <v>0</v>
      </c>
    </row>
    <row r="69" spans="1:80" x14ac:dyDescent="0.3">
      <c r="A69" s="103" t="s">
        <v>78</v>
      </c>
      <c r="B69" s="104" t="e">
        <f>(F31*T31+F34*T34+F37*T37+F40*T40)/(F31+F34+F37+F40)</f>
        <v>#DIV/0!</v>
      </c>
      <c r="F69" s="102"/>
      <c r="AL69" s="72"/>
      <c r="AM69" s="82"/>
      <c r="AN69" s="82"/>
      <c r="AO69" s="82"/>
      <c r="AP69" s="82"/>
      <c r="AQ69" s="82"/>
      <c r="BT69" s="228">
        <f t="shared" si="43"/>
        <v>0</v>
      </c>
      <c r="BU69" s="228">
        <f t="shared" si="43"/>
        <v>0</v>
      </c>
      <c r="BV69" s="228">
        <f t="shared" si="43"/>
        <v>0</v>
      </c>
      <c r="BW69" s="228">
        <f t="shared" si="42"/>
        <v>0</v>
      </c>
      <c r="BX69" s="228">
        <f t="shared" si="42"/>
        <v>0</v>
      </c>
      <c r="BY69" s="228">
        <f t="shared" si="42"/>
        <v>0</v>
      </c>
      <c r="BZ69" s="228">
        <f t="shared" si="42"/>
        <v>0</v>
      </c>
      <c r="CA69" s="228">
        <f t="shared" si="42"/>
        <v>0</v>
      </c>
      <c r="CB69" s="228">
        <f t="shared" si="42"/>
        <v>0</v>
      </c>
    </row>
    <row r="70" spans="1:80" x14ac:dyDescent="0.3">
      <c r="A70" s="103" t="s">
        <v>79</v>
      </c>
      <c r="B70" s="103">
        <f>G6*10</f>
        <v>110</v>
      </c>
      <c r="AL70" s="72"/>
      <c r="AM70" s="82"/>
      <c r="AN70" s="82"/>
      <c r="AO70" s="82"/>
      <c r="AP70" s="82"/>
      <c r="AQ70" s="82"/>
      <c r="BT70" s="228">
        <f t="shared" si="43"/>
        <v>0</v>
      </c>
      <c r="BU70" s="228">
        <f t="shared" si="43"/>
        <v>0</v>
      </c>
      <c r="BV70" s="228">
        <f t="shared" si="43"/>
        <v>0</v>
      </c>
      <c r="BW70" s="228">
        <f t="shared" si="43"/>
        <v>0</v>
      </c>
      <c r="BX70" s="228">
        <f t="shared" si="43"/>
        <v>0</v>
      </c>
      <c r="BY70" s="228">
        <f t="shared" si="43"/>
        <v>0</v>
      </c>
      <c r="BZ70" s="228">
        <f t="shared" si="43"/>
        <v>0</v>
      </c>
      <c r="CA70" s="228">
        <f t="shared" si="43"/>
        <v>0</v>
      </c>
      <c r="CB70" s="228">
        <f t="shared" si="43"/>
        <v>0</v>
      </c>
    </row>
    <row r="71" spans="1:80" x14ac:dyDescent="0.3">
      <c r="A71" s="103" t="s">
        <v>81</v>
      </c>
      <c r="B71" s="105" t="e">
        <f>(B69/B70)</f>
        <v>#DIV/0!</v>
      </c>
      <c r="E71" s="102"/>
      <c r="AL71" s="72"/>
      <c r="AM71" s="82"/>
      <c r="AN71" s="82"/>
      <c r="AO71" s="82"/>
      <c r="AP71" s="82"/>
      <c r="AQ71" s="82"/>
      <c r="BT71" s="228">
        <f t="shared" ref="BT71:CB72" si="67">IF($D71="Yes",Z71,0)</f>
        <v>0</v>
      </c>
      <c r="BU71" s="228">
        <f t="shared" si="67"/>
        <v>0</v>
      </c>
      <c r="BV71" s="228">
        <f t="shared" si="67"/>
        <v>0</v>
      </c>
      <c r="BW71" s="228">
        <f t="shared" si="67"/>
        <v>0</v>
      </c>
      <c r="BX71" s="228">
        <f t="shared" si="67"/>
        <v>0</v>
      </c>
      <c r="BY71" s="228">
        <f t="shared" si="67"/>
        <v>0</v>
      </c>
      <c r="BZ71" s="228">
        <f t="shared" si="67"/>
        <v>0</v>
      </c>
      <c r="CA71" s="228">
        <f t="shared" si="67"/>
        <v>0</v>
      </c>
      <c r="CB71" s="228">
        <f t="shared" si="67"/>
        <v>0</v>
      </c>
    </row>
    <row r="72" spans="1:80" x14ac:dyDescent="0.3">
      <c r="A72" s="103" t="s">
        <v>80</v>
      </c>
      <c r="B72" s="105" t="e">
        <f>B71*(Z31+Z34+Z37+Z40)</f>
        <v>#DIV/0!</v>
      </c>
      <c r="AL72" s="72"/>
      <c r="AM72" s="82"/>
      <c r="AN72" s="82"/>
      <c r="AO72" s="82"/>
      <c r="AP72" s="82"/>
      <c r="AQ72" s="82"/>
      <c r="BT72" s="228">
        <f t="shared" si="67"/>
        <v>0</v>
      </c>
      <c r="BU72" s="228">
        <f t="shared" si="67"/>
        <v>0</v>
      </c>
      <c r="BV72" s="228">
        <f t="shared" si="67"/>
        <v>0</v>
      </c>
      <c r="BW72" s="228">
        <f t="shared" si="67"/>
        <v>0</v>
      </c>
      <c r="BX72" s="228">
        <f t="shared" si="67"/>
        <v>0</v>
      </c>
      <c r="BY72" s="228">
        <f t="shared" si="67"/>
        <v>0</v>
      </c>
      <c r="BZ72" s="228">
        <f t="shared" si="67"/>
        <v>0</v>
      </c>
      <c r="CA72" s="228">
        <f t="shared" si="67"/>
        <v>0</v>
      </c>
      <c r="CB72" s="228">
        <f t="shared" si="67"/>
        <v>0</v>
      </c>
    </row>
    <row r="73" spans="1:80" x14ac:dyDescent="0.3">
      <c r="A73" s="37" t="s">
        <v>114</v>
      </c>
      <c r="B73" s="106">
        <f>IF(F52=0,0,B72-(1-(B69/1000))*(F31+F34+F37+F40))</f>
        <v>0</v>
      </c>
      <c r="AL73" s="72"/>
      <c r="AM73" s="82"/>
      <c r="AN73" s="82"/>
      <c r="AO73" s="82"/>
      <c r="AP73" s="82"/>
      <c r="AQ73" s="82"/>
      <c r="BT73" s="228" t="e">
        <f t="shared" ref="BT73:CB73" si="68">IF($B72="Yes",Z73,0)</f>
        <v>#DIV/0!</v>
      </c>
      <c r="BU73" s="228" t="e">
        <f t="shared" si="68"/>
        <v>#DIV/0!</v>
      </c>
      <c r="BV73" s="228" t="e">
        <f t="shared" si="68"/>
        <v>#DIV/0!</v>
      </c>
      <c r="BW73" s="228" t="e">
        <f t="shared" si="68"/>
        <v>#DIV/0!</v>
      </c>
      <c r="BX73" s="228" t="e">
        <f t="shared" si="68"/>
        <v>#DIV/0!</v>
      </c>
      <c r="BY73" s="228" t="e">
        <f t="shared" si="68"/>
        <v>#DIV/0!</v>
      </c>
      <c r="BZ73" s="228" t="e">
        <f t="shared" si="68"/>
        <v>#DIV/0!</v>
      </c>
      <c r="CA73" s="228" t="e">
        <f t="shared" si="68"/>
        <v>#DIV/0!</v>
      </c>
      <c r="CB73" s="228" t="e">
        <f t="shared" si="68"/>
        <v>#DIV/0!</v>
      </c>
    </row>
    <row r="74" spans="1:80" ht="15" thickBot="1" x14ac:dyDescent="0.35">
      <c r="D74" s="102"/>
      <c r="AL74" s="72"/>
      <c r="AM74" s="82"/>
      <c r="AN74" s="82"/>
      <c r="AO74" s="82"/>
      <c r="AP74" s="82"/>
      <c r="AQ74" s="82"/>
      <c r="BT74" s="228">
        <f t="shared" ref="BT74:CB74" si="69">IF($D74="Yes",Z74,0)</f>
        <v>0</v>
      </c>
      <c r="BU74" s="228">
        <f t="shared" si="69"/>
        <v>0</v>
      </c>
      <c r="BV74" s="228">
        <f t="shared" si="69"/>
        <v>0</v>
      </c>
      <c r="BW74" s="228">
        <f t="shared" si="69"/>
        <v>0</v>
      </c>
      <c r="BX74" s="228">
        <f t="shared" si="69"/>
        <v>0</v>
      </c>
      <c r="BY74" s="228">
        <f t="shared" si="69"/>
        <v>0</v>
      </c>
      <c r="BZ74" s="228">
        <f t="shared" si="69"/>
        <v>0</v>
      </c>
      <c r="CA74" s="228">
        <f t="shared" si="69"/>
        <v>0</v>
      </c>
      <c r="CB74" s="228">
        <f t="shared" si="69"/>
        <v>0</v>
      </c>
    </row>
    <row r="75" spans="1:80" ht="16.2" thickBot="1" x14ac:dyDescent="0.35">
      <c r="A75" s="11"/>
      <c r="B75" s="11"/>
      <c r="C75" s="12"/>
      <c r="E75" s="114"/>
      <c r="Q75" s="129"/>
      <c r="R75" s="129"/>
      <c r="S75" s="129"/>
      <c r="T75" s="129"/>
      <c r="U75" s="129"/>
      <c r="V75" s="129"/>
      <c r="W75" s="129"/>
      <c r="X75" s="129"/>
      <c r="Y75" s="129"/>
      <c r="Z75" s="146" t="s">
        <v>75</v>
      </c>
      <c r="AA75" s="193"/>
      <c r="AB75" s="147"/>
      <c r="AC75" s="147"/>
      <c r="AD75" s="147"/>
      <c r="AE75" s="147"/>
      <c r="AF75" s="147"/>
      <c r="AG75" s="214"/>
      <c r="AH75" s="194"/>
      <c r="AI75" s="209" t="s">
        <v>43</v>
      </c>
      <c r="AJ75" s="147"/>
      <c r="AK75" s="147"/>
      <c r="AL75" s="147"/>
      <c r="AM75" s="147"/>
      <c r="AN75" s="148"/>
      <c r="AP75" s="29" t="s">
        <v>174</v>
      </c>
      <c r="AQ75" s="30"/>
      <c r="AR75" s="30"/>
      <c r="AS75" s="30"/>
      <c r="AT75" s="30"/>
      <c r="AU75" s="30"/>
      <c r="AV75" s="30"/>
      <c r="AW75" s="30"/>
      <c r="AX75" s="94"/>
      <c r="AY75" s="94"/>
      <c r="AZ75" s="30"/>
      <c r="BA75" s="31"/>
      <c r="BD75" s="135" t="s">
        <v>105</v>
      </c>
      <c r="BE75" s="92"/>
      <c r="BF75" s="92"/>
      <c r="BG75" s="92"/>
      <c r="BH75" s="92"/>
      <c r="BI75" s="92"/>
      <c r="BJ75" s="92"/>
      <c r="BK75" s="92"/>
      <c r="BL75" s="92"/>
      <c r="BM75" s="92"/>
      <c r="BO75" s="146" t="s">
        <v>180</v>
      </c>
      <c r="BP75" s="194"/>
      <c r="BT75" s="228"/>
    </row>
    <row r="76" spans="1:80" ht="15.6" x14ac:dyDescent="0.3">
      <c r="A76" s="11"/>
      <c r="B76" s="11"/>
      <c r="C76" s="12"/>
      <c r="E76" s="114"/>
      <c r="O76" s="14" t="s">
        <v>15</v>
      </c>
      <c r="Q76" s="133" t="s">
        <v>118</v>
      </c>
      <c r="R76" s="132"/>
      <c r="S76" s="132"/>
      <c r="T76" s="132"/>
      <c r="U76" s="132"/>
      <c r="V76" s="132"/>
      <c r="W76" s="132"/>
      <c r="X76" s="134"/>
      <c r="Y76" s="134"/>
      <c r="Z76" s="149" t="s">
        <v>68</v>
      </c>
      <c r="AA76" s="58" t="s">
        <v>23</v>
      </c>
      <c r="AB76" s="58" t="s">
        <v>24</v>
      </c>
      <c r="AC76" s="58" t="s">
        <v>25</v>
      </c>
      <c r="AD76" s="58" t="s">
        <v>26</v>
      </c>
      <c r="AE76" s="58" t="s">
        <v>42</v>
      </c>
      <c r="AF76" s="58" t="s">
        <v>59</v>
      </c>
      <c r="AG76" s="143" t="s">
        <v>95</v>
      </c>
      <c r="AH76" s="150" t="s">
        <v>96</v>
      </c>
      <c r="AI76" s="191" t="s">
        <v>44</v>
      </c>
      <c r="AJ76" s="58" t="s">
        <v>45</v>
      </c>
      <c r="AK76" s="58" t="s">
        <v>46</v>
      </c>
      <c r="AL76" s="58" t="s">
        <v>47</v>
      </c>
      <c r="AM76" s="58" t="s">
        <v>48</v>
      </c>
      <c r="AN76" s="150" t="s">
        <v>87</v>
      </c>
      <c r="AP76" s="77" t="s">
        <v>23</v>
      </c>
      <c r="AQ76" s="78"/>
      <c r="AR76" s="79"/>
      <c r="AS76" s="77" t="s">
        <v>24</v>
      </c>
      <c r="AT76" s="78"/>
      <c r="AU76" s="78"/>
      <c r="AV76" s="78"/>
      <c r="AW76" s="79"/>
      <c r="AX76" s="77" t="s">
        <v>25</v>
      </c>
      <c r="AY76" s="79"/>
      <c r="AZ76" s="80" t="s">
        <v>26</v>
      </c>
      <c r="BA76" s="81"/>
      <c r="BB76" s="82"/>
      <c r="BD76" s="136" t="s">
        <v>108</v>
      </c>
      <c r="BE76" s="136"/>
      <c r="BF76" s="136" t="s">
        <v>106</v>
      </c>
      <c r="BG76" s="136"/>
      <c r="BH76" s="136" t="s">
        <v>107</v>
      </c>
      <c r="BI76" s="136"/>
      <c r="BJ76" s="136" t="s">
        <v>102</v>
      </c>
      <c r="BK76" s="136"/>
      <c r="BL76" s="136" t="s">
        <v>246</v>
      </c>
      <c r="BM76" s="136"/>
      <c r="BO76" s="283"/>
      <c r="BP76" s="284"/>
      <c r="BT76" s="228"/>
    </row>
    <row r="77" spans="1:80" ht="15.6" x14ac:dyDescent="0.3">
      <c r="A77" s="101" t="s">
        <v>119</v>
      </c>
      <c r="B77" s="23" t="s">
        <v>9</v>
      </c>
      <c r="C77" s="23" t="s">
        <v>10</v>
      </c>
      <c r="D77" s="5" t="s">
        <v>199</v>
      </c>
      <c r="E77" s="23" t="s">
        <v>11</v>
      </c>
      <c r="F77" s="23" t="s">
        <v>129</v>
      </c>
      <c r="G77" s="23" t="s">
        <v>99</v>
      </c>
      <c r="H77" s="23" t="s">
        <v>94</v>
      </c>
      <c r="I77" s="23" t="s">
        <v>121</v>
      </c>
      <c r="J77" s="23" t="s">
        <v>123</v>
      </c>
      <c r="K77" s="23" t="s">
        <v>100</v>
      </c>
      <c r="L77" s="23" t="s">
        <v>116</v>
      </c>
      <c r="M77" s="23" t="s">
        <v>117</v>
      </c>
      <c r="O77" s="44"/>
      <c r="Q77" s="23" t="s">
        <v>68</v>
      </c>
      <c r="R77" s="23" t="s">
        <v>23</v>
      </c>
      <c r="S77" s="23" t="s">
        <v>24</v>
      </c>
      <c r="T77" s="23" t="s">
        <v>25</v>
      </c>
      <c r="U77" s="23" t="s">
        <v>26</v>
      </c>
      <c r="V77" s="23" t="s">
        <v>42</v>
      </c>
      <c r="W77" s="23" t="s">
        <v>59</v>
      </c>
      <c r="X77" s="23" t="s">
        <v>95</v>
      </c>
      <c r="Y77" s="189" t="s">
        <v>96</v>
      </c>
      <c r="Z77" s="151"/>
      <c r="AH77" s="153"/>
      <c r="AN77" s="153"/>
      <c r="AP77" s="32" t="s">
        <v>27</v>
      </c>
      <c r="AQ77" s="33" t="s">
        <v>28</v>
      </c>
      <c r="AR77" s="34" t="s">
        <v>29</v>
      </c>
      <c r="AS77" s="32" t="s">
        <v>30</v>
      </c>
      <c r="AT77" s="33" t="s">
        <v>31</v>
      </c>
      <c r="AU77" s="33" t="s">
        <v>32</v>
      </c>
      <c r="AV77" s="33" t="s">
        <v>33</v>
      </c>
      <c r="AW77" s="34" t="s">
        <v>34</v>
      </c>
      <c r="AX77" s="32" t="s">
        <v>35</v>
      </c>
      <c r="AY77" s="34" t="s">
        <v>36</v>
      </c>
      <c r="AZ77" s="32" t="s">
        <v>37</v>
      </c>
      <c r="BA77" s="34" t="s">
        <v>38</v>
      </c>
      <c r="BB77" s="82"/>
      <c r="BD77" s="137" t="s">
        <v>95</v>
      </c>
      <c r="BE77" s="137" t="s">
        <v>96</v>
      </c>
      <c r="BF77" s="137" t="s">
        <v>95</v>
      </c>
      <c r="BG77" s="137" t="s">
        <v>96</v>
      </c>
      <c r="BH77" s="137" t="s">
        <v>95</v>
      </c>
      <c r="BI77" s="137" t="s">
        <v>96</v>
      </c>
      <c r="BJ77" s="137" t="s">
        <v>109</v>
      </c>
      <c r="BK77" s="137" t="s">
        <v>110</v>
      </c>
      <c r="BL77" s="137" t="s">
        <v>109</v>
      </c>
      <c r="BM77" s="137" t="s">
        <v>110</v>
      </c>
      <c r="BO77" s="283" t="s">
        <v>181</v>
      </c>
      <c r="BP77" s="284" t="s">
        <v>182</v>
      </c>
      <c r="BT77" s="228"/>
    </row>
    <row r="78" spans="1:80" x14ac:dyDescent="0.3">
      <c r="A78" s="85" t="s">
        <v>120</v>
      </c>
      <c r="B78" s="116"/>
      <c r="C78" s="8" t="s">
        <v>13</v>
      </c>
      <c r="D78" s="116"/>
      <c r="E78" s="169" t="str">
        <f>IF(B78="","",VLOOKUP(B78,$B$31:$F$42,5,FALSE))</f>
        <v/>
      </c>
      <c r="F78" s="93"/>
      <c r="G78" s="128"/>
      <c r="H78" s="93"/>
      <c r="I78" s="115">
        <f>F22</f>
        <v>0</v>
      </c>
      <c r="J78" s="115">
        <f>F78-I78</f>
        <v>0</v>
      </c>
      <c r="K78" s="93"/>
      <c r="L78" s="139" t="str">
        <f>IF(B78="","",VLOOKUP(B78,$B$31:$AH$42,32,FALSE))</f>
        <v/>
      </c>
      <c r="M78" s="139" t="str">
        <f>IF(B78="","",VLOOKUP(B78,$B$31:$AH$42,33,FALSE))</f>
        <v/>
      </c>
      <c r="O78" s="278" t="str">
        <f>(IF($B78="","",VLOOKUP($B78,'Processed products'!$AJ$5:$AN$250,5,FALSE)))</f>
        <v/>
      </c>
      <c r="Q78" s="159">
        <f>AR78*(16/12)*9.375</f>
        <v>0</v>
      </c>
      <c r="R78" s="159">
        <f>AR78*5</f>
        <v>0</v>
      </c>
      <c r="S78" s="159">
        <v>0</v>
      </c>
      <c r="T78" s="159">
        <v>0</v>
      </c>
      <c r="U78" s="159">
        <v>0</v>
      </c>
      <c r="V78" s="159">
        <f>(AR78*(16/12)*55)+(AR78*4*21.75)</f>
        <v>0</v>
      </c>
      <c r="W78" s="159">
        <f>AR78*(16/12)*9.735</f>
        <v>0</v>
      </c>
      <c r="X78" s="159">
        <f>IF(L78="",0,IF(L78&gt;0,(L78-(L78*BH78^(J78/10))),0))</f>
        <v>0</v>
      </c>
      <c r="Y78" s="190">
        <f>IF(M78="",0,IF(M78&gt;0,(M78-(M78*BI78^(J78/10))),0))</f>
        <v>0</v>
      </c>
      <c r="Z78" s="195">
        <f>IF($B78="",0,(VLOOKUP($B78,$B$31:$AH$42,25,FALSE))-Q78)</f>
        <v>0</v>
      </c>
      <c r="AA78" s="27">
        <f>IF($B78="",0,(VLOOKUP($B78,$B$31:$AH$42,26,FALSE))-R78)</f>
        <v>0</v>
      </c>
      <c r="AB78" s="27">
        <f>IF($B78="",0,(VLOOKUP($B78,$B$31:$AH$42,27,FALSE))-S78)</f>
        <v>0</v>
      </c>
      <c r="AC78" s="27">
        <f>IF($B78="",0,(VLOOKUP($B78,$B$31:$AH$42,28,FALSE))-T78)</f>
        <v>0</v>
      </c>
      <c r="AD78" s="27">
        <f>IF($B78="",0,(VLOOKUP($B78,$B$31:$AH$42,29,FALSE))-U78)</f>
        <v>0</v>
      </c>
      <c r="AE78" s="27">
        <f>IF($B78="",0,(VLOOKUP($B78,$B$31:$AH$42,30,FALSE))-V78)</f>
        <v>0</v>
      </c>
      <c r="AF78" s="27">
        <f>IF($B78="",0,(VLOOKUP($B78,$B$31:$AH$42,31,FALSE))-W78)</f>
        <v>0</v>
      </c>
      <c r="AG78" s="27">
        <f>IF($B78="",0,(VLOOKUP($B78,$B$31:$AH$42,32,FALSE))-X78)</f>
        <v>0</v>
      </c>
      <c r="AH78" s="196">
        <f>IF($B78="",0,(VLOOKUP($B78,$B$31:$AH$42,33,FALSE))-Y78)</f>
        <v>0</v>
      </c>
      <c r="AI78" s="192" t="str">
        <f t="shared" ref="AI78:AL83" si="70">IF($E78="","",(AA78/$Z78)*1000)</f>
        <v/>
      </c>
      <c r="AJ78" s="18" t="str">
        <f t="shared" si="70"/>
        <v/>
      </c>
      <c r="AK78" s="18" t="str">
        <f t="shared" si="70"/>
        <v/>
      </c>
      <c r="AL78" s="18" t="str">
        <f t="shared" si="70"/>
        <v/>
      </c>
      <c r="AM78" s="18" t="str">
        <f t="shared" ref="AM78:AM81" si="71">IF($E78="","",(AE78/$Z78))</f>
        <v/>
      </c>
      <c r="AN78" s="201" t="str">
        <f t="shared" ref="AN78:AN81" si="72">IF($E78="","",(AF78/$Z78)*1000)</f>
        <v/>
      </c>
      <c r="AP78" s="188" t="str">
        <f>IF(B78="","",(AR78*4))</f>
        <v/>
      </c>
      <c r="AQ78" s="26">
        <v>0</v>
      </c>
      <c r="AR78" s="188">
        <f>IF(B78="",0,IF(G78="Arrhenius",(BL78+BM78)*(12/16),(((L78+M78)*BO78*(BP78/100)*0.67)*(12/16))*(F78/$G$8)))</f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82"/>
      <c r="BD78" s="159" t="e">
        <f t="shared" ref="BD78:BD81" si="73">((L78*EXP(K78-81000*(1/(8.314*(H78+273.15)))))*24)/1000</f>
        <v>#VALUE!</v>
      </c>
      <c r="BE78" s="159" t="e">
        <f>((M78*0.01*EXP(K78-81000*(1/(8.314*(H78+273.15)))))*24)/1000</f>
        <v>#VALUE!</v>
      </c>
      <c r="BF78" s="159" t="e">
        <f>10*9.735*BD78</f>
        <v>#VALUE!</v>
      </c>
      <c r="BG78" s="159" t="e">
        <f>10*9.735*BE78</f>
        <v>#VALUE!</v>
      </c>
      <c r="BH78" s="159" t="e">
        <f t="shared" ref="BH78:BI81" si="74">1-(BF78/L78)</f>
        <v>#VALUE!</v>
      </c>
      <c r="BI78" s="159" t="e">
        <f t="shared" si="74"/>
        <v>#VALUE!</v>
      </c>
      <c r="BJ78" s="159" t="e">
        <f>(L78+L78*BH78^(J78/10))/2</f>
        <v>#VALUE!</v>
      </c>
      <c r="BK78" s="159" t="e">
        <f>(M78+M78*BI78^(J78/10))/2</f>
        <v>#VALUE!</v>
      </c>
      <c r="BL78" s="159" t="e">
        <f>(((BJ78*EXP($K78-81000*(1/(8.314*(H78+273.15)))))*24)*J78)/1000</f>
        <v>#VALUE!</v>
      </c>
      <c r="BM78" s="159" t="e">
        <f>(((BK78*0.01*EXP(K78-81000*(1/(8.314*(H78+273.15)))))*24)*J78)/1000</f>
        <v>#VALUE!</v>
      </c>
      <c r="BO78" s="317">
        <f>VLOOKUP(B78,'Processed products'!$AJ$5:$AV$250,13,FALSE)</f>
        <v>0</v>
      </c>
      <c r="BP78" s="316">
        <f>VLOOKUP(B78,'Processed products'!$AJ$5:$AV$250,12,FALSE)</f>
        <v>0</v>
      </c>
      <c r="BR78" s="329">
        <f t="shared" ref="BR78:BR83" si="75">$X$17</f>
        <v>1</v>
      </c>
      <c r="BT78" s="228"/>
    </row>
    <row r="79" spans="1:80" x14ac:dyDescent="0.3">
      <c r="A79" s="85" t="s">
        <v>120</v>
      </c>
      <c r="B79" s="116"/>
      <c r="C79" s="8" t="s">
        <v>13</v>
      </c>
      <c r="D79" s="116"/>
      <c r="E79" s="169" t="str">
        <f>IF(B79="","",VLOOKUP(B79,$B$31:$F$42,5,FALSE))</f>
        <v/>
      </c>
      <c r="F79" s="93"/>
      <c r="G79" s="128"/>
      <c r="H79" s="93"/>
      <c r="I79" s="115">
        <f>F23</f>
        <v>0</v>
      </c>
      <c r="J79" s="115">
        <f t="shared" ref="J79:J83" si="76">F79-I79</f>
        <v>0</v>
      </c>
      <c r="K79" s="93"/>
      <c r="L79" s="139" t="str">
        <f t="shared" ref="L79:L81" si="77">IF(B79="","",VLOOKUP(B79,$B$31:$AH$42,32,FALSE))</f>
        <v/>
      </c>
      <c r="M79" s="139" t="str">
        <f t="shared" ref="M79:M81" si="78">IF(B79="","",VLOOKUP(B79,$B$31:$AH$42,33,FALSE))</f>
        <v/>
      </c>
      <c r="O79" s="278" t="str">
        <f>(IF($B79="","",VLOOKUP($B79,'Processed products'!$AJ$5:$AN$250,5,FALSE)))</f>
        <v/>
      </c>
      <c r="Q79" s="159">
        <f t="shared" ref="Q79:Q81" si="79">AR79*(16/12)*9.375</f>
        <v>0</v>
      </c>
      <c r="R79" s="159">
        <f t="shared" ref="R79:R81" si="80">AR79*5</f>
        <v>0</v>
      </c>
      <c r="S79" s="159">
        <v>0</v>
      </c>
      <c r="T79" s="159">
        <v>0</v>
      </c>
      <c r="U79" s="159">
        <v>0</v>
      </c>
      <c r="V79" s="159">
        <f t="shared" ref="V79:V81" si="81">(AR79*(16/12)*55)+(AR79*4*21.75)</f>
        <v>0</v>
      </c>
      <c r="W79" s="159">
        <f t="shared" ref="W79:W81" si="82">AR79*(16/12)*9.735</f>
        <v>0</v>
      </c>
      <c r="X79" s="159">
        <f t="shared" ref="X79:X80" si="83">IF(L79="",0,IF(L79&gt;0,(L79-(L79*BH79^(J79/10))),0))</f>
        <v>0</v>
      </c>
      <c r="Y79" s="190">
        <f t="shared" ref="Y79:Y81" si="84">IF(M79="",0,IF(M79&gt;0,(M79-(M79*BI79^(J79/10))),0))</f>
        <v>0</v>
      </c>
      <c r="Z79" s="195">
        <f t="shared" ref="Z79:Z81" si="85">IF($B79="",0,(VLOOKUP($B79,$B$31:$AH$42,25,FALSE))-Q79)</f>
        <v>0</v>
      </c>
      <c r="AA79" s="27">
        <f t="shared" ref="AA79:AA81" si="86">IF($B79="",0,(VLOOKUP($B79,$B$31:$AH$42,26,FALSE))-R79)</f>
        <v>0</v>
      </c>
      <c r="AB79" s="27">
        <f t="shared" ref="AB79:AB81" si="87">IF($B79="",0,(VLOOKUP($B79,$B$31:$AH$42,27,FALSE))-S79)</f>
        <v>0</v>
      </c>
      <c r="AC79" s="27">
        <f t="shared" ref="AC79:AC81" si="88">IF($B79="",0,(VLOOKUP($B79,$B$31:$AH$42,28,FALSE))-T79)</f>
        <v>0</v>
      </c>
      <c r="AD79" s="27">
        <f t="shared" ref="AD79:AD81" si="89">IF($B79="",0,(VLOOKUP($B79,$B$31:$AH$42,29,FALSE))-U79)</f>
        <v>0</v>
      </c>
      <c r="AE79" s="27">
        <f t="shared" ref="AE79:AE81" si="90">IF($B79="",0,(VLOOKUP($B79,$B$31:$AH$42,30,FALSE))-V79)</f>
        <v>0</v>
      </c>
      <c r="AF79" s="27">
        <f t="shared" ref="AF79:AF81" si="91">IF($B79="",0,(VLOOKUP($B79,$B$31:$AH$42,31,FALSE))-W79)</f>
        <v>0</v>
      </c>
      <c r="AG79" s="27">
        <f t="shared" ref="AG79:AG81" si="92">IF($B79="",0,(VLOOKUP($B79,$B$31:$AH$42,32,FALSE))-X79)</f>
        <v>0</v>
      </c>
      <c r="AH79" s="196">
        <f t="shared" ref="AH79:AH80" si="93">IF($B79="",0,(VLOOKUP($B79,$B$31:$AH$42,33,FALSE))-Y79)</f>
        <v>0</v>
      </c>
      <c r="AI79" s="192" t="str">
        <f t="shared" si="70"/>
        <v/>
      </c>
      <c r="AJ79" s="18" t="str">
        <f t="shared" si="70"/>
        <v/>
      </c>
      <c r="AK79" s="18" t="str">
        <f t="shared" si="70"/>
        <v/>
      </c>
      <c r="AL79" s="18" t="str">
        <f t="shared" si="70"/>
        <v/>
      </c>
      <c r="AM79" s="18" t="str">
        <f t="shared" si="71"/>
        <v/>
      </c>
      <c r="AN79" s="201" t="str">
        <f t="shared" si="72"/>
        <v/>
      </c>
      <c r="AP79" s="188" t="str">
        <f t="shared" ref="AP79:AP81" si="94">IF(B79="","",(AR79*4))</f>
        <v/>
      </c>
      <c r="AQ79" s="26">
        <v>0</v>
      </c>
      <c r="AR79" s="188">
        <f t="shared" ref="AR79:AR83" si="95">IF(B79="",0,IF(G79="Arrhenius",(BL79+BM79)*(12/16),(((L79+M79)*BO79*(BP79/100)*0.67)*(12/16))*(F79/$G$8)))</f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82"/>
      <c r="BD79" s="159" t="e">
        <f t="shared" si="73"/>
        <v>#VALUE!</v>
      </c>
      <c r="BE79" s="159" t="e">
        <f t="shared" ref="BE79:BE81" si="96">((M79*0.01*EXP(K79-81000*(1/(8.314*(H79+273.15)))))*24)/1000</f>
        <v>#VALUE!</v>
      </c>
      <c r="BF79" s="159" t="e">
        <f t="shared" ref="BF79:BG81" si="97">10*9.735*BD79</f>
        <v>#VALUE!</v>
      </c>
      <c r="BG79" s="159" t="e">
        <f t="shared" si="97"/>
        <v>#VALUE!</v>
      </c>
      <c r="BH79" s="159" t="e">
        <f t="shared" si="74"/>
        <v>#VALUE!</v>
      </c>
      <c r="BI79" s="159" t="e">
        <f t="shared" si="74"/>
        <v>#VALUE!</v>
      </c>
      <c r="BJ79" s="159" t="e">
        <f t="shared" ref="BJ79:BJ81" si="98">(L79+L79*BH79^(J79/10))/2</f>
        <v>#VALUE!</v>
      </c>
      <c r="BK79" s="159" t="e">
        <f t="shared" ref="BK79:BK81" si="99">(M79+M79*BI79^(J79/10))/2</f>
        <v>#VALUE!</v>
      </c>
      <c r="BL79" s="159" t="e">
        <f t="shared" ref="BL79:BL81" si="100">(((BJ79*EXP($K79-81000*(1/(8.314*(H79+273.15)))))*24)*J79)/1000</f>
        <v>#VALUE!</v>
      </c>
      <c r="BM79" s="159" t="e">
        <f t="shared" ref="BM79:BM81" si="101">(((BK79*0.01*EXP(K79-81000*(1/(8.314*(H79+273.15)))))*24)*J79)/1000</f>
        <v>#VALUE!</v>
      </c>
      <c r="BO79" s="317">
        <f>VLOOKUP(B79,'Processed products'!$AJ$5:$AV$250,13,FALSE)</f>
        <v>0</v>
      </c>
      <c r="BP79" s="316">
        <f>VLOOKUP(B79,'Processed products'!$AJ$5:$AV$250,12,FALSE)</f>
        <v>0</v>
      </c>
      <c r="BR79" s="329">
        <f t="shared" si="75"/>
        <v>1</v>
      </c>
      <c r="BT79" s="228"/>
    </row>
    <row r="80" spans="1:80" x14ac:dyDescent="0.3">
      <c r="A80" s="85" t="s">
        <v>120</v>
      </c>
      <c r="B80" s="116"/>
      <c r="C80" s="8" t="s">
        <v>13</v>
      </c>
      <c r="D80" s="116"/>
      <c r="E80" s="169" t="str">
        <f>IF(B80="","",VLOOKUP(B80,$B$31:$F$42,5,FALSE))</f>
        <v/>
      </c>
      <c r="F80" s="93"/>
      <c r="G80" s="128"/>
      <c r="H80" s="93"/>
      <c r="I80" s="115">
        <f>F24</f>
        <v>66</v>
      </c>
      <c r="J80" s="115">
        <f t="shared" si="76"/>
        <v>-66</v>
      </c>
      <c r="K80" s="93"/>
      <c r="L80" s="139" t="str">
        <f t="shared" si="77"/>
        <v/>
      </c>
      <c r="M80" s="139" t="str">
        <f t="shared" si="78"/>
        <v/>
      </c>
      <c r="O80" s="278" t="str">
        <f>(IF($B80="","",VLOOKUP($B80,'Processed products'!$AJ$5:$AN$250,5,FALSE)))</f>
        <v/>
      </c>
      <c r="Q80" s="159">
        <f t="shared" si="79"/>
        <v>0</v>
      </c>
      <c r="R80" s="159">
        <f t="shared" si="80"/>
        <v>0</v>
      </c>
      <c r="S80" s="159">
        <v>0</v>
      </c>
      <c r="T80" s="159">
        <v>0</v>
      </c>
      <c r="U80" s="159">
        <v>0</v>
      </c>
      <c r="V80" s="159">
        <f t="shared" si="81"/>
        <v>0</v>
      </c>
      <c r="W80" s="159">
        <f t="shared" si="82"/>
        <v>0</v>
      </c>
      <c r="X80" s="159">
        <f t="shared" si="83"/>
        <v>0</v>
      </c>
      <c r="Y80" s="190">
        <f t="shared" si="84"/>
        <v>0</v>
      </c>
      <c r="Z80" s="195">
        <f t="shared" si="85"/>
        <v>0</v>
      </c>
      <c r="AA80" s="27">
        <f t="shared" si="86"/>
        <v>0</v>
      </c>
      <c r="AB80" s="27">
        <f t="shared" si="87"/>
        <v>0</v>
      </c>
      <c r="AC80" s="27">
        <f t="shared" si="88"/>
        <v>0</v>
      </c>
      <c r="AD80" s="27">
        <f t="shared" si="89"/>
        <v>0</v>
      </c>
      <c r="AE80" s="27">
        <f t="shared" si="90"/>
        <v>0</v>
      </c>
      <c r="AF80" s="27">
        <f t="shared" si="91"/>
        <v>0</v>
      </c>
      <c r="AG80" s="27">
        <f t="shared" si="92"/>
        <v>0</v>
      </c>
      <c r="AH80" s="196">
        <f t="shared" si="93"/>
        <v>0</v>
      </c>
      <c r="AI80" s="192" t="str">
        <f t="shared" si="70"/>
        <v/>
      </c>
      <c r="AJ80" s="18" t="str">
        <f t="shared" si="70"/>
        <v/>
      </c>
      <c r="AK80" s="18" t="str">
        <f t="shared" si="70"/>
        <v/>
      </c>
      <c r="AL80" s="18" t="str">
        <f t="shared" si="70"/>
        <v/>
      </c>
      <c r="AM80" s="18" t="str">
        <f t="shared" si="71"/>
        <v/>
      </c>
      <c r="AN80" s="201" t="str">
        <f t="shared" si="72"/>
        <v/>
      </c>
      <c r="AP80" s="188" t="str">
        <f t="shared" si="94"/>
        <v/>
      </c>
      <c r="AQ80" s="26">
        <v>0</v>
      </c>
      <c r="AR80" s="188">
        <f t="shared" si="95"/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82"/>
      <c r="BD80" s="159" t="e">
        <f t="shared" si="73"/>
        <v>#VALUE!</v>
      </c>
      <c r="BE80" s="159" t="e">
        <f t="shared" si="96"/>
        <v>#VALUE!</v>
      </c>
      <c r="BF80" s="159" t="e">
        <f t="shared" si="97"/>
        <v>#VALUE!</v>
      </c>
      <c r="BG80" s="159" t="e">
        <f t="shared" si="97"/>
        <v>#VALUE!</v>
      </c>
      <c r="BH80" s="159" t="e">
        <f t="shared" si="74"/>
        <v>#VALUE!</v>
      </c>
      <c r="BI80" s="159" t="e">
        <f t="shared" si="74"/>
        <v>#VALUE!</v>
      </c>
      <c r="BJ80" s="159" t="e">
        <f t="shared" si="98"/>
        <v>#VALUE!</v>
      </c>
      <c r="BK80" s="159" t="e">
        <f t="shared" si="99"/>
        <v>#VALUE!</v>
      </c>
      <c r="BL80" s="159" t="e">
        <f t="shared" si="100"/>
        <v>#VALUE!</v>
      </c>
      <c r="BM80" s="159" t="e">
        <f t="shared" si="101"/>
        <v>#VALUE!</v>
      </c>
      <c r="BO80" s="317">
        <f>VLOOKUP(B80,'Processed products'!$AJ$5:$AV$250,13,FALSE)</f>
        <v>0</v>
      </c>
      <c r="BP80" s="316">
        <f>VLOOKUP(B80,'Processed products'!$AJ$5:$AV$250,12,FALSE)</f>
        <v>0</v>
      </c>
      <c r="BR80" s="329">
        <f t="shared" si="75"/>
        <v>1</v>
      </c>
      <c r="BT80" s="228"/>
    </row>
    <row r="81" spans="1:80" x14ac:dyDescent="0.3">
      <c r="A81" s="85" t="s">
        <v>120</v>
      </c>
      <c r="B81" s="116"/>
      <c r="C81" s="8" t="s">
        <v>13</v>
      </c>
      <c r="D81" s="116"/>
      <c r="E81" s="169" t="str">
        <f>IF(B81="","",VLOOKUP(B81,$B$31:$F$42,5,FALSE))</f>
        <v/>
      </c>
      <c r="F81" s="93"/>
      <c r="G81" s="128"/>
      <c r="H81" s="93"/>
      <c r="I81" s="115">
        <f>F25</f>
        <v>0</v>
      </c>
      <c r="J81" s="115">
        <f t="shared" si="76"/>
        <v>0</v>
      </c>
      <c r="K81" s="93"/>
      <c r="L81" s="139" t="str">
        <f t="shared" si="77"/>
        <v/>
      </c>
      <c r="M81" s="139" t="str">
        <f t="shared" si="78"/>
        <v/>
      </c>
      <c r="O81" s="278" t="str">
        <f>(IF($B81="","",VLOOKUP($B81,'Processed products'!$AJ$5:$AN$250,5,FALSE)))</f>
        <v/>
      </c>
      <c r="Q81" s="159">
        <f t="shared" si="79"/>
        <v>0</v>
      </c>
      <c r="R81" s="159">
        <f t="shared" si="80"/>
        <v>0</v>
      </c>
      <c r="S81" s="159">
        <v>0</v>
      </c>
      <c r="T81" s="159">
        <v>0</v>
      </c>
      <c r="U81" s="159">
        <v>0</v>
      </c>
      <c r="V81" s="159">
        <f t="shared" si="81"/>
        <v>0</v>
      </c>
      <c r="W81" s="159">
        <f t="shared" si="82"/>
        <v>0</v>
      </c>
      <c r="X81" s="159">
        <f>IF(L81="",0,IF(L81&gt;0,(L81-(L81*BH81^(J81/10))),0))</f>
        <v>0</v>
      </c>
      <c r="Y81" s="190">
        <f t="shared" si="84"/>
        <v>0</v>
      </c>
      <c r="Z81" s="195">
        <f t="shared" si="85"/>
        <v>0</v>
      </c>
      <c r="AA81" s="27">
        <f t="shared" si="86"/>
        <v>0</v>
      </c>
      <c r="AB81" s="27">
        <f t="shared" si="87"/>
        <v>0</v>
      </c>
      <c r="AC81" s="27">
        <f t="shared" si="88"/>
        <v>0</v>
      </c>
      <c r="AD81" s="27">
        <f t="shared" si="89"/>
        <v>0</v>
      </c>
      <c r="AE81" s="27">
        <f t="shared" si="90"/>
        <v>0</v>
      </c>
      <c r="AF81" s="27">
        <f t="shared" si="91"/>
        <v>0</v>
      </c>
      <c r="AG81" s="27">
        <f t="shared" si="92"/>
        <v>0</v>
      </c>
      <c r="AH81" s="196">
        <f>IF($B81="",0,(VLOOKUP($B81,$B$31:$AH$42,33,FALSE))-Y81)</f>
        <v>0</v>
      </c>
      <c r="AI81" s="192" t="str">
        <f t="shared" si="70"/>
        <v/>
      </c>
      <c r="AJ81" s="18" t="str">
        <f t="shared" si="70"/>
        <v/>
      </c>
      <c r="AK81" s="18" t="str">
        <f t="shared" si="70"/>
        <v/>
      </c>
      <c r="AL81" s="18" t="str">
        <f t="shared" si="70"/>
        <v/>
      </c>
      <c r="AM81" s="18" t="str">
        <f t="shared" si="71"/>
        <v/>
      </c>
      <c r="AN81" s="201" t="str">
        <f t="shared" si="72"/>
        <v/>
      </c>
      <c r="AP81" s="188" t="str">
        <f t="shared" si="94"/>
        <v/>
      </c>
      <c r="AQ81" s="26">
        <v>0</v>
      </c>
      <c r="AR81" s="188">
        <f t="shared" si="95"/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82"/>
      <c r="BD81" s="159" t="e">
        <f t="shared" si="73"/>
        <v>#VALUE!</v>
      </c>
      <c r="BE81" s="159" t="e">
        <f t="shared" si="96"/>
        <v>#VALUE!</v>
      </c>
      <c r="BF81" s="159" t="e">
        <f t="shared" si="97"/>
        <v>#VALUE!</v>
      </c>
      <c r="BG81" s="159" t="e">
        <f t="shared" si="97"/>
        <v>#VALUE!</v>
      </c>
      <c r="BH81" s="159" t="e">
        <f t="shared" si="74"/>
        <v>#VALUE!</v>
      </c>
      <c r="BI81" s="159" t="e">
        <f t="shared" si="74"/>
        <v>#VALUE!</v>
      </c>
      <c r="BJ81" s="159" t="e">
        <f t="shared" si="98"/>
        <v>#VALUE!</v>
      </c>
      <c r="BK81" s="159" t="e">
        <f t="shared" si="99"/>
        <v>#VALUE!</v>
      </c>
      <c r="BL81" s="159" t="e">
        <f t="shared" si="100"/>
        <v>#VALUE!</v>
      </c>
      <c r="BM81" s="159" t="e">
        <f t="shared" si="101"/>
        <v>#VALUE!</v>
      </c>
      <c r="BO81" s="317">
        <f>VLOOKUP(B81,'Processed products'!$AJ$5:$AV$250,13,FALSE)</f>
        <v>0</v>
      </c>
      <c r="BP81" s="316">
        <f>VLOOKUP(B81,'Processed products'!$AJ$5:$AV$250,12,FALSE)</f>
        <v>0</v>
      </c>
      <c r="BR81" s="329">
        <f t="shared" si="75"/>
        <v>1</v>
      </c>
      <c r="BT81" s="228"/>
    </row>
    <row r="82" spans="1:80" x14ac:dyDescent="0.3">
      <c r="A82" s="85" t="s">
        <v>132</v>
      </c>
      <c r="B82" s="116"/>
      <c r="C82" s="8" t="s">
        <v>13</v>
      </c>
      <c r="D82" s="116"/>
      <c r="E82" s="169" t="str">
        <f>IF(B82="","",VLOOKUP(B82,$B$62:$F$64,5,FALSE))</f>
        <v/>
      </c>
      <c r="F82" s="93"/>
      <c r="G82" s="128"/>
      <c r="H82" s="93"/>
      <c r="I82" s="115">
        <f>IF(B82="",0,(($E$22*$F$22+$E$23*$F$23+$E$24*$F$24+$E$25*$F$25)/$E$26)+$F$57)</f>
        <v>0</v>
      </c>
      <c r="J82" s="115">
        <f t="shared" si="76"/>
        <v>0</v>
      </c>
      <c r="K82" s="93">
        <v>27.9</v>
      </c>
      <c r="L82" s="139" t="str">
        <f>IF(B82="","",VLOOKUP(B82,$B$62:$AH$64,32,FALSE)+M82)</f>
        <v/>
      </c>
      <c r="M82" s="139" t="str">
        <f>IF(B82="","",VLOOKUP(B82,$B$62:$AH$64,33,FALSE))</f>
        <v/>
      </c>
      <c r="O82" s="278" t="str">
        <f>(IF($B82="","",VLOOKUP($B82,'Processed products'!$AJ$5:$AN$250,5,FALSE)))</f>
        <v/>
      </c>
      <c r="Q82" s="159">
        <f>AR82*(16/12)*19.5</f>
        <v>0</v>
      </c>
      <c r="R82" s="159">
        <f>AR82*11</f>
        <v>0</v>
      </c>
      <c r="S82" s="159">
        <v>0</v>
      </c>
      <c r="T82" s="159">
        <v>0</v>
      </c>
      <c r="U82" s="159">
        <v>0</v>
      </c>
      <c r="V82" s="159">
        <f>(AR82*(16/12)*55)+(AR82*10*21.75)</f>
        <v>0</v>
      </c>
      <c r="W82" s="159">
        <f>AR82*(16/12)*19.5</f>
        <v>0</v>
      </c>
      <c r="X82" s="159">
        <f>AR82*(16/12)*19.5</f>
        <v>0</v>
      </c>
      <c r="Y82" s="190"/>
      <c r="Z82" s="195">
        <f>IF($B82="",0,(VLOOKUP($B82,$B$62:$AH$64,25,FALSE))-Q82)</f>
        <v>0</v>
      </c>
      <c r="AA82" s="27">
        <f>IF($B82="",0,(VLOOKUP($B82,$B$62:$AH$64,26,FALSE))-R82)</f>
        <v>0</v>
      </c>
      <c r="AB82" s="27">
        <f>IF($B82="",0,(VLOOKUP($B82,$B$62:$AH$64,27,FALSE))-S82)</f>
        <v>0</v>
      </c>
      <c r="AC82" s="27">
        <f>IF($B82="",0,(VLOOKUP($B82,$B$62:$AH$64,28,FALSE))-T82)</f>
        <v>0</v>
      </c>
      <c r="AD82" s="27">
        <f>IF($B82="",0,(VLOOKUP($B82,$B$62:$AH$64,29,FALSE))-U82)</f>
        <v>0</v>
      </c>
      <c r="AE82" s="27">
        <f>IF($B82="",0,(VLOOKUP($B82,$B$62:$AH$64,30,FALSE))-V82)</f>
        <v>0</v>
      </c>
      <c r="AF82" s="27">
        <f>IF($B82="",0,(VLOOKUP($B82,$B$62:$AH$64,31,FALSE))-W82)</f>
        <v>0</v>
      </c>
      <c r="AG82" s="27">
        <f>IF($B82="",0,(L82-X82))</f>
        <v>0</v>
      </c>
      <c r="AH82" s="196"/>
      <c r="AI82" s="192" t="str">
        <f t="shared" si="70"/>
        <v/>
      </c>
      <c r="AJ82" s="18" t="str">
        <f t="shared" si="70"/>
        <v/>
      </c>
      <c r="AK82" s="18" t="str">
        <f t="shared" si="70"/>
        <v/>
      </c>
      <c r="AL82" s="18" t="str">
        <f t="shared" si="70"/>
        <v/>
      </c>
      <c r="AM82" s="18" t="str">
        <f>IF($E82="","",(AE82/$Z82))</f>
        <v/>
      </c>
      <c r="AN82" s="201" t="str">
        <f>IF($E82="","",(AF82/$Z82)*1000)</f>
        <v/>
      </c>
      <c r="AP82" s="188" t="str">
        <f>IF(B82="","",(AR82*10))</f>
        <v/>
      </c>
      <c r="AQ82" s="26">
        <v>0</v>
      </c>
      <c r="AR82" s="188">
        <f t="shared" si="95"/>
        <v>0</v>
      </c>
      <c r="AS82" s="26">
        <v>0</v>
      </c>
      <c r="AT82" s="26">
        <v>0</v>
      </c>
      <c r="AU82" s="26">
        <v>0</v>
      </c>
      <c r="AV82" s="26">
        <v>0</v>
      </c>
      <c r="AW82" s="26">
        <v>0</v>
      </c>
      <c r="AX82" s="26">
        <v>0</v>
      </c>
      <c r="AY82" s="26">
        <v>0</v>
      </c>
      <c r="AZ82" s="26">
        <v>0</v>
      </c>
      <c r="BA82" s="26">
        <v>0</v>
      </c>
      <c r="BB82" s="82"/>
      <c r="BD82" s="159" t="e">
        <f>((L82*EXP(K82-81000*(1/(8.314*(H82+273.15)))))*24)/1000</f>
        <v>#VALUE!</v>
      </c>
      <c r="BE82" s="159"/>
      <c r="BF82" s="159" t="e">
        <f>10*19.5*BD82</f>
        <v>#VALUE!</v>
      </c>
      <c r="BG82" s="159"/>
      <c r="BH82" s="159" t="e">
        <f>1-(BF82/L82)</f>
        <v>#VALUE!</v>
      </c>
      <c r="BI82" s="159"/>
      <c r="BJ82" s="159" t="e">
        <f>(L82+L82*BH82^(J82/10))/2</f>
        <v>#VALUE!</v>
      </c>
      <c r="BK82" s="159"/>
      <c r="BL82" s="159" t="e">
        <f>(((BJ82*EXP($K82-81000*(1/(8.314*(H82+273.15)))))*24)*J82)/1000</f>
        <v>#VALUE!</v>
      </c>
      <c r="BM82" s="159"/>
      <c r="BO82" s="317">
        <f>VLOOKUP(B82,'Processed products'!$AJ$5:$AV$250,13,FALSE)</f>
        <v>0</v>
      </c>
      <c r="BP82" s="316">
        <f>VLOOKUP(B82,'Processed products'!$AJ$5:$AV$250,12,FALSE)</f>
        <v>0</v>
      </c>
      <c r="BR82" s="329">
        <f t="shared" si="75"/>
        <v>1</v>
      </c>
      <c r="BT82" s="228"/>
    </row>
    <row r="83" spans="1:80" ht="15" thickBot="1" x14ac:dyDescent="0.35">
      <c r="A83" s="85" t="s">
        <v>132</v>
      </c>
      <c r="B83" s="116"/>
      <c r="C83" s="8" t="s">
        <v>13</v>
      </c>
      <c r="D83" s="116"/>
      <c r="E83" s="169" t="str">
        <f>IF(B83="","",VLOOKUP(B83,$B$62:$F$64,5,FALSE))</f>
        <v/>
      </c>
      <c r="F83" s="93"/>
      <c r="G83" s="128"/>
      <c r="H83" s="93"/>
      <c r="I83" s="115">
        <f>IF(B83="",0,(($E$22*$F$22+$E$23*$F$23+$E$24*$F$24+$E$25*$F$25)/$E$26)+$F$57)</f>
        <v>0</v>
      </c>
      <c r="J83" s="115">
        <f t="shared" si="76"/>
        <v>0</v>
      </c>
      <c r="K83" s="93"/>
      <c r="L83" s="139" t="str">
        <f>IF(B83="","",VLOOKUP(B83,$B$62:$AH$64,32,FALSE)+M83)</f>
        <v/>
      </c>
      <c r="M83" s="139" t="str">
        <f>IF(B83="","",VLOOKUP(B83,$B$62:$AH$64,33,FALSE))</f>
        <v/>
      </c>
      <c r="O83" s="278" t="str">
        <f>(IF($B83="","",VLOOKUP($B83,'Processed products'!$AJ$5:$AN$250,5,FALSE)))</f>
        <v/>
      </c>
      <c r="Q83" s="159">
        <f>AR83*(16/12)*19.5</f>
        <v>0</v>
      </c>
      <c r="R83" s="159">
        <f>AR83*11</f>
        <v>0</v>
      </c>
      <c r="S83" s="159">
        <v>0</v>
      </c>
      <c r="T83" s="159">
        <v>0</v>
      </c>
      <c r="U83" s="159">
        <v>0</v>
      </c>
      <c r="V83" s="159">
        <f>(AR83*(16/12)*55)+(AR83*10*21.75)</f>
        <v>0</v>
      </c>
      <c r="W83" s="159">
        <f>AR83*(16/12)*19.5</f>
        <v>0</v>
      </c>
      <c r="X83" s="159">
        <f>AR83*(16/12)*19.5</f>
        <v>0</v>
      </c>
      <c r="Y83" s="190"/>
      <c r="Z83" s="197">
        <f>IF($B83="",0,(VLOOKUP($B83,$B$62:$AH$64,25,FALSE))-Q83)</f>
        <v>0</v>
      </c>
      <c r="AA83" s="198">
        <f>IF($B83="",0,(VLOOKUP($B83,$B$62:$AH$64,26,FALSE))-R83)</f>
        <v>0</v>
      </c>
      <c r="AB83" s="198">
        <f>IF($B83="",0,(VLOOKUP($B83,$B$62:$AH$64,27,FALSE))-S83)</f>
        <v>0</v>
      </c>
      <c r="AC83" s="198">
        <f>IF($B83="",0,(VLOOKUP($B83,$B$62:$AH$64,28,FALSE))-T83)</f>
        <v>0</v>
      </c>
      <c r="AD83" s="198">
        <f>IF($B83="",0,(VLOOKUP($B83,$B$62:$AH$64,29,FALSE))-U83)</f>
        <v>0</v>
      </c>
      <c r="AE83" s="198">
        <f>IF($B83="",0,(VLOOKUP($B83,$B$62:$AH$64,30,FALSE))-V83)</f>
        <v>0</v>
      </c>
      <c r="AF83" s="198">
        <f>IF($B83="",0,(VLOOKUP($B83,$B$62:$AH$64,31,FALSE))-W83)</f>
        <v>0</v>
      </c>
      <c r="AG83" s="198">
        <f>IF($B83="",0,(L83-X83))</f>
        <v>0</v>
      </c>
      <c r="AH83" s="199"/>
      <c r="AI83" s="192" t="str">
        <f t="shared" si="70"/>
        <v/>
      </c>
      <c r="AJ83" s="18" t="str">
        <f t="shared" si="70"/>
        <v/>
      </c>
      <c r="AK83" s="18" t="str">
        <f t="shared" si="70"/>
        <v/>
      </c>
      <c r="AL83" s="18" t="str">
        <f t="shared" si="70"/>
        <v/>
      </c>
      <c r="AM83" s="18" t="str">
        <f>IF($E83="","",(AE83/$Z83))</f>
        <v/>
      </c>
      <c r="AN83" s="201" t="str">
        <f>IF($E83="","",(AF83/$Z83)*1000)</f>
        <v/>
      </c>
      <c r="AP83" s="188" t="str">
        <f>IF(B83="","",(AR83*10))</f>
        <v/>
      </c>
      <c r="AQ83" s="26">
        <v>0</v>
      </c>
      <c r="AR83" s="188">
        <f t="shared" si="95"/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82"/>
      <c r="BD83" s="159" t="e">
        <f>((L83*EXP(K83-81000*(1/(8.314*(H83+273.15)))))*24)/1000</f>
        <v>#VALUE!</v>
      </c>
      <c r="BE83" s="159"/>
      <c r="BF83" s="159" t="e">
        <f>10*19.5*BD83</f>
        <v>#VALUE!</v>
      </c>
      <c r="BG83" s="159"/>
      <c r="BH83" s="159" t="e">
        <f>1-(BF83/L83)</f>
        <v>#VALUE!</v>
      </c>
      <c r="BI83" s="159"/>
      <c r="BJ83" s="159" t="e">
        <f>(L83+L83*BH83^(J83/10))/2</f>
        <v>#VALUE!</v>
      </c>
      <c r="BK83" s="159"/>
      <c r="BL83" s="159" t="e">
        <f>(((BJ83*EXP($K83-81000*(1/(8.314*(H83+273.15)))))*24)*J83)/1000</f>
        <v>#VALUE!</v>
      </c>
      <c r="BM83" s="159"/>
      <c r="BO83" s="318">
        <f>VLOOKUP(B83,'Processed products'!$AJ$5:$AV$250,13,FALSE)</f>
        <v>0</v>
      </c>
      <c r="BP83" s="319">
        <f>VLOOKUP(B83,'Processed products'!$AJ$5:$AV$250,12,FALSE)</f>
        <v>0</v>
      </c>
      <c r="BR83" s="329">
        <f t="shared" si="75"/>
        <v>1</v>
      </c>
      <c r="BT83" s="228"/>
    </row>
    <row r="84" spans="1:80" ht="15" thickBot="1" x14ac:dyDescent="0.35">
      <c r="BT84" s="228" t="e">
        <f>SUM(BT10:BT83)</f>
        <v>#DIV/0!</v>
      </c>
      <c r="BU84" s="228" t="e">
        <f t="shared" ref="BU84:CB84" si="102">SUM(BU10:BU83)</f>
        <v>#DIV/0!</v>
      </c>
      <c r="BV84" s="228" t="e">
        <f t="shared" si="102"/>
        <v>#DIV/0!</v>
      </c>
      <c r="BW84" s="228" t="e">
        <f t="shared" si="102"/>
        <v>#DIV/0!</v>
      </c>
      <c r="BX84" s="228" t="e">
        <f t="shared" si="102"/>
        <v>#DIV/0!</v>
      </c>
      <c r="BY84" s="228" t="e">
        <f t="shared" si="102"/>
        <v>#DIV/0!</v>
      </c>
      <c r="BZ84" s="228" t="e">
        <f t="shared" si="102"/>
        <v>#DIV/0!</v>
      </c>
      <c r="CA84" s="228" t="e">
        <f t="shared" si="102"/>
        <v>#DIV/0!</v>
      </c>
      <c r="CB84" s="228" t="e">
        <f t="shared" si="102"/>
        <v>#DIV/0!</v>
      </c>
    </row>
    <row r="85" spans="1:80" x14ac:dyDescent="0.3">
      <c r="Y85" s="225" t="s">
        <v>76</v>
      </c>
      <c r="Z85" s="141">
        <f>SUM(Z78:Z83)</f>
        <v>0</v>
      </c>
      <c r="AA85" s="141">
        <f t="shared" ref="AA85:AF85" si="103">SUM(AA78:AA83)</f>
        <v>0</v>
      </c>
      <c r="AB85" s="141">
        <f t="shared" si="103"/>
        <v>0</v>
      </c>
      <c r="AC85" s="141">
        <f t="shared" si="103"/>
        <v>0</v>
      </c>
      <c r="AD85" s="141">
        <f t="shared" si="103"/>
        <v>0</v>
      </c>
      <c r="AE85" s="141">
        <f t="shared" si="103"/>
        <v>0</v>
      </c>
      <c r="AF85" s="226">
        <f t="shared" si="103"/>
        <v>0</v>
      </c>
      <c r="AG85" s="82"/>
      <c r="AH85" s="82"/>
    </row>
    <row r="86" spans="1:80" ht="18" thickBot="1" x14ac:dyDescent="0.35">
      <c r="A86" s="229" t="s">
        <v>133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229" t="s">
        <v>134</v>
      </c>
      <c r="P86" s="229"/>
      <c r="Q86" s="130"/>
      <c r="R86" s="130"/>
      <c r="S86" s="130"/>
      <c r="W86" s="12"/>
      <c r="Y86" s="221" t="s">
        <v>74</v>
      </c>
      <c r="Z86" s="198" t="e">
        <f>E17-Q26-Q52-Q57-SUM(Q78:Q83)-BT84-Z85</f>
        <v>#DIV/0!</v>
      </c>
      <c r="AA86" s="198" t="e">
        <f>($E$17*(R17/1000))-R26-R52-R57-SUM(R78:R83)-BU84-AA85</f>
        <v>#DIV/0!</v>
      </c>
      <c r="AB86" s="198" t="e">
        <f>($E$17*(S17/1000))-S26-S52-S57-SUM(S78:S83)-BV84-AB85</f>
        <v>#DIV/0!</v>
      </c>
      <c r="AC86" s="198" t="e">
        <f>($E$17*(T17/1000))-T26-T52-T57-SUM(T78:T83)-BW84-AC85</f>
        <v>#DIV/0!</v>
      </c>
      <c r="AD86" s="198" t="e">
        <f>($E$17*(U17/1000))-U26-U52-U57-SUM(U78:U83)-BX84-AD85</f>
        <v>#DIV/0!</v>
      </c>
      <c r="AE86" s="198" t="e">
        <f>($E$17*V17)-V26-V52-V57-SUM(V78:V83)-BY84-AE85</f>
        <v>#DIV/0!</v>
      </c>
      <c r="AF86" s="199" t="e">
        <f>($E$17*(W17/1000))-W26-W52-W57-SUM(W78:W83)-BZ84-AF85</f>
        <v>#DIV/0!</v>
      </c>
      <c r="AG86" s="82"/>
      <c r="AH86" s="82"/>
    </row>
    <row r="87" spans="1:80" x14ac:dyDescent="0.3">
      <c r="A87" s="101" t="s">
        <v>135</v>
      </c>
      <c r="B87" s="23" t="s">
        <v>136</v>
      </c>
      <c r="C87" s="23" t="s">
        <v>137</v>
      </c>
      <c r="D87" s="23" t="s">
        <v>138</v>
      </c>
      <c r="E87" s="23" t="s">
        <v>139</v>
      </c>
      <c r="F87" s="23" t="s">
        <v>140</v>
      </c>
      <c r="G87" s="130"/>
      <c r="H87" s="250"/>
      <c r="I87" s="40"/>
      <c r="J87" s="130"/>
      <c r="K87" s="23" t="s">
        <v>141</v>
      </c>
      <c r="L87" s="23" t="s">
        <v>142</v>
      </c>
      <c r="M87" s="130"/>
      <c r="N87" s="130"/>
      <c r="O87" s="23" t="str">
        <f>Other_tables!O4</f>
        <v>Transportmiddel</v>
      </c>
      <c r="P87" s="189"/>
      <c r="Q87" s="23" t="s">
        <v>143</v>
      </c>
      <c r="R87" s="23" t="s">
        <v>144</v>
      </c>
      <c r="S87" s="23" t="s">
        <v>145</v>
      </c>
    </row>
    <row r="88" spans="1:80" x14ac:dyDescent="0.3">
      <c r="A88" s="321" t="s">
        <v>323</v>
      </c>
      <c r="B88" s="231"/>
      <c r="C88" s="232"/>
      <c r="D88" s="232"/>
      <c r="E88" s="232"/>
      <c r="F88" s="326">
        <f>J88</f>
        <v>100</v>
      </c>
      <c r="G88" s="130"/>
      <c r="H88" s="130">
        <f>E15/(P15/1000)</f>
        <v>22.222222222222221</v>
      </c>
      <c r="I88" s="130">
        <f>E15/(P15/1000)</f>
        <v>22.222222222222221</v>
      </c>
      <c r="J88" s="28">
        <f>I88/H88*100</f>
        <v>100</v>
      </c>
      <c r="K88" s="234">
        <f>IF(B88="",0,(((VLOOKUP(B88,$B$13:$E$16,4,FALSE)*1000)/(VLOOKUP(B88,$B$13:$P$16,15,FALSE))*(F88/100))/1000)*C88)</f>
        <v>0</v>
      </c>
      <c r="L88" s="234">
        <f>IF(E88="Diesel",VLOOKUP(D88,Other_tables!$O$5:$P$13,2,FALSE)*K88*1.007,0)</f>
        <v>0</v>
      </c>
      <c r="M88" s="130"/>
      <c r="N88" s="130"/>
      <c r="O88" s="235" t="str">
        <f>Other_tables!O5</f>
        <v>Traktor</v>
      </c>
      <c r="P88" s="236"/>
      <c r="Q88" s="234">
        <f>SUMPRODUCT(($D$88:$D$101=O88)*$L$88:$L$101)</f>
        <v>0</v>
      </c>
      <c r="R88" s="234">
        <f>IF(O88="","0",SUMPRODUCT(($D$88:$D$101=O88)*$K$88:$K$101))</f>
        <v>0</v>
      </c>
      <c r="S88" s="234">
        <f>IF(O88="Traktor",0,(R88*VLOOKUP(O88,Other_tables!$O$5:$P$13,2,FALSE))/1000)</f>
        <v>0</v>
      </c>
    </row>
    <row r="89" spans="1:80" x14ac:dyDescent="0.3">
      <c r="A89" s="321" t="s">
        <v>324</v>
      </c>
      <c r="B89" s="231"/>
      <c r="C89" s="232"/>
      <c r="D89" s="232"/>
      <c r="E89" s="232"/>
      <c r="F89" s="233">
        <v>100</v>
      </c>
      <c r="G89" s="130"/>
      <c r="H89" s="130"/>
      <c r="I89" s="130"/>
      <c r="J89" s="130"/>
      <c r="K89" s="234">
        <f t="shared" ref="K89:K101" si="104">IF(B89="",0,(((VLOOKUP(B89,$B$13:$E$16,4,FALSE)*1000)/(VLOOKUP(B89,$B$13:$P$16,15,FALSE))*(F89/100))/1000)*C89)</f>
        <v>0</v>
      </c>
      <c r="L89" s="234">
        <f>IF(E89="Diesel",VLOOKUP(D89,Other_tables!$O$5:$P$13,2,FALSE)*K89*1.007,0)</f>
        <v>0</v>
      </c>
      <c r="M89" s="130"/>
      <c r="N89" s="130"/>
      <c r="O89" s="235" t="str">
        <f>Other_tables!O6</f>
        <v>Lastbil &gt; 20 T</v>
      </c>
      <c r="P89" s="236"/>
      <c r="Q89" s="234">
        <f t="shared" ref="Q89:Q96" si="105">SUMPRODUCT(($D$88:$D$101=O89)*$L$88:$L$101)</f>
        <v>0</v>
      </c>
      <c r="R89" s="234">
        <f>IF(O89="","0",SUMPRODUCT(($D$88:$D$101=O89)*$K$88:$K$101))</f>
        <v>0</v>
      </c>
      <c r="S89" s="234">
        <f>IF(O89="Traktor",0,(R89*VLOOKUP(O89,Other_tables!$O$5:$P$13,2,FALSE))/1000)</f>
        <v>0</v>
      </c>
    </row>
    <row r="90" spans="1:80" x14ac:dyDescent="0.3">
      <c r="A90" s="321" t="s">
        <v>325</v>
      </c>
      <c r="B90" s="231"/>
      <c r="C90" s="232"/>
      <c r="D90" s="232"/>
      <c r="E90" s="232"/>
      <c r="F90" s="233">
        <v>100</v>
      </c>
      <c r="G90" s="130"/>
      <c r="H90" s="130"/>
      <c r="I90" s="130"/>
      <c r="J90" s="130"/>
      <c r="K90" s="234">
        <f t="shared" si="104"/>
        <v>0</v>
      </c>
      <c r="L90" s="234">
        <f>IF(E90="Diesel",VLOOKUP(D90,Other_tables!$O$5:$P$13,2,FALSE)*K90*1.007,0)</f>
        <v>0</v>
      </c>
      <c r="M90" s="130"/>
      <c r="N90" s="130"/>
      <c r="O90" s="235" t="str">
        <f>Other_tables!O7</f>
        <v>Lastbil 10-20 T</v>
      </c>
      <c r="P90" s="236"/>
      <c r="Q90" s="234">
        <f t="shared" si="105"/>
        <v>0</v>
      </c>
      <c r="R90" s="234">
        <f>IF(O90="","0",SUMPRODUCT(($D$88:$D$101=O90)*$K$88:$K$101))</f>
        <v>0</v>
      </c>
      <c r="S90" s="234">
        <f>IF(O90="Traktor",0,(R90*VLOOKUP(O90,Other_tables!$O$5:$P$13,2,FALSE))/1000)</f>
        <v>0</v>
      </c>
    </row>
    <row r="91" spans="1:80" x14ac:dyDescent="0.3">
      <c r="A91" s="230" t="s">
        <v>208</v>
      </c>
      <c r="B91" s="231"/>
      <c r="C91" s="232"/>
      <c r="D91" s="232"/>
      <c r="E91" s="232"/>
      <c r="F91" s="233">
        <v>100</v>
      </c>
      <c r="G91" s="130"/>
      <c r="H91" s="130"/>
      <c r="I91" s="130"/>
      <c r="J91" s="130"/>
      <c r="K91" s="234">
        <f t="shared" si="104"/>
        <v>0</v>
      </c>
      <c r="L91" s="234">
        <f>IF(E91="Diesel",VLOOKUP(D91,Other_tables!$O$5:$P$13,2,FALSE)*K91*1.007,0)</f>
        <v>0</v>
      </c>
      <c r="M91" s="130"/>
      <c r="N91" s="130"/>
      <c r="O91" s="235" t="str">
        <f>Other_tables!O8</f>
        <v>Lastbil &lt; 10 T</v>
      </c>
      <c r="P91" s="236"/>
      <c r="Q91" s="234">
        <f t="shared" si="105"/>
        <v>0</v>
      </c>
      <c r="R91" s="234">
        <f t="shared" ref="R91:R96" si="106">IF(O91="","0",SUMPRODUCT(($D$88:$D$101=O91)*$K$88:$K$101))</f>
        <v>0</v>
      </c>
      <c r="S91" s="234">
        <f>IF(O91="Traktor",0,(R91*VLOOKUP(O91,Other_tables!$O$5:$P$13,2,FALSE))/1000)</f>
        <v>0</v>
      </c>
    </row>
    <row r="92" spans="1:80" x14ac:dyDescent="0.3">
      <c r="A92" s="230" t="s">
        <v>209</v>
      </c>
      <c r="B92" s="231"/>
      <c r="C92" s="232"/>
      <c r="D92" s="232"/>
      <c r="E92" s="232"/>
      <c r="F92" s="233">
        <v>100</v>
      </c>
      <c r="G92" s="130"/>
      <c r="H92" s="130"/>
      <c r="I92" s="130"/>
      <c r="J92" s="130"/>
      <c r="K92" s="234">
        <f t="shared" si="104"/>
        <v>0</v>
      </c>
      <c r="L92" s="234">
        <f>IF(E92="Diesel",VLOOKUP(D92,Other_tables!$O$5:$P$13,2,FALSE)*K92*1.007,0)</f>
        <v>0</v>
      </c>
      <c r="M92" s="130"/>
      <c r="N92" s="130"/>
      <c r="O92" s="235" t="str">
        <f>Other_tables!O9</f>
        <v>Fragttog Europa</v>
      </c>
      <c r="P92" s="236"/>
      <c r="Q92" s="234">
        <f t="shared" si="105"/>
        <v>0</v>
      </c>
      <c r="R92" s="234">
        <f t="shared" si="106"/>
        <v>0</v>
      </c>
      <c r="S92" s="234">
        <f>IF(O92="Traktor",0,(R92*VLOOKUP(O92,Other_tables!$O$5:$P$13,2,FALSE))/1000)</f>
        <v>0</v>
      </c>
    </row>
    <row r="93" spans="1:80" x14ac:dyDescent="0.3">
      <c r="A93" s="230" t="s">
        <v>210</v>
      </c>
      <c r="B93" s="231"/>
      <c r="C93" s="232"/>
      <c r="D93" s="232"/>
      <c r="E93" s="232"/>
      <c r="F93" s="233">
        <v>100</v>
      </c>
      <c r="G93" s="130"/>
      <c r="H93" s="130"/>
      <c r="I93" s="130"/>
      <c r="J93" s="130"/>
      <c r="K93" s="234">
        <f t="shared" si="104"/>
        <v>0</v>
      </c>
      <c r="L93" s="234">
        <f>IF(E93="Diesel",VLOOKUP(D93,Other_tables!$O$5:$P$13,2,FALSE)*K93*1.007,0)</f>
        <v>0</v>
      </c>
      <c r="M93" s="130"/>
      <c r="N93" s="130"/>
      <c r="O93" s="235" t="str">
        <f>Other_tables!O10</f>
        <v>Skib Oversøisk</v>
      </c>
      <c r="P93" s="236"/>
      <c r="Q93" s="234">
        <f t="shared" si="105"/>
        <v>0</v>
      </c>
      <c r="R93" s="234">
        <f t="shared" si="106"/>
        <v>0</v>
      </c>
      <c r="S93" s="234">
        <f>IF(O93="Traktor",0,(R93*VLOOKUP(O93,Other_tables!$O$5:$P$13,2,FALSE))/1000)</f>
        <v>0</v>
      </c>
      <c r="AG93" s="152"/>
    </row>
    <row r="94" spans="1:80" x14ac:dyDescent="0.3">
      <c r="A94" s="230" t="s">
        <v>147</v>
      </c>
      <c r="B94" s="231"/>
      <c r="C94" s="232"/>
      <c r="D94" s="232"/>
      <c r="E94" s="232"/>
      <c r="F94" s="233">
        <v>100</v>
      </c>
      <c r="G94" s="130"/>
      <c r="H94" s="130"/>
      <c r="I94" s="130"/>
      <c r="J94" s="130"/>
      <c r="K94" s="234">
        <f t="shared" si="104"/>
        <v>0</v>
      </c>
      <c r="L94" s="234">
        <f>IF(E94="Diesel",VLOOKUP(D94,Other_tables!$O$5:$P$13,2,FALSE)*K94*1.007,0)</f>
        <v>0</v>
      </c>
      <c r="M94" s="130"/>
      <c r="N94" s="130"/>
      <c r="O94" s="235" t="str">
        <f>Other_tables!O11</f>
        <v>Skib Indlandsk</v>
      </c>
      <c r="P94" s="236"/>
      <c r="Q94" s="234">
        <f t="shared" si="105"/>
        <v>0</v>
      </c>
      <c r="R94" s="234">
        <f t="shared" si="106"/>
        <v>0</v>
      </c>
      <c r="S94" s="234">
        <f>IF(O94="Traktor",0,(R94*VLOOKUP(O94,Other_tables!$O$5:$P$13,2,FALSE))/1000)</f>
        <v>0</v>
      </c>
    </row>
    <row r="95" spans="1:80" x14ac:dyDescent="0.3">
      <c r="A95" s="230" t="s">
        <v>148</v>
      </c>
      <c r="B95" s="231"/>
      <c r="C95" s="232"/>
      <c r="D95" s="232"/>
      <c r="E95" s="232"/>
      <c r="F95" s="233">
        <v>100</v>
      </c>
      <c r="G95" s="130"/>
      <c r="H95" s="130"/>
      <c r="I95" s="130"/>
      <c r="J95" s="130"/>
      <c r="K95" s="234">
        <f t="shared" si="104"/>
        <v>0</v>
      </c>
      <c r="L95" s="234">
        <f>IF(E95="Diesel",VLOOKUP(D95,Other_tables!$O$5:$P$13,2,FALSE)*K95*1.007,0)</f>
        <v>0</v>
      </c>
      <c r="M95" s="130"/>
      <c r="N95" s="130"/>
      <c r="O95" s="235" t="str">
        <f>Other_tables!O12</f>
        <v>Skib Europa</v>
      </c>
      <c r="P95" s="236"/>
      <c r="Q95" s="234">
        <f t="shared" si="105"/>
        <v>0</v>
      </c>
      <c r="R95" s="234">
        <f t="shared" si="106"/>
        <v>0</v>
      </c>
      <c r="S95" s="234">
        <f>IF(O95="Traktor",0,(R95*VLOOKUP(O95,Other_tables!$O$5:$P$13,2,FALSE))/1000)</f>
        <v>0</v>
      </c>
    </row>
    <row r="96" spans="1:80" x14ac:dyDescent="0.3">
      <c r="A96" s="230" t="s">
        <v>149</v>
      </c>
      <c r="B96" s="231"/>
      <c r="C96" s="232"/>
      <c r="D96" s="232"/>
      <c r="E96" s="232"/>
      <c r="F96" s="233">
        <v>100</v>
      </c>
      <c r="G96" s="130"/>
      <c r="H96" s="130"/>
      <c r="I96" s="130"/>
      <c r="J96" s="130"/>
      <c r="K96" s="234">
        <f t="shared" si="104"/>
        <v>0</v>
      </c>
      <c r="L96" s="234">
        <f>IF(E96="Diesel",VLOOKUP(D96,Other_tables!$O$5:$P$13,2,FALSE)*K96*1.007,0)</f>
        <v>0</v>
      </c>
      <c r="M96" s="130"/>
      <c r="N96" s="130"/>
      <c r="O96" s="235">
        <f>Other_tables!O13</f>
        <v>0</v>
      </c>
      <c r="P96" s="236"/>
      <c r="Q96" s="234">
        <f t="shared" si="105"/>
        <v>0</v>
      </c>
      <c r="R96" s="234">
        <f t="shared" si="106"/>
        <v>0</v>
      </c>
      <c r="S96" s="234">
        <f>IF(O96="Traktor",0,(R96*VLOOKUP(O96,Other_tables!$O$5:$P$13,2,FALSE))/1000)</f>
        <v>0</v>
      </c>
    </row>
    <row r="97" spans="1:19" x14ac:dyDescent="0.3">
      <c r="A97" s="230" t="s">
        <v>207</v>
      </c>
      <c r="B97" s="231"/>
      <c r="C97" s="232"/>
      <c r="D97" s="232"/>
      <c r="E97" s="232"/>
      <c r="F97" s="233">
        <v>100</v>
      </c>
      <c r="G97" s="130"/>
      <c r="H97" s="130"/>
      <c r="I97" s="130"/>
      <c r="J97" s="130"/>
      <c r="K97" s="234">
        <f t="shared" si="104"/>
        <v>0</v>
      </c>
      <c r="L97" s="234">
        <f>IF(E97="Diesel",VLOOKUP(D97,Other_tables!$O$5:$P$13,2,FALSE)*K97*1.007,0)</f>
        <v>0</v>
      </c>
      <c r="M97" s="130"/>
      <c r="N97" s="130"/>
      <c r="O97" s="237" t="s">
        <v>40</v>
      </c>
      <c r="P97" s="238"/>
      <c r="Q97" s="239">
        <f>SUM(Q88:Q96)</f>
        <v>0</v>
      </c>
      <c r="R97" s="240"/>
      <c r="S97" s="239">
        <f t="shared" ref="S97" si="107">SUM(S88:S96)</f>
        <v>0</v>
      </c>
    </row>
    <row r="98" spans="1:19" x14ac:dyDescent="0.3">
      <c r="A98" s="230" t="s">
        <v>205</v>
      </c>
      <c r="B98" s="231"/>
      <c r="C98" s="232"/>
      <c r="D98" s="232"/>
      <c r="E98" s="232"/>
      <c r="F98" s="233">
        <v>100</v>
      </c>
      <c r="G98" s="130"/>
      <c r="H98" s="130"/>
      <c r="I98" s="130"/>
      <c r="J98" s="250"/>
      <c r="K98" s="234">
        <f t="shared" si="104"/>
        <v>0</v>
      </c>
      <c r="L98" s="234">
        <f>IF(E98="Diesel",VLOOKUP(D98,Other_tables!$O$5:$P$13,2,FALSE)*K98*1.007,0)</f>
        <v>0</v>
      </c>
      <c r="M98" s="130"/>
      <c r="N98" s="130"/>
      <c r="O98" s="130"/>
      <c r="P98" s="130"/>
      <c r="Q98" s="130"/>
      <c r="R98" s="130"/>
      <c r="S98" s="130"/>
    </row>
    <row r="99" spans="1:19" x14ac:dyDescent="0.3">
      <c r="A99" s="230" t="s">
        <v>206</v>
      </c>
      <c r="B99" s="231"/>
      <c r="C99" s="232"/>
      <c r="D99" s="232"/>
      <c r="E99" s="232"/>
      <c r="F99" s="233">
        <v>100</v>
      </c>
      <c r="G99" s="130"/>
      <c r="H99" s="130"/>
      <c r="I99" s="130"/>
      <c r="J99" s="130"/>
      <c r="K99" s="234">
        <f t="shared" si="104"/>
        <v>0</v>
      </c>
      <c r="L99" s="234">
        <f>IF(E99="Diesel",VLOOKUP(D99,Other_tables!$O$5:$P$13,2,FALSE)*K99*1.007,0)</f>
        <v>0</v>
      </c>
      <c r="M99" s="130"/>
      <c r="N99" s="130"/>
      <c r="O99" s="130"/>
      <c r="P99" s="130"/>
      <c r="Q99" s="130"/>
      <c r="R99" s="130"/>
      <c r="S99" s="130"/>
    </row>
    <row r="100" spans="1:19" x14ac:dyDescent="0.3">
      <c r="A100" s="230" t="s">
        <v>203</v>
      </c>
      <c r="B100" s="231"/>
      <c r="C100" s="232"/>
      <c r="D100" s="232"/>
      <c r="E100" s="232"/>
      <c r="F100" s="233">
        <v>100</v>
      </c>
      <c r="G100" s="130"/>
      <c r="H100" s="130"/>
      <c r="I100" s="130"/>
      <c r="J100" s="130"/>
      <c r="K100" s="234">
        <f t="shared" si="104"/>
        <v>0</v>
      </c>
      <c r="L100" s="234">
        <f>IF(E100="Diesel",VLOOKUP(D100,Other_tables!$O$5:$P$13,2,FALSE)*K100*1.007,0)</f>
        <v>0</v>
      </c>
      <c r="M100" s="130"/>
      <c r="N100" s="130"/>
      <c r="O100" s="130"/>
      <c r="P100" s="130"/>
      <c r="Q100" s="130"/>
      <c r="R100" s="130"/>
      <c r="S100" s="130"/>
    </row>
    <row r="101" spans="1:19" x14ac:dyDescent="0.3">
      <c r="A101" s="230" t="s">
        <v>204</v>
      </c>
      <c r="B101" s="231"/>
      <c r="C101" s="232"/>
      <c r="D101" s="232"/>
      <c r="E101" s="232"/>
      <c r="F101" s="233">
        <v>100</v>
      </c>
      <c r="G101" s="130"/>
      <c r="H101" s="130"/>
      <c r="I101" s="130"/>
      <c r="J101" s="130"/>
      <c r="K101" s="234">
        <f t="shared" si="104"/>
        <v>0</v>
      </c>
      <c r="L101" s="234">
        <f>IF(E101="Diesel",VLOOKUP(D101,Other_tables!$O$5:$P$13,2,FALSE)*K101*1.007,0)</f>
        <v>0</v>
      </c>
      <c r="M101" s="130"/>
      <c r="N101" s="130"/>
      <c r="O101" s="130"/>
      <c r="P101" s="130"/>
      <c r="Q101" s="130"/>
      <c r="R101" s="130"/>
      <c r="S101" s="130"/>
    </row>
    <row r="104" spans="1:19" ht="17.399999999999999" x14ac:dyDescent="0.3">
      <c r="A104" s="130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  <c r="O104" s="229" t="s">
        <v>151</v>
      </c>
      <c r="P104" s="229"/>
      <c r="Q104" s="251" t="s">
        <v>152</v>
      </c>
      <c r="R104" s="130"/>
      <c r="S104" s="130"/>
    </row>
    <row r="105" spans="1:19" x14ac:dyDescent="0.3">
      <c r="A105" s="101" t="s">
        <v>178</v>
      </c>
      <c r="B105" s="23" t="s">
        <v>136</v>
      </c>
      <c r="C105" s="23" t="s">
        <v>153</v>
      </c>
      <c r="D105" s="23" t="s">
        <v>154</v>
      </c>
      <c r="E105" s="23" t="s">
        <v>155</v>
      </c>
      <c r="F105" s="23" t="s">
        <v>331</v>
      </c>
      <c r="G105" s="130"/>
      <c r="H105" s="130"/>
      <c r="I105" s="130"/>
      <c r="J105" s="130"/>
      <c r="K105" s="130"/>
      <c r="L105" s="130"/>
      <c r="M105" s="130"/>
      <c r="N105" s="130"/>
      <c r="O105" s="23" t="s">
        <v>156</v>
      </c>
      <c r="P105" s="23"/>
      <c r="Q105" s="23" t="s">
        <v>157</v>
      </c>
      <c r="R105" s="23" t="s">
        <v>158</v>
      </c>
      <c r="S105" s="23" t="s">
        <v>143</v>
      </c>
    </row>
    <row r="106" spans="1:19" x14ac:dyDescent="0.3">
      <c r="A106" s="230" t="s">
        <v>170</v>
      </c>
      <c r="B106" s="231"/>
      <c r="C106" s="232"/>
      <c r="D106" s="232"/>
      <c r="E106" s="232"/>
      <c r="F106" s="233">
        <v>100</v>
      </c>
      <c r="G106" s="130"/>
      <c r="H106" s="130"/>
      <c r="I106" s="130"/>
      <c r="J106" s="130"/>
      <c r="K106" s="130"/>
      <c r="L106" s="130"/>
      <c r="M106" s="130"/>
      <c r="N106" s="130"/>
      <c r="O106" s="235">
        <f t="shared" ref="O106:O114" si="108">B106</f>
        <v>0</v>
      </c>
      <c r="P106" s="252"/>
      <c r="Q106" s="234">
        <f>IF(C106="",0,((VLOOKUP($O106,$B$13:$E$16,4,FALSE)/(VLOOKUP($O106,$B$13:$P$16,15,FALSE)/1000))*C106)*(F106/100))</f>
        <v>0</v>
      </c>
      <c r="R106" s="234">
        <f>IF(D106="",0,((VLOOKUP($O106,$B$13:$E$16,4,FALSE)/(VLOOKUP($O106,$B$13:$P$16,15,FALSE)/1000))*D106)*(F106/100))</f>
        <v>0</v>
      </c>
      <c r="S106" s="234">
        <f>IF(E106="",0,((VLOOKUP($O106,$B$13:$E$16,4,FALSE)/(VLOOKUP($O106,$B$13:$P$16,15,FALSE)/1000))*E106)*(F106/100))</f>
        <v>0</v>
      </c>
    </row>
    <row r="107" spans="1:19" x14ac:dyDescent="0.3">
      <c r="A107" s="230" t="s">
        <v>170</v>
      </c>
      <c r="B107" s="231"/>
      <c r="C107" s="232"/>
      <c r="D107" s="232"/>
      <c r="E107" s="232"/>
      <c r="F107" s="233">
        <v>100</v>
      </c>
      <c r="G107" s="130"/>
      <c r="H107" s="130"/>
      <c r="I107" s="130"/>
      <c r="J107" s="130"/>
      <c r="K107" s="130"/>
      <c r="L107" s="130"/>
      <c r="M107" s="130"/>
      <c r="N107" s="130"/>
      <c r="O107" s="235">
        <f t="shared" si="108"/>
        <v>0</v>
      </c>
      <c r="P107" s="236"/>
      <c r="Q107" s="234">
        <f t="shared" ref="Q107:Q114" si="109">IF(C107="",0,((VLOOKUP($O107,$B$13:$E$16,4,FALSE)/(VLOOKUP($O107,$B$13:$P$16,15,FALSE)/1000))*C107)*(F107/100))</f>
        <v>0</v>
      </c>
      <c r="R107" s="234">
        <f t="shared" ref="R107:R114" si="110">IF(D107="",0,((VLOOKUP($O107,$B$13:$E$16,4,FALSE)/(VLOOKUP($O107,$B$13:$P$16,15,FALSE)/1000))*D107)*(F107/100))</f>
        <v>0</v>
      </c>
      <c r="S107" s="234">
        <f t="shared" ref="S107:S114" si="111">IF(E107="",0,((VLOOKUP($O107,$B$13:$E$16,4,FALSE)/(VLOOKUP($O107,$B$13:$P$16,15,FALSE)/1000))*E107)*(F107/100))</f>
        <v>0</v>
      </c>
    </row>
    <row r="108" spans="1:19" x14ac:dyDescent="0.3">
      <c r="A108" s="230" t="s">
        <v>170</v>
      </c>
      <c r="B108" s="231"/>
      <c r="C108" s="232"/>
      <c r="D108" s="232"/>
      <c r="E108" s="232"/>
      <c r="F108" s="233">
        <v>100</v>
      </c>
      <c r="G108" s="130"/>
      <c r="H108" s="130"/>
      <c r="I108" s="130"/>
      <c r="J108" s="130"/>
      <c r="K108" s="130"/>
      <c r="L108" s="130"/>
      <c r="M108" s="130"/>
      <c r="N108" s="130"/>
      <c r="O108" s="235">
        <f t="shared" si="108"/>
        <v>0</v>
      </c>
      <c r="P108" s="236"/>
      <c r="Q108" s="234">
        <f t="shared" si="109"/>
        <v>0</v>
      </c>
      <c r="R108" s="234">
        <f t="shared" si="110"/>
        <v>0</v>
      </c>
      <c r="S108" s="234">
        <f t="shared" si="111"/>
        <v>0</v>
      </c>
    </row>
    <row r="109" spans="1:19" x14ac:dyDescent="0.3">
      <c r="A109" s="230" t="s">
        <v>170</v>
      </c>
      <c r="B109" s="231"/>
      <c r="C109" s="232"/>
      <c r="D109" s="232"/>
      <c r="E109" s="232"/>
      <c r="F109" s="233">
        <v>100</v>
      </c>
      <c r="G109" s="130"/>
      <c r="H109" s="130"/>
      <c r="I109" s="130"/>
      <c r="J109" s="130"/>
      <c r="K109" s="130"/>
      <c r="L109" s="130"/>
      <c r="M109" s="130"/>
      <c r="N109" s="130"/>
      <c r="O109" s="235">
        <f t="shared" si="108"/>
        <v>0</v>
      </c>
      <c r="P109" s="236"/>
      <c r="Q109" s="234">
        <f t="shared" si="109"/>
        <v>0</v>
      </c>
      <c r="R109" s="234">
        <f t="shared" si="110"/>
        <v>0</v>
      </c>
      <c r="S109" s="234">
        <f t="shared" si="111"/>
        <v>0</v>
      </c>
    </row>
    <row r="110" spans="1:19" x14ac:dyDescent="0.3">
      <c r="A110" s="230" t="s">
        <v>171</v>
      </c>
      <c r="B110" s="231"/>
      <c r="C110" s="232"/>
      <c r="D110" s="232"/>
      <c r="E110" s="232"/>
      <c r="F110" s="233">
        <v>100</v>
      </c>
      <c r="G110" s="130"/>
      <c r="H110" s="130"/>
      <c r="I110" s="130"/>
      <c r="J110" s="130"/>
      <c r="K110" s="130"/>
      <c r="L110" s="130"/>
      <c r="M110" s="130"/>
      <c r="N110" s="130"/>
      <c r="O110" s="235">
        <f t="shared" si="108"/>
        <v>0</v>
      </c>
      <c r="P110" s="236"/>
      <c r="Q110" s="234">
        <f t="shared" si="109"/>
        <v>0</v>
      </c>
      <c r="R110" s="234">
        <f t="shared" si="110"/>
        <v>0</v>
      </c>
      <c r="S110" s="234">
        <f t="shared" si="111"/>
        <v>0</v>
      </c>
    </row>
    <row r="111" spans="1:19" x14ac:dyDescent="0.3">
      <c r="A111" s="230" t="s">
        <v>171</v>
      </c>
      <c r="B111" s="231"/>
      <c r="C111" s="232"/>
      <c r="D111" s="232"/>
      <c r="E111" s="232"/>
      <c r="F111" s="233">
        <v>100</v>
      </c>
      <c r="G111" s="130"/>
      <c r="H111" s="130"/>
      <c r="I111" s="130"/>
      <c r="J111" s="130"/>
      <c r="K111" s="130"/>
      <c r="L111" s="130"/>
      <c r="M111" s="130"/>
      <c r="N111" s="130"/>
      <c r="O111" s="235">
        <f t="shared" si="108"/>
        <v>0</v>
      </c>
      <c r="P111" s="236"/>
      <c r="Q111" s="234">
        <f t="shared" si="109"/>
        <v>0</v>
      </c>
      <c r="R111" s="234">
        <f t="shared" si="110"/>
        <v>0</v>
      </c>
      <c r="S111" s="234">
        <f t="shared" si="111"/>
        <v>0</v>
      </c>
    </row>
    <row r="112" spans="1:19" x14ac:dyDescent="0.3">
      <c r="A112" s="230" t="s">
        <v>171</v>
      </c>
      <c r="B112" s="231"/>
      <c r="C112" s="232"/>
      <c r="D112" s="232"/>
      <c r="E112" s="232"/>
      <c r="F112" s="233">
        <v>100</v>
      </c>
      <c r="G112" s="130"/>
      <c r="H112" s="130"/>
      <c r="I112" s="130"/>
      <c r="J112" s="130"/>
      <c r="K112" s="130"/>
      <c r="L112" s="130"/>
      <c r="M112" s="130"/>
      <c r="N112" s="130"/>
      <c r="O112" s="235">
        <f t="shared" si="108"/>
        <v>0</v>
      </c>
      <c r="P112" s="236"/>
      <c r="Q112" s="234">
        <f t="shared" si="109"/>
        <v>0</v>
      </c>
      <c r="R112" s="234">
        <f t="shared" si="110"/>
        <v>0</v>
      </c>
      <c r="S112" s="234">
        <f t="shared" si="111"/>
        <v>0</v>
      </c>
    </row>
    <row r="113" spans="1:19" x14ac:dyDescent="0.3">
      <c r="A113" s="230" t="s">
        <v>171</v>
      </c>
      <c r="B113" s="231"/>
      <c r="C113" s="232"/>
      <c r="D113" s="232"/>
      <c r="E113" s="232"/>
      <c r="F113" s="233">
        <v>100</v>
      </c>
      <c r="G113" s="130"/>
      <c r="H113" s="130"/>
      <c r="I113" s="130"/>
      <c r="J113" s="130"/>
      <c r="K113" s="130"/>
      <c r="L113" s="130"/>
      <c r="M113" s="130"/>
      <c r="N113" s="130"/>
      <c r="O113" s="235">
        <f t="shared" si="108"/>
        <v>0</v>
      </c>
      <c r="P113" s="236"/>
      <c r="Q113" s="234">
        <f t="shared" si="109"/>
        <v>0</v>
      </c>
      <c r="R113" s="234">
        <f t="shared" si="110"/>
        <v>0</v>
      </c>
      <c r="S113" s="234">
        <f t="shared" si="111"/>
        <v>0</v>
      </c>
    </row>
    <row r="114" spans="1:19" x14ac:dyDescent="0.3">
      <c r="A114" s="230" t="s">
        <v>172</v>
      </c>
      <c r="B114" s="231"/>
      <c r="C114" s="232"/>
      <c r="D114" s="232"/>
      <c r="E114" s="232"/>
      <c r="F114" s="233">
        <v>100</v>
      </c>
      <c r="G114" s="130"/>
      <c r="H114" s="130"/>
      <c r="I114" s="130"/>
      <c r="J114" s="130"/>
      <c r="K114" s="130"/>
      <c r="L114" s="130"/>
      <c r="M114" s="130"/>
      <c r="N114" s="130"/>
      <c r="O114" s="235">
        <f t="shared" si="108"/>
        <v>0</v>
      </c>
      <c r="P114" s="236"/>
      <c r="Q114" s="234">
        <f t="shared" si="109"/>
        <v>0</v>
      </c>
      <c r="R114" s="234">
        <f t="shared" si="110"/>
        <v>0</v>
      </c>
      <c r="S114" s="234">
        <f t="shared" si="111"/>
        <v>0</v>
      </c>
    </row>
    <row r="115" spans="1:19" x14ac:dyDescent="0.3">
      <c r="A115" s="253"/>
      <c r="B115" s="130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237" t="s">
        <v>40</v>
      </c>
      <c r="P115" s="238"/>
      <c r="Q115" s="239">
        <f>SUM(Q106:Q114)</f>
        <v>0</v>
      </c>
      <c r="R115" s="239">
        <f>SUM(R106:R114)</f>
        <v>0</v>
      </c>
      <c r="S115" s="239">
        <f>SUM(S106:S114)</f>
        <v>0</v>
      </c>
    </row>
    <row r="116" spans="1:19" x14ac:dyDescent="0.3">
      <c r="A116" s="130"/>
      <c r="B116" s="130"/>
      <c r="C116" s="130"/>
      <c r="D116" s="130"/>
      <c r="E116" s="130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</row>
    <row r="117" spans="1:19" x14ac:dyDescent="0.3">
      <c r="A117" s="101" t="s">
        <v>168</v>
      </c>
      <c r="B117" s="23" t="s">
        <v>136</v>
      </c>
      <c r="C117" s="23" t="s">
        <v>169</v>
      </c>
      <c r="D117" s="23" t="s">
        <v>158</v>
      </c>
      <c r="E117" s="23" t="s">
        <v>143</v>
      </c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</row>
    <row r="118" spans="1:19" x14ac:dyDescent="0.3">
      <c r="A118" s="230" t="s">
        <v>159</v>
      </c>
      <c r="B118" s="231"/>
      <c r="C118" s="232"/>
      <c r="D118" s="232"/>
      <c r="E118" s="254" t="str">
        <f>IF(C118="","",IF(VLOOKUP(C118,'Diesel consumption for field op'!$B$4:$E$78,3,FALSE)="L / ton",((VLOOKUP(C118,'Diesel consumption for field op'!$B$4:$E$78,2,FALSE)*1.007)*(VLOOKUP(B118,$B$13:$E$16,4,FALSE)/1000)/(VLOOKUP(B118,$B$13:$P$16,15,FALSE)/1000)),0))</f>
        <v/>
      </c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</row>
    <row r="119" spans="1:19" x14ac:dyDescent="0.3">
      <c r="A119" s="230" t="s">
        <v>160</v>
      </c>
      <c r="B119" s="231"/>
      <c r="C119" s="232"/>
      <c r="D119" s="232"/>
      <c r="E119" s="254" t="str">
        <f>IF(C119="","",IF(VLOOKUP(C119,'Diesel consumption for field op'!$B$4:$E$78,3,FALSE)="L / ton",((VLOOKUP(C119,'Diesel consumption for field op'!$B$4:$E$78,2,FALSE)*1.007)*(VLOOKUP(B119,$B$13:$E$16,4,FALSE)/1000)/(VLOOKUP(B119,$B$13:$P$16,15,FALSE)/1000)),0))</f>
        <v/>
      </c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</row>
    <row r="120" spans="1:19" x14ac:dyDescent="0.3">
      <c r="A120" s="230" t="s">
        <v>161</v>
      </c>
      <c r="B120" s="231"/>
      <c r="C120" s="232"/>
      <c r="D120" s="232"/>
      <c r="E120" s="254" t="str">
        <f>IF(C120="","",IF(VLOOKUP(C120,'Diesel consumption for field op'!$B$4:$E$78,3,FALSE)="L / ton",((VLOOKUP(C120,'Diesel consumption for field op'!$B$4:$E$78,2,FALSE)*1.007)*(VLOOKUP(B120,$B$13:$E$16,4,FALSE)/1000)/(VLOOKUP(B120,$B$13:$P$16,15,FALSE)/1000)),0))</f>
        <v/>
      </c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</row>
    <row r="121" spans="1:19" x14ac:dyDescent="0.3">
      <c r="A121" s="230" t="s">
        <v>162</v>
      </c>
      <c r="B121" s="231"/>
      <c r="C121" s="232"/>
      <c r="D121" s="232"/>
      <c r="E121" s="254" t="str">
        <f>IF(C121="","",IF(VLOOKUP(C121,'Diesel consumption for field op'!$B$4:$E$78,3,FALSE)="L / ton",((VLOOKUP(C121,'Diesel consumption for field op'!$B$4:$E$78,2,FALSE)*1.007)*(VLOOKUP(B121,$B$13:$E$16,4,FALSE)/1000)/(VLOOKUP(B121,$B$13:$P$16,15,FALSE)/1000)),0))</f>
        <v/>
      </c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</row>
    <row r="122" spans="1:19" x14ac:dyDescent="0.3">
      <c r="A122" s="230" t="s">
        <v>163</v>
      </c>
      <c r="B122" s="231"/>
      <c r="C122" s="232"/>
      <c r="D122" s="232"/>
      <c r="E122" s="254" t="str">
        <f>IF(C122="","",IF(VLOOKUP(C122,'Diesel consumption for field op'!$B$4:$E$78,3,FALSE)="L / ton",((VLOOKUP(C122,'Diesel consumption for field op'!$B$4:$E$78,2,FALSE)*1.007)*(VLOOKUP(B122,$B$13:$E$16,4,FALSE)/1000)/(VLOOKUP(B122,$B$13:$P$16,15,FALSE)/1000)),0))</f>
        <v/>
      </c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</row>
    <row r="123" spans="1:19" x14ac:dyDescent="0.3">
      <c r="A123" s="230" t="s">
        <v>164</v>
      </c>
      <c r="B123" s="231"/>
      <c r="C123" s="232"/>
      <c r="D123" s="232"/>
      <c r="E123" s="254" t="str">
        <f>IF(C123="","",IF(VLOOKUP(C123,'Diesel consumption for field op'!$B$4:$E$78,3,FALSE)="L / ton",((VLOOKUP(C123,'Diesel consumption for field op'!$B$4:$E$78,2,FALSE)*1.007)*(VLOOKUP(B123,$B$13:$E$16,4,FALSE)/1000)/(VLOOKUP(B123,$B$13:$P$16,15,FALSE)/1000)),0))</f>
        <v/>
      </c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</row>
    <row r="124" spans="1:19" x14ac:dyDescent="0.3">
      <c r="A124" s="230" t="s">
        <v>165</v>
      </c>
      <c r="B124" s="231"/>
      <c r="C124" s="232"/>
      <c r="D124" s="232"/>
      <c r="E124" s="254" t="str">
        <f>IF(C124="","",IF(VLOOKUP(C124,'Diesel consumption for field op'!$B$4:$E$78,3,FALSE)="L / ton",((VLOOKUP(C124,'Diesel consumption for field op'!$B$4:$E$78,2,FALSE)*1.007)*(VLOOKUP(B124,$B$13:$E$16,4,FALSE)/1000)/(VLOOKUP(B124,$B$13:$P$16,15,FALSE)/1000)),0))</f>
        <v/>
      </c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</row>
    <row r="125" spans="1:19" x14ac:dyDescent="0.3">
      <c r="A125" s="230" t="s">
        <v>166</v>
      </c>
      <c r="B125" s="231"/>
      <c r="C125" s="232"/>
      <c r="D125" s="232"/>
      <c r="E125" s="254" t="str">
        <f>IF(C125="","",IF(VLOOKUP(C125,'Diesel consumption for field op'!$B$4:$E$78,3,FALSE)="L / ton",((VLOOKUP(C125,'Diesel consumption for field op'!$B$4:$E$78,2,FALSE)*1.007)*(VLOOKUP(B125,$B$13:$E$16,4,FALSE)/1000)/(VLOOKUP(B125,$B$13:$P$16,15,FALSE)/1000)),0))</f>
        <v/>
      </c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</row>
    <row r="126" spans="1:19" x14ac:dyDescent="0.3">
      <c r="A126" s="230" t="s">
        <v>167</v>
      </c>
      <c r="B126" s="231"/>
      <c r="C126" s="232"/>
      <c r="D126" s="232"/>
      <c r="E126" s="254" t="str">
        <f>IF(C126="","",IF(VLOOKUP(C126,'Diesel consumption for field op'!$B$4:$E$78,3,FALSE)="L / ton",((VLOOKUP(C126,'Diesel consumption for field op'!$B$4:$E$78,2,FALSE)*1.007)*(VLOOKUP(B126,$B$13:$E$16,4,FALSE)/1000)/(VLOOKUP(B126,$B$13:$P$16,15,FALSE)/1000)),0))</f>
        <v/>
      </c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</row>
    <row r="127" spans="1:19" x14ac:dyDescent="0.3">
      <c r="A127" s="230" t="s">
        <v>40</v>
      </c>
      <c r="B127" s="130"/>
      <c r="C127" s="130"/>
      <c r="D127" s="255">
        <f>SUM(D118:D126)</f>
        <v>0</v>
      </c>
      <c r="E127" s="263">
        <f>SUM(E118:E126)</f>
        <v>0</v>
      </c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</row>
    <row r="130" spans="2:53" ht="15" thickBot="1" x14ac:dyDescent="0.35"/>
    <row r="131" spans="2:53" ht="16.2" thickBot="1" x14ac:dyDescent="0.35">
      <c r="B131" s="261"/>
      <c r="C131" s="5" t="s">
        <v>153</v>
      </c>
      <c r="D131" s="5" t="s">
        <v>154</v>
      </c>
      <c r="E131" s="5" t="s">
        <v>155</v>
      </c>
      <c r="F131" s="5" t="s">
        <v>145</v>
      </c>
      <c r="AP131" s="29" t="s">
        <v>174</v>
      </c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1"/>
    </row>
    <row r="132" spans="2:53" ht="16.2" thickBot="1" x14ac:dyDescent="0.35">
      <c r="B132" s="260" t="s">
        <v>173</v>
      </c>
      <c r="C132" s="262">
        <f>Q115</f>
        <v>0</v>
      </c>
      <c r="D132" s="262">
        <f>R115+D127</f>
        <v>0</v>
      </c>
      <c r="E132" s="262">
        <f>Q97+S115+E127</f>
        <v>0</v>
      </c>
      <c r="F132" s="262">
        <f>S97</f>
        <v>0</v>
      </c>
      <c r="AP132" s="77" t="s">
        <v>23</v>
      </c>
      <c r="AQ132" s="78"/>
      <c r="AR132" s="79"/>
      <c r="AS132" s="77" t="s">
        <v>24</v>
      </c>
      <c r="AT132" s="78"/>
      <c r="AU132" s="78"/>
      <c r="AV132" s="78"/>
      <c r="AW132" s="79"/>
      <c r="AX132" s="77" t="s">
        <v>25</v>
      </c>
      <c r="AY132" s="79"/>
      <c r="AZ132" s="80" t="s">
        <v>26</v>
      </c>
      <c r="BA132" s="81"/>
    </row>
    <row r="133" spans="2:53" ht="15.6" x14ac:dyDescent="0.3">
      <c r="AM133" s="77" t="s">
        <v>68</v>
      </c>
      <c r="AN133" s="79" t="s">
        <v>42</v>
      </c>
      <c r="AP133" s="32" t="s">
        <v>27</v>
      </c>
      <c r="AQ133" s="33" t="s">
        <v>28</v>
      </c>
      <c r="AR133" s="34" t="s">
        <v>29</v>
      </c>
      <c r="AS133" s="32" t="s">
        <v>30</v>
      </c>
      <c r="AT133" s="33" t="s">
        <v>31</v>
      </c>
      <c r="AU133" s="33" t="s">
        <v>32</v>
      </c>
      <c r="AV133" s="33" t="s">
        <v>33</v>
      </c>
      <c r="AW133" s="34" t="s">
        <v>34</v>
      </c>
      <c r="AX133" s="32" t="s">
        <v>35</v>
      </c>
      <c r="AY133" s="34" t="s">
        <v>36</v>
      </c>
      <c r="AZ133" s="32" t="s">
        <v>37</v>
      </c>
      <c r="BA133" s="34" t="s">
        <v>38</v>
      </c>
    </row>
    <row r="134" spans="2:53" x14ac:dyDescent="0.3">
      <c r="AM134" s="264">
        <f>Q26+SUM(Q78:Q83)+Q57</f>
        <v>0.10652920862897511</v>
      </c>
      <c r="AN134" s="272">
        <f>V26+SUM(V78:V83)+V57</f>
        <v>1.3664146493476541</v>
      </c>
      <c r="AO134" s="269" t="s">
        <v>176</v>
      </c>
      <c r="AP134" s="188">
        <f>SUM(AP22:AP25,AP57,AP78:AP83)</f>
        <v>3.4089346761272038E-2</v>
      </c>
      <c r="AQ134" s="188">
        <f t="shared" ref="AQ134:BA134" si="112">SUM(AQ22:AQ25,AQ57,AQ78:AQ83)</f>
        <v>0</v>
      </c>
      <c r="AR134" s="188">
        <f t="shared" si="112"/>
        <v>8.5223366903180095E-3</v>
      </c>
      <c r="AS134" s="188">
        <f t="shared" si="112"/>
        <v>0</v>
      </c>
      <c r="AT134" s="188">
        <f t="shared" si="112"/>
        <v>0</v>
      </c>
      <c r="AU134" s="188">
        <f t="shared" si="112"/>
        <v>0</v>
      </c>
      <c r="AV134" s="188">
        <f t="shared" si="112"/>
        <v>0</v>
      </c>
      <c r="AW134" s="188">
        <f t="shared" si="112"/>
        <v>0</v>
      </c>
      <c r="AX134" s="188">
        <f t="shared" si="112"/>
        <v>0</v>
      </c>
      <c r="AY134" s="188">
        <f t="shared" si="112"/>
        <v>0</v>
      </c>
      <c r="AZ134" s="188">
        <f t="shared" si="112"/>
        <v>0</v>
      </c>
      <c r="BA134" s="188">
        <f t="shared" si="112"/>
        <v>0</v>
      </c>
    </row>
    <row r="135" spans="2:53" ht="15" thickBot="1" x14ac:dyDescent="0.35">
      <c r="AM135" s="266">
        <f>Q52-F52</f>
        <v>0</v>
      </c>
      <c r="AN135" s="273">
        <f>V52-F52*55</f>
        <v>0</v>
      </c>
      <c r="AO135" s="269" t="s">
        <v>177</v>
      </c>
      <c r="AP135" s="188">
        <f>SUM(AP48:AP51)</f>
        <v>0</v>
      </c>
      <c r="AQ135" s="188">
        <f t="shared" ref="AQ135:BA135" si="113">SUM(AQ48:AQ51)</f>
        <v>0</v>
      </c>
      <c r="AR135" s="188">
        <f t="shared" si="113"/>
        <v>0</v>
      </c>
      <c r="AS135" s="188">
        <f t="shared" si="113"/>
        <v>0</v>
      </c>
      <c r="AT135" s="188">
        <f t="shared" si="113"/>
        <v>0</v>
      </c>
      <c r="AU135" s="188">
        <f t="shared" si="113"/>
        <v>0</v>
      </c>
      <c r="AV135" s="188">
        <f t="shared" si="113"/>
        <v>0</v>
      </c>
      <c r="AW135" s="188">
        <f t="shared" si="113"/>
        <v>0</v>
      </c>
      <c r="AX135" s="188">
        <f t="shared" si="113"/>
        <v>0</v>
      </c>
      <c r="AY135" s="188">
        <f t="shared" si="113"/>
        <v>0</v>
      </c>
      <c r="AZ135" s="188">
        <f t="shared" si="113"/>
        <v>0</v>
      </c>
      <c r="BA135" s="188">
        <f t="shared" si="113"/>
        <v>0</v>
      </c>
    </row>
    <row r="136" spans="2:53" x14ac:dyDescent="0.3">
      <c r="AP136" s="82" t="str">
        <f>IF(E136="","",(E136/((100-$G$7)/100))*(12/16)*0.538)</f>
        <v/>
      </c>
      <c r="AQ136" s="82"/>
      <c r="AR136" s="82" t="str">
        <f>IF(E136="","",((E136/((100-$G$7)/100))-E136)*(12/16))</f>
        <v/>
      </c>
      <c r="AS136" s="82"/>
      <c r="AT136" s="82"/>
      <c r="AU136" s="82"/>
      <c r="AV136" s="82"/>
      <c r="AW136" s="82"/>
      <c r="AX136" s="82"/>
      <c r="AY136" s="82"/>
      <c r="AZ136" s="82"/>
      <c r="BA136" s="82"/>
    </row>
    <row r="137" spans="2:53" x14ac:dyDescent="0.3">
      <c r="AP137" s="82" t="str">
        <f>IF(E137="","",(E137/((100-$G$7)/100))*(12/16)*0.538)</f>
        <v/>
      </c>
      <c r="AQ137" s="82"/>
      <c r="AR137" s="82" t="str">
        <f>IF(E137="","",((E137/((100-$G$7)/100))-E137)*(12/16))</f>
        <v/>
      </c>
      <c r="AS137" s="82"/>
      <c r="AT137" s="82"/>
      <c r="AU137" s="82"/>
      <c r="AV137" s="82"/>
      <c r="AW137" s="82"/>
      <c r="AX137" s="82"/>
      <c r="AY137" s="82"/>
      <c r="AZ137" s="82"/>
      <c r="BA137" s="82"/>
    </row>
  </sheetData>
  <mergeCells count="6">
    <mergeCell ref="B3:C3"/>
    <mergeCell ref="B4:C4"/>
    <mergeCell ref="B5:C5"/>
    <mergeCell ref="B6:C6"/>
    <mergeCell ref="A7:A9"/>
    <mergeCell ref="B7:C9"/>
  </mergeCells>
  <dataValidations count="10">
    <dataValidation type="list" allowBlank="1" showInputMessage="1" showErrorMessage="1" sqref="B22:B26 B118:B126 B106:B114 B88:B101" xr:uid="{ADDF2D1F-BA3B-4829-ADA2-E90EAFA67B64}">
      <formula1>$B$13:$B$16</formula1>
    </dataValidation>
    <dataValidation type="list" allowBlank="1" showInputMessage="1" showErrorMessage="1" sqref="G78:G83 G57" xr:uid="{37CEB747-31A4-420B-94D1-94BDE79C2AF1}">
      <formula1>"Arrhenius, IPCC"</formula1>
    </dataValidation>
    <dataValidation type="list" allowBlank="1" showInputMessage="1" showErrorMessage="1" sqref="B81" xr:uid="{7E2B5B93-FA14-4514-89C3-6CE22F4FC57C}">
      <formula1>$B$40:$B$42</formula1>
    </dataValidation>
    <dataValidation type="list" allowBlank="1" showInputMessage="1" showErrorMessage="1" sqref="B82:B83" xr:uid="{86080A24-20F2-4BBB-B1BF-C07295EA8717}">
      <formula1>$B$62:$B$64</formula1>
    </dataValidation>
    <dataValidation type="list" allowBlank="1" showInputMessage="1" showErrorMessage="1" sqref="B78" xr:uid="{20053B88-6BB0-4A87-B638-1BA060698EA6}">
      <formula1>$B$31:$B$33</formula1>
    </dataValidation>
    <dataValidation type="list" allowBlank="1" showInputMessage="1" showErrorMessage="1" sqref="B79" xr:uid="{0123802A-CCB7-4D9B-9236-754C8C4B194B}">
      <formula1>$B$34:$B$36</formula1>
    </dataValidation>
    <dataValidation type="list" allowBlank="1" showInputMessage="1" showErrorMessage="1" sqref="B80" xr:uid="{8F842DC9-A9FE-45B2-8677-65157CCCD214}">
      <formula1>$B$37:$B$39</formula1>
    </dataValidation>
    <dataValidation type="list" allowBlank="1" showInputMessage="1" showErrorMessage="1" sqref="D22:D25 D78:D83 D57 D62:D64 D31:D42" xr:uid="{E980C8A9-93DF-4CAB-9B1F-00E4F7F41729}">
      <formula1>"Yes,No"</formula1>
    </dataValidation>
    <dataValidation type="list" allowBlank="1" showInputMessage="1" showErrorMessage="1" sqref="G22:G25" xr:uid="{A33F349E-6CBF-4B93-B953-589B8FB2E794}">
      <formula1>"Arrhenius, IPCC_MCF_B0"</formula1>
    </dataValidation>
    <dataValidation type="list" allowBlank="1" showInputMessage="1" showErrorMessage="1" sqref="C119:C126" xr:uid="{B563F330-9B58-4133-8862-7525CA91A401}"/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15139F75-AA8B-49DF-A36C-E885F4E9F78D}">
          <x14:formula1>
            <xm:f>Converted_feedstuff!$C$5:$C$54</xm:f>
          </x14:formula1>
          <xm:sqref>B16</xm:sqref>
        </x14:dataValidation>
        <x14:dataValidation type="list" allowBlank="1" showInputMessage="1" showErrorMessage="1" xr:uid="{0D00720A-DB46-49F5-8909-8E4309D0D013}">
          <x14:formula1>
            <xm:f>'Processed products'!$AJ$5:$AJ$104</xm:f>
          </x14:formula1>
          <xm:sqref>B62:B64 B57 B31:B42</xm:sqref>
        </x14:dataValidation>
        <x14:dataValidation type="list" allowBlank="1" showInputMessage="1" showErrorMessage="1" xr:uid="{23581649-B957-4C23-8DA9-7EA8A0DC38AD}">
          <x14:formula1>
            <xm:f>'Processed products'!$B$5:$B$104</xm:f>
          </x14:formula1>
          <xm:sqref>B47</xm:sqref>
        </x14:dataValidation>
        <x14:dataValidation type="list" allowBlank="1" showInputMessage="1" showErrorMessage="1" xr:uid="{2504246A-A2DC-4B71-B525-6B47B1598675}">
          <x14:formula1>
            <xm:f>Other_tables!$B$4:$B$11</xm:f>
          </x14:formula1>
          <xm:sqref>G5</xm:sqref>
        </x14:dataValidation>
        <x14:dataValidation type="list" allowBlank="1" showInputMessage="1" showErrorMessage="1" xr:uid="{C1867CA7-7DD8-4628-A30B-2EA7C16A7248}">
          <x14:formula1>
            <xm:f>'Diesel consumption for field op'!$B$4:$B$78</xm:f>
          </x14:formula1>
          <xm:sqref>C118</xm:sqref>
        </x14:dataValidation>
        <x14:dataValidation type="list" allowBlank="1" showInputMessage="1" showErrorMessage="1" xr:uid="{C940A2E1-986F-43A4-B49B-8417FF571184}">
          <x14:formula1>
            <xm:f>Other_tables!$T$5:$T$6</xm:f>
          </x14:formula1>
          <xm:sqref>E88:E101</xm:sqref>
        </x14:dataValidation>
        <x14:dataValidation type="list" allowBlank="1" showInputMessage="1" showErrorMessage="1" xr:uid="{C1999F1B-D8DB-4C00-BAB4-674A42EE33AB}">
          <x14:formula1>
            <xm:f>Other_tables!$O$5:$O$13</xm:f>
          </x14:formula1>
          <xm:sqref>D88:D101</xm:sqref>
        </x14:dataValidation>
        <x14:dataValidation type="list" allowBlank="1" showInputMessage="1" showErrorMessage="1" xr:uid="{43379188-7F54-4BFD-A883-018B1C06A938}">
          <x14:formula1>
            <xm:f>'Processed products'!$AK$5:$AK$250</xm:f>
          </x14:formula1>
          <xm:sqref>B13:B15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0" tint="-0.14999847407452621"/>
  </sheetPr>
  <dimension ref="A1:J250"/>
  <sheetViews>
    <sheetView tabSelected="1" workbookViewId="0">
      <selection activeCell="L5" sqref="L5"/>
    </sheetView>
  </sheetViews>
  <sheetFormatPr defaultRowHeight="14.4" x14ac:dyDescent="0.3"/>
  <cols>
    <col min="1" max="1" width="46.5546875" style="22" bestFit="1" customWidth="1"/>
    <col min="2" max="2" width="17.44140625" bestFit="1" customWidth="1"/>
    <col min="3" max="5" width="12.5546875" bestFit="1" customWidth="1"/>
    <col min="6" max="6" width="14.44140625" bestFit="1" customWidth="1"/>
    <col min="7" max="7" width="13.109375" bestFit="1" customWidth="1"/>
    <col min="8" max="8" width="11.5546875" bestFit="1" customWidth="1"/>
    <col min="9" max="9" width="11" bestFit="1" customWidth="1"/>
    <col min="10" max="10" width="25.109375" bestFit="1" customWidth="1"/>
  </cols>
  <sheetData>
    <row r="1" spans="1:10" ht="31.8" x14ac:dyDescent="0.55000000000000004">
      <c r="A1" s="20" t="s">
        <v>421</v>
      </c>
    </row>
    <row r="2" spans="1:10" x14ac:dyDescent="0.3">
      <c r="A2" s="21" t="str">
        <f>[1]Feedgroup_status!A2</f>
        <v>FEED_GROUP</v>
      </c>
      <c r="B2" s="21" t="str">
        <f>[1]Feedgroup_status!B2</f>
        <v>DM_TOTAL</v>
      </c>
      <c r="C2" s="21" t="str">
        <f>[1]Feedgroup_status!J2</f>
        <v>C_G_KG</v>
      </c>
      <c r="D2" s="21" t="str">
        <f>[1]Feedgroup_status!K2</f>
        <v>N_G_KG</v>
      </c>
      <c r="E2" s="21" t="str">
        <f>[1]Feedgroup_status!L2</f>
        <v>P_G_KG</v>
      </c>
      <c r="F2" s="21" t="str">
        <f>[1]Feedgroup_status!M2</f>
        <v>K_G_KG</v>
      </c>
      <c r="G2" s="21" t="str">
        <f>[1]Feedgroup_status!N2</f>
        <v>MJ_KG</v>
      </c>
      <c r="H2" s="21" t="str">
        <f>[1]Feedgroup_status!O2</f>
        <v>DM_G_KG</v>
      </c>
      <c r="I2" s="21" t="str">
        <f>[1]Feedgroup_status!P2</f>
        <v>VS_G_KG</v>
      </c>
      <c r="J2" s="21" t="str">
        <f>[1]Feedgroup_status!Q2</f>
        <v>C_PLANT_PROPORTION</v>
      </c>
    </row>
    <row r="3" spans="1:10" x14ac:dyDescent="0.3">
      <c r="A3" s="19" t="str">
        <f>[1]Feedgroup_status!A3</f>
        <v>Beets_top_conv</v>
      </c>
      <c r="B3" s="312">
        <f>[1]Feedgroup_status!B3</f>
        <v>161965680.43634599</v>
      </c>
      <c r="C3" s="312">
        <f>[1]Feedgroup_status!J3</f>
        <v>450</v>
      </c>
      <c r="D3" s="312">
        <f>[1]Feedgroup_status!K3</f>
        <v>26.24</v>
      </c>
      <c r="E3" s="312">
        <f>[1]Feedgroup_status!L3</f>
        <v>2.7</v>
      </c>
      <c r="F3" s="312">
        <f>[1]Feedgroup_status!M3</f>
        <v>30</v>
      </c>
      <c r="G3" s="312">
        <f>[1]Feedgroup_status!N3</f>
        <v>16.7</v>
      </c>
      <c r="H3" s="312">
        <f>[1]Feedgroup_status!O3</f>
        <v>120</v>
      </c>
      <c r="I3" s="312">
        <f>[1]Feedgroup_status!P3</f>
        <v>0</v>
      </c>
      <c r="J3" s="312">
        <f>[1]Feedgroup_status!Q3</f>
        <v>1</v>
      </c>
    </row>
    <row r="4" spans="1:10" x14ac:dyDescent="0.3">
      <c r="A4" s="19" t="str">
        <f>[1]Feedgroup_status!A4</f>
        <v>Beets_top_org</v>
      </c>
      <c r="B4" s="312">
        <f>[1]Feedgroup_status!B4</f>
        <v>1565338.5513240001</v>
      </c>
      <c r="C4" s="312">
        <f>[1]Feedgroup_status!J4</f>
        <v>450</v>
      </c>
      <c r="D4" s="312">
        <f>[1]Feedgroup_status!K4</f>
        <v>26.24</v>
      </c>
      <c r="E4" s="312">
        <f>[1]Feedgroup_status!L4</f>
        <v>2.7</v>
      </c>
      <c r="F4" s="312">
        <f>[1]Feedgroup_status!M4</f>
        <v>30</v>
      </c>
      <c r="G4" s="312">
        <f>[1]Feedgroup_status!N4</f>
        <v>16.7</v>
      </c>
      <c r="H4" s="312">
        <f>[1]Feedgroup_status!O4</f>
        <v>120</v>
      </c>
      <c r="I4" s="312">
        <f>[1]Feedgroup_status!P4</f>
        <v>0</v>
      </c>
      <c r="J4" s="312">
        <f>[1]Feedgroup_status!Q4</f>
        <v>1</v>
      </c>
    </row>
    <row r="5" spans="1:10" x14ac:dyDescent="0.3">
      <c r="A5" s="19" t="str">
        <f>[1]Feedgroup_status!A5</f>
        <v>Catch_crop_biomass_conv</v>
      </c>
      <c r="B5" s="312">
        <f>[1]Feedgroup_status!B5</f>
        <v>550523791.60715902</v>
      </c>
      <c r="C5" s="312">
        <f>[1]Feedgroup_status!J5</f>
        <v>450</v>
      </c>
      <c r="D5" s="312">
        <f>[1]Feedgroup_status!K5</f>
        <v>29.118227349201799</v>
      </c>
      <c r="E5" s="312">
        <f>[1]Feedgroup_status!L5</f>
        <v>3.8997996149368999</v>
      </c>
      <c r="F5" s="312">
        <f>[1]Feedgroup_status!M5</f>
        <v>30.098267782454499</v>
      </c>
      <c r="G5" s="312">
        <f>[1]Feedgroup_status!N5</f>
        <v>16.5</v>
      </c>
      <c r="H5" s="312">
        <f>[1]Feedgroup_status!O5</f>
        <v>183.99817923522201</v>
      </c>
      <c r="I5" s="312">
        <f>[1]Feedgroup_status!P5</f>
        <v>0</v>
      </c>
      <c r="J5" s="312">
        <f>[1]Feedgroup_status!Q5</f>
        <v>1</v>
      </c>
    </row>
    <row r="6" spans="1:10" x14ac:dyDescent="0.3">
      <c r="A6" s="19" t="str">
        <f>[1]Feedgroup_status!A6</f>
        <v>Catch_crop_biomass_org</v>
      </c>
      <c r="B6" s="312">
        <f>[1]Feedgroup_status!B6</f>
        <v>14984430.6695383</v>
      </c>
      <c r="C6" s="312">
        <f>[1]Feedgroup_status!J6</f>
        <v>450</v>
      </c>
      <c r="D6" s="312">
        <f>[1]Feedgroup_status!K6</f>
        <v>29.055415943814001</v>
      </c>
      <c r="E6" s="312">
        <f>[1]Feedgroup_status!L6</f>
        <v>3.8926992500794602</v>
      </c>
      <c r="F6" s="312">
        <f>[1]Feedgroup_status!M6</f>
        <v>30.036889072909101</v>
      </c>
      <c r="G6" s="312">
        <f>[1]Feedgroup_status!N6</f>
        <v>16.5</v>
      </c>
      <c r="H6" s="312">
        <f>[1]Feedgroup_status!O6</f>
        <v>183.93368622987001</v>
      </c>
      <c r="I6" s="312">
        <f>[1]Feedgroup_status!P6</f>
        <v>0</v>
      </c>
      <c r="J6" s="312">
        <f>[1]Feedgroup_status!Q6</f>
        <v>1</v>
      </c>
    </row>
    <row r="7" spans="1:10" x14ac:dyDescent="0.3">
      <c r="A7" s="19" t="str">
        <f>[1]Feedgroup_status!A7</f>
        <v>Grain_conv</v>
      </c>
      <c r="B7" s="312">
        <f>[1]Feedgroup_status!B7</f>
        <v>2183979945.54916</v>
      </c>
      <c r="C7" s="312">
        <f>[1]Feedgroup_status!J7</f>
        <v>450</v>
      </c>
      <c r="D7" s="312">
        <f>[1]Feedgroup_status!K7</f>
        <v>16.763556808227801</v>
      </c>
      <c r="E7" s="312">
        <f>[1]Feedgroup_status!L7</f>
        <v>3.10330868420662</v>
      </c>
      <c r="F7" s="312">
        <f>[1]Feedgroup_status!M7</f>
        <v>4.8756184519108396</v>
      </c>
      <c r="G7" s="312">
        <f>[1]Feedgroup_status!N7</f>
        <v>19.234891073546201</v>
      </c>
      <c r="H7" s="312">
        <f>[1]Feedgroup_status!O7</f>
        <v>850.51110268835396</v>
      </c>
      <c r="I7" s="312">
        <f>[1]Feedgroup_status!P7</f>
        <v>0</v>
      </c>
      <c r="J7" s="312">
        <f>[1]Feedgroup_status!Q7</f>
        <v>1</v>
      </c>
    </row>
    <row r="8" spans="1:10" x14ac:dyDescent="0.3">
      <c r="A8" s="19" t="str">
        <f>[1]Feedgroup_status!A8</f>
        <v>Grain_org</v>
      </c>
      <c r="B8" s="312">
        <f>[1]Feedgroup_status!B8</f>
        <v>73440040.768511996</v>
      </c>
      <c r="C8" s="312">
        <f>[1]Feedgroup_status!J8</f>
        <v>450</v>
      </c>
      <c r="D8" s="312">
        <f>[1]Feedgroup_status!K8</f>
        <v>15.965584763251099</v>
      </c>
      <c r="E8" s="312">
        <f>[1]Feedgroup_status!L8</f>
        <v>3.1979005598371502</v>
      </c>
      <c r="F8" s="312">
        <f>[1]Feedgroup_status!M8</f>
        <v>4.6680109868804696</v>
      </c>
      <c r="G8" s="312">
        <f>[1]Feedgroup_status!N8</f>
        <v>19.2888664548341</v>
      </c>
      <c r="H8" s="312">
        <f>[1]Feedgroup_status!O8</f>
        <v>850.11622419383002</v>
      </c>
      <c r="I8" s="312">
        <f>[1]Feedgroup_status!P8</f>
        <v>0</v>
      </c>
      <c r="J8" s="312">
        <f>[1]Feedgroup_status!Q8</f>
        <v>1</v>
      </c>
    </row>
    <row r="9" spans="1:10" x14ac:dyDescent="0.3">
      <c r="A9" s="19" t="str">
        <f>[1]Feedgroup_status!A9</f>
        <v>Grass_and_grass_clover_conv</v>
      </c>
      <c r="B9" s="312">
        <f>[1]Feedgroup_status!B9</f>
        <v>489901264.13272297</v>
      </c>
      <c r="C9" s="312">
        <f>[1]Feedgroup_status!J9</f>
        <v>450.00000233204003</v>
      </c>
      <c r="D9" s="312">
        <f>[1]Feedgroup_status!K9</f>
        <v>27.0203229895893</v>
      </c>
      <c r="E9" s="312">
        <f>[1]Feedgroup_status!L9</f>
        <v>3.6646866480221498</v>
      </c>
      <c r="F9" s="312">
        <f>[1]Feedgroup_status!M9</f>
        <v>28.092453829169798</v>
      </c>
      <c r="G9" s="312">
        <f>[1]Feedgroup_status!N9</f>
        <v>16.549135894677399</v>
      </c>
      <c r="H9" s="312">
        <f>[1]Feedgroup_status!O9</f>
        <v>181.626006259945</v>
      </c>
      <c r="I9" s="312">
        <f>[1]Feedgroup_status!P9</f>
        <v>0</v>
      </c>
      <c r="J9" s="312">
        <f>[1]Feedgroup_status!Q9</f>
        <v>1</v>
      </c>
    </row>
    <row r="10" spans="1:10" x14ac:dyDescent="0.3">
      <c r="A10" s="19" t="str">
        <f>[1]Feedgroup_status!A10</f>
        <v>Grass_and_grass_clover_org</v>
      </c>
      <c r="B10" s="312">
        <f>[1]Feedgroup_status!B10</f>
        <v>198799154.692848</v>
      </c>
      <c r="C10" s="312">
        <f>[1]Feedgroup_status!J10</f>
        <v>450.00007165681598</v>
      </c>
      <c r="D10" s="312">
        <f>[1]Feedgroup_status!K10</f>
        <v>26.523962609150399</v>
      </c>
      <c r="E10" s="312">
        <f>[1]Feedgroup_status!L10</f>
        <v>3.6055782621371102</v>
      </c>
      <c r="F10" s="312">
        <f>[1]Feedgroup_status!M10</f>
        <v>27.561193702598601</v>
      </c>
      <c r="G10" s="312">
        <f>[1]Feedgroup_status!N10</f>
        <v>16.528960088099701</v>
      </c>
      <c r="H10" s="312">
        <f>[1]Feedgroup_status!O10</f>
        <v>181.16755850137801</v>
      </c>
      <c r="I10" s="312">
        <f>[1]Feedgroup_status!P10</f>
        <v>0</v>
      </c>
      <c r="J10" s="312">
        <f>[1]Feedgroup_status!Q10</f>
        <v>1</v>
      </c>
    </row>
    <row r="11" spans="1:10" x14ac:dyDescent="0.3">
      <c r="A11" s="19" t="str">
        <f>[1]Feedgroup_status!A11</f>
        <v>Grass_legume_grass_no_yield_a_conv</v>
      </c>
      <c r="B11" s="312">
        <f>[1]Feedgroup_status!B11</f>
        <v>5322698.0913484804</v>
      </c>
      <c r="C11" s="312">
        <f>[1]Feedgroup_status!J11</f>
        <v>450</v>
      </c>
      <c r="D11" s="312">
        <f>[1]Feedgroup_status!K11</f>
        <v>29.12</v>
      </c>
      <c r="E11" s="312">
        <f>[1]Feedgroup_status!L11</f>
        <v>3.9</v>
      </c>
      <c r="F11" s="312">
        <f>[1]Feedgroup_status!M11</f>
        <v>30.1</v>
      </c>
      <c r="G11" s="312">
        <f>[1]Feedgroup_status!N11</f>
        <v>16.5</v>
      </c>
      <c r="H11" s="312">
        <f>[1]Feedgroup_status!O11</f>
        <v>180</v>
      </c>
      <c r="I11" s="312">
        <f>[1]Feedgroup_status!P11</f>
        <v>0</v>
      </c>
      <c r="J11" s="312">
        <f>[1]Feedgroup_status!Q11</f>
        <v>1</v>
      </c>
    </row>
    <row r="12" spans="1:10" x14ac:dyDescent="0.3">
      <c r="A12" s="19" t="str">
        <f>[1]Feedgroup_status!A12</f>
        <v>Grass_legume_grass_no_yield_a_org</v>
      </c>
      <c r="B12" s="312">
        <f>[1]Feedgroup_status!B12</f>
        <v>1096178.6212863401</v>
      </c>
      <c r="C12" s="312">
        <f>[1]Feedgroup_status!J12</f>
        <v>450</v>
      </c>
      <c r="D12" s="312">
        <f>[1]Feedgroup_status!K12</f>
        <v>29.12</v>
      </c>
      <c r="E12" s="312">
        <f>[1]Feedgroup_status!L12</f>
        <v>3.9</v>
      </c>
      <c r="F12" s="312">
        <f>[1]Feedgroup_status!M12</f>
        <v>30.1</v>
      </c>
      <c r="G12" s="312">
        <f>[1]Feedgroup_status!N12</f>
        <v>16.5</v>
      </c>
      <c r="H12" s="312">
        <f>[1]Feedgroup_status!O12</f>
        <v>180</v>
      </c>
      <c r="I12" s="312">
        <f>[1]Feedgroup_status!P12</f>
        <v>0</v>
      </c>
      <c r="J12" s="312">
        <f>[1]Feedgroup_status!Q12</f>
        <v>1</v>
      </c>
    </row>
    <row r="13" spans="1:10" x14ac:dyDescent="0.3">
      <c r="A13" s="19" t="str">
        <f>[1]Feedgroup_status!A13</f>
        <v>Grass_legume_grass_no_yield_b_conv</v>
      </c>
      <c r="B13" s="312">
        <f>[1]Feedgroup_status!B13</f>
        <v>83450442.579115301</v>
      </c>
      <c r="C13" s="312">
        <f>[1]Feedgroup_status!J13</f>
        <v>450</v>
      </c>
      <c r="D13" s="312">
        <f>[1]Feedgroup_status!K13</f>
        <v>26.154825365531298</v>
      </c>
      <c r="E13" s="312">
        <f>[1]Feedgroup_status!L13</f>
        <v>3.5648089365175499</v>
      </c>
      <c r="F13" s="312">
        <f>[1]Feedgroup_status!M13</f>
        <v>27.2024594734517</v>
      </c>
      <c r="G13" s="312">
        <f>[1]Feedgroup_status!N13</f>
        <v>16.5</v>
      </c>
      <c r="H13" s="312">
        <f>[1]Feedgroup_status!O13</f>
        <v>180</v>
      </c>
      <c r="I13" s="312">
        <f>[1]Feedgroup_status!P13</f>
        <v>0</v>
      </c>
      <c r="J13" s="312">
        <f>[1]Feedgroup_status!Q13</f>
        <v>1</v>
      </c>
    </row>
    <row r="14" spans="1:10" x14ac:dyDescent="0.3">
      <c r="A14" s="19" t="str">
        <f>[1]Feedgroup_status!A14</f>
        <v>Grass_legume_grass_no_yield_b_org</v>
      </c>
      <c r="B14" s="312">
        <f>[1]Feedgroup_status!B14</f>
        <v>10633554.1487241</v>
      </c>
      <c r="C14" s="312">
        <f>[1]Feedgroup_status!J14</f>
        <v>450</v>
      </c>
      <c r="D14" s="312">
        <f>[1]Feedgroup_status!K14</f>
        <v>26.780671062105899</v>
      </c>
      <c r="E14" s="312">
        <f>[1]Feedgroup_status!L14</f>
        <v>3.6355561640744698</v>
      </c>
      <c r="F14" s="312">
        <f>[1]Feedgroup_status!M14</f>
        <v>27.814029951666001</v>
      </c>
      <c r="G14" s="312">
        <f>[1]Feedgroup_status!N14</f>
        <v>16.5</v>
      </c>
      <c r="H14" s="312">
        <f>[1]Feedgroup_status!O14</f>
        <v>180</v>
      </c>
      <c r="I14" s="312">
        <f>[1]Feedgroup_status!P14</f>
        <v>0</v>
      </c>
      <c r="J14" s="312">
        <f>[1]Feedgroup_status!Q14</f>
        <v>1</v>
      </c>
    </row>
    <row r="15" spans="1:10" x14ac:dyDescent="0.3">
      <c r="A15" s="19" t="str">
        <f>[1]Feedgroup_status!A15</f>
        <v>Human_food_protein_legumes_conv</v>
      </c>
      <c r="B15" s="312">
        <f>[1]Feedgroup_status!B15</f>
        <v>3608888.4354582001</v>
      </c>
      <c r="C15" s="312">
        <f>[1]Feedgroup_status!J15</f>
        <v>450</v>
      </c>
      <c r="D15" s="312">
        <f>[1]Feedgroup_status!K15</f>
        <v>43.3</v>
      </c>
      <c r="E15" s="312">
        <f>[1]Feedgroup_status!L15</f>
        <v>3.45</v>
      </c>
      <c r="F15" s="312">
        <f>[1]Feedgroup_status!M15</f>
        <v>26.21</v>
      </c>
      <c r="G15" s="312">
        <f>[1]Feedgroup_status!N15</f>
        <v>16.5</v>
      </c>
      <c r="H15" s="312">
        <f>[1]Feedgroup_status!O15</f>
        <v>213</v>
      </c>
      <c r="I15" s="312">
        <f>[1]Feedgroup_status!P15</f>
        <v>0</v>
      </c>
      <c r="J15" s="312">
        <f>[1]Feedgroup_status!Q15</f>
        <v>1</v>
      </c>
    </row>
    <row r="16" spans="1:10" x14ac:dyDescent="0.3">
      <c r="A16" s="19" t="str">
        <f>[1]Feedgroup_status!A16</f>
        <v>Human_food_protein_legumes_org</v>
      </c>
      <c r="B16" s="312">
        <f>[1]Feedgroup_status!B16</f>
        <v>1154065.29918488</v>
      </c>
      <c r="C16" s="312">
        <f>[1]Feedgroup_status!J16</f>
        <v>450</v>
      </c>
      <c r="D16" s="312">
        <f>[1]Feedgroup_status!K16</f>
        <v>43.3</v>
      </c>
      <c r="E16" s="312">
        <f>[1]Feedgroup_status!L16</f>
        <v>3.45</v>
      </c>
      <c r="F16" s="312">
        <f>[1]Feedgroup_status!M16</f>
        <v>26.21</v>
      </c>
      <c r="G16" s="312">
        <f>[1]Feedgroup_status!N16</f>
        <v>16.5</v>
      </c>
      <c r="H16" s="312">
        <f>[1]Feedgroup_status!O16</f>
        <v>213</v>
      </c>
      <c r="I16" s="312">
        <f>[1]Feedgroup_status!P16</f>
        <v>0</v>
      </c>
      <c r="J16" s="312">
        <f>[1]Feedgroup_status!Q16</f>
        <v>1</v>
      </c>
    </row>
    <row r="17" spans="1:10" x14ac:dyDescent="0.3">
      <c r="A17" s="19" t="str">
        <f>[1]Feedgroup_status!A17</f>
        <v>Maize_whole_crop_fresh_conv</v>
      </c>
      <c r="B17" s="312">
        <f>[1]Feedgroup_status!B17</f>
        <v>43060509.987958401</v>
      </c>
      <c r="C17" s="312">
        <f>[1]Feedgroup_status!J17</f>
        <v>450</v>
      </c>
      <c r="D17" s="312">
        <f>[1]Feedgroup_status!K17</f>
        <v>11.68</v>
      </c>
      <c r="E17" s="312">
        <f>[1]Feedgroup_status!L17</f>
        <v>2.2000000000000002</v>
      </c>
      <c r="F17" s="312">
        <f>[1]Feedgroup_status!M17</f>
        <v>11.3</v>
      </c>
      <c r="G17" s="312">
        <f>[1]Feedgroup_status!N17</f>
        <v>17.7</v>
      </c>
      <c r="H17" s="312">
        <f>[1]Feedgroup_status!O17</f>
        <v>318</v>
      </c>
      <c r="I17" s="312">
        <f>[1]Feedgroup_status!P17</f>
        <v>0</v>
      </c>
      <c r="J17" s="312">
        <f>[1]Feedgroup_status!Q17</f>
        <v>1</v>
      </c>
    </row>
    <row r="18" spans="1:10" x14ac:dyDescent="0.3">
      <c r="A18" s="19" t="str">
        <f>[1]Feedgroup_status!A18</f>
        <v>Maize_whole_crop_fresh_org</v>
      </c>
      <c r="B18" s="312">
        <f>[1]Feedgroup_status!B18</f>
        <v>0</v>
      </c>
      <c r="C18" s="312">
        <f>[1]Feedgroup_status!J18</f>
        <v>450</v>
      </c>
      <c r="D18" s="312">
        <f>[1]Feedgroup_status!K18</f>
        <v>11.68</v>
      </c>
      <c r="E18" s="312">
        <f>[1]Feedgroup_status!L18</f>
        <v>2.2000000000000002</v>
      </c>
      <c r="F18" s="312">
        <f>[1]Feedgroup_status!M18</f>
        <v>11.3</v>
      </c>
      <c r="G18" s="312">
        <f>[1]Feedgroup_status!N18</f>
        <v>17.7</v>
      </c>
      <c r="H18" s="312">
        <f>[1]Feedgroup_status!O18</f>
        <v>318</v>
      </c>
      <c r="I18" s="312">
        <f>[1]Feedgroup_status!P18</f>
        <v>0</v>
      </c>
      <c r="J18" s="312">
        <f>[1]Feedgroup_status!Q18</f>
        <v>1</v>
      </c>
    </row>
    <row r="19" spans="1:10" x14ac:dyDescent="0.3">
      <c r="A19" s="19" t="str">
        <f>[1]Feedgroup_status!A19</f>
        <v>Oilseed_conv</v>
      </c>
      <c r="B19" s="312">
        <f>[1]Feedgroup_status!B19</f>
        <v>0</v>
      </c>
      <c r="C19" s="312">
        <f>[1]Feedgroup_status!J19</f>
        <v>0</v>
      </c>
      <c r="D19" s="312" t="e">
        <f>[1]Feedgroup_status!K19</f>
        <v>#NUM!</v>
      </c>
      <c r="E19" s="312" t="e">
        <f>[1]Feedgroup_status!L19</f>
        <v>#NUM!</v>
      </c>
      <c r="F19" s="312">
        <f>[1]Feedgroup_status!M19</f>
        <v>0</v>
      </c>
      <c r="G19" s="312">
        <f>[1]Feedgroup_status!N19</f>
        <v>0</v>
      </c>
      <c r="H19" s="312">
        <f>[1]Feedgroup_status!O19</f>
        <v>0</v>
      </c>
      <c r="I19" s="312">
        <f>[1]Feedgroup_status!P19</f>
        <v>0</v>
      </c>
      <c r="J19" s="312">
        <f>[1]Feedgroup_status!Q19</f>
        <v>1</v>
      </c>
    </row>
    <row r="20" spans="1:10" x14ac:dyDescent="0.3">
      <c r="A20" s="19" t="str">
        <f>[1]Feedgroup_status!A20</f>
        <v>Oilseed_org</v>
      </c>
      <c r="B20" s="312">
        <f>[1]Feedgroup_status!B20</f>
        <v>0</v>
      </c>
      <c r="C20" s="312" t="e">
        <f>[1]Feedgroup_status!J20</f>
        <v>#NUM!</v>
      </c>
      <c r="D20" s="312">
        <f>[1]Feedgroup_status!K20</f>
        <v>0</v>
      </c>
      <c r="E20" s="312" t="e">
        <f>[1]Feedgroup_status!L20</f>
        <v>#NUM!</v>
      </c>
      <c r="F20" s="312">
        <f>[1]Feedgroup_status!M20</f>
        <v>0</v>
      </c>
      <c r="G20" s="312">
        <f>[1]Feedgroup_status!N20</f>
        <v>0</v>
      </c>
      <c r="H20" s="312">
        <f>[1]Feedgroup_status!O20</f>
        <v>0</v>
      </c>
      <c r="I20" s="312">
        <f>[1]Feedgroup_status!P20</f>
        <v>0</v>
      </c>
      <c r="J20" s="312">
        <f>[1]Feedgroup_status!Q20</f>
        <v>1</v>
      </c>
    </row>
    <row r="21" spans="1:10" x14ac:dyDescent="0.3">
      <c r="A21" s="19" t="str">
        <f>[1]Feedgroup_status!A21</f>
        <v>Potatoes_not_starch_powder_conv</v>
      </c>
      <c r="B21" s="312">
        <f>[1]Feedgroup_status!B21</f>
        <v>176455559.19952199</v>
      </c>
      <c r="C21" s="312">
        <f>[1]Feedgroup_status!J21</f>
        <v>450</v>
      </c>
      <c r="D21" s="312">
        <f>[1]Feedgroup_status!K21</f>
        <v>14.72</v>
      </c>
      <c r="E21" s="312">
        <f>[1]Feedgroup_status!L21</f>
        <v>2.1</v>
      </c>
      <c r="F21" s="312">
        <f>[1]Feedgroup_status!M21</f>
        <v>20</v>
      </c>
      <c r="G21" s="312">
        <f>[1]Feedgroup_status!N21</f>
        <v>18.2</v>
      </c>
      <c r="H21" s="312">
        <f>[1]Feedgroup_status!O21</f>
        <v>240</v>
      </c>
      <c r="I21" s="312">
        <f>[1]Feedgroup_status!P21</f>
        <v>0</v>
      </c>
      <c r="J21" s="312">
        <f>[1]Feedgroup_status!Q21</f>
        <v>1</v>
      </c>
    </row>
    <row r="22" spans="1:10" x14ac:dyDescent="0.3">
      <c r="A22" s="19" t="str">
        <f>[1]Feedgroup_status!A22</f>
        <v>Potatoes_not_starch_powder_org</v>
      </c>
      <c r="B22" s="312">
        <f>[1]Feedgroup_status!B22</f>
        <v>12746719.957643401</v>
      </c>
      <c r="C22" s="312">
        <f>[1]Feedgroup_status!J22</f>
        <v>450</v>
      </c>
      <c r="D22" s="312">
        <f>[1]Feedgroup_status!K22</f>
        <v>14.72</v>
      </c>
      <c r="E22" s="312">
        <f>[1]Feedgroup_status!L22</f>
        <v>2.1</v>
      </c>
      <c r="F22" s="312">
        <f>[1]Feedgroup_status!M22</f>
        <v>20</v>
      </c>
      <c r="G22" s="312">
        <f>[1]Feedgroup_status!N22</f>
        <v>18.2</v>
      </c>
      <c r="H22" s="312">
        <f>[1]Feedgroup_status!O22</f>
        <v>240</v>
      </c>
      <c r="I22" s="312">
        <f>[1]Feedgroup_status!P22</f>
        <v>0</v>
      </c>
      <c r="J22" s="312">
        <f>[1]Feedgroup_status!Q22</f>
        <v>1</v>
      </c>
    </row>
    <row r="23" spans="1:10" x14ac:dyDescent="0.3">
      <c r="A23" s="19" t="str">
        <f>[1]Feedgroup_status!A23</f>
        <v>Potatoes_starch_powder_conv</v>
      </c>
      <c r="B23" s="312">
        <f>[1]Feedgroup_status!B23</f>
        <v>0</v>
      </c>
      <c r="C23" s="312">
        <f>[1]Feedgroup_status!J23</f>
        <v>0</v>
      </c>
      <c r="D23" s="312">
        <f>[1]Feedgroup_status!K23</f>
        <v>0</v>
      </c>
      <c r="E23" s="312" t="e">
        <f>[1]Feedgroup_status!L23</f>
        <v>#NUM!</v>
      </c>
      <c r="F23" s="312">
        <f>[1]Feedgroup_status!M23</f>
        <v>0</v>
      </c>
      <c r="G23" s="312">
        <f>[1]Feedgroup_status!N23</f>
        <v>0</v>
      </c>
      <c r="H23" s="312">
        <f>[1]Feedgroup_status!O23</f>
        <v>0</v>
      </c>
      <c r="I23" s="312">
        <f>[1]Feedgroup_status!P23</f>
        <v>0</v>
      </c>
      <c r="J23" s="312">
        <f>[1]Feedgroup_status!Q23</f>
        <v>1</v>
      </c>
    </row>
    <row r="24" spans="1:10" x14ac:dyDescent="0.3">
      <c r="A24" s="19" t="str">
        <f>[1]Feedgroup_status!A24</f>
        <v>Potatoes_starch_powder_org</v>
      </c>
      <c r="B24" s="312">
        <f>[1]Feedgroup_status!B24</f>
        <v>0</v>
      </c>
      <c r="C24" s="312" t="e">
        <f>[1]Feedgroup_status!J24</f>
        <v>#NUM!</v>
      </c>
      <c r="D24" s="312">
        <f>[1]Feedgroup_status!K24</f>
        <v>0</v>
      </c>
      <c r="E24" s="312" t="e">
        <f>[1]Feedgroup_status!L24</f>
        <v>#NUM!</v>
      </c>
      <c r="F24" s="312">
        <f>[1]Feedgroup_status!M24</f>
        <v>0</v>
      </c>
      <c r="G24" s="312">
        <f>[1]Feedgroup_status!N24</f>
        <v>0</v>
      </c>
      <c r="H24" s="312">
        <f>[1]Feedgroup_status!O24</f>
        <v>0</v>
      </c>
      <c r="I24" s="312">
        <f>[1]Feedgroup_status!P24</f>
        <v>0</v>
      </c>
      <c r="J24" s="312">
        <f>[1]Feedgroup_status!Q24</f>
        <v>1</v>
      </c>
    </row>
    <row r="25" spans="1:10" x14ac:dyDescent="0.3">
      <c r="A25" s="19" t="str">
        <f>[1]Feedgroup_status!A25</f>
        <v>Protein_2_conv</v>
      </c>
      <c r="B25" s="312">
        <f>[1]Feedgroup_status!B25</f>
        <v>5.9604644775390599E-8</v>
      </c>
      <c r="C25" s="312">
        <f>[1]Feedgroup_status!J25</f>
        <v>450</v>
      </c>
      <c r="D25" s="312">
        <f>[1]Feedgroup_status!K25</f>
        <v>47.944927145819598</v>
      </c>
      <c r="E25" s="312">
        <f>[1]Feedgroup_status!L25</f>
        <v>11.2845590074899</v>
      </c>
      <c r="F25" s="312">
        <f>[1]Feedgroup_status!M25</f>
        <v>15.617424834684901</v>
      </c>
      <c r="G25" s="312">
        <f>[1]Feedgroup_status!N25</f>
        <v>21.642157630789701</v>
      </c>
      <c r="H25" s="312">
        <f>[1]Feedgroup_status!O25</f>
        <v>879.383109851227</v>
      </c>
      <c r="I25" s="312">
        <f>[1]Feedgroup_status!P25</f>
        <v>0</v>
      </c>
      <c r="J25" s="312">
        <f>[1]Feedgroup_status!Q25</f>
        <v>1</v>
      </c>
    </row>
    <row r="26" spans="1:10" x14ac:dyDescent="0.3">
      <c r="A26" s="19" t="str">
        <f>[1]Feedgroup_status!A26</f>
        <v>Protein_2_org</v>
      </c>
      <c r="B26" s="312">
        <f>[1]Feedgroup_status!B26</f>
        <v>0</v>
      </c>
      <c r="C26" s="312">
        <f>[1]Feedgroup_status!J26</f>
        <v>450</v>
      </c>
      <c r="D26" s="312">
        <f>[1]Feedgroup_status!K26</f>
        <v>43.777938014621903</v>
      </c>
      <c r="E26" s="312">
        <f>[1]Feedgroup_status!L26</f>
        <v>6.4144561918241498</v>
      </c>
      <c r="F26" s="312">
        <f>[1]Feedgroup_status!M26</f>
        <v>12.727445633268699</v>
      </c>
      <c r="G26" s="312">
        <f>[1]Feedgroup_status!N26</f>
        <v>20.018036796907101</v>
      </c>
      <c r="H26" s="312">
        <f>[1]Feedgroup_status!O26</f>
        <v>854.36833436743996</v>
      </c>
      <c r="I26" s="312">
        <f>[1]Feedgroup_status!P26</f>
        <v>0</v>
      </c>
      <c r="J26" s="312">
        <f>[1]Feedgroup_status!Q26</f>
        <v>1</v>
      </c>
    </row>
    <row r="27" spans="1:10" x14ac:dyDescent="0.3">
      <c r="A27" s="19" t="str">
        <f>[1]Feedgroup_status!A27</f>
        <v>Protein_grass_clover_biorefinery_conv</v>
      </c>
      <c r="B27" s="312">
        <f>[1]Feedgroup_status!B27</f>
        <v>0</v>
      </c>
      <c r="C27" s="312">
        <f>[1]Feedgroup_status!J27</f>
        <v>0</v>
      </c>
      <c r="D27" s="312">
        <f>[1]Feedgroup_status!K27</f>
        <v>0</v>
      </c>
      <c r="E27" s="312">
        <f>[1]Feedgroup_status!L27</f>
        <v>0</v>
      </c>
      <c r="F27" s="312" t="e">
        <f>[1]Feedgroup_status!M27</f>
        <v>#NUM!</v>
      </c>
      <c r="G27" s="312" t="e">
        <f>[1]Feedgroup_status!N27</f>
        <v>#NUM!</v>
      </c>
      <c r="H27" s="312">
        <f>[1]Feedgroup_status!O27</f>
        <v>0</v>
      </c>
      <c r="I27" s="312">
        <f>[1]Feedgroup_status!P27</f>
        <v>0</v>
      </c>
      <c r="J27" s="312">
        <f>[1]Feedgroup_status!Q27</f>
        <v>1</v>
      </c>
    </row>
    <row r="28" spans="1:10" x14ac:dyDescent="0.3">
      <c r="A28" s="19" t="str">
        <f>[1]Feedgroup_status!A28</f>
        <v>Protein_grass_clover_biorefinery_org</v>
      </c>
      <c r="B28" s="312">
        <f>[1]Feedgroup_status!B28</f>
        <v>0</v>
      </c>
      <c r="C28" s="312" t="e">
        <f>[1]Feedgroup_status!J28</f>
        <v>#NUM!</v>
      </c>
      <c r="D28" s="312">
        <f>[1]Feedgroup_status!K28</f>
        <v>0</v>
      </c>
      <c r="E28" s="312" t="e">
        <f>[1]Feedgroup_status!L28</f>
        <v>#NUM!</v>
      </c>
      <c r="F28" s="312">
        <f>[1]Feedgroup_status!M28</f>
        <v>0</v>
      </c>
      <c r="G28" s="312">
        <f>[1]Feedgroup_status!N28</f>
        <v>0</v>
      </c>
      <c r="H28" s="312">
        <f>[1]Feedgroup_status!O28</f>
        <v>0</v>
      </c>
      <c r="I28" s="312">
        <f>[1]Feedgroup_status!P28</f>
        <v>0</v>
      </c>
      <c r="J28" s="312">
        <f>[1]Feedgroup_status!Q28</f>
        <v>1</v>
      </c>
    </row>
    <row r="29" spans="1:10" x14ac:dyDescent="0.3">
      <c r="A29" s="19" t="str">
        <f>[1]Feedgroup_status!A29</f>
        <v>Small_seeds_conv</v>
      </c>
      <c r="B29" s="312">
        <f>[1]Feedgroup_status!B29</f>
        <v>104186726.52822199</v>
      </c>
      <c r="C29" s="312">
        <f>[1]Feedgroup_status!J29</f>
        <v>450</v>
      </c>
      <c r="D29" s="312">
        <f>[1]Feedgroup_status!K29</f>
        <v>14.24</v>
      </c>
      <c r="E29" s="312">
        <f>[1]Feedgroup_status!L29</f>
        <v>3</v>
      </c>
      <c r="F29" s="312">
        <f>[1]Feedgroup_status!M29</f>
        <v>4.5</v>
      </c>
      <c r="G29" s="312">
        <f>[1]Feedgroup_status!N29</f>
        <v>19.100000000000001</v>
      </c>
      <c r="H29" s="312">
        <f>[1]Feedgroup_status!O29</f>
        <v>880</v>
      </c>
      <c r="I29" s="312">
        <f>[1]Feedgroup_status!P29</f>
        <v>0</v>
      </c>
      <c r="J29" s="312">
        <f>[1]Feedgroup_status!Q29</f>
        <v>1</v>
      </c>
    </row>
    <row r="30" spans="1:10" x14ac:dyDescent="0.3">
      <c r="A30" s="19" t="str">
        <f>[1]Feedgroup_status!A30</f>
        <v>Small_seeds_org</v>
      </c>
      <c r="B30" s="312">
        <f>[1]Feedgroup_status!B30</f>
        <v>4640979.1975681204</v>
      </c>
      <c r="C30" s="312">
        <f>[1]Feedgroup_status!J30</f>
        <v>450</v>
      </c>
      <c r="D30" s="312">
        <f>[1]Feedgroup_status!K30</f>
        <v>14.24</v>
      </c>
      <c r="E30" s="312">
        <f>[1]Feedgroup_status!L30</f>
        <v>3</v>
      </c>
      <c r="F30" s="312">
        <f>[1]Feedgroup_status!M30</f>
        <v>4.5</v>
      </c>
      <c r="G30" s="312">
        <f>[1]Feedgroup_status!N30</f>
        <v>19.100000000000001</v>
      </c>
      <c r="H30" s="312">
        <f>[1]Feedgroup_status!O30</f>
        <v>880</v>
      </c>
      <c r="I30" s="312">
        <f>[1]Feedgroup_status!P30</f>
        <v>0</v>
      </c>
      <c r="J30" s="312">
        <f>[1]Feedgroup_status!Q30</f>
        <v>1</v>
      </c>
    </row>
    <row r="31" spans="1:10" x14ac:dyDescent="0.3">
      <c r="A31" s="19" t="str">
        <f>[1]Feedgroup_status!A31</f>
        <v>Straw_conv</v>
      </c>
      <c r="B31" s="312">
        <f>[1]Feedgroup_status!B31</f>
        <v>2330814317.1104798</v>
      </c>
      <c r="C31" s="312">
        <f>[1]Feedgroup_status!J31</f>
        <v>450</v>
      </c>
      <c r="D31" s="312">
        <f>[1]Feedgroup_status!K31</f>
        <v>6.5171805068514397</v>
      </c>
      <c r="E31" s="312">
        <f>[1]Feedgroup_status!L31</f>
        <v>0.90014256800446502</v>
      </c>
      <c r="F31" s="312">
        <f>[1]Feedgroup_status!M31</f>
        <v>16.3043607236127</v>
      </c>
      <c r="G31" s="312">
        <f>[1]Feedgroup_status!N31</f>
        <v>18.237659713728799</v>
      </c>
      <c r="H31" s="312">
        <f>[1]Feedgroup_status!O31</f>
        <v>850.05419244301197</v>
      </c>
      <c r="I31" s="312">
        <f>[1]Feedgroup_status!P31</f>
        <v>0</v>
      </c>
      <c r="J31" s="312">
        <f>[1]Feedgroup_status!Q31</f>
        <v>1</v>
      </c>
    </row>
    <row r="32" spans="1:10" x14ac:dyDescent="0.3">
      <c r="A32" s="19" t="str">
        <f>[1]Feedgroup_status!A32</f>
        <v>Straw_oilseed_conv</v>
      </c>
      <c r="B32" s="312">
        <f>[1]Feedgroup_status!B32</f>
        <v>495112684.61503798</v>
      </c>
      <c r="C32" s="312">
        <f>[1]Feedgroup_status!J32</f>
        <v>450</v>
      </c>
      <c r="D32" s="312">
        <f>[1]Feedgroup_status!K32</f>
        <v>5.28</v>
      </c>
      <c r="E32" s="312">
        <f>[1]Feedgroup_status!L32</f>
        <v>1</v>
      </c>
      <c r="F32" s="312">
        <f>[1]Feedgroup_status!M32</f>
        <v>20.2</v>
      </c>
      <c r="G32" s="312">
        <f>[1]Feedgroup_status!N32</f>
        <v>17.7</v>
      </c>
      <c r="H32" s="312">
        <f>[1]Feedgroup_status!O32</f>
        <v>950</v>
      </c>
      <c r="I32" s="312">
        <f>[1]Feedgroup_status!P32</f>
        <v>0</v>
      </c>
      <c r="J32" s="312">
        <f>[1]Feedgroup_status!Q32</f>
        <v>1</v>
      </c>
    </row>
    <row r="33" spans="1:10" x14ac:dyDescent="0.3">
      <c r="A33" s="19" t="str">
        <f>[1]Feedgroup_status!A33</f>
        <v>Straw_oilseed_org</v>
      </c>
      <c r="B33" s="312">
        <f>[1]Feedgroup_status!B33</f>
        <v>12631199.191648399</v>
      </c>
      <c r="C33" s="312">
        <f>[1]Feedgroup_status!J33</f>
        <v>450</v>
      </c>
      <c r="D33" s="312">
        <f>[1]Feedgroup_status!K33</f>
        <v>5.28</v>
      </c>
      <c r="E33" s="312">
        <f>[1]Feedgroup_status!L33</f>
        <v>1</v>
      </c>
      <c r="F33" s="312">
        <f>[1]Feedgroup_status!M33</f>
        <v>20.2</v>
      </c>
      <c r="G33" s="312">
        <f>[1]Feedgroup_status!N33</f>
        <v>17.7</v>
      </c>
      <c r="H33" s="312">
        <f>[1]Feedgroup_status!O33</f>
        <v>950</v>
      </c>
      <c r="I33" s="312">
        <f>[1]Feedgroup_status!P33</f>
        <v>0</v>
      </c>
      <c r="J33" s="312">
        <f>[1]Feedgroup_status!Q33</f>
        <v>1</v>
      </c>
    </row>
    <row r="34" spans="1:10" x14ac:dyDescent="0.3">
      <c r="A34" s="19" t="str">
        <f>[1]Feedgroup_status!A34</f>
        <v>Straw_org</v>
      </c>
      <c r="B34" s="312">
        <f>[1]Feedgroup_status!B34</f>
        <v>103851288.57662401</v>
      </c>
      <c r="C34" s="312">
        <f>[1]Feedgroup_status!J34</f>
        <v>450</v>
      </c>
      <c r="D34" s="312">
        <f>[1]Feedgroup_status!K34</f>
        <v>6.8823380776112799</v>
      </c>
      <c r="E34" s="312">
        <f>[1]Feedgroup_status!L34</f>
        <v>1.0185604724774799</v>
      </c>
      <c r="F34" s="312">
        <f>[1]Feedgroup_status!M34</f>
        <v>14.9759990893356</v>
      </c>
      <c r="G34" s="312">
        <f>[1]Feedgroup_status!N34</f>
        <v>18.157906078321201</v>
      </c>
      <c r="H34" s="312">
        <f>[1]Feedgroup_status!O34</f>
        <v>850.96796238432705</v>
      </c>
      <c r="I34" s="312">
        <f>[1]Feedgroup_status!P34</f>
        <v>0</v>
      </c>
      <c r="J34" s="312">
        <f>[1]Feedgroup_status!Q34</f>
        <v>1</v>
      </c>
    </row>
    <row r="35" spans="1:10" x14ac:dyDescent="0.3">
      <c r="A35" s="19" t="str">
        <f>[1]Feedgroup_status!A35</f>
        <v>Straw_seed_grass_conv</v>
      </c>
      <c r="B35" s="312">
        <f>[1]Feedgroup_status!B35</f>
        <v>347592490.50010699</v>
      </c>
      <c r="C35" s="312">
        <f>[1]Feedgroup_status!J35</f>
        <v>450</v>
      </c>
      <c r="D35" s="312">
        <f>[1]Feedgroup_status!K35</f>
        <v>10.72</v>
      </c>
      <c r="E35" s="312">
        <f>[1]Feedgroup_status!L35</f>
        <v>1.1000000000000001</v>
      </c>
      <c r="F35" s="312">
        <f>[1]Feedgroup_status!M35</f>
        <v>15</v>
      </c>
      <c r="G35" s="312">
        <f>[1]Feedgroup_status!N35</f>
        <v>18</v>
      </c>
      <c r="H35" s="312">
        <f>[1]Feedgroup_status!O35</f>
        <v>850</v>
      </c>
      <c r="I35" s="312">
        <f>[1]Feedgroup_status!P35</f>
        <v>0</v>
      </c>
      <c r="J35" s="312">
        <f>[1]Feedgroup_status!Q35</f>
        <v>1</v>
      </c>
    </row>
    <row r="36" spans="1:10" x14ac:dyDescent="0.3">
      <c r="A36" s="19" t="str">
        <f>[1]Feedgroup_status!A36</f>
        <v>Straw_seed_grass_org</v>
      </c>
      <c r="B36" s="312">
        <f>[1]Feedgroup_status!B36</f>
        <v>15640099.895804601</v>
      </c>
      <c r="C36" s="312">
        <f>[1]Feedgroup_status!J36</f>
        <v>450</v>
      </c>
      <c r="D36" s="312">
        <f>[1]Feedgroup_status!K36</f>
        <v>10.72</v>
      </c>
      <c r="E36" s="312">
        <f>[1]Feedgroup_status!L36</f>
        <v>1.1000000000000001</v>
      </c>
      <c r="F36" s="312">
        <f>[1]Feedgroup_status!M36</f>
        <v>15</v>
      </c>
      <c r="G36" s="312">
        <f>[1]Feedgroup_status!N36</f>
        <v>18</v>
      </c>
      <c r="H36" s="312">
        <f>[1]Feedgroup_status!O36</f>
        <v>850</v>
      </c>
      <c r="I36" s="312">
        <f>[1]Feedgroup_status!P36</f>
        <v>0</v>
      </c>
      <c r="J36" s="312">
        <f>[1]Feedgroup_status!Q36</f>
        <v>1</v>
      </c>
    </row>
    <row r="37" spans="1:10" x14ac:dyDescent="0.3">
      <c r="A37" s="19" t="str">
        <f>[1]Feedgroup_status!A37</f>
        <v>Sugar_beets_factory_conv</v>
      </c>
      <c r="B37" s="312">
        <f>[1]Feedgroup_status!B37</f>
        <v>0</v>
      </c>
      <c r="C37" s="312">
        <f>[1]Feedgroup_status!J37</f>
        <v>0</v>
      </c>
      <c r="D37" s="312" t="e">
        <f>[1]Feedgroup_status!K37</f>
        <v>#NUM!</v>
      </c>
      <c r="E37" s="312">
        <f>[1]Feedgroup_status!L37</f>
        <v>0</v>
      </c>
      <c r="F37" s="312" t="e">
        <f>[1]Feedgroup_status!M37</f>
        <v>#NUM!</v>
      </c>
      <c r="G37" s="312">
        <f>[1]Feedgroup_status!N37</f>
        <v>0</v>
      </c>
      <c r="H37" s="312">
        <f>[1]Feedgroup_status!O37</f>
        <v>0</v>
      </c>
      <c r="I37" s="312">
        <f>[1]Feedgroup_status!P37</f>
        <v>0</v>
      </c>
      <c r="J37" s="312">
        <f>[1]Feedgroup_status!Q37</f>
        <v>1</v>
      </c>
    </row>
    <row r="38" spans="1:10" x14ac:dyDescent="0.3">
      <c r="A38" s="19" t="str">
        <f>[1]Feedgroup_status!A38</f>
        <v>Sugar_beets_factory_org</v>
      </c>
      <c r="B38" s="312">
        <f>[1]Feedgroup_status!B38</f>
        <v>0</v>
      </c>
      <c r="C38" s="312">
        <f>[1]Feedgroup_status!J38</f>
        <v>0</v>
      </c>
      <c r="D38" s="312">
        <f>[1]Feedgroup_status!K38</f>
        <v>0</v>
      </c>
      <c r="E38" s="312" t="e">
        <f>[1]Feedgroup_status!L38</f>
        <v>#NUM!</v>
      </c>
      <c r="F38" s="312" t="e">
        <f>[1]Feedgroup_status!M38</f>
        <v>#NUM!</v>
      </c>
      <c r="G38" s="312">
        <f>[1]Feedgroup_status!N38</f>
        <v>0</v>
      </c>
      <c r="H38" s="312">
        <f>[1]Feedgroup_status!O38</f>
        <v>0</v>
      </c>
      <c r="I38" s="312">
        <f>[1]Feedgroup_status!P38</f>
        <v>0</v>
      </c>
      <c r="J38" s="312">
        <f>[1]Feedgroup_status!Q38</f>
        <v>1</v>
      </c>
    </row>
    <row r="39" spans="1:10" x14ac:dyDescent="0.3">
      <c r="A39" s="19" t="str">
        <f>[1]Feedgroup_status!A39</f>
        <v>Whole_crop_conv</v>
      </c>
      <c r="B39" s="312">
        <f>[1]Feedgroup_status!B39</f>
        <v>0</v>
      </c>
      <c r="C39" s="312">
        <f>[1]Feedgroup_status!J39</f>
        <v>450</v>
      </c>
      <c r="D39" s="312">
        <f>[1]Feedgroup_status!K39</f>
        <v>20.96</v>
      </c>
      <c r="E39" s="312">
        <f>[1]Feedgroup_status!L39</f>
        <v>3.1</v>
      </c>
      <c r="F39" s="312">
        <f>[1]Feedgroup_status!M39</f>
        <v>18.7</v>
      </c>
      <c r="G39" s="312">
        <f>[1]Feedgroup_status!N39</f>
        <v>18.399999999999999</v>
      </c>
      <c r="H39" s="312">
        <f>[1]Feedgroup_status!O39</f>
        <v>337</v>
      </c>
      <c r="I39" s="312">
        <f>[1]Feedgroup_status!P39</f>
        <v>0</v>
      </c>
      <c r="J39" s="312">
        <f>[1]Feedgroup_status!Q39</f>
        <v>1</v>
      </c>
    </row>
    <row r="40" spans="1:10" x14ac:dyDescent="0.3">
      <c r="A40" s="19" t="str">
        <f>[1]Feedgroup_status!A40</f>
        <v>Whole_crop_org</v>
      </c>
      <c r="B40" s="312">
        <f>[1]Feedgroup_status!B40</f>
        <v>0</v>
      </c>
      <c r="C40" s="312">
        <f>[1]Feedgroup_status!J40</f>
        <v>450</v>
      </c>
      <c r="D40" s="312">
        <f>[1]Feedgroup_status!K40</f>
        <v>20.96</v>
      </c>
      <c r="E40" s="312">
        <f>[1]Feedgroup_status!L40</f>
        <v>3.1</v>
      </c>
      <c r="F40" s="312">
        <f>[1]Feedgroup_status!M40</f>
        <v>18.7</v>
      </c>
      <c r="G40" s="312">
        <f>[1]Feedgroup_status!N40</f>
        <v>18.399999999999999</v>
      </c>
      <c r="H40" s="312">
        <f>[1]Feedgroup_status!O40</f>
        <v>337</v>
      </c>
      <c r="I40" s="312">
        <f>[1]Feedgroup_status!P40</f>
        <v>0</v>
      </c>
      <c r="J40" s="312">
        <f>[1]Feedgroup_status!Q40</f>
        <v>1</v>
      </c>
    </row>
    <row r="41" spans="1:10" x14ac:dyDescent="0.3">
      <c r="A41" s="19" t="str">
        <f>[1]Feedgroup_status!A41</f>
        <v>Biochar_conv</v>
      </c>
      <c r="B41" s="312">
        <f>[1]Feedgroup_status!B41</f>
        <v>2600</v>
      </c>
      <c r="C41" s="312">
        <f>[1]Feedgroup_status!J41</f>
        <v>683.65384615384596</v>
      </c>
      <c r="D41" s="312">
        <f>[1]Feedgroup_status!K41</f>
        <v>5.6398677463137403</v>
      </c>
      <c r="E41" s="312">
        <f>[1]Feedgroup_status!L41</f>
        <v>1.8902993928093801</v>
      </c>
      <c r="F41" s="312">
        <f>[1]Feedgroup_status!M41</f>
        <v>57.566935170294101</v>
      </c>
      <c r="G41" s="312">
        <f>[1]Feedgroup_status!N41</f>
        <v>26.655041120065199</v>
      </c>
      <c r="H41" s="312">
        <f>[1]Feedgroup_status!O41</f>
        <v>981.2</v>
      </c>
      <c r="I41" s="312">
        <f>[1]Feedgroup_status!P41</f>
        <v>0</v>
      </c>
      <c r="J41" s="312">
        <f>[1]Feedgroup_status!Q41</f>
        <v>1</v>
      </c>
    </row>
    <row r="42" spans="1:10" x14ac:dyDescent="0.3">
      <c r="A42" s="19" t="str">
        <f>[1]Feedgroup_status!A42</f>
        <v>Bottom_ash_conv</v>
      </c>
      <c r="B42" s="312">
        <f>[1]Feedgroup_status!B42</f>
        <v>77890594.962381393</v>
      </c>
      <c r="C42" s="312">
        <f>[1]Feedgroup_status!J42</f>
        <v>0</v>
      </c>
      <c r="D42" s="312">
        <f>[1]Feedgroup_status!K42</f>
        <v>0</v>
      </c>
      <c r="E42" s="312">
        <f>[1]Feedgroup_status!L42</f>
        <v>12.382168334377999</v>
      </c>
      <c r="F42" s="312">
        <f>[1]Feedgroup_status!M42</f>
        <v>225.35450590288201</v>
      </c>
      <c r="G42" s="312">
        <f>[1]Feedgroup_status!N42</f>
        <v>0</v>
      </c>
      <c r="H42" s="312">
        <f>[1]Feedgroup_status!O42</f>
        <v>980</v>
      </c>
      <c r="I42" s="312">
        <f>[1]Feedgroup_status!P42</f>
        <v>0</v>
      </c>
      <c r="J42" s="312">
        <f>[1]Feedgroup_status!Q42</f>
        <v>1</v>
      </c>
    </row>
    <row r="43" spans="1:10" x14ac:dyDescent="0.3">
      <c r="A43" s="19" t="str">
        <f>[1]Feedgroup_status!A43</f>
        <v>Carbokalk_nokalk_beet_conv</v>
      </c>
      <c r="B43" s="312">
        <f>[1]Feedgroup_status!B43</f>
        <v>2365145.24891807</v>
      </c>
      <c r="C43" s="312">
        <f>[1]Feedgroup_status!J43</f>
        <v>450</v>
      </c>
      <c r="D43" s="312">
        <f>[1]Feedgroup_status!K43</f>
        <v>235.29411764705901</v>
      </c>
      <c r="E43" s="312">
        <f>[1]Feedgroup_status!L43</f>
        <v>267.37967914438502</v>
      </c>
      <c r="F43" s="312">
        <f>[1]Feedgroup_status!M43</f>
        <v>32.085561497326204</v>
      </c>
      <c r="G43" s="312">
        <f>[1]Feedgroup_status!N43</f>
        <v>17.399999999999999</v>
      </c>
      <c r="H43" s="312">
        <f>[1]Feedgroup_status!O43</f>
        <v>300</v>
      </c>
      <c r="I43" s="312">
        <f>[1]Feedgroup_status!P43</f>
        <v>0</v>
      </c>
      <c r="J43" s="312">
        <f>[1]Feedgroup_status!Q43</f>
        <v>1</v>
      </c>
    </row>
    <row r="44" spans="1:10" x14ac:dyDescent="0.3">
      <c r="A44" s="19" t="str">
        <f>[1]Feedgroup_status!A44</f>
        <v>Carbokalk_nokalk_beet_org</v>
      </c>
      <c r="B44" s="312">
        <f>[1]Feedgroup_status!B44</f>
        <v>23480.078269860001</v>
      </c>
      <c r="C44" s="312">
        <f>[1]Feedgroup_status!J44</f>
        <v>450</v>
      </c>
      <c r="D44" s="312">
        <f>[1]Feedgroup_status!K44</f>
        <v>235.29411764705901</v>
      </c>
      <c r="E44" s="312">
        <f>[1]Feedgroup_status!L44</f>
        <v>267.37967914438502</v>
      </c>
      <c r="F44" s="312">
        <f>[1]Feedgroup_status!M44</f>
        <v>32.085561497326204</v>
      </c>
      <c r="G44" s="312">
        <f>[1]Feedgroup_status!N44</f>
        <v>17.399999999999999</v>
      </c>
      <c r="H44" s="312">
        <f>[1]Feedgroup_status!O44</f>
        <v>300</v>
      </c>
      <c r="I44" s="312">
        <f>[1]Feedgroup_status!P44</f>
        <v>0</v>
      </c>
      <c r="J44" s="312">
        <f>[1]Feedgroup_status!Q44</f>
        <v>1</v>
      </c>
    </row>
    <row r="45" spans="1:10" x14ac:dyDescent="0.3">
      <c r="A45" s="19" t="str">
        <f>[1]Feedgroup_status!A45</f>
        <v>Energi_El</v>
      </c>
      <c r="B45" s="312">
        <f>[1]Feedgroup_status!B45</f>
        <v>0</v>
      </c>
      <c r="C45" s="312">
        <f>[1]Feedgroup_status!J45</f>
        <v>0</v>
      </c>
      <c r="D45" s="312">
        <f>[1]Feedgroup_status!K45</f>
        <v>0</v>
      </c>
      <c r="E45" s="312">
        <f>[1]Feedgroup_status!L45</f>
        <v>0</v>
      </c>
      <c r="F45" s="312">
        <f>[1]Feedgroup_status!M45</f>
        <v>0</v>
      </c>
      <c r="G45" s="312" t="e">
        <f>[1]Feedgroup_status!N45</f>
        <v>#NUM!</v>
      </c>
      <c r="H45" s="312">
        <f>[1]Feedgroup_status!O45</f>
        <v>0</v>
      </c>
      <c r="I45" s="312">
        <f>[1]Feedgroup_status!P45</f>
        <v>0</v>
      </c>
      <c r="J45" s="312">
        <f>[1]Feedgroup_status!Q45</f>
        <v>1</v>
      </c>
    </row>
    <row r="46" spans="1:10" x14ac:dyDescent="0.3">
      <c r="A46" s="19" t="str">
        <f>[1]Feedgroup_status!A46</f>
        <v>Energi_Varme</v>
      </c>
      <c r="B46" s="312">
        <f>[1]Feedgroup_status!B46</f>
        <v>0</v>
      </c>
      <c r="C46" s="312">
        <f>[1]Feedgroup_status!J46</f>
        <v>0</v>
      </c>
      <c r="D46" s="312">
        <f>[1]Feedgroup_status!K46</f>
        <v>0</v>
      </c>
      <c r="E46" s="312">
        <f>[1]Feedgroup_status!L46</f>
        <v>0</v>
      </c>
      <c r="F46" s="312">
        <f>[1]Feedgroup_status!M46</f>
        <v>0</v>
      </c>
      <c r="G46" s="312" t="e">
        <f>[1]Feedgroup_status!N46</f>
        <v>#NUM!</v>
      </c>
      <c r="H46" s="312">
        <f>[1]Feedgroup_status!O46</f>
        <v>0</v>
      </c>
      <c r="I46" s="312">
        <f>[1]Feedgroup_status!P46</f>
        <v>0</v>
      </c>
      <c r="J46" s="312">
        <f>[1]Feedgroup_status!Q46</f>
        <v>1</v>
      </c>
    </row>
    <row r="47" spans="1:10" x14ac:dyDescent="0.3">
      <c r="A47" s="19" t="str">
        <f>[1]Feedgroup_status!A47</f>
        <v>Energy_beet_roots_conv</v>
      </c>
      <c r="B47" s="312">
        <f>[1]Feedgroup_status!B47</f>
        <v>12615677.9661017</v>
      </c>
      <c r="C47" s="312">
        <f>[1]Feedgroup_status!J47</f>
        <v>450</v>
      </c>
      <c r="D47" s="312">
        <f>[1]Feedgroup_status!K47</f>
        <v>9.44</v>
      </c>
      <c r="E47" s="312">
        <f>[1]Feedgroup_status!L47</f>
        <v>1.7</v>
      </c>
      <c r="F47" s="312">
        <f>[1]Feedgroup_status!M47</f>
        <v>21</v>
      </c>
      <c r="G47" s="312">
        <f>[1]Feedgroup_status!N47</f>
        <v>17.399999999999999</v>
      </c>
      <c r="H47" s="312">
        <f>[1]Feedgroup_status!O47</f>
        <v>220</v>
      </c>
      <c r="I47" s="312">
        <f>[1]Feedgroup_status!P47</f>
        <v>0</v>
      </c>
      <c r="J47" s="312">
        <f>[1]Feedgroup_status!Q47</f>
        <v>1</v>
      </c>
    </row>
    <row r="48" spans="1:10" x14ac:dyDescent="0.3">
      <c r="A48" s="19" t="str">
        <f>[1]Feedgroup_status!A48</f>
        <v>Energy_corn_conv</v>
      </c>
      <c r="B48" s="312">
        <f>[1]Feedgroup_status!B48</f>
        <v>146172688.35616401</v>
      </c>
      <c r="C48" s="312">
        <f>[1]Feedgroup_status!J48</f>
        <v>450</v>
      </c>
      <c r="D48" s="312">
        <f>[1]Feedgroup_status!K48</f>
        <v>11.68</v>
      </c>
      <c r="E48" s="312">
        <f>[1]Feedgroup_status!L48</f>
        <v>2.2000000000000002</v>
      </c>
      <c r="F48" s="312">
        <f>[1]Feedgroup_status!M48</f>
        <v>11.3</v>
      </c>
      <c r="G48" s="312">
        <f>[1]Feedgroup_status!N48</f>
        <v>17.7</v>
      </c>
      <c r="H48" s="312">
        <f>[1]Feedgroup_status!O48</f>
        <v>318</v>
      </c>
      <c r="I48" s="312">
        <f>[1]Feedgroup_status!P48</f>
        <v>0</v>
      </c>
      <c r="J48" s="312">
        <f>[1]Feedgroup_status!Q48</f>
        <v>1</v>
      </c>
    </row>
    <row r="49" spans="1:10" x14ac:dyDescent="0.3">
      <c r="A49" s="19" t="str">
        <f>[1]Feedgroup_status!A49</f>
        <v>Energy_whole_crop_conv</v>
      </c>
      <c r="B49" s="312">
        <f>[1]Feedgroup_status!B49</f>
        <v>4366889.3129770998</v>
      </c>
      <c r="C49" s="312">
        <f>[1]Feedgroup_status!J49</f>
        <v>450</v>
      </c>
      <c r="D49" s="312">
        <f>[1]Feedgroup_status!K49</f>
        <v>20.96</v>
      </c>
      <c r="E49" s="312">
        <f>[1]Feedgroup_status!L49</f>
        <v>3.1</v>
      </c>
      <c r="F49" s="312">
        <f>[1]Feedgroup_status!M49</f>
        <v>18.7</v>
      </c>
      <c r="G49" s="312">
        <f>[1]Feedgroup_status!N49</f>
        <v>18.399999999999999</v>
      </c>
      <c r="H49" s="312">
        <f>[1]Feedgroup_status!O49</f>
        <v>337</v>
      </c>
      <c r="I49" s="312">
        <f>[1]Feedgroup_status!P49</f>
        <v>0</v>
      </c>
      <c r="J49" s="312">
        <f>[1]Feedgroup_status!Q49</f>
        <v>1</v>
      </c>
    </row>
    <row r="50" spans="1:10" x14ac:dyDescent="0.3">
      <c r="A50" s="19" t="str">
        <f>[1]Feedgroup_status!A50</f>
        <v>Fly_ash_conv</v>
      </c>
      <c r="B50" s="312">
        <f>[1]Feedgroup_status!B50</f>
        <v>10060539.7171</v>
      </c>
      <c r="C50" s="312">
        <f>[1]Feedgroup_status!J50</f>
        <v>0</v>
      </c>
      <c r="D50" s="312">
        <f>[1]Feedgroup_status!K50</f>
        <v>0</v>
      </c>
      <c r="E50" s="312">
        <f>[1]Feedgroup_status!L50</f>
        <v>12.330720109650199</v>
      </c>
      <c r="F50" s="312">
        <f>[1]Feedgroup_status!M50</f>
        <v>223.347407172777</v>
      </c>
      <c r="G50" s="312">
        <f>[1]Feedgroup_status!N50</f>
        <v>0</v>
      </c>
      <c r="H50" s="312">
        <f>[1]Feedgroup_status!O50</f>
        <v>980</v>
      </c>
      <c r="I50" s="312">
        <f>[1]Feedgroup_status!P50</f>
        <v>0</v>
      </c>
      <c r="J50" s="312">
        <f>[1]Feedgroup_status!Q50</f>
        <v>1</v>
      </c>
    </row>
    <row r="51" spans="1:10" x14ac:dyDescent="0.3">
      <c r="A51" s="19" t="str">
        <f>[1]Feedgroup_status!A51</f>
        <v>Human_food_protein_grass_conv</v>
      </c>
      <c r="B51" s="312">
        <f>[1]Feedgroup_status!B51</f>
        <v>19632.746217630502</v>
      </c>
      <c r="C51" s="312">
        <f>[1]Feedgroup_status!J51</f>
        <v>520.79</v>
      </c>
      <c r="D51" s="312">
        <f>[1]Feedgroup_status!K51</f>
        <v>94.24</v>
      </c>
      <c r="E51" s="312">
        <f>[1]Feedgroup_status!L51</f>
        <v>5.39</v>
      </c>
      <c r="F51" s="312">
        <f>[1]Feedgroup_status!M51</f>
        <v>23.87</v>
      </c>
      <c r="G51" s="312">
        <f>[1]Feedgroup_status!N51</f>
        <v>16.21</v>
      </c>
      <c r="H51" s="312">
        <f>[1]Feedgroup_status!O51</f>
        <v>900</v>
      </c>
      <c r="I51" s="312">
        <f>[1]Feedgroup_status!P51</f>
        <v>0</v>
      </c>
      <c r="J51" s="312">
        <f>[1]Feedgroup_status!Q51</f>
        <v>1</v>
      </c>
    </row>
    <row r="52" spans="1:10" x14ac:dyDescent="0.3">
      <c r="A52" s="19" t="str">
        <f>[1]Feedgroup_status!A52</f>
        <v>Human_food_protein_grass_org</v>
      </c>
      <c r="B52" s="312">
        <f>[1]Feedgroup_status!B52</f>
        <v>64754.274747685799</v>
      </c>
      <c r="C52" s="312">
        <f>[1]Feedgroup_status!J52</f>
        <v>520.79</v>
      </c>
      <c r="D52" s="312">
        <f>[1]Feedgroup_status!K52</f>
        <v>94.24</v>
      </c>
      <c r="E52" s="312">
        <f>[1]Feedgroup_status!L52</f>
        <v>5.39</v>
      </c>
      <c r="F52" s="312">
        <f>[1]Feedgroup_status!M52</f>
        <v>23.87</v>
      </c>
      <c r="G52" s="312">
        <f>[1]Feedgroup_status!N52</f>
        <v>16.21</v>
      </c>
      <c r="H52" s="312">
        <f>[1]Feedgroup_status!O52</f>
        <v>900</v>
      </c>
      <c r="I52" s="312">
        <f>[1]Feedgroup_status!P52</f>
        <v>0</v>
      </c>
      <c r="J52" s="312">
        <f>[1]Feedgroup_status!Q52</f>
        <v>1</v>
      </c>
    </row>
    <row r="53" spans="1:10" x14ac:dyDescent="0.3">
      <c r="A53" s="19" t="str">
        <f>[1]Feedgroup_status!A53</f>
        <v>Juice_concentrate_potato_conv</v>
      </c>
      <c r="B53" s="312">
        <f>[1]Feedgroup_status!B53</f>
        <v>43845901.470652297</v>
      </c>
      <c r="C53" s="312">
        <f>[1]Feedgroup_status!J53</f>
        <v>450</v>
      </c>
      <c r="D53" s="312">
        <f>[1]Feedgroup_status!K53</f>
        <v>61.8106787330317</v>
      </c>
      <c r="E53" s="312">
        <f>[1]Feedgroup_status!L53</f>
        <v>9.7992081447963795</v>
      </c>
      <c r="F53" s="312">
        <f>[1]Feedgroup_status!M53</f>
        <v>179.63800904977401</v>
      </c>
      <c r="G53" s="312">
        <f>[1]Feedgroup_status!N53</f>
        <v>18.2</v>
      </c>
      <c r="H53" s="312">
        <f>[1]Feedgroup_status!O53</f>
        <v>300</v>
      </c>
      <c r="I53" s="312">
        <f>[1]Feedgroup_status!P53</f>
        <v>0</v>
      </c>
      <c r="J53" s="312">
        <f>[1]Feedgroup_status!Q53</f>
        <v>1</v>
      </c>
    </row>
    <row r="54" spans="1:10" x14ac:dyDescent="0.3">
      <c r="A54" s="19" t="str">
        <f>[1]Feedgroup_status!A54</f>
        <v>Juice_concentrate_potato_org</v>
      </c>
      <c r="B54" s="312">
        <f>[1]Feedgroup_status!B54</f>
        <v>95269.511011974799</v>
      </c>
      <c r="C54" s="312">
        <f>[1]Feedgroup_status!J54</f>
        <v>450</v>
      </c>
      <c r="D54" s="312">
        <f>[1]Feedgroup_status!K54</f>
        <v>61.8106787330317</v>
      </c>
      <c r="E54" s="312">
        <f>[1]Feedgroup_status!L54</f>
        <v>9.7992081447963795</v>
      </c>
      <c r="F54" s="312">
        <f>[1]Feedgroup_status!M54</f>
        <v>179.63800904977401</v>
      </c>
      <c r="G54" s="312">
        <f>[1]Feedgroup_status!N54</f>
        <v>18.2</v>
      </c>
      <c r="H54" s="312">
        <f>[1]Feedgroup_status!O54</f>
        <v>300</v>
      </c>
      <c r="I54" s="312">
        <f>[1]Feedgroup_status!P54</f>
        <v>0</v>
      </c>
      <c r="J54" s="312">
        <f>[1]Feedgroup_status!Q54</f>
        <v>1</v>
      </c>
    </row>
    <row r="55" spans="1:10" x14ac:dyDescent="0.3">
      <c r="A55" s="19" t="str">
        <f>[1]Feedgroup_status!A55</f>
        <v>Molasses1_conv</v>
      </c>
      <c r="B55" s="312">
        <f>[1]Feedgroup_status!B55</f>
        <v>20034171.520247199</v>
      </c>
      <c r="C55" s="312">
        <f>[1]Feedgroup_status!J55</f>
        <v>450</v>
      </c>
      <c r="D55" s="312">
        <f>[1]Feedgroup_status!K55</f>
        <v>20.8007777777778</v>
      </c>
      <c r="E55" s="312">
        <f>[1]Feedgroup_status!L55</f>
        <v>0.39981481481481501</v>
      </c>
      <c r="F55" s="312">
        <f>[1]Feedgroup_status!M55</f>
        <v>28</v>
      </c>
      <c r="G55" s="312">
        <f>[1]Feedgroup_status!N55</f>
        <v>17.399999999999999</v>
      </c>
      <c r="H55" s="312">
        <f>[1]Feedgroup_status!O55</f>
        <v>960</v>
      </c>
      <c r="I55" s="312">
        <f>[1]Feedgroup_status!P55</f>
        <v>0</v>
      </c>
      <c r="J55" s="312">
        <f>[1]Feedgroup_status!Q55</f>
        <v>1</v>
      </c>
    </row>
    <row r="56" spans="1:10" x14ac:dyDescent="0.3">
      <c r="A56" s="19" t="str">
        <f>[1]Feedgroup_status!A56</f>
        <v>Molasses1_org</v>
      </c>
      <c r="B56" s="312">
        <f>[1]Feedgroup_status!B56</f>
        <v>198890.07475646099</v>
      </c>
      <c r="C56" s="312">
        <f>[1]Feedgroup_status!J56</f>
        <v>450</v>
      </c>
      <c r="D56" s="312">
        <f>[1]Feedgroup_status!K56</f>
        <v>20.8007777777778</v>
      </c>
      <c r="E56" s="312">
        <f>[1]Feedgroup_status!L56</f>
        <v>0.39981481481481501</v>
      </c>
      <c r="F56" s="312">
        <f>[1]Feedgroup_status!M56</f>
        <v>28</v>
      </c>
      <c r="G56" s="312">
        <f>[1]Feedgroup_status!N56</f>
        <v>17.399999999999999</v>
      </c>
      <c r="H56" s="312">
        <f>[1]Feedgroup_status!O56</f>
        <v>740</v>
      </c>
      <c r="I56" s="312">
        <f>[1]Feedgroup_status!P56</f>
        <v>0</v>
      </c>
      <c r="J56" s="312">
        <f>[1]Feedgroup_status!Q56</f>
        <v>1</v>
      </c>
    </row>
    <row r="57" spans="1:10" x14ac:dyDescent="0.3">
      <c r="A57" s="19" t="str">
        <f>[1]Feedgroup_status!A57</f>
        <v>Plant_oil_org</v>
      </c>
      <c r="B57" s="312">
        <f>[1]Feedgroup_status!B57</f>
        <v>5333172.9920293298</v>
      </c>
      <c r="C57" s="312">
        <f>[1]Feedgroup_status!J57</f>
        <v>450</v>
      </c>
      <c r="D57" s="312">
        <f>[1]Feedgroup_status!K57</f>
        <v>0</v>
      </c>
      <c r="E57" s="312">
        <f>[1]Feedgroup_status!L57</f>
        <v>0</v>
      </c>
      <c r="F57" s="312">
        <f>[1]Feedgroup_status!M57</f>
        <v>0</v>
      </c>
      <c r="G57" s="312">
        <f>[1]Feedgroup_status!N57</f>
        <v>36.6</v>
      </c>
      <c r="H57" s="312">
        <f>[1]Feedgroup_status!O57</f>
        <v>1000</v>
      </c>
      <c r="I57" s="312">
        <f>[1]Feedgroup_status!P57</f>
        <v>0</v>
      </c>
      <c r="J57" s="312">
        <f>[1]Feedgroup_status!Q57</f>
        <v>1</v>
      </c>
    </row>
    <row r="58" spans="1:10" x14ac:dyDescent="0.3">
      <c r="A58" s="19" t="str">
        <f>[1]Feedgroup_status!A58</f>
        <v>Plant_slurry_conv</v>
      </c>
      <c r="B58" s="312">
        <f>[1]Feedgroup_status!B58</f>
        <v>638714.25207299204</v>
      </c>
      <c r="C58" s="312">
        <f>[1]Feedgroup_status!J58</f>
        <v>348.01136040399098</v>
      </c>
      <c r="D58" s="312">
        <f>[1]Feedgroup_status!K58</f>
        <v>15.9896835117205</v>
      </c>
      <c r="E58" s="312">
        <f>[1]Feedgroup_status!L58</f>
        <v>4.5689189677378499</v>
      </c>
      <c r="F58" s="312">
        <f>[1]Feedgroup_status!M58</f>
        <v>86.236939816376506</v>
      </c>
      <c r="G58" s="312">
        <f>[1]Feedgroup_status!N58</f>
        <v>16.416780815840301</v>
      </c>
      <c r="H58" s="312">
        <f>[1]Feedgroup_status!O58</f>
        <v>45</v>
      </c>
      <c r="I58" s="312">
        <f>[1]Feedgroup_status!P58</f>
        <v>0</v>
      </c>
      <c r="J58" s="312">
        <f>[1]Feedgroup_status!Q58</f>
        <v>1</v>
      </c>
    </row>
    <row r="59" spans="1:10" x14ac:dyDescent="0.3">
      <c r="A59" s="19" t="str">
        <f>[1]Feedgroup_status!A59</f>
        <v>Plant_slurry_org</v>
      </c>
      <c r="B59" s="312">
        <f>[1]Feedgroup_status!B59</f>
        <v>2111013.9292997899</v>
      </c>
      <c r="C59" s="312">
        <f>[1]Feedgroup_status!J59</f>
        <v>348.01136040399098</v>
      </c>
      <c r="D59" s="312">
        <f>[1]Feedgroup_status!K59</f>
        <v>14.302983375562899</v>
      </c>
      <c r="E59" s="312">
        <f>[1]Feedgroup_status!L59</f>
        <v>5.3354895967632903</v>
      </c>
      <c r="F59" s="312">
        <f>[1]Feedgroup_status!M59</f>
        <v>82.260348530573097</v>
      </c>
      <c r="G59" s="312">
        <f>[1]Feedgroup_status!N59</f>
        <v>15.191784589082101</v>
      </c>
      <c r="H59" s="312">
        <f>[1]Feedgroup_status!O59</f>
        <v>45</v>
      </c>
      <c r="I59" s="312">
        <f>[1]Feedgroup_status!P59</f>
        <v>0</v>
      </c>
      <c r="J59" s="312">
        <f>[1]Feedgroup_status!Q59</f>
        <v>1</v>
      </c>
    </row>
    <row r="60" spans="1:10" x14ac:dyDescent="0.3">
      <c r="A60" s="19" t="str">
        <f>[1]Feedgroup_status!A60</f>
        <v>Planteolie_conv</v>
      </c>
      <c r="B60" s="312">
        <f>[1]Feedgroup_status!B60</f>
        <v>99784681.626034096</v>
      </c>
      <c r="C60" s="312">
        <f>[1]Feedgroup_status!J60</f>
        <v>450</v>
      </c>
      <c r="D60" s="312">
        <f>[1]Feedgroup_status!K60</f>
        <v>0</v>
      </c>
      <c r="E60" s="312">
        <f>[1]Feedgroup_status!L60</f>
        <v>0</v>
      </c>
      <c r="F60" s="312">
        <f>[1]Feedgroup_status!M60</f>
        <v>0</v>
      </c>
      <c r="G60" s="312">
        <f>[1]Feedgroup_status!N60</f>
        <v>36.6</v>
      </c>
      <c r="H60" s="312">
        <f>[1]Feedgroup_status!O60</f>
        <v>1000</v>
      </c>
      <c r="I60" s="312">
        <f>[1]Feedgroup_status!P60</f>
        <v>0</v>
      </c>
      <c r="J60" s="312">
        <f>[1]Feedgroup_status!Q60</f>
        <v>1</v>
      </c>
    </row>
    <row r="61" spans="1:10" x14ac:dyDescent="0.3">
      <c r="A61" s="19" t="str">
        <f>[1]Feedgroup_status!A61</f>
        <v>Protein_1_conv</v>
      </c>
      <c r="B61" s="312">
        <f>[1]Feedgroup_status!B61</f>
        <v>0</v>
      </c>
      <c r="C61" s="312">
        <f>[1]Feedgroup_status!J61</f>
        <v>459.54504515494199</v>
      </c>
      <c r="D61" s="312">
        <f>[1]Feedgroup_status!K61</f>
        <v>160.596692091455</v>
      </c>
      <c r="E61" s="312">
        <f>[1]Feedgroup_status!L61</f>
        <v>2.1331632114108201</v>
      </c>
      <c r="F61" s="312">
        <f>[1]Feedgroup_status!M61</f>
        <v>10.2381748341405</v>
      </c>
      <c r="G61" s="312">
        <f>[1]Feedgroup_status!N61</f>
        <v>18.325593735686699</v>
      </c>
      <c r="H61" s="312">
        <f>[1]Feedgroup_status!O61</f>
        <v>982.04281164681095</v>
      </c>
      <c r="I61" s="312">
        <f>[1]Feedgroup_status!P61</f>
        <v>0</v>
      </c>
      <c r="J61" s="312">
        <f>[1]Feedgroup_status!Q61</f>
        <v>1</v>
      </c>
    </row>
    <row r="62" spans="1:10" x14ac:dyDescent="0.3">
      <c r="A62" s="19" t="str">
        <f>[1]Feedgroup_status!A62</f>
        <v>Protein_1_org</v>
      </c>
      <c r="B62" s="312">
        <f>[1]Feedgroup_status!B62</f>
        <v>0</v>
      </c>
      <c r="C62" s="312">
        <f>[1]Feedgroup_status!J62</f>
        <v>566.83054540728699</v>
      </c>
      <c r="D62" s="312">
        <f>[1]Feedgroup_status!K62</f>
        <v>86.923534554120707</v>
      </c>
      <c r="E62" s="312">
        <f>[1]Feedgroup_status!L62</f>
        <v>5.5338634600901502</v>
      </c>
      <c r="F62" s="312">
        <f>[1]Feedgroup_status!M62</f>
        <v>26.3915053409469</v>
      </c>
      <c r="G62" s="312">
        <f>[1]Feedgroup_status!N62</f>
        <v>18.243630573848399</v>
      </c>
      <c r="H62" s="312">
        <f>[1]Feedgroup_status!O62</f>
        <v>900.60591062877404</v>
      </c>
      <c r="I62" s="312">
        <f>[1]Feedgroup_status!P62</f>
        <v>0</v>
      </c>
      <c r="J62" s="312">
        <f>[1]Feedgroup_status!Q62</f>
        <v>1</v>
      </c>
    </row>
    <row r="63" spans="1:10" x14ac:dyDescent="0.3">
      <c r="A63" s="19" t="str">
        <f>[1]Feedgroup_status!A63</f>
        <v>Protein_potato1_conv</v>
      </c>
      <c r="B63" s="312">
        <f>[1]Feedgroup_status!B63</f>
        <v>9250294.8238423709</v>
      </c>
      <c r="C63" s="312">
        <f>[1]Feedgroup_status!J63</f>
        <v>450</v>
      </c>
      <c r="D63" s="312">
        <f>[1]Feedgroup_status!K63</f>
        <v>166.221554959786</v>
      </c>
      <c r="E63" s="312">
        <f>[1]Feedgroup_status!L63</f>
        <v>1.9029490616622</v>
      </c>
      <c r="F63" s="312">
        <f>[1]Feedgroup_status!M63</f>
        <v>8.6863270777479897</v>
      </c>
      <c r="G63" s="312">
        <f>[1]Feedgroup_status!N63</f>
        <v>18.2</v>
      </c>
      <c r="H63" s="312">
        <f>[1]Feedgroup_status!O63</f>
        <v>990</v>
      </c>
      <c r="I63" s="312">
        <f>[1]Feedgroup_status!P63</f>
        <v>0</v>
      </c>
      <c r="J63" s="312">
        <f>[1]Feedgroup_status!Q63</f>
        <v>1</v>
      </c>
    </row>
    <row r="64" spans="1:10" x14ac:dyDescent="0.3">
      <c r="A64" s="19" t="str">
        <f>[1]Feedgroup_status!A64</f>
        <v>Protein_potato1_org</v>
      </c>
      <c r="B64" s="312">
        <f>[1]Feedgroup_status!B64</f>
        <v>20099.280320965299</v>
      </c>
      <c r="C64" s="312">
        <f>[1]Feedgroup_status!J64</f>
        <v>450</v>
      </c>
      <c r="D64" s="312">
        <f>[1]Feedgroup_status!K64</f>
        <v>166.221554959786</v>
      </c>
      <c r="E64" s="312">
        <f>[1]Feedgroup_status!L64</f>
        <v>1.9029490616622</v>
      </c>
      <c r="F64" s="312">
        <f>[1]Feedgroup_status!M64</f>
        <v>8.6863270777479897</v>
      </c>
      <c r="G64" s="312">
        <f>[1]Feedgroup_status!N64</f>
        <v>18.2</v>
      </c>
      <c r="H64" s="312">
        <f>[1]Feedgroup_status!O64</f>
        <v>990</v>
      </c>
      <c r="I64" s="312">
        <f>[1]Feedgroup_status!P64</f>
        <v>0</v>
      </c>
      <c r="J64" s="312">
        <f>[1]Feedgroup_status!Q64</f>
        <v>1</v>
      </c>
    </row>
    <row r="65" spans="1:10" x14ac:dyDescent="0.3">
      <c r="A65" s="19" t="str">
        <f>[1]Feedgroup_status!A65</f>
        <v>Pulp_ProteinGrassClover_biorefinery_conv</v>
      </c>
      <c r="B65" s="312">
        <f>[1]Feedgroup_status!B65</f>
        <v>3435730.5880853399</v>
      </c>
      <c r="C65" s="312">
        <f>[1]Feedgroup_status!J65</f>
        <v>440.58895032333498</v>
      </c>
      <c r="D65" s="312">
        <f>[1]Feedgroup_status!K65</f>
        <v>15.588809397882001</v>
      </c>
      <c r="E65" s="312">
        <f>[1]Feedgroup_status!L65</f>
        <v>1.9961525353731699</v>
      </c>
      <c r="F65" s="312">
        <f>[1]Feedgroup_status!M65</f>
        <v>17.245943104989699</v>
      </c>
      <c r="G65" s="312">
        <f>[1]Feedgroup_status!N65</f>
        <v>18.459501298701301</v>
      </c>
      <c r="H65" s="312">
        <f>[1]Feedgroup_status!O65</f>
        <v>337</v>
      </c>
      <c r="I65" s="312">
        <f>[1]Feedgroup_status!P65</f>
        <v>0</v>
      </c>
      <c r="J65" s="312">
        <f>[1]Feedgroup_status!Q65</f>
        <v>1</v>
      </c>
    </row>
    <row r="66" spans="1:10" x14ac:dyDescent="0.3">
      <c r="A66" s="19" t="str">
        <f>[1]Feedgroup_status!A66</f>
        <v>Pulp_ProteinGrassClover_biorefinery_org</v>
      </c>
      <c r="B66" s="312">
        <f>[1]Feedgroup_status!B66</f>
        <v>11331998.080845</v>
      </c>
      <c r="C66" s="312">
        <f>[1]Feedgroup_status!J66</f>
        <v>440.58895032333498</v>
      </c>
      <c r="D66" s="312">
        <f>[1]Feedgroup_status!K66</f>
        <v>13.9429156411279</v>
      </c>
      <c r="E66" s="312">
        <f>[1]Feedgroup_status!L66</f>
        <v>2.3310612585129502</v>
      </c>
      <c r="F66" s="312">
        <f>[1]Feedgroup_status!M66</f>
        <v>16.449124697787699</v>
      </c>
      <c r="G66" s="312">
        <f>[1]Feedgroup_status!N66</f>
        <v>17.081869523176</v>
      </c>
      <c r="H66" s="312">
        <f>[1]Feedgroup_status!O66</f>
        <v>337</v>
      </c>
      <c r="I66" s="312">
        <f>[1]Feedgroup_status!P66</f>
        <v>0</v>
      </c>
      <c r="J66" s="312">
        <f>[1]Feedgroup_status!Q66</f>
        <v>1</v>
      </c>
    </row>
    <row r="67" spans="1:10" x14ac:dyDescent="0.3">
      <c r="A67" s="19" t="str">
        <f>[1]Feedgroup_status!A67</f>
        <v>Pulp_potato1_conv</v>
      </c>
      <c r="B67" s="312">
        <f>[1]Feedgroup_status!B67</f>
        <v>27478087.573236901</v>
      </c>
      <c r="C67" s="312">
        <f>[1]Feedgroup_status!J67</f>
        <v>450</v>
      </c>
      <c r="D67" s="312">
        <f>[1]Feedgroup_status!K67</f>
        <v>21.8408664259928</v>
      </c>
      <c r="E67" s="312">
        <f>[1]Feedgroup_status!L67</f>
        <v>1.89151624548737</v>
      </c>
      <c r="F67" s="312">
        <f>[1]Feedgroup_status!M67</f>
        <v>38.989169675090203</v>
      </c>
      <c r="G67" s="312">
        <f>[1]Feedgroup_status!N67</f>
        <v>18.2</v>
      </c>
      <c r="H67" s="312">
        <f>[1]Feedgroup_status!O67</f>
        <v>200</v>
      </c>
      <c r="I67" s="312">
        <f>[1]Feedgroup_status!P67</f>
        <v>0</v>
      </c>
      <c r="J67" s="312">
        <f>[1]Feedgroup_status!Q67</f>
        <v>1</v>
      </c>
    </row>
    <row r="68" spans="1:10" x14ac:dyDescent="0.3">
      <c r="A68" s="19" t="str">
        <f>[1]Feedgroup_status!A68</f>
        <v>Pulp_potato1_org</v>
      </c>
      <c r="B68" s="312">
        <f>[1]Feedgroup_status!B68</f>
        <v>59705.100792572397</v>
      </c>
      <c r="C68" s="312">
        <f>[1]Feedgroup_status!J68</f>
        <v>450</v>
      </c>
      <c r="D68" s="312">
        <f>[1]Feedgroup_status!K68</f>
        <v>21.8408664259928</v>
      </c>
      <c r="E68" s="312">
        <f>[1]Feedgroup_status!L68</f>
        <v>1.89151624548737</v>
      </c>
      <c r="F68" s="312">
        <f>[1]Feedgroup_status!M68</f>
        <v>38.989169675090302</v>
      </c>
      <c r="G68" s="312">
        <f>[1]Feedgroup_status!N68</f>
        <v>18.2</v>
      </c>
      <c r="H68" s="312">
        <f>[1]Feedgroup_status!O68</f>
        <v>200</v>
      </c>
      <c r="I68" s="312">
        <f>[1]Feedgroup_status!P68</f>
        <v>0</v>
      </c>
      <c r="J68" s="312">
        <f>[1]Feedgroup_status!Q68</f>
        <v>1</v>
      </c>
    </row>
    <row r="69" spans="1:10" x14ac:dyDescent="0.3">
      <c r="A69" s="19" t="str">
        <f>[1]Feedgroup_status!A69</f>
        <v>Starch_potato_conv</v>
      </c>
      <c r="B69" s="312">
        <f>[1]Feedgroup_status!B69</f>
        <v>347840845.03810501</v>
      </c>
      <c r="C69" s="312">
        <f>[1]Feedgroup_status!J69</f>
        <v>450</v>
      </c>
      <c r="D69" s="312">
        <f>[1]Feedgroup_status!K69</f>
        <v>0.47226579210038699</v>
      </c>
      <c r="E69" s="312">
        <f>[1]Feedgroup_status!L69</f>
        <v>8.3844289177242307E-2</v>
      </c>
      <c r="F69" s="312">
        <f>[1]Feedgroup_status!M69</f>
        <v>0.53614715528304702</v>
      </c>
      <c r="G69" s="312">
        <f>[1]Feedgroup_status!N69</f>
        <v>18.2</v>
      </c>
      <c r="H69" s="312">
        <f>[1]Feedgroup_status!O69</f>
        <v>990</v>
      </c>
      <c r="I69" s="312">
        <f>[1]Feedgroup_status!P69</f>
        <v>0</v>
      </c>
      <c r="J69" s="312">
        <f>[1]Feedgroup_status!Q69</f>
        <v>1</v>
      </c>
    </row>
    <row r="70" spans="1:10" x14ac:dyDescent="0.3">
      <c r="A70" s="19" t="str">
        <f>[1]Feedgroup_status!A70</f>
        <v>Starch_potato_org</v>
      </c>
      <c r="B70" s="312">
        <f>[1]Feedgroup_status!B70</f>
        <v>755797.60263232898</v>
      </c>
      <c r="C70" s="312">
        <f>[1]Feedgroup_status!J70</f>
        <v>450</v>
      </c>
      <c r="D70" s="312">
        <f>[1]Feedgroup_status!K70</f>
        <v>0.47226579210038699</v>
      </c>
      <c r="E70" s="312">
        <f>[1]Feedgroup_status!L70</f>
        <v>8.3844289177242307E-2</v>
      </c>
      <c r="F70" s="312">
        <f>[1]Feedgroup_status!M70</f>
        <v>0.53614715528304702</v>
      </c>
      <c r="G70" s="312">
        <f>[1]Feedgroup_status!N70</f>
        <v>18.2</v>
      </c>
      <c r="H70" s="312">
        <f>[1]Feedgroup_status!O70</f>
        <v>990</v>
      </c>
      <c r="I70" s="312">
        <f>[1]Feedgroup_status!P70</f>
        <v>0</v>
      </c>
      <c r="J70" s="312">
        <f>[1]Feedgroup_status!Q70</f>
        <v>1</v>
      </c>
    </row>
    <row r="71" spans="1:10" x14ac:dyDescent="0.3">
      <c r="A71" s="19" t="str">
        <f>[1]Feedgroup_status!A71</f>
        <v>White_sugar_conv</v>
      </c>
      <c r="B71" s="312">
        <f>[1]Feedgroup_status!B71</f>
        <v>339375155.52122498</v>
      </c>
      <c r="C71" s="312">
        <f>[1]Feedgroup_status!J71</f>
        <v>450</v>
      </c>
      <c r="D71" s="312">
        <f>[1]Feedgroup_status!K71</f>
        <v>0</v>
      </c>
      <c r="E71" s="312">
        <f>[1]Feedgroup_status!L71</f>
        <v>1E-3</v>
      </c>
      <c r="F71" s="312">
        <f>[1]Feedgroup_status!M71</f>
        <v>0.02</v>
      </c>
      <c r="G71" s="312">
        <f>[1]Feedgroup_status!N71</f>
        <v>17.399999999999999</v>
      </c>
      <c r="H71" s="312">
        <f>[1]Feedgroup_status!O71</f>
        <v>1000</v>
      </c>
      <c r="I71" s="312">
        <f>[1]Feedgroup_status!P71</f>
        <v>0</v>
      </c>
      <c r="J71" s="312">
        <f>[1]Feedgroup_status!Q71</f>
        <v>1</v>
      </c>
    </row>
    <row r="72" spans="1:10" x14ac:dyDescent="0.3">
      <c r="A72" s="19" t="str">
        <f>[1]Feedgroup_status!A72</f>
        <v>White_sugar_org</v>
      </c>
      <c r="B72" s="312">
        <f>[1]Feedgroup_status!B72</f>
        <v>3369161.0348791298</v>
      </c>
      <c r="C72" s="312">
        <f>[1]Feedgroup_status!J72</f>
        <v>450</v>
      </c>
      <c r="D72" s="312">
        <f>[1]Feedgroup_status!K72</f>
        <v>0</v>
      </c>
      <c r="E72" s="312">
        <f>[1]Feedgroup_status!L72</f>
        <v>1E-3</v>
      </c>
      <c r="F72" s="312">
        <f>[1]Feedgroup_status!M72</f>
        <v>0.02</v>
      </c>
      <c r="G72" s="312">
        <f>[1]Feedgroup_status!N72</f>
        <v>17.399999999999999</v>
      </c>
      <c r="H72" s="312">
        <f>[1]Feedgroup_status!O72</f>
        <v>1000</v>
      </c>
      <c r="I72" s="312">
        <f>[1]Feedgroup_status!P72</f>
        <v>0</v>
      </c>
      <c r="J72" s="312">
        <f>[1]Feedgroup_status!Q72</f>
        <v>1</v>
      </c>
    </row>
    <row r="73" spans="1:10" x14ac:dyDescent="0.3">
      <c r="A73" s="19" t="str">
        <f>[1]Feedgroup_status!A73</f>
        <v>Cattle_ajle_conv</v>
      </c>
      <c r="B73" s="312">
        <f>[1]Feedgroup_status!B73</f>
        <v>4406982.5226589805</v>
      </c>
      <c r="C73" s="312">
        <f>[1]Feedgroup_status!J73</f>
        <v>521.03392551392005</v>
      </c>
      <c r="D73" s="312">
        <f>[1]Feedgroup_status!K73</f>
        <v>141.42753776420099</v>
      </c>
      <c r="E73" s="312">
        <f>[1]Feedgroup_status!L73</f>
        <v>5.7392640956655896</v>
      </c>
      <c r="F73" s="312">
        <f>[1]Feedgroup_status!M73</f>
        <v>210.405766500992</v>
      </c>
      <c r="G73" s="312">
        <f>[1]Feedgroup_status!N73</f>
        <v>15.6451414065859</v>
      </c>
      <c r="H73" s="312">
        <f>[1]Feedgroup_status!O73</f>
        <v>33.849806845028802</v>
      </c>
      <c r="I73" s="312">
        <f>[1]Feedgroup_status!P73</f>
        <v>790.34696791660701</v>
      </c>
      <c r="J73" s="312">
        <f>[1]Feedgroup_status!Q73</f>
        <v>3.5744894549001899E-2</v>
      </c>
    </row>
    <row r="74" spans="1:10" x14ac:dyDescent="0.3">
      <c r="A74" s="19" t="str">
        <f>[1]Feedgroup_status!A74</f>
        <v>Cattle_ajle_org</v>
      </c>
      <c r="B74" s="312">
        <f>[1]Feedgroup_status!B74</f>
        <v>117109.856467134</v>
      </c>
      <c r="C74" s="312">
        <f>[1]Feedgroup_status!J74</f>
        <v>522.17235443493098</v>
      </c>
      <c r="D74" s="312">
        <f>[1]Feedgroup_status!K74</f>
        <v>141.05717546002299</v>
      </c>
      <c r="E74" s="312">
        <f>[1]Feedgroup_status!L74</f>
        <v>4.7910561823377602</v>
      </c>
      <c r="F74" s="312">
        <f>[1]Feedgroup_status!M74</f>
        <v>231.65864568023201</v>
      </c>
      <c r="G74" s="312">
        <f>[1]Feedgroup_status!N74</f>
        <v>14.5794642899815</v>
      </c>
      <c r="H74" s="312">
        <f>[1]Feedgroup_status!O74</f>
        <v>34</v>
      </c>
      <c r="I74" s="312">
        <f>[1]Feedgroup_status!P74</f>
        <v>789.38187180371699</v>
      </c>
      <c r="J74" s="312">
        <f>[1]Feedgroup_status!Q74</f>
        <v>3.2947509082790899E-2</v>
      </c>
    </row>
    <row r="75" spans="1:10" x14ac:dyDescent="0.3">
      <c r="A75" s="19" t="str">
        <f>[1]Feedgroup_status!A75</f>
        <v>Cattle_deep_litter_conv</v>
      </c>
      <c r="B75" s="312">
        <f>[1]Feedgroup_status!B75</f>
        <v>394769517.33955097</v>
      </c>
      <c r="C75" s="312">
        <f>[1]Feedgroup_status!J75</f>
        <v>485.07298527489002</v>
      </c>
      <c r="D75" s="312">
        <f>[1]Feedgroup_status!K75</f>
        <v>49.051206476518303</v>
      </c>
      <c r="E75" s="312">
        <f>[1]Feedgroup_status!L75</f>
        <v>9.2275886049339597</v>
      </c>
      <c r="F75" s="312">
        <f>[1]Feedgroup_status!M75</f>
        <v>60.552198259856198</v>
      </c>
      <c r="G75" s="312">
        <f>[1]Feedgroup_status!N75</f>
        <v>17.125932389716201</v>
      </c>
      <c r="H75" s="312">
        <f>[1]Feedgroup_status!O75</f>
        <v>299.40580243442298</v>
      </c>
      <c r="I75" s="312">
        <f>[1]Feedgroup_status!P75</f>
        <v>838.30127336924704</v>
      </c>
      <c r="J75" s="312">
        <f>[1]Feedgroup_status!Q75</f>
        <v>0.52141582544476195</v>
      </c>
    </row>
    <row r="76" spans="1:10" x14ac:dyDescent="0.3">
      <c r="A76" s="19" t="str">
        <f>[1]Feedgroup_status!A76</f>
        <v>Cattle_deep_litter_org</v>
      </c>
      <c r="B76" s="312">
        <f>[1]Feedgroup_status!B76</f>
        <v>63381766.023142397</v>
      </c>
      <c r="C76" s="312">
        <f>[1]Feedgroup_status!J76</f>
        <v>492.77557129488298</v>
      </c>
      <c r="D76" s="312">
        <f>[1]Feedgroup_status!K76</f>
        <v>55.927178857898298</v>
      </c>
      <c r="E76" s="312">
        <f>[1]Feedgroup_status!L76</f>
        <v>8.7332388909770202</v>
      </c>
      <c r="F76" s="312">
        <f>[1]Feedgroup_status!M76</f>
        <v>79.375454926836198</v>
      </c>
      <c r="G76" s="312">
        <f>[1]Feedgroup_status!N76</f>
        <v>15.6181116939383</v>
      </c>
      <c r="H76" s="312">
        <f>[1]Feedgroup_status!O76</f>
        <v>298.38741657314802</v>
      </c>
      <c r="I76" s="312">
        <f>[1]Feedgroup_status!P76</f>
        <v>840.713673636056</v>
      </c>
      <c r="J76" s="312">
        <f>[1]Feedgroup_status!Q76</f>
        <v>0.54233989391565196</v>
      </c>
    </row>
    <row r="77" spans="1:10" x14ac:dyDescent="0.3">
      <c r="A77" s="19" t="str">
        <f>[1]Feedgroup_status!A77</f>
        <v>Cattle_dung_urine_field_conv</v>
      </c>
      <c r="B77" s="312">
        <f>[1]Feedgroup_status!B77</f>
        <v>190380536.54152799</v>
      </c>
      <c r="C77" s="312">
        <f>[1]Feedgroup_status!J77</f>
        <v>490.67386428658</v>
      </c>
      <c r="D77" s="312">
        <f>[1]Feedgroup_status!K77</f>
        <v>41.491615698464599</v>
      </c>
      <c r="E77" s="312">
        <f>[1]Feedgroup_status!L77</f>
        <v>7.6650171305617798</v>
      </c>
      <c r="F77" s="312">
        <f>[1]Feedgroup_status!M77</f>
        <v>47.7980865255198</v>
      </c>
      <c r="G77" s="312">
        <f>[1]Feedgroup_status!N77</f>
        <v>15.773770198535599</v>
      </c>
      <c r="H77" s="312">
        <f>[1]Feedgroup_status!O77</f>
        <v>278.46068545432598</v>
      </c>
      <c r="I77" s="312">
        <f>[1]Feedgroup_status!P77</f>
        <v>798.02979398713296</v>
      </c>
      <c r="J77" s="312">
        <f>[1]Feedgroup_status!Q77</f>
        <v>0</v>
      </c>
    </row>
    <row r="78" spans="1:10" x14ac:dyDescent="0.3">
      <c r="A78" s="19" t="str">
        <f>[1]Feedgroup_status!A78</f>
        <v>Cattle_dung_urine_field_org</v>
      </c>
      <c r="B78" s="312">
        <f>[1]Feedgroup_status!B78</f>
        <v>92498816.2659031</v>
      </c>
      <c r="C78" s="312">
        <f>[1]Feedgroup_status!J78</f>
        <v>494.32349346702398</v>
      </c>
      <c r="D78" s="312">
        <f>[1]Feedgroup_status!K78</f>
        <v>44.661070193697597</v>
      </c>
      <c r="E78" s="312">
        <f>[1]Feedgroup_status!L78</f>
        <v>7.4096151244936399</v>
      </c>
      <c r="F78" s="312">
        <f>[1]Feedgroup_status!M78</f>
        <v>54.349667709848099</v>
      </c>
      <c r="G78" s="312">
        <f>[1]Feedgroup_status!N78</f>
        <v>14.961214393747801</v>
      </c>
      <c r="H78" s="312">
        <f>[1]Feedgroup_status!O78</f>
        <v>315.13147082837997</v>
      </c>
      <c r="I78" s="312">
        <f>[1]Feedgroup_status!P78</f>
        <v>797.92089222979098</v>
      </c>
      <c r="J78" s="312">
        <f>[1]Feedgroup_status!Q78</f>
        <v>0</v>
      </c>
    </row>
    <row r="79" spans="1:10" x14ac:dyDescent="0.3">
      <c r="A79" s="19" t="str">
        <f>[1]Feedgroup_status!A79</f>
        <v>Cattle_slurry_conv</v>
      </c>
      <c r="B79" s="312">
        <f>[1]Feedgroup_status!B79</f>
        <v>1333526924.1064</v>
      </c>
      <c r="C79" s="312">
        <f>[1]Feedgroup_status!J79</f>
        <v>526.073726746538</v>
      </c>
      <c r="D79" s="312">
        <f>[1]Feedgroup_status!K79</f>
        <v>52.332608825314097</v>
      </c>
      <c r="E79" s="312">
        <f>[1]Feedgroup_status!L79</f>
        <v>10.5822123843384</v>
      </c>
      <c r="F79" s="312">
        <f>[1]Feedgroup_status!M79</f>
        <v>52.007385095980503</v>
      </c>
      <c r="G79" s="312">
        <f>[1]Feedgroup_status!N79</f>
        <v>15.456016837002499</v>
      </c>
      <c r="H79" s="312">
        <f>[1]Feedgroup_status!O79</f>
        <v>85.831911990067198</v>
      </c>
      <c r="I79" s="312">
        <f>[1]Feedgroup_status!P79</f>
        <v>791.64286107264797</v>
      </c>
      <c r="J79" s="312">
        <f>[1]Feedgroup_status!Q79</f>
        <v>4.2071817193228202E-2</v>
      </c>
    </row>
    <row r="80" spans="1:10" x14ac:dyDescent="0.3">
      <c r="A80" s="19" t="str">
        <f>[1]Feedgroup_status!A80</f>
        <v>Cattle_slurry_org</v>
      </c>
      <c r="B80" s="312">
        <f>[1]Feedgroup_status!B80</f>
        <v>189363731.18259501</v>
      </c>
      <c r="C80" s="312">
        <f>[1]Feedgroup_status!J80</f>
        <v>522.69471976424597</v>
      </c>
      <c r="D80" s="312">
        <f>[1]Feedgroup_status!K80</f>
        <v>52.854860286853999</v>
      </c>
      <c r="E80" s="312">
        <f>[1]Feedgroup_status!L80</f>
        <v>8.8010146789702208</v>
      </c>
      <c r="F80" s="312">
        <f>[1]Feedgroup_status!M80</f>
        <v>57.654083046561297</v>
      </c>
      <c r="G80" s="312">
        <f>[1]Feedgroup_status!N80</f>
        <v>14.432963191899701</v>
      </c>
      <c r="H80" s="312">
        <f>[1]Feedgroup_status!O80</f>
        <v>84.763164066966993</v>
      </c>
      <c r="I80" s="312">
        <f>[1]Feedgroup_status!P80</f>
        <v>791.80323174139903</v>
      </c>
      <c r="J80" s="312">
        <f>[1]Feedgroup_status!Q80</f>
        <v>4.42346599112994E-2</v>
      </c>
    </row>
    <row r="81" spans="1:10" x14ac:dyDescent="0.3">
      <c r="A81" s="19" t="str">
        <f>[1]Feedgroup_status!A81</f>
        <v>Cattle_solid_manure_conv</v>
      </c>
      <c r="B81" s="312">
        <f>[1]Feedgroup_status!B81</f>
        <v>21742541.6748707</v>
      </c>
      <c r="C81" s="312">
        <f>[1]Feedgroup_status!J81</f>
        <v>508.608969449043</v>
      </c>
      <c r="D81" s="312">
        <f>[1]Feedgroup_status!K81</f>
        <v>31.872013274749001</v>
      </c>
      <c r="E81" s="312">
        <f>[1]Feedgroup_status!L81</f>
        <v>10.429800963463901</v>
      </c>
      <c r="F81" s="312">
        <f>[1]Feedgroup_status!M81</f>
        <v>14.2409971910556</v>
      </c>
      <c r="G81" s="312">
        <f>[1]Feedgroup_status!N81</f>
        <v>16.032791470643701</v>
      </c>
      <c r="H81" s="312">
        <f>[1]Feedgroup_status!O81</f>
        <v>195.890827069831</v>
      </c>
      <c r="I81" s="312">
        <f>[1]Feedgroup_status!P81</f>
        <v>818.40557729523198</v>
      </c>
      <c r="J81" s="312">
        <f>[1]Feedgroup_status!Q81</f>
        <v>0.13145537095426099</v>
      </c>
    </row>
    <row r="82" spans="1:10" x14ac:dyDescent="0.3">
      <c r="A82" s="19" t="str">
        <f>[1]Feedgroup_status!A82</f>
        <v>Cattle_solid_manure_org</v>
      </c>
      <c r="B82" s="312">
        <f>[1]Feedgroup_status!B82</f>
        <v>540186.62206882401</v>
      </c>
      <c r="C82" s="312">
        <f>[1]Feedgroup_status!J82</f>
        <v>512.86899502941901</v>
      </c>
      <c r="D82" s="312">
        <f>[1]Feedgroup_status!K82</f>
        <v>34.082344186094197</v>
      </c>
      <c r="E82" s="312">
        <f>[1]Feedgroup_status!L82</f>
        <v>9.2420514387617096</v>
      </c>
      <c r="F82" s="312">
        <f>[1]Feedgroup_status!M82</f>
        <v>16.122628431850199</v>
      </c>
      <c r="G82" s="312">
        <f>[1]Feedgroup_status!N82</f>
        <v>14.8923785568099</v>
      </c>
      <c r="H82" s="312">
        <f>[1]Feedgroup_status!O82</f>
        <v>196.681541139568</v>
      </c>
      <c r="I82" s="312">
        <f>[1]Feedgroup_status!P82</f>
        <v>817.99702960559205</v>
      </c>
      <c r="J82" s="312">
        <f>[1]Feedgroup_status!Q82</f>
        <v>0.12909417571770501</v>
      </c>
    </row>
    <row r="83" spans="1:10" x14ac:dyDescent="0.3">
      <c r="A83" s="19" t="str">
        <f>[1]Feedgroup_status!A83</f>
        <v>Pig_ajle_conv</v>
      </c>
      <c r="B83" s="312">
        <f>[1]Feedgroup_status!B83</f>
        <v>139453.50814939101</v>
      </c>
      <c r="C83" s="312">
        <f>[1]Feedgroup_status!J83</f>
        <v>475.09580601759097</v>
      </c>
      <c r="D83" s="312">
        <f>[1]Feedgroup_status!K83</f>
        <v>137.940414136768</v>
      </c>
      <c r="E83" s="312">
        <f>[1]Feedgroup_status!L83</f>
        <v>19.079904818328199</v>
      </c>
      <c r="F83" s="312">
        <f>[1]Feedgroup_status!M83</f>
        <v>63.860091689033098</v>
      </c>
      <c r="G83" s="312">
        <f>[1]Feedgroup_status!N83</f>
        <v>20.394503460160699</v>
      </c>
      <c r="H83" s="312">
        <f>[1]Feedgroup_status!O83</f>
        <v>25</v>
      </c>
      <c r="I83" s="312">
        <f>[1]Feedgroup_status!P83</f>
        <v>751.95054460441202</v>
      </c>
      <c r="J83" s="312">
        <f>[1]Feedgroup_status!Q83</f>
        <v>2.8591516587323101E-2</v>
      </c>
    </row>
    <row r="84" spans="1:10" x14ac:dyDescent="0.3">
      <c r="A84" s="19" t="str">
        <f>[1]Feedgroup_status!A84</f>
        <v>Pig_dung_urine_field_conv</v>
      </c>
      <c r="B84" s="312">
        <f>[1]Feedgroup_status!B84</f>
        <v>595143.98332988005</v>
      </c>
      <c r="C84" s="312">
        <f>[1]Feedgroup_status!J84</f>
        <v>462.30561581355499</v>
      </c>
      <c r="D84" s="312">
        <f>[1]Feedgroup_status!K84</f>
        <v>60.357430147752702</v>
      </c>
      <c r="E84" s="312">
        <f>[1]Feedgroup_status!L84</f>
        <v>14.329054906826601</v>
      </c>
      <c r="F84" s="312">
        <f>[1]Feedgroup_status!M84</f>
        <v>25.332313394013301</v>
      </c>
      <c r="G84" s="312">
        <f>[1]Feedgroup_status!N84</f>
        <v>20.648562324286299</v>
      </c>
      <c r="H84" s="312">
        <f>[1]Feedgroup_status!O84</f>
        <v>77</v>
      </c>
      <c r="I84" s="312">
        <f>[1]Feedgroup_status!P84</f>
        <v>795.372869000268</v>
      </c>
      <c r="J84" s="312">
        <f>[1]Feedgroup_status!Q84</f>
        <v>0</v>
      </c>
    </row>
    <row r="85" spans="1:10" x14ac:dyDescent="0.3">
      <c r="A85" s="19" t="str">
        <f>[1]Feedgroup_status!A85</f>
        <v>Pig_dung_urine_field_org</v>
      </c>
      <c r="B85" s="312">
        <f>[1]Feedgroup_status!B85</f>
        <v>5834240.7283150498</v>
      </c>
      <c r="C85" s="312">
        <f>[1]Feedgroup_status!J85</f>
        <v>407.56551838670998</v>
      </c>
      <c r="D85" s="312">
        <f>[1]Feedgroup_status!K85</f>
        <v>38.570960435491997</v>
      </c>
      <c r="E85" s="312">
        <f>[1]Feedgroup_status!L85</f>
        <v>10.415979450226001</v>
      </c>
      <c r="F85" s="312">
        <f>[1]Feedgroup_status!M85</f>
        <v>28.410743614127998</v>
      </c>
      <c r="G85" s="312">
        <f>[1]Feedgroup_status!N85</f>
        <v>16.7943665474229</v>
      </c>
      <c r="H85" s="312">
        <f>[1]Feedgroup_status!O85</f>
        <v>45</v>
      </c>
      <c r="I85" s="312">
        <f>[1]Feedgroup_status!P85</f>
        <v>795.37286900026902</v>
      </c>
      <c r="J85" s="312">
        <f>[1]Feedgroup_status!Q85</f>
        <v>0</v>
      </c>
    </row>
    <row r="86" spans="1:10" x14ac:dyDescent="0.3">
      <c r="A86" s="19" t="str">
        <f>[1]Feedgroup_status!A86</f>
        <v>Pig_not_sows_deep_litter_conv</v>
      </c>
      <c r="B86" s="312">
        <f>[1]Feedgroup_status!B86</f>
        <v>18765132.474859301</v>
      </c>
      <c r="C86" s="312">
        <f>[1]Feedgroup_status!J86</f>
        <v>418.59547418017797</v>
      </c>
      <c r="D86" s="312">
        <f>[1]Feedgroup_status!K86</f>
        <v>46.590995991652498</v>
      </c>
      <c r="E86" s="312">
        <f>[1]Feedgroup_status!L86</f>
        <v>14.1228048896103</v>
      </c>
      <c r="F86" s="312">
        <f>[1]Feedgroup_status!M86</f>
        <v>53.314729228584902</v>
      </c>
      <c r="G86" s="312">
        <f>[1]Feedgroup_status!N86</f>
        <v>17.9182887168189</v>
      </c>
      <c r="H86" s="312">
        <f>[1]Feedgroup_status!O86</f>
        <v>330</v>
      </c>
      <c r="I86" s="312">
        <f>[1]Feedgroup_status!P86</f>
        <v>780.85222534630998</v>
      </c>
      <c r="J86" s="312">
        <f>[1]Feedgroup_status!Q86</f>
        <v>0.56919514122404502</v>
      </c>
    </row>
    <row r="87" spans="1:10" x14ac:dyDescent="0.3">
      <c r="A87" s="19" t="str">
        <f>[1]Feedgroup_status!A87</f>
        <v>Pig_not_sows_deep_litter_org</v>
      </c>
      <c r="B87" s="312">
        <f>[1]Feedgroup_status!B87</f>
        <v>5138337.6260691499</v>
      </c>
      <c r="C87" s="312">
        <f>[1]Feedgroup_status!J87</f>
        <v>404.54721178100999</v>
      </c>
      <c r="D87" s="312">
        <f>[1]Feedgroup_status!K87</f>
        <v>35.335644556768798</v>
      </c>
      <c r="E87" s="312">
        <f>[1]Feedgroup_status!L87</f>
        <v>12.614123565779201</v>
      </c>
      <c r="F87" s="312">
        <f>[1]Feedgroup_status!M87</f>
        <v>59.509652508064001</v>
      </c>
      <c r="G87" s="312">
        <f>[1]Feedgroup_status!N87</f>
        <v>14.875377340296399</v>
      </c>
      <c r="H87" s="312">
        <f>[1]Feedgroup_status!O87</f>
        <v>330</v>
      </c>
      <c r="I87" s="312">
        <f>[1]Feedgroup_status!P87</f>
        <v>785.02044577946504</v>
      </c>
      <c r="J87" s="312">
        <f>[1]Feedgroup_status!Q87</f>
        <v>0.61695532966480904</v>
      </c>
    </row>
    <row r="88" spans="1:10" x14ac:dyDescent="0.3">
      <c r="A88" s="19" t="str">
        <f>[1]Feedgroup_status!A88</f>
        <v>Pig_slurry_conv</v>
      </c>
      <c r="B88" s="312">
        <f>[1]Feedgroup_status!B88</f>
        <v>1497218910.6682999</v>
      </c>
      <c r="C88" s="312">
        <f>[1]Feedgroup_status!J88</f>
        <v>373.71241864682497</v>
      </c>
      <c r="D88" s="312">
        <f>[1]Feedgroup_status!K88</f>
        <v>56.643999398376998</v>
      </c>
      <c r="E88" s="312">
        <f>[1]Feedgroup_status!L88</f>
        <v>13.709900274361599</v>
      </c>
      <c r="F88" s="312">
        <f>[1]Feedgroup_status!M88</f>
        <v>32.003318871506998</v>
      </c>
      <c r="G88" s="312">
        <f>[1]Feedgroup_status!N88</f>
        <v>19.137065058859999</v>
      </c>
      <c r="H88" s="312">
        <f>[1]Feedgroup_status!O88</f>
        <v>56.674177925375801</v>
      </c>
      <c r="I88" s="312">
        <f>[1]Feedgroup_status!P88</f>
        <v>752.60487607156597</v>
      </c>
      <c r="J88" s="312">
        <f>[1]Feedgroup_status!Q88</f>
        <v>3.7713004757992899E-2</v>
      </c>
    </row>
    <row r="89" spans="1:10" x14ac:dyDescent="0.3">
      <c r="A89" s="19" t="str">
        <f>[1]Feedgroup_status!A89</f>
        <v>Pig_slurry_org</v>
      </c>
      <c r="B89" s="312">
        <f>[1]Feedgroup_status!B89</f>
        <v>24386733.195614599</v>
      </c>
      <c r="C89" s="312">
        <f>[1]Feedgroup_status!J89</f>
        <v>396.52496713605399</v>
      </c>
      <c r="D89" s="312">
        <f>[1]Feedgroup_status!K89</f>
        <v>41.190377668099401</v>
      </c>
      <c r="E89" s="312">
        <f>[1]Feedgroup_status!L89</f>
        <v>11.4632201777865</v>
      </c>
      <c r="F89" s="312">
        <f>[1]Feedgroup_status!M89</f>
        <v>34.464834322916303</v>
      </c>
      <c r="G89" s="312">
        <f>[1]Feedgroup_status!N89</f>
        <v>16.301641146826</v>
      </c>
      <c r="H89" s="312">
        <f>[1]Feedgroup_status!O89</f>
        <v>50</v>
      </c>
      <c r="I89" s="312">
        <f>[1]Feedgroup_status!P89</f>
        <v>761.22833023909004</v>
      </c>
      <c r="J89" s="312">
        <f>[1]Feedgroup_status!Q89</f>
        <v>8.9755052814501704E-2</v>
      </c>
    </row>
    <row r="90" spans="1:10" x14ac:dyDescent="0.3">
      <c r="A90" s="19" t="str">
        <f>[1]Feedgroup_status!A90</f>
        <v>Pig_solid_manure_conv</v>
      </c>
      <c r="B90" s="312">
        <f>[1]Feedgroup_status!B90</f>
        <v>255238.742608692</v>
      </c>
      <c r="C90" s="312">
        <f>[1]Feedgroup_status!J90</f>
        <v>464.23972778081099</v>
      </c>
      <c r="D90" s="312">
        <f>[1]Feedgroup_status!K90</f>
        <v>43.748222559845402</v>
      </c>
      <c r="E90" s="312">
        <f>[1]Feedgroup_status!L90</f>
        <v>19.7300727044328</v>
      </c>
      <c r="F90" s="312">
        <f>[1]Feedgroup_status!M90</f>
        <v>21.4759610611775</v>
      </c>
      <c r="G90" s="312">
        <f>[1]Feedgroup_status!N90</f>
        <v>20.296621193482601</v>
      </c>
      <c r="H90" s="312">
        <f>[1]Feedgroup_status!O90</f>
        <v>230</v>
      </c>
      <c r="I90" s="312">
        <f>[1]Feedgroup_status!P90</f>
        <v>817.39611375542802</v>
      </c>
      <c r="J90" s="312">
        <f>[1]Feedgroup_status!Q90</f>
        <v>0.200923945332832</v>
      </c>
    </row>
    <row r="91" spans="1:10" x14ac:dyDescent="0.3">
      <c r="A91" s="19" t="str">
        <f>[1]Feedgroup_status!A91</f>
        <v>Sows_deep_litter_conv</v>
      </c>
      <c r="B91" s="312">
        <f>[1]Feedgroup_status!B91</f>
        <v>16175372.528011899</v>
      </c>
      <c r="C91" s="312">
        <f>[1]Feedgroup_status!J91</f>
        <v>519.539109725716</v>
      </c>
      <c r="D91" s="312">
        <f>[1]Feedgroup_status!K91</f>
        <v>40.4644530655236</v>
      </c>
      <c r="E91" s="312">
        <f>[1]Feedgroup_status!L91</f>
        <v>12.1917063615769</v>
      </c>
      <c r="F91" s="312">
        <f>[1]Feedgroup_status!M91</f>
        <v>48.031007352028404</v>
      </c>
      <c r="G91" s="312">
        <f>[1]Feedgroup_status!N91</f>
        <v>18.605712319831198</v>
      </c>
      <c r="H91" s="312">
        <f>[1]Feedgroup_status!O91</f>
        <v>330</v>
      </c>
      <c r="I91" s="312">
        <f>[1]Feedgroup_status!P91</f>
        <v>794.67836515954696</v>
      </c>
      <c r="J91" s="312">
        <f>[1]Feedgroup_status!Q91</f>
        <v>0.68033398261497302</v>
      </c>
    </row>
    <row r="92" spans="1:10" x14ac:dyDescent="0.3">
      <c r="A92" s="19" t="str">
        <f>[1]Feedgroup_status!A92</f>
        <v>Sows_deep_litter_org</v>
      </c>
      <c r="B92" s="312">
        <f>[1]Feedgroup_status!B92</f>
        <v>375052.30524491798</v>
      </c>
      <c r="C92" s="312">
        <f>[1]Feedgroup_status!J92</f>
        <v>489.67089559506701</v>
      </c>
      <c r="D92" s="312">
        <f>[1]Feedgroup_status!K92</f>
        <v>23.987407977535199</v>
      </c>
      <c r="E92" s="312">
        <f>[1]Feedgroup_status!L92</f>
        <v>8.7101507851783193</v>
      </c>
      <c r="F92" s="312">
        <f>[1]Feedgroup_status!M92</f>
        <v>49.790089093770902</v>
      </c>
      <c r="G92" s="312">
        <f>[1]Feedgroup_status!N92</f>
        <v>15.3750992079528</v>
      </c>
      <c r="H92" s="312">
        <f>[1]Feedgroup_status!O92</f>
        <v>330</v>
      </c>
      <c r="I92" s="312">
        <f>[1]Feedgroup_status!P92</f>
        <v>755.80320910450098</v>
      </c>
      <c r="J92" s="312">
        <f>[1]Feedgroup_status!Q92</f>
        <v>0.56328288660854098</v>
      </c>
    </row>
    <row r="93" spans="1:10" x14ac:dyDescent="0.3">
      <c r="A93" s="19" t="str">
        <f>[1]Feedgroup_status!A93</f>
        <v>Beef_meat_conv</v>
      </c>
      <c r="B93" s="312">
        <f>[1]Feedgroup_status!B93</f>
        <v>43585932.9709014</v>
      </c>
      <c r="C93" s="312">
        <f>[1]Feedgroup_status!J93</f>
        <v>680</v>
      </c>
      <c r="D93" s="312">
        <f>[1]Feedgroup_status!K93</f>
        <v>73.14</v>
      </c>
      <c r="E93" s="312">
        <f>[1]Feedgroup_status!L93</f>
        <v>17.43</v>
      </c>
      <c r="F93" s="312">
        <f>[1]Feedgroup_status!M93</f>
        <v>5.14</v>
      </c>
      <c r="G93" s="312">
        <f>[1]Feedgroup_status!N93</f>
        <v>19.63</v>
      </c>
      <c r="H93" s="312">
        <f>[1]Feedgroup_status!O93</f>
        <v>350</v>
      </c>
      <c r="I93" s="312">
        <f>[1]Feedgroup_status!P93</f>
        <v>0</v>
      </c>
      <c r="J93" s="312">
        <f>[1]Feedgroup_status!Q93</f>
        <v>1</v>
      </c>
    </row>
    <row r="94" spans="1:10" x14ac:dyDescent="0.3">
      <c r="A94" s="19" t="str">
        <f>[1]Feedgroup_status!A94</f>
        <v>Beef_meat_org</v>
      </c>
      <c r="B94" s="312">
        <f>[1]Feedgroup_status!B94</f>
        <v>4606385.0943200998</v>
      </c>
      <c r="C94" s="312">
        <f>[1]Feedgroup_status!J94</f>
        <v>680</v>
      </c>
      <c r="D94" s="312">
        <f>[1]Feedgroup_status!K94</f>
        <v>73.14</v>
      </c>
      <c r="E94" s="312">
        <f>[1]Feedgroup_status!L94</f>
        <v>17.43</v>
      </c>
      <c r="F94" s="312">
        <f>[1]Feedgroup_status!M94</f>
        <v>5.14</v>
      </c>
      <c r="G94" s="312">
        <f>[1]Feedgroup_status!N94</f>
        <v>19.63</v>
      </c>
      <c r="H94" s="312">
        <f>[1]Feedgroup_status!O94</f>
        <v>350</v>
      </c>
      <c r="I94" s="312">
        <f>[1]Feedgroup_status!P94</f>
        <v>0</v>
      </c>
      <c r="J94" s="312">
        <f>[1]Feedgroup_status!Q94</f>
        <v>1</v>
      </c>
    </row>
    <row r="95" spans="1:10" x14ac:dyDescent="0.3">
      <c r="A95" s="19" t="str">
        <f>[1]Feedgroup_status!A95</f>
        <v>Calf_dairy_heavy_live_conv</v>
      </c>
      <c r="B95" s="312">
        <f>[1]Feedgroup_status!B95</f>
        <v>5699978.5301918099</v>
      </c>
      <c r="C95" s="312">
        <f>[1]Feedgroup_status!J95</f>
        <v>680</v>
      </c>
      <c r="D95" s="312">
        <f>[1]Feedgroup_status!K95</f>
        <v>84.569919999999996</v>
      </c>
      <c r="E95" s="312">
        <f>[1]Feedgroup_status!L95</f>
        <v>29.14</v>
      </c>
      <c r="F95" s="312">
        <f>[1]Feedgroup_status!M95</f>
        <v>6</v>
      </c>
      <c r="G95" s="312">
        <f>[1]Feedgroup_status!N95</f>
        <v>19.63</v>
      </c>
      <c r="H95" s="312">
        <f>[1]Feedgroup_status!O95</f>
        <v>350</v>
      </c>
      <c r="I95" s="312">
        <f>[1]Feedgroup_status!P95</f>
        <v>0</v>
      </c>
      <c r="J95" s="312">
        <f>[1]Feedgroup_status!Q95</f>
        <v>1</v>
      </c>
    </row>
    <row r="96" spans="1:10" x14ac:dyDescent="0.3">
      <c r="A96" s="19" t="str">
        <f>[1]Feedgroup_status!A96</f>
        <v>Calf_dairy_heavy_live_org</v>
      </c>
      <c r="B96" s="312">
        <f>[1]Feedgroup_status!B96</f>
        <v>1075890.8793506799</v>
      </c>
      <c r="C96" s="312">
        <f>[1]Feedgroup_status!J96</f>
        <v>680</v>
      </c>
      <c r="D96" s="312">
        <f>[1]Feedgroup_status!K96</f>
        <v>84.569919999999996</v>
      </c>
      <c r="E96" s="312">
        <f>[1]Feedgroup_status!L96</f>
        <v>29.14</v>
      </c>
      <c r="F96" s="312">
        <f>[1]Feedgroup_status!M96</f>
        <v>6</v>
      </c>
      <c r="G96" s="312">
        <f>[1]Feedgroup_status!N96</f>
        <v>19.63</v>
      </c>
      <c r="H96" s="312">
        <f>[1]Feedgroup_status!O96</f>
        <v>350</v>
      </c>
      <c r="I96" s="312">
        <f>[1]Feedgroup_status!P96</f>
        <v>0</v>
      </c>
      <c r="J96" s="312">
        <f>[1]Feedgroup_status!Q96</f>
        <v>1</v>
      </c>
    </row>
    <row r="97" spans="1:10" x14ac:dyDescent="0.3">
      <c r="A97" s="19" t="str">
        <f>[1]Feedgroup_status!A97</f>
        <v>Dead_meat_conv</v>
      </c>
      <c r="B97" s="312">
        <f>[1]Feedgroup_status!B97</f>
        <v>49291417.455180898</v>
      </c>
      <c r="C97" s="312">
        <f>[1]Feedgroup_status!J97</f>
        <v>660.67584384758004</v>
      </c>
      <c r="D97" s="312">
        <f>[1]Feedgroup_status!K97</f>
        <v>75.551683144781407</v>
      </c>
      <c r="E97" s="312">
        <f>[1]Feedgroup_status!L97</f>
        <v>15.239300150896099</v>
      </c>
      <c r="F97" s="312">
        <f>[1]Feedgroup_status!M97</f>
        <v>5.8680828069126001</v>
      </c>
      <c r="G97" s="312">
        <f>[1]Feedgroup_status!N97</f>
        <v>26.407462177927201</v>
      </c>
      <c r="H97" s="312">
        <f>[1]Feedgroup_status!O97</f>
        <v>367.87405923511801</v>
      </c>
      <c r="I97" s="312">
        <f>[1]Feedgroup_status!P97</f>
        <v>0</v>
      </c>
      <c r="J97" s="312">
        <f>[1]Feedgroup_status!Q97</f>
        <v>1</v>
      </c>
    </row>
    <row r="98" spans="1:10" x14ac:dyDescent="0.3">
      <c r="A98" s="19" t="str">
        <f>[1]Feedgroup_status!A98</f>
        <v>Dead_meat_org</v>
      </c>
      <c r="B98" s="312">
        <f>[1]Feedgroup_status!B98</f>
        <v>1713881.5696208901</v>
      </c>
      <c r="C98" s="312">
        <f>[1]Feedgroup_status!J98</f>
        <v>655.71421659333396</v>
      </c>
      <c r="D98" s="312">
        <f>[1]Feedgroup_status!K98</f>
        <v>70.905222210918595</v>
      </c>
      <c r="E98" s="312">
        <f>[1]Feedgroup_status!L98</f>
        <v>16.6953550519484</v>
      </c>
      <c r="F98" s="312">
        <f>[1]Feedgroup_status!M98</f>
        <v>5.6317871139849798</v>
      </c>
      <c r="G98" s="312">
        <f>[1]Feedgroup_status!N98</f>
        <v>24.2078701721565</v>
      </c>
      <c r="H98" s="312">
        <f>[1]Feedgroup_status!O98</f>
        <v>361.87628245361901</v>
      </c>
      <c r="I98" s="312">
        <f>[1]Feedgroup_status!P98</f>
        <v>0</v>
      </c>
      <c r="J98" s="312">
        <f>[1]Feedgroup_status!Q98</f>
        <v>1</v>
      </c>
    </row>
    <row r="99" spans="1:10" x14ac:dyDescent="0.3">
      <c r="A99" s="19" t="str">
        <f>[1]Feedgroup_status!A99</f>
        <v>Heifer_dairy_heavy_live_conv</v>
      </c>
      <c r="B99" s="312">
        <f>[1]Feedgroup_status!B99</f>
        <v>33261662.3736757</v>
      </c>
      <c r="C99" s="312">
        <f>[1]Feedgroup_status!J99</f>
        <v>680</v>
      </c>
      <c r="D99" s="312">
        <f>[1]Feedgroup_status!K99</f>
        <v>73.14</v>
      </c>
      <c r="E99" s="312">
        <f>[1]Feedgroup_status!L99</f>
        <v>17.43</v>
      </c>
      <c r="F99" s="312">
        <f>[1]Feedgroup_status!M99</f>
        <v>5.14</v>
      </c>
      <c r="G99" s="312">
        <f>[1]Feedgroup_status!N99</f>
        <v>19.63</v>
      </c>
      <c r="H99" s="312">
        <f>[1]Feedgroup_status!O99</f>
        <v>350</v>
      </c>
      <c r="I99" s="312">
        <f>[1]Feedgroup_status!P99</f>
        <v>0</v>
      </c>
      <c r="J99" s="312">
        <f>[1]Feedgroup_status!Q99</f>
        <v>1</v>
      </c>
    </row>
    <row r="100" spans="1:10" x14ac:dyDescent="0.3">
      <c r="A100" s="19" t="str">
        <f>[1]Feedgroup_status!A100</f>
        <v>Heifer_dairy_heavy_live_org</v>
      </c>
      <c r="B100" s="312">
        <f>[1]Feedgroup_status!B100</f>
        <v>6520401.9261224801</v>
      </c>
      <c r="C100" s="312">
        <f>[1]Feedgroup_status!J100</f>
        <v>680</v>
      </c>
      <c r="D100" s="312">
        <f>[1]Feedgroup_status!K100</f>
        <v>73.14</v>
      </c>
      <c r="E100" s="312">
        <f>[1]Feedgroup_status!L100</f>
        <v>17.43</v>
      </c>
      <c r="F100" s="312">
        <f>[1]Feedgroup_status!M100</f>
        <v>5.14</v>
      </c>
      <c r="G100" s="312">
        <f>[1]Feedgroup_status!N100</f>
        <v>19.63</v>
      </c>
      <c r="H100" s="312">
        <f>[1]Feedgroup_status!O100</f>
        <v>350</v>
      </c>
      <c r="I100" s="312">
        <f>[1]Feedgroup_status!P100</f>
        <v>0</v>
      </c>
      <c r="J100" s="312">
        <f>[1]Feedgroup_status!Q100</f>
        <v>1</v>
      </c>
    </row>
    <row r="101" spans="1:10" x14ac:dyDescent="0.3">
      <c r="A101" s="19" t="str">
        <f>[1]Feedgroup_status!A101</f>
        <v>Maelk_EKM_conv</v>
      </c>
      <c r="B101" s="312">
        <f>[1]Feedgroup_status!B101</f>
        <v>697800298.69499803</v>
      </c>
      <c r="C101" s="312">
        <f>[1]Feedgroup_status!J101</f>
        <v>450</v>
      </c>
      <c r="D101" s="312">
        <f>[1]Feedgroup_status!K101</f>
        <v>40.984558225937498</v>
      </c>
      <c r="E101" s="312">
        <f>[1]Feedgroup_status!L101</f>
        <v>7.1111111111111098</v>
      </c>
      <c r="F101" s="312">
        <f>[1]Feedgroup_status!M101</f>
        <v>11.703703703703701</v>
      </c>
      <c r="G101" s="312">
        <f>[1]Feedgroup_status!N101</f>
        <v>23.874666666666698</v>
      </c>
      <c r="H101" s="312">
        <f>[1]Feedgroup_status!O101</f>
        <v>131.52016083994201</v>
      </c>
      <c r="I101" s="312">
        <f>[1]Feedgroup_status!P101</f>
        <v>0</v>
      </c>
      <c r="J101" s="312">
        <f>[1]Feedgroup_status!Q101</f>
        <v>1</v>
      </c>
    </row>
    <row r="102" spans="1:10" x14ac:dyDescent="0.3">
      <c r="A102" s="19" t="str">
        <f>[1]Feedgroup_status!A102</f>
        <v>Maelk_EKM_org</v>
      </c>
      <c r="B102" s="312">
        <f>[1]Feedgroup_status!B102</f>
        <v>111123891.20167799</v>
      </c>
      <c r="C102" s="312">
        <f>[1]Feedgroup_status!J102</f>
        <v>450</v>
      </c>
      <c r="D102" s="312">
        <f>[1]Feedgroup_status!K102</f>
        <v>39.475211889005003</v>
      </c>
      <c r="E102" s="312">
        <f>[1]Feedgroup_status!L102</f>
        <v>7.1111111111111098</v>
      </c>
      <c r="F102" s="312">
        <f>[1]Feedgroup_status!M102</f>
        <v>11.703703703703701</v>
      </c>
      <c r="G102" s="312">
        <f>[1]Feedgroup_status!N102</f>
        <v>23.811851851851898</v>
      </c>
      <c r="H102" s="312">
        <f>[1]Feedgroup_status!O102</f>
        <v>131.86710632738101</v>
      </c>
      <c r="I102" s="312">
        <f>[1]Feedgroup_status!P102</f>
        <v>0</v>
      </c>
      <c r="J102" s="312">
        <f>[1]Feedgroup_status!Q102</f>
        <v>1</v>
      </c>
    </row>
    <row r="103" spans="1:10" x14ac:dyDescent="0.3">
      <c r="A103" s="19" t="str">
        <f>[1]Feedgroup_status!A103</f>
        <v>Piglet_15_live_org</v>
      </c>
      <c r="B103" s="312">
        <f>[1]Feedgroup_status!B103</f>
        <v>1132468.69531089</v>
      </c>
      <c r="C103" s="312">
        <f>[1]Feedgroup_status!J103</f>
        <v>640</v>
      </c>
      <c r="D103" s="312">
        <f>[1]Feedgroup_status!K103</f>
        <v>69.459199999999996</v>
      </c>
      <c r="E103" s="312">
        <f>[1]Feedgroup_status!L103</f>
        <v>16.22</v>
      </c>
      <c r="F103" s="312">
        <f>[1]Feedgroup_status!M103</f>
        <v>5.95</v>
      </c>
      <c r="G103" s="312">
        <f>[1]Feedgroup_status!N103</f>
        <v>27.17</v>
      </c>
      <c r="H103" s="312">
        <f>[1]Feedgroup_status!O103</f>
        <v>370</v>
      </c>
      <c r="I103" s="312">
        <f>[1]Feedgroup_status!P103</f>
        <v>0</v>
      </c>
      <c r="J103" s="312">
        <f>[1]Feedgroup_status!Q103</f>
        <v>1</v>
      </c>
    </row>
    <row r="104" spans="1:10" x14ac:dyDescent="0.3">
      <c r="A104" s="19" t="str">
        <f>[1]Feedgroup_status!A104</f>
        <v>Piglet_31_live_conv</v>
      </c>
      <c r="B104" s="312">
        <f>[1]Feedgroup_status!B104</f>
        <v>305394544.161102</v>
      </c>
      <c r="C104" s="312">
        <f>[1]Feedgroup_status!J104</f>
        <v>640</v>
      </c>
      <c r="D104" s="312">
        <f>[1]Feedgroup_status!K104</f>
        <v>79.87</v>
      </c>
      <c r="E104" s="312">
        <f>[1]Feedgroup_status!L104</f>
        <v>13.24</v>
      </c>
      <c r="F104" s="312">
        <f>[1]Feedgroup_status!M104</f>
        <v>5.95</v>
      </c>
      <c r="G104" s="312">
        <f>[1]Feedgroup_status!N104</f>
        <v>27.17</v>
      </c>
      <c r="H104" s="312">
        <f>[1]Feedgroup_status!O104</f>
        <v>370</v>
      </c>
      <c r="I104" s="312">
        <f>[1]Feedgroup_status!P104</f>
        <v>0</v>
      </c>
      <c r="J104" s="312">
        <f>[1]Feedgroup_status!Q104</f>
        <v>1</v>
      </c>
    </row>
    <row r="105" spans="1:10" x14ac:dyDescent="0.3">
      <c r="A105" s="19" t="str">
        <f>[1]Feedgroup_status!A105</f>
        <v>Piglet_31_live_org</v>
      </c>
      <c r="B105" s="312">
        <f>[1]Feedgroup_status!B105</f>
        <v>1031237.49727143</v>
      </c>
      <c r="C105" s="312">
        <f>[1]Feedgroup_status!J105</f>
        <v>640</v>
      </c>
      <c r="D105" s="312">
        <f>[1]Feedgroup_status!K105</f>
        <v>79.87</v>
      </c>
      <c r="E105" s="312">
        <f>[1]Feedgroup_status!L105</f>
        <v>13.24</v>
      </c>
      <c r="F105" s="312">
        <f>[1]Feedgroup_status!M105</f>
        <v>5.95</v>
      </c>
      <c r="G105" s="312">
        <f>[1]Feedgroup_status!N105</f>
        <v>27.17</v>
      </c>
      <c r="H105" s="312">
        <f>[1]Feedgroup_status!O105</f>
        <v>370</v>
      </c>
      <c r="I105" s="312">
        <f>[1]Feedgroup_status!P105</f>
        <v>0</v>
      </c>
      <c r="J105" s="312">
        <f>[1]Feedgroup_status!Q105</f>
        <v>1</v>
      </c>
    </row>
    <row r="106" spans="1:10" x14ac:dyDescent="0.3">
      <c r="A106" s="19" t="str">
        <f>[1]Feedgroup_status!A106</f>
        <v>Piglet_6_7_live_conv</v>
      </c>
      <c r="B106" s="312">
        <f>[1]Feedgroup_status!B106</f>
        <v>75818807.752205104</v>
      </c>
      <c r="C106" s="312">
        <f>[1]Feedgroup_status!J106</f>
        <v>640</v>
      </c>
      <c r="D106" s="312">
        <f>[1]Feedgroup_status!K106</f>
        <v>69.459199999999996</v>
      </c>
      <c r="E106" s="312">
        <f>[1]Feedgroup_status!L106</f>
        <v>16.22</v>
      </c>
      <c r="F106" s="312">
        <f>[1]Feedgroup_status!M106</f>
        <v>5.95</v>
      </c>
      <c r="G106" s="312">
        <f>[1]Feedgroup_status!N106</f>
        <v>27.17</v>
      </c>
      <c r="H106" s="312">
        <f>[1]Feedgroup_status!O106</f>
        <v>370</v>
      </c>
      <c r="I106" s="312">
        <f>[1]Feedgroup_status!P106</f>
        <v>0</v>
      </c>
      <c r="J106" s="312">
        <f>[1]Feedgroup_status!Q106</f>
        <v>1</v>
      </c>
    </row>
    <row r="107" spans="1:10" x14ac:dyDescent="0.3">
      <c r="A107" s="19" t="str">
        <f>[1]Feedgroup_status!A107</f>
        <v>Pork_meat_conv</v>
      </c>
      <c r="B107" s="312">
        <f>[1]Feedgroup_status!B107</f>
        <v>700601415.03394401</v>
      </c>
      <c r="C107" s="312">
        <f>[1]Feedgroup_status!J107</f>
        <v>680</v>
      </c>
      <c r="D107" s="312">
        <f>[1]Feedgroup_status!K107</f>
        <v>77.935644136055103</v>
      </c>
      <c r="E107" s="312">
        <f>[1]Feedgroup_status!L107</f>
        <v>14.956930912853201</v>
      </c>
      <c r="F107" s="312">
        <f>[1]Feedgroup_status!M107</f>
        <v>5.92854807666364</v>
      </c>
      <c r="G107" s="312">
        <f>[1]Feedgroup_status!N107</f>
        <v>27.17</v>
      </c>
      <c r="H107" s="312">
        <f>[1]Feedgroup_status!O107</f>
        <v>370</v>
      </c>
      <c r="I107" s="312">
        <f>[1]Feedgroup_status!P107</f>
        <v>0</v>
      </c>
      <c r="J107" s="312">
        <f>[1]Feedgroup_status!Q107</f>
        <v>1</v>
      </c>
    </row>
    <row r="108" spans="1:10" x14ac:dyDescent="0.3">
      <c r="A108" s="19" t="str">
        <f>[1]Feedgroup_status!A108</f>
        <v>Pork_meat_org</v>
      </c>
      <c r="B108" s="312">
        <f>[1]Feedgroup_status!B108</f>
        <v>17054361.8540272</v>
      </c>
      <c r="C108" s="312">
        <f>[1]Feedgroup_status!J108</f>
        <v>680</v>
      </c>
      <c r="D108" s="312">
        <f>[1]Feedgroup_status!K108</f>
        <v>78.372561754783305</v>
      </c>
      <c r="E108" s="312">
        <f>[1]Feedgroup_status!L108</f>
        <v>14.9015237057882</v>
      </c>
      <c r="F108" s="312">
        <f>[1]Feedgroup_status!M108</f>
        <v>5.9408103274075401</v>
      </c>
      <c r="G108" s="312">
        <f>[1]Feedgroup_status!N108</f>
        <v>27.17</v>
      </c>
      <c r="H108" s="312">
        <f>[1]Feedgroup_status!O108</f>
        <v>370</v>
      </c>
      <c r="I108" s="312">
        <f>[1]Feedgroup_status!P108</f>
        <v>0</v>
      </c>
      <c r="J108" s="312">
        <f>[1]Feedgroup_status!Q108</f>
        <v>1</v>
      </c>
    </row>
    <row r="109" spans="1:10" x14ac:dyDescent="0.3">
      <c r="A109" s="19" t="str">
        <f>[1]Feedgroup_status!A109</f>
        <v>Afgraesningstab_conv</v>
      </c>
      <c r="B109" s="312">
        <f>[1]Feedgroup_status!B109</f>
        <v>52359278.205768801</v>
      </c>
      <c r="C109" s="312">
        <f>[1]Feedgroup_status!J109</f>
        <v>450.00000233204003</v>
      </c>
      <c r="D109" s="312">
        <f>[1]Feedgroup_status!K109</f>
        <v>27.0203229895893</v>
      </c>
      <c r="E109" s="312">
        <f>[1]Feedgroup_status!L109</f>
        <v>3.6646866480221498</v>
      </c>
      <c r="F109" s="312">
        <f>[1]Feedgroup_status!M109</f>
        <v>28.092453829169798</v>
      </c>
      <c r="G109" s="312">
        <f>[1]Feedgroup_status!N109</f>
        <v>16.549135894677502</v>
      </c>
      <c r="H109" s="312">
        <f>[1]Feedgroup_status!O109</f>
        <v>0</v>
      </c>
      <c r="I109" s="312">
        <f>[1]Feedgroup_status!P109</f>
        <v>0</v>
      </c>
      <c r="J109" s="312">
        <f>[1]Feedgroup_status!Q109</f>
        <v>1</v>
      </c>
    </row>
    <row r="110" spans="1:10" x14ac:dyDescent="0.3">
      <c r="A110" s="19" t="str">
        <f>[1]Feedgroup_status!A110</f>
        <v>Afgraesningstab_org</v>
      </c>
      <c r="B110" s="312">
        <f>[1]Feedgroup_status!B110</f>
        <v>25215597.395990301</v>
      </c>
      <c r="C110" s="312">
        <f>[1]Feedgroup_status!J110</f>
        <v>450.00007165681598</v>
      </c>
      <c r="D110" s="312">
        <f>[1]Feedgroup_status!K110</f>
        <v>26.523962609150399</v>
      </c>
      <c r="E110" s="312">
        <f>[1]Feedgroup_status!L110</f>
        <v>3.6055782621371102</v>
      </c>
      <c r="F110" s="312">
        <f>[1]Feedgroup_status!M110</f>
        <v>27.561193702598601</v>
      </c>
      <c r="G110" s="312">
        <f>[1]Feedgroup_status!N110</f>
        <v>16.528960088099701</v>
      </c>
      <c r="H110" s="312">
        <f>[1]Feedgroup_status!O110</f>
        <v>0</v>
      </c>
      <c r="I110" s="312">
        <f>[1]Feedgroup_status!P110</f>
        <v>0</v>
      </c>
      <c r="J110" s="312">
        <f>[1]Feedgroup_status!Q110</f>
        <v>1</v>
      </c>
    </row>
    <row r="111" spans="1:10" x14ac:dyDescent="0.3">
      <c r="A111" s="19" t="str">
        <f>[1]Feedgroup_status!A111</f>
        <v>Afgraesning_1_grazed_conv</v>
      </c>
      <c r="B111" s="312">
        <f>[1]Feedgroup_status!B111</f>
        <v>0</v>
      </c>
      <c r="C111" s="312">
        <f>[1]Feedgroup_status!J111</f>
        <v>450.00000233204003</v>
      </c>
      <c r="D111" s="312">
        <f>[1]Feedgroup_status!K111</f>
        <v>27.0203229895893</v>
      </c>
      <c r="E111" s="312">
        <f>[1]Feedgroup_status!L111</f>
        <v>3.6646866480221498</v>
      </c>
      <c r="F111" s="312">
        <f>[1]Feedgroup_status!M111</f>
        <v>28.092453829169798</v>
      </c>
      <c r="G111" s="312">
        <f>[1]Feedgroup_status!N111</f>
        <v>16.549135894677399</v>
      </c>
      <c r="H111" s="312">
        <f>[1]Feedgroup_status!O111</f>
        <v>180</v>
      </c>
      <c r="I111" s="312">
        <f>[1]Feedgroup_status!P111</f>
        <v>0</v>
      </c>
      <c r="J111" s="312">
        <f>[1]Feedgroup_status!Q111</f>
        <v>1</v>
      </c>
    </row>
    <row r="112" spans="1:10" x14ac:dyDescent="0.3">
      <c r="A112" s="19" t="str">
        <f>[1]Feedgroup_status!A112</f>
        <v>Ensilage_graes_conv</v>
      </c>
      <c r="B112" s="312">
        <f>[1]Feedgroup_status!B112</f>
        <v>0</v>
      </c>
      <c r="C112" s="312">
        <f>[1]Feedgroup_status!J112</f>
        <v>450.00000233204003</v>
      </c>
      <c r="D112" s="312">
        <f>[1]Feedgroup_status!K112</f>
        <v>30.5848414522913</v>
      </c>
      <c r="E112" s="312">
        <f>[1]Feedgroup_status!L112</f>
        <v>4.3164742615101899</v>
      </c>
      <c r="F112" s="312">
        <f>[1]Feedgroup_status!M112</f>
        <v>33.088873768162301</v>
      </c>
      <c r="G112" s="312">
        <f>[1]Feedgroup_status!N112</f>
        <v>16.549135894677399</v>
      </c>
      <c r="H112" s="312">
        <f>[1]Feedgroup_status!O112</f>
        <v>359</v>
      </c>
      <c r="I112" s="312">
        <f>[1]Feedgroup_status!P112</f>
        <v>0</v>
      </c>
      <c r="J112" s="312">
        <f>[1]Feedgroup_status!Q112</f>
        <v>1</v>
      </c>
    </row>
    <row r="113" spans="1:10" x14ac:dyDescent="0.3">
      <c r="A113" s="19" t="str">
        <f>[1]Feedgroup_status!A113</f>
        <v>Ensilage_majs_conv</v>
      </c>
      <c r="B113" s="312">
        <f>[1]Feedgroup_status!B113</f>
        <v>0</v>
      </c>
      <c r="C113" s="312">
        <f>[1]Feedgroup_status!J113</f>
        <v>450</v>
      </c>
      <c r="D113" s="312">
        <f>[1]Feedgroup_status!K113</f>
        <v>13.220824499411099</v>
      </c>
      <c r="E113" s="312">
        <f>[1]Feedgroup_status!L113</f>
        <v>2.5912838633686701</v>
      </c>
      <c r="F113" s="312">
        <f>[1]Feedgroup_status!M113</f>
        <v>13.309776207302701</v>
      </c>
      <c r="G113" s="312">
        <f>[1]Feedgroup_status!N113</f>
        <v>17.7</v>
      </c>
      <c r="H113" s="312">
        <f>[1]Feedgroup_status!O113</f>
        <v>349</v>
      </c>
      <c r="I113" s="312">
        <f>[1]Feedgroup_status!P113</f>
        <v>0</v>
      </c>
      <c r="J113" s="312">
        <f>[1]Feedgroup_status!Q113</f>
        <v>1</v>
      </c>
    </row>
    <row r="114" spans="1:10" x14ac:dyDescent="0.3">
      <c r="A114" s="19" t="str">
        <f>[1]Feedgroup_status!A114</f>
        <v>Afgraesning_1_grazed_org</v>
      </c>
      <c r="B114" s="312">
        <f>[1]Feedgroup_status!B114</f>
        <v>0</v>
      </c>
      <c r="C114" s="312">
        <f>[1]Feedgroup_status!J114</f>
        <v>450.00007165681598</v>
      </c>
      <c r="D114" s="312">
        <f>[1]Feedgroup_status!K114</f>
        <v>26.523962609150399</v>
      </c>
      <c r="E114" s="312">
        <f>[1]Feedgroup_status!L114</f>
        <v>3.6055782621371102</v>
      </c>
      <c r="F114" s="312">
        <f>[1]Feedgroup_status!M114</f>
        <v>27.561193702598601</v>
      </c>
      <c r="G114" s="312">
        <f>[1]Feedgroup_status!N114</f>
        <v>16.528960088099701</v>
      </c>
      <c r="H114" s="312">
        <f>[1]Feedgroup_status!O114</f>
        <v>180</v>
      </c>
      <c r="I114" s="312">
        <f>[1]Feedgroup_status!P114</f>
        <v>0</v>
      </c>
      <c r="J114" s="312">
        <f>[1]Feedgroup_status!Q114</f>
        <v>1</v>
      </c>
    </row>
    <row r="115" spans="1:10" x14ac:dyDescent="0.3">
      <c r="A115" s="19" t="str">
        <f>[1]Feedgroup_status!A115</f>
        <v>Ensilage_graes_org</v>
      </c>
      <c r="B115" s="312">
        <f>[1]Feedgroup_status!B115</f>
        <v>0</v>
      </c>
      <c r="C115" s="312">
        <f>[1]Feedgroup_status!J115</f>
        <v>450.00007165681598</v>
      </c>
      <c r="D115" s="312">
        <f>[1]Feedgroup_status!K115</f>
        <v>30.023001257236199</v>
      </c>
      <c r="E115" s="312">
        <f>[1]Feedgroup_status!L115</f>
        <v>4.2468530767221599</v>
      </c>
      <c r="F115" s="312">
        <f>[1]Feedgroup_status!M115</f>
        <v>32.463125680328098</v>
      </c>
      <c r="G115" s="312">
        <f>[1]Feedgroup_status!N115</f>
        <v>16.528960088099701</v>
      </c>
      <c r="H115" s="312">
        <f>[1]Feedgroup_status!O115</f>
        <v>359</v>
      </c>
      <c r="I115" s="312">
        <f>[1]Feedgroup_status!P115</f>
        <v>0</v>
      </c>
      <c r="J115" s="312">
        <f>[1]Feedgroup_status!Q115</f>
        <v>1</v>
      </c>
    </row>
    <row r="116" spans="1:10" x14ac:dyDescent="0.3">
      <c r="A116" s="19" t="str">
        <f>[1]Feedgroup_status!A116</f>
        <v>Ensilage_majs_org</v>
      </c>
      <c r="B116" s="312">
        <f>[1]Feedgroup_status!B116</f>
        <v>0</v>
      </c>
      <c r="C116" s="312">
        <f>[1]Feedgroup_status!J116</f>
        <v>450</v>
      </c>
      <c r="D116" s="312">
        <f>[1]Feedgroup_status!K116</f>
        <v>13.220824499411099</v>
      </c>
      <c r="E116" s="312">
        <f>[1]Feedgroup_status!L116</f>
        <v>2.5912838633686701</v>
      </c>
      <c r="F116" s="312">
        <f>[1]Feedgroup_status!M116</f>
        <v>13.309776207302701</v>
      </c>
      <c r="G116" s="312">
        <f>[1]Feedgroup_status!N116</f>
        <v>17.7</v>
      </c>
      <c r="H116" s="312">
        <f>[1]Feedgroup_status!O116</f>
        <v>349</v>
      </c>
      <c r="I116" s="312">
        <f>[1]Feedgroup_status!P116</f>
        <v>0</v>
      </c>
      <c r="J116" s="312">
        <f>[1]Feedgroup_status!Q116</f>
        <v>1</v>
      </c>
    </row>
    <row r="117" spans="1:10" x14ac:dyDescent="0.3">
      <c r="A117" s="19" t="str">
        <f>[1]Feedgroup_status!A117</f>
        <v>Ensilage_whole_crop_conv</v>
      </c>
      <c r="B117" s="312">
        <f>[1]Feedgroup_status!B117</f>
        <v>0</v>
      </c>
      <c r="C117" s="312">
        <f>[1]Feedgroup_status!J117</f>
        <v>450</v>
      </c>
      <c r="D117" s="312">
        <f>[1]Feedgroup_status!K117</f>
        <v>23.7250412249705</v>
      </c>
      <c r="E117" s="312">
        <f>[1]Feedgroup_status!L117</f>
        <v>3.6513545347467602</v>
      </c>
      <c r="F117" s="312">
        <f>[1]Feedgroup_status!M117</f>
        <v>22.025912838633701</v>
      </c>
      <c r="G117" s="312">
        <f>[1]Feedgroup_status!N117</f>
        <v>18.399999999999999</v>
      </c>
      <c r="H117" s="312">
        <f>[1]Feedgroup_status!O117</f>
        <v>333</v>
      </c>
      <c r="I117" s="312">
        <f>[1]Feedgroup_status!P117</f>
        <v>0</v>
      </c>
      <c r="J117" s="312">
        <f>[1]Feedgroup_status!Q117</f>
        <v>1</v>
      </c>
    </row>
    <row r="118" spans="1:10" x14ac:dyDescent="0.3">
      <c r="A118" s="19" t="str">
        <f>[1]Feedgroup_status!A118</f>
        <v>Ensilage_whole_crop_org</v>
      </c>
      <c r="B118" s="312">
        <f>[1]Feedgroup_status!B118</f>
        <v>0</v>
      </c>
      <c r="C118" s="312">
        <f>[1]Feedgroup_status!J118</f>
        <v>450</v>
      </c>
      <c r="D118" s="312">
        <f>[1]Feedgroup_status!K118</f>
        <v>23.7250412249705</v>
      </c>
      <c r="E118" s="312">
        <f>[1]Feedgroup_status!L118</f>
        <v>3.6513545347467602</v>
      </c>
      <c r="F118" s="312">
        <f>[1]Feedgroup_status!M118</f>
        <v>22.025912838633701</v>
      </c>
      <c r="G118" s="312">
        <f>[1]Feedgroup_status!N118</f>
        <v>18.399999999999999</v>
      </c>
      <c r="H118" s="312">
        <f>[1]Feedgroup_status!O118</f>
        <v>333</v>
      </c>
      <c r="I118" s="312">
        <f>[1]Feedgroup_status!P118</f>
        <v>0</v>
      </c>
      <c r="J118" s="312">
        <f>[1]Feedgroup_status!Q118</f>
        <v>1</v>
      </c>
    </row>
    <row r="119" spans="1:10" x14ac:dyDescent="0.3">
      <c r="A119" s="19" t="str">
        <f>[1]Feedgroup_status!A119</f>
        <v>Ensilage_energy_corn_conv</v>
      </c>
      <c r="B119" s="312">
        <f>[1]Feedgroup_status!B119</f>
        <v>0</v>
      </c>
      <c r="C119" s="312">
        <f>[1]Feedgroup_status!J119</f>
        <v>450</v>
      </c>
      <c r="D119" s="312">
        <f>[1]Feedgroup_status!K119</f>
        <v>13.220824499411099</v>
      </c>
      <c r="E119" s="312">
        <f>[1]Feedgroup_status!L119</f>
        <v>2.5912838633686701</v>
      </c>
      <c r="F119" s="312">
        <f>[1]Feedgroup_status!M119</f>
        <v>13.309776207302701</v>
      </c>
      <c r="G119" s="312">
        <f>[1]Feedgroup_status!N119</f>
        <v>17.7</v>
      </c>
      <c r="H119" s="312">
        <f>[1]Feedgroup_status!O119</f>
        <v>349</v>
      </c>
      <c r="I119" s="312">
        <f>[1]Feedgroup_status!P119</f>
        <v>0</v>
      </c>
      <c r="J119" s="312">
        <f>[1]Feedgroup_status!Q119</f>
        <v>1</v>
      </c>
    </row>
    <row r="120" spans="1:10" x14ac:dyDescent="0.3">
      <c r="A120" s="19" t="str">
        <f>[1]Feedgroup_status!A120</f>
        <v>Ensilage_energy_whole_crop_conv</v>
      </c>
      <c r="B120" s="312">
        <f>[1]Feedgroup_status!B120</f>
        <v>0</v>
      </c>
      <c r="C120" s="312">
        <f>[1]Feedgroup_status!J120</f>
        <v>450</v>
      </c>
      <c r="D120" s="312">
        <f>[1]Feedgroup_status!K120</f>
        <v>23.7250412249705</v>
      </c>
      <c r="E120" s="312">
        <f>[1]Feedgroup_status!L120</f>
        <v>3.6513545347467602</v>
      </c>
      <c r="F120" s="312">
        <f>[1]Feedgroup_status!M120</f>
        <v>22.025912838633701</v>
      </c>
      <c r="G120" s="312">
        <f>[1]Feedgroup_status!N120</f>
        <v>18.399999999999999</v>
      </c>
      <c r="H120" s="312">
        <f>[1]Feedgroup_status!O120</f>
        <v>333</v>
      </c>
      <c r="I120" s="312">
        <f>[1]Feedgroup_status!P120</f>
        <v>0</v>
      </c>
      <c r="J120" s="312">
        <f>[1]Feedgroup_status!Q120</f>
        <v>1</v>
      </c>
    </row>
    <row r="121" spans="1:10" x14ac:dyDescent="0.3">
      <c r="A121" s="19" t="str">
        <f>[1]Feedgroup_status!A121</f>
        <v>Ensilage_straw_seed_grass_conv</v>
      </c>
      <c r="B121" s="312">
        <f>[1]Feedgroup_status!B121</f>
        <v>0</v>
      </c>
      <c r="C121" s="312">
        <f>[1]Feedgroup_status!J121</f>
        <v>450</v>
      </c>
      <c r="D121" s="312">
        <f>[1]Feedgroup_status!K121</f>
        <v>12.134181389870401</v>
      </c>
      <c r="E121" s="312">
        <f>[1]Feedgroup_status!L121</f>
        <v>1.29564193168433</v>
      </c>
      <c r="F121" s="312">
        <f>[1]Feedgroup_status!M121</f>
        <v>17.667844522968199</v>
      </c>
      <c r="G121" s="312">
        <f>[1]Feedgroup_status!N121</f>
        <v>18</v>
      </c>
      <c r="H121" s="312">
        <f>[1]Feedgroup_status!O121</f>
        <v>359</v>
      </c>
      <c r="I121" s="312">
        <f>[1]Feedgroup_status!P121</f>
        <v>0</v>
      </c>
      <c r="J121" s="312">
        <f>[1]Feedgroup_status!Q121</f>
        <v>1</v>
      </c>
    </row>
    <row r="122" spans="1:10" x14ac:dyDescent="0.3">
      <c r="A122" s="19" t="str">
        <f>[1]Feedgroup_status!A122</f>
        <v>Fresh_grass_field_org</v>
      </c>
      <c r="B122" s="312">
        <f>[1]Feedgroup_status!B122</f>
        <v>0</v>
      </c>
      <c r="C122" s="312">
        <f>[1]Feedgroup_status!J122</f>
        <v>450.00007165681598</v>
      </c>
      <c r="D122" s="312">
        <f>[1]Feedgroup_status!K122</f>
        <v>26.523962609150399</v>
      </c>
      <c r="E122" s="312">
        <f>[1]Feedgroup_status!L122</f>
        <v>3.6055782621371102</v>
      </c>
      <c r="F122" s="312">
        <f>[1]Feedgroup_status!M122</f>
        <v>27.561193702598601</v>
      </c>
      <c r="G122" s="312">
        <f>[1]Feedgroup_status!N122</f>
        <v>16.528960088099701</v>
      </c>
      <c r="H122" s="312">
        <f>[1]Feedgroup_status!O122</f>
        <v>180</v>
      </c>
      <c r="I122" s="312">
        <f>[1]Feedgroup_status!P122</f>
        <v>0</v>
      </c>
      <c r="J122" s="312">
        <f>[1]Feedgroup_status!Q122</f>
        <v>1</v>
      </c>
    </row>
    <row r="123" spans="1:10" x14ac:dyDescent="0.3">
      <c r="A123" s="19">
        <f>[1]Feedgroup_status!A123</f>
        <v>0</v>
      </c>
      <c r="B123" s="312">
        <f>[1]Feedgroup_status!B123</f>
        <v>0</v>
      </c>
      <c r="C123" s="312">
        <f>[1]Feedgroup_status!J123</f>
        <v>0</v>
      </c>
      <c r="D123" s="312">
        <f>[1]Feedgroup_status!K123</f>
        <v>0</v>
      </c>
      <c r="E123" s="312">
        <f>[1]Feedgroup_status!L123</f>
        <v>0</v>
      </c>
      <c r="F123" s="312">
        <f>[1]Feedgroup_status!M123</f>
        <v>0</v>
      </c>
      <c r="G123" s="312">
        <f>[1]Feedgroup_status!N123</f>
        <v>0</v>
      </c>
      <c r="H123" s="312">
        <f>[1]Feedgroup_status!O123</f>
        <v>0</v>
      </c>
      <c r="I123" s="312">
        <f>[1]Feedgroup_status!P123</f>
        <v>0</v>
      </c>
      <c r="J123" s="312">
        <f>[1]Feedgroup_status!Q123</f>
        <v>0</v>
      </c>
    </row>
    <row r="124" spans="1:10" x14ac:dyDescent="0.3">
      <c r="A124" s="19">
        <f>[1]Feedgroup_status!A124</f>
        <v>0</v>
      </c>
      <c r="B124" s="312">
        <f>[1]Feedgroup_status!B124</f>
        <v>0</v>
      </c>
      <c r="C124" s="312">
        <f>[1]Feedgroup_status!J124</f>
        <v>0</v>
      </c>
      <c r="D124" s="312">
        <f>[1]Feedgroup_status!K124</f>
        <v>0</v>
      </c>
      <c r="E124" s="312">
        <f>[1]Feedgroup_status!L124</f>
        <v>0</v>
      </c>
      <c r="F124" s="312">
        <f>[1]Feedgroup_status!M124</f>
        <v>0</v>
      </c>
      <c r="G124" s="312">
        <f>[1]Feedgroup_status!N124</f>
        <v>0</v>
      </c>
      <c r="H124" s="312">
        <f>[1]Feedgroup_status!O124</f>
        <v>0</v>
      </c>
      <c r="I124" s="312">
        <f>[1]Feedgroup_status!P124</f>
        <v>0</v>
      </c>
      <c r="J124" s="312">
        <f>[1]Feedgroup_status!Q124</f>
        <v>0</v>
      </c>
    </row>
    <row r="125" spans="1:10" x14ac:dyDescent="0.3">
      <c r="A125" s="19">
        <f>[1]Feedgroup_status!A125</f>
        <v>0</v>
      </c>
      <c r="B125" s="312">
        <f>[1]Feedgroup_status!B125</f>
        <v>0</v>
      </c>
      <c r="C125" s="312">
        <f>[1]Feedgroup_status!J125</f>
        <v>0</v>
      </c>
      <c r="D125" s="312">
        <f>[1]Feedgroup_status!K125</f>
        <v>0</v>
      </c>
      <c r="E125" s="312">
        <f>[1]Feedgroup_status!L125</f>
        <v>0</v>
      </c>
      <c r="F125" s="312">
        <f>[1]Feedgroup_status!M125</f>
        <v>0</v>
      </c>
      <c r="G125" s="312">
        <f>[1]Feedgroup_status!N125</f>
        <v>0</v>
      </c>
      <c r="H125" s="312">
        <f>[1]Feedgroup_status!O125</f>
        <v>0</v>
      </c>
      <c r="I125" s="312">
        <f>[1]Feedgroup_status!P125</f>
        <v>0</v>
      </c>
      <c r="J125" s="312">
        <f>[1]Feedgroup_status!Q125</f>
        <v>0</v>
      </c>
    </row>
    <row r="126" spans="1:10" x14ac:dyDescent="0.3">
      <c r="A126" s="19">
        <f>[1]Feedgroup_status!A126</f>
        <v>0</v>
      </c>
      <c r="B126" s="312">
        <f>[1]Feedgroup_status!B126</f>
        <v>0</v>
      </c>
      <c r="C126" s="312">
        <f>[1]Feedgroup_status!J126</f>
        <v>0</v>
      </c>
      <c r="D126" s="312">
        <f>[1]Feedgroup_status!K126</f>
        <v>0</v>
      </c>
      <c r="E126" s="312">
        <f>[1]Feedgroup_status!L126</f>
        <v>0</v>
      </c>
      <c r="F126" s="312">
        <f>[1]Feedgroup_status!M126</f>
        <v>0</v>
      </c>
      <c r="G126" s="312">
        <f>[1]Feedgroup_status!N126</f>
        <v>0</v>
      </c>
      <c r="H126" s="312">
        <f>[1]Feedgroup_status!O126</f>
        <v>0</v>
      </c>
      <c r="I126" s="312">
        <f>[1]Feedgroup_status!P126</f>
        <v>0</v>
      </c>
      <c r="J126" s="312">
        <f>[1]Feedgroup_status!Q126</f>
        <v>0</v>
      </c>
    </row>
    <row r="127" spans="1:10" x14ac:dyDescent="0.3">
      <c r="A127" s="19">
        <f>[1]Feedgroup_status!A127</f>
        <v>0</v>
      </c>
      <c r="B127" s="312">
        <f>[1]Feedgroup_status!B127</f>
        <v>0</v>
      </c>
      <c r="C127" s="312">
        <f>[1]Feedgroup_status!J127</f>
        <v>0</v>
      </c>
      <c r="D127" s="312">
        <f>[1]Feedgroup_status!K127</f>
        <v>0</v>
      </c>
      <c r="E127" s="312">
        <f>[1]Feedgroup_status!L127</f>
        <v>0</v>
      </c>
      <c r="F127" s="312">
        <f>[1]Feedgroup_status!M127</f>
        <v>0</v>
      </c>
      <c r="G127" s="312">
        <f>[1]Feedgroup_status!N127</f>
        <v>0</v>
      </c>
      <c r="H127" s="312">
        <f>[1]Feedgroup_status!O127</f>
        <v>0</v>
      </c>
      <c r="I127" s="312">
        <f>[1]Feedgroup_status!P127</f>
        <v>0</v>
      </c>
      <c r="J127" s="312">
        <f>[1]Feedgroup_status!Q127</f>
        <v>0</v>
      </c>
    </row>
    <row r="128" spans="1:10" x14ac:dyDescent="0.3">
      <c r="A128" s="19">
        <f>[1]Feedgroup_status!A128</f>
        <v>0</v>
      </c>
      <c r="B128" s="312">
        <f>[1]Feedgroup_status!B128</f>
        <v>0</v>
      </c>
      <c r="C128" s="312">
        <f>[1]Feedgroup_status!J128</f>
        <v>0</v>
      </c>
      <c r="D128" s="312">
        <f>[1]Feedgroup_status!K128</f>
        <v>0</v>
      </c>
      <c r="E128" s="312">
        <f>[1]Feedgroup_status!L128</f>
        <v>0</v>
      </c>
      <c r="F128" s="312">
        <f>[1]Feedgroup_status!M128</f>
        <v>0</v>
      </c>
      <c r="G128" s="312">
        <f>[1]Feedgroup_status!N128</f>
        <v>0</v>
      </c>
      <c r="H128" s="312">
        <f>[1]Feedgroup_status!O128</f>
        <v>0</v>
      </c>
      <c r="I128" s="312">
        <f>[1]Feedgroup_status!P128</f>
        <v>0</v>
      </c>
      <c r="J128" s="312">
        <f>[1]Feedgroup_status!Q128</f>
        <v>0</v>
      </c>
    </row>
    <row r="129" spans="1:10" x14ac:dyDescent="0.3">
      <c r="A129" s="19">
        <f>[1]Feedgroup_status!A129</f>
        <v>0</v>
      </c>
      <c r="B129" s="312">
        <f>[1]Feedgroup_status!B129</f>
        <v>0</v>
      </c>
      <c r="C129" s="312">
        <f>[1]Feedgroup_status!J129</f>
        <v>0</v>
      </c>
      <c r="D129" s="312">
        <f>[1]Feedgroup_status!K129</f>
        <v>0</v>
      </c>
      <c r="E129" s="312">
        <f>[1]Feedgroup_status!L129</f>
        <v>0</v>
      </c>
      <c r="F129" s="312">
        <f>[1]Feedgroup_status!M129</f>
        <v>0</v>
      </c>
      <c r="G129" s="312">
        <f>[1]Feedgroup_status!N129</f>
        <v>0</v>
      </c>
      <c r="H129" s="312">
        <f>[1]Feedgroup_status!O129</f>
        <v>0</v>
      </c>
      <c r="I129" s="312">
        <f>[1]Feedgroup_status!P129</f>
        <v>0</v>
      </c>
      <c r="J129" s="312">
        <f>[1]Feedgroup_status!Q129</f>
        <v>0</v>
      </c>
    </row>
    <row r="130" spans="1:10" x14ac:dyDescent="0.3">
      <c r="A130" s="19">
        <f>[1]Feedgroup_status!A130</f>
        <v>0</v>
      </c>
      <c r="B130" s="312">
        <f>[1]Feedgroup_status!B130</f>
        <v>0</v>
      </c>
      <c r="C130" s="312">
        <f>[1]Feedgroup_status!J130</f>
        <v>0</v>
      </c>
      <c r="D130" s="312">
        <f>[1]Feedgroup_status!K130</f>
        <v>0</v>
      </c>
      <c r="E130" s="312">
        <f>[1]Feedgroup_status!L130</f>
        <v>0</v>
      </c>
      <c r="F130" s="312">
        <f>[1]Feedgroup_status!M130</f>
        <v>0</v>
      </c>
      <c r="G130" s="312">
        <f>[1]Feedgroup_status!N130</f>
        <v>0</v>
      </c>
      <c r="H130" s="312">
        <f>[1]Feedgroup_status!O130</f>
        <v>0</v>
      </c>
      <c r="I130" s="312">
        <f>[1]Feedgroup_status!P130</f>
        <v>0</v>
      </c>
      <c r="J130" s="312">
        <f>[1]Feedgroup_status!Q130</f>
        <v>0</v>
      </c>
    </row>
    <row r="131" spans="1:10" x14ac:dyDescent="0.3">
      <c r="A131" s="19">
        <f>[1]Feedgroup_status!A131</f>
        <v>0</v>
      </c>
      <c r="B131" s="312">
        <f>[1]Feedgroup_status!B131</f>
        <v>0</v>
      </c>
      <c r="C131" s="312">
        <f>[1]Feedgroup_status!J131</f>
        <v>0</v>
      </c>
      <c r="D131" s="312">
        <f>[1]Feedgroup_status!K131</f>
        <v>0</v>
      </c>
      <c r="E131" s="312">
        <f>[1]Feedgroup_status!L131</f>
        <v>0</v>
      </c>
      <c r="F131" s="312">
        <f>[1]Feedgroup_status!M131</f>
        <v>0</v>
      </c>
      <c r="G131" s="312">
        <f>[1]Feedgroup_status!N131</f>
        <v>0</v>
      </c>
      <c r="H131" s="312">
        <f>[1]Feedgroup_status!O131</f>
        <v>0</v>
      </c>
      <c r="I131" s="312">
        <f>[1]Feedgroup_status!P131</f>
        <v>0</v>
      </c>
      <c r="J131" s="312">
        <f>[1]Feedgroup_status!Q131</f>
        <v>0</v>
      </c>
    </row>
    <row r="132" spans="1:10" x14ac:dyDescent="0.3">
      <c r="A132" s="19">
        <f>[1]Feedgroup_status!A132</f>
        <v>0</v>
      </c>
      <c r="B132" s="312">
        <f>[1]Feedgroup_status!B132</f>
        <v>0</v>
      </c>
      <c r="C132" s="312">
        <f>[1]Feedgroup_status!J132</f>
        <v>0</v>
      </c>
      <c r="D132" s="312">
        <f>[1]Feedgroup_status!K132</f>
        <v>0</v>
      </c>
      <c r="E132" s="312">
        <f>[1]Feedgroup_status!L132</f>
        <v>0</v>
      </c>
      <c r="F132" s="312">
        <f>[1]Feedgroup_status!M132</f>
        <v>0</v>
      </c>
      <c r="G132" s="312">
        <f>[1]Feedgroup_status!N132</f>
        <v>0</v>
      </c>
      <c r="H132" s="312">
        <f>[1]Feedgroup_status!O132</f>
        <v>0</v>
      </c>
      <c r="I132" s="312">
        <f>[1]Feedgroup_status!P132</f>
        <v>0</v>
      </c>
      <c r="J132" s="312">
        <f>[1]Feedgroup_status!Q132</f>
        <v>0</v>
      </c>
    </row>
    <row r="133" spans="1:10" x14ac:dyDescent="0.3">
      <c r="A133" s="19">
        <f>[1]Feedgroup_status!A133</f>
        <v>0</v>
      </c>
      <c r="B133" s="312">
        <f>[1]Feedgroup_status!B133</f>
        <v>0</v>
      </c>
      <c r="C133" s="312">
        <f>[1]Feedgroup_status!J133</f>
        <v>0</v>
      </c>
      <c r="D133" s="312">
        <f>[1]Feedgroup_status!K133</f>
        <v>0</v>
      </c>
      <c r="E133" s="312">
        <f>[1]Feedgroup_status!L133</f>
        <v>0</v>
      </c>
      <c r="F133" s="312">
        <f>[1]Feedgroup_status!M133</f>
        <v>0</v>
      </c>
      <c r="G133" s="312">
        <f>[1]Feedgroup_status!N133</f>
        <v>0</v>
      </c>
      <c r="H133" s="312">
        <f>[1]Feedgroup_status!O133</f>
        <v>0</v>
      </c>
      <c r="I133" s="312">
        <f>[1]Feedgroup_status!P133</f>
        <v>0</v>
      </c>
      <c r="J133" s="312">
        <f>[1]Feedgroup_status!Q133</f>
        <v>0</v>
      </c>
    </row>
    <row r="134" spans="1:10" x14ac:dyDescent="0.3">
      <c r="A134" s="19">
        <f>[1]Feedgroup_status!A134</f>
        <v>0</v>
      </c>
      <c r="B134" s="312">
        <f>[1]Feedgroup_status!B134</f>
        <v>0</v>
      </c>
      <c r="C134" s="312">
        <f>[1]Feedgroup_status!J134</f>
        <v>0</v>
      </c>
      <c r="D134" s="312">
        <f>[1]Feedgroup_status!K134</f>
        <v>0</v>
      </c>
      <c r="E134" s="312">
        <f>[1]Feedgroup_status!L134</f>
        <v>0</v>
      </c>
      <c r="F134" s="312">
        <f>[1]Feedgroup_status!M134</f>
        <v>0</v>
      </c>
      <c r="G134" s="312">
        <f>[1]Feedgroup_status!N134</f>
        <v>0</v>
      </c>
      <c r="H134" s="312">
        <f>[1]Feedgroup_status!O134</f>
        <v>0</v>
      </c>
      <c r="I134" s="312">
        <f>[1]Feedgroup_status!P134</f>
        <v>0</v>
      </c>
      <c r="J134" s="312">
        <f>[1]Feedgroup_status!Q134</f>
        <v>0</v>
      </c>
    </row>
    <row r="135" spans="1:10" x14ac:dyDescent="0.3">
      <c r="A135" s="19">
        <f>[1]Feedgroup_status!A135</f>
        <v>0</v>
      </c>
      <c r="B135" s="312">
        <f>[1]Feedgroup_status!B135</f>
        <v>0</v>
      </c>
      <c r="C135" s="312">
        <f>[1]Feedgroup_status!J135</f>
        <v>0</v>
      </c>
      <c r="D135" s="312">
        <f>[1]Feedgroup_status!K135</f>
        <v>0</v>
      </c>
      <c r="E135" s="312">
        <f>[1]Feedgroup_status!L135</f>
        <v>0</v>
      </c>
      <c r="F135" s="312">
        <f>[1]Feedgroup_status!M135</f>
        <v>0</v>
      </c>
      <c r="G135" s="312">
        <f>[1]Feedgroup_status!N135</f>
        <v>0</v>
      </c>
      <c r="H135" s="312">
        <f>[1]Feedgroup_status!O135</f>
        <v>0</v>
      </c>
      <c r="I135" s="312">
        <f>[1]Feedgroup_status!P135</f>
        <v>0</v>
      </c>
      <c r="J135" s="312">
        <f>[1]Feedgroup_status!Q135</f>
        <v>0</v>
      </c>
    </row>
    <row r="136" spans="1:10" x14ac:dyDescent="0.3">
      <c r="A136" s="19">
        <f>[1]Feedgroup_status!A136</f>
        <v>0</v>
      </c>
      <c r="B136" s="312">
        <f>[1]Feedgroup_status!B136</f>
        <v>0</v>
      </c>
      <c r="C136" s="312">
        <f>[1]Feedgroup_status!J136</f>
        <v>0</v>
      </c>
      <c r="D136" s="312">
        <f>[1]Feedgroup_status!K136</f>
        <v>0</v>
      </c>
      <c r="E136" s="312">
        <f>[1]Feedgroup_status!L136</f>
        <v>0</v>
      </c>
      <c r="F136" s="312">
        <f>[1]Feedgroup_status!M136</f>
        <v>0</v>
      </c>
      <c r="G136" s="312">
        <f>[1]Feedgroup_status!N136</f>
        <v>0</v>
      </c>
      <c r="H136" s="312">
        <f>[1]Feedgroup_status!O136</f>
        <v>0</v>
      </c>
      <c r="I136" s="312">
        <f>[1]Feedgroup_status!P136</f>
        <v>0</v>
      </c>
      <c r="J136" s="312">
        <f>[1]Feedgroup_status!Q136</f>
        <v>0</v>
      </c>
    </row>
    <row r="137" spans="1:10" x14ac:dyDescent="0.3">
      <c r="A137" s="19">
        <f>[1]Feedgroup_status!A137</f>
        <v>0</v>
      </c>
      <c r="B137" s="312">
        <f>[1]Feedgroup_status!B137</f>
        <v>0</v>
      </c>
      <c r="C137" s="312">
        <f>[1]Feedgroup_status!J137</f>
        <v>0</v>
      </c>
      <c r="D137" s="312">
        <f>[1]Feedgroup_status!K137</f>
        <v>0</v>
      </c>
      <c r="E137" s="312">
        <f>[1]Feedgroup_status!L137</f>
        <v>0</v>
      </c>
      <c r="F137" s="312">
        <f>[1]Feedgroup_status!M137</f>
        <v>0</v>
      </c>
      <c r="G137" s="312">
        <f>[1]Feedgroup_status!N137</f>
        <v>0</v>
      </c>
      <c r="H137" s="312">
        <f>[1]Feedgroup_status!O137</f>
        <v>0</v>
      </c>
      <c r="I137" s="312">
        <f>[1]Feedgroup_status!P137</f>
        <v>0</v>
      </c>
      <c r="J137" s="312">
        <f>[1]Feedgroup_status!Q137</f>
        <v>0</v>
      </c>
    </row>
    <row r="138" spans="1:10" x14ac:dyDescent="0.3">
      <c r="A138" s="19">
        <f>[1]Feedgroup_status!A138</f>
        <v>0</v>
      </c>
      <c r="B138" s="312">
        <f>[1]Feedgroup_status!B138</f>
        <v>0</v>
      </c>
      <c r="C138" s="312">
        <f>[1]Feedgroup_status!J138</f>
        <v>0</v>
      </c>
      <c r="D138" s="312">
        <f>[1]Feedgroup_status!K138</f>
        <v>0</v>
      </c>
      <c r="E138" s="312">
        <f>[1]Feedgroup_status!L138</f>
        <v>0</v>
      </c>
      <c r="F138" s="312">
        <f>[1]Feedgroup_status!M138</f>
        <v>0</v>
      </c>
      <c r="G138" s="312">
        <f>[1]Feedgroup_status!N138</f>
        <v>0</v>
      </c>
      <c r="H138" s="312">
        <f>[1]Feedgroup_status!O138</f>
        <v>0</v>
      </c>
      <c r="I138" s="312">
        <f>[1]Feedgroup_status!P138</f>
        <v>0</v>
      </c>
      <c r="J138" s="312">
        <f>[1]Feedgroup_status!Q138</f>
        <v>0</v>
      </c>
    </row>
    <row r="139" spans="1:10" x14ac:dyDescent="0.3">
      <c r="A139" s="19">
        <f>[1]Feedgroup_status!A139</f>
        <v>0</v>
      </c>
      <c r="B139" s="312">
        <f>[1]Feedgroup_status!B139</f>
        <v>0</v>
      </c>
      <c r="C139" s="312">
        <f>[1]Feedgroup_status!J139</f>
        <v>0</v>
      </c>
      <c r="D139" s="312">
        <f>[1]Feedgroup_status!K139</f>
        <v>0</v>
      </c>
      <c r="E139" s="312">
        <f>[1]Feedgroup_status!L139</f>
        <v>0</v>
      </c>
      <c r="F139" s="312">
        <f>[1]Feedgroup_status!M139</f>
        <v>0</v>
      </c>
      <c r="G139" s="312">
        <f>[1]Feedgroup_status!N139</f>
        <v>0</v>
      </c>
      <c r="H139" s="312">
        <f>[1]Feedgroup_status!O139</f>
        <v>0</v>
      </c>
      <c r="I139" s="312">
        <f>[1]Feedgroup_status!P139</f>
        <v>0</v>
      </c>
      <c r="J139" s="312">
        <f>[1]Feedgroup_status!Q139</f>
        <v>0</v>
      </c>
    </row>
    <row r="140" spans="1:10" x14ac:dyDescent="0.3">
      <c r="A140" s="19">
        <f>[1]Feedgroup_status!A140</f>
        <v>0</v>
      </c>
      <c r="B140" s="312">
        <f>[1]Feedgroup_status!B140</f>
        <v>0</v>
      </c>
      <c r="C140" s="312">
        <f>[1]Feedgroup_status!J140</f>
        <v>0</v>
      </c>
      <c r="D140" s="312">
        <f>[1]Feedgroup_status!K140</f>
        <v>0</v>
      </c>
      <c r="E140" s="312">
        <f>[1]Feedgroup_status!L140</f>
        <v>0</v>
      </c>
      <c r="F140" s="312">
        <f>[1]Feedgroup_status!M140</f>
        <v>0</v>
      </c>
      <c r="G140" s="312">
        <f>[1]Feedgroup_status!N140</f>
        <v>0</v>
      </c>
      <c r="H140" s="312">
        <f>[1]Feedgroup_status!O140</f>
        <v>0</v>
      </c>
      <c r="I140" s="312">
        <f>[1]Feedgroup_status!P140</f>
        <v>0</v>
      </c>
      <c r="J140" s="312">
        <f>[1]Feedgroup_status!Q140</f>
        <v>0</v>
      </c>
    </row>
    <row r="141" spans="1:10" x14ac:dyDescent="0.3">
      <c r="A141" s="19">
        <f>[1]Feedgroup_status!A141</f>
        <v>0</v>
      </c>
      <c r="B141" s="312">
        <f>[1]Feedgroup_status!B141</f>
        <v>0</v>
      </c>
      <c r="C141" s="312">
        <f>[1]Feedgroup_status!J141</f>
        <v>0</v>
      </c>
      <c r="D141" s="312">
        <f>[1]Feedgroup_status!K141</f>
        <v>0</v>
      </c>
      <c r="E141" s="312">
        <f>[1]Feedgroup_status!L141</f>
        <v>0</v>
      </c>
      <c r="F141" s="312">
        <f>[1]Feedgroup_status!M141</f>
        <v>0</v>
      </c>
      <c r="G141" s="312">
        <f>[1]Feedgroup_status!N141</f>
        <v>0</v>
      </c>
      <c r="H141" s="312">
        <f>[1]Feedgroup_status!O141</f>
        <v>0</v>
      </c>
      <c r="I141" s="312">
        <f>[1]Feedgroup_status!P141</f>
        <v>0</v>
      </c>
      <c r="J141" s="312">
        <f>[1]Feedgroup_status!Q141</f>
        <v>0</v>
      </c>
    </row>
    <row r="142" spans="1:10" x14ac:dyDescent="0.3">
      <c r="A142" s="19">
        <f>[1]Feedgroup_status!A142</f>
        <v>0</v>
      </c>
      <c r="B142" s="312">
        <f>[1]Feedgroup_status!B142</f>
        <v>0</v>
      </c>
      <c r="C142" s="312">
        <f>[1]Feedgroup_status!J142</f>
        <v>0</v>
      </c>
      <c r="D142" s="312">
        <f>[1]Feedgroup_status!K142</f>
        <v>0</v>
      </c>
      <c r="E142" s="312">
        <f>[1]Feedgroup_status!L142</f>
        <v>0</v>
      </c>
      <c r="F142" s="312">
        <f>[1]Feedgroup_status!M142</f>
        <v>0</v>
      </c>
      <c r="G142" s="312">
        <f>[1]Feedgroup_status!N142</f>
        <v>0</v>
      </c>
      <c r="H142" s="312">
        <f>[1]Feedgroup_status!O142</f>
        <v>0</v>
      </c>
      <c r="I142" s="312">
        <f>[1]Feedgroup_status!P142</f>
        <v>0</v>
      </c>
      <c r="J142" s="312">
        <f>[1]Feedgroup_status!Q142</f>
        <v>0</v>
      </c>
    </row>
    <row r="143" spans="1:10" x14ac:dyDescent="0.3">
      <c r="A143" s="19">
        <f>[1]Feedgroup_status!A143</f>
        <v>0</v>
      </c>
      <c r="B143" s="312">
        <f>[1]Feedgroup_status!B143</f>
        <v>0</v>
      </c>
      <c r="C143" s="312">
        <f>[1]Feedgroup_status!J143</f>
        <v>0</v>
      </c>
      <c r="D143" s="312">
        <f>[1]Feedgroup_status!K143</f>
        <v>0</v>
      </c>
      <c r="E143" s="312">
        <f>[1]Feedgroup_status!L143</f>
        <v>0</v>
      </c>
      <c r="F143" s="312">
        <f>[1]Feedgroup_status!M143</f>
        <v>0</v>
      </c>
      <c r="G143" s="312">
        <f>[1]Feedgroup_status!N143</f>
        <v>0</v>
      </c>
      <c r="H143" s="312">
        <f>[1]Feedgroup_status!O143</f>
        <v>0</v>
      </c>
      <c r="I143" s="312">
        <f>[1]Feedgroup_status!P143</f>
        <v>0</v>
      </c>
      <c r="J143" s="312">
        <f>[1]Feedgroup_status!Q143</f>
        <v>0</v>
      </c>
    </row>
    <row r="144" spans="1:10" x14ac:dyDescent="0.3">
      <c r="A144" s="19">
        <f>[1]Feedgroup_status!A144</f>
        <v>0</v>
      </c>
      <c r="B144" s="312">
        <f>[1]Feedgroup_status!B144</f>
        <v>0</v>
      </c>
      <c r="C144" s="312">
        <f>[1]Feedgroup_status!J144</f>
        <v>0</v>
      </c>
      <c r="D144" s="312">
        <f>[1]Feedgroup_status!K144</f>
        <v>0</v>
      </c>
      <c r="E144" s="312">
        <f>[1]Feedgroup_status!L144</f>
        <v>0</v>
      </c>
      <c r="F144" s="312">
        <f>[1]Feedgroup_status!M144</f>
        <v>0</v>
      </c>
      <c r="G144" s="312">
        <f>[1]Feedgroup_status!N144</f>
        <v>0</v>
      </c>
      <c r="H144" s="312">
        <f>[1]Feedgroup_status!O144</f>
        <v>0</v>
      </c>
      <c r="I144" s="312">
        <f>[1]Feedgroup_status!P144</f>
        <v>0</v>
      </c>
      <c r="J144" s="312">
        <f>[1]Feedgroup_status!Q144</f>
        <v>0</v>
      </c>
    </row>
    <row r="145" spans="1:10" x14ac:dyDescent="0.3">
      <c r="A145" s="19">
        <f>[1]Feedgroup_status!A145</f>
        <v>0</v>
      </c>
      <c r="B145" s="312">
        <f>[1]Feedgroup_status!B145</f>
        <v>0</v>
      </c>
      <c r="C145" s="312">
        <f>[1]Feedgroup_status!J145</f>
        <v>0</v>
      </c>
      <c r="D145" s="312">
        <f>[1]Feedgroup_status!K145</f>
        <v>0</v>
      </c>
      <c r="E145" s="312">
        <f>[1]Feedgroup_status!L145</f>
        <v>0</v>
      </c>
      <c r="F145" s="312">
        <f>[1]Feedgroup_status!M145</f>
        <v>0</v>
      </c>
      <c r="G145" s="312">
        <f>[1]Feedgroup_status!N145</f>
        <v>0</v>
      </c>
      <c r="H145" s="312">
        <f>[1]Feedgroup_status!O145</f>
        <v>0</v>
      </c>
      <c r="I145" s="312">
        <f>[1]Feedgroup_status!P145</f>
        <v>0</v>
      </c>
      <c r="J145" s="312">
        <f>[1]Feedgroup_status!Q145</f>
        <v>0</v>
      </c>
    </row>
    <row r="146" spans="1:10" x14ac:dyDescent="0.3">
      <c r="A146" s="19">
        <f>[1]Feedgroup_status!A146</f>
        <v>0</v>
      </c>
      <c r="B146" s="312">
        <f>[1]Feedgroup_status!B146</f>
        <v>0</v>
      </c>
      <c r="C146" s="312">
        <f>[1]Feedgroup_status!J146</f>
        <v>0</v>
      </c>
      <c r="D146" s="312">
        <f>[1]Feedgroup_status!K146</f>
        <v>0</v>
      </c>
      <c r="E146" s="312">
        <f>[1]Feedgroup_status!L146</f>
        <v>0</v>
      </c>
      <c r="F146" s="312">
        <f>[1]Feedgroup_status!M146</f>
        <v>0</v>
      </c>
      <c r="G146" s="312">
        <f>[1]Feedgroup_status!N146</f>
        <v>0</v>
      </c>
      <c r="H146" s="312">
        <f>[1]Feedgroup_status!O146</f>
        <v>0</v>
      </c>
      <c r="I146" s="312">
        <f>[1]Feedgroup_status!P146</f>
        <v>0</v>
      </c>
      <c r="J146" s="312">
        <f>[1]Feedgroup_status!Q146</f>
        <v>0</v>
      </c>
    </row>
    <row r="147" spans="1:10" x14ac:dyDescent="0.3">
      <c r="A147" s="19">
        <f>[1]Feedgroup_status!A147</f>
        <v>0</v>
      </c>
      <c r="B147" s="312">
        <f>[1]Feedgroup_status!B147</f>
        <v>0</v>
      </c>
      <c r="C147" s="312">
        <f>[1]Feedgroup_status!J147</f>
        <v>0</v>
      </c>
      <c r="D147" s="312">
        <f>[1]Feedgroup_status!K147</f>
        <v>0</v>
      </c>
      <c r="E147" s="312">
        <f>[1]Feedgroup_status!L147</f>
        <v>0</v>
      </c>
      <c r="F147" s="312">
        <f>[1]Feedgroup_status!M147</f>
        <v>0</v>
      </c>
      <c r="G147" s="312">
        <f>[1]Feedgroup_status!N147</f>
        <v>0</v>
      </c>
      <c r="H147" s="312">
        <f>[1]Feedgroup_status!O147</f>
        <v>0</v>
      </c>
      <c r="I147" s="312">
        <f>[1]Feedgroup_status!P147</f>
        <v>0</v>
      </c>
      <c r="J147" s="312">
        <f>[1]Feedgroup_status!Q147</f>
        <v>0</v>
      </c>
    </row>
    <row r="148" spans="1:10" x14ac:dyDescent="0.3">
      <c r="A148" s="19">
        <f>[1]Feedgroup_status!A148</f>
        <v>0</v>
      </c>
      <c r="B148" s="312">
        <f>[1]Feedgroup_status!B148</f>
        <v>0</v>
      </c>
      <c r="C148" s="312">
        <f>[1]Feedgroup_status!J148</f>
        <v>0</v>
      </c>
      <c r="D148" s="312">
        <f>[1]Feedgroup_status!K148</f>
        <v>0</v>
      </c>
      <c r="E148" s="312">
        <f>[1]Feedgroup_status!L148</f>
        <v>0</v>
      </c>
      <c r="F148" s="312">
        <f>[1]Feedgroup_status!M148</f>
        <v>0</v>
      </c>
      <c r="G148" s="312">
        <f>[1]Feedgroup_status!N148</f>
        <v>0</v>
      </c>
      <c r="H148" s="312">
        <f>[1]Feedgroup_status!O148</f>
        <v>0</v>
      </c>
      <c r="I148" s="312">
        <f>[1]Feedgroup_status!P148</f>
        <v>0</v>
      </c>
      <c r="J148" s="312">
        <f>[1]Feedgroup_status!Q148</f>
        <v>0</v>
      </c>
    </row>
    <row r="149" spans="1:10" x14ac:dyDescent="0.3">
      <c r="A149" s="19">
        <f>[1]Feedgroup_status!A149</f>
        <v>0</v>
      </c>
      <c r="B149" s="312">
        <f>[1]Feedgroup_status!B149</f>
        <v>0</v>
      </c>
      <c r="C149" s="312">
        <f>[1]Feedgroup_status!J149</f>
        <v>0</v>
      </c>
      <c r="D149" s="312">
        <f>[1]Feedgroup_status!K149</f>
        <v>0</v>
      </c>
      <c r="E149" s="312">
        <f>[1]Feedgroup_status!L149</f>
        <v>0</v>
      </c>
      <c r="F149" s="312">
        <f>[1]Feedgroup_status!M149</f>
        <v>0</v>
      </c>
      <c r="G149" s="312">
        <f>[1]Feedgroup_status!N149</f>
        <v>0</v>
      </c>
      <c r="H149" s="312">
        <f>[1]Feedgroup_status!O149</f>
        <v>0</v>
      </c>
      <c r="I149" s="312">
        <f>[1]Feedgroup_status!P149</f>
        <v>0</v>
      </c>
      <c r="J149" s="312">
        <f>[1]Feedgroup_status!Q149</f>
        <v>0</v>
      </c>
    </row>
    <row r="150" spans="1:10" x14ac:dyDescent="0.3">
      <c r="A150" s="19">
        <f>[1]Feedgroup_status!A150</f>
        <v>0</v>
      </c>
      <c r="B150" s="312">
        <f>[1]Feedgroup_status!B150</f>
        <v>0</v>
      </c>
      <c r="C150" s="312">
        <f>[1]Feedgroup_status!J150</f>
        <v>0</v>
      </c>
      <c r="D150" s="312">
        <f>[1]Feedgroup_status!K150</f>
        <v>0</v>
      </c>
      <c r="E150" s="312">
        <f>[1]Feedgroup_status!L150</f>
        <v>0</v>
      </c>
      <c r="F150" s="312">
        <f>[1]Feedgroup_status!M150</f>
        <v>0</v>
      </c>
      <c r="G150" s="312">
        <f>[1]Feedgroup_status!N150</f>
        <v>0</v>
      </c>
      <c r="H150" s="312">
        <f>[1]Feedgroup_status!O150</f>
        <v>0</v>
      </c>
      <c r="I150" s="312">
        <f>[1]Feedgroup_status!P150</f>
        <v>0</v>
      </c>
      <c r="J150" s="312">
        <f>[1]Feedgroup_status!Q150</f>
        <v>0</v>
      </c>
    </row>
    <row r="151" spans="1:10" x14ac:dyDescent="0.3">
      <c r="A151" s="19">
        <f>[1]Feedgroup_status!A151</f>
        <v>0</v>
      </c>
      <c r="B151" s="312">
        <f>[1]Feedgroup_status!B151</f>
        <v>0</v>
      </c>
      <c r="C151" s="312">
        <f>[1]Feedgroup_status!J151</f>
        <v>0</v>
      </c>
      <c r="D151" s="312">
        <f>[1]Feedgroup_status!K151</f>
        <v>0</v>
      </c>
      <c r="E151" s="312">
        <f>[1]Feedgroup_status!L151</f>
        <v>0</v>
      </c>
      <c r="F151" s="312">
        <f>[1]Feedgroup_status!M151</f>
        <v>0</v>
      </c>
      <c r="G151" s="312">
        <f>[1]Feedgroup_status!N151</f>
        <v>0</v>
      </c>
      <c r="H151" s="312">
        <f>[1]Feedgroup_status!O151</f>
        <v>0</v>
      </c>
      <c r="I151" s="312">
        <f>[1]Feedgroup_status!P151</f>
        <v>0</v>
      </c>
      <c r="J151" s="312">
        <f>[1]Feedgroup_status!Q151</f>
        <v>0</v>
      </c>
    </row>
    <row r="152" spans="1:10" x14ac:dyDescent="0.3">
      <c r="A152" s="19">
        <f>[1]Feedgroup_status!A152</f>
        <v>0</v>
      </c>
      <c r="B152" s="312">
        <f>[1]Feedgroup_status!B152</f>
        <v>0</v>
      </c>
      <c r="C152" s="312">
        <f>[1]Feedgroup_status!J152</f>
        <v>0</v>
      </c>
      <c r="D152" s="312">
        <f>[1]Feedgroup_status!K152</f>
        <v>0</v>
      </c>
      <c r="E152" s="312">
        <f>[1]Feedgroup_status!L152</f>
        <v>0</v>
      </c>
      <c r="F152" s="312">
        <f>[1]Feedgroup_status!M152</f>
        <v>0</v>
      </c>
      <c r="G152" s="312">
        <f>[1]Feedgroup_status!N152</f>
        <v>0</v>
      </c>
      <c r="H152" s="312">
        <f>[1]Feedgroup_status!O152</f>
        <v>0</v>
      </c>
      <c r="I152" s="312">
        <f>[1]Feedgroup_status!P152</f>
        <v>0</v>
      </c>
      <c r="J152" s="312">
        <f>[1]Feedgroup_status!Q152</f>
        <v>0</v>
      </c>
    </row>
    <row r="153" spans="1:10" x14ac:dyDescent="0.3">
      <c r="A153" s="19">
        <f>[1]Feedgroup_status!A153</f>
        <v>0</v>
      </c>
      <c r="B153" s="312">
        <f>[1]Feedgroup_status!B153</f>
        <v>0</v>
      </c>
      <c r="C153" s="312">
        <f>[1]Feedgroup_status!J153</f>
        <v>0</v>
      </c>
      <c r="D153" s="312">
        <f>[1]Feedgroup_status!K153</f>
        <v>0</v>
      </c>
      <c r="E153" s="312">
        <f>[1]Feedgroup_status!L153</f>
        <v>0</v>
      </c>
      <c r="F153" s="312">
        <f>[1]Feedgroup_status!M153</f>
        <v>0</v>
      </c>
      <c r="G153" s="312">
        <f>[1]Feedgroup_status!N153</f>
        <v>0</v>
      </c>
      <c r="H153" s="312">
        <f>[1]Feedgroup_status!O153</f>
        <v>0</v>
      </c>
      <c r="I153" s="312">
        <f>[1]Feedgroup_status!P153</f>
        <v>0</v>
      </c>
      <c r="J153" s="312">
        <f>[1]Feedgroup_status!Q153</f>
        <v>0</v>
      </c>
    </row>
    <row r="154" spans="1:10" x14ac:dyDescent="0.3">
      <c r="A154" s="19">
        <f>[1]Feedgroup_status!A154</f>
        <v>0</v>
      </c>
      <c r="B154" s="312">
        <f>[1]Feedgroup_status!B154</f>
        <v>0</v>
      </c>
      <c r="C154" s="312">
        <f>[1]Feedgroup_status!J154</f>
        <v>0</v>
      </c>
      <c r="D154" s="312">
        <f>[1]Feedgroup_status!K154</f>
        <v>0</v>
      </c>
      <c r="E154" s="312">
        <f>[1]Feedgroup_status!L154</f>
        <v>0</v>
      </c>
      <c r="F154" s="312">
        <f>[1]Feedgroup_status!M154</f>
        <v>0</v>
      </c>
      <c r="G154" s="312">
        <f>[1]Feedgroup_status!N154</f>
        <v>0</v>
      </c>
      <c r="H154" s="312">
        <f>[1]Feedgroup_status!O154</f>
        <v>0</v>
      </c>
      <c r="I154" s="312">
        <f>[1]Feedgroup_status!P154</f>
        <v>0</v>
      </c>
      <c r="J154" s="312">
        <f>[1]Feedgroup_status!Q154</f>
        <v>0</v>
      </c>
    </row>
    <row r="155" spans="1:10" x14ac:dyDescent="0.3">
      <c r="A155" s="19">
        <f>[1]Feedgroup_status!A155</f>
        <v>0</v>
      </c>
      <c r="B155" s="312">
        <f>[1]Feedgroup_status!B155</f>
        <v>0</v>
      </c>
      <c r="C155" s="312">
        <f>[1]Feedgroup_status!J155</f>
        <v>0</v>
      </c>
      <c r="D155" s="312">
        <f>[1]Feedgroup_status!K155</f>
        <v>0</v>
      </c>
      <c r="E155" s="312">
        <f>[1]Feedgroup_status!L155</f>
        <v>0</v>
      </c>
      <c r="F155" s="312">
        <f>[1]Feedgroup_status!M155</f>
        <v>0</v>
      </c>
      <c r="G155" s="312">
        <f>[1]Feedgroup_status!N155</f>
        <v>0</v>
      </c>
      <c r="H155" s="312">
        <f>[1]Feedgroup_status!O155</f>
        <v>0</v>
      </c>
      <c r="I155" s="312">
        <f>[1]Feedgroup_status!P155</f>
        <v>0</v>
      </c>
      <c r="J155" s="312">
        <f>[1]Feedgroup_status!Q155</f>
        <v>0</v>
      </c>
    </row>
    <row r="156" spans="1:10" x14ac:dyDescent="0.3">
      <c r="A156" s="19">
        <f>[1]Feedgroup_status!A156</f>
        <v>0</v>
      </c>
      <c r="B156" s="312">
        <f>[1]Feedgroup_status!B156</f>
        <v>0</v>
      </c>
      <c r="C156" s="312">
        <f>[1]Feedgroup_status!J156</f>
        <v>0</v>
      </c>
      <c r="D156" s="312">
        <f>[1]Feedgroup_status!K156</f>
        <v>0</v>
      </c>
      <c r="E156" s="312">
        <f>[1]Feedgroup_status!L156</f>
        <v>0</v>
      </c>
      <c r="F156" s="312">
        <f>[1]Feedgroup_status!M156</f>
        <v>0</v>
      </c>
      <c r="G156" s="312">
        <f>[1]Feedgroup_status!N156</f>
        <v>0</v>
      </c>
      <c r="H156" s="312">
        <f>[1]Feedgroup_status!O156</f>
        <v>0</v>
      </c>
      <c r="I156" s="312">
        <f>[1]Feedgroup_status!P156</f>
        <v>0</v>
      </c>
      <c r="J156" s="312">
        <f>[1]Feedgroup_status!Q156</f>
        <v>0</v>
      </c>
    </row>
    <row r="157" spans="1:10" x14ac:dyDescent="0.3">
      <c r="A157" s="19">
        <f>[1]Feedgroup_status!A157</f>
        <v>0</v>
      </c>
      <c r="B157" s="312">
        <f>[1]Feedgroup_status!B157</f>
        <v>0</v>
      </c>
      <c r="C157" s="312">
        <f>[1]Feedgroup_status!J157</f>
        <v>0</v>
      </c>
      <c r="D157" s="312">
        <f>[1]Feedgroup_status!K157</f>
        <v>0</v>
      </c>
      <c r="E157" s="312">
        <f>[1]Feedgroup_status!L157</f>
        <v>0</v>
      </c>
      <c r="F157" s="312">
        <f>[1]Feedgroup_status!M157</f>
        <v>0</v>
      </c>
      <c r="G157" s="312">
        <f>[1]Feedgroup_status!N157</f>
        <v>0</v>
      </c>
      <c r="H157" s="312">
        <f>[1]Feedgroup_status!O157</f>
        <v>0</v>
      </c>
      <c r="I157" s="312">
        <f>[1]Feedgroup_status!P157</f>
        <v>0</v>
      </c>
      <c r="J157" s="312">
        <f>[1]Feedgroup_status!Q157</f>
        <v>0</v>
      </c>
    </row>
    <row r="158" spans="1:10" x14ac:dyDescent="0.3">
      <c r="A158" s="19">
        <f>[1]Feedgroup_status!A158</f>
        <v>0</v>
      </c>
      <c r="B158" s="312">
        <f>[1]Feedgroup_status!B158</f>
        <v>0</v>
      </c>
      <c r="C158" s="312">
        <f>[1]Feedgroup_status!J158</f>
        <v>0</v>
      </c>
      <c r="D158" s="312">
        <f>[1]Feedgroup_status!K158</f>
        <v>0</v>
      </c>
      <c r="E158" s="312">
        <f>[1]Feedgroup_status!L158</f>
        <v>0</v>
      </c>
      <c r="F158" s="312">
        <f>[1]Feedgroup_status!M158</f>
        <v>0</v>
      </c>
      <c r="G158" s="312">
        <f>[1]Feedgroup_status!N158</f>
        <v>0</v>
      </c>
      <c r="H158" s="312">
        <f>[1]Feedgroup_status!O158</f>
        <v>0</v>
      </c>
      <c r="I158" s="312">
        <f>[1]Feedgroup_status!P158</f>
        <v>0</v>
      </c>
      <c r="J158" s="312">
        <f>[1]Feedgroup_status!Q158</f>
        <v>0</v>
      </c>
    </row>
    <row r="159" spans="1:10" x14ac:dyDescent="0.3">
      <c r="A159" s="19">
        <f>[1]Feedgroup_status!A159</f>
        <v>0</v>
      </c>
      <c r="B159" s="312">
        <f>[1]Feedgroup_status!B159</f>
        <v>0</v>
      </c>
      <c r="C159" s="312">
        <f>[1]Feedgroup_status!J159</f>
        <v>0</v>
      </c>
      <c r="D159" s="312">
        <f>[1]Feedgroup_status!K159</f>
        <v>0</v>
      </c>
      <c r="E159" s="312">
        <f>[1]Feedgroup_status!L159</f>
        <v>0</v>
      </c>
      <c r="F159" s="312">
        <f>[1]Feedgroup_status!M159</f>
        <v>0</v>
      </c>
      <c r="G159" s="312">
        <f>[1]Feedgroup_status!N159</f>
        <v>0</v>
      </c>
      <c r="H159" s="312">
        <f>[1]Feedgroup_status!O159</f>
        <v>0</v>
      </c>
      <c r="I159" s="312">
        <f>[1]Feedgroup_status!P159</f>
        <v>0</v>
      </c>
      <c r="J159" s="312">
        <f>[1]Feedgroup_status!Q159</f>
        <v>0</v>
      </c>
    </row>
    <row r="160" spans="1:10" x14ac:dyDescent="0.3">
      <c r="A160" s="19">
        <f>[1]Feedgroup_status!A160</f>
        <v>0</v>
      </c>
      <c r="B160" s="312">
        <f>[1]Feedgroup_status!B160</f>
        <v>0</v>
      </c>
      <c r="C160" s="312">
        <f>[1]Feedgroup_status!J160</f>
        <v>0</v>
      </c>
      <c r="D160" s="312">
        <f>[1]Feedgroup_status!K160</f>
        <v>0</v>
      </c>
      <c r="E160" s="312">
        <f>[1]Feedgroup_status!L160</f>
        <v>0</v>
      </c>
      <c r="F160" s="312">
        <f>[1]Feedgroup_status!M160</f>
        <v>0</v>
      </c>
      <c r="G160" s="312">
        <f>[1]Feedgroup_status!N160</f>
        <v>0</v>
      </c>
      <c r="H160" s="312">
        <f>[1]Feedgroup_status!O160</f>
        <v>0</v>
      </c>
      <c r="I160" s="312">
        <f>[1]Feedgroup_status!P160</f>
        <v>0</v>
      </c>
      <c r="J160" s="312">
        <f>[1]Feedgroup_status!Q160</f>
        <v>0</v>
      </c>
    </row>
    <row r="161" spans="1:10" x14ac:dyDescent="0.3">
      <c r="A161" s="19">
        <f>[1]Feedgroup_status!A161</f>
        <v>0</v>
      </c>
      <c r="B161" s="312">
        <f>[1]Feedgroup_status!B161</f>
        <v>0</v>
      </c>
      <c r="C161" s="312">
        <f>[1]Feedgroup_status!J161</f>
        <v>0</v>
      </c>
      <c r="D161" s="312">
        <f>[1]Feedgroup_status!K161</f>
        <v>0</v>
      </c>
      <c r="E161" s="312">
        <f>[1]Feedgroup_status!L161</f>
        <v>0</v>
      </c>
      <c r="F161" s="312">
        <f>[1]Feedgroup_status!M161</f>
        <v>0</v>
      </c>
      <c r="G161" s="312">
        <f>[1]Feedgroup_status!N161</f>
        <v>0</v>
      </c>
      <c r="H161" s="312">
        <f>[1]Feedgroup_status!O161</f>
        <v>0</v>
      </c>
      <c r="I161" s="312">
        <f>[1]Feedgroup_status!P161</f>
        <v>0</v>
      </c>
      <c r="J161" s="312">
        <f>[1]Feedgroup_status!Q161</f>
        <v>0</v>
      </c>
    </row>
    <row r="162" spans="1:10" x14ac:dyDescent="0.3">
      <c r="A162" s="19">
        <f>[1]Feedgroup_status!A162</f>
        <v>0</v>
      </c>
      <c r="B162" s="312">
        <f>[1]Feedgroup_status!B162</f>
        <v>0</v>
      </c>
      <c r="C162" s="312">
        <f>[1]Feedgroup_status!J162</f>
        <v>0</v>
      </c>
      <c r="D162" s="312">
        <f>[1]Feedgroup_status!K162</f>
        <v>0</v>
      </c>
      <c r="E162" s="312">
        <f>[1]Feedgroup_status!L162</f>
        <v>0</v>
      </c>
      <c r="F162" s="312">
        <f>[1]Feedgroup_status!M162</f>
        <v>0</v>
      </c>
      <c r="G162" s="312">
        <f>[1]Feedgroup_status!N162</f>
        <v>0</v>
      </c>
      <c r="H162" s="312">
        <f>[1]Feedgroup_status!O162</f>
        <v>0</v>
      </c>
      <c r="I162" s="312">
        <f>[1]Feedgroup_status!P162</f>
        <v>0</v>
      </c>
      <c r="J162" s="312">
        <f>[1]Feedgroup_status!Q162</f>
        <v>0</v>
      </c>
    </row>
    <row r="163" spans="1:10" x14ac:dyDescent="0.3">
      <c r="A163" s="19">
        <f>[1]Feedgroup_status!A163</f>
        <v>0</v>
      </c>
      <c r="B163" s="312">
        <f>[1]Feedgroup_status!B163</f>
        <v>0</v>
      </c>
      <c r="C163" s="312">
        <f>[1]Feedgroup_status!J163</f>
        <v>0</v>
      </c>
      <c r="D163" s="312">
        <f>[1]Feedgroup_status!K163</f>
        <v>0</v>
      </c>
      <c r="E163" s="312">
        <f>[1]Feedgroup_status!L163</f>
        <v>0</v>
      </c>
      <c r="F163" s="312">
        <f>[1]Feedgroup_status!M163</f>
        <v>0</v>
      </c>
      <c r="G163" s="312">
        <f>[1]Feedgroup_status!N163</f>
        <v>0</v>
      </c>
      <c r="H163" s="312">
        <f>[1]Feedgroup_status!O163</f>
        <v>0</v>
      </c>
      <c r="I163" s="312">
        <f>[1]Feedgroup_status!P163</f>
        <v>0</v>
      </c>
      <c r="J163" s="312">
        <f>[1]Feedgroup_status!Q163</f>
        <v>0</v>
      </c>
    </row>
    <row r="164" spans="1:10" x14ac:dyDescent="0.3">
      <c r="A164" s="19">
        <f>[1]Feedgroup_status!A164</f>
        <v>0</v>
      </c>
      <c r="B164" s="312">
        <f>[1]Feedgroup_status!B164</f>
        <v>0</v>
      </c>
      <c r="C164" s="312">
        <f>[1]Feedgroup_status!J164</f>
        <v>0</v>
      </c>
      <c r="D164" s="312">
        <f>[1]Feedgroup_status!K164</f>
        <v>0</v>
      </c>
      <c r="E164" s="312">
        <f>[1]Feedgroup_status!L164</f>
        <v>0</v>
      </c>
      <c r="F164" s="312">
        <f>[1]Feedgroup_status!M164</f>
        <v>0</v>
      </c>
      <c r="G164" s="312">
        <f>[1]Feedgroup_status!N164</f>
        <v>0</v>
      </c>
      <c r="H164" s="312">
        <f>[1]Feedgroup_status!O164</f>
        <v>0</v>
      </c>
      <c r="I164" s="312">
        <f>[1]Feedgroup_status!P164</f>
        <v>0</v>
      </c>
      <c r="J164" s="312">
        <f>[1]Feedgroup_status!Q164</f>
        <v>0</v>
      </c>
    </row>
    <row r="165" spans="1:10" x14ac:dyDescent="0.3">
      <c r="A165" s="19">
        <f>[1]Feedgroup_status!A165</f>
        <v>0</v>
      </c>
      <c r="B165" s="312">
        <f>[1]Feedgroup_status!B165</f>
        <v>0</v>
      </c>
      <c r="C165" s="312">
        <f>[1]Feedgroup_status!J165</f>
        <v>0</v>
      </c>
      <c r="D165" s="312">
        <f>[1]Feedgroup_status!K165</f>
        <v>0</v>
      </c>
      <c r="E165" s="312">
        <f>[1]Feedgroup_status!L165</f>
        <v>0</v>
      </c>
      <c r="F165" s="312">
        <f>[1]Feedgroup_status!M165</f>
        <v>0</v>
      </c>
      <c r="G165" s="312">
        <f>[1]Feedgroup_status!N165</f>
        <v>0</v>
      </c>
      <c r="H165" s="312">
        <f>[1]Feedgroup_status!O165</f>
        <v>0</v>
      </c>
      <c r="I165" s="312">
        <f>[1]Feedgroup_status!P165</f>
        <v>0</v>
      </c>
      <c r="J165" s="312">
        <f>[1]Feedgroup_status!Q165</f>
        <v>0</v>
      </c>
    </row>
    <row r="166" spans="1:10" x14ac:dyDescent="0.3">
      <c r="A166" s="19">
        <f>[1]Feedgroup_status!A166</f>
        <v>0</v>
      </c>
      <c r="B166" s="312">
        <f>[1]Feedgroup_status!B166</f>
        <v>0</v>
      </c>
      <c r="C166" s="312">
        <f>[1]Feedgroup_status!J166</f>
        <v>0</v>
      </c>
      <c r="D166" s="312">
        <f>[1]Feedgroup_status!K166</f>
        <v>0</v>
      </c>
      <c r="E166" s="312">
        <f>[1]Feedgroup_status!L166</f>
        <v>0</v>
      </c>
      <c r="F166" s="312">
        <f>[1]Feedgroup_status!M166</f>
        <v>0</v>
      </c>
      <c r="G166" s="312">
        <f>[1]Feedgroup_status!N166</f>
        <v>0</v>
      </c>
      <c r="H166" s="312">
        <f>[1]Feedgroup_status!O166</f>
        <v>0</v>
      </c>
      <c r="I166" s="312">
        <f>[1]Feedgroup_status!P166</f>
        <v>0</v>
      </c>
      <c r="J166" s="312">
        <f>[1]Feedgroup_status!Q166</f>
        <v>0</v>
      </c>
    </row>
    <row r="167" spans="1:10" x14ac:dyDescent="0.3">
      <c r="A167" s="19">
        <f>[1]Feedgroup_status!A167</f>
        <v>0</v>
      </c>
      <c r="B167" s="312">
        <f>[1]Feedgroup_status!B167</f>
        <v>0</v>
      </c>
      <c r="C167" s="312">
        <f>[1]Feedgroup_status!J167</f>
        <v>0</v>
      </c>
      <c r="D167" s="312">
        <f>[1]Feedgroup_status!K167</f>
        <v>0</v>
      </c>
      <c r="E167" s="312">
        <f>[1]Feedgroup_status!L167</f>
        <v>0</v>
      </c>
      <c r="F167" s="312">
        <f>[1]Feedgroup_status!M167</f>
        <v>0</v>
      </c>
      <c r="G167" s="312">
        <f>[1]Feedgroup_status!N167</f>
        <v>0</v>
      </c>
      <c r="H167" s="312">
        <f>[1]Feedgroup_status!O167</f>
        <v>0</v>
      </c>
      <c r="I167" s="312">
        <f>[1]Feedgroup_status!P167</f>
        <v>0</v>
      </c>
      <c r="J167" s="312">
        <f>[1]Feedgroup_status!Q167</f>
        <v>0</v>
      </c>
    </row>
    <row r="168" spans="1:10" x14ac:dyDescent="0.3">
      <c r="A168" s="19">
        <f>[1]Feedgroup_status!A168</f>
        <v>0</v>
      </c>
      <c r="B168" s="312">
        <f>[1]Feedgroup_status!B168</f>
        <v>0</v>
      </c>
      <c r="C168" s="312">
        <f>[1]Feedgroup_status!J168</f>
        <v>0</v>
      </c>
      <c r="D168" s="312">
        <f>[1]Feedgroup_status!K168</f>
        <v>0</v>
      </c>
      <c r="E168" s="312">
        <f>[1]Feedgroup_status!L168</f>
        <v>0</v>
      </c>
      <c r="F168" s="312">
        <f>[1]Feedgroup_status!M168</f>
        <v>0</v>
      </c>
      <c r="G168" s="312">
        <f>[1]Feedgroup_status!N168</f>
        <v>0</v>
      </c>
      <c r="H168" s="312">
        <f>[1]Feedgroup_status!O168</f>
        <v>0</v>
      </c>
      <c r="I168" s="312">
        <f>[1]Feedgroup_status!P168</f>
        <v>0</v>
      </c>
      <c r="J168" s="312">
        <f>[1]Feedgroup_status!Q168</f>
        <v>0</v>
      </c>
    </row>
    <row r="169" spans="1:10" x14ac:dyDescent="0.3">
      <c r="A169" s="19">
        <f>[1]Feedgroup_status!A169</f>
        <v>0</v>
      </c>
      <c r="B169" s="312">
        <f>[1]Feedgroup_status!B169</f>
        <v>0</v>
      </c>
      <c r="C169" s="312">
        <f>[1]Feedgroup_status!J169</f>
        <v>0</v>
      </c>
      <c r="D169" s="312">
        <f>[1]Feedgroup_status!K169</f>
        <v>0</v>
      </c>
      <c r="E169" s="312">
        <f>[1]Feedgroup_status!L169</f>
        <v>0</v>
      </c>
      <c r="F169" s="312">
        <f>[1]Feedgroup_status!M169</f>
        <v>0</v>
      </c>
      <c r="G169" s="312">
        <f>[1]Feedgroup_status!N169</f>
        <v>0</v>
      </c>
      <c r="H169" s="312">
        <f>[1]Feedgroup_status!O169</f>
        <v>0</v>
      </c>
      <c r="I169" s="312">
        <f>[1]Feedgroup_status!P169</f>
        <v>0</v>
      </c>
      <c r="J169" s="312">
        <f>[1]Feedgroup_status!Q169</f>
        <v>0</v>
      </c>
    </row>
    <row r="170" spans="1:10" x14ac:dyDescent="0.3">
      <c r="A170" s="19">
        <f>[1]Feedgroup_status!A170</f>
        <v>0</v>
      </c>
      <c r="B170" s="312">
        <f>[1]Feedgroup_status!B170</f>
        <v>0</v>
      </c>
      <c r="C170" s="312">
        <f>[1]Feedgroup_status!J170</f>
        <v>0</v>
      </c>
      <c r="D170" s="312">
        <f>[1]Feedgroup_status!K170</f>
        <v>0</v>
      </c>
      <c r="E170" s="312">
        <f>[1]Feedgroup_status!L170</f>
        <v>0</v>
      </c>
      <c r="F170" s="312">
        <f>[1]Feedgroup_status!M170</f>
        <v>0</v>
      </c>
      <c r="G170" s="312">
        <f>[1]Feedgroup_status!N170</f>
        <v>0</v>
      </c>
      <c r="H170" s="312">
        <f>[1]Feedgroup_status!O170</f>
        <v>0</v>
      </c>
      <c r="I170" s="312">
        <f>[1]Feedgroup_status!P170</f>
        <v>0</v>
      </c>
      <c r="J170" s="312">
        <f>[1]Feedgroup_status!Q170</f>
        <v>0</v>
      </c>
    </row>
    <row r="171" spans="1:10" x14ac:dyDescent="0.3">
      <c r="A171" s="19">
        <f>[1]Feedgroup_status!A171</f>
        <v>0</v>
      </c>
      <c r="B171" s="312">
        <f>[1]Feedgroup_status!B171</f>
        <v>0</v>
      </c>
      <c r="C171" s="312">
        <f>[1]Feedgroup_status!J171</f>
        <v>0</v>
      </c>
      <c r="D171" s="312">
        <f>[1]Feedgroup_status!K171</f>
        <v>0</v>
      </c>
      <c r="E171" s="312">
        <f>[1]Feedgroup_status!L171</f>
        <v>0</v>
      </c>
      <c r="F171" s="312">
        <f>[1]Feedgroup_status!M171</f>
        <v>0</v>
      </c>
      <c r="G171" s="312">
        <f>[1]Feedgroup_status!N171</f>
        <v>0</v>
      </c>
      <c r="H171" s="312">
        <f>[1]Feedgroup_status!O171</f>
        <v>0</v>
      </c>
      <c r="I171" s="312">
        <f>[1]Feedgroup_status!P171</f>
        <v>0</v>
      </c>
      <c r="J171" s="312">
        <f>[1]Feedgroup_status!Q171</f>
        <v>0</v>
      </c>
    </row>
    <row r="172" spans="1:10" x14ac:dyDescent="0.3">
      <c r="A172" s="19">
        <f>[1]Feedgroup_status!A172</f>
        <v>0</v>
      </c>
      <c r="B172" s="312">
        <f>[1]Feedgroup_status!B172</f>
        <v>0</v>
      </c>
      <c r="C172" s="312">
        <f>[1]Feedgroup_status!J172</f>
        <v>0</v>
      </c>
      <c r="D172" s="312">
        <f>[1]Feedgroup_status!K172</f>
        <v>0</v>
      </c>
      <c r="E172" s="312">
        <f>[1]Feedgroup_status!L172</f>
        <v>0</v>
      </c>
      <c r="F172" s="312">
        <f>[1]Feedgroup_status!M172</f>
        <v>0</v>
      </c>
      <c r="G172" s="312">
        <f>[1]Feedgroup_status!N172</f>
        <v>0</v>
      </c>
      <c r="H172" s="312">
        <f>[1]Feedgroup_status!O172</f>
        <v>0</v>
      </c>
      <c r="I172" s="312">
        <f>[1]Feedgroup_status!P172</f>
        <v>0</v>
      </c>
      <c r="J172" s="312">
        <f>[1]Feedgroup_status!Q172</f>
        <v>0</v>
      </c>
    </row>
    <row r="173" spans="1:10" x14ac:dyDescent="0.3">
      <c r="A173" s="19">
        <f>[1]Feedgroup_status!A173</f>
        <v>0</v>
      </c>
      <c r="B173" s="312">
        <f>[1]Feedgroup_status!B173</f>
        <v>0</v>
      </c>
      <c r="C173" s="312">
        <f>[1]Feedgroup_status!J173</f>
        <v>0</v>
      </c>
      <c r="D173" s="312">
        <f>[1]Feedgroup_status!K173</f>
        <v>0</v>
      </c>
      <c r="E173" s="312">
        <f>[1]Feedgroup_status!L173</f>
        <v>0</v>
      </c>
      <c r="F173" s="312">
        <f>[1]Feedgroup_status!M173</f>
        <v>0</v>
      </c>
      <c r="G173" s="312">
        <f>[1]Feedgroup_status!N173</f>
        <v>0</v>
      </c>
      <c r="H173" s="312">
        <f>[1]Feedgroup_status!O173</f>
        <v>0</v>
      </c>
      <c r="I173" s="312">
        <f>[1]Feedgroup_status!P173</f>
        <v>0</v>
      </c>
      <c r="J173" s="312">
        <f>[1]Feedgroup_status!Q173</f>
        <v>0</v>
      </c>
    </row>
    <row r="174" spans="1:10" x14ac:dyDescent="0.3">
      <c r="A174" s="19">
        <f>[1]Feedgroup_status!A174</f>
        <v>0</v>
      </c>
      <c r="B174" s="312">
        <f>[1]Feedgroup_status!B174</f>
        <v>0</v>
      </c>
      <c r="C174" s="312">
        <f>[1]Feedgroup_status!J174</f>
        <v>0</v>
      </c>
      <c r="D174" s="312">
        <f>[1]Feedgroup_status!K174</f>
        <v>0</v>
      </c>
      <c r="E174" s="312">
        <f>[1]Feedgroup_status!L174</f>
        <v>0</v>
      </c>
      <c r="F174" s="312">
        <f>[1]Feedgroup_status!M174</f>
        <v>0</v>
      </c>
      <c r="G174" s="312">
        <f>[1]Feedgroup_status!N174</f>
        <v>0</v>
      </c>
      <c r="H174" s="312">
        <f>[1]Feedgroup_status!O174</f>
        <v>0</v>
      </c>
      <c r="I174" s="312">
        <f>[1]Feedgroup_status!P174</f>
        <v>0</v>
      </c>
      <c r="J174" s="312">
        <f>[1]Feedgroup_status!Q174</f>
        <v>0</v>
      </c>
    </row>
    <row r="175" spans="1:10" x14ac:dyDescent="0.3">
      <c r="A175" s="19">
        <f>[1]Feedgroup_status!A175</f>
        <v>0</v>
      </c>
      <c r="B175" s="312">
        <f>[1]Feedgroup_status!B175</f>
        <v>0</v>
      </c>
      <c r="C175" s="312">
        <f>[1]Feedgroup_status!J175</f>
        <v>0</v>
      </c>
      <c r="D175" s="312">
        <f>[1]Feedgroup_status!K175</f>
        <v>0</v>
      </c>
      <c r="E175" s="312">
        <f>[1]Feedgroup_status!L175</f>
        <v>0</v>
      </c>
      <c r="F175" s="312">
        <f>[1]Feedgroup_status!M175</f>
        <v>0</v>
      </c>
      <c r="G175" s="312">
        <f>[1]Feedgroup_status!N175</f>
        <v>0</v>
      </c>
      <c r="H175" s="312">
        <f>[1]Feedgroup_status!O175</f>
        <v>0</v>
      </c>
      <c r="I175" s="312">
        <f>[1]Feedgroup_status!P175</f>
        <v>0</v>
      </c>
      <c r="J175" s="312">
        <f>[1]Feedgroup_status!Q175</f>
        <v>0</v>
      </c>
    </row>
    <row r="176" spans="1:10" x14ac:dyDescent="0.3">
      <c r="A176" s="19">
        <f>[1]Feedgroup_status!A176</f>
        <v>0</v>
      </c>
      <c r="B176" s="312">
        <f>[1]Feedgroup_status!B176</f>
        <v>0</v>
      </c>
      <c r="C176" s="312">
        <f>[1]Feedgroup_status!J176</f>
        <v>0</v>
      </c>
      <c r="D176" s="312">
        <f>[1]Feedgroup_status!K176</f>
        <v>0</v>
      </c>
      <c r="E176" s="312">
        <f>[1]Feedgroup_status!L176</f>
        <v>0</v>
      </c>
      <c r="F176" s="312">
        <f>[1]Feedgroup_status!M176</f>
        <v>0</v>
      </c>
      <c r="G176" s="312">
        <f>[1]Feedgroup_status!N176</f>
        <v>0</v>
      </c>
      <c r="H176" s="312">
        <f>[1]Feedgroup_status!O176</f>
        <v>0</v>
      </c>
      <c r="I176" s="312">
        <f>[1]Feedgroup_status!P176</f>
        <v>0</v>
      </c>
      <c r="J176" s="312">
        <f>[1]Feedgroup_status!Q176</f>
        <v>0</v>
      </c>
    </row>
    <row r="177" spans="1:10" x14ac:dyDescent="0.3">
      <c r="A177" s="19">
        <f>[1]Feedgroup_status!A177</f>
        <v>0</v>
      </c>
      <c r="B177" s="312">
        <f>[1]Feedgroup_status!B177</f>
        <v>0</v>
      </c>
      <c r="C177" s="312">
        <f>[1]Feedgroup_status!J177</f>
        <v>0</v>
      </c>
      <c r="D177" s="312">
        <f>[1]Feedgroup_status!K177</f>
        <v>0</v>
      </c>
      <c r="E177" s="312">
        <f>[1]Feedgroup_status!L177</f>
        <v>0</v>
      </c>
      <c r="F177" s="312">
        <f>[1]Feedgroup_status!M177</f>
        <v>0</v>
      </c>
      <c r="G177" s="312">
        <f>[1]Feedgroup_status!N177</f>
        <v>0</v>
      </c>
      <c r="H177" s="312">
        <f>[1]Feedgroup_status!O177</f>
        <v>0</v>
      </c>
      <c r="I177" s="312">
        <f>[1]Feedgroup_status!P177</f>
        <v>0</v>
      </c>
      <c r="J177" s="312">
        <f>[1]Feedgroup_status!Q177</f>
        <v>0</v>
      </c>
    </row>
    <row r="178" spans="1:10" x14ac:dyDescent="0.3">
      <c r="A178" s="19">
        <f>[1]Feedgroup_status!A178</f>
        <v>0</v>
      </c>
      <c r="B178" s="312">
        <f>[1]Feedgroup_status!B178</f>
        <v>0</v>
      </c>
      <c r="C178" s="312">
        <f>[1]Feedgroup_status!J178</f>
        <v>0</v>
      </c>
      <c r="D178" s="312">
        <f>[1]Feedgroup_status!K178</f>
        <v>0</v>
      </c>
      <c r="E178" s="312">
        <f>[1]Feedgroup_status!L178</f>
        <v>0</v>
      </c>
      <c r="F178" s="312">
        <f>[1]Feedgroup_status!M178</f>
        <v>0</v>
      </c>
      <c r="G178" s="312">
        <f>[1]Feedgroup_status!N178</f>
        <v>0</v>
      </c>
      <c r="H178" s="312">
        <f>[1]Feedgroup_status!O178</f>
        <v>0</v>
      </c>
      <c r="I178" s="312">
        <f>[1]Feedgroup_status!P178</f>
        <v>0</v>
      </c>
      <c r="J178" s="312">
        <f>[1]Feedgroup_status!Q178</f>
        <v>0</v>
      </c>
    </row>
    <row r="179" spans="1:10" x14ac:dyDescent="0.3">
      <c r="A179" s="19">
        <f>[1]Feedgroup_status!A179</f>
        <v>0</v>
      </c>
      <c r="B179" s="312">
        <f>[1]Feedgroup_status!B179</f>
        <v>0</v>
      </c>
      <c r="C179" s="312">
        <f>[1]Feedgroup_status!J179</f>
        <v>0</v>
      </c>
      <c r="D179" s="312">
        <f>[1]Feedgroup_status!K179</f>
        <v>0</v>
      </c>
      <c r="E179" s="312">
        <f>[1]Feedgroup_status!L179</f>
        <v>0</v>
      </c>
      <c r="F179" s="312">
        <f>[1]Feedgroup_status!M179</f>
        <v>0</v>
      </c>
      <c r="G179" s="312">
        <f>[1]Feedgroup_status!N179</f>
        <v>0</v>
      </c>
      <c r="H179" s="312">
        <f>[1]Feedgroup_status!O179</f>
        <v>0</v>
      </c>
      <c r="I179" s="312">
        <f>[1]Feedgroup_status!P179</f>
        <v>0</v>
      </c>
      <c r="J179" s="312">
        <f>[1]Feedgroup_status!Q179</f>
        <v>0</v>
      </c>
    </row>
    <row r="180" spans="1:10" x14ac:dyDescent="0.3">
      <c r="A180" s="19">
        <f>[1]Feedgroup_status!A180</f>
        <v>0</v>
      </c>
      <c r="B180" s="312">
        <f>[1]Feedgroup_status!B180</f>
        <v>0</v>
      </c>
      <c r="C180" s="312">
        <f>[1]Feedgroup_status!J180</f>
        <v>0</v>
      </c>
      <c r="D180" s="312">
        <f>[1]Feedgroup_status!K180</f>
        <v>0</v>
      </c>
      <c r="E180" s="312">
        <f>[1]Feedgroup_status!L180</f>
        <v>0</v>
      </c>
      <c r="F180" s="312">
        <f>[1]Feedgroup_status!M180</f>
        <v>0</v>
      </c>
      <c r="G180" s="312">
        <f>[1]Feedgroup_status!N180</f>
        <v>0</v>
      </c>
      <c r="H180" s="312">
        <f>[1]Feedgroup_status!O180</f>
        <v>0</v>
      </c>
      <c r="I180" s="312">
        <f>[1]Feedgroup_status!P180</f>
        <v>0</v>
      </c>
      <c r="J180" s="312">
        <f>[1]Feedgroup_status!Q180</f>
        <v>0</v>
      </c>
    </row>
    <row r="181" spans="1:10" x14ac:dyDescent="0.3">
      <c r="A181" s="19">
        <f>[1]Feedgroup_status!A181</f>
        <v>0</v>
      </c>
      <c r="B181" s="312">
        <f>[1]Feedgroup_status!B181</f>
        <v>0</v>
      </c>
      <c r="C181" s="312">
        <f>[1]Feedgroup_status!J181</f>
        <v>0</v>
      </c>
      <c r="D181" s="312">
        <f>[1]Feedgroup_status!K181</f>
        <v>0</v>
      </c>
      <c r="E181" s="312">
        <f>[1]Feedgroup_status!L181</f>
        <v>0</v>
      </c>
      <c r="F181" s="312">
        <f>[1]Feedgroup_status!M181</f>
        <v>0</v>
      </c>
      <c r="G181" s="312">
        <f>[1]Feedgroup_status!N181</f>
        <v>0</v>
      </c>
      <c r="H181" s="312">
        <f>[1]Feedgroup_status!O181</f>
        <v>0</v>
      </c>
      <c r="I181" s="312">
        <f>[1]Feedgroup_status!P181</f>
        <v>0</v>
      </c>
      <c r="J181" s="312">
        <f>[1]Feedgroup_status!Q181</f>
        <v>0</v>
      </c>
    </row>
    <row r="182" spans="1:10" x14ac:dyDescent="0.3">
      <c r="A182" s="19">
        <f>[1]Feedgroup_status!A182</f>
        <v>0</v>
      </c>
      <c r="B182" s="312">
        <f>[1]Feedgroup_status!B182</f>
        <v>0</v>
      </c>
      <c r="C182" s="312">
        <f>[1]Feedgroup_status!J182</f>
        <v>0</v>
      </c>
      <c r="D182" s="312">
        <f>[1]Feedgroup_status!K182</f>
        <v>0</v>
      </c>
      <c r="E182" s="312">
        <f>[1]Feedgroup_status!L182</f>
        <v>0</v>
      </c>
      <c r="F182" s="312">
        <f>[1]Feedgroup_status!M182</f>
        <v>0</v>
      </c>
      <c r="G182" s="312">
        <f>[1]Feedgroup_status!N182</f>
        <v>0</v>
      </c>
      <c r="H182" s="312">
        <f>[1]Feedgroup_status!O182</f>
        <v>0</v>
      </c>
      <c r="I182" s="312">
        <f>[1]Feedgroup_status!P182</f>
        <v>0</v>
      </c>
      <c r="J182" s="312">
        <f>[1]Feedgroup_status!Q182</f>
        <v>0</v>
      </c>
    </row>
    <row r="183" spans="1:10" x14ac:dyDescent="0.3">
      <c r="A183" s="19">
        <f>[1]Feedgroup_status!A183</f>
        <v>0</v>
      </c>
      <c r="B183" s="312">
        <f>[1]Feedgroup_status!B183</f>
        <v>0</v>
      </c>
      <c r="C183" s="312">
        <f>[1]Feedgroup_status!J183</f>
        <v>0</v>
      </c>
      <c r="D183" s="312">
        <f>[1]Feedgroup_status!K183</f>
        <v>0</v>
      </c>
      <c r="E183" s="312">
        <f>[1]Feedgroup_status!L183</f>
        <v>0</v>
      </c>
      <c r="F183" s="312">
        <f>[1]Feedgroup_status!M183</f>
        <v>0</v>
      </c>
      <c r="G183" s="312">
        <f>[1]Feedgroup_status!N183</f>
        <v>0</v>
      </c>
      <c r="H183" s="312">
        <f>[1]Feedgroup_status!O183</f>
        <v>0</v>
      </c>
      <c r="I183" s="312">
        <f>[1]Feedgroup_status!P183</f>
        <v>0</v>
      </c>
      <c r="J183" s="312">
        <f>[1]Feedgroup_status!Q183</f>
        <v>0</v>
      </c>
    </row>
    <row r="184" spans="1:10" x14ac:dyDescent="0.3">
      <c r="A184" s="19">
        <f>[1]Feedgroup_status!A184</f>
        <v>0</v>
      </c>
      <c r="B184" s="312">
        <f>[1]Feedgroup_status!B184</f>
        <v>0</v>
      </c>
      <c r="C184" s="312">
        <f>[1]Feedgroup_status!J184</f>
        <v>0</v>
      </c>
      <c r="D184" s="312">
        <f>[1]Feedgroup_status!K184</f>
        <v>0</v>
      </c>
      <c r="E184" s="312">
        <f>[1]Feedgroup_status!L184</f>
        <v>0</v>
      </c>
      <c r="F184" s="312">
        <f>[1]Feedgroup_status!M184</f>
        <v>0</v>
      </c>
      <c r="G184" s="312">
        <f>[1]Feedgroup_status!N184</f>
        <v>0</v>
      </c>
      <c r="H184" s="312">
        <f>[1]Feedgroup_status!O184</f>
        <v>0</v>
      </c>
      <c r="I184" s="312">
        <f>[1]Feedgroup_status!P184</f>
        <v>0</v>
      </c>
      <c r="J184" s="312">
        <f>[1]Feedgroup_status!Q184</f>
        <v>0</v>
      </c>
    </row>
    <row r="185" spans="1:10" x14ac:dyDescent="0.3">
      <c r="A185" s="19">
        <f>[1]Feedgroup_status!A185</f>
        <v>0</v>
      </c>
      <c r="B185" s="312">
        <f>[1]Feedgroup_status!B185</f>
        <v>0</v>
      </c>
      <c r="C185" s="312">
        <f>[1]Feedgroup_status!J185</f>
        <v>0</v>
      </c>
      <c r="D185" s="312">
        <f>[1]Feedgroup_status!K185</f>
        <v>0</v>
      </c>
      <c r="E185" s="312">
        <f>[1]Feedgroup_status!L185</f>
        <v>0</v>
      </c>
      <c r="F185" s="312">
        <f>[1]Feedgroup_status!M185</f>
        <v>0</v>
      </c>
      <c r="G185" s="312">
        <f>[1]Feedgroup_status!N185</f>
        <v>0</v>
      </c>
      <c r="H185" s="312">
        <f>[1]Feedgroup_status!O185</f>
        <v>0</v>
      </c>
      <c r="I185" s="312">
        <f>[1]Feedgroup_status!P185</f>
        <v>0</v>
      </c>
      <c r="J185" s="312">
        <f>[1]Feedgroup_status!Q185</f>
        <v>0</v>
      </c>
    </row>
    <row r="186" spans="1:10" x14ac:dyDescent="0.3">
      <c r="A186" s="19">
        <f>[1]Feedgroup_status!A186</f>
        <v>0</v>
      </c>
      <c r="B186" s="312">
        <f>[1]Feedgroup_status!B186</f>
        <v>0</v>
      </c>
      <c r="C186" s="312">
        <f>[1]Feedgroup_status!J186</f>
        <v>0</v>
      </c>
      <c r="D186" s="312">
        <f>[1]Feedgroup_status!K186</f>
        <v>0</v>
      </c>
      <c r="E186" s="312">
        <f>[1]Feedgroup_status!L186</f>
        <v>0</v>
      </c>
      <c r="F186" s="312">
        <f>[1]Feedgroup_status!M186</f>
        <v>0</v>
      </c>
      <c r="G186" s="312">
        <f>[1]Feedgroup_status!N186</f>
        <v>0</v>
      </c>
      <c r="H186" s="312">
        <f>[1]Feedgroup_status!O186</f>
        <v>0</v>
      </c>
      <c r="I186" s="312">
        <f>[1]Feedgroup_status!P186</f>
        <v>0</v>
      </c>
      <c r="J186" s="312">
        <f>[1]Feedgroup_status!Q186</f>
        <v>0</v>
      </c>
    </row>
    <row r="187" spans="1:10" x14ac:dyDescent="0.3">
      <c r="A187" s="19">
        <f>[1]Feedgroup_status!A187</f>
        <v>0</v>
      </c>
      <c r="B187" s="312">
        <f>[1]Feedgroup_status!B187</f>
        <v>0</v>
      </c>
      <c r="C187" s="312">
        <f>[1]Feedgroup_status!J187</f>
        <v>0</v>
      </c>
      <c r="D187" s="312">
        <f>[1]Feedgroup_status!K187</f>
        <v>0</v>
      </c>
      <c r="E187" s="312">
        <f>[1]Feedgroup_status!L187</f>
        <v>0</v>
      </c>
      <c r="F187" s="312">
        <f>[1]Feedgroup_status!M187</f>
        <v>0</v>
      </c>
      <c r="G187" s="312">
        <f>[1]Feedgroup_status!N187</f>
        <v>0</v>
      </c>
      <c r="H187" s="312">
        <f>[1]Feedgroup_status!O187</f>
        <v>0</v>
      </c>
      <c r="I187" s="312">
        <f>[1]Feedgroup_status!P187</f>
        <v>0</v>
      </c>
      <c r="J187" s="312">
        <f>[1]Feedgroup_status!Q187</f>
        <v>0</v>
      </c>
    </row>
    <row r="188" spans="1:10" x14ac:dyDescent="0.3">
      <c r="A188" s="19">
        <f>[1]Feedgroup_status!A188</f>
        <v>0</v>
      </c>
      <c r="B188" s="312">
        <f>[1]Feedgroup_status!B188</f>
        <v>0</v>
      </c>
      <c r="C188" s="312">
        <f>[1]Feedgroup_status!J188</f>
        <v>0</v>
      </c>
      <c r="D188" s="312">
        <f>[1]Feedgroup_status!K188</f>
        <v>0</v>
      </c>
      <c r="E188" s="312">
        <f>[1]Feedgroup_status!L188</f>
        <v>0</v>
      </c>
      <c r="F188" s="312">
        <f>[1]Feedgroup_status!M188</f>
        <v>0</v>
      </c>
      <c r="G188" s="312">
        <f>[1]Feedgroup_status!N188</f>
        <v>0</v>
      </c>
      <c r="H188" s="312">
        <f>[1]Feedgroup_status!O188</f>
        <v>0</v>
      </c>
      <c r="I188" s="312">
        <f>[1]Feedgroup_status!P188</f>
        <v>0</v>
      </c>
      <c r="J188" s="312">
        <f>[1]Feedgroup_status!Q188</f>
        <v>0</v>
      </c>
    </row>
    <row r="189" spans="1:10" x14ac:dyDescent="0.3">
      <c r="A189" s="19">
        <f>[1]Feedgroup_status!A189</f>
        <v>0</v>
      </c>
      <c r="B189" s="312">
        <f>[1]Feedgroup_status!B189</f>
        <v>0</v>
      </c>
      <c r="C189" s="312">
        <f>[1]Feedgroup_status!J189</f>
        <v>0</v>
      </c>
      <c r="D189" s="312">
        <f>[1]Feedgroup_status!K189</f>
        <v>0</v>
      </c>
      <c r="E189" s="312">
        <f>[1]Feedgroup_status!L189</f>
        <v>0</v>
      </c>
      <c r="F189" s="312">
        <f>[1]Feedgroup_status!M189</f>
        <v>0</v>
      </c>
      <c r="G189" s="312">
        <f>[1]Feedgroup_status!N189</f>
        <v>0</v>
      </c>
      <c r="H189" s="312">
        <f>[1]Feedgroup_status!O189</f>
        <v>0</v>
      </c>
      <c r="I189" s="312">
        <f>[1]Feedgroup_status!P189</f>
        <v>0</v>
      </c>
      <c r="J189" s="312">
        <f>[1]Feedgroup_status!Q189</f>
        <v>0</v>
      </c>
    </row>
    <row r="190" spans="1:10" x14ac:dyDescent="0.3">
      <c r="A190" s="19">
        <f>[1]Feedgroup_status!A190</f>
        <v>0</v>
      </c>
      <c r="B190" s="312">
        <f>[1]Feedgroup_status!B190</f>
        <v>0</v>
      </c>
      <c r="C190" s="312">
        <f>[1]Feedgroup_status!J190</f>
        <v>0</v>
      </c>
      <c r="D190" s="312">
        <f>[1]Feedgroup_status!K190</f>
        <v>0</v>
      </c>
      <c r="E190" s="312">
        <f>[1]Feedgroup_status!L190</f>
        <v>0</v>
      </c>
      <c r="F190" s="312">
        <f>[1]Feedgroup_status!M190</f>
        <v>0</v>
      </c>
      <c r="G190" s="312">
        <f>[1]Feedgroup_status!N190</f>
        <v>0</v>
      </c>
      <c r="H190" s="312">
        <f>[1]Feedgroup_status!O190</f>
        <v>0</v>
      </c>
      <c r="I190" s="312">
        <f>[1]Feedgroup_status!P190</f>
        <v>0</v>
      </c>
      <c r="J190" s="312">
        <f>[1]Feedgroup_status!Q190</f>
        <v>0</v>
      </c>
    </row>
    <row r="191" spans="1:10" x14ac:dyDescent="0.3">
      <c r="A191" s="19">
        <f>[1]Feedgroup_status!A191</f>
        <v>0</v>
      </c>
      <c r="B191" s="312">
        <f>[1]Feedgroup_status!B191</f>
        <v>0</v>
      </c>
      <c r="C191" s="312">
        <f>[1]Feedgroup_status!J191</f>
        <v>0</v>
      </c>
      <c r="D191" s="312">
        <f>[1]Feedgroup_status!K191</f>
        <v>0</v>
      </c>
      <c r="E191" s="312">
        <f>[1]Feedgroup_status!L191</f>
        <v>0</v>
      </c>
      <c r="F191" s="312">
        <f>[1]Feedgroup_status!M191</f>
        <v>0</v>
      </c>
      <c r="G191" s="312">
        <f>[1]Feedgroup_status!N191</f>
        <v>0</v>
      </c>
      <c r="H191" s="312">
        <f>[1]Feedgroup_status!O191</f>
        <v>0</v>
      </c>
      <c r="I191" s="312">
        <f>[1]Feedgroup_status!P191</f>
        <v>0</v>
      </c>
      <c r="J191" s="312">
        <f>[1]Feedgroup_status!Q191</f>
        <v>0</v>
      </c>
    </row>
    <row r="192" spans="1:10" x14ac:dyDescent="0.3">
      <c r="A192" s="19">
        <f>[1]Feedgroup_status!A192</f>
        <v>0</v>
      </c>
      <c r="B192" s="312">
        <f>[1]Feedgroup_status!B192</f>
        <v>0</v>
      </c>
      <c r="C192" s="312">
        <f>[1]Feedgroup_status!J192</f>
        <v>0</v>
      </c>
      <c r="D192" s="312">
        <f>[1]Feedgroup_status!K192</f>
        <v>0</v>
      </c>
      <c r="E192" s="312">
        <f>[1]Feedgroup_status!L192</f>
        <v>0</v>
      </c>
      <c r="F192" s="312">
        <f>[1]Feedgroup_status!M192</f>
        <v>0</v>
      </c>
      <c r="G192" s="312">
        <f>[1]Feedgroup_status!N192</f>
        <v>0</v>
      </c>
      <c r="H192" s="312">
        <f>[1]Feedgroup_status!O192</f>
        <v>0</v>
      </c>
      <c r="I192" s="312">
        <f>[1]Feedgroup_status!P192</f>
        <v>0</v>
      </c>
      <c r="J192" s="312">
        <f>[1]Feedgroup_status!Q192</f>
        <v>0</v>
      </c>
    </row>
    <row r="193" spans="1:10" x14ac:dyDescent="0.3">
      <c r="A193" s="19">
        <f>[1]Feedgroup_status!A193</f>
        <v>0</v>
      </c>
      <c r="B193" s="312">
        <f>[1]Feedgroup_status!B193</f>
        <v>0</v>
      </c>
      <c r="C193" s="312">
        <f>[1]Feedgroup_status!J193</f>
        <v>0</v>
      </c>
      <c r="D193" s="312">
        <f>[1]Feedgroup_status!K193</f>
        <v>0</v>
      </c>
      <c r="E193" s="312">
        <f>[1]Feedgroup_status!L193</f>
        <v>0</v>
      </c>
      <c r="F193" s="312">
        <f>[1]Feedgroup_status!M193</f>
        <v>0</v>
      </c>
      <c r="G193" s="312">
        <f>[1]Feedgroup_status!N193</f>
        <v>0</v>
      </c>
      <c r="H193" s="312">
        <f>[1]Feedgroup_status!O193</f>
        <v>0</v>
      </c>
      <c r="I193" s="312">
        <f>[1]Feedgroup_status!P193</f>
        <v>0</v>
      </c>
      <c r="J193" s="312">
        <f>[1]Feedgroup_status!Q193</f>
        <v>0</v>
      </c>
    </row>
    <row r="194" spans="1:10" x14ac:dyDescent="0.3">
      <c r="A194" s="19">
        <f>[1]Feedgroup_status!A194</f>
        <v>0</v>
      </c>
      <c r="B194" s="312">
        <f>[1]Feedgroup_status!B194</f>
        <v>0</v>
      </c>
      <c r="C194" s="312">
        <f>[1]Feedgroup_status!J194</f>
        <v>0</v>
      </c>
      <c r="D194" s="312">
        <f>[1]Feedgroup_status!K194</f>
        <v>0</v>
      </c>
      <c r="E194" s="312">
        <f>[1]Feedgroup_status!L194</f>
        <v>0</v>
      </c>
      <c r="F194" s="312">
        <f>[1]Feedgroup_status!M194</f>
        <v>0</v>
      </c>
      <c r="G194" s="312">
        <f>[1]Feedgroup_status!N194</f>
        <v>0</v>
      </c>
      <c r="H194" s="312">
        <f>[1]Feedgroup_status!O194</f>
        <v>0</v>
      </c>
      <c r="I194" s="312">
        <f>[1]Feedgroup_status!P194</f>
        <v>0</v>
      </c>
      <c r="J194" s="312">
        <f>[1]Feedgroup_status!Q194</f>
        <v>0</v>
      </c>
    </row>
    <row r="195" spans="1:10" x14ac:dyDescent="0.3">
      <c r="A195" s="19">
        <f>[1]Feedgroup_status!A195</f>
        <v>0</v>
      </c>
      <c r="B195" s="312">
        <f>[1]Feedgroup_status!B195</f>
        <v>0</v>
      </c>
      <c r="C195" s="312">
        <f>[1]Feedgroup_status!J195</f>
        <v>0</v>
      </c>
      <c r="D195" s="312">
        <f>[1]Feedgroup_status!K195</f>
        <v>0</v>
      </c>
      <c r="E195" s="312">
        <f>[1]Feedgroup_status!L195</f>
        <v>0</v>
      </c>
      <c r="F195" s="312">
        <f>[1]Feedgroup_status!M195</f>
        <v>0</v>
      </c>
      <c r="G195" s="312">
        <f>[1]Feedgroup_status!N195</f>
        <v>0</v>
      </c>
      <c r="H195" s="312">
        <f>[1]Feedgroup_status!O195</f>
        <v>0</v>
      </c>
      <c r="I195" s="312">
        <f>[1]Feedgroup_status!P195</f>
        <v>0</v>
      </c>
      <c r="J195" s="312">
        <f>[1]Feedgroup_status!Q195</f>
        <v>0</v>
      </c>
    </row>
    <row r="196" spans="1:10" x14ac:dyDescent="0.3">
      <c r="A196" s="19">
        <f>[1]Feedgroup_status!A196</f>
        <v>0</v>
      </c>
      <c r="B196" s="312">
        <f>[1]Feedgroup_status!B196</f>
        <v>0</v>
      </c>
      <c r="C196" s="312">
        <f>[1]Feedgroup_status!J196</f>
        <v>0</v>
      </c>
      <c r="D196" s="312">
        <f>[1]Feedgroup_status!K196</f>
        <v>0</v>
      </c>
      <c r="E196" s="312">
        <f>[1]Feedgroup_status!L196</f>
        <v>0</v>
      </c>
      <c r="F196" s="312">
        <f>[1]Feedgroup_status!M196</f>
        <v>0</v>
      </c>
      <c r="G196" s="312">
        <f>[1]Feedgroup_status!N196</f>
        <v>0</v>
      </c>
      <c r="H196" s="312">
        <f>[1]Feedgroup_status!O196</f>
        <v>0</v>
      </c>
      <c r="I196" s="312">
        <f>[1]Feedgroup_status!P196</f>
        <v>0</v>
      </c>
      <c r="J196" s="312">
        <f>[1]Feedgroup_status!Q196</f>
        <v>0</v>
      </c>
    </row>
    <row r="197" spans="1:10" x14ac:dyDescent="0.3">
      <c r="A197" s="19">
        <f>[1]Feedgroup_status!A197</f>
        <v>0</v>
      </c>
      <c r="B197" s="312">
        <f>[1]Feedgroup_status!B197</f>
        <v>0</v>
      </c>
      <c r="C197" s="312">
        <f>[1]Feedgroup_status!J197</f>
        <v>0</v>
      </c>
      <c r="D197" s="312">
        <f>[1]Feedgroup_status!K197</f>
        <v>0</v>
      </c>
      <c r="E197" s="312">
        <f>[1]Feedgroup_status!L197</f>
        <v>0</v>
      </c>
      <c r="F197" s="312">
        <f>[1]Feedgroup_status!M197</f>
        <v>0</v>
      </c>
      <c r="G197" s="312">
        <f>[1]Feedgroup_status!N197</f>
        <v>0</v>
      </c>
      <c r="H197" s="312">
        <f>[1]Feedgroup_status!O197</f>
        <v>0</v>
      </c>
      <c r="I197" s="312">
        <f>[1]Feedgroup_status!P197</f>
        <v>0</v>
      </c>
      <c r="J197" s="312">
        <f>[1]Feedgroup_status!Q197</f>
        <v>0</v>
      </c>
    </row>
    <row r="198" spans="1:10" x14ac:dyDescent="0.3">
      <c r="A198" s="19">
        <f>[1]Feedgroup_status!A198</f>
        <v>0</v>
      </c>
      <c r="B198" s="312">
        <f>[1]Feedgroup_status!B198</f>
        <v>0</v>
      </c>
      <c r="C198" s="312">
        <f>[1]Feedgroup_status!J198</f>
        <v>0</v>
      </c>
      <c r="D198" s="312">
        <f>[1]Feedgroup_status!K198</f>
        <v>0</v>
      </c>
      <c r="E198" s="312">
        <f>[1]Feedgroup_status!L198</f>
        <v>0</v>
      </c>
      <c r="F198" s="312">
        <f>[1]Feedgroup_status!M198</f>
        <v>0</v>
      </c>
      <c r="G198" s="312">
        <f>[1]Feedgroup_status!N198</f>
        <v>0</v>
      </c>
      <c r="H198" s="312">
        <f>[1]Feedgroup_status!O198</f>
        <v>0</v>
      </c>
      <c r="I198" s="312">
        <f>[1]Feedgroup_status!P198</f>
        <v>0</v>
      </c>
      <c r="J198" s="312">
        <f>[1]Feedgroup_status!Q198</f>
        <v>0</v>
      </c>
    </row>
    <row r="199" spans="1:10" x14ac:dyDescent="0.3">
      <c r="A199" s="19">
        <f>[1]Feedgroup_status!A199</f>
        <v>0</v>
      </c>
      <c r="B199" s="312">
        <f>[1]Feedgroup_status!B199</f>
        <v>0</v>
      </c>
      <c r="C199" s="312">
        <f>[1]Feedgroup_status!J199</f>
        <v>0</v>
      </c>
      <c r="D199" s="312">
        <f>[1]Feedgroup_status!K199</f>
        <v>0</v>
      </c>
      <c r="E199" s="312">
        <f>[1]Feedgroup_status!L199</f>
        <v>0</v>
      </c>
      <c r="F199" s="312">
        <f>[1]Feedgroup_status!M199</f>
        <v>0</v>
      </c>
      <c r="G199" s="312">
        <f>[1]Feedgroup_status!N199</f>
        <v>0</v>
      </c>
      <c r="H199" s="312">
        <f>[1]Feedgroup_status!O199</f>
        <v>0</v>
      </c>
      <c r="I199" s="312">
        <f>[1]Feedgroup_status!P199</f>
        <v>0</v>
      </c>
      <c r="J199" s="312">
        <f>[1]Feedgroup_status!Q199</f>
        <v>0</v>
      </c>
    </row>
    <row r="200" spans="1:10" x14ac:dyDescent="0.3">
      <c r="A200" s="19">
        <f>[1]Feedgroup_status!A200</f>
        <v>0</v>
      </c>
      <c r="B200" s="312">
        <f>[1]Feedgroup_status!B200</f>
        <v>0</v>
      </c>
      <c r="C200" s="312">
        <f>[1]Feedgroup_status!J200</f>
        <v>0</v>
      </c>
      <c r="D200" s="312">
        <f>[1]Feedgroup_status!K200</f>
        <v>0</v>
      </c>
      <c r="E200" s="312">
        <f>[1]Feedgroup_status!L200</f>
        <v>0</v>
      </c>
      <c r="F200" s="312">
        <f>[1]Feedgroup_status!M200</f>
        <v>0</v>
      </c>
      <c r="G200" s="312">
        <f>[1]Feedgroup_status!N200</f>
        <v>0</v>
      </c>
      <c r="H200" s="312">
        <f>[1]Feedgroup_status!O200</f>
        <v>0</v>
      </c>
      <c r="I200" s="312">
        <f>[1]Feedgroup_status!P200</f>
        <v>0</v>
      </c>
      <c r="J200" s="312">
        <f>[1]Feedgroup_status!Q200</f>
        <v>0</v>
      </c>
    </row>
    <row r="201" spans="1:10" x14ac:dyDescent="0.3">
      <c r="A201" s="19">
        <f>[1]Feedgroup_status!A201</f>
        <v>0</v>
      </c>
      <c r="B201" s="312">
        <f>[1]Feedgroup_status!B201</f>
        <v>0</v>
      </c>
      <c r="C201" s="312">
        <f>[1]Feedgroup_status!J201</f>
        <v>0</v>
      </c>
      <c r="D201" s="312">
        <f>[1]Feedgroup_status!K201</f>
        <v>0</v>
      </c>
      <c r="E201" s="312">
        <f>[1]Feedgroup_status!L201</f>
        <v>0</v>
      </c>
      <c r="F201" s="312">
        <f>[1]Feedgroup_status!M201</f>
        <v>0</v>
      </c>
      <c r="G201" s="312">
        <f>[1]Feedgroup_status!N201</f>
        <v>0</v>
      </c>
      <c r="H201" s="312">
        <f>[1]Feedgroup_status!O201</f>
        <v>0</v>
      </c>
      <c r="I201" s="312">
        <f>[1]Feedgroup_status!P201</f>
        <v>0</v>
      </c>
      <c r="J201" s="312">
        <f>[1]Feedgroup_status!Q201</f>
        <v>0</v>
      </c>
    </row>
    <row r="202" spans="1:10" x14ac:dyDescent="0.3">
      <c r="A202" s="19">
        <f>[1]Feedgroup_status!A202</f>
        <v>0</v>
      </c>
      <c r="B202" s="312">
        <f>[1]Feedgroup_status!B202</f>
        <v>0</v>
      </c>
      <c r="C202" s="312">
        <f>[1]Feedgroup_status!J202</f>
        <v>0</v>
      </c>
      <c r="D202" s="312">
        <f>[1]Feedgroup_status!K202</f>
        <v>0</v>
      </c>
      <c r="E202" s="312">
        <f>[1]Feedgroup_status!L202</f>
        <v>0</v>
      </c>
      <c r="F202" s="312">
        <f>[1]Feedgroup_status!M202</f>
        <v>0</v>
      </c>
      <c r="G202" s="312">
        <f>[1]Feedgroup_status!N202</f>
        <v>0</v>
      </c>
      <c r="H202" s="312">
        <f>[1]Feedgroup_status!O202</f>
        <v>0</v>
      </c>
      <c r="I202" s="312">
        <f>[1]Feedgroup_status!P202</f>
        <v>0</v>
      </c>
      <c r="J202" s="312">
        <f>[1]Feedgroup_status!Q202</f>
        <v>0</v>
      </c>
    </row>
    <row r="203" spans="1:10" x14ac:dyDescent="0.3">
      <c r="A203" s="19">
        <f>[1]Feedgroup_status!A203</f>
        <v>0</v>
      </c>
      <c r="B203" s="312">
        <f>[1]Feedgroup_status!B203</f>
        <v>0</v>
      </c>
      <c r="C203" s="312">
        <f>[1]Feedgroup_status!J203</f>
        <v>0</v>
      </c>
      <c r="D203" s="312">
        <f>[1]Feedgroup_status!K203</f>
        <v>0</v>
      </c>
      <c r="E203" s="312">
        <f>[1]Feedgroup_status!L203</f>
        <v>0</v>
      </c>
      <c r="F203" s="312">
        <f>[1]Feedgroup_status!M203</f>
        <v>0</v>
      </c>
      <c r="G203" s="312">
        <f>[1]Feedgroup_status!N203</f>
        <v>0</v>
      </c>
      <c r="H203" s="312">
        <f>[1]Feedgroup_status!O203</f>
        <v>0</v>
      </c>
      <c r="I203" s="312">
        <f>[1]Feedgroup_status!P203</f>
        <v>0</v>
      </c>
      <c r="J203" s="312">
        <f>[1]Feedgroup_status!Q203</f>
        <v>0</v>
      </c>
    </row>
    <row r="204" spans="1:10" x14ac:dyDescent="0.3">
      <c r="A204" s="19">
        <f>[1]Feedgroup_status!A204</f>
        <v>0</v>
      </c>
      <c r="B204" s="312">
        <f>[1]Feedgroup_status!B204</f>
        <v>0</v>
      </c>
      <c r="C204" s="312">
        <f>[1]Feedgroup_status!J204</f>
        <v>0</v>
      </c>
      <c r="D204" s="312">
        <f>[1]Feedgroup_status!K204</f>
        <v>0</v>
      </c>
      <c r="E204" s="312">
        <f>[1]Feedgroup_status!L204</f>
        <v>0</v>
      </c>
      <c r="F204" s="312">
        <f>[1]Feedgroup_status!M204</f>
        <v>0</v>
      </c>
      <c r="G204" s="312">
        <f>[1]Feedgroup_status!N204</f>
        <v>0</v>
      </c>
      <c r="H204" s="312">
        <f>[1]Feedgroup_status!O204</f>
        <v>0</v>
      </c>
      <c r="I204" s="312">
        <f>[1]Feedgroup_status!P204</f>
        <v>0</v>
      </c>
      <c r="J204" s="312">
        <f>[1]Feedgroup_status!Q204</f>
        <v>0</v>
      </c>
    </row>
    <row r="205" spans="1:10" x14ac:dyDescent="0.3">
      <c r="A205" s="19">
        <f>[1]Feedgroup_status!A205</f>
        <v>0</v>
      </c>
      <c r="B205" s="312">
        <f>[1]Feedgroup_status!B205</f>
        <v>0</v>
      </c>
      <c r="C205" s="312">
        <f>[1]Feedgroup_status!J205</f>
        <v>0</v>
      </c>
      <c r="D205" s="312">
        <f>[1]Feedgroup_status!K205</f>
        <v>0</v>
      </c>
      <c r="E205" s="312">
        <f>[1]Feedgroup_status!L205</f>
        <v>0</v>
      </c>
      <c r="F205" s="312">
        <f>[1]Feedgroup_status!M205</f>
        <v>0</v>
      </c>
      <c r="G205" s="312">
        <f>[1]Feedgroup_status!N205</f>
        <v>0</v>
      </c>
      <c r="H205" s="312">
        <f>[1]Feedgroup_status!O205</f>
        <v>0</v>
      </c>
      <c r="I205" s="312">
        <f>[1]Feedgroup_status!P205</f>
        <v>0</v>
      </c>
      <c r="J205" s="312">
        <f>[1]Feedgroup_status!Q205</f>
        <v>0</v>
      </c>
    </row>
    <row r="206" spans="1:10" x14ac:dyDescent="0.3">
      <c r="A206" s="19">
        <f>[1]Feedgroup_status!A206</f>
        <v>0</v>
      </c>
      <c r="B206" s="312">
        <f>[1]Feedgroup_status!B206</f>
        <v>0</v>
      </c>
      <c r="C206" s="312">
        <f>[1]Feedgroup_status!J206</f>
        <v>0</v>
      </c>
      <c r="D206" s="312">
        <f>[1]Feedgroup_status!K206</f>
        <v>0</v>
      </c>
      <c r="E206" s="312">
        <f>[1]Feedgroup_status!L206</f>
        <v>0</v>
      </c>
      <c r="F206" s="312">
        <f>[1]Feedgroup_status!M206</f>
        <v>0</v>
      </c>
      <c r="G206" s="312">
        <f>[1]Feedgroup_status!N206</f>
        <v>0</v>
      </c>
      <c r="H206" s="312">
        <f>[1]Feedgroup_status!O206</f>
        <v>0</v>
      </c>
      <c r="I206" s="312">
        <f>[1]Feedgroup_status!P206</f>
        <v>0</v>
      </c>
      <c r="J206" s="312">
        <f>[1]Feedgroup_status!Q206</f>
        <v>0</v>
      </c>
    </row>
    <row r="207" spans="1:10" x14ac:dyDescent="0.3">
      <c r="A207" s="19">
        <f>[1]Feedgroup_status!A207</f>
        <v>0</v>
      </c>
      <c r="B207" s="312">
        <f>[1]Feedgroup_status!B207</f>
        <v>0</v>
      </c>
      <c r="C207" s="312">
        <f>[1]Feedgroup_status!J207</f>
        <v>0</v>
      </c>
      <c r="D207" s="312">
        <f>[1]Feedgroup_status!K207</f>
        <v>0</v>
      </c>
      <c r="E207" s="312">
        <f>[1]Feedgroup_status!L207</f>
        <v>0</v>
      </c>
      <c r="F207" s="312">
        <f>[1]Feedgroup_status!M207</f>
        <v>0</v>
      </c>
      <c r="G207" s="312">
        <f>[1]Feedgroup_status!N207</f>
        <v>0</v>
      </c>
      <c r="H207" s="312">
        <f>[1]Feedgroup_status!O207</f>
        <v>0</v>
      </c>
      <c r="I207" s="312">
        <f>[1]Feedgroup_status!P207</f>
        <v>0</v>
      </c>
      <c r="J207" s="312">
        <f>[1]Feedgroup_status!Q207</f>
        <v>0</v>
      </c>
    </row>
    <row r="208" spans="1:10" x14ac:dyDescent="0.3">
      <c r="A208" s="19">
        <f>[1]Feedgroup_status!A208</f>
        <v>0</v>
      </c>
      <c r="B208" s="312">
        <f>[1]Feedgroup_status!B208</f>
        <v>0</v>
      </c>
      <c r="C208" s="312">
        <f>[1]Feedgroup_status!J208</f>
        <v>0</v>
      </c>
      <c r="D208" s="312">
        <f>[1]Feedgroup_status!K208</f>
        <v>0</v>
      </c>
      <c r="E208" s="312">
        <f>[1]Feedgroup_status!L208</f>
        <v>0</v>
      </c>
      <c r="F208" s="312">
        <f>[1]Feedgroup_status!M208</f>
        <v>0</v>
      </c>
      <c r="G208" s="312">
        <f>[1]Feedgroup_status!N208</f>
        <v>0</v>
      </c>
      <c r="H208" s="312">
        <f>[1]Feedgroup_status!O208</f>
        <v>0</v>
      </c>
      <c r="I208" s="312">
        <f>[1]Feedgroup_status!P208</f>
        <v>0</v>
      </c>
      <c r="J208" s="312">
        <f>[1]Feedgroup_status!Q208</f>
        <v>0</v>
      </c>
    </row>
    <row r="209" spans="1:10" x14ac:dyDescent="0.3">
      <c r="A209" s="19">
        <f>[1]Feedgroup_status!A209</f>
        <v>0</v>
      </c>
      <c r="B209" s="312">
        <f>[1]Feedgroup_status!B209</f>
        <v>0</v>
      </c>
      <c r="C209" s="312">
        <f>[1]Feedgroup_status!J209</f>
        <v>0</v>
      </c>
      <c r="D209" s="312">
        <f>[1]Feedgroup_status!K209</f>
        <v>0</v>
      </c>
      <c r="E209" s="312">
        <f>[1]Feedgroup_status!L209</f>
        <v>0</v>
      </c>
      <c r="F209" s="312">
        <f>[1]Feedgroup_status!M209</f>
        <v>0</v>
      </c>
      <c r="G209" s="312">
        <f>[1]Feedgroup_status!N209</f>
        <v>0</v>
      </c>
      <c r="H209" s="312">
        <f>[1]Feedgroup_status!O209</f>
        <v>0</v>
      </c>
      <c r="I209" s="312">
        <f>[1]Feedgroup_status!P209</f>
        <v>0</v>
      </c>
      <c r="J209" s="312">
        <f>[1]Feedgroup_status!Q209</f>
        <v>0</v>
      </c>
    </row>
    <row r="210" spans="1:10" x14ac:dyDescent="0.3">
      <c r="A210" s="19">
        <f>[1]Feedgroup_status!A210</f>
        <v>0</v>
      </c>
      <c r="B210" s="312">
        <f>[1]Feedgroup_status!B210</f>
        <v>0</v>
      </c>
      <c r="C210" s="312">
        <f>[1]Feedgroup_status!J210</f>
        <v>0</v>
      </c>
      <c r="D210" s="312">
        <f>[1]Feedgroup_status!K210</f>
        <v>0</v>
      </c>
      <c r="E210" s="312">
        <f>[1]Feedgroup_status!L210</f>
        <v>0</v>
      </c>
      <c r="F210" s="312">
        <f>[1]Feedgroup_status!M210</f>
        <v>0</v>
      </c>
      <c r="G210" s="312">
        <f>[1]Feedgroup_status!N210</f>
        <v>0</v>
      </c>
      <c r="H210" s="312">
        <f>[1]Feedgroup_status!O210</f>
        <v>0</v>
      </c>
      <c r="I210" s="312">
        <f>[1]Feedgroup_status!P210</f>
        <v>0</v>
      </c>
      <c r="J210" s="312">
        <f>[1]Feedgroup_status!Q210</f>
        <v>0</v>
      </c>
    </row>
    <row r="211" spans="1:10" x14ac:dyDescent="0.3">
      <c r="A211" s="19">
        <f>[1]Feedgroup_status!A211</f>
        <v>0</v>
      </c>
      <c r="B211" s="312">
        <f>[1]Feedgroup_status!B211</f>
        <v>0</v>
      </c>
      <c r="C211" s="312">
        <f>[1]Feedgroup_status!J211</f>
        <v>0</v>
      </c>
      <c r="D211" s="312">
        <f>[1]Feedgroup_status!K211</f>
        <v>0</v>
      </c>
      <c r="E211" s="312">
        <f>[1]Feedgroup_status!L211</f>
        <v>0</v>
      </c>
      <c r="F211" s="312">
        <f>[1]Feedgroup_status!M211</f>
        <v>0</v>
      </c>
      <c r="G211" s="312">
        <f>[1]Feedgroup_status!N211</f>
        <v>0</v>
      </c>
      <c r="H211" s="312">
        <f>[1]Feedgroup_status!O211</f>
        <v>0</v>
      </c>
      <c r="I211" s="312">
        <f>[1]Feedgroup_status!P211</f>
        <v>0</v>
      </c>
      <c r="J211" s="312">
        <f>[1]Feedgroup_status!Q211</f>
        <v>0</v>
      </c>
    </row>
    <row r="212" spans="1:10" x14ac:dyDescent="0.3">
      <c r="A212" s="19">
        <f>[1]Feedgroup_status!A212</f>
        <v>0</v>
      </c>
      <c r="B212" s="312">
        <f>[1]Feedgroup_status!B212</f>
        <v>0</v>
      </c>
      <c r="C212" s="312">
        <f>[1]Feedgroup_status!J212</f>
        <v>0</v>
      </c>
      <c r="D212" s="312">
        <f>[1]Feedgroup_status!K212</f>
        <v>0</v>
      </c>
      <c r="E212" s="312">
        <f>[1]Feedgroup_status!L212</f>
        <v>0</v>
      </c>
      <c r="F212" s="312">
        <f>[1]Feedgroup_status!M212</f>
        <v>0</v>
      </c>
      <c r="G212" s="312">
        <f>[1]Feedgroup_status!N212</f>
        <v>0</v>
      </c>
      <c r="H212" s="312">
        <f>[1]Feedgroup_status!O212</f>
        <v>0</v>
      </c>
      <c r="I212" s="312">
        <f>[1]Feedgroup_status!P212</f>
        <v>0</v>
      </c>
      <c r="J212" s="312">
        <f>[1]Feedgroup_status!Q212</f>
        <v>0</v>
      </c>
    </row>
    <row r="213" spans="1:10" x14ac:dyDescent="0.3">
      <c r="A213" s="19">
        <f>[1]Feedgroup_status!A213</f>
        <v>0</v>
      </c>
      <c r="B213" s="312">
        <f>[1]Feedgroup_status!B213</f>
        <v>0</v>
      </c>
      <c r="C213" s="312">
        <f>[1]Feedgroup_status!J213</f>
        <v>0</v>
      </c>
      <c r="D213" s="312">
        <f>[1]Feedgroup_status!K213</f>
        <v>0</v>
      </c>
      <c r="E213" s="312">
        <f>[1]Feedgroup_status!L213</f>
        <v>0</v>
      </c>
      <c r="F213" s="312">
        <f>[1]Feedgroup_status!M213</f>
        <v>0</v>
      </c>
      <c r="G213" s="312">
        <f>[1]Feedgroup_status!N213</f>
        <v>0</v>
      </c>
      <c r="H213" s="312">
        <f>[1]Feedgroup_status!O213</f>
        <v>0</v>
      </c>
      <c r="I213" s="312">
        <f>[1]Feedgroup_status!P213</f>
        <v>0</v>
      </c>
      <c r="J213" s="312">
        <f>[1]Feedgroup_status!Q213</f>
        <v>0</v>
      </c>
    </row>
    <row r="214" spans="1:10" x14ac:dyDescent="0.3">
      <c r="A214" s="19">
        <f>[1]Feedgroup_status!A214</f>
        <v>0</v>
      </c>
      <c r="B214" s="312">
        <f>[1]Feedgroup_status!B214</f>
        <v>0</v>
      </c>
      <c r="C214" s="312">
        <f>[1]Feedgroup_status!J214</f>
        <v>0</v>
      </c>
      <c r="D214" s="312">
        <f>[1]Feedgroup_status!K214</f>
        <v>0</v>
      </c>
      <c r="E214" s="312">
        <f>[1]Feedgroup_status!L214</f>
        <v>0</v>
      </c>
      <c r="F214" s="312">
        <f>[1]Feedgroup_status!M214</f>
        <v>0</v>
      </c>
      <c r="G214" s="312">
        <f>[1]Feedgroup_status!N214</f>
        <v>0</v>
      </c>
      <c r="H214" s="312">
        <f>[1]Feedgroup_status!O214</f>
        <v>0</v>
      </c>
      <c r="I214" s="312">
        <f>[1]Feedgroup_status!P214</f>
        <v>0</v>
      </c>
      <c r="J214" s="312">
        <f>[1]Feedgroup_status!Q214</f>
        <v>0</v>
      </c>
    </row>
    <row r="215" spans="1:10" x14ac:dyDescent="0.3">
      <c r="A215" s="19">
        <f>[1]Feedgroup_status!A215</f>
        <v>0</v>
      </c>
      <c r="B215" s="312">
        <f>[1]Feedgroup_status!B215</f>
        <v>0</v>
      </c>
      <c r="C215" s="312">
        <f>[1]Feedgroup_status!J215</f>
        <v>0</v>
      </c>
      <c r="D215" s="312">
        <f>[1]Feedgroup_status!K215</f>
        <v>0</v>
      </c>
      <c r="E215" s="312">
        <f>[1]Feedgroup_status!L215</f>
        <v>0</v>
      </c>
      <c r="F215" s="312">
        <f>[1]Feedgroup_status!M215</f>
        <v>0</v>
      </c>
      <c r="G215" s="312">
        <f>[1]Feedgroup_status!N215</f>
        <v>0</v>
      </c>
      <c r="H215" s="312">
        <f>[1]Feedgroup_status!O215</f>
        <v>0</v>
      </c>
      <c r="I215" s="312">
        <f>[1]Feedgroup_status!P215</f>
        <v>0</v>
      </c>
      <c r="J215" s="312">
        <f>[1]Feedgroup_status!Q215</f>
        <v>0</v>
      </c>
    </row>
    <row r="216" spans="1:10" x14ac:dyDescent="0.3">
      <c r="A216" s="19">
        <f>[1]Feedgroup_status!A216</f>
        <v>0</v>
      </c>
      <c r="B216" s="312">
        <f>[1]Feedgroup_status!B216</f>
        <v>0</v>
      </c>
      <c r="C216" s="312">
        <f>[1]Feedgroup_status!J216</f>
        <v>0</v>
      </c>
      <c r="D216" s="312">
        <f>[1]Feedgroup_status!K216</f>
        <v>0</v>
      </c>
      <c r="E216" s="312">
        <f>[1]Feedgroup_status!L216</f>
        <v>0</v>
      </c>
      <c r="F216" s="312">
        <f>[1]Feedgroup_status!M216</f>
        <v>0</v>
      </c>
      <c r="G216" s="312">
        <f>[1]Feedgroup_status!N216</f>
        <v>0</v>
      </c>
      <c r="H216" s="312">
        <f>[1]Feedgroup_status!O216</f>
        <v>0</v>
      </c>
      <c r="I216" s="312">
        <f>[1]Feedgroup_status!P216</f>
        <v>0</v>
      </c>
      <c r="J216" s="312">
        <f>[1]Feedgroup_status!Q216</f>
        <v>0</v>
      </c>
    </row>
    <row r="217" spans="1:10" x14ac:dyDescent="0.3">
      <c r="A217" s="19">
        <f>[1]Feedgroup_status!A217</f>
        <v>0</v>
      </c>
      <c r="B217" s="312">
        <f>[1]Feedgroup_status!B217</f>
        <v>0</v>
      </c>
      <c r="C217" s="312">
        <f>[1]Feedgroup_status!J217</f>
        <v>0</v>
      </c>
      <c r="D217" s="312">
        <f>[1]Feedgroup_status!K217</f>
        <v>0</v>
      </c>
      <c r="E217" s="312">
        <f>[1]Feedgroup_status!L217</f>
        <v>0</v>
      </c>
      <c r="F217" s="312">
        <f>[1]Feedgroup_status!M217</f>
        <v>0</v>
      </c>
      <c r="G217" s="312">
        <f>[1]Feedgroup_status!N217</f>
        <v>0</v>
      </c>
      <c r="H217" s="312">
        <f>[1]Feedgroup_status!O217</f>
        <v>0</v>
      </c>
      <c r="I217" s="312">
        <f>[1]Feedgroup_status!P217</f>
        <v>0</v>
      </c>
      <c r="J217" s="312">
        <f>[1]Feedgroup_status!Q217</f>
        <v>0</v>
      </c>
    </row>
    <row r="218" spans="1:10" x14ac:dyDescent="0.3">
      <c r="A218" s="19">
        <f>[1]Feedgroup_status!A218</f>
        <v>0</v>
      </c>
      <c r="B218" s="312">
        <f>[1]Feedgroup_status!B218</f>
        <v>0</v>
      </c>
      <c r="C218" s="312">
        <f>[1]Feedgroup_status!J218</f>
        <v>0</v>
      </c>
      <c r="D218" s="312">
        <f>[1]Feedgroup_status!K218</f>
        <v>0</v>
      </c>
      <c r="E218" s="312">
        <f>[1]Feedgroup_status!L218</f>
        <v>0</v>
      </c>
      <c r="F218" s="312">
        <f>[1]Feedgroup_status!M218</f>
        <v>0</v>
      </c>
      <c r="G218" s="312">
        <f>[1]Feedgroup_status!N218</f>
        <v>0</v>
      </c>
      <c r="H218" s="312">
        <f>[1]Feedgroup_status!O218</f>
        <v>0</v>
      </c>
      <c r="I218" s="312">
        <f>[1]Feedgroup_status!P218</f>
        <v>0</v>
      </c>
      <c r="J218" s="312">
        <f>[1]Feedgroup_status!Q218</f>
        <v>0</v>
      </c>
    </row>
    <row r="219" spans="1:10" x14ac:dyDescent="0.3">
      <c r="A219" s="19">
        <f>[1]Feedgroup_status!A219</f>
        <v>0</v>
      </c>
      <c r="B219" s="312">
        <f>[1]Feedgroup_status!B219</f>
        <v>0</v>
      </c>
      <c r="C219" s="312">
        <f>[1]Feedgroup_status!J219</f>
        <v>0</v>
      </c>
      <c r="D219" s="312">
        <f>[1]Feedgroup_status!K219</f>
        <v>0</v>
      </c>
      <c r="E219" s="312">
        <f>[1]Feedgroup_status!L219</f>
        <v>0</v>
      </c>
      <c r="F219" s="312">
        <f>[1]Feedgroup_status!M219</f>
        <v>0</v>
      </c>
      <c r="G219" s="312">
        <f>[1]Feedgroup_status!N219</f>
        <v>0</v>
      </c>
      <c r="H219" s="312">
        <f>[1]Feedgroup_status!O219</f>
        <v>0</v>
      </c>
      <c r="I219" s="312">
        <f>[1]Feedgroup_status!P219</f>
        <v>0</v>
      </c>
      <c r="J219" s="312">
        <f>[1]Feedgroup_status!Q219</f>
        <v>0</v>
      </c>
    </row>
    <row r="220" spans="1:10" x14ac:dyDescent="0.3">
      <c r="A220" s="19">
        <f>[1]Feedgroup_status!A220</f>
        <v>0</v>
      </c>
      <c r="B220" s="312">
        <f>[1]Feedgroup_status!B220</f>
        <v>0</v>
      </c>
      <c r="C220" s="312">
        <f>[1]Feedgroup_status!J220</f>
        <v>0</v>
      </c>
      <c r="D220" s="312">
        <f>[1]Feedgroup_status!K220</f>
        <v>0</v>
      </c>
      <c r="E220" s="312">
        <f>[1]Feedgroup_status!L220</f>
        <v>0</v>
      </c>
      <c r="F220" s="312">
        <f>[1]Feedgroup_status!M220</f>
        <v>0</v>
      </c>
      <c r="G220" s="312">
        <f>[1]Feedgroup_status!N220</f>
        <v>0</v>
      </c>
      <c r="H220" s="312">
        <f>[1]Feedgroup_status!O220</f>
        <v>0</v>
      </c>
      <c r="I220" s="312">
        <f>[1]Feedgroup_status!P220</f>
        <v>0</v>
      </c>
      <c r="J220" s="312">
        <f>[1]Feedgroup_status!Q220</f>
        <v>0</v>
      </c>
    </row>
    <row r="221" spans="1:10" x14ac:dyDescent="0.3">
      <c r="A221" s="19">
        <f>[1]Feedgroup_status!A221</f>
        <v>0</v>
      </c>
      <c r="B221" s="312">
        <f>[1]Feedgroup_status!B221</f>
        <v>0</v>
      </c>
      <c r="C221" s="312">
        <f>[1]Feedgroup_status!J221</f>
        <v>0</v>
      </c>
      <c r="D221" s="312">
        <f>[1]Feedgroup_status!K221</f>
        <v>0</v>
      </c>
      <c r="E221" s="312">
        <f>[1]Feedgroup_status!L221</f>
        <v>0</v>
      </c>
      <c r="F221" s="312">
        <f>[1]Feedgroup_status!M221</f>
        <v>0</v>
      </c>
      <c r="G221" s="312">
        <f>[1]Feedgroup_status!N221</f>
        <v>0</v>
      </c>
      <c r="H221" s="312">
        <f>[1]Feedgroup_status!O221</f>
        <v>0</v>
      </c>
      <c r="I221" s="312">
        <f>[1]Feedgroup_status!P221</f>
        <v>0</v>
      </c>
      <c r="J221" s="312">
        <f>[1]Feedgroup_status!Q221</f>
        <v>0</v>
      </c>
    </row>
    <row r="222" spans="1:10" x14ac:dyDescent="0.3">
      <c r="A222" s="19">
        <f>[1]Feedgroup_status!A222</f>
        <v>0</v>
      </c>
      <c r="B222" s="312">
        <f>[1]Feedgroup_status!B222</f>
        <v>0</v>
      </c>
      <c r="C222" s="312">
        <f>[1]Feedgroup_status!J222</f>
        <v>0</v>
      </c>
      <c r="D222" s="312">
        <f>[1]Feedgroup_status!K222</f>
        <v>0</v>
      </c>
      <c r="E222" s="312">
        <f>[1]Feedgroup_status!L222</f>
        <v>0</v>
      </c>
      <c r="F222" s="312">
        <f>[1]Feedgroup_status!M222</f>
        <v>0</v>
      </c>
      <c r="G222" s="312">
        <f>[1]Feedgroup_status!N222</f>
        <v>0</v>
      </c>
      <c r="H222" s="312">
        <f>[1]Feedgroup_status!O222</f>
        <v>0</v>
      </c>
      <c r="I222" s="312">
        <f>[1]Feedgroup_status!P222</f>
        <v>0</v>
      </c>
      <c r="J222" s="312">
        <f>[1]Feedgroup_status!Q222</f>
        <v>0</v>
      </c>
    </row>
    <row r="223" spans="1:10" x14ac:dyDescent="0.3">
      <c r="A223" s="19">
        <f>[1]Feedgroup_status!A223</f>
        <v>0</v>
      </c>
      <c r="B223" s="312">
        <f>[1]Feedgroup_status!B223</f>
        <v>0</v>
      </c>
      <c r="C223" s="312">
        <f>[1]Feedgroup_status!J223</f>
        <v>0</v>
      </c>
      <c r="D223" s="312">
        <f>[1]Feedgroup_status!K223</f>
        <v>0</v>
      </c>
      <c r="E223" s="312">
        <f>[1]Feedgroup_status!L223</f>
        <v>0</v>
      </c>
      <c r="F223" s="312">
        <f>[1]Feedgroup_status!M223</f>
        <v>0</v>
      </c>
      <c r="G223" s="312">
        <f>[1]Feedgroup_status!N223</f>
        <v>0</v>
      </c>
      <c r="H223" s="312">
        <f>[1]Feedgroup_status!O223</f>
        <v>0</v>
      </c>
      <c r="I223" s="312">
        <f>[1]Feedgroup_status!P223</f>
        <v>0</v>
      </c>
      <c r="J223" s="312">
        <f>[1]Feedgroup_status!Q223</f>
        <v>0</v>
      </c>
    </row>
    <row r="224" spans="1:10" x14ac:dyDescent="0.3">
      <c r="A224" s="19">
        <f>[1]Feedgroup_status!A224</f>
        <v>0</v>
      </c>
      <c r="B224" s="312">
        <f>[1]Feedgroup_status!B224</f>
        <v>0</v>
      </c>
      <c r="C224" s="312">
        <f>[1]Feedgroup_status!J224</f>
        <v>0</v>
      </c>
      <c r="D224" s="312">
        <f>[1]Feedgroup_status!K224</f>
        <v>0</v>
      </c>
      <c r="E224" s="312">
        <f>[1]Feedgroup_status!L224</f>
        <v>0</v>
      </c>
      <c r="F224" s="312">
        <f>[1]Feedgroup_status!M224</f>
        <v>0</v>
      </c>
      <c r="G224" s="312">
        <f>[1]Feedgroup_status!N224</f>
        <v>0</v>
      </c>
      <c r="H224" s="312">
        <f>[1]Feedgroup_status!O224</f>
        <v>0</v>
      </c>
      <c r="I224" s="312">
        <f>[1]Feedgroup_status!P224</f>
        <v>0</v>
      </c>
      <c r="J224" s="312">
        <f>[1]Feedgroup_status!Q224</f>
        <v>0</v>
      </c>
    </row>
    <row r="225" spans="1:10" x14ac:dyDescent="0.3">
      <c r="A225" s="19">
        <f>[1]Feedgroup_status!A225</f>
        <v>0</v>
      </c>
      <c r="B225" s="312">
        <f>[1]Feedgroup_status!B225</f>
        <v>0</v>
      </c>
      <c r="C225" s="312">
        <f>[1]Feedgroup_status!J225</f>
        <v>0</v>
      </c>
      <c r="D225" s="312">
        <f>[1]Feedgroup_status!K225</f>
        <v>0</v>
      </c>
      <c r="E225" s="312">
        <f>[1]Feedgroup_status!L225</f>
        <v>0</v>
      </c>
      <c r="F225" s="312">
        <f>[1]Feedgroup_status!M225</f>
        <v>0</v>
      </c>
      <c r="G225" s="312">
        <f>[1]Feedgroup_status!N225</f>
        <v>0</v>
      </c>
      <c r="H225" s="312">
        <f>[1]Feedgroup_status!O225</f>
        <v>0</v>
      </c>
      <c r="I225" s="312">
        <f>[1]Feedgroup_status!P225</f>
        <v>0</v>
      </c>
      <c r="J225" s="312">
        <f>[1]Feedgroup_status!Q225</f>
        <v>0</v>
      </c>
    </row>
    <row r="226" spans="1:10" x14ac:dyDescent="0.3">
      <c r="A226" s="19">
        <f>[1]Feedgroup_status!A226</f>
        <v>0</v>
      </c>
      <c r="B226" s="312">
        <f>[1]Feedgroup_status!B226</f>
        <v>0</v>
      </c>
      <c r="C226" s="312">
        <f>[1]Feedgroup_status!J226</f>
        <v>0</v>
      </c>
      <c r="D226" s="312">
        <f>[1]Feedgroup_status!K226</f>
        <v>0</v>
      </c>
      <c r="E226" s="312">
        <f>[1]Feedgroup_status!L226</f>
        <v>0</v>
      </c>
      <c r="F226" s="312">
        <f>[1]Feedgroup_status!M226</f>
        <v>0</v>
      </c>
      <c r="G226" s="312">
        <f>[1]Feedgroup_status!N226</f>
        <v>0</v>
      </c>
      <c r="H226" s="312">
        <f>[1]Feedgroup_status!O226</f>
        <v>0</v>
      </c>
      <c r="I226" s="312">
        <f>[1]Feedgroup_status!P226</f>
        <v>0</v>
      </c>
      <c r="J226" s="312">
        <f>[1]Feedgroup_status!Q226</f>
        <v>0</v>
      </c>
    </row>
    <row r="227" spans="1:10" x14ac:dyDescent="0.3">
      <c r="A227" s="19">
        <f>[1]Feedgroup_status!A227</f>
        <v>0</v>
      </c>
      <c r="B227" s="312">
        <f>[1]Feedgroup_status!B227</f>
        <v>0</v>
      </c>
      <c r="C227" s="312">
        <f>[1]Feedgroup_status!J227</f>
        <v>0</v>
      </c>
      <c r="D227" s="312">
        <f>[1]Feedgroup_status!K227</f>
        <v>0</v>
      </c>
      <c r="E227" s="312">
        <f>[1]Feedgroup_status!L227</f>
        <v>0</v>
      </c>
      <c r="F227" s="312">
        <f>[1]Feedgroup_status!M227</f>
        <v>0</v>
      </c>
      <c r="G227" s="312">
        <f>[1]Feedgroup_status!N227</f>
        <v>0</v>
      </c>
      <c r="H227" s="312">
        <f>[1]Feedgroup_status!O227</f>
        <v>0</v>
      </c>
      <c r="I227" s="312">
        <f>[1]Feedgroup_status!P227</f>
        <v>0</v>
      </c>
      <c r="J227" s="312">
        <f>[1]Feedgroup_status!Q227</f>
        <v>0</v>
      </c>
    </row>
    <row r="228" spans="1:10" x14ac:dyDescent="0.3">
      <c r="A228" s="19">
        <f>[1]Feedgroup_status!A228</f>
        <v>0</v>
      </c>
      <c r="B228" s="312">
        <f>[1]Feedgroup_status!B228</f>
        <v>0</v>
      </c>
      <c r="C228" s="312">
        <f>[1]Feedgroup_status!J228</f>
        <v>0</v>
      </c>
      <c r="D228" s="312">
        <f>[1]Feedgroup_status!K228</f>
        <v>0</v>
      </c>
      <c r="E228" s="312">
        <f>[1]Feedgroup_status!L228</f>
        <v>0</v>
      </c>
      <c r="F228" s="312">
        <f>[1]Feedgroup_status!M228</f>
        <v>0</v>
      </c>
      <c r="G228" s="312">
        <f>[1]Feedgroup_status!N228</f>
        <v>0</v>
      </c>
      <c r="H228" s="312">
        <f>[1]Feedgroup_status!O228</f>
        <v>0</v>
      </c>
      <c r="I228" s="312">
        <f>[1]Feedgroup_status!P228</f>
        <v>0</v>
      </c>
      <c r="J228" s="312">
        <f>[1]Feedgroup_status!Q228</f>
        <v>0</v>
      </c>
    </row>
    <row r="229" spans="1:10" x14ac:dyDescent="0.3">
      <c r="A229" s="19">
        <f>[1]Feedgroup_status!A229</f>
        <v>0</v>
      </c>
      <c r="B229" s="312">
        <f>[1]Feedgroup_status!B229</f>
        <v>0</v>
      </c>
      <c r="C229" s="312">
        <f>[1]Feedgroup_status!J229</f>
        <v>0</v>
      </c>
      <c r="D229" s="312">
        <f>[1]Feedgroup_status!K229</f>
        <v>0</v>
      </c>
      <c r="E229" s="312">
        <f>[1]Feedgroup_status!L229</f>
        <v>0</v>
      </c>
      <c r="F229" s="312">
        <f>[1]Feedgroup_status!M229</f>
        <v>0</v>
      </c>
      <c r="G229" s="312">
        <f>[1]Feedgroup_status!N229</f>
        <v>0</v>
      </c>
      <c r="H229" s="312">
        <f>[1]Feedgroup_status!O229</f>
        <v>0</v>
      </c>
      <c r="I229" s="312">
        <f>[1]Feedgroup_status!P229</f>
        <v>0</v>
      </c>
      <c r="J229" s="312">
        <f>[1]Feedgroup_status!Q229</f>
        <v>0</v>
      </c>
    </row>
    <row r="230" spans="1:10" x14ac:dyDescent="0.3">
      <c r="A230" s="19">
        <f>[1]Feedgroup_status!A230</f>
        <v>0</v>
      </c>
      <c r="B230" s="312">
        <f>[1]Feedgroup_status!B230</f>
        <v>0</v>
      </c>
      <c r="C230" s="312">
        <f>[1]Feedgroup_status!J230</f>
        <v>0</v>
      </c>
      <c r="D230" s="312">
        <f>[1]Feedgroup_status!K230</f>
        <v>0</v>
      </c>
      <c r="E230" s="312">
        <f>[1]Feedgroup_status!L230</f>
        <v>0</v>
      </c>
      <c r="F230" s="312">
        <f>[1]Feedgroup_status!M230</f>
        <v>0</v>
      </c>
      <c r="G230" s="312">
        <f>[1]Feedgroup_status!N230</f>
        <v>0</v>
      </c>
      <c r="H230" s="312">
        <f>[1]Feedgroup_status!O230</f>
        <v>0</v>
      </c>
      <c r="I230" s="312">
        <f>[1]Feedgroup_status!P230</f>
        <v>0</v>
      </c>
      <c r="J230" s="312">
        <f>[1]Feedgroup_status!Q230</f>
        <v>0</v>
      </c>
    </row>
    <row r="231" spans="1:10" x14ac:dyDescent="0.3">
      <c r="A231" s="19">
        <f>[1]Feedgroup_status!A231</f>
        <v>0</v>
      </c>
      <c r="B231" s="312">
        <f>[1]Feedgroup_status!B231</f>
        <v>0</v>
      </c>
      <c r="C231" s="312">
        <f>[1]Feedgroup_status!J231</f>
        <v>0</v>
      </c>
      <c r="D231" s="312">
        <f>[1]Feedgroup_status!K231</f>
        <v>0</v>
      </c>
      <c r="E231" s="312">
        <f>[1]Feedgroup_status!L231</f>
        <v>0</v>
      </c>
      <c r="F231" s="312">
        <f>[1]Feedgroup_status!M231</f>
        <v>0</v>
      </c>
      <c r="G231" s="312">
        <f>[1]Feedgroup_status!N231</f>
        <v>0</v>
      </c>
      <c r="H231" s="312">
        <f>[1]Feedgroup_status!O231</f>
        <v>0</v>
      </c>
      <c r="I231" s="312">
        <f>[1]Feedgroup_status!P231</f>
        <v>0</v>
      </c>
      <c r="J231" s="312">
        <f>[1]Feedgroup_status!Q231</f>
        <v>0</v>
      </c>
    </row>
    <row r="232" spans="1:10" x14ac:dyDescent="0.3">
      <c r="A232" s="19">
        <f>[1]Feedgroup_status!A232</f>
        <v>0</v>
      </c>
      <c r="B232" s="312">
        <f>[1]Feedgroup_status!B232</f>
        <v>0</v>
      </c>
      <c r="C232" s="312">
        <f>[1]Feedgroup_status!J232</f>
        <v>0</v>
      </c>
      <c r="D232" s="312">
        <f>[1]Feedgroup_status!K232</f>
        <v>0</v>
      </c>
      <c r="E232" s="312">
        <f>[1]Feedgroup_status!L232</f>
        <v>0</v>
      </c>
      <c r="F232" s="312">
        <f>[1]Feedgroup_status!M232</f>
        <v>0</v>
      </c>
      <c r="G232" s="312">
        <f>[1]Feedgroup_status!N232</f>
        <v>0</v>
      </c>
      <c r="H232" s="312">
        <f>[1]Feedgroup_status!O232</f>
        <v>0</v>
      </c>
      <c r="I232" s="312">
        <f>[1]Feedgroup_status!P232</f>
        <v>0</v>
      </c>
      <c r="J232" s="312">
        <f>[1]Feedgroup_status!Q232</f>
        <v>0</v>
      </c>
    </row>
    <row r="233" spans="1:10" x14ac:dyDescent="0.3">
      <c r="A233" s="19">
        <f>[1]Feedgroup_status!A233</f>
        <v>0</v>
      </c>
      <c r="B233" s="312">
        <f>[1]Feedgroup_status!B233</f>
        <v>0</v>
      </c>
      <c r="C233" s="312">
        <f>[1]Feedgroup_status!J233</f>
        <v>0</v>
      </c>
      <c r="D233" s="312">
        <f>[1]Feedgroup_status!K233</f>
        <v>0</v>
      </c>
      <c r="E233" s="312">
        <f>[1]Feedgroup_status!L233</f>
        <v>0</v>
      </c>
      <c r="F233" s="312">
        <f>[1]Feedgroup_status!M233</f>
        <v>0</v>
      </c>
      <c r="G233" s="312">
        <f>[1]Feedgroup_status!N233</f>
        <v>0</v>
      </c>
      <c r="H233" s="312">
        <f>[1]Feedgroup_status!O233</f>
        <v>0</v>
      </c>
      <c r="I233" s="312">
        <f>[1]Feedgroup_status!P233</f>
        <v>0</v>
      </c>
      <c r="J233" s="312">
        <f>[1]Feedgroup_status!Q233</f>
        <v>0</v>
      </c>
    </row>
    <row r="234" spans="1:10" x14ac:dyDescent="0.3">
      <c r="A234" s="19">
        <f>[1]Feedgroup_status!A234</f>
        <v>0</v>
      </c>
      <c r="B234" s="312">
        <f>[1]Feedgroup_status!B234</f>
        <v>0</v>
      </c>
      <c r="C234" s="312">
        <f>[1]Feedgroup_status!J234</f>
        <v>0</v>
      </c>
      <c r="D234" s="312">
        <f>[1]Feedgroup_status!K234</f>
        <v>0</v>
      </c>
      <c r="E234" s="312">
        <f>[1]Feedgroup_status!L234</f>
        <v>0</v>
      </c>
      <c r="F234" s="312">
        <f>[1]Feedgroup_status!M234</f>
        <v>0</v>
      </c>
      <c r="G234" s="312">
        <f>[1]Feedgroup_status!N234</f>
        <v>0</v>
      </c>
      <c r="H234" s="312">
        <f>[1]Feedgroup_status!O234</f>
        <v>0</v>
      </c>
      <c r="I234" s="312">
        <f>[1]Feedgroup_status!P234</f>
        <v>0</v>
      </c>
      <c r="J234" s="312">
        <f>[1]Feedgroup_status!Q234</f>
        <v>0</v>
      </c>
    </row>
    <row r="235" spans="1:10" x14ac:dyDescent="0.3">
      <c r="A235" s="19">
        <f>[1]Feedgroup_status!A235</f>
        <v>0</v>
      </c>
      <c r="B235" s="312">
        <f>[1]Feedgroup_status!B235</f>
        <v>0</v>
      </c>
      <c r="C235" s="312">
        <f>[1]Feedgroup_status!J235</f>
        <v>0</v>
      </c>
      <c r="D235" s="312">
        <f>[1]Feedgroup_status!K235</f>
        <v>0</v>
      </c>
      <c r="E235" s="312">
        <f>[1]Feedgroup_status!L235</f>
        <v>0</v>
      </c>
      <c r="F235" s="312">
        <f>[1]Feedgroup_status!M235</f>
        <v>0</v>
      </c>
      <c r="G235" s="312">
        <f>[1]Feedgroup_status!N235</f>
        <v>0</v>
      </c>
      <c r="H235" s="312">
        <f>[1]Feedgroup_status!O235</f>
        <v>0</v>
      </c>
      <c r="I235" s="312">
        <f>[1]Feedgroup_status!P235</f>
        <v>0</v>
      </c>
      <c r="J235" s="312">
        <f>[1]Feedgroup_status!Q235</f>
        <v>0</v>
      </c>
    </row>
    <row r="236" spans="1:10" x14ac:dyDescent="0.3">
      <c r="A236" s="19">
        <f>[1]Feedgroup_status!A236</f>
        <v>0</v>
      </c>
      <c r="B236" s="312">
        <f>[1]Feedgroup_status!B236</f>
        <v>0</v>
      </c>
      <c r="C236" s="312">
        <f>[1]Feedgroup_status!J236</f>
        <v>0</v>
      </c>
      <c r="D236" s="312">
        <f>[1]Feedgroup_status!K236</f>
        <v>0</v>
      </c>
      <c r="E236" s="312">
        <f>[1]Feedgroup_status!L236</f>
        <v>0</v>
      </c>
      <c r="F236" s="312">
        <f>[1]Feedgroup_status!M236</f>
        <v>0</v>
      </c>
      <c r="G236" s="312">
        <f>[1]Feedgroup_status!N236</f>
        <v>0</v>
      </c>
      <c r="H236" s="312">
        <f>[1]Feedgroup_status!O236</f>
        <v>0</v>
      </c>
      <c r="I236" s="312">
        <f>[1]Feedgroup_status!P236</f>
        <v>0</v>
      </c>
      <c r="J236" s="312">
        <f>[1]Feedgroup_status!Q236</f>
        <v>0</v>
      </c>
    </row>
    <row r="237" spans="1:10" x14ac:dyDescent="0.3">
      <c r="A237" s="19">
        <f>[1]Feedgroup_status!A237</f>
        <v>0</v>
      </c>
      <c r="B237" s="312">
        <f>[1]Feedgroup_status!B237</f>
        <v>0</v>
      </c>
      <c r="C237" s="312">
        <f>[1]Feedgroup_status!J237</f>
        <v>0</v>
      </c>
      <c r="D237" s="312">
        <f>[1]Feedgroup_status!K237</f>
        <v>0</v>
      </c>
      <c r="E237" s="312">
        <f>[1]Feedgroup_status!L237</f>
        <v>0</v>
      </c>
      <c r="F237" s="312">
        <f>[1]Feedgroup_status!M237</f>
        <v>0</v>
      </c>
      <c r="G237" s="312">
        <f>[1]Feedgroup_status!N237</f>
        <v>0</v>
      </c>
      <c r="H237" s="312">
        <f>[1]Feedgroup_status!O237</f>
        <v>0</v>
      </c>
      <c r="I237" s="312">
        <f>[1]Feedgroup_status!P237</f>
        <v>0</v>
      </c>
      <c r="J237" s="312">
        <f>[1]Feedgroup_status!Q237</f>
        <v>0</v>
      </c>
    </row>
    <row r="238" spans="1:10" x14ac:dyDescent="0.3">
      <c r="A238" s="19">
        <f>[1]Feedgroup_status!A238</f>
        <v>0</v>
      </c>
      <c r="B238" s="312">
        <f>[1]Feedgroup_status!B238</f>
        <v>0</v>
      </c>
      <c r="C238" s="312">
        <f>[1]Feedgroup_status!J238</f>
        <v>0</v>
      </c>
      <c r="D238" s="312">
        <f>[1]Feedgroup_status!K238</f>
        <v>0</v>
      </c>
      <c r="E238" s="312">
        <f>[1]Feedgroup_status!L238</f>
        <v>0</v>
      </c>
      <c r="F238" s="312">
        <f>[1]Feedgroup_status!M238</f>
        <v>0</v>
      </c>
      <c r="G238" s="312">
        <f>[1]Feedgroup_status!N238</f>
        <v>0</v>
      </c>
      <c r="H238" s="312">
        <f>[1]Feedgroup_status!O238</f>
        <v>0</v>
      </c>
      <c r="I238" s="312">
        <f>[1]Feedgroup_status!P238</f>
        <v>0</v>
      </c>
      <c r="J238" s="312">
        <f>[1]Feedgroup_status!Q238</f>
        <v>0</v>
      </c>
    </row>
    <row r="239" spans="1:10" x14ac:dyDescent="0.3">
      <c r="A239" s="19">
        <f>[1]Feedgroup_status!A239</f>
        <v>0</v>
      </c>
      <c r="B239" s="312">
        <f>[1]Feedgroup_status!B239</f>
        <v>0</v>
      </c>
      <c r="C239" s="312">
        <f>[1]Feedgroup_status!J239</f>
        <v>0</v>
      </c>
      <c r="D239" s="312">
        <f>[1]Feedgroup_status!K239</f>
        <v>0</v>
      </c>
      <c r="E239" s="312">
        <f>[1]Feedgroup_status!L239</f>
        <v>0</v>
      </c>
      <c r="F239" s="312">
        <f>[1]Feedgroup_status!M239</f>
        <v>0</v>
      </c>
      <c r="G239" s="312">
        <f>[1]Feedgroup_status!N239</f>
        <v>0</v>
      </c>
      <c r="H239" s="312">
        <f>[1]Feedgroup_status!O239</f>
        <v>0</v>
      </c>
      <c r="I239" s="312">
        <f>[1]Feedgroup_status!P239</f>
        <v>0</v>
      </c>
      <c r="J239" s="312">
        <f>[1]Feedgroup_status!Q239</f>
        <v>0</v>
      </c>
    </row>
    <row r="240" spans="1:10" x14ac:dyDescent="0.3">
      <c r="A240" s="19">
        <f>[1]Feedgroup_status!A240</f>
        <v>0</v>
      </c>
      <c r="B240" s="312">
        <f>[1]Feedgroup_status!B240</f>
        <v>0</v>
      </c>
      <c r="C240" s="312">
        <f>[1]Feedgroup_status!J240</f>
        <v>0</v>
      </c>
      <c r="D240" s="312">
        <f>[1]Feedgroup_status!K240</f>
        <v>0</v>
      </c>
      <c r="E240" s="312">
        <f>[1]Feedgroup_status!L240</f>
        <v>0</v>
      </c>
      <c r="F240" s="312">
        <f>[1]Feedgroup_status!M240</f>
        <v>0</v>
      </c>
      <c r="G240" s="312">
        <f>[1]Feedgroup_status!N240</f>
        <v>0</v>
      </c>
      <c r="H240" s="312">
        <f>[1]Feedgroup_status!O240</f>
        <v>0</v>
      </c>
      <c r="I240" s="312">
        <f>[1]Feedgroup_status!P240</f>
        <v>0</v>
      </c>
      <c r="J240" s="312">
        <f>[1]Feedgroup_status!Q240</f>
        <v>0</v>
      </c>
    </row>
    <row r="241" spans="1:10" x14ac:dyDescent="0.3">
      <c r="A241" s="19">
        <f>[1]Feedgroup_status!A241</f>
        <v>0</v>
      </c>
      <c r="B241" s="312">
        <f>[1]Feedgroup_status!B241</f>
        <v>0</v>
      </c>
      <c r="C241" s="312">
        <f>[1]Feedgroup_status!J241</f>
        <v>0</v>
      </c>
      <c r="D241" s="312">
        <f>[1]Feedgroup_status!K241</f>
        <v>0</v>
      </c>
      <c r="E241" s="312">
        <f>[1]Feedgroup_status!L241</f>
        <v>0</v>
      </c>
      <c r="F241" s="312">
        <f>[1]Feedgroup_status!M241</f>
        <v>0</v>
      </c>
      <c r="G241" s="312">
        <f>[1]Feedgroup_status!N241</f>
        <v>0</v>
      </c>
      <c r="H241" s="312">
        <f>[1]Feedgroup_status!O241</f>
        <v>0</v>
      </c>
      <c r="I241" s="312">
        <f>[1]Feedgroup_status!P241</f>
        <v>0</v>
      </c>
      <c r="J241" s="312">
        <f>[1]Feedgroup_status!Q241</f>
        <v>0</v>
      </c>
    </row>
    <row r="242" spans="1:10" x14ac:dyDescent="0.3">
      <c r="A242" s="19">
        <f>[1]Feedgroup_status!A242</f>
        <v>0</v>
      </c>
      <c r="B242" s="312">
        <f>[1]Feedgroup_status!B242</f>
        <v>0</v>
      </c>
      <c r="C242" s="312">
        <f>[1]Feedgroup_status!J242</f>
        <v>0</v>
      </c>
      <c r="D242" s="312">
        <f>[1]Feedgroup_status!K242</f>
        <v>0</v>
      </c>
      <c r="E242" s="312">
        <f>[1]Feedgroup_status!L242</f>
        <v>0</v>
      </c>
      <c r="F242" s="312">
        <f>[1]Feedgroup_status!M242</f>
        <v>0</v>
      </c>
      <c r="G242" s="312">
        <f>[1]Feedgroup_status!N242</f>
        <v>0</v>
      </c>
      <c r="H242" s="312">
        <f>[1]Feedgroup_status!O242</f>
        <v>0</v>
      </c>
      <c r="I242" s="312">
        <f>[1]Feedgroup_status!P242</f>
        <v>0</v>
      </c>
      <c r="J242" s="312">
        <f>[1]Feedgroup_status!Q242</f>
        <v>0</v>
      </c>
    </row>
    <row r="243" spans="1:10" x14ac:dyDescent="0.3">
      <c r="A243" s="19">
        <f>[1]Feedgroup_status!A243</f>
        <v>0</v>
      </c>
      <c r="B243" s="312">
        <f>[1]Feedgroup_status!B243</f>
        <v>0</v>
      </c>
      <c r="C243" s="312">
        <f>[1]Feedgroup_status!J243</f>
        <v>0</v>
      </c>
      <c r="D243" s="312">
        <f>[1]Feedgroup_status!K243</f>
        <v>0</v>
      </c>
      <c r="E243" s="312">
        <f>[1]Feedgroup_status!L243</f>
        <v>0</v>
      </c>
      <c r="F243" s="312">
        <f>[1]Feedgroup_status!M243</f>
        <v>0</v>
      </c>
      <c r="G243" s="312">
        <f>[1]Feedgroup_status!N243</f>
        <v>0</v>
      </c>
      <c r="H243" s="312">
        <f>[1]Feedgroup_status!O243</f>
        <v>0</v>
      </c>
      <c r="I243" s="312">
        <f>[1]Feedgroup_status!P243</f>
        <v>0</v>
      </c>
      <c r="J243" s="312">
        <f>[1]Feedgroup_status!Q243</f>
        <v>0</v>
      </c>
    </row>
    <row r="244" spans="1:10" x14ac:dyDescent="0.3">
      <c r="A244" s="19">
        <f>[1]Feedgroup_status!A244</f>
        <v>0</v>
      </c>
      <c r="B244" s="312">
        <f>[1]Feedgroup_status!B244</f>
        <v>0</v>
      </c>
      <c r="C244" s="312">
        <f>[1]Feedgroup_status!J244</f>
        <v>0</v>
      </c>
      <c r="D244" s="312">
        <f>[1]Feedgroup_status!K244</f>
        <v>0</v>
      </c>
      <c r="E244" s="312">
        <f>[1]Feedgroup_status!L244</f>
        <v>0</v>
      </c>
      <c r="F244" s="312">
        <f>[1]Feedgroup_status!M244</f>
        <v>0</v>
      </c>
      <c r="G244" s="312">
        <f>[1]Feedgroup_status!N244</f>
        <v>0</v>
      </c>
      <c r="H244" s="312">
        <f>[1]Feedgroup_status!O244</f>
        <v>0</v>
      </c>
      <c r="I244" s="312">
        <f>[1]Feedgroup_status!P244</f>
        <v>0</v>
      </c>
      <c r="J244" s="312">
        <f>[1]Feedgroup_status!Q244</f>
        <v>0</v>
      </c>
    </row>
    <row r="245" spans="1:10" x14ac:dyDescent="0.3">
      <c r="A245" s="19">
        <f>[1]Feedgroup_status!A245</f>
        <v>0</v>
      </c>
      <c r="B245" s="312">
        <f>[1]Feedgroup_status!B245</f>
        <v>0</v>
      </c>
      <c r="C245" s="312">
        <f>[1]Feedgroup_status!J245</f>
        <v>0</v>
      </c>
      <c r="D245" s="312">
        <f>[1]Feedgroup_status!K245</f>
        <v>0</v>
      </c>
      <c r="E245" s="312">
        <f>[1]Feedgroup_status!L245</f>
        <v>0</v>
      </c>
      <c r="F245" s="312">
        <f>[1]Feedgroup_status!M245</f>
        <v>0</v>
      </c>
      <c r="G245" s="312">
        <f>[1]Feedgroup_status!N245</f>
        <v>0</v>
      </c>
      <c r="H245" s="312">
        <f>[1]Feedgroup_status!O245</f>
        <v>0</v>
      </c>
      <c r="I245" s="312">
        <f>[1]Feedgroup_status!P245</f>
        <v>0</v>
      </c>
      <c r="J245" s="312">
        <f>[1]Feedgroup_status!Q245</f>
        <v>0</v>
      </c>
    </row>
    <row r="246" spans="1:10" x14ac:dyDescent="0.3">
      <c r="A246" s="19">
        <f>[1]Feedgroup_status!A246</f>
        <v>0</v>
      </c>
      <c r="B246" s="312">
        <f>[1]Feedgroup_status!B246</f>
        <v>0</v>
      </c>
      <c r="C246" s="312">
        <f>[1]Feedgroup_status!J246</f>
        <v>0</v>
      </c>
      <c r="D246" s="312">
        <f>[1]Feedgroup_status!K246</f>
        <v>0</v>
      </c>
      <c r="E246" s="312">
        <f>[1]Feedgroup_status!L246</f>
        <v>0</v>
      </c>
      <c r="F246" s="312">
        <f>[1]Feedgroup_status!M246</f>
        <v>0</v>
      </c>
      <c r="G246" s="312">
        <f>[1]Feedgroup_status!N246</f>
        <v>0</v>
      </c>
      <c r="H246" s="312">
        <f>[1]Feedgroup_status!O246</f>
        <v>0</v>
      </c>
      <c r="I246" s="312">
        <f>[1]Feedgroup_status!P246</f>
        <v>0</v>
      </c>
      <c r="J246" s="312">
        <f>[1]Feedgroup_status!Q246</f>
        <v>0</v>
      </c>
    </row>
    <row r="247" spans="1:10" x14ac:dyDescent="0.3">
      <c r="A247" s="19">
        <f>[1]Feedgroup_status!A247</f>
        <v>0</v>
      </c>
      <c r="B247" s="312">
        <f>[1]Feedgroup_status!B247</f>
        <v>0</v>
      </c>
      <c r="C247" s="312">
        <f>[1]Feedgroup_status!J247</f>
        <v>0</v>
      </c>
      <c r="D247" s="312">
        <f>[1]Feedgroup_status!K247</f>
        <v>0</v>
      </c>
      <c r="E247" s="312">
        <f>[1]Feedgroup_status!L247</f>
        <v>0</v>
      </c>
      <c r="F247" s="312">
        <f>[1]Feedgroup_status!M247</f>
        <v>0</v>
      </c>
      <c r="G247" s="312">
        <f>[1]Feedgroup_status!N247</f>
        <v>0</v>
      </c>
      <c r="H247" s="312">
        <f>[1]Feedgroup_status!O247</f>
        <v>0</v>
      </c>
      <c r="I247" s="312">
        <f>[1]Feedgroup_status!P247</f>
        <v>0</v>
      </c>
      <c r="J247" s="312">
        <f>[1]Feedgroup_status!Q247</f>
        <v>0</v>
      </c>
    </row>
    <row r="248" spans="1:10" x14ac:dyDescent="0.3">
      <c r="A248" s="19">
        <f>[1]Feedgroup_status!A248</f>
        <v>0</v>
      </c>
      <c r="B248" s="312">
        <f>[1]Feedgroup_status!B248</f>
        <v>0</v>
      </c>
      <c r="C248" s="312">
        <f>[1]Feedgroup_status!J248</f>
        <v>0</v>
      </c>
      <c r="D248" s="312">
        <f>[1]Feedgroup_status!K248</f>
        <v>0</v>
      </c>
      <c r="E248" s="312">
        <f>[1]Feedgroup_status!L248</f>
        <v>0</v>
      </c>
      <c r="F248" s="312">
        <f>[1]Feedgroup_status!M248</f>
        <v>0</v>
      </c>
      <c r="G248" s="312">
        <f>[1]Feedgroup_status!N248</f>
        <v>0</v>
      </c>
      <c r="H248" s="312">
        <f>[1]Feedgroup_status!O248</f>
        <v>0</v>
      </c>
      <c r="I248" s="312">
        <f>[1]Feedgroup_status!P248</f>
        <v>0</v>
      </c>
      <c r="J248" s="312">
        <f>[1]Feedgroup_status!Q248</f>
        <v>0</v>
      </c>
    </row>
    <row r="249" spans="1:10" x14ac:dyDescent="0.3">
      <c r="A249" s="19">
        <f>[1]Feedgroup_status!A249</f>
        <v>0</v>
      </c>
      <c r="B249" s="312">
        <f>[1]Feedgroup_status!B249</f>
        <v>0</v>
      </c>
      <c r="C249" s="312">
        <f>[1]Feedgroup_status!J249</f>
        <v>0</v>
      </c>
      <c r="D249" s="312">
        <f>[1]Feedgroup_status!K249</f>
        <v>0</v>
      </c>
      <c r="E249" s="312">
        <f>[1]Feedgroup_status!L249</f>
        <v>0</v>
      </c>
      <c r="F249" s="312">
        <f>[1]Feedgroup_status!M249</f>
        <v>0</v>
      </c>
      <c r="G249" s="312">
        <f>[1]Feedgroup_status!N249</f>
        <v>0</v>
      </c>
      <c r="H249" s="312">
        <f>[1]Feedgroup_status!O249</f>
        <v>0</v>
      </c>
      <c r="I249" s="312">
        <f>[1]Feedgroup_status!P249</f>
        <v>0</v>
      </c>
      <c r="J249" s="312">
        <f>[1]Feedgroup_status!Q249</f>
        <v>0</v>
      </c>
    </row>
    <row r="250" spans="1:10" x14ac:dyDescent="0.3">
      <c r="A250" s="19">
        <f>[1]Feedgroup_status!A250</f>
        <v>0</v>
      </c>
      <c r="B250" s="312">
        <f>[1]Feedgroup_status!B250</f>
        <v>0</v>
      </c>
      <c r="C250" s="312">
        <f>[1]Feedgroup_status!J250</f>
        <v>0</v>
      </c>
      <c r="D250" s="312">
        <f>[1]Feedgroup_status!K250</f>
        <v>0</v>
      </c>
      <c r="E250" s="312">
        <f>[1]Feedgroup_status!L250</f>
        <v>0</v>
      </c>
      <c r="F250" s="312">
        <f>[1]Feedgroup_status!M250</f>
        <v>0</v>
      </c>
      <c r="G250" s="312">
        <f>[1]Feedgroup_status!N250</f>
        <v>0</v>
      </c>
      <c r="H250" s="312">
        <f>[1]Feedgroup_status!O250</f>
        <v>0</v>
      </c>
      <c r="I250" s="312">
        <f>[1]Feedgroup_status!P250</f>
        <v>0</v>
      </c>
      <c r="J250" s="312">
        <f>[1]Feedgroup_status!Q250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0" tint="-0.14999847407452621"/>
  </sheetPr>
  <dimension ref="A1:F78"/>
  <sheetViews>
    <sheetView workbookViewId="0">
      <selection activeCell="L20" sqref="L20"/>
    </sheetView>
  </sheetViews>
  <sheetFormatPr defaultRowHeight="14.4" x14ac:dyDescent="0.3"/>
  <cols>
    <col min="2" max="2" width="22.109375" bestFit="1" customWidth="1"/>
    <col min="3" max="3" width="13.44140625" bestFit="1" customWidth="1"/>
    <col min="4" max="4" width="10.109375" bestFit="1" customWidth="1"/>
    <col min="5" max="5" width="12.88671875" bestFit="1" customWidth="1"/>
    <col min="6" max="6" width="5.5546875" bestFit="1" customWidth="1"/>
  </cols>
  <sheetData>
    <row r="1" spans="1:6" x14ac:dyDescent="0.3">
      <c r="A1" t="str">
        <f>'[3]Dieselforbrug v markoperationer'!A1</f>
        <v>Dieselforbrug ved markoperationer, per ha per behandling / per ton dyrket afgrøde</v>
      </c>
    </row>
    <row r="2" spans="1:6" x14ac:dyDescent="0.3">
      <c r="A2">
        <f>'[3]Dieselforbrug v markoperationer'!A2</f>
        <v>0</v>
      </c>
      <c r="B2">
        <f>'[3]Dieselforbrug v markoperationer'!B2</f>
        <v>0</v>
      </c>
      <c r="C2">
        <f>'[3]Dieselforbrug v markoperationer'!C2</f>
        <v>0</v>
      </c>
      <c r="D2">
        <f>'[3]Dieselforbrug v markoperationer'!D2</f>
        <v>0</v>
      </c>
      <c r="E2">
        <f>'[3]Dieselforbrug v markoperationer'!E2</f>
        <v>0</v>
      </c>
      <c r="F2">
        <f>'[3]Dieselforbrug v markoperationer'!F2</f>
        <v>0</v>
      </c>
    </row>
    <row r="3" spans="1:6" x14ac:dyDescent="0.3">
      <c r="A3" t="str">
        <f>'[3]Dieselforbrug v markoperationer'!A3</f>
        <v>Markoperation-ID</v>
      </c>
      <c r="B3" t="str">
        <f>'[3]Dieselforbrug v markoperationer'!B3</f>
        <v>Markoperation</v>
      </c>
      <c r="C3" t="str">
        <f>'[3]Dieselforbrug v markoperationer'!C3</f>
        <v>Dieselforbrug</v>
      </c>
      <c r="D3" t="str">
        <f>'[3]Dieselforbrug v markoperationer'!D3</f>
        <v>Enhed</v>
      </c>
      <c r="E3" t="str">
        <f>'[3]Dieselforbrug v markoperationer'!E3</f>
        <v>JB-korrektion</v>
      </c>
      <c r="F3" t="str">
        <f>'[3]Dieselforbrug v markoperationer'!F3</f>
        <v>Kilde</v>
      </c>
    </row>
    <row r="4" spans="1:6" x14ac:dyDescent="0.3">
      <c r="A4">
        <f>'[3]Dieselforbrug v markoperationer'!A4</f>
        <v>1</v>
      </c>
      <c r="B4" t="str">
        <f>'[3]Dieselforbrug v markoperationer'!B4</f>
        <v>Stubharvning*</v>
      </c>
      <c r="C4">
        <f>'[3]Dieselforbrug v markoperationer'!C4</f>
        <v>7</v>
      </c>
      <c r="D4" t="str">
        <f>'[3]Dieselforbrug v markoperationer'!D4</f>
        <v>L / ha</v>
      </c>
      <c r="E4" t="str">
        <f>'[3]Dieselforbrug v markoperationer'!E4</f>
        <v>Ja</v>
      </c>
      <c r="F4">
        <f>'[3]Dieselforbrug v markoperationer'!F4</f>
        <v>1</v>
      </c>
    </row>
    <row r="5" spans="1:6" x14ac:dyDescent="0.3">
      <c r="A5">
        <f>'[3]Dieselforbrug v markoperationer'!A5</f>
        <v>2</v>
      </c>
      <c r="B5" t="str">
        <f>'[3]Dieselforbrug v markoperationer'!B5</f>
        <v>Pløjning, efterår*</v>
      </c>
      <c r="C5">
        <f>'[3]Dieselforbrug v markoperationer'!C5</f>
        <v>23</v>
      </c>
      <c r="D5" t="str">
        <f>'[3]Dieselforbrug v markoperationer'!D5</f>
        <v>L / ha</v>
      </c>
      <c r="E5" t="str">
        <f>'[3]Dieselforbrug v markoperationer'!E5</f>
        <v>Ja</v>
      </c>
      <c r="F5">
        <f>'[3]Dieselforbrug v markoperationer'!F5</f>
        <v>1</v>
      </c>
    </row>
    <row r="6" spans="1:6" x14ac:dyDescent="0.3">
      <c r="A6">
        <f>'[3]Dieselforbrug v markoperationer'!A6</f>
        <v>3</v>
      </c>
      <c r="B6" t="str">
        <f>'[3]Dieselforbrug v markoperationer'!B6</f>
        <v>Pløjning, forår*</v>
      </c>
      <c r="C6">
        <f>'[3]Dieselforbrug v markoperationer'!C6</f>
        <v>20</v>
      </c>
      <c r="D6" t="str">
        <f>'[3]Dieselforbrug v markoperationer'!D6</f>
        <v>L / ha</v>
      </c>
      <c r="E6" t="str">
        <f>'[3]Dieselforbrug v markoperationer'!E6</f>
        <v>Ja</v>
      </c>
      <c r="F6">
        <f>'[3]Dieselforbrug v markoperationer'!F6</f>
        <v>1</v>
      </c>
    </row>
    <row r="7" spans="1:6" x14ac:dyDescent="0.3">
      <c r="A7">
        <f>'[3]Dieselforbrug v markoperationer'!A7</f>
        <v>4</v>
      </c>
      <c r="B7" t="str">
        <f>'[3]Dieselforbrug v markoperationer'!B7</f>
        <v>Jordpakning*</v>
      </c>
      <c r="C7">
        <f>'[3]Dieselforbrug v markoperationer'!C7</f>
        <v>2</v>
      </c>
      <c r="D7" t="str">
        <f>'[3]Dieselforbrug v markoperationer'!D7</f>
        <v>L / ha</v>
      </c>
      <c r="E7" t="str">
        <f>'[3]Dieselforbrug v markoperationer'!E7</f>
        <v>Ja</v>
      </c>
      <c r="F7">
        <f>'[3]Dieselforbrug v markoperationer'!F7</f>
        <v>1</v>
      </c>
    </row>
    <row r="8" spans="1:6" x14ac:dyDescent="0.3">
      <c r="A8">
        <f>'[3]Dieselforbrug v markoperationer'!A8</f>
        <v>5</v>
      </c>
      <c r="B8" t="str">
        <f>'[3]Dieselforbrug v markoperationer'!B8</f>
        <v>Såbedsharvning, let*</v>
      </c>
      <c r="C8">
        <f>'[3]Dieselforbrug v markoperationer'!C8</f>
        <v>4</v>
      </c>
      <c r="D8" t="str">
        <f>'[3]Dieselforbrug v markoperationer'!D8</f>
        <v>L / ha</v>
      </c>
      <c r="E8" t="str">
        <f>'[3]Dieselforbrug v markoperationer'!E8</f>
        <v>Ja</v>
      </c>
      <c r="F8">
        <f>'[3]Dieselforbrug v markoperationer'!F8</f>
        <v>1</v>
      </c>
    </row>
    <row r="9" spans="1:6" x14ac:dyDescent="0.3">
      <c r="A9">
        <f>'[3]Dieselforbrug v markoperationer'!A9</f>
        <v>6</v>
      </c>
      <c r="B9" t="str">
        <f>'[3]Dieselforbrug v markoperationer'!B9</f>
        <v>Såbedsharvning, tung*</v>
      </c>
      <c r="C9">
        <f>'[3]Dieselforbrug v markoperationer'!C9</f>
        <v>6</v>
      </c>
      <c r="D9" t="str">
        <f>'[3]Dieselforbrug v markoperationer'!D9</f>
        <v>L / ha</v>
      </c>
      <c r="E9" t="str">
        <f>'[3]Dieselforbrug v markoperationer'!E9</f>
        <v>Ja</v>
      </c>
      <c r="F9">
        <f>'[3]Dieselforbrug v markoperationer'!F9</f>
        <v>1</v>
      </c>
    </row>
    <row r="10" spans="1:6" x14ac:dyDescent="0.3">
      <c r="A10">
        <f>'[3]Dieselforbrug v markoperationer'!A10</f>
        <v>7</v>
      </c>
      <c r="B10" t="str">
        <f>'[3]Dieselforbrug v markoperationer'!B10</f>
        <v>Tromling*</v>
      </c>
      <c r="C10">
        <f>'[3]Dieselforbrug v markoperationer'!C10</f>
        <v>2</v>
      </c>
      <c r="D10" t="str">
        <f>'[3]Dieselforbrug v markoperationer'!D10</f>
        <v>L / ha</v>
      </c>
      <c r="E10" t="str">
        <f>'[3]Dieselforbrug v markoperationer'!E10</f>
        <v>Ja</v>
      </c>
      <c r="F10">
        <f>'[3]Dieselforbrug v markoperationer'!F10</f>
        <v>1</v>
      </c>
    </row>
    <row r="11" spans="1:6" x14ac:dyDescent="0.3">
      <c r="A11">
        <f>'[3]Dieselforbrug v markoperationer'!A11</f>
        <v>8</v>
      </c>
      <c r="B11" t="str">
        <f>'[3]Dieselforbrug v markoperationer'!B11</f>
        <v>Såning*</v>
      </c>
      <c r="C11">
        <f>'[3]Dieselforbrug v markoperationer'!C11</f>
        <v>3</v>
      </c>
      <c r="D11" t="str">
        <f>'[3]Dieselforbrug v markoperationer'!D11</f>
        <v>L / ha</v>
      </c>
      <c r="E11" t="str">
        <f>'[3]Dieselforbrug v markoperationer'!E11</f>
        <v>Ja</v>
      </c>
      <c r="F11">
        <f>'[3]Dieselforbrug v markoperationer'!F11</f>
        <v>1</v>
      </c>
    </row>
    <row r="12" spans="1:6" x14ac:dyDescent="0.3">
      <c r="A12">
        <f>'[3]Dieselforbrug v markoperationer'!A12</f>
        <v>9</v>
      </c>
      <c r="B12" t="str">
        <f>'[3]Dieselforbrug v markoperationer'!B12</f>
        <v>Såning med såsæt"</v>
      </c>
      <c r="C12">
        <f>'[3]Dieselforbrug v markoperationer'!C12</f>
        <v>8</v>
      </c>
      <c r="D12" t="str">
        <f>'[3]Dieselforbrug v markoperationer'!D12</f>
        <v>L / ha</v>
      </c>
      <c r="E12" t="str">
        <f>'[3]Dieselforbrug v markoperationer'!E12</f>
        <v>Ja</v>
      </c>
      <c r="F12">
        <f>'[3]Dieselforbrug v markoperationer'!F12</f>
        <v>2</v>
      </c>
    </row>
    <row r="13" spans="1:6" x14ac:dyDescent="0.3">
      <c r="A13">
        <f>'[3]Dieselforbrug v markoperationer'!A13</f>
        <v>10</v>
      </c>
      <c r="B13" t="str">
        <f>'[3]Dieselforbrug v markoperationer'!B13</f>
        <v>Kunstgødskning*</v>
      </c>
      <c r="C13">
        <f>'[3]Dieselforbrug v markoperationer'!C13</f>
        <v>2</v>
      </c>
      <c r="D13" t="str">
        <f>'[3]Dieselforbrug v markoperationer'!D13</f>
        <v>L / ha</v>
      </c>
      <c r="E13" t="str">
        <f>'[3]Dieselforbrug v markoperationer'!E13</f>
        <v>Nej</v>
      </c>
      <c r="F13">
        <f>'[3]Dieselforbrug v markoperationer'!F13</f>
        <v>1</v>
      </c>
    </row>
    <row r="14" spans="1:6" x14ac:dyDescent="0.3">
      <c r="A14">
        <f>'[3]Dieselforbrug v markoperationer'!A14</f>
        <v>11</v>
      </c>
      <c r="B14" t="str">
        <f>'[3]Dieselforbrug v markoperationer'!B14</f>
        <v>Radrensning*</v>
      </c>
      <c r="C14">
        <f>'[3]Dieselforbrug v markoperationer'!C14</f>
        <v>3</v>
      </c>
      <c r="D14" t="str">
        <f>'[3]Dieselforbrug v markoperationer'!D14</f>
        <v>L / ha</v>
      </c>
      <c r="E14" t="str">
        <f>'[3]Dieselforbrug v markoperationer'!E14</f>
        <v>Ja</v>
      </c>
      <c r="F14">
        <f>'[3]Dieselforbrug v markoperationer'!F14</f>
        <v>1</v>
      </c>
    </row>
    <row r="15" spans="1:6" x14ac:dyDescent="0.3">
      <c r="A15">
        <f>'[3]Dieselforbrug v markoperationer'!A15</f>
        <v>12</v>
      </c>
      <c r="B15" t="str">
        <f>'[3]Dieselforbrug v markoperationer'!B15</f>
        <v>Ukrudstharvning*</v>
      </c>
      <c r="C15">
        <f>'[3]Dieselforbrug v markoperationer'!C15</f>
        <v>2</v>
      </c>
      <c r="D15" t="str">
        <f>'[3]Dieselforbrug v markoperationer'!D15</f>
        <v>L / ha</v>
      </c>
      <c r="E15" t="str">
        <f>'[3]Dieselforbrug v markoperationer'!E15</f>
        <v>Ja</v>
      </c>
      <c r="F15">
        <f>'[3]Dieselforbrug v markoperationer'!F15</f>
        <v>1</v>
      </c>
    </row>
    <row r="16" spans="1:6" x14ac:dyDescent="0.3">
      <c r="A16">
        <f>'[3]Dieselforbrug v markoperationer'!A16</f>
        <v>13</v>
      </c>
      <c r="B16" t="str">
        <f>'[3]Dieselforbrug v markoperationer'!B16</f>
        <v>Sprøjtning*</v>
      </c>
      <c r="C16">
        <f>'[3]Dieselforbrug v markoperationer'!C16</f>
        <v>1.5</v>
      </c>
      <c r="D16" t="str">
        <f>'[3]Dieselforbrug v markoperationer'!D16</f>
        <v>L / ha</v>
      </c>
      <c r="E16" t="str">
        <f>'[3]Dieselforbrug v markoperationer'!E16</f>
        <v>Nej</v>
      </c>
      <c r="F16">
        <f>'[3]Dieselforbrug v markoperationer'!F16</f>
        <v>1</v>
      </c>
    </row>
    <row r="17" spans="1:6" x14ac:dyDescent="0.3">
      <c r="A17">
        <f>'[3]Dieselforbrug v markoperationer'!A17</f>
        <v>14</v>
      </c>
      <c r="B17" t="str">
        <f>'[3]Dieselforbrug v markoperationer'!B17</f>
        <v>Mejetærskning*</v>
      </c>
      <c r="C17">
        <f>'[3]Dieselforbrug v markoperationer'!C17</f>
        <v>14</v>
      </c>
      <c r="D17" t="str">
        <f>'[3]Dieselforbrug v markoperationer'!D17</f>
        <v>L / ha</v>
      </c>
      <c r="E17" t="str">
        <f>'[3]Dieselforbrug v markoperationer'!E17</f>
        <v>Nej</v>
      </c>
      <c r="F17">
        <f>'[3]Dieselforbrug v markoperationer'!F17</f>
        <v>1</v>
      </c>
    </row>
    <row r="18" spans="1:6" x14ac:dyDescent="0.3">
      <c r="A18">
        <f>'[3]Dieselforbrug v markoperationer'!A18</f>
        <v>15</v>
      </c>
      <c r="B18" t="str">
        <f>'[3]Dieselforbrug v markoperationer'!B18</f>
        <v>Roeoptagning*</v>
      </c>
      <c r="C18">
        <f>'[3]Dieselforbrug v markoperationer'!C18</f>
        <v>17</v>
      </c>
      <c r="D18" t="str">
        <f>'[3]Dieselforbrug v markoperationer'!D18</f>
        <v>L / ha</v>
      </c>
      <c r="E18" t="str">
        <f>'[3]Dieselforbrug v markoperationer'!E18</f>
        <v>Ja</v>
      </c>
      <c r="F18">
        <f>'[3]Dieselforbrug v markoperationer'!F18</f>
        <v>1</v>
      </c>
    </row>
    <row r="19" spans="1:6" x14ac:dyDescent="0.3">
      <c r="A19">
        <f>'[3]Dieselforbrug v markoperationer'!A19</f>
        <v>16</v>
      </c>
      <c r="B19" t="str">
        <f>'[3]Dieselforbrug v markoperationer'!B19</f>
        <v>Roeaftopning*</v>
      </c>
      <c r="C19">
        <f>'[3]Dieselforbrug v markoperationer'!C19</f>
        <v>10</v>
      </c>
      <c r="D19" t="str">
        <f>'[3]Dieselforbrug v markoperationer'!D19</f>
        <v>L / ha</v>
      </c>
      <c r="E19" t="str">
        <f>'[3]Dieselforbrug v markoperationer'!E19</f>
        <v>Nej</v>
      </c>
      <c r="F19">
        <f>'[3]Dieselforbrug v markoperationer'!F19</f>
        <v>1</v>
      </c>
    </row>
    <row r="20" spans="1:6" x14ac:dyDescent="0.3">
      <c r="A20">
        <f>'[3]Dieselforbrug v markoperationer'!A20</f>
        <v>17</v>
      </c>
      <c r="B20" t="str">
        <f>'[3]Dieselforbrug v markoperationer'!B20</f>
        <v>Grønthøstning*</v>
      </c>
      <c r="C20">
        <f>'[3]Dieselforbrug v markoperationer'!C20</f>
        <v>5</v>
      </c>
      <c r="D20" t="str">
        <f>'[3]Dieselforbrug v markoperationer'!D20</f>
        <v>L / ha</v>
      </c>
      <c r="E20" t="str">
        <f>'[3]Dieselforbrug v markoperationer'!E20</f>
        <v>Nej</v>
      </c>
      <c r="F20">
        <f>'[3]Dieselforbrug v markoperationer'!F20</f>
        <v>1</v>
      </c>
    </row>
    <row r="21" spans="1:6" x14ac:dyDescent="0.3">
      <c r="A21">
        <f>'[3]Dieselforbrug v markoperationer'!A21</f>
        <v>18</v>
      </c>
      <c r="B21" t="str">
        <f>'[3]Dieselforbrug v markoperationer'!B21</f>
        <v>Transport, traktor</v>
      </c>
      <c r="C21">
        <f>'[3]Dieselforbrug v markoperationer'!C21</f>
        <v>0.2</v>
      </c>
      <c r="D21" t="str">
        <f>'[3]Dieselforbrug v markoperationer'!D21</f>
        <v>L / ton/km</v>
      </c>
      <c r="E21" t="str">
        <f>'[3]Dieselforbrug v markoperationer'!E21</f>
        <v>Nej</v>
      </c>
      <c r="F21">
        <f>'[3]Dieselforbrug v markoperationer'!F21</f>
        <v>1</v>
      </c>
    </row>
    <row r="22" spans="1:6" x14ac:dyDescent="0.3">
      <c r="A22">
        <f>'[3]Dieselforbrug v markoperationer'!A22</f>
        <v>19</v>
      </c>
      <c r="B22" t="str">
        <f>'[3]Dieselforbrug v markoperationer'!B22</f>
        <v>Skårlægning*</v>
      </c>
      <c r="C22">
        <f>'[3]Dieselforbrug v markoperationer'!C22</f>
        <v>0.5</v>
      </c>
      <c r="D22" t="str">
        <f>'[3]Dieselforbrug v markoperationer'!D22</f>
        <v>L / ton</v>
      </c>
      <c r="E22" t="str">
        <f>'[3]Dieselforbrug v markoperationer'!E22</f>
        <v>Nej</v>
      </c>
      <c r="F22">
        <f>'[3]Dieselforbrug v markoperationer'!F22</f>
        <v>1</v>
      </c>
    </row>
    <row r="23" spans="1:6" x14ac:dyDescent="0.3">
      <c r="A23">
        <f>'[3]Dieselforbrug v markoperationer'!A23</f>
        <v>20</v>
      </c>
      <c r="B23" t="str">
        <f>'[3]Dieselforbrug v markoperationer'!B23</f>
        <v>Stængelbrydning*</v>
      </c>
      <c r="C23">
        <f>'[3]Dieselforbrug v markoperationer'!C23</f>
        <v>0.2</v>
      </c>
      <c r="D23" t="str">
        <f>'[3]Dieselforbrug v markoperationer'!D23</f>
        <v>L / ton</v>
      </c>
      <c r="E23" t="str">
        <f>'[3]Dieselforbrug v markoperationer'!E23</f>
        <v>Nej</v>
      </c>
      <c r="F23">
        <f>'[3]Dieselforbrug v markoperationer'!F23</f>
        <v>0</v>
      </c>
    </row>
    <row r="24" spans="1:6" x14ac:dyDescent="0.3">
      <c r="A24">
        <f>'[3]Dieselforbrug v markoperationer'!A24</f>
        <v>21</v>
      </c>
      <c r="B24" t="str">
        <f>'[3]Dieselforbrug v markoperationer'!B24</f>
        <v>Sammenrivning*</v>
      </c>
      <c r="C24">
        <f>'[3]Dieselforbrug v markoperationer'!C24</f>
        <v>0.5</v>
      </c>
      <c r="D24" t="str">
        <f>'[3]Dieselforbrug v markoperationer'!D24</f>
        <v>L / ton</v>
      </c>
      <c r="E24" t="str">
        <f>'[3]Dieselforbrug v markoperationer'!E24</f>
        <v>Nej</v>
      </c>
      <c r="F24">
        <f>'[3]Dieselforbrug v markoperationer'!F24</f>
        <v>0</v>
      </c>
    </row>
    <row r="25" spans="1:6" x14ac:dyDescent="0.3">
      <c r="A25">
        <f>'[3]Dieselforbrug v markoperationer'!A25</f>
        <v>22</v>
      </c>
      <c r="B25" t="str">
        <f>'[3]Dieselforbrug v markoperationer'!B25</f>
        <v>Snitning*</v>
      </c>
      <c r="C25">
        <f>'[3]Dieselforbrug v markoperationer'!C25</f>
        <v>1</v>
      </c>
      <c r="D25" t="str">
        <f>'[3]Dieselforbrug v markoperationer'!D25</f>
        <v>L / ton</v>
      </c>
      <c r="E25" t="str">
        <f>'[3]Dieselforbrug v markoperationer'!E25</f>
        <v>Nej</v>
      </c>
      <c r="F25">
        <f>'[3]Dieselforbrug v markoperationer'!F25</f>
        <v>1</v>
      </c>
    </row>
    <row r="26" spans="1:6" x14ac:dyDescent="0.3">
      <c r="A26">
        <f>'[3]Dieselforbrug v markoperationer'!A26</f>
        <v>23</v>
      </c>
      <c r="B26" t="str">
        <f>'[3]Dieselforbrug v markoperationer'!B26</f>
        <v>Såning*</v>
      </c>
      <c r="C26">
        <f>'[3]Dieselforbrug v markoperationer'!C26</f>
        <v>0</v>
      </c>
      <c r="D26" t="str">
        <f>'[3]Dieselforbrug v markoperationer'!D26</f>
        <v>L / ton</v>
      </c>
      <c r="E26">
        <f>'[3]Dieselforbrug v markoperationer'!E26</f>
        <v>0</v>
      </c>
      <c r="F26">
        <f>'[3]Dieselforbrug v markoperationer'!F26</f>
        <v>0</v>
      </c>
    </row>
    <row r="27" spans="1:6" x14ac:dyDescent="0.3">
      <c r="A27">
        <f>'[3]Dieselforbrug v markoperationer'!A27</f>
        <v>24</v>
      </c>
      <c r="B27" t="str">
        <f>'[3]Dieselforbrug v markoperationer'!B27</f>
        <v>Selvkø_skårlægger</v>
      </c>
      <c r="C27">
        <f>'[3]Dieselforbrug v markoperationer'!C27</f>
        <v>6</v>
      </c>
      <c r="D27" t="str">
        <f>'[3]Dieselforbrug v markoperationer'!D27</f>
        <v>L / ton</v>
      </c>
      <c r="E27" t="str">
        <f>'[3]Dieselforbrug v markoperationer'!E27</f>
        <v>Nej</v>
      </c>
      <c r="F27">
        <f>'[3]Dieselforbrug v markoperationer'!F27</f>
        <v>0</v>
      </c>
    </row>
    <row r="28" spans="1:6" x14ac:dyDescent="0.3">
      <c r="A28">
        <f>'[3]Dieselforbrug v markoperationer'!A28</f>
        <v>25</v>
      </c>
      <c r="B28" t="str">
        <f>'[3]Dieselforbrug v markoperationer'!B28</f>
        <v>Presning og læsning</v>
      </c>
      <c r="C28">
        <f>'[3]Dieselforbrug v markoperationer'!C28</f>
        <v>2</v>
      </c>
      <c r="D28" t="str">
        <f>'[3]Dieselforbrug v markoperationer'!D28</f>
        <v>L / ton</v>
      </c>
      <c r="E28" t="str">
        <f>'[3]Dieselforbrug v markoperationer'!E28</f>
        <v>Nej</v>
      </c>
      <c r="F28">
        <f>'[3]Dieselforbrug v markoperationer'!F28</f>
        <v>1</v>
      </c>
    </row>
    <row r="29" spans="1:6" x14ac:dyDescent="0.3">
      <c r="A29">
        <f>'[3]Dieselforbrug v markoperationer'!A29</f>
        <v>26</v>
      </c>
      <c r="B29" t="str">
        <f>'[3]Dieselforbrug v markoperationer'!B29</f>
        <v>Læsning og indlægning</v>
      </c>
      <c r="C29">
        <f>'[3]Dieselforbrug v markoperationer'!C29</f>
        <v>0.5</v>
      </c>
      <c r="D29" t="str">
        <f>'[3]Dieselforbrug v markoperationer'!D29</f>
        <v>L / ton</v>
      </c>
      <c r="E29" t="str">
        <f>'[3]Dieselforbrug v markoperationer'!E29</f>
        <v>Nej</v>
      </c>
      <c r="F29">
        <f>'[3]Dieselforbrug v markoperationer'!F29</f>
        <v>1</v>
      </c>
    </row>
    <row r="30" spans="1:6" x14ac:dyDescent="0.3">
      <c r="A30">
        <f>'[3]Dieselforbrug v markoperationer'!A30</f>
        <v>27</v>
      </c>
      <c r="B30" t="str">
        <f>'[3]Dieselforbrug v markoperationer'!B30</f>
        <v>Snitning_halm_mejetæ</v>
      </c>
      <c r="C30">
        <f>'[3]Dieselforbrug v markoperationer'!C30</f>
        <v>0.55000000000000004</v>
      </c>
      <c r="D30" t="str">
        <f>'[3]Dieselforbrug v markoperationer'!D30</f>
        <v>L / ton</v>
      </c>
      <c r="E30" t="str">
        <f>'[3]Dieselforbrug v markoperationer'!E30</f>
        <v>Nej</v>
      </c>
      <c r="F30">
        <f>'[3]Dieselforbrug v markoperationer'!F30</f>
        <v>3</v>
      </c>
    </row>
    <row r="31" spans="1:6" x14ac:dyDescent="0.3">
      <c r="A31">
        <f>'[3]Dieselforbrug v markoperationer'!A31</f>
        <v>28</v>
      </c>
      <c r="B31" t="str">
        <f>'[3]Dieselforbrug v markoperationer'!B31</f>
        <v>Organisk_godning</v>
      </c>
      <c r="C31">
        <f>'[3]Dieselforbrug v markoperationer'!C31</f>
        <v>0.3</v>
      </c>
      <c r="D31" t="str">
        <f>'[3]Dieselforbrug v markoperationer'!D31</f>
        <v>L / ton</v>
      </c>
      <c r="E31" t="str">
        <f>'[3]Dieselforbrug v markoperationer'!E31</f>
        <v>Nej</v>
      </c>
      <c r="F31">
        <f>'[3]Dieselforbrug v markoperationer'!F31</f>
        <v>4</v>
      </c>
    </row>
    <row r="32" spans="1:6" x14ac:dyDescent="0.3">
      <c r="A32">
        <f>'[3]Dieselforbrug v markoperationer'!A32</f>
        <v>29</v>
      </c>
      <c r="B32" t="str">
        <f>'[3]Dieselforbrug v markoperationer'!B32</f>
        <v>Tom7</v>
      </c>
      <c r="C32">
        <f>'[3]Dieselforbrug v markoperationer'!C32</f>
        <v>0</v>
      </c>
      <c r="D32">
        <f>'[3]Dieselforbrug v markoperationer'!D32</f>
        <v>0</v>
      </c>
      <c r="E32">
        <f>'[3]Dieselforbrug v markoperationer'!E32</f>
        <v>0</v>
      </c>
      <c r="F32">
        <f>'[3]Dieselforbrug v markoperationer'!F32</f>
        <v>0</v>
      </c>
    </row>
    <row r="33" spans="1:6" x14ac:dyDescent="0.3">
      <c r="A33">
        <f>'[3]Dieselforbrug v markoperationer'!A33</f>
        <v>30</v>
      </c>
      <c r="B33" t="str">
        <f>'[3]Dieselforbrug v markoperationer'!B33</f>
        <v>Tom8</v>
      </c>
      <c r="C33">
        <f>'[3]Dieselforbrug v markoperationer'!C33</f>
        <v>0</v>
      </c>
      <c r="D33">
        <f>'[3]Dieselforbrug v markoperationer'!D33</f>
        <v>0</v>
      </c>
      <c r="E33">
        <f>'[3]Dieselforbrug v markoperationer'!E33</f>
        <v>0</v>
      </c>
      <c r="F33">
        <f>'[3]Dieselforbrug v markoperationer'!F33</f>
        <v>0</v>
      </c>
    </row>
    <row r="34" spans="1:6" x14ac:dyDescent="0.3">
      <c r="A34">
        <f>'[3]Dieselforbrug v markoperationer'!A34</f>
        <v>31</v>
      </c>
      <c r="B34" t="str">
        <f>'[3]Dieselforbrug v markoperationer'!B34</f>
        <v>Tom9</v>
      </c>
      <c r="C34">
        <f>'[3]Dieselforbrug v markoperationer'!C34</f>
        <v>0</v>
      </c>
      <c r="D34">
        <f>'[3]Dieselforbrug v markoperationer'!D34</f>
        <v>0</v>
      </c>
      <c r="E34">
        <f>'[3]Dieselforbrug v markoperationer'!E34</f>
        <v>0</v>
      </c>
      <c r="F34">
        <f>'[3]Dieselforbrug v markoperationer'!F34</f>
        <v>0</v>
      </c>
    </row>
    <row r="35" spans="1:6" x14ac:dyDescent="0.3">
      <c r="A35">
        <f>'[3]Dieselforbrug v markoperationer'!A35</f>
        <v>32</v>
      </c>
      <c r="B35" t="str">
        <f>'[3]Dieselforbrug v markoperationer'!B35</f>
        <v>Tom10</v>
      </c>
      <c r="C35">
        <f>'[3]Dieselforbrug v markoperationer'!C35</f>
        <v>0</v>
      </c>
      <c r="D35">
        <f>'[3]Dieselforbrug v markoperationer'!D35</f>
        <v>0</v>
      </c>
      <c r="E35">
        <f>'[3]Dieselforbrug v markoperationer'!E35</f>
        <v>0</v>
      </c>
      <c r="F35">
        <f>'[3]Dieselforbrug v markoperationer'!F35</f>
        <v>0</v>
      </c>
    </row>
    <row r="36" spans="1:6" x14ac:dyDescent="0.3">
      <c r="A36">
        <f>'[3]Dieselforbrug v markoperationer'!A36</f>
        <v>33</v>
      </c>
      <c r="B36" t="str">
        <f>'[3]Dieselforbrug v markoperationer'!B36</f>
        <v>Tom11</v>
      </c>
      <c r="C36">
        <f>'[3]Dieselforbrug v markoperationer'!C36</f>
        <v>0</v>
      </c>
      <c r="D36">
        <f>'[3]Dieselforbrug v markoperationer'!D36</f>
        <v>0</v>
      </c>
      <c r="E36">
        <f>'[3]Dieselforbrug v markoperationer'!E36</f>
        <v>0</v>
      </c>
      <c r="F36">
        <f>'[3]Dieselforbrug v markoperationer'!F36</f>
        <v>0</v>
      </c>
    </row>
    <row r="37" spans="1:6" x14ac:dyDescent="0.3">
      <c r="A37">
        <f>'[3]Dieselforbrug v markoperationer'!A37</f>
        <v>34</v>
      </c>
      <c r="B37" t="str">
        <f>'[3]Dieselforbrug v markoperationer'!B37</f>
        <v>Tom12</v>
      </c>
      <c r="C37">
        <f>'[3]Dieselforbrug v markoperationer'!C37</f>
        <v>0</v>
      </c>
      <c r="D37">
        <f>'[3]Dieselforbrug v markoperationer'!D37</f>
        <v>0</v>
      </c>
      <c r="E37">
        <f>'[3]Dieselforbrug v markoperationer'!E37</f>
        <v>0</v>
      </c>
      <c r="F37">
        <f>'[3]Dieselforbrug v markoperationer'!F37</f>
        <v>0</v>
      </c>
    </row>
    <row r="38" spans="1:6" x14ac:dyDescent="0.3">
      <c r="A38">
        <f>'[3]Dieselforbrug v markoperationer'!A38</f>
        <v>35</v>
      </c>
      <c r="B38" t="str">
        <f>'[3]Dieselforbrug v markoperationer'!B38</f>
        <v>Tom13</v>
      </c>
      <c r="C38">
        <f>'[3]Dieselforbrug v markoperationer'!C38</f>
        <v>0</v>
      </c>
      <c r="D38">
        <f>'[3]Dieselforbrug v markoperationer'!D38</f>
        <v>0</v>
      </c>
      <c r="E38">
        <f>'[3]Dieselforbrug v markoperationer'!E38</f>
        <v>0</v>
      </c>
      <c r="F38">
        <f>'[3]Dieselforbrug v markoperationer'!F38</f>
        <v>0</v>
      </c>
    </row>
    <row r="39" spans="1:6" x14ac:dyDescent="0.3">
      <c r="A39">
        <f>'[3]Dieselforbrug v markoperationer'!A39</f>
        <v>36</v>
      </c>
      <c r="B39" t="str">
        <f>'[3]Dieselforbrug v markoperationer'!B39</f>
        <v>Tom14</v>
      </c>
      <c r="C39">
        <f>'[3]Dieselforbrug v markoperationer'!C39</f>
        <v>0</v>
      </c>
      <c r="D39">
        <f>'[3]Dieselforbrug v markoperationer'!D39</f>
        <v>0</v>
      </c>
      <c r="E39">
        <f>'[3]Dieselforbrug v markoperationer'!E39</f>
        <v>0</v>
      </c>
      <c r="F39">
        <f>'[3]Dieselforbrug v markoperationer'!F39</f>
        <v>0</v>
      </c>
    </row>
    <row r="40" spans="1:6" x14ac:dyDescent="0.3">
      <c r="A40">
        <f>'[3]Dieselforbrug v markoperationer'!A40</f>
        <v>37</v>
      </c>
      <c r="B40" t="str">
        <f>'[3]Dieselforbrug v markoperationer'!B40</f>
        <v>Tom15</v>
      </c>
      <c r="C40">
        <f>'[3]Dieselforbrug v markoperationer'!C40</f>
        <v>0</v>
      </c>
      <c r="D40">
        <f>'[3]Dieselforbrug v markoperationer'!D40</f>
        <v>0</v>
      </c>
      <c r="E40">
        <f>'[3]Dieselforbrug v markoperationer'!E40</f>
        <v>0</v>
      </c>
      <c r="F40">
        <f>'[3]Dieselforbrug v markoperationer'!F40</f>
        <v>0</v>
      </c>
    </row>
    <row r="41" spans="1:6" x14ac:dyDescent="0.3">
      <c r="A41">
        <f>'[3]Dieselforbrug v markoperationer'!A41</f>
        <v>38</v>
      </c>
      <c r="B41" t="str">
        <f>'[3]Dieselforbrug v markoperationer'!B41</f>
        <v>Tom16</v>
      </c>
      <c r="C41">
        <f>'[3]Dieselforbrug v markoperationer'!C41</f>
        <v>0</v>
      </c>
      <c r="D41">
        <f>'[3]Dieselforbrug v markoperationer'!D41</f>
        <v>0</v>
      </c>
      <c r="E41">
        <f>'[3]Dieselforbrug v markoperationer'!E41</f>
        <v>0</v>
      </c>
      <c r="F41">
        <f>'[3]Dieselforbrug v markoperationer'!F41</f>
        <v>0</v>
      </c>
    </row>
    <row r="42" spans="1:6" x14ac:dyDescent="0.3">
      <c r="A42">
        <f>'[3]Dieselforbrug v markoperationer'!A42</f>
        <v>39</v>
      </c>
      <c r="B42" t="str">
        <f>'[3]Dieselforbrug v markoperationer'!B42</f>
        <v>Tom17</v>
      </c>
      <c r="C42">
        <f>'[3]Dieselforbrug v markoperationer'!C42</f>
        <v>0</v>
      </c>
      <c r="D42">
        <f>'[3]Dieselforbrug v markoperationer'!D42</f>
        <v>0</v>
      </c>
      <c r="E42">
        <f>'[3]Dieselforbrug v markoperationer'!E42</f>
        <v>0</v>
      </c>
      <c r="F42">
        <f>'[3]Dieselforbrug v markoperationer'!F42</f>
        <v>0</v>
      </c>
    </row>
    <row r="43" spans="1:6" x14ac:dyDescent="0.3">
      <c r="A43">
        <f>'[3]Dieselforbrug v markoperationer'!A43</f>
        <v>40</v>
      </c>
      <c r="B43" t="str">
        <f>'[3]Dieselforbrug v markoperationer'!B43</f>
        <v>Tom18</v>
      </c>
      <c r="C43">
        <f>'[3]Dieselforbrug v markoperationer'!C43</f>
        <v>0</v>
      </c>
      <c r="D43">
        <f>'[3]Dieselforbrug v markoperationer'!D43</f>
        <v>0</v>
      </c>
      <c r="E43">
        <f>'[3]Dieselforbrug v markoperationer'!E43</f>
        <v>0</v>
      </c>
      <c r="F43">
        <f>'[3]Dieselforbrug v markoperationer'!F43</f>
        <v>0</v>
      </c>
    </row>
    <row r="44" spans="1:6" x14ac:dyDescent="0.3">
      <c r="A44">
        <f>'[3]Dieselforbrug v markoperationer'!A44</f>
        <v>41</v>
      </c>
      <c r="B44" t="str">
        <f>'[3]Dieselforbrug v markoperationer'!B44</f>
        <v>Tom19</v>
      </c>
      <c r="C44">
        <f>'[3]Dieselforbrug v markoperationer'!C44</f>
        <v>0</v>
      </c>
      <c r="D44">
        <f>'[3]Dieselforbrug v markoperationer'!D44</f>
        <v>0</v>
      </c>
      <c r="E44">
        <f>'[3]Dieselforbrug v markoperationer'!E44</f>
        <v>0</v>
      </c>
      <c r="F44">
        <f>'[3]Dieselforbrug v markoperationer'!F44</f>
        <v>0</v>
      </c>
    </row>
    <row r="45" spans="1:6" x14ac:dyDescent="0.3">
      <c r="A45">
        <f>'[3]Dieselforbrug v markoperationer'!A45</f>
        <v>42</v>
      </c>
      <c r="B45" t="str">
        <f>'[3]Dieselforbrug v markoperationer'!B45</f>
        <v>Tom20</v>
      </c>
      <c r="C45">
        <f>'[3]Dieselforbrug v markoperationer'!C45</f>
        <v>0</v>
      </c>
      <c r="D45">
        <f>'[3]Dieselforbrug v markoperationer'!D45</f>
        <v>0</v>
      </c>
      <c r="E45">
        <f>'[3]Dieselforbrug v markoperationer'!E45</f>
        <v>0</v>
      </c>
      <c r="F45">
        <f>'[3]Dieselforbrug v markoperationer'!F45</f>
        <v>0</v>
      </c>
    </row>
    <row r="46" spans="1:6" x14ac:dyDescent="0.3">
      <c r="A46">
        <f>'[3]Dieselforbrug v markoperationer'!A46</f>
        <v>43</v>
      </c>
      <c r="B46" t="str">
        <f>'[3]Dieselforbrug v markoperationer'!B46</f>
        <v>Tom21</v>
      </c>
      <c r="C46">
        <f>'[3]Dieselforbrug v markoperationer'!C46</f>
        <v>0</v>
      </c>
      <c r="D46">
        <f>'[3]Dieselforbrug v markoperationer'!D46</f>
        <v>0</v>
      </c>
      <c r="E46">
        <f>'[3]Dieselforbrug v markoperationer'!E46</f>
        <v>0</v>
      </c>
      <c r="F46">
        <f>'[3]Dieselforbrug v markoperationer'!F46</f>
        <v>0</v>
      </c>
    </row>
    <row r="47" spans="1:6" x14ac:dyDescent="0.3">
      <c r="A47">
        <f>'[3]Dieselforbrug v markoperationer'!A47</f>
        <v>44</v>
      </c>
      <c r="B47" t="str">
        <f>'[3]Dieselforbrug v markoperationer'!B47</f>
        <v>Tom22</v>
      </c>
      <c r="C47">
        <f>'[3]Dieselforbrug v markoperationer'!C47</f>
        <v>0</v>
      </c>
      <c r="D47">
        <f>'[3]Dieselforbrug v markoperationer'!D47</f>
        <v>0</v>
      </c>
      <c r="E47">
        <f>'[3]Dieselforbrug v markoperationer'!E47</f>
        <v>0</v>
      </c>
      <c r="F47">
        <f>'[3]Dieselforbrug v markoperationer'!F47</f>
        <v>0</v>
      </c>
    </row>
    <row r="48" spans="1:6" x14ac:dyDescent="0.3">
      <c r="A48">
        <f>'[3]Dieselforbrug v markoperationer'!A48</f>
        <v>45</v>
      </c>
      <c r="B48" t="str">
        <f>'[3]Dieselforbrug v markoperationer'!B48</f>
        <v>Tom23</v>
      </c>
      <c r="C48">
        <f>'[3]Dieselforbrug v markoperationer'!C48</f>
        <v>0</v>
      </c>
      <c r="D48">
        <f>'[3]Dieselforbrug v markoperationer'!D48</f>
        <v>0</v>
      </c>
      <c r="E48">
        <f>'[3]Dieselforbrug v markoperationer'!E48</f>
        <v>0</v>
      </c>
      <c r="F48">
        <f>'[3]Dieselforbrug v markoperationer'!F48</f>
        <v>0</v>
      </c>
    </row>
    <row r="49" spans="1:6" x14ac:dyDescent="0.3">
      <c r="A49">
        <f>'[3]Dieselforbrug v markoperationer'!A49</f>
        <v>46</v>
      </c>
      <c r="B49" t="str">
        <f>'[3]Dieselforbrug v markoperationer'!B49</f>
        <v>Tom24</v>
      </c>
      <c r="C49">
        <f>'[3]Dieselforbrug v markoperationer'!C49</f>
        <v>0</v>
      </c>
      <c r="D49">
        <f>'[3]Dieselforbrug v markoperationer'!D49</f>
        <v>0</v>
      </c>
      <c r="E49">
        <f>'[3]Dieselforbrug v markoperationer'!E49</f>
        <v>0</v>
      </c>
      <c r="F49">
        <f>'[3]Dieselforbrug v markoperationer'!F49</f>
        <v>0</v>
      </c>
    </row>
    <row r="50" spans="1:6" x14ac:dyDescent="0.3">
      <c r="A50">
        <f>'[3]Dieselforbrug v markoperationer'!A50</f>
        <v>47</v>
      </c>
      <c r="B50" t="str">
        <f>'[3]Dieselforbrug v markoperationer'!B50</f>
        <v>Tom25</v>
      </c>
      <c r="C50">
        <f>'[3]Dieselforbrug v markoperationer'!C50</f>
        <v>0</v>
      </c>
      <c r="D50">
        <f>'[3]Dieselforbrug v markoperationer'!D50</f>
        <v>0</v>
      </c>
      <c r="E50">
        <f>'[3]Dieselforbrug v markoperationer'!E50</f>
        <v>0</v>
      </c>
      <c r="F50">
        <f>'[3]Dieselforbrug v markoperationer'!F50</f>
        <v>0</v>
      </c>
    </row>
    <row r="51" spans="1:6" x14ac:dyDescent="0.3">
      <c r="A51">
        <f>'[3]Dieselforbrug v markoperationer'!A51</f>
        <v>48</v>
      </c>
      <c r="B51" t="str">
        <f>'[3]Dieselforbrug v markoperationer'!B51</f>
        <v>Tom26</v>
      </c>
      <c r="C51">
        <f>'[3]Dieselforbrug v markoperationer'!C51</f>
        <v>0</v>
      </c>
      <c r="D51">
        <f>'[3]Dieselforbrug v markoperationer'!D51</f>
        <v>0</v>
      </c>
      <c r="E51">
        <f>'[3]Dieselforbrug v markoperationer'!E51</f>
        <v>0</v>
      </c>
      <c r="F51">
        <f>'[3]Dieselforbrug v markoperationer'!F51</f>
        <v>0</v>
      </c>
    </row>
    <row r="52" spans="1:6" x14ac:dyDescent="0.3">
      <c r="A52">
        <f>'[3]Dieselforbrug v markoperationer'!A52</f>
        <v>49</v>
      </c>
      <c r="B52" t="str">
        <f>'[3]Dieselforbrug v markoperationer'!B52</f>
        <v>Tom27</v>
      </c>
      <c r="C52">
        <f>'[3]Dieselforbrug v markoperationer'!C52</f>
        <v>0</v>
      </c>
      <c r="D52">
        <f>'[3]Dieselforbrug v markoperationer'!D52</f>
        <v>0</v>
      </c>
      <c r="E52">
        <f>'[3]Dieselforbrug v markoperationer'!E52</f>
        <v>0</v>
      </c>
      <c r="F52">
        <f>'[3]Dieselforbrug v markoperationer'!F52</f>
        <v>0</v>
      </c>
    </row>
    <row r="53" spans="1:6" x14ac:dyDescent="0.3">
      <c r="A53">
        <f>'[3]Dieselforbrug v markoperationer'!A53</f>
        <v>50</v>
      </c>
      <c r="B53" t="str">
        <f>'[3]Dieselforbrug v markoperationer'!B53</f>
        <v>Tom28</v>
      </c>
      <c r="C53">
        <f>'[3]Dieselforbrug v markoperationer'!C53</f>
        <v>0</v>
      </c>
      <c r="D53">
        <f>'[3]Dieselforbrug v markoperationer'!D53</f>
        <v>0</v>
      </c>
      <c r="E53">
        <f>'[3]Dieselforbrug v markoperationer'!E53</f>
        <v>0</v>
      </c>
      <c r="F53">
        <f>'[3]Dieselforbrug v markoperationer'!F53</f>
        <v>0</v>
      </c>
    </row>
    <row r="54" spans="1:6" x14ac:dyDescent="0.3">
      <c r="A54">
        <f>'[3]Dieselforbrug v markoperationer'!A54</f>
        <v>51</v>
      </c>
      <c r="B54" t="str">
        <f>'[3]Dieselforbrug v markoperationer'!B54</f>
        <v>Tom29</v>
      </c>
      <c r="C54">
        <f>'[3]Dieselforbrug v markoperationer'!C54</f>
        <v>0</v>
      </c>
      <c r="D54">
        <f>'[3]Dieselforbrug v markoperationer'!D54</f>
        <v>0</v>
      </c>
      <c r="E54">
        <f>'[3]Dieselforbrug v markoperationer'!E54</f>
        <v>0</v>
      </c>
      <c r="F54">
        <f>'[3]Dieselforbrug v markoperationer'!F54</f>
        <v>0</v>
      </c>
    </row>
    <row r="55" spans="1:6" x14ac:dyDescent="0.3">
      <c r="A55">
        <f>'[3]Dieselforbrug v markoperationer'!A55</f>
        <v>52</v>
      </c>
      <c r="B55" t="str">
        <f>'[3]Dieselforbrug v markoperationer'!B55</f>
        <v>Tom30</v>
      </c>
      <c r="C55">
        <f>'[3]Dieselforbrug v markoperationer'!C55</f>
        <v>0</v>
      </c>
      <c r="D55">
        <f>'[3]Dieselforbrug v markoperationer'!D55</f>
        <v>0</v>
      </c>
      <c r="E55">
        <f>'[3]Dieselforbrug v markoperationer'!E55</f>
        <v>0</v>
      </c>
      <c r="F55">
        <f>'[3]Dieselforbrug v markoperationer'!F55</f>
        <v>0</v>
      </c>
    </row>
    <row r="56" spans="1:6" x14ac:dyDescent="0.3">
      <c r="A56">
        <f>'[3]Dieselforbrug v markoperationer'!A56</f>
        <v>53</v>
      </c>
      <c r="B56" t="str">
        <f>'[3]Dieselforbrug v markoperationer'!B56</f>
        <v>Tom31</v>
      </c>
      <c r="C56">
        <f>'[3]Dieselforbrug v markoperationer'!C56</f>
        <v>0</v>
      </c>
      <c r="D56">
        <f>'[3]Dieselforbrug v markoperationer'!D56</f>
        <v>0</v>
      </c>
      <c r="E56">
        <f>'[3]Dieselforbrug v markoperationer'!E56</f>
        <v>0</v>
      </c>
      <c r="F56">
        <f>'[3]Dieselforbrug v markoperationer'!F56</f>
        <v>0</v>
      </c>
    </row>
    <row r="57" spans="1:6" x14ac:dyDescent="0.3">
      <c r="A57">
        <f>'[3]Dieselforbrug v markoperationer'!A57</f>
        <v>54</v>
      </c>
      <c r="B57" t="str">
        <f>'[3]Dieselforbrug v markoperationer'!B57</f>
        <v>Tom32</v>
      </c>
      <c r="C57">
        <f>'[3]Dieselforbrug v markoperationer'!C57</f>
        <v>0</v>
      </c>
      <c r="D57">
        <f>'[3]Dieselforbrug v markoperationer'!D57</f>
        <v>0</v>
      </c>
      <c r="E57">
        <f>'[3]Dieselforbrug v markoperationer'!E57</f>
        <v>0</v>
      </c>
      <c r="F57">
        <f>'[3]Dieselforbrug v markoperationer'!F57</f>
        <v>0</v>
      </c>
    </row>
    <row r="58" spans="1:6" x14ac:dyDescent="0.3">
      <c r="A58">
        <f>'[3]Dieselforbrug v markoperationer'!A58</f>
        <v>55</v>
      </c>
      <c r="B58" t="str">
        <f>'[3]Dieselforbrug v markoperationer'!B58</f>
        <v>Tom33</v>
      </c>
      <c r="C58">
        <f>'[3]Dieselforbrug v markoperationer'!C58</f>
        <v>0</v>
      </c>
      <c r="D58">
        <f>'[3]Dieselforbrug v markoperationer'!D58</f>
        <v>0</v>
      </c>
      <c r="E58">
        <f>'[3]Dieselforbrug v markoperationer'!E58</f>
        <v>0</v>
      </c>
      <c r="F58">
        <f>'[3]Dieselforbrug v markoperationer'!F58</f>
        <v>0</v>
      </c>
    </row>
    <row r="59" spans="1:6" x14ac:dyDescent="0.3">
      <c r="A59">
        <f>'[3]Dieselforbrug v markoperationer'!A59</f>
        <v>56</v>
      </c>
      <c r="B59" t="str">
        <f>'[3]Dieselforbrug v markoperationer'!B59</f>
        <v>Tom34</v>
      </c>
      <c r="C59">
        <f>'[3]Dieselforbrug v markoperationer'!C59</f>
        <v>0</v>
      </c>
      <c r="D59">
        <f>'[3]Dieselforbrug v markoperationer'!D59</f>
        <v>0</v>
      </c>
      <c r="E59">
        <f>'[3]Dieselforbrug v markoperationer'!E59</f>
        <v>0</v>
      </c>
      <c r="F59">
        <f>'[3]Dieselforbrug v markoperationer'!F59</f>
        <v>0</v>
      </c>
    </row>
    <row r="60" spans="1:6" x14ac:dyDescent="0.3">
      <c r="A60">
        <f>'[3]Dieselforbrug v markoperationer'!A60</f>
        <v>57</v>
      </c>
      <c r="B60" t="str">
        <f>'[3]Dieselforbrug v markoperationer'!B60</f>
        <v>Tom35</v>
      </c>
      <c r="C60">
        <f>'[3]Dieselforbrug v markoperationer'!C60</f>
        <v>0</v>
      </c>
      <c r="D60">
        <f>'[3]Dieselforbrug v markoperationer'!D60</f>
        <v>0</v>
      </c>
      <c r="E60">
        <f>'[3]Dieselforbrug v markoperationer'!E60</f>
        <v>0</v>
      </c>
      <c r="F60">
        <f>'[3]Dieselforbrug v markoperationer'!F60</f>
        <v>0</v>
      </c>
    </row>
    <row r="61" spans="1:6" x14ac:dyDescent="0.3">
      <c r="A61">
        <f>'[3]Dieselforbrug v markoperationer'!A61</f>
        <v>58</v>
      </c>
      <c r="B61" t="str">
        <f>'[3]Dieselforbrug v markoperationer'!B61</f>
        <v>Tom36</v>
      </c>
      <c r="C61">
        <f>'[3]Dieselforbrug v markoperationer'!C61</f>
        <v>0</v>
      </c>
      <c r="D61">
        <f>'[3]Dieselforbrug v markoperationer'!D61</f>
        <v>0</v>
      </c>
      <c r="E61">
        <f>'[3]Dieselforbrug v markoperationer'!E61</f>
        <v>0</v>
      </c>
      <c r="F61">
        <f>'[3]Dieselforbrug v markoperationer'!F61</f>
        <v>0</v>
      </c>
    </row>
    <row r="62" spans="1:6" x14ac:dyDescent="0.3">
      <c r="A62">
        <f>'[3]Dieselforbrug v markoperationer'!A62</f>
        <v>59</v>
      </c>
      <c r="B62" t="str">
        <f>'[3]Dieselforbrug v markoperationer'!B62</f>
        <v>Tom37</v>
      </c>
      <c r="C62">
        <f>'[3]Dieselforbrug v markoperationer'!C62</f>
        <v>0</v>
      </c>
      <c r="D62">
        <f>'[3]Dieselforbrug v markoperationer'!D62</f>
        <v>0</v>
      </c>
      <c r="E62">
        <f>'[3]Dieselforbrug v markoperationer'!E62</f>
        <v>0</v>
      </c>
      <c r="F62">
        <f>'[3]Dieselforbrug v markoperationer'!F62</f>
        <v>0</v>
      </c>
    </row>
    <row r="63" spans="1:6" x14ac:dyDescent="0.3">
      <c r="A63">
        <f>'[3]Dieselforbrug v markoperationer'!A63</f>
        <v>60</v>
      </c>
      <c r="B63" t="str">
        <f>'[3]Dieselforbrug v markoperationer'!B63</f>
        <v>Tom38</v>
      </c>
      <c r="C63">
        <f>'[3]Dieselforbrug v markoperationer'!C63</f>
        <v>0</v>
      </c>
      <c r="D63">
        <f>'[3]Dieselforbrug v markoperationer'!D63</f>
        <v>0</v>
      </c>
      <c r="E63">
        <f>'[3]Dieselforbrug v markoperationer'!E63</f>
        <v>0</v>
      </c>
      <c r="F63">
        <f>'[3]Dieselforbrug v markoperationer'!F63</f>
        <v>0</v>
      </c>
    </row>
    <row r="64" spans="1:6" x14ac:dyDescent="0.3">
      <c r="A64">
        <f>'[3]Dieselforbrug v markoperationer'!A64</f>
        <v>61</v>
      </c>
      <c r="B64" t="str">
        <f>'[3]Dieselforbrug v markoperationer'!B64</f>
        <v>Tom39</v>
      </c>
      <c r="C64">
        <f>'[3]Dieselforbrug v markoperationer'!C64</f>
        <v>0</v>
      </c>
      <c r="D64">
        <f>'[3]Dieselforbrug v markoperationer'!D64</f>
        <v>0</v>
      </c>
      <c r="E64">
        <f>'[3]Dieselforbrug v markoperationer'!E64</f>
        <v>0</v>
      </c>
      <c r="F64">
        <f>'[3]Dieselforbrug v markoperationer'!F64</f>
        <v>0</v>
      </c>
    </row>
    <row r="65" spans="1:6" x14ac:dyDescent="0.3">
      <c r="A65">
        <f>'[3]Dieselforbrug v markoperationer'!A65</f>
        <v>62</v>
      </c>
      <c r="B65" t="str">
        <f>'[3]Dieselforbrug v markoperationer'!B65</f>
        <v>Tom40</v>
      </c>
      <c r="C65">
        <f>'[3]Dieselforbrug v markoperationer'!C65</f>
        <v>0</v>
      </c>
      <c r="D65">
        <f>'[3]Dieselforbrug v markoperationer'!D65</f>
        <v>0</v>
      </c>
      <c r="E65">
        <f>'[3]Dieselforbrug v markoperationer'!E65</f>
        <v>0</v>
      </c>
      <c r="F65">
        <f>'[3]Dieselforbrug v markoperationer'!F65</f>
        <v>0</v>
      </c>
    </row>
    <row r="66" spans="1:6" x14ac:dyDescent="0.3">
      <c r="A66">
        <f>'[3]Dieselforbrug v markoperationer'!A66</f>
        <v>63</v>
      </c>
      <c r="B66" t="str">
        <f>'[3]Dieselforbrug v markoperationer'!B66</f>
        <v>Tom41</v>
      </c>
      <c r="C66">
        <f>'[3]Dieselforbrug v markoperationer'!C66</f>
        <v>0</v>
      </c>
      <c r="D66">
        <f>'[3]Dieselforbrug v markoperationer'!D66</f>
        <v>0</v>
      </c>
      <c r="E66">
        <f>'[3]Dieselforbrug v markoperationer'!E66</f>
        <v>0</v>
      </c>
      <c r="F66">
        <f>'[3]Dieselforbrug v markoperationer'!F66</f>
        <v>0</v>
      </c>
    </row>
    <row r="67" spans="1:6" x14ac:dyDescent="0.3">
      <c r="A67">
        <f>'[3]Dieselforbrug v markoperationer'!A67</f>
        <v>64</v>
      </c>
      <c r="B67" t="str">
        <f>'[3]Dieselforbrug v markoperationer'!B67</f>
        <v>Tom42</v>
      </c>
      <c r="C67">
        <f>'[3]Dieselforbrug v markoperationer'!C67</f>
        <v>0</v>
      </c>
      <c r="D67">
        <f>'[3]Dieselforbrug v markoperationer'!D67</f>
        <v>0</v>
      </c>
      <c r="E67">
        <f>'[3]Dieselforbrug v markoperationer'!E67</f>
        <v>0</v>
      </c>
      <c r="F67">
        <f>'[3]Dieselforbrug v markoperationer'!F67</f>
        <v>0</v>
      </c>
    </row>
    <row r="68" spans="1:6" x14ac:dyDescent="0.3">
      <c r="A68">
        <f>'[3]Dieselforbrug v markoperationer'!A68</f>
        <v>65</v>
      </c>
      <c r="B68" t="str">
        <f>'[3]Dieselforbrug v markoperationer'!B68</f>
        <v>Tom43</v>
      </c>
      <c r="C68">
        <f>'[3]Dieselforbrug v markoperationer'!C68</f>
        <v>0</v>
      </c>
      <c r="D68">
        <f>'[3]Dieselforbrug v markoperationer'!D68</f>
        <v>0</v>
      </c>
      <c r="E68">
        <f>'[3]Dieselforbrug v markoperationer'!E68</f>
        <v>0</v>
      </c>
      <c r="F68">
        <f>'[3]Dieselforbrug v markoperationer'!F68</f>
        <v>0</v>
      </c>
    </row>
    <row r="69" spans="1:6" x14ac:dyDescent="0.3">
      <c r="A69">
        <f>'[3]Dieselforbrug v markoperationer'!A69</f>
        <v>66</v>
      </c>
      <c r="B69" t="str">
        <f>'[3]Dieselforbrug v markoperationer'!B69</f>
        <v>Tom44</v>
      </c>
      <c r="C69">
        <f>'[3]Dieselforbrug v markoperationer'!C69</f>
        <v>0</v>
      </c>
      <c r="D69">
        <f>'[3]Dieselforbrug v markoperationer'!D69</f>
        <v>0</v>
      </c>
      <c r="E69">
        <f>'[3]Dieselforbrug v markoperationer'!E69</f>
        <v>0</v>
      </c>
      <c r="F69">
        <f>'[3]Dieselforbrug v markoperationer'!F69</f>
        <v>0</v>
      </c>
    </row>
    <row r="70" spans="1:6" x14ac:dyDescent="0.3">
      <c r="A70">
        <f>'[3]Dieselforbrug v markoperationer'!A70</f>
        <v>67</v>
      </c>
      <c r="B70" t="str">
        <f>'[3]Dieselforbrug v markoperationer'!B70</f>
        <v>Tom45</v>
      </c>
      <c r="C70">
        <f>'[3]Dieselforbrug v markoperationer'!C70</f>
        <v>0</v>
      </c>
      <c r="D70">
        <f>'[3]Dieselforbrug v markoperationer'!D70</f>
        <v>0</v>
      </c>
      <c r="E70">
        <f>'[3]Dieselforbrug v markoperationer'!E70</f>
        <v>0</v>
      </c>
      <c r="F70">
        <f>'[3]Dieselforbrug v markoperationer'!F70</f>
        <v>0</v>
      </c>
    </row>
    <row r="71" spans="1:6" x14ac:dyDescent="0.3">
      <c r="A71">
        <f>'[3]Dieselforbrug v markoperationer'!A71</f>
        <v>68</v>
      </c>
      <c r="B71" t="str">
        <f>'[3]Dieselforbrug v markoperationer'!B71</f>
        <v>Tom46</v>
      </c>
      <c r="C71">
        <f>'[3]Dieselforbrug v markoperationer'!C71</f>
        <v>0</v>
      </c>
      <c r="D71">
        <f>'[3]Dieselforbrug v markoperationer'!D71</f>
        <v>0</v>
      </c>
      <c r="E71">
        <f>'[3]Dieselforbrug v markoperationer'!E71</f>
        <v>0</v>
      </c>
      <c r="F71">
        <f>'[3]Dieselforbrug v markoperationer'!F71</f>
        <v>0</v>
      </c>
    </row>
    <row r="72" spans="1:6" x14ac:dyDescent="0.3">
      <c r="A72">
        <f>'[3]Dieselforbrug v markoperationer'!A72</f>
        <v>69</v>
      </c>
      <c r="B72" t="str">
        <f>'[3]Dieselforbrug v markoperationer'!B72</f>
        <v>Tom47</v>
      </c>
      <c r="C72">
        <f>'[3]Dieselforbrug v markoperationer'!C72</f>
        <v>0</v>
      </c>
      <c r="D72">
        <f>'[3]Dieselforbrug v markoperationer'!D72</f>
        <v>0</v>
      </c>
      <c r="E72">
        <f>'[3]Dieselforbrug v markoperationer'!E72</f>
        <v>0</v>
      </c>
      <c r="F72">
        <f>'[3]Dieselforbrug v markoperationer'!F72</f>
        <v>0</v>
      </c>
    </row>
    <row r="73" spans="1:6" x14ac:dyDescent="0.3">
      <c r="A73">
        <f>'[3]Dieselforbrug v markoperationer'!A73</f>
        <v>70</v>
      </c>
      <c r="B73" t="str">
        <f>'[3]Dieselforbrug v markoperationer'!B73</f>
        <v>Tom48</v>
      </c>
      <c r="C73">
        <f>'[3]Dieselforbrug v markoperationer'!C73</f>
        <v>0</v>
      </c>
      <c r="D73">
        <f>'[3]Dieselforbrug v markoperationer'!D73</f>
        <v>0</v>
      </c>
      <c r="E73">
        <f>'[3]Dieselforbrug v markoperationer'!E73</f>
        <v>0</v>
      </c>
      <c r="F73">
        <f>'[3]Dieselforbrug v markoperationer'!F73</f>
        <v>0</v>
      </c>
    </row>
    <row r="74" spans="1:6" x14ac:dyDescent="0.3">
      <c r="A74">
        <f>'[3]Dieselforbrug v markoperationer'!A74</f>
        <v>71</v>
      </c>
      <c r="B74" t="str">
        <f>'[3]Dieselforbrug v markoperationer'!B74</f>
        <v>Tom49</v>
      </c>
      <c r="C74">
        <f>'[3]Dieselforbrug v markoperationer'!C74</f>
        <v>0</v>
      </c>
      <c r="D74">
        <f>'[3]Dieselforbrug v markoperationer'!D74</f>
        <v>0</v>
      </c>
      <c r="E74">
        <f>'[3]Dieselforbrug v markoperationer'!E74</f>
        <v>0</v>
      </c>
      <c r="F74">
        <f>'[3]Dieselforbrug v markoperationer'!F74</f>
        <v>0</v>
      </c>
    </row>
    <row r="75" spans="1:6" x14ac:dyDescent="0.3">
      <c r="A75">
        <f>'[3]Dieselforbrug v markoperationer'!A75</f>
        <v>72</v>
      </c>
      <c r="B75" t="str">
        <f>'[3]Dieselforbrug v markoperationer'!B75</f>
        <v>Tom50</v>
      </c>
      <c r="C75">
        <f>'[3]Dieselforbrug v markoperationer'!C75</f>
        <v>0</v>
      </c>
      <c r="D75">
        <f>'[3]Dieselforbrug v markoperationer'!D75</f>
        <v>0</v>
      </c>
      <c r="E75">
        <f>'[3]Dieselforbrug v markoperationer'!E75</f>
        <v>0</v>
      </c>
      <c r="F75">
        <f>'[3]Dieselforbrug v markoperationer'!F75</f>
        <v>0</v>
      </c>
    </row>
    <row r="76" spans="1:6" x14ac:dyDescent="0.3">
      <c r="A76">
        <f>'[3]Dieselforbrug v markoperationer'!A76</f>
        <v>73</v>
      </c>
      <c r="B76" t="str">
        <f>'[3]Dieselforbrug v markoperationer'!B76</f>
        <v>Tom51</v>
      </c>
      <c r="C76">
        <f>'[3]Dieselforbrug v markoperationer'!C76</f>
        <v>0</v>
      </c>
      <c r="D76">
        <f>'[3]Dieselforbrug v markoperationer'!D76</f>
        <v>0</v>
      </c>
      <c r="E76">
        <f>'[3]Dieselforbrug v markoperationer'!E76</f>
        <v>0</v>
      </c>
      <c r="F76">
        <f>'[3]Dieselforbrug v markoperationer'!F76</f>
        <v>0</v>
      </c>
    </row>
    <row r="77" spans="1:6" x14ac:dyDescent="0.3">
      <c r="A77">
        <f>'[3]Dieselforbrug v markoperationer'!A77</f>
        <v>74</v>
      </c>
      <c r="B77" t="str">
        <f>'[3]Dieselforbrug v markoperationer'!B77</f>
        <v>Tom52</v>
      </c>
      <c r="C77">
        <f>'[3]Dieselforbrug v markoperationer'!C77</f>
        <v>0</v>
      </c>
      <c r="D77">
        <f>'[3]Dieselforbrug v markoperationer'!D77</f>
        <v>0</v>
      </c>
      <c r="E77">
        <f>'[3]Dieselforbrug v markoperationer'!E77</f>
        <v>0</v>
      </c>
      <c r="F77">
        <f>'[3]Dieselforbrug v markoperationer'!F77</f>
        <v>0</v>
      </c>
    </row>
    <row r="78" spans="1:6" x14ac:dyDescent="0.3">
      <c r="A78">
        <f>'[3]Dieselforbrug v markoperationer'!A78</f>
        <v>75</v>
      </c>
      <c r="B78" t="str">
        <f>'[3]Dieselforbrug v markoperationer'!B78</f>
        <v>Tom53</v>
      </c>
      <c r="C78">
        <f>'[3]Dieselforbrug v markoperationer'!C78</f>
        <v>0</v>
      </c>
      <c r="D78">
        <f>'[3]Dieselforbrug v markoperationer'!D78</f>
        <v>0</v>
      </c>
      <c r="E78">
        <f>'[3]Dieselforbrug v markoperationer'!E78</f>
        <v>0</v>
      </c>
      <c r="F78">
        <f>'[3]Dieselforbrug v markoperationer'!F78</f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0" tint="-0.14999847407452621"/>
  </sheetPr>
  <dimension ref="B1:AA225"/>
  <sheetViews>
    <sheetView workbookViewId="0">
      <selection activeCell="C26" sqref="C26"/>
    </sheetView>
  </sheetViews>
  <sheetFormatPr defaultRowHeight="14.4" x14ac:dyDescent="0.3"/>
  <cols>
    <col min="2" max="2" width="14.5546875" bestFit="1" customWidth="1"/>
    <col min="5" max="5" width="39" bestFit="1" customWidth="1"/>
    <col min="7" max="7" width="27.109375" bestFit="1" customWidth="1"/>
    <col min="8" max="8" width="10.5546875" customWidth="1"/>
    <col min="9" max="9" width="20.44140625" bestFit="1" customWidth="1"/>
    <col min="10" max="10" width="18.5546875" bestFit="1" customWidth="1"/>
    <col min="11" max="11" width="18.88671875" bestFit="1" customWidth="1"/>
    <col min="12" max="12" width="27.88671875" bestFit="1" customWidth="1"/>
    <col min="13" max="13" width="16.5546875" bestFit="1" customWidth="1"/>
    <col min="14" max="14" width="22.109375" bestFit="1" customWidth="1"/>
    <col min="15" max="16" width="21.44140625" bestFit="1" customWidth="1"/>
    <col min="17" max="17" width="8.44140625" bestFit="1" customWidth="1"/>
    <col min="18" max="18" width="6.5546875" bestFit="1" customWidth="1"/>
    <col min="19" max="20" width="17.44140625" bestFit="1" customWidth="1"/>
    <col min="25" max="25" width="36.88671875" bestFit="1" customWidth="1"/>
    <col min="26" max="26" width="30" bestFit="1" customWidth="1"/>
    <col min="27" max="27" width="22" bestFit="1" customWidth="1"/>
  </cols>
  <sheetData>
    <row r="1" spans="2:27" ht="15.6" x14ac:dyDescent="0.3">
      <c r="G1" s="15"/>
      <c r="H1" s="15"/>
      <c r="I1" s="15" t="str">
        <f>'[3]Øvrige lister'!AE3</f>
        <v>Biogas per kg VS</v>
      </c>
      <c r="J1" s="15"/>
      <c r="K1" s="15"/>
      <c r="L1" s="15" t="str">
        <f>'[3]Øvrige lister'!AH3</f>
        <v>Remarks</v>
      </c>
      <c r="M1" s="15" t="str">
        <f>'[3]Øvrige lister'!AI3</f>
        <v>Lagertab MCF</v>
      </c>
      <c r="N1" s="15" t="str">
        <f>'[3]Øvrige lister'!AJ3</f>
        <v>Remarks</v>
      </c>
    </row>
    <row r="2" spans="2:27" ht="15.6" x14ac:dyDescent="0.3">
      <c r="E2" s="15" t="str">
        <f>'[3]Øvrige lister'!V4</f>
        <v>Feed_group</v>
      </c>
      <c r="G2" s="15" t="str">
        <f>'[3]Øvrige lister'!AC4</f>
        <v>Skal VS faktor benyttes</v>
      </c>
      <c r="H2" s="15" t="str">
        <f>'[3]Øvrige lister'!AD4</f>
        <v>VS (%)</v>
      </c>
      <c r="I2" s="15" t="str">
        <f>'[3]Øvrige lister'!AE4</f>
        <v>CH4 (L) 45 days</v>
      </c>
      <c r="J2" s="15" t="str">
        <f>'[3]Øvrige lister'!AF4</f>
        <v>CH4 (L) 60 days</v>
      </c>
      <c r="K2" s="15" t="str">
        <f>'[3]Øvrige lister'!AG4</f>
        <v>CH4 (L) ultimate</v>
      </c>
      <c r="L2" s="15"/>
      <c r="M2" s="15" t="str">
        <f>'[3]Øvrige lister'!AI4</f>
        <v>%</v>
      </c>
      <c r="Y2" s="15" t="str">
        <f>'[3]Øvrige lister'!V4</f>
        <v>Feed_group</v>
      </c>
      <c r="Z2" s="15" t="str">
        <f>'[3]Øvrige lister'!W4</f>
        <v>Product_group</v>
      </c>
      <c r="AA2" s="15" t="str">
        <f>'[3]Øvrige lister'!X4</f>
        <v>Destination_group</v>
      </c>
    </row>
    <row r="3" spans="2:27" ht="15.6" x14ac:dyDescent="0.3">
      <c r="B3" s="15" t="s">
        <v>84</v>
      </c>
      <c r="C3" s="15" t="s">
        <v>122</v>
      </c>
      <c r="E3" s="54" t="str">
        <f>'[3]Øvrige lister'!V5</f>
        <v>Ej_til_foder_conv</v>
      </c>
      <c r="G3" s="54">
        <f>'[3]Øvrige lister'!AC5</f>
        <v>0</v>
      </c>
      <c r="H3" s="54">
        <f>'[3]Øvrige lister'!AD5</f>
        <v>0</v>
      </c>
      <c r="I3" s="54">
        <f>'[3]Øvrige lister'!AE5</f>
        <v>0</v>
      </c>
      <c r="J3" s="54">
        <f>'[3]Øvrige lister'!AF5</f>
        <v>0</v>
      </c>
      <c r="K3" s="54">
        <f>'[3]Øvrige lister'!AG5</f>
        <v>0</v>
      </c>
      <c r="L3">
        <f>'[3]Øvrige lister'!AH5</f>
        <v>0</v>
      </c>
      <c r="M3" s="54">
        <f>'[3]Øvrige lister'!AI5</f>
        <v>0</v>
      </c>
      <c r="N3" t="str">
        <f>'[3]Øvrige lister'!AJ5</f>
        <v>Men skal tjekkes i koden</v>
      </c>
      <c r="Y3" s="54" t="str">
        <f>'[3]Øvrige lister'!V5</f>
        <v>Ej_til_foder_conv</v>
      </c>
      <c r="Z3" s="282" t="str">
        <f>'[3]Øvrige lister'!W5</f>
        <v>Moden</v>
      </c>
      <c r="AA3" s="282" t="str">
        <f>'[3]Øvrige lister'!X5</f>
        <v>Gul</v>
      </c>
    </row>
    <row r="4" spans="2:27" ht="15.6" x14ac:dyDescent="0.3">
      <c r="B4" s="93" t="s">
        <v>61</v>
      </c>
      <c r="C4" s="93">
        <v>45</v>
      </c>
      <c r="E4" s="54" t="str">
        <f>'[3]Øvrige lister'!V6</f>
        <v>Grain_conv</v>
      </c>
      <c r="G4" s="54">
        <f>'[3]Øvrige lister'!AC6</f>
        <v>0</v>
      </c>
      <c r="H4" s="54">
        <f>'[3]Øvrige lister'!AD6</f>
        <v>0</v>
      </c>
      <c r="I4" s="54">
        <f>'[3]Øvrige lister'!AE6</f>
        <v>0</v>
      </c>
      <c r="J4" s="54">
        <f>'[3]Øvrige lister'!AF6</f>
        <v>0</v>
      </c>
      <c r="K4" s="54">
        <f>'[3]Øvrige lister'!AG6</f>
        <v>0</v>
      </c>
      <c r="L4">
        <f>'[3]Øvrige lister'!AH6</f>
        <v>0</v>
      </c>
      <c r="M4" s="54">
        <f>'[3]Øvrige lister'!AI6</f>
        <v>0</v>
      </c>
      <c r="N4" t="str">
        <f>'[3]Øvrige lister'!AJ6</f>
        <v>før endelig sletning</v>
      </c>
      <c r="O4" s="256" t="str">
        <f>'[2]Øvrige lister'!Q4</f>
        <v>Transportmiddel</v>
      </c>
      <c r="P4" s="15" t="str">
        <f>'[2]Øvrige lister'!R4</f>
        <v>Forbrug pr ton/km</v>
      </c>
      <c r="Q4" s="15" t="str">
        <f>'[2]Øvrige lister'!S4</f>
        <v>Enhed</v>
      </c>
      <c r="R4" s="15" t="str">
        <f>'[2]Øvrige lister'!T4</f>
        <v>Type</v>
      </c>
      <c r="T4" s="15" t="str">
        <f>'[2]Øvrige lister'!V4</f>
        <v>Km eller diesel</v>
      </c>
      <c r="Y4" s="54" t="str">
        <f>'[3]Øvrige lister'!V6</f>
        <v>Grain_conv</v>
      </c>
      <c r="Z4" s="282" t="str">
        <f>'[3]Øvrige lister'!W6</f>
        <v>Grain_crop</v>
      </c>
      <c r="AA4" s="282" t="str">
        <f>'[3]Øvrige lister'!X6</f>
        <v>Kerne</v>
      </c>
    </row>
    <row r="5" spans="2:27" x14ac:dyDescent="0.3">
      <c r="B5" s="93" t="s">
        <v>85</v>
      </c>
      <c r="C5" s="93">
        <v>60</v>
      </c>
      <c r="E5" s="54" t="str">
        <f>'[3]Øvrige lister'!V7</f>
        <v>Protein_1_conv</v>
      </c>
      <c r="G5" s="54">
        <f>'[3]Øvrige lister'!AC7</f>
        <v>0</v>
      </c>
      <c r="H5" s="54">
        <f>'[3]Øvrige lister'!AD7</f>
        <v>0</v>
      </c>
      <c r="I5" s="54">
        <f>'[3]Øvrige lister'!AE7</f>
        <v>0</v>
      </c>
      <c r="J5" s="54">
        <f>'[3]Øvrige lister'!AF7</f>
        <v>0</v>
      </c>
      <c r="K5" s="54">
        <f>'[3]Øvrige lister'!AG7</f>
        <v>0</v>
      </c>
      <c r="L5">
        <f>'[3]Øvrige lister'!AH7</f>
        <v>0</v>
      </c>
      <c r="M5" s="54">
        <f>'[3]Øvrige lister'!AI7</f>
        <v>0</v>
      </c>
      <c r="N5">
        <f>'[3]Øvrige lister'!AJ7</f>
        <v>0</v>
      </c>
      <c r="O5" s="282" t="str">
        <f>'[2]Øvrige lister'!Q5</f>
        <v>Traktor</v>
      </c>
      <c r="P5" s="54">
        <f>'[2]Øvrige lister'!R5</f>
        <v>0.2</v>
      </c>
      <c r="Q5" s="54" t="str">
        <f>'[2]Øvrige lister'!S5</f>
        <v>Liter</v>
      </c>
      <c r="R5" s="54" t="str">
        <f>'[2]Øvrige lister'!T5</f>
        <v>Diesel</v>
      </c>
      <c r="T5" s="54" t="str">
        <f>'[2]Øvrige lister'!V5</f>
        <v>Km</v>
      </c>
      <c r="Y5" s="54" t="str">
        <f>'[3]Øvrige lister'!V7</f>
        <v>Protein_1_conv</v>
      </c>
      <c r="Z5" s="282" t="str">
        <f>'[3]Øvrige lister'!W7</f>
        <v>Moden</v>
      </c>
      <c r="AA5" s="282" t="str">
        <f>'[3]Øvrige lister'!X7</f>
        <v>Forarbejdet</v>
      </c>
    </row>
    <row r="6" spans="2:27" x14ac:dyDescent="0.3">
      <c r="B6" s="93" t="s">
        <v>86</v>
      </c>
      <c r="C6" s="93">
        <v>100</v>
      </c>
      <c r="E6" s="54" t="str">
        <f>'[3]Øvrige lister'!V8</f>
        <v>Export_conv</v>
      </c>
      <c r="G6" s="54">
        <f>'[3]Øvrige lister'!AC8</f>
        <v>0</v>
      </c>
      <c r="H6" s="54">
        <f>'[3]Øvrige lister'!AD8</f>
        <v>0</v>
      </c>
      <c r="I6" s="54">
        <f>'[3]Øvrige lister'!AE8</f>
        <v>0</v>
      </c>
      <c r="J6" s="54">
        <f>'[3]Øvrige lister'!AF8</f>
        <v>0</v>
      </c>
      <c r="K6" s="54">
        <f>'[3]Øvrige lister'!AG8</f>
        <v>0</v>
      </c>
      <c r="L6">
        <f>'[3]Øvrige lister'!AH8</f>
        <v>0</v>
      </c>
      <c r="M6" s="54">
        <f>'[3]Øvrige lister'!AI8</f>
        <v>0</v>
      </c>
      <c r="N6">
        <f>'[3]Øvrige lister'!AJ8</f>
        <v>0</v>
      </c>
      <c r="O6" s="282" t="str">
        <f>'[2]Øvrige lister'!Q6</f>
        <v>Lastbil &gt; 20 T</v>
      </c>
      <c r="P6" s="54">
        <f>'[2]Øvrige lister'!R6</f>
        <v>100</v>
      </c>
      <c r="Q6" s="54" t="str">
        <f>'[2]Øvrige lister'!S6</f>
        <v>g</v>
      </c>
      <c r="R6" s="54" t="str">
        <f>'[2]Øvrige lister'!T6</f>
        <v>CO₂eq</v>
      </c>
      <c r="T6" s="54" t="str">
        <f>'[2]Øvrige lister'!V6</f>
        <v>Diesel</v>
      </c>
      <c r="Y6" s="54" t="str">
        <f>'[3]Øvrige lister'!V8</f>
        <v>Export_conv</v>
      </c>
      <c r="Z6" s="282">
        <f>'[3]Øvrige lister'!W8</f>
        <v>0</v>
      </c>
      <c r="AA6" s="282">
        <f>'[3]Øvrige lister'!X8</f>
        <v>0</v>
      </c>
    </row>
    <row r="7" spans="2:27" x14ac:dyDescent="0.3">
      <c r="E7" s="54" t="str">
        <f>'[3]Øvrige lister'!V9</f>
        <v>Oilseed_conv</v>
      </c>
      <c r="G7" s="54">
        <f>'[3]Øvrige lister'!AC9</f>
        <v>0</v>
      </c>
      <c r="H7" s="54">
        <f>'[3]Øvrige lister'!AD9</f>
        <v>0</v>
      </c>
      <c r="I7" s="54">
        <f>'[3]Øvrige lister'!AE9</f>
        <v>0</v>
      </c>
      <c r="J7" s="54">
        <f>'[3]Øvrige lister'!AF9</f>
        <v>0</v>
      </c>
      <c r="K7" s="54">
        <f>'[3]Øvrige lister'!AG9</f>
        <v>0</v>
      </c>
      <c r="L7">
        <f>'[3]Øvrige lister'!AH9</f>
        <v>0</v>
      </c>
      <c r="M7" s="54">
        <f>'[3]Øvrige lister'!AI9</f>
        <v>0</v>
      </c>
      <c r="N7">
        <f>'[3]Øvrige lister'!AJ9</f>
        <v>0</v>
      </c>
      <c r="O7" s="282" t="str">
        <f>'[2]Øvrige lister'!Q7</f>
        <v>Lastbil 10-20 T</v>
      </c>
      <c r="P7" s="54">
        <f>'[2]Øvrige lister'!R7</f>
        <v>254</v>
      </c>
      <c r="Q7" s="54" t="str">
        <f>'[2]Øvrige lister'!S7</f>
        <v>g</v>
      </c>
      <c r="R7" s="54" t="str">
        <f>'[2]Øvrige lister'!T7</f>
        <v>CO₂eq</v>
      </c>
      <c r="Y7" s="54" t="str">
        <f>'[3]Øvrige lister'!V9</f>
        <v>Oilseed_conv</v>
      </c>
      <c r="Z7" s="282" t="str">
        <f>'[3]Øvrige lister'!W9</f>
        <v>Moden</v>
      </c>
      <c r="AA7" s="282" t="str">
        <f>'[3]Øvrige lister'!X9</f>
        <v>Kerne</v>
      </c>
    </row>
    <row r="8" spans="2:27" x14ac:dyDescent="0.3">
      <c r="E8" s="54" t="str">
        <f>'[3]Øvrige lister'!V10</f>
        <v>Loss_conv</v>
      </c>
      <c r="G8" s="54">
        <f>'[3]Øvrige lister'!AC10</f>
        <v>0</v>
      </c>
      <c r="H8" s="54">
        <f>'[3]Øvrige lister'!AD10</f>
        <v>0</v>
      </c>
      <c r="I8" s="54">
        <f>'[3]Øvrige lister'!AE10</f>
        <v>0</v>
      </c>
      <c r="J8" s="54">
        <f>'[3]Øvrige lister'!AF10</f>
        <v>0</v>
      </c>
      <c r="K8" s="54">
        <f>'[3]Øvrige lister'!AG10</f>
        <v>0</v>
      </c>
      <c r="L8">
        <f>'[3]Øvrige lister'!AH10</f>
        <v>0</v>
      </c>
      <c r="M8" s="54">
        <f>'[3]Øvrige lister'!AI10</f>
        <v>0</v>
      </c>
      <c r="N8">
        <f>'[3]Øvrige lister'!AJ10</f>
        <v>0</v>
      </c>
      <c r="O8" s="282" t="str">
        <f>'[2]Øvrige lister'!Q8</f>
        <v>Lastbil &lt; 10 T</v>
      </c>
      <c r="P8" s="54">
        <f>'[2]Øvrige lister'!R8</f>
        <v>370</v>
      </c>
      <c r="Q8" s="54" t="str">
        <f>'[2]Øvrige lister'!S8</f>
        <v>g</v>
      </c>
      <c r="R8" s="54" t="str">
        <f>'[2]Øvrige lister'!T8</f>
        <v>CO₂eq</v>
      </c>
      <c r="Y8" s="54" t="str">
        <f>'[3]Øvrige lister'!V10</f>
        <v>Loss_conv</v>
      </c>
      <c r="Z8" s="282">
        <f>'[3]Øvrige lister'!W10</f>
        <v>0</v>
      </c>
      <c r="AA8" s="282">
        <f>'[3]Øvrige lister'!X10</f>
        <v>0</v>
      </c>
    </row>
    <row r="9" spans="2:27" x14ac:dyDescent="0.3">
      <c r="E9" s="54" t="str">
        <f>'[3]Øvrige lister'!V11</f>
        <v>Exit_conv</v>
      </c>
      <c r="G9" s="54">
        <f>'[3]Øvrige lister'!AC11</f>
        <v>0</v>
      </c>
      <c r="H9" s="54">
        <f>'[3]Øvrige lister'!AD11</f>
        <v>0</v>
      </c>
      <c r="I9" s="54">
        <f>'[3]Øvrige lister'!AE11</f>
        <v>0</v>
      </c>
      <c r="J9" s="54">
        <f>'[3]Øvrige lister'!AF11</f>
        <v>0</v>
      </c>
      <c r="K9" s="54">
        <f>'[3]Øvrige lister'!AG11</f>
        <v>0</v>
      </c>
      <c r="L9">
        <f>'[3]Øvrige lister'!AH11</f>
        <v>0</v>
      </c>
      <c r="M9" s="54">
        <f>'[3]Øvrige lister'!AI11</f>
        <v>0</v>
      </c>
      <c r="N9">
        <f>'[3]Øvrige lister'!AJ11</f>
        <v>0</v>
      </c>
      <c r="O9" s="282" t="str">
        <f>'[2]Øvrige lister'!Q9</f>
        <v>Fragttog Europa</v>
      </c>
      <c r="P9" s="54">
        <f>'[2]Øvrige lister'!R9</f>
        <v>52</v>
      </c>
      <c r="Q9" s="54" t="str">
        <f>'[2]Øvrige lister'!S9</f>
        <v>g</v>
      </c>
      <c r="R9" s="54" t="str">
        <f>'[2]Øvrige lister'!T9</f>
        <v>CO₂eq</v>
      </c>
      <c r="Y9" s="54" t="str">
        <f>'[3]Øvrige lister'!V11</f>
        <v>Exit_conv</v>
      </c>
      <c r="Z9" s="282" t="str">
        <f>'[3]Øvrige lister'!W11</f>
        <v>Loss</v>
      </c>
      <c r="AA9" s="282" t="str">
        <f>'[3]Øvrige lister'!X11</f>
        <v>Exit_model</v>
      </c>
    </row>
    <row r="10" spans="2:27" x14ac:dyDescent="0.3">
      <c r="E10" s="54" t="str">
        <f>'[3]Øvrige lister'!V12</f>
        <v>Plant_slurry_conv</v>
      </c>
      <c r="G10" s="54" t="str">
        <f>'[3]Øvrige lister'!AC12</f>
        <v>Ja</v>
      </c>
      <c r="H10" s="54">
        <f>'[3]Øvrige lister'!AD12</f>
        <v>95</v>
      </c>
      <c r="I10" s="54">
        <f>'[3]Øvrige lister'!AE12</f>
        <v>324</v>
      </c>
      <c r="J10" s="54">
        <f>'[3]Øvrige lister'!AF12</f>
        <v>325</v>
      </c>
      <c r="K10" s="54">
        <f>'[3]Øvrige lister'!AG12</f>
        <v>325</v>
      </c>
      <c r="L10" t="str">
        <f>'[3]Øvrige lister'!AH12</f>
        <v>as grass silage</v>
      </c>
      <c r="M10" s="54">
        <f>'[3]Øvrige lister'!AI12</f>
        <v>0</v>
      </c>
      <c r="N10">
        <f>'[3]Øvrige lister'!AJ12</f>
        <v>0</v>
      </c>
      <c r="O10" s="282" t="str">
        <f>'[2]Øvrige lister'!Q10</f>
        <v>Skib Oversøisk</v>
      </c>
      <c r="P10" s="54">
        <f>'[2]Øvrige lister'!R10</f>
        <v>11</v>
      </c>
      <c r="Q10" s="54" t="str">
        <f>'[2]Øvrige lister'!S10</f>
        <v>g</v>
      </c>
      <c r="R10" s="54" t="str">
        <f>'[2]Øvrige lister'!T10</f>
        <v>CO₂eq</v>
      </c>
      <c r="Y10" s="54" t="str">
        <f>'[3]Øvrige lister'!V12</f>
        <v>Plant_slurry_conv</v>
      </c>
      <c r="Z10" s="282" t="str">
        <f>'[3]Øvrige lister'!W12</f>
        <v>Plant_organic_ferti_conv</v>
      </c>
      <c r="AA10" s="282" t="str">
        <f>'[3]Øvrige lister'!X12</f>
        <v>Field_application</v>
      </c>
    </row>
    <row r="11" spans="2:27" x14ac:dyDescent="0.3">
      <c r="E11" s="54" t="str">
        <f>'[3]Øvrige lister'!V13</f>
        <v>Biochar_conv</v>
      </c>
      <c r="G11" s="54">
        <f>'[3]Øvrige lister'!AC13</f>
        <v>0</v>
      </c>
      <c r="H11" s="54">
        <f>'[3]Øvrige lister'!AD13</f>
        <v>0</v>
      </c>
      <c r="I11" s="54">
        <f>'[3]Øvrige lister'!AE13</f>
        <v>0</v>
      </c>
      <c r="J11" s="54">
        <f>'[3]Øvrige lister'!AF13</f>
        <v>0</v>
      </c>
      <c r="K11" s="54">
        <f>'[3]Øvrige lister'!AG13</f>
        <v>0</v>
      </c>
      <c r="L11">
        <f>'[3]Øvrige lister'!AH13</f>
        <v>0</v>
      </c>
      <c r="M11" s="54">
        <f>'[3]Øvrige lister'!AI13</f>
        <v>0</v>
      </c>
      <c r="N11">
        <f>'[3]Øvrige lister'!AJ13</f>
        <v>0</v>
      </c>
      <c r="O11" s="282" t="str">
        <f>'[2]Øvrige lister'!Q11</f>
        <v>Skib Indlandsk</v>
      </c>
      <c r="P11" s="54">
        <f>'[2]Øvrige lister'!R11</f>
        <v>45</v>
      </c>
      <c r="Q11" s="54" t="str">
        <f>'[2]Øvrige lister'!S11</f>
        <v>g</v>
      </c>
      <c r="R11" s="54" t="str">
        <f>'[2]Øvrige lister'!T11</f>
        <v>CO₂eq</v>
      </c>
      <c r="Y11" s="54" t="str">
        <f>'[3]Øvrige lister'!V13</f>
        <v>Biochar_conv</v>
      </c>
      <c r="Z11" s="282" t="str">
        <f>'[3]Øvrige lister'!W13</f>
        <v>Soil_input_biochar_conv</v>
      </c>
      <c r="AA11" s="282" t="str">
        <f>'[3]Øvrige lister'!X13</f>
        <v>Field_application</v>
      </c>
    </row>
    <row r="12" spans="2:27" x14ac:dyDescent="0.3">
      <c r="E12" s="54" t="str">
        <f>'[3]Øvrige lister'!V14</f>
        <v>Energi_El</v>
      </c>
      <c r="G12" s="54">
        <f>'[3]Øvrige lister'!AC14</f>
        <v>0</v>
      </c>
      <c r="H12" s="54">
        <f>'[3]Øvrige lister'!AD14</f>
        <v>0</v>
      </c>
      <c r="I12" s="54">
        <f>'[3]Øvrige lister'!AE14</f>
        <v>0</v>
      </c>
      <c r="J12" s="54">
        <f>'[3]Øvrige lister'!AF14</f>
        <v>0</v>
      </c>
      <c r="K12" s="54">
        <f>'[3]Øvrige lister'!AG14</f>
        <v>0</v>
      </c>
      <c r="L12">
        <f>'[3]Øvrige lister'!AH14</f>
        <v>0</v>
      </c>
      <c r="M12" s="54">
        <f>'[3]Øvrige lister'!AI14</f>
        <v>0</v>
      </c>
      <c r="N12">
        <f>'[3]Øvrige lister'!AJ14</f>
        <v>0</v>
      </c>
      <c r="O12" s="282" t="str">
        <f>'[2]Øvrige lister'!Q12</f>
        <v>Skib Europa</v>
      </c>
      <c r="P12" s="54">
        <f>'[2]Øvrige lister'!R12</f>
        <v>41</v>
      </c>
      <c r="Q12" s="54" t="str">
        <f>'[2]Øvrige lister'!S12</f>
        <v>g</v>
      </c>
      <c r="R12" s="54" t="str">
        <f>'[2]Øvrige lister'!T12</f>
        <v>CO₂eq</v>
      </c>
      <c r="Y12" s="54" t="str">
        <f>'[3]Øvrige lister'!V14</f>
        <v>Energi_El</v>
      </c>
      <c r="Z12" s="282" t="str">
        <f>'[3]Øvrige lister'!W14</f>
        <v>Energi</v>
      </c>
      <c r="AA12" s="282" t="str">
        <f>'[3]Øvrige lister'!X14</f>
        <v>Exit_model</v>
      </c>
    </row>
    <row r="13" spans="2:27" x14ac:dyDescent="0.3">
      <c r="E13" s="54" t="str">
        <f>'[3]Øvrige lister'!V15</f>
        <v>Energi_Varme</v>
      </c>
      <c r="G13" s="54">
        <f>'[3]Øvrige lister'!AC15</f>
        <v>0</v>
      </c>
      <c r="H13" s="54">
        <f>'[3]Øvrige lister'!AD15</f>
        <v>0</v>
      </c>
      <c r="I13" s="54">
        <f>'[3]Øvrige lister'!AE15</f>
        <v>0</v>
      </c>
      <c r="J13" s="54">
        <f>'[3]Øvrige lister'!AF15</f>
        <v>0</v>
      </c>
      <c r="K13" s="54">
        <f>'[3]Øvrige lister'!AG15</f>
        <v>0</v>
      </c>
      <c r="L13">
        <f>'[3]Øvrige lister'!AH15</f>
        <v>0</v>
      </c>
      <c r="M13" s="54">
        <f>'[3]Øvrige lister'!AI15</f>
        <v>0</v>
      </c>
      <c r="N13">
        <f>'[3]Øvrige lister'!AJ15</f>
        <v>0</v>
      </c>
      <c r="O13" s="282">
        <f>'[2]Øvrige lister'!Q13</f>
        <v>0</v>
      </c>
      <c r="P13" s="54">
        <f>'[2]Øvrige lister'!R13</f>
        <v>0</v>
      </c>
      <c r="Q13" s="54">
        <f>'[2]Øvrige lister'!S13</f>
        <v>0</v>
      </c>
      <c r="R13" s="54">
        <f>'[2]Øvrige lister'!T13</f>
        <v>0</v>
      </c>
      <c r="Y13" s="54" t="str">
        <f>'[3]Øvrige lister'!V15</f>
        <v>Energi_Varme</v>
      </c>
      <c r="Z13" s="282" t="str">
        <f>'[3]Øvrige lister'!W15</f>
        <v>Energi</v>
      </c>
      <c r="AA13" s="282" t="str">
        <f>'[3]Øvrige lister'!X15</f>
        <v>Exit_model</v>
      </c>
    </row>
    <row r="14" spans="2:27" x14ac:dyDescent="0.3">
      <c r="E14" s="54" t="str">
        <f>'[3]Øvrige lister'!V16</f>
        <v>Protein_2_conv</v>
      </c>
      <c r="G14" s="54">
        <f>'[3]Øvrige lister'!AC16</f>
        <v>0</v>
      </c>
      <c r="H14" s="54">
        <f>'[3]Øvrige lister'!AD16</f>
        <v>0</v>
      </c>
      <c r="I14" s="54">
        <f>'[3]Øvrige lister'!AE16</f>
        <v>0</v>
      </c>
      <c r="J14" s="54">
        <f>'[3]Øvrige lister'!AF16</f>
        <v>0</v>
      </c>
      <c r="K14" s="54">
        <f>'[3]Øvrige lister'!AG16</f>
        <v>0</v>
      </c>
      <c r="L14">
        <f>'[3]Øvrige lister'!AH16</f>
        <v>0</v>
      </c>
      <c r="M14" s="54">
        <f>'[3]Øvrige lister'!AI16</f>
        <v>0</v>
      </c>
      <c r="N14">
        <f>'[3]Øvrige lister'!AJ16</f>
        <v>0</v>
      </c>
      <c r="Y14" s="54" t="str">
        <f>'[3]Øvrige lister'!V16</f>
        <v>Protein_2_conv</v>
      </c>
      <c r="Z14" s="282" t="str">
        <f>'[3]Øvrige lister'!W16</f>
        <v>Moden</v>
      </c>
      <c r="AA14" s="282" t="str">
        <f>'[3]Øvrige lister'!X16</f>
        <v>Forarbejdet</v>
      </c>
    </row>
    <row r="15" spans="2:27" x14ac:dyDescent="0.3">
      <c r="E15" s="54" t="str">
        <f>'[3]Øvrige lister'!V17</f>
        <v>Afgraesning_1_grazed_conv</v>
      </c>
      <c r="G15" s="54">
        <f>'[3]Øvrige lister'!AC17</f>
        <v>0</v>
      </c>
      <c r="H15" s="54">
        <f>'[3]Øvrige lister'!AD17</f>
        <v>0</v>
      </c>
      <c r="I15" s="54">
        <f>'[3]Øvrige lister'!AE17</f>
        <v>0</v>
      </c>
      <c r="J15" s="54">
        <f>'[3]Øvrige lister'!AF17</f>
        <v>0</v>
      </c>
      <c r="K15" s="54">
        <f>'[3]Øvrige lister'!AG17</f>
        <v>0</v>
      </c>
      <c r="L15">
        <f>'[3]Øvrige lister'!AH17</f>
        <v>0</v>
      </c>
      <c r="M15" s="54">
        <f>'[3]Øvrige lister'!AI17</f>
        <v>0</v>
      </c>
      <c r="N15">
        <f>'[3]Øvrige lister'!AJ17</f>
        <v>0</v>
      </c>
      <c r="Y15" s="54" t="str">
        <f>'[3]Øvrige lister'!V17</f>
        <v>Afgraesning_1_grazed_conv</v>
      </c>
      <c r="Z15" s="282" t="str">
        <f>'[3]Øvrige lister'!W17</f>
        <v>Transformed_green_feed</v>
      </c>
      <c r="AA15" s="282" t="str">
        <f>'[3]Øvrige lister'!X17</f>
        <v>Silage_grazing</v>
      </c>
    </row>
    <row r="16" spans="2:27" x14ac:dyDescent="0.3">
      <c r="E16" s="54" t="str">
        <f>'[3]Øvrige lister'!V18</f>
        <v>Ensilage_graes_conv</v>
      </c>
      <c r="G16" s="54" t="str">
        <f>'[3]Øvrige lister'!AC18</f>
        <v>Ja</v>
      </c>
      <c r="H16" s="54">
        <f>'[3]Øvrige lister'!AD18</f>
        <v>90</v>
      </c>
      <c r="I16" s="54">
        <f>'[3]Øvrige lister'!AE18</f>
        <v>324</v>
      </c>
      <c r="J16" s="54">
        <f>'[3]Øvrige lister'!AF18</f>
        <v>325</v>
      </c>
      <c r="K16" s="54">
        <f>'[3]Øvrige lister'!AG18</f>
        <v>325</v>
      </c>
      <c r="L16" t="str">
        <f>'[3]Øvrige lister'!AH18</f>
        <v>Olesen et al 2018</v>
      </c>
      <c r="M16" s="54">
        <f>'[3]Øvrige lister'!AI18</f>
        <v>0</v>
      </c>
      <c r="N16">
        <f>'[3]Øvrige lister'!AJ18</f>
        <v>0</v>
      </c>
      <c r="Y16" s="54" t="str">
        <f>'[3]Øvrige lister'!V18</f>
        <v>Ensilage_graes_conv</v>
      </c>
      <c r="Z16" s="282" t="str">
        <f>'[3]Øvrige lister'!W18</f>
        <v>Transformed_green_feed</v>
      </c>
      <c r="AA16" s="282" t="str">
        <f>'[3]Øvrige lister'!X18</f>
        <v>Silage_grazing</v>
      </c>
    </row>
    <row r="17" spans="5:27" x14ac:dyDescent="0.3">
      <c r="E17" s="54" t="str">
        <f>'[3]Øvrige lister'!V19</f>
        <v>Ensilage_majs_conv</v>
      </c>
      <c r="G17" s="54" t="str">
        <f>'[3]Øvrige lister'!AC19</f>
        <v>Ja</v>
      </c>
      <c r="H17" s="54">
        <f>'[3]Øvrige lister'!AD19</f>
        <v>97</v>
      </c>
      <c r="I17" s="54">
        <f>'[3]Øvrige lister'!AE19</f>
        <v>325</v>
      </c>
      <c r="J17" s="54">
        <f>'[3]Øvrige lister'!AF19</f>
        <v>325</v>
      </c>
      <c r="K17" s="54">
        <f>'[3]Øvrige lister'!AG19</f>
        <v>325</v>
      </c>
      <c r="L17" t="str">
        <f>'[3]Øvrige lister'!AH19</f>
        <v>Olesen et al 2018, VS anslået pba NorFor</v>
      </c>
      <c r="M17" s="54">
        <f>'[3]Øvrige lister'!AI19</f>
        <v>0</v>
      </c>
      <c r="N17">
        <f>'[3]Øvrige lister'!AJ19</f>
        <v>0</v>
      </c>
      <c r="Y17" s="54" t="str">
        <f>'[3]Øvrige lister'!V19</f>
        <v>Ensilage_majs_conv</v>
      </c>
      <c r="Z17" s="282" t="str">
        <f>'[3]Øvrige lister'!W19</f>
        <v>Transformed_green_feed</v>
      </c>
      <c r="AA17" s="282" t="str">
        <f>'[3]Øvrige lister'!X19</f>
        <v>Silage_grazing</v>
      </c>
    </row>
    <row r="18" spans="5:27" x14ac:dyDescent="0.3">
      <c r="E18" s="54" t="str">
        <f>'[3]Øvrige lister'!V20</f>
        <v>Grass_and_grass_clover_conv</v>
      </c>
      <c r="G18" s="54" t="s">
        <v>193</v>
      </c>
      <c r="H18" s="54">
        <v>95</v>
      </c>
      <c r="I18" s="54">
        <f>'[3]Øvrige lister'!AE20</f>
        <v>324</v>
      </c>
      <c r="J18" s="54">
        <f>'[3]Øvrige lister'!AF20</f>
        <v>325</v>
      </c>
      <c r="K18" s="54">
        <f>'[3]Øvrige lister'!AG20</f>
        <v>325</v>
      </c>
      <c r="L18" t="str">
        <f>'[3]Øvrige lister'!AH20</f>
        <v>as grass silage</v>
      </c>
      <c r="M18" s="54">
        <f>'[3]Øvrige lister'!AI20</f>
        <v>0</v>
      </c>
      <c r="N18">
        <f>'[3]Øvrige lister'!AJ20</f>
        <v>0</v>
      </c>
      <c r="Y18" s="54" t="str">
        <f>'[3]Øvrige lister'!V20</f>
        <v>Grass_and_grass_clover_conv</v>
      </c>
      <c r="Z18" s="282" t="str">
        <f>'[3]Øvrige lister'!W20</f>
        <v>Grøn</v>
      </c>
      <c r="AA18" s="282" t="str">
        <f>'[3]Øvrige lister'!X20</f>
        <v>Grøn</v>
      </c>
    </row>
    <row r="19" spans="5:27" x14ac:dyDescent="0.3">
      <c r="E19" s="54" t="str">
        <f>'[3]Øvrige lister'!V21</f>
        <v>Maize_whole_crop_fresh_conv</v>
      </c>
      <c r="G19" s="54" t="str">
        <f>'[3]Øvrige lister'!AC21</f>
        <v>Ja</v>
      </c>
      <c r="H19" s="54">
        <f>'[3]Øvrige lister'!AD21</f>
        <v>97</v>
      </c>
      <c r="I19" s="54">
        <f>'[3]Øvrige lister'!AE21</f>
        <v>324</v>
      </c>
      <c r="J19" s="54">
        <f>'[3]Øvrige lister'!AF21</f>
        <v>325</v>
      </c>
      <c r="K19" s="54">
        <f>'[3]Øvrige lister'!AG21</f>
        <v>325</v>
      </c>
      <c r="L19" t="str">
        <f>'[3]Øvrige lister'!AH21</f>
        <v>as grass silage, VS anslået pba NorFor</v>
      </c>
      <c r="M19" s="54">
        <f>'[3]Øvrige lister'!AI21</f>
        <v>0</v>
      </c>
      <c r="N19">
        <f>'[3]Øvrige lister'!AJ21</f>
        <v>0</v>
      </c>
      <c r="Y19" s="54" t="str">
        <f>'[3]Øvrige lister'!V21</f>
        <v>Maize_whole_crop_fresh_conv</v>
      </c>
      <c r="Z19" s="282" t="str">
        <f>'[3]Øvrige lister'!W21</f>
        <v>Grøn</v>
      </c>
      <c r="AA19" s="282" t="str">
        <f>'[3]Øvrige lister'!X21</f>
        <v>Grøn</v>
      </c>
    </row>
    <row r="20" spans="5:27" x14ac:dyDescent="0.3">
      <c r="E20" s="54" t="str">
        <f>'[3]Øvrige lister'!V22</f>
        <v>Afgraesning_1_grazed_org</v>
      </c>
      <c r="G20" s="54">
        <f>'[3]Øvrige lister'!AC22</f>
        <v>0</v>
      </c>
      <c r="H20" s="54">
        <f>'[3]Øvrige lister'!AD22</f>
        <v>0</v>
      </c>
      <c r="I20" s="54">
        <f>'[3]Øvrige lister'!AE22</f>
        <v>0</v>
      </c>
      <c r="J20" s="54">
        <f>'[3]Øvrige lister'!AF22</f>
        <v>0</v>
      </c>
      <c r="K20" s="54">
        <f>'[3]Øvrige lister'!AG22</f>
        <v>0</v>
      </c>
      <c r="L20">
        <f>'[3]Øvrige lister'!AH22</f>
        <v>0</v>
      </c>
      <c r="M20" s="54">
        <f>'[3]Øvrige lister'!AI22</f>
        <v>0</v>
      </c>
      <c r="N20">
        <f>'[3]Øvrige lister'!AJ22</f>
        <v>0</v>
      </c>
      <c r="Y20" s="54" t="str">
        <f>'[3]Øvrige lister'!V22</f>
        <v>Afgraesning_1_grazed_org</v>
      </c>
      <c r="Z20" s="282" t="str">
        <f>'[3]Øvrige lister'!W22</f>
        <v>Transformed_green_feed</v>
      </c>
      <c r="AA20" s="282" t="str">
        <f>'[3]Øvrige lister'!X22</f>
        <v>Silage_grazing</v>
      </c>
    </row>
    <row r="21" spans="5:27" x14ac:dyDescent="0.3">
      <c r="E21" s="54" t="str">
        <f>'[3]Øvrige lister'!V23</f>
        <v>Maelk_EKM_conv</v>
      </c>
      <c r="G21" s="54">
        <f>'[3]Øvrige lister'!AC23</f>
        <v>0</v>
      </c>
      <c r="H21" s="54">
        <f>'[3]Øvrige lister'!AD23</f>
        <v>0</v>
      </c>
      <c r="I21" s="54">
        <f>'[3]Øvrige lister'!AE23</f>
        <v>0</v>
      </c>
      <c r="J21" s="54">
        <f>'[3]Øvrige lister'!AF23</f>
        <v>0</v>
      </c>
      <c r="K21" s="54">
        <f>'[3]Øvrige lister'!AG23</f>
        <v>0</v>
      </c>
      <c r="L21">
        <f>'[3]Øvrige lister'!AH23</f>
        <v>0</v>
      </c>
      <c r="M21" s="54">
        <f>'[3]Øvrige lister'!AI23</f>
        <v>0</v>
      </c>
      <c r="N21">
        <f>'[3]Øvrige lister'!AJ23</f>
        <v>0</v>
      </c>
      <c r="Y21" s="54" t="str">
        <f>'[3]Øvrige lister'!V23</f>
        <v>Maelk_EKM_conv</v>
      </c>
      <c r="Z21" s="282" t="str">
        <f>'[3]Øvrige lister'!W23</f>
        <v>Maelk_EKM</v>
      </c>
      <c r="AA21" s="282" t="str">
        <f>'[3]Øvrige lister'!X23</f>
        <v>Exit_model</v>
      </c>
    </row>
    <row r="22" spans="5:27" x14ac:dyDescent="0.3">
      <c r="E22" s="54" t="str">
        <f>'[3]Øvrige lister'!V24</f>
        <v>Planteolie_conv</v>
      </c>
      <c r="G22" s="54">
        <f>'[3]Øvrige lister'!AC24</f>
        <v>0</v>
      </c>
      <c r="H22" s="54">
        <f>'[3]Øvrige lister'!AD24</f>
        <v>0</v>
      </c>
      <c r="I22" s="54">
        <f>'[3]Øvrige lister'!AE24</f>
        <v>0</v>
      </c>
      <c r="J22" s="54">
        <f>'[3]Øvrige lister'!AF24</f>
        <v>0</v>
      </c>
      <c r="K22" s="54">
        <f>'[3]Øvrige lister'!AG24</f>
        <v>0</v>
      </c>
      <c r="L22">
        <f>'[3]Øvrige lister'!AH24</f>
        <v>0</v>
      </c>
      <c r="M22" s="54">
        <f>'[3]Øvrige lister'!AI24</f>
        <v>0</v>
      </c>
      <c r="N22">
        <f>'[3]Øvrige lister'!AJ24</f>
        <v>0</v>
      </c>
      <c r="Y22" s="54" t="str">
        <f>'[3]Øvrige lister'!V24</f>
        <v>Planteolie_conv</v>
      </c>
      <c r="Z22" s="282" t="str">
        <f>'[3]Øvrige lister'!W24</f>
        <v>Planteolie</v>
      </c>
      <c r="AA22" s="282" t="str">
        <f>'[3]Øvrige lister'!X24</f>
        <v>Exit_model</v>
      </c>
    </row>
    <row r="23" spans="5:27" x14ac:dyDescent="0.3">
      <c r="E23" s="54" t="str">
        <f>'[3]Øvrige lister'!V25</f>
        <v>Protein_imp_conv</v>
      </c>
      <c r="G23" s="54">
        <f>'[3]Øvrige lister'!AC25</f>
        <v>0</v>
      </c>
      <c r="H23" s="54">
        <f>'[3]Øvrige lister'!AD25</f>
        <v>0</v>
      </c>
      <c r="I23" s="54">
        <f>'[3]Øvrige lister'!AE25</f>
        <v>0</v>
      </c>
      <c r="J23" s="54">
        <f>'[3]Øvrige lister'!AF25</f>
        <v>0</v>
      </c>
      <c r="K23" s="54">
        <f>'[3]Øvrige lister'!AG25</f>
        <v>0</v>
      </c>
      <c r="L23">
        <f>'[3]Øvrige lister'!AH25</f>
        <v>0</v>
      </c>
      <c r="M23" s="54">
        <f>'[3]Øvrige lister'!AI25</f>
        <v>0</v>
      </c>
      <c r="N23">
        <f>'[3]Øvrige lister'!AJ25</f>
        <v>0</v>
      </c>
      <c r="Y23" s="54" t="str">
        <f>'[3]Øvrige lister'!V25</f>
        <v>Protein_imp_conv</v>
      </c>
      <c r="Z23" s="282" t="str">
        <f>'[3]Øvrige lister'!W25</f>
        <v>Protein_imp</v>
      </c>
      <c r="AA23" s="282" t="str">
        <f>'[3]Øvrige lister'!X25</f>
        <v>Import</v>
      </c>
    </row>
    <row r="24" spans="5:27" x14ac:dyDescent="0.3">
      <c r="E24" s="54" t="str">
        <f>'[3]Øvrige lister'!V26</f>
        <v>Korn_imp_conv</v>
      </c>
      <c r="G24" s="54">
        <f>'[3]Øvrige lister'!AC26</f>
        <v>0</v>
      </c>
      <c r="H24" s="54">
        <f>'[3]Øvrige lister'!AD26</f>
        <v>0</v>
      </c>
      <c r="I24" s="54">
        <f>'[3]Øvrige lister'!AE26</f>
        <v>0</v>
      </c>
      <c r="J24" s="54">
        <f>'[3]Øvrige lister'!AF26</f>
        <v>0</v>
      </c>
      <c r="K24" s="54">
        <f>'[3]Øvrige lister'!AG26</f>
        <v>0</v>
      </c>
      <c r="L24">
        <f>'[3]Øvrige lister'!AH26</f>
        <v>0</v>
      </c>
      <c r="M24" s="54">
        <f>'[3]Øvrige lister'!AI26</f>
        <v>0</v>
      </c>
      <c r="N24">
        <f>'[3]Øvrige lister'!AJ26</f>
        <v>0</v>
      </c>
      <c r="Y24" s="54" t="str">
        <f>'[3]Øvrige lister'!V26</f>
        <v>Korn_imp_conv</v>
      </c>
      <c r="Z24" s="282" t="str">
        <f>'[3]Øvrige lister'!W26</f>
        <v>Korn_imp</v>
      </c>
      <c r="AA24" s="282" t="str">
        <f>'[3]Øvrige lister'!X26</f>
        <v>Import</v>
      </c>
    </row>
    <row r="25" spans="5:27" x14ac:dyDescent="0.3">
      <c r="E25" s="54" t="str">
        <f>'[3]Øvrige lister'!V27</f>
        <v>Beef_meat_conv</v>
      </c>
      <c r="G25" s="54">
        <f>'[3]Øvrige lister'!AC27</f>
        <v>0</v>
      </c>
      <c r="H25" s="54">
        <f>'[3]Øvrige lister'!AD27</f>
        <v>0</v>
      </c>
      <c r="I25" s="54">
        <f>'[3]Øvrige lister'!AE27</f>
        <v>0</v>
      </c>
      <c r="J25" s="54">
        <f>'[3]Øvrige lister'!AF27</f>
        <v>0</v>
      </c>
      <c r="K25" s="54">
        <f>'[3]Øvrige lister'!AG27</f>
        <v>0</v>
      </c>
      <c r="L25">
        <f>'[3]Øvrige lister'!AH27</f>
        <v>0</v>
      </c>
      <c r="M25" s="54">
        <f>'[3]Øvrige lister'!AI27</f>
        <v>0</v>
      </c>
      <c r="N25">
        <f>'[3]Øvrige lister'!AJ27</f>
        <v>0</v>
      </c>
      <c r="Y25" s="54" t="str">
        <f>'[3]Øvrige lister'!V27</f>
        <v>Beef_meat_conv</v>
      </c>
      <c r="Z25" s="282" t="str">
        <f>'[3]Øvrige lister'!W27</f>
        <v>Meat</v>
      </c>
      <c r="AA25" s="282" t="str">
        <f>'[3]Øvrige lister'!X27</f>
        <v>Exit_model</v>
      </c>
    </row>
    <row r="26" spans="5:27" x14ac:dyDescent="0.3">
      <c r="E26" s="54" t="str">
        <f>'[3]Øvrige lister'!V28</f>
        <v>Maelk_EKM_org</v>
      </c>
      <c r="G26" s="54">
        <f>'[3]Øvrige lister'!AC28</f>
        <v>0</v>
      </c>
      <c r="H26" s="54">
        <f>'[3]Øvrige lister'!AD28</f>
        <v>0</v>
      </c>
      <c r="I26" s="54">
        <f>'[3]Øvrige lister'!AE28</f>
        <v>0</v>
      </c>
      <c r="J26" s="54">
        <f>'[3]Øvrige lister'!AF28</f>
        <v>0</v>
      </c>
      <c r="K26" s="54">
        <f>'[3]Øvrige lister'!AG28</f>
        <v>0</v>
      </c>
      <c r="L26">
        <f>'[3]Øvrige lister'!AH28</f>
        <v>0</v>
      </c>
      <c r="M26" s="54">
        <f>'[3]Øvrige lister'!AI28</f>
        <v>0</v>
      </c>
      <c r="N26">
        <f>'[3]Øvrige lister'!AJ28</f>
        <v>0</v>
      </c>
      <c r="Y26" s="54" t="str">
        <f>'[3]Øvrige lister'!V28</f>
        <v>Maelk_EKM_org</v>
      </c>
      <c r="Z26" s="282" t="str">
        <f>'[3]Øvrige lister'!W28</f>
        <v>Maelk_EKM</v>
      </c>
      <c r="AA26" s="282" t="str">
        <f>'[3]Øvrige lister'!X28</f>
        <v>Exit_model</v>
      </c>
    </row>
    <row r="27" spans="5:27" x14ac:dyDescent="0.3">
      <c r="E27" s="54" t="str">
        <f>'[3]Øvrige lister'!V29</f>
        <v>Straw_legume_conv</v>
      </c>
      <c r="G27" s="54">
        <f>'[3]Øvrige lister'!AC29</f>
        <v>0</v>
      </c>
      <c r="H27" s="54">
        <f>'[3]Øvrige lister'!AD29</f>
        <v>0</v>
      </c>
      <c r="I27" s="54">
        <f>'[3]Øvrige lister'!AE29</f>
        <v>0</v>
      </c>
      <c r="J27" s="54">
        <f>'[3]Øvrige lister'!AF29</f>
        <v>0</v>
      </c>
      <c r="K27" s="54">
        <f>'[3]Øvrige lister'!AG29</f>
        <v>0</v>
      </c>
      <c r="L27">
        <f>'[3]Øvrige lister'!AH29</f>
        <v>0</v>
      </c>
      <c r="M27" s="54">
        <f>'[3]Øvrige lister'!AI29</f>
        <v>0</v>
      </c>
      <c r="N27">
        <f>'[3]Øvrige lister'!AJ29</f>
        <v>0</v>
      </c>
      <c r="Y27" s="54" t="str">
        <f>'[3]Øvrige lister'!V29</f>
        <v>Straw_legume_conv</v>
      </c>
      <c r="Z27" s="282" t="str">
        <f>'[3]Øvrige lister'!W29</f>
        <v>Moden</v>
      </c>
      <c r="AA27" s="282" t="str">
        <f>'[3]Øvrige lister'!X29</f>
        <v>Gul</v>
      </c>
    </row>
    <row r="28" spans="5:27" x14ac:dyDescent="0.3">
      <c r="E28" s="54" t="str">
        <f>'[3]Øvrige lister'!V30</f>
        <v>Ej til foder_org</v>
      </c>
      <c r="G28" s="54">
        <f>'[3]Øvrige lister'!AC30</f>
        <v>0</v>
      </c>
      <c r="H28" s="54">
        <f>'[3]Øvrige lister'!AD30</f>
        <v>0</v>
      </c>
      <c r="I28" s="54">
        <f>'[3]Øvrige lister'!AE30</f>
        <v>0</v>
      </c>
      <c r="J28" s="54">
        <f>'[3]Øvrige lister'!AF30</f>
        <v>0</v>
      </c>
      <c r="K28" s="54">
        <f>'[3]Øvrige lister'!AG30</f>
        <v>0</v>
      </c>
      <c r="L28">
        <f>'[3]Øvrige lister'!AH30</f>
        <v>0</v>
      </c>
      <c r="M28" s="54">
        <f>'[3]Øvrige lister'!AI30</f>
        <v>0</v>
      </c>
      <c r="N28">
        <f>'[3]Øvrige lister'!AJ30</f>
        <v>0</v>
      </c>
      <c r="Y28" s="54" t="str">
        <f>'[3]Øvrige lister'!V30</f>
        <v>Ej til foder_org</v>
      </c>
      <c r="Z28" s="282" t="str">
        <f>'[3]Øvrige lister'!W30</f>
        <v>Moden</v>
      </c>
      <c r="AA28" s="282" t="str">
        <f>'[3]Øvrige lister'!X30</f>
        <v>Gul</v>
      </c>
    </row>
    <row r="29" spans="5:27" x14ac:dyDescent="0.3">
      <c r="E29" s="54" t="str">
        <f>'[3]Øvrige lister'!V31</f>
        <v>Grain_org</v>
      </c>
      <c r="G29" s="54">
        <f>'[3]Øvrige lister'!AC31</f>
        <v>0</v>
      </c>
      <c r="H29" s="54">
        <f>'[3]Øvrige lister'!AD31</f>
        <v>0</v>
      </c>
      <c r="I29" s="54">
        <f>'[3]Øvrige lister'!AE31</f>
        <v>0</v>
      </c>
      <c r="J29" s="54">
        <f>'[3]Øvrige lister'!AF31</f>
        <v>0</v>
      </c>
      <c r="K29" s="54">
        <f>'[3]Øvrige lister'!AG31</f>
        <v>0</v>
      </c>
      <c r="L29">
        <f>'[3]Øvrige lister'!AH31</f>
        <v>0</v>
      </c>
      <c r="M29" s="54">
        <f>'[3]Øvrige lister'!AI31</f>
        <v>0</v>
      </c>
      <c r="N29">
        <f>'[3]Øvrige lister'!AJ31</f>
        <v>0</v>
      </c>
      <c r="Y29" s="54" t="str">
        <f>'[3]Øvrige lister'!V31</f>
        <v>Grain_org</v>
      </c>
      <c r="Z29" s="282" t="str">
        <f>'[3]Øvrige lister'!W31</f>
        <v>Grain_crop</v>
      </c>
      <c r="AA29" s="282" t="str">
        <f>'[3]Øvrige lister'!X31</f>
        <v>Kerne</v>
      </c>
    </row>
    <row r="30" spans="5:27" x14ac:dyDescent="0.3">
      <c r="E30" s="54" t="str">
        <f>'[3]Øvrige lister'!V32</f>
        <v>Protein_1_org</v>
      </c>
      <c r="G30" s="54">
        <f>'[3]Øvrige lister'!AC32</f>
        <v>0</v>
      </c>
      <c r="H30" s="54">
        <f>'[3]Øvrige lister'!AD32</f>
        <v>0</v>
      </c>
      <c r="I30" s="54">
        <f>'[3]Øvrige lister'!AE32</f>
        <v>0</v>
      </c>
      <c r="J30" s="54">
        <f>'[3]Øvrige lister'!AF32</f>
        <v>0</v>
      </c>
      <c r="K30" s="54">
        <f>'[3]Øvrige lister'!AG32</f>
        <v>0</v>
      </c>
      <c r="L30">
        <f>'[3]Øvrige lister'!AH32</f>
        <v>0</v>
      </c>
      <c r="M30" s="54">
        <f>'[3]Øvrige lister'!AI32</f>
        <v>0</v>
      </c>
      <c r="N30">
        <f>'[3]Øvrige lister'!AJ32</f>
        <v>0</v>
      </c>
      <c r="Y30" s="54" t="str">
        <f>'[3]Øvrige lister'!V32</f>
        <v>Protein_1_org</v>
      </c>
      <c r="Z30" s="282" t="str">
        <f>'[3]Øvrige lister'!W32</f>
        <v>Moden</v>
      </c>
      <c r="AA30" s="282" t="str">
        <f>'[3]Øvrige lister'!X32</f>
        <v>Forarbejdet</v>
      </c>
    </row>
    <row r="31" spans="5:27" x14ac:dyDescent="0.3">
      <c r="E31" s="54" t="str">
        <f>'[3]Øvrige lister'!V33</f>
        <v>Export_org</v>
      </c>
      <c r="G31" s="54">
        <f>'[3]Øvrige lister'!AC33</f>
        <v>0</v>
      </c>
      <c r="H31" s="54">
        <f>'[3]Øvrige lister'!AD33</f>
        <v>0</v>
      </c>
      <c r="I31" s="54">
        <f>'[3]Øvrige lister'!AE33</f>
        <v>0</v>
      </c>
      <c r="J31" s="54">
        <f>'[3]Øvrige lister'!AF33</f>
        <v>0</v>
      </c>
      <c r="K31" s="54">
        <f>'[3]Øvrige lister'!AG33</f>
        <v>0</v>
      </c>
      <c r="L31">
        <f>'[3]Øvrige lister'!AH33</f>
        <v>0</v>
      </c>
      <c r="M31" s="54">
        <f>'[3]Øvrige lister'!AI33</f>
        <v>0</v>
      </c>
      <c r="N31">
        <f>'[3]Øvrige lister'!AJ33</f>
        <v>0</v>
      </c>
      <c r="Y31" s="54" t="str">
        <f>'[3]Øvrige lister'!V33</f>
        <v>Export_org</v>
      </c>
      <c r="Z31" s="282">
        <f>'[3]Øvrige lister'!W33</f>
        <v>0</v>
      </c>
      <c r="AA31" s="282">
        <f>'[3]Øvrige lister'!X33</f>
        <v>0</v>
      </c>
    </row>
    <row r="32" spans="5:27" x14ac:dyDescent="0.3">
      <c r="E32" s="54" t="str">
        <f>'[3]Øvrige lister'!V34</f>
        <v>Oilseed_org</v>
      </c>
      <c r="G32" s="54">
        <f>'[3]Øvrige lister'!AC34</f>
        <v>0</v>
      </c>
      <c r="H32" s="54">
        <f>'[3]Øvrige lister'!AD34</f>
        <v>0</v>
      </c>
      <c r="I32" s="54">
        <f>'[3]Øvrige lister'!AE34</f>
        <v>0</v>
      </c>
      <c r="J32" s="54">
        <f>'[3]Øvrige lister'!AF34</f>
        <v>0</v>
      </c>
      <c r="K32" s="54">
        <f>'[3]Øvrige lister'!AG34</f>
        <v>0</v>
      </c>
      <c r="L32">
        <f>'[3]Øvrige lister'!AH34</f>
        <v>0</v>
      </c>
      <c r="M32" s="54">
        <f>'[3]Øvrige lister'!AI34</f>
        <v>0</v>
      </c>
      <c r="N32">
        <f>'[3]Øvrige lister'!AJ34</f>
        <v>0</v>
      </c>
      <c r="Y32" s="54" t="str">
        <f>'[3]Øvrige lister'!V34</f>
        <v>Oilseed_org</v>
      </c>
      <c r="Z32" s="282" t="str">
        <f>'[3]Øvrige lister'!W34</f>
        <v>Moden</v>
      </c>
      <c r="AA32" s="282" t="str">
        <f>'[3]Øvrige lister'!X34</f>
        <v>Kerne</v>
      </c>
    </row>
    <row r="33" spans="4:27" x14ac:dyDescent="0.3">
      <c r="E33" s="54" t="str">
        <f>'[3]Øvrige lister'!V35</f>
        <v>Loss_org</v>
      </c>
      <c r="G33" s="54">
        <f>'[3]Øvrige lister'!AC35</f>
        <v>0</v>
      </c>
      <c r="H33" s="54">
        <f>'[3]Øvrige lister'!AD35</f>
        <v>0</v>
      </c>
      <c r="I33" s="54">
        <f>'[3]Øvrige lister'!AE35</f>
        <v>0</v>
      </c>
      <c r="J33" s="54">
        <f>'[3]Øvrige lister'!AF35</f>
        <v>0</v>
      </c>
      <c r="K33" s="54">
        <f>'[3]Øvrige lister'!AG35</f>
        <v>0</v>
      </c>
      <c r="L33">
        <f>'[3]Øvrige lister'!AH35</f>
        <v>0</v>
      </c>
      <c r="M33" s="54">
        <f>'[3]Øvrige lister'!AI35</f>
        <v>0</v>
      </c>
      <c r="N33">
        <f>'[3]Øvrige lister'!AJ35</f>
        <v>0</v>
      </c>
      <c r="Y33" s="54" t="str">
        <f>'[3]Øvrige lister'!V35</f>
        <v>Loss_org</v>
      </c>
      <c r="Z33" s="282">
        <f>'[3]Øvrige lister'!W35</f>
        <v>0</v>
      </c>
      <c r="AA33" s="282">
        <f>'[3]Øvrige lister'!X35</f>
        <v>0</v>
      </c>
    </row>
    <row r="34" spans="4:27" x14ac:dyDescent="0.3">
      <c r="E34" s="54" t="str">
        <f>'[3]Øvrige lister'!V36</f>
        <v>Exit_org</v>
      </c>
      <c r="G34" s="54">
        <f>'[3]Øvrige lister'!AC36</f>
        <v>0</v>
      </c>
      <c r="H34" s="54">
        <f>'[3]Øvrige lister'!AD36</f>
        <v>0</v>
      </c>
      <c r="I34" s="54">
        <f>'[3]Øvrige lister'!AE36</f>
        <v>0</v>
      </c>
      <c r="J34" s="54">
        <f>'[3]Øvrige lister'!AF36</f>
        <v>0</v>
      </c>
      <c r="K34" s="54">
        <f>'[3]Øvrige lister'!AG36</f>
        <v>0</v>
      </c>
      <c r="L34">
        <f>'[3]Øvrige lister'!AH36</f>
        <v>0</v>
      </c>
      <c r="M34" s="54">
        <f>'[3]Øvrige lister'!AI36</f>
        <v>0</v>
      </c>
      <c r="N34">
        <f>'[3]Øvrige lister'!AJ36</f>
        <v>0</v>
      </c>
      <c r="Y34" s="54" t="str">
        <f>'[3]Øvrige lister'!V36</f>
        <v>Exit_org</v>
      </c>
      <c r="Z34" s="282" t="str">
        <f>'[3]Øvrige lister'!W36</f>
        <v>Loss</v>
      </c>
      <c r="AA34" s="282" t="str">
        <f>'[3]Øvrige lister'!X36</f>
        <v>Exit_model</v>
      </c>
    </row>
    <row r="35" spans="4:27" x14ac:dyDescent="0.3">
      <c r="E35" s="54" t="str">
        <f>'[3]Øvrige lister'!V37</f>
        <v>Plant_slurry_org</v>
      </c>
      <c r="G35" s="54" t="str">
        <f>'[3]Øvrige lister'!AC37</f>
        <v>Ja</v>
      </c>
      <c r="H35" s="54">
        <f>'[3]Øvrige lister'!AD37</f>
        <v>90</v>
      </c>
      <c r="I35" s="54">
        <f>'[3]Øvrige lister'!AE37</f>
        <v>324</v>
      </c>
      <c r="J35" s="54">
        <f>'[3]Øvrige lister'!AF37</f>
        <v>325</v>
      </c>
      <c r="K35" s="54">
        <f>'[3]Øvrige lister'!AG37</f>
        <v>325</v>
      </c>
      <c r="L35" t="str">
        <f>'[3]Øvrige lister'!AH37</f>
        <v>as grass silage</v>
      </c>
      <c r="M35" s="54">
        <f>'[3]Øvrige lister'!AI37</f>
        <v>0</v>
      </c>
      <c r="N35">
        <f>'[3]Øvrige lister'!AJ37</f>
        <v>0</v>
      </c>
      <c r="Y35" s="54" t="str">
        <f>'[3]Øvrige lister'!V37</f>
        <v>Plant_slurry_org</v>
      </c>
      <c r="Z35" s="282" t="str">
        <f>'[3]Øvrige lister'!W37</f>
        <v>Plant_organic_ferti_org</v>
      </c>
      <c r="AA35" s="282" t="str">
        <f>'[3]Øvrige lister'!X37</f>
        <v>Field_application</v>
      </c>
    </row>
    <row r="36" spans="4:27" x14ac:dyDescent="0.3">
      <c r="E36" s="54" t="str">
        <f>'[3]Øvrige lister'!V38</f>
        <v>Biochar_org</v>
      </c>
      <c r="G36" s="54">
        <f>'[3]Øvrige lister'!AC38</f>
        <v>0</v>
      </c>
      <c r="H36" s="54">
        <f>'[3]Øvrige lister'!AD38</f>
        <v>0</v>
      </c>
      <c r="I36" s="54">
        <f>'[3]Øvrige lister'!AE38</f>
        <v>0</v>
      </c>
      <c r="J36" s="54">
        <f>'[3]Øvrige lister'!AF38</f>
        <v>0</v>
      </c>
      <c r="K36" s="54">
        <f>'[3]Øvrige lister'!AG38</f>
        <v>0</v>
      </c>
      <c r="L36">
        <f>'[3]Øvrige lister'!AH38</f>
        <v>0</v>
      </c>
      <c r="M36" s="54">
        <f>'[3]Øvrige lister'!AI38</f>
        <v>0</v>
      </c>
      <c r="N36">
        <f>'[3]Øvrige lister'!AJ38</f>
        <v>0</v>
      </c>
      <c r="Y36" s="54" t="str">
        <f>'[3]Øvrige lister'!V38</f>
        <v>Biochar_org</v>
      </c>
      <c r="Z36" s="282" t="str">
        <f>'[3]Øvrige lister'!W38</f>
        <v>Soil_input_biochar_org</v>
      </c>
      <c r="AA36" s="282" t="str">
        <f>'[3]Øvrige lister'!X38</f>
        <v>Field_application</v>
      </c>
    </row>
    <row r="37" spans="4:27" x14ac:dyDescent="0.3">
      <c r="E37" s="54" t="str">
        <f>'[3]Øvrige lister'!V39</f>
        <v>Protein_2_org</v>
      </c>
      <c r="G37" s="54">
        <f>'[3]Øvrige lister'!AC39</f>
        <v>0</v>
      </c>
      <c r="H37" s="54">
        <f>'[3]Øvrige lister'!AD39</f>
        <v>0</v>
      </c>
      <c r="I37" s="54">
        <f>'[3]Øvrige lister'!AE39</f>
        <v>0</v>
      </c>
      <c r="J37" s="54">
        <f>'[3]Øvrige lister'!AF39</f>
        <v>0</v>
      </c>
      <c r="K37" s="54">
        <f>'[3]Øvrige lister'!AG39</f>
        <v>0</v>
      </c>
      <c r="L37">
        <f>'[3]Øvrige lister'!AH39</f>
        <v>0</v>
      </c>
      <c r="M37" s="54">
        <f>'[3]Øvrige lister'!AI39</f>
        <v>0</v>
      </c>
      <c r="N37">
        <f>'[3]Øvrige lister'!AJ39</f>
        <v>0</v>
      </c>
      <c r="Y37" s="54" t="str">
        <f>'[3]Øvrige lister'!V39</f>
        <v>Protein_2_org</v>
      </c>
      <c r="Z37" s="282" t="str">
        <f>'[3]Øvrige lister'!W39</f>
        <v>Moden</v>
      </c>
      <c r="AA37" s="282" t="str">
        <f>'[3]Øvrige lister'!X39</f>
        <v>Forarbejdet</v>
      </c>
    </row>
    <row r="38" spans="4:27" x14ac:dyDescent="0.3">
      <c r="E38" s="54" t="str">
        <f>'[3]Øvrige lister'!V40</f>
        <v>Grass_and_grass_clover_org</v>
      </c>
      <c r="G38" s="54">
        <f>'[3]Øvrige lister'!AC40</f>
        <v>0</v>
      </c>
      <c r="H38" s="54">
        <f>'[3]Øvrige lister'!AD40</f>
        <v>0</v>
      </c>
      <c r="I38" s="54">
        <f>'[3]Øvrige lister'!AE40</f>
        <v>0</v>
      </c>
      <c r="J38" s="54">
        <f>'[3]Øvrige lister'!AF40</f>
        <v>0</v>
      </c>
      <c r="K38" s="54">
        <f>'[3]Øvrige lister'!AG40</f>
        <v>0</v>
      </c>
      <c r="L38">
        <f>'[3]Øvrige lister'!AH40</f>
        <v>0</v>
      </c>
      <c r="M38" s="54">
        <f>'[3]Øvrige lister'!AI40</f>
        <v>0</v>
      </c>
      <c r="N38">
        <f>'[3]Øvrige lister'!AJ40</f>
        <v>0</v>
      </c>
      <c r="Y38" s="54" t="str">
        <f>'[3]Øvrige lister'!V40</f>
        <v>Grass_and_grass_clover_org</v>
      </c>
      <c r="Z38" s="282" t="str">
        <f>'[3]Øvrige lister'!W40</f>
        <v>Grøn</v>
      </c>
      <c r="AA38" s="282" t="str">
        <f>'[3]Øvrige lister'!X40</f>
        <v>Grøn</v>
      </c>
    </row>
    <row r="39" spans="4:27" x14ac:dyDescent="0.3">
      <c r="D39" t="str">
        <f>IF(B39="","",IF($G$5=Other_tables!I2,VLOOKUP(B39,Other_tables!E3:K129,5,FALSE),IF($G$5=Other_tables!J2,VLOOKUP(B39,Other_tables!E3:K129,6,FALSE),IF($G$5='Processed products'!$BE$4,VLOOKUP(B39,'Processed products'!$AK$5:$BE$104,23,FALSE),"?"))))</f>
        <v/>
      </c>
      <c r="E39" s="54" t="str">
        <f>'[3]Øvrige lister'!V41</f>
        <v>Maize_whole_crop_fresh_org</v>
      </c>
      <c r="G39" s="54">
        <f>'[3]Øvrige lister'!AC41</f>
        <v>0</v>
      </c>
      <c r="H39" s="54">
        <f>'[3]Øvrige lister'!AD41</f>
        <v>0</v>
      </c>
      <c r="I39" s="54">
        <f>'[3]Øvrige lister'!AE41</f>
        <v>0</v>
      </c>
      <c r="J39" s="54">
        <f>'[3]Øvrige lister'!AF41</f>
        <v>0</v>
      </c>
      <c r="K39" s="54">
        <f>'[3]Øvrige lister'!AG41</f>
        <v>0</v>
      </c>
      <c r="L39">
        <f>'[3]Øvrige lister'!AH41</f>
        <v>0</v>
      </c>
      <c r="M39" s="54">
        <f>'[3]Øvrige lister'!AI41</f>
        <v>0</v>
      </c>
      <c r="N39">
        <f>'[3]Øvrige lister'!AJ41</f>
        <v>0</v>
      </c>
      <c r="Y39" s="54" t="str">
        <f>'[3]Øvrige lister'!V41</f>
        <v>Maize_whole_crop_fresh_org</v>
      </c>
      <c r="Z39" s="282" t="str">
        <f>'[3]Øvrige lister'!W41</f>
        <v>Grøn</v>
      </c>
      <c r="AA39" s="282" t="str">
        <f>'[3]Øvrige lister'!X41</f>
        <v>Grøn</v>
      </c>
    </row>
    <row r="40" spans="4:27" x14ac:dyDescent="0.3">
      <c r="E40" s="54" t="str">
        <f>'[3]Øvrige lister'!V42</f>
        <v>Straw_legume_org</v>
      </c>
      <c r="G40" s="54">
        <f>'[3]Øvrige lister'!AC42</f>
        <v>0</v>
      </c>
      <c r="H40" s="54">
        <f>'[3]Øvrige lister'!AD42</f>
        <v>0</v>
      </c>
      <c r="I40" s="54">
        <f>'[3]Øvrige lister'!AE42</f>
        <v>0</v>
      </c>
      <c r="J40" s="54">
        <f>'[3]Øvrige lister'!AF42</f>
        <v>0</v>
      </c>
      <c r="K40" s="54">
        <f>'[3]Øvrige lister'!AG42</f>
        <v>0</v>
      </c>
      <c r="L40">
        <f>'[3]Øvrige lister'!AH42</f>
        <v>0</v>
      </c>
      <c r="M40" s="54">
        <f>'[3]Øvrige lister'!AI42</f>
        <v>0</v>
      </c>
      <c r="N40">
        <f>'[3]Øvrige lister'!AJ42</f>
        <v>0</v>
      </c>
      <c r="Y40" s="54" t="str">
        <f>'[3]Øvrige lister'!V42</f>
        <v>Straw_legume_org</v>
      </c>
      <c r="Z40" s="282" t="str">
        <f>'[3]Øvrige lister'!W42</f>
        <v>Moden</v>
      </c>
      <c r="AA40" s="282" t="str">
        <f>'[3]Øvrige lister'!X42</f>
        <v>Gul</v>
      </c>
    </row>
    <row r="41" spans="4:27" x14ac:dyDescent="0.3">
      <c r="E41" s="54" t="str">
        <f>'[3]Øvrige lister'!V43</f>
        <v>Soil_input_conv</v>
      </c>
      <c r="G41" s="54">
        <f>'[3]Øvrige lister'!AC43</f>
        <v>0</v>
      </c>
      <c r="H41" s="54">
        <f>'[3]Øvrige lister'!AD43</f>
        <v>0</v>
      </c>
      <c r="I41" s="54">
        <f>'[3]Øvrige lister'!AE43</f>
        <v>0</v>
      </c>
      <c r="J41" s="54">
        <f>'[3]Øvrige lister'!AF43</f>
        <v>0</v>
      </c>
      <c r="K41" s="54">
        <f>'[3]Øvrige lister'!AG43</f>
        <v>0</v>
      </c>
      <c r="L41">
        <f>'[3]Øvrige lister'!AH43</f>
        <v>0</v>
      </c>
      <c r="M41" s="54">
        <f>'[3]Øvrige lister'!AI43</f>
        <v>0</v>
      </c>
      <c r="N41">
        <f>'[3]Øvrige lister'!AJ43</f>
        <v>0</v>
      </c>
      <c r="Y41" s="54" t="str">
        <f>'[3]Øvrige lister'!V43</f>
        <v>Soil_input_conv</v>
      </c>
      <c r="Z41" s="282" t="str">
        <f>'[3]Øvrige lister'!W43</f>
        <v>Crop_residue</v>
      </c>
      <c r="AA41" s="282" t="str">
        <f>'[3]Øvrige lister'!X43</f>
        <v>Return</v>
      </c>
    </row>
    <row r="42" spans="4:27" x14ac:dyDescent="0.3">
      <c r="E42" s="54" t="str">
        <f>'[3]Øvrige lister'!V44</f>
        <v>Soil_input_org</v>
      </c>
      <c r="G42" s="54">
        <f>'[3]Øvrige lister'!AC44</f>
        <v>0</v>
      </c>
      <c r="H42" s="54">
        <f>'[3]Øvrige lister'!AD44</f>
        <v>0</v>
      </c>
      <c r="I42" s="54">
        <f>'[3]Øvrige lister'!AE44</f>
        <v>0</v>
      </c>
      <c r="J42" s="54">
        <f>'[3]Øvrige lister'!AF44</f>
        <v>0</v>
      </c>
      <c r="K42" s="54">
        <f>'[3]Øvrige lister'!AG44</f>
        <v>0</v>
      </c>
      <c r="L42">
        <f>'[3]Øvrige lister'!AH44</f>
        <v>0</v>
      </c>
      <c r="M42" s="54">
        <f>'[3]Øvrige lister'!AI44</f>
        <v>0</v>
      </c>
      <c r="N42">
        <f>'[3]Øvrige lister'!AJ44</f>
        <v>0</v>
      </c>
      <c r="Y42" s="54" t="str">
        <f>'[3]Øvrige lister'!V44</f>
        <v>Soil_input_org</v>
      </c>
      <c r="Z42" s="282" t="str">
        <f>'[3]Øvrige lister'!W44</f>
        <v>Crop_residue</v>
      </c>
      <c r="AA42" s="282" t="str">
        <f>'[3]Øvrige lister'!X44</f>
        <v>Return</v>
      </c>
    </row>
    <row r="43" spans="4:27" x14ac:dyDescent="0.3">
      <c r="E43" s="54" t="str">
        <f>'[3]Øvrige lister'!V45</f>
        <v>Cattle_slurry_conv</v>
      </c>
      <c r="G43" s="54" t="str">
        <f>'[3]Øvrige lister'!AC45</f>
        <v>Nej</v>
      </c>
      <c r="H43" s="54">
        <f>'[3]Øvrige lister'!AD45</f>
        <v>0</v>
      </c>
      <c r="I43" s="54">
        <f>'[3]Øvrige lister'!AE45</f>
        <v>230</v>
      </c>
      <c r="J43" s="54">
        <f>'[3]Øvrige lister'!AF45</f>
        <v>250</v>
      </c>
      <c r="K43" s="54">
        <f>'[3]Øvrige lister'!AG45</f>
        <v>275</v>
      </c>
      <c r="L43">
        <f>'[3]Øvrige lister'!AH45</f>
        <v>0</v>
      </c>
      <c r="M43" s="54">
        <f>'[3]Øvrige lister'!AI45</f>
        <v>0</v>
      </c>
      <c r="N43">
        <f>'[3]Øvrige lister'!AJ45</f>
        <v>0</v>
      </c>
      <c r="Y43" s="54" t="str">
        <f>'[3]Øvrige lister'!V45</f>
        <v>Cattle_slurry_conv</v>
      </c>
      <c r="Z43" s="282" t="str">
        <f>'[3]Øvrige lister'!W45</f>
        <v>Livestock_manure_conv</v>
      </c>
      <c r="AA43" s="282" t="str">
        <f>'[3]Øvrige lister'!X45</f>
        <v>Field_application</v>
      </c>
    </row>
    <row r="44" spans="4:27" x14ac:dyDescent="0.3">
      <c r="E44" s="54" t="str">
        <f>'[3]Øvrige lister'!V46</f>
        <v>Cattle_ajle_conv</v>
      </c>
      <c r="G44" s="54" t="str">
        <f>'[3]Øvrige lister'!AC46</f>
        <v>Nej</v>
      </c>
      <c r="H44" s="54">
        <f>'[3]Øvrige lister'!AD46</f>
        <v>0</v>
      </c>
      <c r="I44" s="54">
        <f>'[3]Øvrige lister'!AE46</f>
        <v>230</v>
      </c>
      <c r="J44" s="54">
        <f>'[3]Øvrige lister'!AF46</f>
        <v>250</v>
      </c>
      <c r="K44" s="54">
        <f>'[3]Øvrige lister'!AG46</f>
        <v>275</v>
      </c>
      <c r="L44">
        <f>'[3]Øvrige lister'!AH46</f>
        <v>0</v>
      </c>
      <c r="M44" s="54">
        <f>'[3]Øvrige lister'!AI46</f>
        <v>0</v>
      </c>
      <c r="N44">
        <f>'[3]Øvrige lister'!AJ46</f>
        <v>0</v>
      </c>
      <c r="Y44" s="54" t="str">
        <f>'[3]Øvrige lister'!V46</f>
        <v>Cattle_ajle_conv</v>
      </c>
      <c r="Z44" s="282" t="str">
        <f>'[3]Øvrige lister'!W46</f>
        <v>Livestock_manure_conv</v>
      </c>
      <c r="AA44" s="282" t="str">
        <f>'[3]Øvrige lister'!X46</f>
        <v>Field_application</v>
      </c>
    </row>
    <row r="45" spans="4:27" x14ac:dyDescent="0.3">
      <c r="E45" s="54" t="str">
        <f>'[3]Øvrige lister'!V47</f>
        <v>Cattle_solid_manure_conv</v>
      </c>
      <c r="G45" s="54" t="str">
        <f>'[3]Øvrige lister'!AC47</f>
        <v>Nej</v>
      </c>
      <c r="H45" s="54">
        <f>'[3]Øvrige lister'!AD47</f>
        <v>0</v>
      </c>
      <c r="I45" s="54">
        <f>'[3]Øvrige lister'!AE47</f>
        <v>263</v>
      </c>
      <c r="J45" s="54">
        <f>'[3]Øvrige lister'!AF47</f>
        <v>271</v>
      </c>
      <c r="K45" s="54">
        <f>'[3]Øvrige lister'!AG47</f>
        <v>275</v>
      </c>
      <c r="L45">
        <f>'[3]Øvrige lister'!AH47</f>
        <v>0</v>
      </c>
      <c r="M45" s="54">
        <f>'[3]Øvrige lister'!AI47</f>
        <v>0</v>
      </c>
      <c r="N45">
        <f>'[3]Øvrige lister'!AJ47</f>
        <v>0</v>
      </c>
      <c r="Y45" s="54" t="str">
        <f>'[3]Øvrige lister'!V47</f>
        <v>Cattle_solid_manure_conv</v>
      </c>
      <c r="Z45" s="282" t="str">
        <f>'[3]Øvrige lister'!W47</f>
        <v>Livestock_manure_conv</v>
      </c>
      <c r="AA45" s="282" t="str">
        <f>'[3]Øvrige lister'!X47</f>
        <v>Field_application</v>
      </c>
    </row>
    <row r="46" spans="4:27" x14ac:dyDescent="0.3">
      <c r="E46" s="54" t="str">
        <f>'[3]Øvrige lister'!V48</f>
        <v>Cattle_deep_litter_conv</v>
      </c>
      <c r="G46" s="54" t="str">
        <f>'[3]Øvrige lister'!AC48</f>
        <v>Nej</v>
      </c>
      <c r="H46" s="54">
        <f>'[3]Øvrige lister'!AD48</f>
        <v>0</v>
      </c>
      <c r="I46" s="54">
        <f>'[3]Øvrige lister'!AE48</f>
        <v>263</v>
      </c>
      <c r="J46" s="54">
        <f>'[3]Øvrige lister'!AF48</f>
        <v>271</v>
      </c>
      <c r="K46" s="54">
        <f>'[3]Øvrige lister'!AG48</f>
        <v>275</v>
      </c>
      <c r="L46">
        <f>'[3]Øvrige lister'!AH48</f>
        <v>0</v>
      </c>
      <c r="M46" s="54">
        <f>'[3]Øvrige lister'!AI48</f>
        <v>0</v>
      </c>
      <c r="N46">
        <f>'[3]Øvrige lister'!AJ48</f>
        <v>0</v>
      </c>
      <c r="Y46" s="54" t="str">
        <f>'[3]Øvrige lister'!V48</f>
        <v>Cattle_deep_litter_conv</v>
      </c>
      <c r="Z46" s="282" t="str">
        <f>'[3]Øvrige lister'!W48</f>
        <v>Livestock_manure_conv</v>
      </c>
      <c r="AA46" s="282" t="str">
        <f>'[3]Øvrige lister'!X48</f>
        <v>Field_application</v>
      </c>
    </row>
    <row r="47" spans="4:27" x14ac:dyDescent="0.3">
      <c r="E47" s="54" t="str">
        <f>'[3]Øvrige lister'!V49</f>
        <v>Afgraesningstab_conv</v>
      </c>
      <c r="G47" s="54" t="str">
        <f>'[3]Øvrige lister'!AC49</f>
        <v>Nej</v>
      </c>
      <c r="H47" s="54">
        <f>'[3]Øvrige lister'!AD49</f>
        <v>0</v>
      </c>
      <c r="I47" s="54">
        <f>'[3]Øvrige lister'!AE49</f>
        <v>0</v>
      </c>
      <c r="J47" s="54">
        <f>'[3]Øvrige lister'!AF49</f>
        <v>0</v>
      </c>
      <c r="K47" s="54">
        <f>'[3]Øvrige lister'!AG49</f>
        <v>0</v>
      </c>
      <c r="L47">
        <f>'[3]Øvrige lister'!AH49</f>
        <v>0</v>
      </c>
      <c r="M47" s="54">
        <f>'[3]Øvrige lister'!AI49</f>
        <v>0</v>
      </c>
      <c r="N47">
        <f>'[3]Øvrige lister'!AJ49</f>
        <v>0</v>
      </c>
      <c r="Y47" s="54" t="str">
        <f>'[3]Øvrige lister'!V49</f>
        <v>Afgraesningstab_conv</v>
      </c>
      <c r="Z47" s="282" t="str">
        <f>'[3]Øvrige lister'!W49</f>
        <v>Crop_residue</v>
      </c>
      <c r="AA47" s="282" t="str">
        <f>'[3]Øvrige lister'!X49</f>
        <v>Return</v>
      </c>
    </row>
    <row r="48" spans="4:27" x14ac:dyDescent="0.3">
      <c r="E48" s="54" t="str">
        <f>'[3]Øvrige lister'!V50</f>
        <v>Cattle_dung_urine_field_conv</v>
      </c>
      <c r="G48" s="54" t="str">
        <f>'[3]Øvrige lister'!AC50</f>
        <v>Nej</v>
      </c>
      <c r="H48" s="54">
        <f>'[3]Øvrige lister'!AD50</f>
        <v>0</v>
      </c>
      <c r="I48" s="54">
        <f>'[3]Øvrige lister'!AE50</f>
        <v>0</v>
      </c>
      <c r="J48" s="54">
        <f>'[3]Øvrige lister'!AF50</f>
        <v>0</v>
      </c>
      <c r="K48" s="54">
        <f>'[3]Øvrige lister'!AG50</f>
        <v>0</v>
      </c>
      <c r="L48">
        <f>'[3]Øvrige lister'!AH50</f>
        <v>0</v>
      </c>
      <c r="M48" s="54">
        <f>'[3]Øvrige lister'!AI50</f>
        <v>0</v>
      </c>
      <c r="N48">
        <f>'[3]Øvrige lister'!AJ50</f>
        <v>0</v>
      </c>
      <c r="Y48" s="54" t="str">
        <f>'[3]Øvrige lister'!V50</f>
        <v>Cattle_dung_urine_field_conv</v>
      </c>
      <c r="Z48" s="282" t="str">
        <f>'[3]Øvrige lister'!W50</f>
        <v>Dung_field_conv</v>
      </c>
      <c r="AA48" s="282" t="str">
        <f>'[3]Øvrige lister'!X50</f>
        <v>Field_application</v>
      </c>
    </row>
    <row r="49" spans="5:27" x14ac:dyDescent="0.3">
      <c r="E49" s="54" t="str">
        <f>'[3]Øvrige lister'!V51</f>
        <v>Pig_slurry_conv</v>
      </c>
      <c r="G49" s="54" t="str">
        <f>'[3]Øvrige lister'!AC51</f>
        <v>Nej</v>
      </c>
      <c r="H49" s="54">
        <f>'[3]Øvrige lister'!AD51</f>
        <v>0</v>
      </c>
      <c r="I49" s="54">
        <f>'[3]Øvrige lister'!AE51</f>
        <v>335</v>
      </c>
      <c r="J49" s="54">
        <f>'[3]Øvrige lister'!AF51</f>
        <v>345</v>
      </c>
      <c r="K49" s="54">
        <f>'[3]Øvrige lister'!AG51</f>
        <v>350</v>
      </c>
      <c r="L49">
        <f>'[3]Øvrige lister'!AH51</f>
        <v>0</v>
      </c>
      <c r="M49" s="54">
        <f>'[3]Øvrige lister'!AI51</f>
        <v>0</v>
      </c>
      <c r="N49">
        <f>'[3]Øvrige lister'!AJ51</f>
        <v>0</v>
      </c>
      <c r="Y49" s="54" t="str">
        <f>'[3]Øvrige lister'!V51</f>
        <v>Pig_slurry_conv</v>
      </c>
      <c r="Z49" s="282" t="str">
        <f>'[3]Øvrige lister'!W51</f>
        <v>Livestock_manure_conv</v>
      </c>
      <c r="AA49" s="282" t="str">
        <f>'[3]Øvrige lister'!X51</f>
        <v>Field_application</v>
      </c>
    </row>
    <row r="50" spans="5:27" x14ac:dyDescent="0.3">
      <c r="E50" s="54" t="str">
        <f>'[3]Øvrige lister'!V52</f>
        <v>Pig_solid_manure_conv</v>
      </c>
      <c r="G50" s="54" t="str">
        <f>'[3]Øvrige lister'!AC52</f>
        <v>Nej</v>
      </c>
      <c r="H50" s="54">
        <f>'[3]Øvrige lister'!AD52</f>
        <v>0</v>
      </c>
      <c r="I50" s="54">
        <f>'[3]Øvrige lister'!AE52</f>
        <v>263</v>
      </c>
      <c r="J50" s="54">
        <f>'[3]Øvrige lister'!AF52</f>
        <v>271</v>
      </c>
      <c r="K50" s="54">
        <f>'[3]Øvrige lister'!AG52</f>
        <v>275</v>
      </c>
      <c r="L50" t="str">
        <f>'[3]Øvrige lister'!AH52</f>
        <v>as cattle</v>
      </c>
      <c r="M50" s="54">
        <f>'[3]Øvrige lister'!AI52</f>
        <v>0</v>
      </c>
      <c r="N50">
        <f>'[3]Øvrige lister'!AJ52</f>
        <v>0</v>
      </c>
      <c r="Y50" s="54" t="str">
        <f>'[3]Øvrige lister'!V52</f>
        <v>Pig_solid_manure_conv</v>
      </c>
      <c r="Z50" s="282" t="str">
        <f>'[3]Øvrige lister'!W52</f>
        <v>Livestock_manure_conv</v>
      </c>
      <c r="AA50" s="282" t="str">
        <f>'[3]Øvrige lister'!X52</f>
        <v>Field_application</v>
      </c>
    </row>
    <row r="51" spans="5:27" x14ac:dyDescent="0.3">
      <c r="E51" s="54" t="str">
        <f>'[3]Øvrige lister'!V53</f>
        <v>Pig_ajle_conv</v>
      </c>
      <c r="G51" s="54" t="str">
        <f>'[3]Øvrige lister'!AC53</f>
        <v>Nej</v>
      </c>
      <c r="H51" s="54">
        <f>'[3]Øvrige lister'!AD53</f>
        <v>0</v>
      </c>
      <c r="I51" s="54">
        <f>'[3]Øvrige lister'!AE53</f>
        <v>335</v>
      </c>
      <c r="J51" s="54">
        <f>'[3]Øvrige lister'!AF53</f>
        <v>345</v>
      </c>
      <c r="K51" s="54">
        <f>'[3]Øvrige lister'!AG53</f>
        <v>350</v>
      </c>
      <c r="L51">
        <f>'[3]Øvrige lister'!AH53</f>
        <v>0</v>
      </c>
      <c r="M51" s="54">
        <f>'[3]Øvrige lister'!AI53</f>
        <v>0</v>
      </c>
      <c r="N51">
        <f>'[3]Øvrige lister'!AJ53</f>
        <v>0</v>
      </c>
      <c r="Y51" s="54" t="str">
        <f>'[3]Øvrige lister'!V53</f>
        <v>Pig_ajle_conv</v>
      </c>
      <c r="Z51" s="282" t="str">
        <f>'[3]Øvrige lister'!W53</f>
        <v>Livestock_manure_conv</v>
      </c>
      <c r="AA51" s="282" t="str">
        <f>'[3]Øvrige lister'!X53</f>
        <v>Field_application</v>
      </c>
    </row>
    <row r="52" spans="5:27" x14ac:dyDescent="0.3">
      <c r="E52" s="54" t="str">
        <f>'[3]Øvrige lister'!V54</f>
        <v>Sows_deep_litter_conv</v>
      </c>
      <c r="G52" s="54" t="str">
        <f>'[3]Øvrige lister'!AC54</f>
        <v>Nej</v>
      </c>
      <c r="H52" s="54">
        <f>'[3]Øvrige lister'!AD54</f>
        <v>0</v>
      </c>
      <c r="I52" s="54">
        <f>'[3]Øvrige lister'!AE54</f>
        <v>263</v>
      </c>
      <c r="J52" s="54">
        <f>'[3]Øvrige lister'!AF54</f>
        <v>271</v>
      </c>
      <c r="K52" s="54">
        <f>'[3]Øvrige lister'!AG54</f>
        <v>275</v>
      </c>
      <c r="L52" t="str">
        <f>'[3]Øvrige lister'!AH54</f>
        <v>as cattle</v>
      </c>
      <c r="M52" s="54">
        <f>'[3]Øvrige lister'!AI54</f>
        <v>0</v>
      </c>
      <c r="N52">
        <f>'[3]Øvrige lister'!AJ54</f>
        <v>0</v>
      </c>
      <c r="Y52" s="54" t="str">
        <f>'[3]Øvrige lister'!V54</f>
        <v>Sows_deep_litter_conv</v>
      </c>
      <c r="Z52" s="282" t="str">
        <f>'[3]Øvrige lister'!W54</f>
        <v>Livestock_manure_conv</v>
      </c>
      <c r="AA52" s="282" t="str">
        <f>'[3]Øvrige lister'!X54</f>
        <v>Field_application</v>
      </c>
    </row>
    <row r="53" spans="5:27" x14ac:dyDescent="0.3">
      <c r="E53" s="54" t="str">
        <f>'[3]Øvrige lister'!V55</f>
        <v>Pig_dung_urine_field_conv</v>
      </c>
      <c r="G53" s="54" t="str">
        <f>'[3]Øvrige lister'!AC55</f>
        <v>Nej</v>
      </c>
      <c r="H53" s="54">
        <f>'[3]Øvrige lister'!AD55</f>
        <v>0</v>
      </c>
      <c r="I53" s="54">
        <f>'[3]Øvrige lister'!AE55</f>
        <v>0</v>
      </c>
      <c r="J53" s="54">
        <f>'[3]Øvrige lister'!AF55</f>
        <v>0</v>
      </c>
      <c r="K53" s="54">
        <f>'[3]Øvrige lister'!AG55</f>
        <v>0</v>
      </c>
      <c r="L53">
        <f>'[3]Øvrige lister'!AH55</f>
        <v>0</v>
      </c>
      <c r="M53" s="54">
        <f>'[3]Øvrige lister'!AI55</f>
        <v>0</v>
      </c>
      <c r="N53">
        <f>'[3]Øvrige lister'!AJ55</f>
        <v>0</v>
      </c>
      <c r="Y53" s="54" t="str">
        <f>'[3]Øvrige lister'!V55</f>
        <v>Pig_dung_urine_field_conv</v>
      </c>
      <c r="Z53" s="282" t="str">
        <f>'[3]Øvrige lister'!W55</f>
        <v>Dung_field_conv</v>
      </c>
      <c r="AA53" s="282" t="str">
        <f>'[3]Øvrige lister'!X55</f>
        <v>Field_application</v>
      </c>
    </row>
    <row r="54" spans="5:27" x14ac:dyDescent="0.3">
      <c r="E54" s="54" t="str">
        <f>'[3]Øvrige lister'!V56</f>
        <v>Dead_meat_conv</v>
      </c>
      <c r="G54" s="54">
        <f>'[3]Øvrige lister'!AC56</f>
        <v>0</v>
      </c>
      <c r="H54" s="54">
        <f>'[3]Øvrige lister'!AD56</f>
        <v>0</v>
      </c>
      <c r="I54" s="54">
        <f>'[3]Øvrige lister'!AE56</f>
        <v>0</v>
      </c>
      <c r="J54" s="54">
        <f>'[3]Øvrige lister'!AF56</f>
        <v>0</v>
      </c>
      <c r="K54" s="54">
        <f>'[3]Øvrige lister'!AG56</f>
        <v>0</v>
      </c>
      <c r="L54">
        <f>'[3]Øvrige lister'!AH56</f>
        <v>0</v>
      </c>
      <c r="M54" s="54">
        <f>'[3]Øvrige lister'!AI56</f>
        <v>0</v>
      </c>
      <c r="N54">
        <f>'[3]Øvrige lister'!AJ56</f>
        <v>0</v>
      </c>
      <c r="Y54" s="54" t="str">
        <f>'[3]Øvrige lister'!V56</f>
        <v>Dead_meat_conv</v>
      </c>
      <c r="Z54" s="282" t="str">
        <f>'[3]Øvrige lister'!W56</f>
        <v>Dead_meat</v>
      </c>
      <c r="AA54" s="282" t="str">
        <f>'[3]Øvrige lister'!X56</f>
        <v>Exit_model</v>
      </c>
    </row>
    <row r="55" spans="5:27" x14ac:dyDescent="0.3">
      <c r="E55" s="54" t="str">
        <f>'[3]Øvrige lister'!V57</f>
        <v>Pork_meat_conv</v>
      </c>
      <c r="G55" s="54">
        <f>'[3]Øvrige lister'!AC57</f>
        <v>0</v>
      </c>
      <c r="H55" s="54">
        <f>'[3]Øvrige lister'!AD57</f>
        <v>0</v>
      </c>
      <c r="I55" s="54">
        <f>'[3]Øvrige lister'!AE57</f>
        <v>0</v>
      </c>
      <c r="J55" s="54">
        <f>'[3]Øvrige lister'!AF57</f>
        <v>0</v>
      </c>
      <c r="K55" s="54">
        <f>'[3]Øvrige lister'!AG57</f>
        <v>0</v>
      </c>
      <c r="L55">
        <f>'[3]Øvrige lister'!AH57</f>
        <v>0</v>
      </c>
      <c r="M55" s="54">
        <f>'[3]Øvrige lister'!AI57</f>
        <v>0</v>
      </c>
      <c r="N55">
        <f>'[3]Øvrige lister'!AJ57</f>
        <v>0</v>
      </c>
      <c r="Y55" s="54" t="str">
        <f>'[3]Øvrige lister'!V57</f>
        <v>Pork_meat_conv</v>
      </c>
      <c r="Z55" s="282" t="str">
        <f>'[3]Øvrige lister'!W57</f>
        <v>Meat</v>
      </c>
      <c r="AA55" s="282" t="str">
        <f>'[3]Øvrige lister'!X57</f>
        <v>Exit_model</v>
      </c>
    </row>
    <row r="56" spans="5:27" x14ac:dyDescent="0.3">
      <c r="E56" s="54" t="str">
        <f>'[3]Øvrige lister'!V58</f>
        <v>Biogas_not_upgraded</v>
      </c>
      <c r="G56" s="54">
        <f>'[3]Øvrige lister'!AC58</f>
        <v>0</v>
      </c>
      <c r="H56" s="54">
        <f>'[3]Øvrige lister'!AD58</f>
        <v>0</v>
      </c>
      <c r="I56" s="54">
        <f>'[3]Øvrige lister'!AE58</f>
        <v>0</v>
      </c>
      <c r="J56" s="54">
        <f>'[3]Øvrige lister'!AF58</f>
        <v>0</v>
      </c>
      <c r="K56" s="54">
        <f>'[3]Øvrige lister'!AG58</f>
        <v>0</v>
      </c>
      <c r="L56">
        <f>'[3]Øvrige lister'!AH58</f>
        <v>0</v>
      </c>
      <c r="M56" s="54">
        <f>'[3]Øvrige lister'!AI58</f>
        <v>0</v>
      </c>
      <c r="N56">
        <f>'[3]Øvrige lister'!AJ58</f>
        <v>0</v>
      </c>
      <c r="Y56" s="54" t="str">
        <f>'[3]Øvrige lister'!V58</f>
        <v>Biogas_not_upgraded</v>
      </c>
      <c r="Z56" s="282" t="str">
        <f>'[3]Øvrige lister'!W58</f>
        <v>Energi</v>
      </c>
      <c r="AA56" s="282" t="str">
        <f>'[3]Øvrige lister'!X58</f>
        <v>Forarbejdet</v>
      </c>
    </row>
    <row r="57" spans="5:27" x14ac:dyDescent="0.3">
      <c r="E57" s="54" t="str">
        <f>'[3]Øvrige lister'!V59</f>
        <v>Degassed_cattle_slurry_conv</v>
      </c>
      <c r="G57" s="54" t="str">
        <f>'[3]Øvrige lister'!AC59</f>
        <v>Nej</v>
      </c>
      <c r="H57" s="54">
        <f>'[3]Øvrige lister'!AD59</f>
        <v>0</v>
      </c>
      <c r="I57" s="54">
        <f>'[3]Øvrige lister'!AE59</f>
        <v>0</v>
      </c>
      <c r="J57" s="54">
        <f>'[3]Øvrige lister'!AF59</f>
        <v>0</v>
      </c>
      <c r="K57" s="54">
        <f>'[3]Øvrige lister'!AG59</f>
        <v>0</v>
      </c>
      <c r="L57">
        <f>'[3]Øvrige lister'!AH59</f>
        <v>0</v>
      </c>
      <c r="M57" s="54">
        <f>'[3]Øvrige lister'!AI59</f>
        <v>0</v>
      </c>
      <c r="N57">
        <f>'[3]Øvrige lister'!AJ59</f>
        <v>0</v>
      </c>
      <c r="Y57" s="54" t="str">
        <f>'[3]Øvrige lister'!V59</f>
        <v>Degassed_cattle_slurry_conv</v>
      </c>
      <c r="Z57" s="282" t="str">
        <f>'[3]Øvrige lister'!W59</f>
        <v>Degas_livestock_manure_conv</v>
      </c>
      <c r="AA57" s="282" t="str">
        <f>'[3]Øvrige lister'!X59</f>
        <v>Field_application</v>
      </c>
    </row>
    <row r="58" spans="5:27" x14ac:dyDescent="0.3">
      <c r="E58" s="54" t="str">
        <f>'[3]Øvrige lister'!V60</f>
        <v>Straw_conv</v>
      </c>
      <c r="G58" s="54" t="str">
        <f>'[3]Øvrige lister'!AC60</f>
        <v>Ja</v>
      </c>
      <c r="H58" s="54">
        <f>'[3]Øvrige lister'!AD60</f>
        <v>95</v>
      </c>
      <c r="I58" s="54">
        <f>'[3]Øvrige lister'!AE60</f>
        <v>278</v>
      </c>
      <c r="J58" s="54">
        <f>'[3]Øvrige lister'!AF60</f>
        <v>286</v>
      </c>
      <c r="K58" s="54">
        <f>'[3]Øvrige lister'!AG60</f>
        <v>290</v>
      </c>
      <c r="L58">
        <f>'[3]Øvrige lister'!AH60</f>
        <v>0</v>
      </c>
      <c r="M58" s="54">
        <f>'[3]Øvrige lister'!AI60</f>
        <v>0</v>
      </c>
      <c r="N58">
        <f>'[3]Øvrige lister'!AJ60</f>
        <v>0</v>
      </c>
      <c r="Y58" s="54" t="str">
        <f>'[3]Øvrige lister'!V60</f>
        <v>Straw_conv</v>
      </c>
      <c r="Z58" s="282" t="str">
        <f>'[3]Øvrige lister'!W60</f>
        <v>Moden</v>
      </c>
      <c r="AA58" s="282" t="str">
        <f>'[3]Øvrige lister'!X60</f>
        <v>Gul</v>
      </c>
    </row>
    <row r="59" spans="5:27" x14ac:dyDescent="0.3">
      <c r="E59" s="54" t="str">
        <f>'[3]Øvrige lister'!V61</f>
        <v>Straw_org</v>
      </c>
      <c r="G59" s="54" t="str">
        <f>'[3]Øvrige lister'!AC61</f>
        <v>Ja</v>
      </c>
      <c r="H59" s="54">
        <f>'[3]Øvrige lister'!AD61</f>
        <v>95</v>
      </c>
      <c r="I59" s="54">
        <f>'[3]Øvrige lister'!AE61</f>
        <v>278</v>
      </c>
      <c r="J59" s="54">
        <f>'[3]Øvrige lister'!AF61</f>
        <v>286</v>
      </c>
      <c r="K59" s="54">
        <f>'[3]Øvrige lister'!AG61</f>
        <v>290</v>
      </c>
      <c r="L59">
        <f>'[3]Øvrige lister'!AH61</f>
        <v>0</v>
      </c>
      <c r="M59" s="54">
        <f>'[3]Øvrige lister'!AI61</f>
        <v>0</v>
      </c>
      <c r="N59">
        <f>'[3]Øvrige lister'!AJ61</f>
        <v>0</v>
      </c>
      <c r="Y59" s="54" t="str">
        <f>'[3]Øvrige lister'!V61</f>
        <v>Straw_org</v>
      </c>
      <c r="Z59" s="282" t="str">
        <f>'[3]Øvrige lister'!W61</f>
        <v>Moden</v>
      </c>
      <c r="AA59" s="282" t="str">
        <f>'[3]Øvrige lister'!X61</f>
        <v>Gul</v>
      </c>
    </row>
    <row r="60" spans="5:27" x14ac:dyDescent="0.3">
      <c r="E60" s="54" t="str">
        <f>'[3]Øvrige lister'!V62</f>
        <v>Straw_oilseed_conv</v>
      </c>
      <c r="G60" s="54">
        <f>'[3]Øvrige lister'!AC62</f>
        <v>0</v>
      </c>
      <c r="H60" s="54">
        <f>'[3]Øvrige lister'!AD62</f>
        <v>0</v>
      </c>
      <c r="I60" s="54">
        <f>'[3]Øvrige lister'!AE62</f>
        <v>0</v>
      </c>
      <c r="J60" s="54">
        <f>'[3]Øvrige lister'!AF62</f>
        <v>0</v>
      </c>
      <c r="K60" s="54">
        <f>'[3]Øvrige lister'!AG62</f>
        <v>0</v>
      </c>
      <c r="L60">
        <f>'[3]Øvrige lister'!AH62</f>
        <v>0</v>
      </c>
      <c r="M60" s="54">
        <f>'[3]Øvrige lister'!AI62</f>
        <v>0</v>
      </c>
      <c r="N60">
        <f>'[3]Øvrige lister'!AJ62</f>
        <v>0</v>
      </c>
      <c r="Y60" s="54" t="str">
        <f>'[3]Øvrige lister'!V62</f>
        <v>Straw_oilseed_conv</v>
      </c>
      <c r="Z60" s="282" t="str">
        <f>'[3]Øvrige lister'!W62</f>
        <v>Moden</v>
      </c>
      <c r="AA60" s="282" t="str">
        <f>'[3]Øvrige lister'!X62</f>
        <v>Gul</v>
      </c>
    </row>
    <row r="61" spans="5:27" x14ac:dyDescent="0.3">
      <c r="E61" s="54" t="str">
        <f>'[3]Øvrige lister'!V63</f>
        <v>Straw_oilseed_org</v>
      </c>
      <c r="G61" s="54">
        <f>'[3]Øvrige lister'!AC63</f>
        <v>0</v>
      </c>
      <c r="H61" s="54">
        <f>'[3]Øvrige lister'!AD63</f>
        <v>0</v>
      </c>
      <c r="I61" s="54">
        <f>'[3]Øvrige lister'!AE63</f>
        <v>0</v>
      </c>
      <c r="J61" s="54">
        <f>'[3]Øvrige lister'!AF63</f>
        <v>0</v>
      </c>
      <c r="K61" s="54">
        <f>'[3]Øvrige lister'!AG63</f>
        <v>0</v>
      </c>
      <c r="L61">
        <f>'[3]Øvrige lister'!AH63</f>
        <v>0</v>
      </c>
      <c r="M61" s="54">
        <f>'[3]Øvrige lister'!AI63</f>
        <v>0</v>
      </c>
      <c r="N61">
        <f>'[3]Øvrige lister'!AJ63</f>
        <v>0</v>
      </c>
      <c r="Y61" s="54" t="str">
        <f>'[3]Øvrige lister'!V63</f>
        <v>Straw_oilseed_org</v>
      </c>
      <c r="Z61" s="282" t="str">
        <f>'[3]Øvrige lister'!W63</f>
        <v>Moden</v>
      </c>
      <c r="AA61" s="282" t="str">
        <f>'[3]Øvrige lister'!X63</f>
        <v>Gul</v>
      </c>
    </row>
    <row r="62" spans="5:27" x14ac:dyDescent="0.3">
      <c r="E62" s="54" t="str">
        <f>'[3]Øvrige lister'!V64</f>
        <v>Separ_thin_fraction_catt_conv</v>
      </c>
      <c r="G62" s="54" t="str">
        <f>'[3]Øvrige lister'!AC64</f>
        <v>Nej</v>
      </c>
      <c r="H62" s="54">
        <f>'[3]Øvrige lister'!AD64</f>
        <v>0</v>
      </c>
      <c r="I62" s="54">
        <f>'[3]Øvrige lister'!AE64</f>
        <v>0</v>
      </c>
      <c r="J62" s="54">
        <f>'[3]Øvrige lister'!AF64</f>
        <v>0</v>
      </c>
      <c r="K62" s="54">
        <f>'[3]Øvrige lister'!AG64</f>
        <v>0</v>
      </c>
      <c r="L62">
        <f>'[3]Øvrige lister'!AH64</f>
        <v>0</v>
      </c>
      <c r="M62" s="54">
        <f>'[3]Øvrige lister'!AI64</f>
        <v>0</v>
      </c>
      <c r="N62">
        <f>'[3]Øvrige lister'!AJ64</f>
        <v>0</v>
      </c>
      <c r="Y62" s="54" t="str">
        <f>'[3]Øvrige lister'!V64</f>
        <v>Separ_thin_fraction_catt_conv</v>
      </c>
      <c r="Z62" s="282" t="str">
        <f>'[3]Øvrige lister'!W64</f>
        <v>Livestock_manure_conv</v>
      </c>
      <c r="AA62" s="282" t="str">
        <f>'[3]Øvrige lister'!X64</f>
        <v>Field_application</v>
      </c>
    </row>
    <row r="63" spans="5:27" x14ac:dyDescent="0.3">
      <c r="E63" s="54" t="str">
        <f>'[3]Øvrige lister'!V65</f>
        <v>Separ_solid_fraction_catt_conv</v>
      </c>
      <c r="G63" s="54" t="str">
        <f>'[3]Øvrige lister'!AC65</f>
        <v>Nej</v>
      </c>
      <c r="H63" s="54">
        <f>'[3]Øvrige lister'!AD65</f>
        <v>0</v>
      </c>
      <c r="I63" s="54">
        <f>'[3]Øvrige lister'!AE65</f>
        <v>0</v>
      </c>
      <c r="J63" s="54">
        <f>'[3]Øvrige lister'!AF65</f>
        <v>0</v>
      </c>
      <c r="K63" s="54">
        <f>'[3]Øvrige lister'!AG65</f>
        <v>0</v>
      </c>
      <c r="L63">
        <f>'[3]Øvrige lister'!AH65</f>
        <v>0</v>
      </c>
      <c r="M63" s="54">
        <f>'[3]Øvrige lister'!AI65</f>
        <v>0</v>
      </c>
      <c r="N63">
        <f>'[3]Øvrige lister'!AJ65</f>
        <v>0</v>
      </c>
      <c r="Y63" s="54" t="str">
        <f>'[3]Øvrige lister'!V65</f>
        <v>Separ_solid_fraction_catt_conv</v>
      </c>
      <c r="Z63" s="282" t="str">
        <f>'[3]Øvrige lister'!W65</f>
        <v>Livestock_manure_conv</v>
      </c>
      <c r="AA63" s="282" t="str">
        <f>'[3]Øvrige lister'!X65</f>
        <v>Field_application</v>
      </c>
    </row>
    <row r="64" spans="5:27" x14ac:dyDescent="0.3">
      <c r="E64" s="54" t="str">
        <f>'[3]Øvrige lister'!V66</f>
        <v>Separ_degas_thin_fraction_catt_slurry_conv</v>
      </c>
      <c r="G64" s="54">
        <f>'[3]Øvrige lister'!AC66</f>
        <v>0</v>
      </c>
      <c r="H64" s="54">
        <f>'[3]Øvrige lister'!AD66</f>
        <v>0</v>
      </c>
      <c r="I64" s="54">
        <f>'[3]Øvrige lister'!AE66</f>
        <v>0</v>
      </c>
      <c r="J64" s="54">
        <f>'[3]Øvrige lister'!AF66</f>
        <v>0</v>
      </c>
      <c r="K64" s="54">
        <f>'[3]Øvrige lister'!AG66</f>
        <v>0</v>
      </c>
      <c r="L64">
        <f>'[3]Øvrige lister'!AH66</f>
        <v>0</v>
      </c>
      <c r="M64" s="54">
        <f>'[3]Øvrige lister'!AI66</f>
        <v>0</v>
      </c>
      <c r="N64">
        <f>'[3]Øvrige lister'!AJ66</f>
        <v>0</v>
      </c>
      <c r="Y64" s="54" t="str">
        <f>'[3]Øvrige lister'!V66</f>
        <v>Separ_degas_thin_fraction_catt_slurry_conv</v>
      </c>
      <c r="Z64" s="282" t="str">
        <f>'[3]Øvrige lister'!W66</f>
        <v>Degas_livestock_manure_conv</v>
      </c>
      <c r="AA64" s="282" t="str">
        <f>'[3]Øvrige lister'!X66</f>
        <v>Field_application</v>
      </c>
    </row>
    <row r="65" spans="5:27" x14ac:dyDescent="0.3">
      <c r="E65" s="54" t="str">
        <f>'[3]Øvrige lister'!V67</f>
        <v>Separ_degas_solid_fraction_catt_slurry_conv</v>
      </c>
      <c r="G65" s="54" t="str">
        <f>'[3]Øvrige lister'!AC67</f>
        <v>Nej</v>
      </c>
      <c r="H65" s="54">
        <f>'[3]Øvrige lister'!AD67</f>
        <v>0</v>
      </c>
      <c r="I65" s="54">
        <f>'[3]Øvrige lister'!AE67</f>
        <v>0</v>
      </c>
      <c r="J65" s="54">
        <f>'[3]Øvrige lister'!AF67</f>
        <v>0</v>
      </c>
      <c r="K65" s="54">
        <f>'[3]Øvrige lister'!AG67</f>
        <v>0</v>
      </c>
      <c r="L65">
        <f>'[3]Øvrige lister'!AH67</f>
        <v>0</v>
      </c>
      <c r="M65" s="54">
        <f>'[3]Øvrige lister'!AI67</f>
        <v>0</v>
      </c>
      <c r="N65">
        <f>'[3]Øvrige lister'!AJ67</f>
        <v>0</v>
      </c>
      <c r="Y65" s="54" t="str">
        <f>'[3]Øvrige lister'!V67</f>
        <v>Separ_degas_solid_fraction_catt_slurry_conv</v>
      </c>
      <c r="Z65" s="282" t="str">
        <f>'[3]Øvrige lister'!W67</f>
        <v>Degas_livestock_manure_conv</v>
      </c>
      <c r="AA65" s="282" t="str">
        <f>'[3]Øvrige lister'!X67</f>
        <v>Field_application</v>
      </c>
    </row>
    <row r="66" spans="5:27" x14ac:dyDescent="0.3">
      <c r="E66" s="54" t="str">
        <f>'[3]Øvrige lister'!V68</f>
        <v>Separ_degas_solid_fraction_pig_slurry_conv</v>
      </c>
      <c r="G66" s="54">
        <f>'[3]Øvrige lister'!AC68</f>
        <v>0</v>
      </c>
      <c r="H66" s="54">
        <f>'[3]Øvrige lister'!AD68</f>
        <v>0</v>
      </c>
      <c r="I66" s="54">
        <f>'[3]Øvrige lister'!AE68</f>
        <v>0</v>
      </c>
      <c r="J66" s="54">
        <f>'[3]Øvrige lister'!AF68</f>
        <v>0</v>
      </c>
      <c r="K66" s="54">
        <f>'[3]Øvrige lister'!AG68</f>
        <v>0</v>
      </c>
      <c r="L66">
        <f>'[3]Øvrige lister'!AH68</f>
        <v>0</v>
      </c>
      <c r="M66" s="54">
        <f>'[3]Øvrige lister'!AI68</f>
        <v>0</v>
      </c>
      <c r="N66">
        <f>'[3]Øvrige lister'!AJ68</f>
        <v>0</v>
      </c>
      <c r="Y66" s="54" t="str">
        <f>'[3]Øvrige lister'!V68</f>
        <v>Separ_degas_solid_fraction_pig_slurry_conv</v>
      </c>
      <c r="Z66" s="282" t="str">
        <f>'[3]Øvrige lister'!W68</f>
        <v>Degas_livestock_manure_conv</v>
      </c>
      <c r="AA66" s="282" t="str">
        <f>'[3]Øvrige lister'!X68</f>
        <v>Field_application</v>
      </c>
    </row>
    <row r="67" spans="5:27" x14ac:dyDescent="0.3">
      <c r="E67" s="54" t="str">
        <f>'[3]Øvrige lister'!V69</f>
        <v>Separ_degas_thin_fraction_pig_slurry_conv</v>
      </c>
      <c r="G67" s="54">
        <f>'[3]Øvrige lister'!AC69</f>
        <v>0</v>
      </c>
      <c r="H67" s="54">
        <f>'[3]Øvrige lister'!AD69</f>
        <v>0</v>
      </c>
      <c r="I67" s="54">
        <f>'[3]Øvrige lister'!AE69</f>
        <v>0</v>
      </c>
      <c r="J67" s="54">
        <f>'[3]Øvrige lister'!AF69</f>
        <v>0</v>
      </c>
      <c r="K67" s="54">
        <f>'[3]Øvrige lister'!AG69</f>
        <v>0</v>
      </c>
      <c r="L67">
        <f>'[3]Øvrige lister'!AH69</f>
        <v>0</v>
      </c>
      <c r="M67" s="54">
        <f>'[3]Øvrige lister'!AI69</f>
        <v>0</v>
      </c>
      <c r="N67">
        <f>'[3]Øvrige lister'!AJ69</f>
        <v>0</v>
      </c>
      <c r="Y67" s="54" t="str">
        <f>'[3]Øvrige lister'!V69</f>
        <v>Separ_degas_thin_fraction_pig_slurry_conv</v>
      </c>
      <c r="Z67" s="282" t="str">
        <f>'[3]Øvrige lister'!W69</f>
        <v>Degas_livestock_manure_conv</v>
      </c>
      <c r="AA67" s="282" t="str">
        <f>'[3]Øvrige lister'!X69</f>
        <v>Field_application</v>
      </c>
    </row>
    <row r="68" spans="5:27" x14ac:dyDescent="0.3">
      <c r="E68" s="54" t="str">
        <f>'[3]Øvrige lister'!V70</f>
        <v>Separ_degas_solid_fraction_new_plant_conv</v>
      </c>
      <c r="G68" s="54">
        <f>'[3]Øvrige lister'!AC70</f>
        <v>0</v>
      </c>
      <c r="H68" s="54">
        <f>'[3]Øvrige lister'!AD70</f>
        <v>0</v>
      </c>
      <c r="I68" s="54">
        <f>'[3]Øvrige lister'!AE70</f>
        <v>0</v>
      </c>
      <c r="J68" s="54">
        <f>'[3]Øvrige lister'!AF70</f>
        <v>0</v>
      </c>
      <c r="K68" s="54">
        <f>'[3]Øvrige lister'!AG70</f>
        <v>0</v>
      </c>
      <c r="L68">
        <f>'[3]Øvrige lister'!AH70</f>
        <v>0</v>
      </c>
      <c r="M68" s="54">
        <f>'[3]Øvrige lister'!AI70</f>
        <v>0</v>
      </c>
      <c r="N68">
        <f>'[3]Øvrige lister'!AJ70</f>
        <v>0</v>
      </c>
      <c r="Y68" s="54" t="str">
        <f>'[3]Øvrige lister'!V70</f>
        <v>Separ_degas_solid_fraction_new_plant_conv</v>
      </c>
      <c r="Z68" s="282" t="str">
        <f>'[3]Øvrige lister'!W70</f>
        <v>Degas_plant_organic_ferti_conv</v>
      </c>
      <c r="AA68" s="282" t="str">
        <f>'[3]Øvrige lister'!X70</f>
        <v>Field_application</v>
      </c>
    </row>
    <row r="69" spans="5:27" x14ac:dyDescent="0.3">
      <c r="E69" s="54" t="str">
        <f>'[3]Øvrige lister'!V71</f>
        <v>Separ_degas_thin_fraction_new_plant_conv</v>
      </c>
      <c r="G69" s="54">
        <f>'[3]Øvrige lister'!AC71</f>
        <v>0</v>
      </c>
      <c r="H69" s="54">
        <f>'[3]Øvrige lister'!AD71</f>
        <v>0</v>
      </c>
      <c r="I69" s="54">
        <f>'[3]Øvrige lister'!AE71</f>
        <v>0</v>
      </c>
      <c r="J69" s="54">
        <f>'[3]Øvrige lister'!AF71</f>
        <v>0</v>
      </c>
      <c r="K69" s="54">
        <f>'[3]Øvrige lister'!AG71</f>
        <v>0</v>
      </c>
      <c r="L69">
        <f>'[3]Øvrige lister'!AH71</f>
        <v>0</v>
      </c>
      <c r="M69" s="54">
        <f>'[3]Øvrige lister'!AI71</f>
        <v>0</v>
      </c>
      <c r="N69">
        <f>'[3]Øvrige lister'!AJ71</f>
        <v>0</v>
      </c>
      <c r="Y69" s="54" t="str">
        <f>'[3]Øvrige lister'!V71</f>
        <v>Separ_degas_thin_fraction_new_plant_conv</v>
      </c>
      <c r="Z69" s="282" t="str">
        <f>'[3]Øvrige lister'!W71</f>
        <v>Degas_plant_organic_ferti_conv</v>
      </c>
      <c r="AA69" s="282" t="str">
        <f>'[3]Øvrige lister'!X71</f>
        <v>Field_application</v>
      </c>
    </row>
    <row r="70" spans="5:27" x14ac:dyDescent="0.3">
      <c r="E70" s="54" t="str">
        <f>'[3]Øvrige lister'!V72</f>
        <v>Degassed_swine_slurry_conv</v>
      </c>
      <c r="G70" s="54">
        <f>'[3]Øvrige lister'!AC72</f>
        <v>0</v>
      </c>
      <c r="H70" s="54">
        <f>'[3]Øvrige lister'!AD72</f>
        <v>0</v>
      </c>
      <c r="I70" s="54">
        <f>'[3]Øvrige lister'!AE72</f>
        <v>0</v>
      </c>
      <c r="J70" s="54">
        <f>'[3]Øvrige lister'!AF72</f>
        <v>0</v>
      </c>
      <c r="K70" s="54">
        <f>'[3]Øvrige lister'!AG72</f>
        <v>0</v>
      </c>
      <c r="L70">
        <f>'[3]Øvrige lister'!AH72</f>
        <v>0</v>
      </c>
      <c r="M70" s="54">
        <f>'[3]Øvrige lister'!AI72</f>
        <v>0</v>
      </c>
      <c r="N70">
        <f>'[3]Øvrige lister'!AJ72</f>
        <v>0</v>
      </c>
      <c r="Y70" s="54" t="str">
        <f>'[3]Øvrige lister'!V72</f>
        <v>Degassed_swine_slurry_conv</v>
      </c>
      <c r="Z70" s="282" t="str">
        <f>'[3]Øvrige lister'!W72</f>
        <v>Degas_livestock_manure_conv</v>
      </c>
      <c r="AA70" s="282" t="str">
        <f>'[3]Øvrige lister'!X72</f>
        <v>Field_application</v>
      </c>
    </row>
    <row r="71" spans="5:27" x14ac:dyDescent="0.3">
      <c r="E71" s="54" t="str">
        <f>'[3]Øvrige lister'!V73</f>
        <v>Degassed_new_plant_slurry_conv</v>
      </c>
      <c r="G71" s="54">
        <f>'[3]Øvrige lister'!AC73</f>
        <v>0</v>
      </c>
      <c r="H71" s="54">
        <f>'[3]Øvrige lister'!AD73</f>
        <v>0</v>
      </c>
      <c r="I71" s="54">
        <f>'[3]Øvrige lister'!AE73</f>
        <v>0</v>
      </c>
      <c r="J71" s="54">
        <f>'[3]Øvrige lister'!AF73</f>
        <v>0</v>
      </c>
      <c r="K71" s="54">
        <f>'[3]Øvrige lister'!AG73</f>
        <v>0</v>
      </c>
      <c r="L71">
        <f>'[3]Øvrige lister'!AH73</f>
        <v>0</v>
      </c>
      <c r="M71" s="54">
        <f>'[3]Øvrige lister'!AI73</f>
        <v>0</v>
      </c>
      <c r="N71">
        <f>'[3]Øvrige lister'!AJ73</f>
        <v>0</v>
      </c>
      <c r="Y71" s="54" t="str">
        <f>'[3]Øvrige lister'!V73</f>
        <v>Degassed_new_plant_slurry_conv</v>
      </c>
      <c r="Z71" s="282" t="str">
        <f>'[3]Øvrige lister'!W73</f>
        <v>Degas_plant_organic_ferti_conv</v>
      </c>
      <c r="AA71" s="282" t="str">
        <f>'[3]Øvrige lister'!X73</f>
        <v>Field_application</v>
      </c>
    </row>
    <row r="72" spans="5:27" x14ac:dyDescent="0.3">
      <c r="E72" s="54" t="str">
        <f>'[3]Øvrige lister'!V74</f>
        <v>Protein_imp_org</v>
      </c>
      <c r="G72" s="54">
        <f>'[3]Øvrige lister'!AC74</f>
        <v>0</v>
      </c>
      <c r="H72" s="54">
        <f>'[3]Øvrige lister'!AD74</f>
        <v>0</v>
      </c>
      <c r="I72" s="54">
        <f>'[3]Øvrige lister'!AE74</f>
        <v>0</v>
      </c>
      <c r="J72" s="54">
        <f>'[3]Øvrige lister'!AF74</f>
        <v>0</v>
      </c>
      <c r="K72" s="54">
        <f>'[3]Øvrige lister'!AG74</f>
        <v>0</v>
      </c>
      <c r="L72">
        <f>'[3]Øvrige lister'!AH74</f>
        <v>0</v>
      </c>
      <c r="M72" s="54">
        <f>'[3]Øvrige lister'!AI74</f>
        <v>0</v>
      </c>
      <c r="N72">
        <f>'[3]Øvrige lister'!AJ74</f>
        <v>0</v>
      </c>
      <c r="Y72" s="54" t="str">
        <f>'[3]Øvrige lister'!V74</f>
        <v>Protein_imp_org</v>
      </c>
      <c r="Z72" s="282" t="str">
        <f>'[3]Øvrige lister'!W74</f>
        <v>Protein_imp</v>
      </c>
      <c r="AA72" s="282" t="str">
        <f>'[3]Øvrige lister'!X74</f>
        <v>Import</v>
      </c>
    </row>
    <row r="73" spans="5:27" x14ac:dyDescent="0.3">
      <c r="E73" s="54" t="str">
        <f>'[3]Øvrige lister'!V75</f>
        <v>Korn_imp_org</v>
      </c>
      <c r="G73" s="54">
        <f>'[3]Øvrige lister'!AC75</f>
        <v>0</v>
      </c>
      <c r="H73" s="54">
        <f>'[3]Øvrige lister'!AD75</f>
        <v>0</v>
      </c>
      <c r="I73" s="54">
        <f>'[3]Øvrige lister'!AE75</f>
        <v>0</v>
      </c>
      <c r="J73" s="54">
        <f>'[3]Øvrige lister'!AF75</f>
        <v>0</v>
      </c>
      <c r="K73" s="54">
        <f>'[3]Øvrige lister'!AG75</f>
        <v>0</v>
      </c>
      <c r="L73">
        <f>'[3]Øvrige lister'!AH75</f>
        <v>0</v>
      </c>
      <c r="M73" s="54">
        <f>'[3]Øvrige lister'!AI75</f>
        <v>0</v>
      </c>
      <c r="N73">
        <f>'[3]Øvrige lister'!AJ75</f>
        <v>0</v>
      </c>
      <c r="Y73" s="54" t="str">
        <f>'[3]Øvrige lister'!V75</f>
        <v>Korn_imp_org</v>
      </c>
      <c r="Z73" s="282" t="str">
        <f>'[3]Øvrige lister'!W75</f>
        <v>Korn_imp</v>
      </c>
      <c r="AA73" s="282" t="str">
        <f>'[3]Øvrige lister'!X75</f>
        <v>Import</v>
      </c>
    </row>
    <row r="74" spans="5:27" x14ac:dyDescent="0.3">
      <c r="E74" s="54" t="str">
        <f>'[3]Øvrige lister'!V76</f>
        <v>Handelsgødning_N_conv</v>
      </c>
      <c r="G74" s="54">
        <f>'[3]Øvrige lister'!AC76</f>
        <v>0</v>
      </c>
      <c r="H74" s="54">
        <f>'[3]Øvrige lister'!AD76</f>
        <v>0</v>
      </c>
      <c r="I74" s="54">
        <f>'[3]Øvrige lister'!AE76</f>
        <v>0</v>
      </c>
      <c r="J74" s="54">
        <f>'[3]Øvrige lister'!AF76</f>
        <v>0</v>
      </c>
      <c r="K74" s="54">
        <f>'[3]Øvrige lister'!AG76</f>
        <v>0</v>
      </c>
      <c r="L74">
        <f>'[3]Øvrige lister'!AH76</f>
        <v>0</v>
      </c>
      <c r="M74" s="54">
        <f>'[3]Øvrige lister'!AI76</f>
        <v>0</v>
      </c>
      <c r="N74">
        <f>'[3]Øvrige lister'!AJ76</f>
        <v>0</v>
      </c>
      <c r="Y74" s="54" t="str">
        <f>'[3]Øvrige lister'!V76</f>
        <v>Handelsgødning_N_conv</v>
      </c>
      <c r="Z74" s="282" t="str">
        <f>'[3]Øvrige lister'!W76</f>
        <v>Handelsgødning_N</v>
      </c>
      <c r="AA74" s="282" t="str">
        <f>'[3]Øvrige lister'!X76</f>
        <v>Import_Non_flow</v>
      </c>
    </row>
    <row r="75" spans="5:27" x14ac:dyDescent="0.3">
      <c r="E75" s="54" t="str">
        <f>'[3]Øvrige lister'!V77</f>
        <v>Handelsgødning_P_conv</v>
      </c>
      <c r="G75" s="54">
        <f>'[3]Øvrige lister'!AC77</f>
        <v>0</v>
      </c>
      <c r="H75" s="54">
        <f>'[3]Øvrige lister'!AD77</f>
        <v>0</v>
      </c>
      <c r="I75" s="54">
        <f>'[3]Øvrige lister'!AE77</f>
        <v>0</v>
      </c>
      <c r="J75" s="54">
        <f>'[3]Øvrige lister'!AF77</f>
        <v>0</v>
      </c>
      <c r="K75" s="54">
        <f>'[3]Øvrige lister'!AG77</f>
        <v>0</v>
      </c>
      <c r="L75">
        <f>'[3]Øvrige lister'!AH77</f>
        <v>0</v>
      </c>
      <c r="M75" s="54">
        <f>'[3]Øvrige lister'!AI77</f>
        <v>0</v>
      </c>
      <c r="N75">
        <f>'[3]Øvrige lister'!AJ77</f>
        <v>0</v>
      </c>
      <c r="Y75" s="54" t="str">
        <f>'[3]Øvrige lister'!V77</f>
        <v>Handelsgødning_P_conv</v>
      </c>
      <c r="Z75" s="282" t="str">
        <f>'[3]Øvrige lister'!W77</f>
        <v>Handelsgødning_P</v>
      </c>
      <c r="AA75" s="282" t="str">
        <f>'[3]Øvrige lister'!X77</f>
        <v>Import_Non_flow</v>
      </c>
    </row>
    <row r="76" spans="5:27" x14ac:dyDescent="0.3">
      <c r="E76" s="54" t="str">
        <f>'[3]Øvrige lister'!V78</f>
        <v>Handelsgødning_K_conv</v>
      </c>
      <c r="G76" s="54">
        <f>'[3]Øvrige lister'!AC78</f>
        <v>0</v>
      </c>
      <c r="H76" s="54">
        <f>'[3]Øvrige lister'!AD78</f>
        <v>0</v>
      </c>
      <c r="I76" s="54">
        <f>'[3]Øvrige lister'!AE78</f>
        <v>0</v>
      </c>
      <c r="J76" s="54">
        <f>'[3]Øvrige lister'!AF78</f>
        <v>0</v>
      </c>
      <c r="K76" s="54">
        <f>'[3]Øvrige lister'!AG78</f>
        <v>0</v>
      </c>
      <c r="L76">
        <f>'[3]Øvrige lister'!AH78</f>
        <v>0</v>
      </c>
      <c r="M76" s="54">
        <f>'[3]Øvrige lister'!AI78</f>
        <v>0</v>
      </c>
      <c r="N76">
        <f>'[3]Øvrige lister'!AJ78</f>
        <v>0</v>
      </c>
      <c r="Y76" s="54" t="str">
        <f>'[3]Øvrige lister'!V78</f>
        <v>Handelsgødning_K_conv</v>
      </c>
      <c r="Z76" s="282" t="str">
        <f>'[3]Øvrige lister'!W78</f>
        <v>Handelsgødning_K</v>
      </c>
      <c r="AA76" s="282" t="str">
        <f>'[3]Øvrige lister'!X78</f>
        <v>Import_Non_flow</v>
      </c>
    </row>
    <row r="77" spans="5:27" x14ac:dyDescent="0.3">
      <c r="E77" s="54" t="str">
        <f>'[3]Øvrige lister'!V79</f>
        <v>Potatoes_starch_powder_conv</v>
      </c>
      <c r="G77" s="54">
        <f>'[3]Øvrige lister'!AC79</f>
        <v>0</v>
      </c>
      <c r="H77" s="54">
        <f>'[3]Øvrige lister'!AD79</f>
        <v>0</v>
      </c>
      <c r="I77" s="54">
        <f>'[3]Øvrige lister'!AE79</f>
        <v>0</v>
      </c>
      <c r="J77" s="54">
        <f>'[3]Øvrige lister'!AF79</f>
        <v>0</v>
      </c>
      <c r="K77" s="54">
        <f>'[3]Øvrige lister'!AG79</f>
        <v>0</v>
      </c>
      <c r="L77">
        <f>'[3]Øvrige lister'!AH79</f>
        <v>0</v>
      </c>
      <c r="M77" s="54">
        <f>'[3]Øvrige lister'!AI79</f>
        <v>0</v>
      </c>
      <c r="N77">
        <f>'[3]Øvrige lister'!AJ79</f>
        <v>0</v>
      </c>
      <c r="Y77" s="54" t="str">
        <f>'[3]Øvrige lister'!V79</f>
        <v>Potatoes_starch_powder_conv</v>
      </c>
      <c r="Z77" s="282" t="str">
        <f>'[3]Øvrige lister'!W79</f>
        <v>Tubers_and_roots_factory</v>
      </c>
      <c r="AA77" s="282" t="str">
        <f>'[3]Øvrige lister'!X79</f>
        <v>Exit_model</v>
      </c>
    </row>
    <row r="78" spans="5:27" x14ac:dyDescent="0.3">
      <c r="E78" s="54" t="str">
        <f>'[3]Øvrige lister'!V80</f>
        <v>Potatoes_not_starch_powder_conv</v>
      </c>
      <c r="G78" s="54">
        <f>'[3]Øvrige lister'!AC80</f>
        <v>0</v>
      </c>
      <c r="H78" s="54">
        <f>'[3]Øvrige lister'!AD80</f>
        <v>0</v>
      </c>
      <c r="I78" s="54">
        <f>'[3]Øvrige lister'!AE80</f>
        <v>0</v>
      </c>
      <c r="J78" s="54">
        <f>'[3]Øvrige lister'!AF80</f>
        <v>0</v>
      </c>
      <c r="K78" s="54">
        <f>'[3]Øvrige lister'!AG80</f>
        <v>0</v>
      </c>
      <c r="L78">
        <f>'[3]Øvrige lister'!AH80</f>
        <v>0</v>
      </c>
      <c r="M78" s="54">
        <f>'[3]Øvrige lister'!AI80</f>
        <v>0</v>
      </c>
      <c r="N78">
        <f>'[3]Øvrige lister'!AJ80</f>
        <v>0</v>
      </c>
      <c r="Y78" s="54" t="str">
        <f>'[3]Øvrige lister'!V80</f>
        <v>Potatoes_not_starch_powder_conv</v>
      </c>
      <c r="Z78" s="282" t="str">
        <f>'[3]Øvrige lister'!W80</f>
        <v>Tubers_and_roots_factory</v>
      </c>
      <c r="AA78" s="282" t="str">
        <f>'[3]Øvrige lister'!X80</f>
        <v>Exit_model</v>
      </c>
    </row>
    <row r="79" spans="5:27" x14ac:dyDescent="0.3">
      <c r="E79" s="54" t="str">
        <f>'[3]Øvrige lister'!V81</f>
        <v>Potatoes_not_starch_powder_org</v>
      </c>
      <c r="G79" s="54">
        <f>'[3]Øvrige lister'!AC81</f>
        <v>0</v>
      </c>
      <c r="H79" s="54">
        <f>'[3]Øvrige lister'!AD81</f>
        <v>0</v>
      </c>
      <c r="I79" s="54">
        <f>'[3]Øvrige lister'!AE81</f>
        <v>0</v>
      </c>
      <c r="J79" s="54">
        <f>'[3]Øvrige lister'!AF81</f>
        <v>0</v>
      </c>
      <c r="K79" s="54">
        <f>'[3]Øvrige lister'!AG81</f>
        <v>0</v>
      </c>
      <c r="L79">
        <f>'[3]Øvrige lister'!AH81</f>
        <v>0</v>
      </c>
      <c r="M79" s="54">
        <f>'[3]Øvrige lister'!AI81</f>
        <v>0</v>
      </c>
      <c r="N79">
        <f>'[3]Øvrige lister'!AJ81</f>
        <v>0</v>
      </c>
      <c r="Y79" s="54" t="str">
        <f>'[3]Øvrige lister'!V81</f>
        <v>Potatoes_not_starch_powder_org</v>
      </c>
      <c r="Z79" s="282" t="str">
        <f>'[3]Øvrige lister'!W81</f>
        <v>Tubers_and_roots_factory</v>
      </c>
      <c r="AA79" s="282" t="str">
        <f>'[3]Øvrige lister'!X81</f>
        <v>Exit_model</v>
      </c>
    </row>
    <row r="80" spans="5:27" x14ac:dyDescent="0.3">
      <c r="E80" s="54" t="str">
        <f>'[3]Øvrige lister'!V82</f>
        <v>Sugar_beets_factory_conv</v>
      </c>
      <c r="G80" s="54" t="str">
        <f>'[3]Øvrige lister'!AC82</f>
        <v>Ja</v>
      </c>
      <c r="H80" s="54">
        <f>'[3]Øvrige lister'!AD82</f>
        <v>92</v>
      </c>
      <c r="I80" s="54">
        <f>'[3]Øvrige lister'!AE82</f>
        <v>420</v>
      </c>
      <c r="J80" s="54">
        <f>'[3]Øvrige lister'!AF82</f>
        <v>420</v>
      </c>
      <c r="K80" s="54">
        <f>'[3]Øvrige lister'!AG82</f>
        <v>420</v>
      </c>
      <c r="L80" t="str">
        <f>'[3]Øvrige lister'!AH82</f>
        <v>From Klimavirkemiddelkataloget (Olesen et al 2018) and assumed stabile over time as grass silage. VS anslået pba NorFor</v>
      </c>
      <c r="M80" s="54">
        <f>'[3]Øvrige lister'!AI82</f>
        <v>0</v>
      </c>
      <c r="N80">
        <f>'[3]Øvrige lister'!AJ82</f>
        <v>0</v>
      </c>
      <c r="Y80" s="54" t="str">
        <f>'[3]Øvrige lister'!V82</f>
        <v>Sugar_beets_factory_conv</v>
      </c>
      <c r="Z80" s="282" t="str">
        <f>'[3]Øvrige lister'!W82</f>
        <v>Tubers_and_roots_factory</v>
      </c>
      <c r="AA80" s="282" t="str">
        <f>'[3]Øvrige lister'!X82</f>
        <v>Exit_model</v>
      </c>
    </row>
    <row r="81" spans="5:27" x14ac:dyDescent="0.3">
      <c r="E81" s="54" t="str">
        <f>'[3]Øvrige lister'!V83</f>
        <v>Sugar_beets_factory_org</v>
      </c>
      <c r="G81" s="54" t="str">
        <f>'[3]Øvrige lister'!AC83</f>
        <v>Ja</v>
      </c>
      <c r="H81" s="54">
        <f>'[3]Øvrige lister'!AD83</f>
        <v>92</v>
      </c>
      <c r="I81" s="54">
        <f>'[3]Øvrige lister'!AE83</f>
        <v>420</v>
      </c>
      <c r="J81" s="54">
        <f>'[3]Øvrige lister'!AF83</f>
        <v>420</v>
      </c>
      <c r="K81" s="54">
        <f>'[3]Øvrige lister'!AG83</f>
        <v>420</v>
      </c>
      <c r="L81" t="str">
        <f>'[3]Øvrige lister'!AH83</f>
        <v>From Klimavirkemiddelkataloget (Olesen et al 2018) and assumed stabile over time as grass silage. VS anslået pba NorFor</v>
      </c>
      <c r="M81" s="54">
        <f>'[3]Øvrige lister'!AI83</f>
        <v>0</v>
      </c>
      <c r="N81">
        <f>'[3]Øvrige lister'!AJ83</f>
        <v>0</v>
      </c>
      <c r="Y81" s="54" t="str">
        <f>'[3]Øvrige lister'!V83</f>
        <v>Sugar_beets_factory_org</v>
      </c>
      <c r="Z81" s="282" t="str">
        <f>'[3]Øvrige lister'!W83</f>
        <v>Tubers_and_roots_factory</v>
      </c>
      <c r="AA81" s="282" t="str">
        <f>'[3]Øvrige lister'!X83</f>
        <v>Exit_model</v>
      </c>
    </row>
    <row r="82" spans="5:27" x14ac:dyDescent="0.3">
      <c r="E82" s="54" t="str">
        <f>'[3]Øvrige lister'!V84</f>
        <v>Beets_top_conv</v>
      </c>
      <c r="G82" s="54">
        <f>'[3]Øvrige lister'!AC84</f>
        <v>0</v>
      </c>
      <c r="H82" s="54">
        <f>'[3]Øvrige lister'!AD84</f>
        <v>0</v>
      </c>
      <c r="I82" s="54">
        <f>'[3]Øvrige lister'!AE84</f>
        <v>0</v>
      </c>
      <c r="J82" s="54">
        <f>'[3]Øvrige lister'!AF84</f>
        <v>0</v>
      </c>
      <c r="K82" s="54">
        <f>'[3]Øvrige lister'!AG84</f>
        <v>0</v>
      </c>
      <c r="L82">
        <f>'[3]Øvrige lister'!AH84</f>
        <v>0</v>
      </c>
      <c r="M82" s="54">
        <f>'[3]Øvrige lister'!AI84</f>
        <v>0</v>
      </c>
      <c r="N82">
        <f>'[3]Øvrige lister'!AJ84</f>
        <v>0</v>
      </c>
      <c r="Y82" s="54" t="str">
        <f>'[3]Øvrige lister'!V84</f>
        <v>Beets_top_conv</v>
      </c>
      <c r="Z82" s="282" t="str">
        <f>'[3]Øvrige lister'!W84</f>
        <v>Crop_residue</v>
      </c>
      <c r="AA82" s="282" t="str">
        <f>'[3]Øvrige lister'!X84</f>
        <v>Return</v>
      </c>
    </row>
    <row r="83" spans="5:27" x14ac:dyDescent="0.3">
      <c r="E83" s="54" t="str">
        <f>'[3]Øvrige lister'!V85</f>
        <v>Beets_top_org</v>
      </c>
      <c r="G83" s="54">
        <f>'[3]Øvrige lister'!AC85</f>
        <v>0</v>
      </c>
      <c r="H83" s="54">
        <f>'[3]Øvrige lister'!AD85</f>
        <v>0</v>
      </c>
      <c r="I83" s="54">
        <f>'[3]Øvrige lister'!AE85</f>
        <v>0</v>
      </c>
      <c r="J83" s="54">
        <f>'[3]Øvrige lister'!AF85</f>
        <v>0</v>
      </c>
      <c r="K83" s="54">
        <f>'[3]Øvrige lister'!AG85</f>
        <v>0</v>
      </c>
      <c r="L83">
        <f>'[3]Øvrige lister'!AH85</f>
        <v>0</v>
      </c>
      <c r="M83" s="54">
        <f>'[3]Øvrige lister'!AI85</f>
        <v>0</v>
      </c>
      <c r="N83">
        <f>'[3]Øvrige lister'!AJ85</f>
        <v>0</v>
      </c>
      <c r="Y83" s="54" t="str">
        <f>'[3]Øvrige lister'!V85</f>
        <v>Beets_top_org</v>
      </c>
      <c r="Z83" s="282" t="str">
        <f>'[3]Øvrige lister'!W85</f>
        <v>Crop_residue</v>
      </c>
      <c r="AA83" s="282" t="str">
        <f>'[3]Øvrige lister'!X85</f>
        <v>Return</v>
      </c>
    </row>
    <row r="84" spans="5:27" x14ac:dyDescent="0.3">
      <c r="E84" s="54" t="str">
        <f>'[3]Øvrige lister'!V86</f>
        <v>Small_seeds_conv</v>
      </c>
      <c r="G84" s="54">
        <f>'[3]Øvrige lister'!AC86</f>
        <v>0</v>
      </c>
      <c r="H84" s="54">
        <f>'[3]Øvrige lister'!AD86</f>
        <v>0</v>
      </c>
      <c r="I84" s="54">
        <f>'[3]Øvrige lister'!AE86</f>
        <v>0</v>
      </c>
      <c r="J84" s="54">
        <f>'[3]Øvrige lister'!AF86</f>
        <v>0</v>
      </c>
      <c r="K84" s="54">
        <f>'[3]Øvrige lister'!AG86</f>
        <v>0</v>
      </c>
      <c r="L84">
        <f>'[3]Øvrige lister'!AH86</f>
        <v>0</v>
      </c>
      <c r="M84" s="54">
        <f>'[3]Øvrige lister'!AI86</f>
        <v>0</v>
      </c>
      <c r="N84">
        <f>'[3]Øvrige lister'!AJ86</f>
        <v>0</v>
      </c>
      <c r="Y84" s="54" t="str">
        <f>'[3]Øvrige lister'!V86</f>
        <v>Small_seeds_conv</v>
      </c>
      <c r="Z84" s="282" t="str">
        <f>'[3]Øvrige lister'!W86</f>
        <v>Moden</v>
      </c>
      <c r="AA84" s="282" t="str">
        <f>'[3]Øvrige lister'!X86</f>
        <v>Exit_model</v>
      </c>
    </row>
    <row r="85" spans="5:27" x14ac:dyDescent="0.3">
      <c r="E85" s="54" t="str">
        <f>'[3]Øvrige lister'!V87</f>
        <v>Small_seeds_org</v>
      </c>
      <c r="G85" s="54">
        <f>'[3]Øvrige lister'!AC87</f>
        <v>0</v>
      </c>
      <c r="H85" s="54">
        <f>'[3]Øvrige lister'!AD87</f>
        <v>0</v>
      </c>
      <c r="I85" s="54">
        <f>'[3]Øvrige lister'!AE87</f>
        <v>0</v>
      </c>
      <c r="J85" s="54">
        <f>'[3]Øvrige lister'!AF87</f>
        <v>0</v>
      </c>
      <c r="K85" s="54">
        <f>'[3]Øvrige lister'!AG87</f>
        <v>0</v>
      </c>
      <c r="L85">
        <f>'[3]Øvrige lister'!AH87</f>
        <v>0</v>
      </c>
      <c r="M85" s="54">
        <f>'[3]Øvrige lister'!AI87</f>
        <v>0</v>
      </c>
      <c r="N85">
        <f>'[3]Øvrige lister'!AJ87</f>
        <v>0</v>
      </c>
      <c r="Y85" s="54" t="str">
        <f>'[3]Øvrige lister'!V87</f>
        <v>Small_seeds_org</v>
      </c>
      <c r="Z85" s="282" t="str">
        <f>'[3]Øvrige lister'!W87</f>
        <v>Moden</v>
      </c>
      <c r="AA85" s="282" t="str">
        <f>'[3]Øvrige lister'!X87</f>
        <v>Exit_model</v>
      </c>
    </row>
    <row r="86" spans="5:27" x14ac:dyDescent="0.3">
      <c r="E86" s="54" t="str">
        <f>'[3]Øvrige lister'!V88</f>
        <v>Straw_seed_grass_conv</v>
      </c>
      <c r="G86" s="54" t="str">
        <f>'[3]Øvrige lister'!AC88</f>
        <v>Ja</v>
      </c>
      <c r="H86" s="54">
        <f>'[3]Øvrige lister'!AD88</f>
        <v>90</v>
      </c>
      <c r="I86" s="54">
        <f>'[3]Øvrige lister'!AE88</f>
        <v>250</v>
      </c>
      <c r="J86" s="54">
        <f>'[3]Øvrige lister'!AF88</f>
        <v>275</v>
      </c>
      <c r="K86" s="54">
        <f>'[3]Øvrige lister'!AG88</f>
        <v>290</v>
      </c>
      <c r="L86" t="str">
        <f>'[3]Øvrige lister'!AH88</f>
        <v>Expertskøn, Henrik Møller</v>
      </c>
      <c r="M86" s="54">
        <f>'[3]Øvrige lister'!AI88</f>
        <v>0</v>
      </c>
      <c r="N86">
        <f>'[3]Øvrige lister'!AJ88</f>
        <v>0</v>
      </c>
      <c r="Y86" s="54" t="str">
        <f>'[3]Øvrige lister'!V88</f>
        <v>Straw_seed_grass_conv</v>
      </c>
      <c r="Z86" s="282" t="str">
        <f>'[3]Øvrige lister'!W88</f>
        <v>Moden</v>
      </c>
      <c r="AA86" s="282" t="str">
        <f>'[3]Øvrige lister'!X88</f>
        <v>Gul</v>
      </c>
    </row>
    <row r="87" spans="5:27" x14ac:dyDescent="0.3">
      <c r="E87" s="54" t="str">
        <f>'[3]Øvrige lister'!V89</f>
        <v>Straw_seed_grass_org</v>
      </c>
      <c r="G87" s="54" t="str">
        <f>'[3]Øvrige lister'!AC89</f>
        <v>Ja</v>
      </c>
      <c r="H87" s="54">
        <f>'[3]Øvrige lister'!AD89</f>
        <v>90</v>
      </c>
      <c r="I87" s="54">
        <f>'[3]Øvrige lister'!AE89</f>
        <v>250</v>
      </c>
      <c r="J87" s="54">
        <f>'[3]Øvrige lister'!AF89</f>
        <v>275</v>
      </c>
      <c r="K87" s="54">
        <f>'[3]Øvrige lister'!AG89</f>
        <v>290</v>
      </c>
      <c r="L87" t="str">
        <f>'[3]Øvrige lister'!AH89</f>
        <v>Expertskøn, Henrik Møller</v>
      </c>
      <c r="M87" s="54">
        <f>'[3]Øvrige lister'!AI89</f>
        <v>0</v>
      </c>
      <c r="N87">
        <f>'[3]Øvrige lister'!AJ89</f>
        <v>0</v>
      </c>
      <c r="Y87" s="54" t="str">
        <f>'[3]Øvrige lister'!V89</f>
        <v>Straw_seed_grass_org</v>
      </c>
      <c r="Z87" s="282" t="str">
        <f>'[3]Øvrige lister'!W89</f>
        <v>Moden</v>
      </c>
      <c r="AA87" s="282" t="str">
        <f>'[3]Øvrige lister'!X89</f>
        <v>Gul</v>
      </c>
    </row>
    <row r="88" spans="5:27" x14ac:dyDescent="0.3">
      <c r="E88" s="54" t="str">
        <f>'[3]Øvrige lister'!V90</f>
        <v>Whole_crop_conv</v>
      </c>
      <c r="G88" s="54" t="str">
        <f>'[3]Øvrige lister'!AC90</f>
        <v>Ja</v>
      </c>
      <c r="H88" s="54">
        <f>'[3]Øvrige lister'!AD90</f>
        <v>93</v>
      </c>
      <c r="I88" s="54">
        <f>'[3]Øvrige lister'!AE90</f>
        <v>300</v>
      </c>
      <c r="J88" s="54">
        <f>'[3]Øvrige lister'!AF90</f>
        <v>315</v>
      </c>
      <c r="K88" s="54">
        <f>'[3]Øvrige lister'!AG90</f>
        <v>325</v>
      </c>
      <c r="L88" t="str">
        <f>'[3]Øvrige lister'!AH90</f>
        <v>Assumed as grass silage, rød = expertskøn, Henrik Møller, VS estimeret pba NorFor</v>
      </c>
      <c r="M88" s="54">
        <f>'[3]Øvrige lister'!AI90</f>
        <v>0</v>
      </c>
      <c r="N88">
        <f>'[3]Øvrige lister'!AJ90</f>
        <v>0</v>
      </c>
      <c r="Y88" s="54" t="str">
        <f>'[3]Øvrige lister'!V90</f>
        <v>Whole_crop_conv</v>
      </c>
      <c r="Z88" s="282" t="str">
        <f>'[3]Øvrige lister'!W90</f>
        <v>Grøn</v>
      </c>
      <c r="AA88" s="282" t="str">
        <f>'[3]Øvrige lister'!X90</f>
        <v>Grøn</v>
      </c>
    </row>
    <row r="89" spans="5:27" x14ac:dyDescent="0.3">
      <c r="E89" s="54" t="str">
        <f>'[3]Øvrige lister'!V91</f>
        <v>Whole_crop_org</v>
      </c>
      <c r="G89" s="54" t="str">
        <f>'[3]Øvrige lister'!AC91</f>
        <v>Ja</v>
      </c>
      <c r="H89" s="54">
        <f>'[3]Øvrige lister'!AD91</f>
        <v>93</v>
      </c>
      <c r="I89" s="54">
        <f>'[3]Øvrige lister'!AE91</f>
        <v>300</v>
      </c>
      <c r="J89" s="54">
        <f>'[3]Øvrige lister'!AF91</f>
        <v>315</v>
      </c>
      <c r="K89" s="54">
        <f>'[3]Øvrige lister'!AG91</f>
        <v>325</v>
      </c>
      <c r="L89" t="str">
        <f>'[3]Øvrige lister'!AH91</f>
        <v>Assumed as grass silage, rød = expertskøn, Henrik Møller, VS estimeret pba NorFor</v>
      </c>
      <c r="M89" s="54">
        <f>'[3]Øvrige lister'!AI91</f>
        <v>0</v>
      </c>
      <c r="N89">
        <f>'[3]Øvrige lister'!AJ91</f>
        <v>0</v>
      </c>
      <c r="Y89" s="54" t="str">
        <f>'[3]Øvrige lister'!V91</f>
        <v>Whole_crop_org</v>
      </c>
      <c r="Z89" s="282" t="str">
        <f>'[3]Øvrige lister'!W91</f>
        <v>Grøn</v>
      </c>
      <c r="AA89" s="282" t="str">
        <f>'[3]Øvrige lister'!X91</f>
        <v>Grøn</v>
      </c>
    </row>
    <row r="90" spans="5:27" x14ac:dyDescent="0.3">
      <c r="E90" s="54" t="str">
        <f>'[3]Øvrige lister'!V92</f>
        <v>Grass_legume_grass_no_yield_a_conv</v>
      </c>
      <c r="G90" s="54">
        <f>'[3]Øvrige lister'!AC92</f>
        <v>0</v>
      </c>
      <c r="H90" s="54">
        <f>'[3]Øvrige lister'!AD92</f>
        <v>0</v>
      </c>
      <c r="I90" s="54">
        <f>'[3]Øvrige lister'!AE92</f>
        <v>0</v>
      </c>
      <c r="J90" s="54">
        <f>'[3]Øvrige lister'!AF92</f>
        <v>0</v>
      </c>
      <c r="K90" s="54">
        <f>'[3]Øvrige lister'!AG92</f>
        <v>0</v>
      </c>
      <c r="L90">
        <f>'[3]Øvrige lister'!AH92</f>
        <v>0</v>
      </c>
      <c r="M90" s="54">
        <f>'[3]Øvrige lister'!AI92</f>
        <v>0</v>
      </c>
      <c r="N90">
        <f>'[3]Øvrige lister'!AJ92</f>
        <v>0</v>
      </c>
      <c r="Y90" s="54" t="str">
        <f>'[3]Øvrige lister'!V92</f>
        <v>Grass_legume_grass_no_yield_a_conv</v>
      </c>
      <c r="Z90" s="282" t="str">
        <f>'[3]Øvrige lister'!W92</f>
        <v>Crop_residue</v>
      </c>
      <c r="AA90" s="282" t="str">
        <f>'[3]Øvrige lister'!X92</f>
        <v>Return</v>
      </c>
    </row>
    <row r="91" spans="5:27" x14ac:dyDescent="0.3">
      <c r="E91" s="54" t="str">
        <f>'[3]Øvrige lister'!V93</f>
        <v>Grass_legume_grass_no_yield_a_org</v>
      </c>
      <c r="G91" s="54">
        <f>'[3]Øvrige lister'!AC93</f>
        <v>0</v>
      </c>
      <c r="H91" s="54">
        <f>'[3]Øvrige lister'!AD93</f>
        <v>0</v>
      </c>
      <c r="I91" s="54">
        <f>'[3]Øvrige lister'!AE93</f>
        <v>0</v>
      </c>
      <c r="J91" s="54">
        <f>'[3]Øvrige lister'!AF93</f>
        <v>0</v>
      </c>
      <c r="K91" s="54">
        <f>'[3]Øvrige lister'!AG93</f>
        <v>0</v>
      </c>
      <c r="L91">
        <f>'[3]Øvrige lister'!AH93</f>
        <v>0</v>
      </c>
      <c r="M91" s="54">
        <f>'[3]Øvrige lister'!AI93</f>
        <v>0</v>
      </c>
      <c r="N91">
        <f>'[3]Øvrige lister'!AJ93</f>
        <v>0</v>
      </c>
      <c r="Y91" s="54" t="str">
        <f>'[3]Øvrige lister'!V93</f>
        <v>Grass_legume_grass_no_yield_a_org</v>
      </c>
      <c r="Z91" s="282" t="str">
        <f>'[3]Øvrige lister'!W93</f>
        <v>Crop_residue</v>
      </c>
      <c r="AA91" s="282" t="str">
        <f>'[3]Øvrige lister'!X93</f>
        <v>Return</v>
      </c>
    </row>
    <row r="92" spans="5:27" x14ac:dyDescent="0.3">
      <c r="E92" s="54" t="str">
        <f>'[3]Øvrige lister'!V94</f>
        <v>Mineral_imp_conv</v>
      </c>
      <c r="G92" s="54">
        <f>'[3]Øvrige lister'!AC94</f>
        <v>0</v>
      </c>
      <c r="H92" s="54">
        <f>'[3]Øvrige lister'!AD94</f>
        <v>0</v>
      </c>
      <c r="I92" s="54">
        <f>'[3]Øvrige lister'!AE94</f>
        <v>0</v>
      </c>
      <c r="J92" s="54">
        <f>'[3]Øvrige lister'!AF94</f>
        <v>0</v>
      </c>
      <c r="K92" s="54">
        <f>'[3]Øvrige lister'!AG94</f>
        <v>0</v>
      </c>
      <c r="L92">
        <f>'[3]Øvrige lister'!AH94</f>
        <v>0</v>
      </c>
      <c r="M92" s="54">
        <f>'[3]Øvrige lister'!AI94</f>
        <v>0</v>
      </c>
      <c r="N92">
        <f>'[3]Øvrige lister'!AJ94</f>
        <v>0</v>
      </c>
      <c r="Y92" s="54" t="str">
        <f>'[3]Øvrige lister'!V94</f>
        <v>Mineral_imp_conv</v>
      </c>
      <c r="Z92" s="282" t="str">
        <f>'[3]Øvrige lister'!W94</f>
        <v>Mineral_imp</v>
      </c>
      <c r="AA92" s="282" t="str">
        <f>'[3]Øvrige lister'!X94</f>
        <v>Import</v>
      </c>
    </row>
    <row r="93" spans="5:27" x14ac:dyDescent="0.3">
      <c r="E93" s="54" t="str">
        <f>'[3]Øvrige lister'!V95</f>
        <v>Mineral_Imp_org</v>
      </c>
      <c r="G93" s="54">
        <f>'[3]Øvrige lister'!AC95</f>
        <v>0</v>
      </c>
      <c r="H93" s="54">
        <f>'[3]Øvrige lister'!AD95</f>
        <v>0</v>
      </c>
      <c r="I93" s="54">
        <f>'[3]Øvrige lister'!AE95</f>
        <v>0</v>
      </c>
      <c r="J93" s="54">
        <f>'[3]Øvrige lister'!AF95</f>
        <v>0</v>
      </c>
      <c r="K93" s="54">
        <f>'[3]Øvrige lister'!AG95</f>
        <v>0</v>
      </c>
      <c r="L93">
        <f>'[3]Øvrige lister'!AH95</f>
        <v>0</v>
      </c>
      <c r="M93" s="54">
        <f>'[3]Øvrige lister'!AI95</f>
        <v>0</v>
      </c>
      <c r="N93">
        <f>'[3]Øvrige lister'!AJ95</f>
        <v>0</v>
      </c>
      <c r="Y93" s="54" t="str">
        <f>'[3]Øvrige lister'!V95</f>
        <v>Mineral_Imp_org</v>
      </c>
      <c r="Z93" s="282" t="str">
        <f>'[3]Øvrige lister'!W95</f>
        <v>Mineral_imp</v>
      </c>
      <c r="AA93" s="282" t="str">
        <f>'[3]Øvrige lister'!X95</f>
        <v>Import</v>
      </c>
    </row>
    <row r="94" spans="5:27" x14ac:dyDescent="0.3">
      <c r="E94" s="54" t="str">
        <f>'[3]Øvrige lister'!V96</f>
        <v>Milk_powder_imp_conv</v>
      </c>
      <c r="G94" s="54">
        <f>'[3]Øvrige lister'!AC96</f>
        <v>0</v>
      </c>
      <c r="H94" s="54">
        <f>'[3]Øvrige lister'!AD96</f>
        <v>0</v>
      </c>
      <c r="I94" s="54">
        <f>'[3]Øvrige lister'!AE96</f>
        <v>0</v>
      </c>
      <c r="J94" s="54">
        <f>'[3]Øvrige lister'!AF96</f>
        <v>0</v>
      </c>
      <c r="K94" s="54">
        <f>'[3]Øvrige lister'!AG96</f>
        <v>0</v>
      </c>
      <c r="L94">
        <f>'[3]Øvrige lister'!AH96</f>
        <v>0</v>
      </c>
      <c r="M94" s="54">
        <f>'[3]Øvrige lister'!AI96</f>
        <v>0</v>
      </c>
      <c r="N94">
        <f>'[3]Øvrige lister'!AJ96</f>
        <v>0</v>
      </c>
      <c r="Y94" s="54" t="str">
        <f>'[3]Øvrige lister'!V96</f>
        <v>Milk_powder_imp_conv</v>
      </c>
      <c r="Z94" s="282" t="str">
        <f>'[3]Øvrige lister'!W96</f>
        <v>Milk_powder_imp</v>
      </c>
      <c r="AA94" s="282" t="str">
        <f>'[3]Øvrige lister'!X96</f>
        <v>Import</v>
      </c>
    </row>
    <row r="95" spans="5:27" x14ac:dyDescent="0.3">
      <c r="E95" s="54" t="str">
        <f>'[3]Øvrige lister'!V97</f>
        <v>Milk_powder_imp_org</v>
      </c>
      <c r="G95" s="54">
        <f>'[3]Øvrige lister'!AC97</f>
        <v>0</v>
      </c>
      <c r="H95" s="54">
        <f>'[3]Øvrige lister'!AD97</f>
        <v>0</v>
      </c>
      <c r="I95" s="54">
        <f>'[3]Øvrige lister'!AE97</f>
        <v>0</v>
      </c>
      <c r="J95" s="54">
        <f>'[3]Øvrige lister'!AF97</f>
        <v>0</v>
      </c>
      <c r="K95" s="54">
        <f>'[3]Øvrige lister'!AG97</f>
        <v>0</v>
      </c>
      <c r="L95">
        <f>'[3]Øvrige lister'!AH97</f>
        <v>0</v>
      </c>
      <c r="M95" s="54">
        <f>'[3]Øvrige lister'!AI97</f>
        <v>0</v>
      </c>
      <c r="N95">
        <f>'[3]Øvrige lister'!AJ97</f>
        <v>0</v>
      </c>
      <c r="Y95" s="54" t="str">
        <f>'[3]Øvrige lister'!V97</f>
        <v>Milk_powder_imp_org</v>
      </c>
      <c r="Z95" s="282" t="str">
        <f>'[3]Øvrige lister'!W97</f>
        <v>Milk_powder_imp</v>
      </c>
      <c r="AA95" s="282" t="str">
        <f>'[3]Øvrige lister'!X97</f>
        <v>Import</v>
      </c>
    </row>
    <row r="96" spans="5:27" x14ac:dyDescent="0.3">
      <c r="E96" s="54" t="str">
        <f>'[3]Øvrige lister'!V98</f>
        <v>Whole_milk_feed_imp_conv</v>
      </c>
      <c r="G96" s="54">
        <f>'[3]Øvrige lister'!AC98</f>
        <v>0</v>
      </c>
      <c r="H96" s="54">
        <f>'[3]Øvrige lister'!AD98</f>
        <v>0</v>
      </c>
      <c r="I96" s="54">
        <f>'[3]Øvrige lister'!AE98</f>
        <v>0</v>
      </c>
      <c r="J96" s="54">
        <f>'[3]Øvrige lister'!AF98</f>
        <v>0</v>
      </c>
      <c r="K96" s="54">
        <f>'[3]Øvrige lister'!AG98</f>
        <v>0</v>
      </c>
      <c r="L96">
        <f>'[3]Øvrige lister'!AH98</f>
        <v>0</v>
      </c>
      <c r="M96" s="54">
        <f>'[3]Øvrige lister'!AI98</f>
        <v>0</v>
      </c>
      <c r="N96">
        <f>'[3]Øvrige lister'!AJ98</f>
        <v>0</v>
      </c>
      <c r="Y96" s="54" t="str">
        <f>'[3]Øvrige lister'!V98</f>
        <v>Whole_milk_feed_imp_conv</v>
      </c>
      <c r="Z96" s="282" t="str">
        <f>'[3]Øvrige lister'!W98</f>
        <v>Whole_milk_feed_imp</v>
      </c>
      <c r="AA96" s="282" t="str">
        <f>'[3]Øvrige lister'!X98</f>
        <v>Import</v>
      </c>
    </row>
    <row r="97" spans="5:27" x14ac:dyDescent="0.3">
      <c r="E97" s="54" t="str">
        <f>'[3]Øvrige lister'!V99</f>
        <v>Whole_milk_feed_imp_org</v>
      </c>
      <c r="G97" s="54">
        <f>'[3]Øvrige lister'!AC99</f>
        <v>0</v>
      </c>
      <c r="H97" s="54">
        <f>'[3]Øvrige lister'!AD99</f>
        <v>0</v>
      </c>
      <c r="I97" s="54">
        <f>'[3]Øvrige lister'!AE99</f>
        <v>0</v>
      </c>
      <c r="J97" s="54">
        <f>'[3]Øvrige lister'!AF99</f>
        <v>0</v>
      </c>
      <c r="K97" s="54">
        <f>'[3]Øvrige lister'!AG99</f>
        <v>0</v>
      </c>
      <c r="L97">
        <f>'[3]Øvrige lister'!AH99</f>
        <v>0</v>
      </c>
      <c r="M97" s="54">
        <f>'[3]Øvrige lister'!AI99</f>
        <v>0</v>
      </c>
      <c r="N97">
        <f>'[3]Øvrige lister'!AJ99</f>
        <v>0</v>
      </c>
      <c r="Y97" s="54" t="str">
        <f>'[3]Øvrige lister'!V99</f>
        <v>Whole_milk_feed_imp_org</v>
      </c>
      <c r="Z97" s="282" t="str">
        <f>'[3]Øvrige lister'!W99</f>
        <v>Whole_milk_feed_imp</v>
      </c>
      <c r="AA97" s="282" t="str">
        <f>'[3]Øvrige lister'!X99</f>
        <v>Import</v>
      </c>
    </row>
    <row r="98" spans="5:27" x14ac:dyDescent="0.3">
      <c r="E98" s="54" t="str">
        <f>'[3]Øvrige lister'!V100</f>
        <v>Ensilage_graes_org</v>
      </c>
      <c r="G98" s="54" t="str">
        <f>'[3]Øvrige lister'!AC100</f>
        <v>Ja</v>
      </c>
      <c r="H98" s="54">
        <f>'[3]Øvrige lister'!AD100</f>
        <v>90</v>
      </c>
      <c r="I98" s="54">
        <f>'[3]Øvrige lister'!AE100</f>
        <v>324</v>
      </c>
      <c r="J98" s="54">
        <f>'[3]Øvrige lister'!AF100</f>
        <v>325</v>
      </c>
      <c r="K98" s="54">
        <f>'[3]Øvrige lister'!AG100</f>
        <v>325</v>
      </c>
      <c r="L98" t="str">
        <f>'[3]Øvrige lister'!AH100</f>
        <v>as grass silage</v>
      </c>
      <c r="M98" s="54">
        <f>'[3]Øvrige lister'!AI100</f>
        <v>0</v>
      </c>
      <c r="N98">
        <f>'[3]Øvrige lister'!AJ100</f>
        <v>0</v>
      </c>
      <c r="Y98" s="54" t="str">
        <f>'[3]Øvrige lister'!V100</f>
        <v>Ensilage_graes_org</v>
      </c>
      <c r="Z98" s="282" t="str">
        <f>'[3]Øvrige lister'!W100</f>
        <v>Transformed_green_feed</v>
      </c>
      <c r="AA98" s="282" t="str">
        <f>'[3]Øvrige lister'!X100</f>
        <v>Silage_grazing</v>
      </c>
    </row>
    <row r="99" spans="5:27" x14ac:dyDescent="0.3">
      <c r="E99" s="54" t="str">
        <f>'[3]Øvrige lister'!V101</f>
        <v>Ensilage_majs_org</v>
      </c>
      <c r="G99" s="54" t="str">
        <f>'[3]Øvrige lister'!AC101</f>
        <v>Ja</v>
      </c>
      <c r="H99" s="54">
        <f>'[3]Øvrige lister'!AD101</f>
        <v>90</v>
      </c>
      <c r="I99" s="54">
        <f>'[3]Øvrige lister'!AE101</f>
        <v>324</v>
      </c>
      <c r="J99" s="54">
        <f>'[3]Øvrige lister'!AF101</f>
        <v>325</v>
      </c>
      <c r="K99" s="54">
        <f>'[3]Øvrige lister'!AG101</f>
        <v>325</v>
      </c>
      <c r="L99" t="str">
        <f>'[3]Øvrige lister'!AH101</f>
        <v>as grass silage</v>
      </c>
      <c r="M99" s="54">
        <f>'[3]Øvrige lister'!AI101</f>
        <v>0</v>
      </c>
      <c r="N99">
        <f>'[3]Øvrige lister'!AJ101</f>
        <v>0</v>
      </c>
      <c r="Y99" s="54" t="str">
        <f>'[3]Øvrige lister'!V101</f>
        <v>Ensilage_majs_org</v>
      </c>
      <c r="Z99" s="282" t="str">
        <f>'[3]Øvrige lister'!W101</f>
        <v>Transformed_green_feed</v>
      </c>
      <c r="AA99" s="282" t="str">
        <f>'[3]Øvrige lister'!X101</f>
        <v>Silage_grazing</v>
      </c>
    </row>
    <row r="100" spans="5:27" x14ac:dyDescent="0.3">
      <c r="E100" s="54" t="str">
        <f>'[3]Øvrige lister'!V102</f>
        <v>Afgraesningstab_org</v>
      </c>
      <c r="G100" s="54">
        <f>'[3]Øvrige lister'!AC102</f>
        <v>0</v>
      </c>
      <c r="H100" s="54">
        <f>'[3]Øvrige lister'!AD102</f>
        <v>0</v>
      </c>
      <c r="I100" s="54">
        <f>'[3]Øvrige lister'!AE102</f>
        <v>0</v>
      </c>
      <c r="J100" s="54">
        <f>'[3]Øvrige lister'!AF102</f>
        <v>0</v>
      </c>
      <c r="K100" s="54">
        <f>'[3]Øvrige lister'!AG102</f>
        <v>0</v>
      </c>
      <c r="L100">
        <f>'[3]Øvrige lister'!AH102</f>
        <v>0</v>
      </c>
      <c r="M100" s="54">
        <f>'[3]Øvrige lister'!AI102</f>
        <v>0</v>
      </c>
      <c r="N100">
        <f>'[3]Øvrige lister'!AJ102</f>
        <v>0</v>
      </c>
      <c r="Y100" s="54" t="str">
        <f>'[3]Øvrige lister'!V102</f>
        <v>Afgraesningstab_org</v>
      </c>
      <c r="Z100" s="282" t="str">
        <f>'[3]Øvrige lister'!W102</f>
        <v>Crop_residue</v>
      </c>
      <c r="AA100" s="282" t="str">
        <f>'[3]Øvrige lister'!X102</f>
        <v>Return</v>
      </c>
    </row>
    <row r="101" spans="5:27" x14ac:dyDescent="0.3">
      <c r="E101" s="54" t="str">
        <f>'[3]Øvrige lister'!V103</f>
        <v>Ensilage_whole_crop_conv</v>
      </c>
      <c r="G101" s="54" t="str">
        <f>'[3]Øvrige lister'!AC103</f>
        <v>Ja</v>
      </c>
      <c r="H101" s="54">
        <f>'[3]Øvrige lister'!AD103</f>
        <v>90</v>
      </c>
      <c r="I101" s="54">
        <f>'[3]Øvrige lister'!AE103</f>
        <v>324</v>
      </c>
      <c r="J101" s="54">
        <f>'[3]Øvrige lister'!AF103</f>
        <v>325</v>
      </c>
      <c r="K101" s="54">
        <f>'[3]Øvrige lister'!AG103</f>
        <v>325</v>
      </c>
      <c r="L101" t="str">
        <f>'[3]Øvrige lister'!AH103</f>
        <v>as grass silage</v>
      </c>
      <c r="M101" s="54">
        <f>'[3]Øvrige lister'!AI103</f>
        <v>0</v>
      </c>
      <c r="N101">
        <f>'[3]Øvrige lister'!AJ103</f>
        <v>0</v>
      </c>
      <c r="Y101" s="54" t="str">
        <f>'[3]Øvrige lister'!V103</f>
        <v>Ensilage_whole_crop_conv</v>
      </c>
      <c r="Z101" s="282" t="str">
        <f>'[3]Øvrige lister'!W103</f>
        <v>Transformed_green_feed</v>
      </c>
      <c r="AA101" s="282" t="str">
        <f>'[3]Øvrige lister'!X103</f>
        <v>Silage_grazing</v>
      </c>
    </row>
    <row r="102" spans="5:27" x14ac:dyDescent="0.3">
      <c r="E102" s="54" t="str">
        <f>'[3]Øvrige lister'!V104</f>
        <v>Ensilage_whole_crop_org</v>
      </c>
      <c r="G102" s="54" t="str">
        <f>'[3]Øvrige lister'!AC104</f>
        <v>Ja</v>
      </c>
      <c r="H102" s="54">
        <f>'[3]Øvrige lister'!AD104</f>
        <v>90</v>
      </c>
      <c r="I102" s="54">
        <f>'[3]Øvrige lister'!AE104</f>
        <v>324</v>
      </c>
      <c r="J102" s="54">
        <f>'[3]Øvrige lister'!AF104</f>
        <v>325</v>
      </c>
      <c r="K102" s="54">
        <f>'[3]Øvrige lister'!AG104</f>
        <v>325</v>
      </c>
      <c r="L102" t="str">
        <f>'[3]Øvrige lister'!AH104</f>
        <v>as grass silage</v>
      </c>
      <c r="M102" s="54">
        <f>'[3]Øvrige lister'!AI104</f>
        <v>0</v>
      </c>
      <c r="N102">
        <f>'[3]Øvrige lister'!AJ104</f>
        <v>0</v>
      </c>
      <c r="Y102" s="54" t="str">
        <f>'[3]Øvrige lister'!V104</f>
        <v>Ensilage_whole_crop_org</v>
      </c>
      <c r="Z102" s="282" t="str">
        <f>'[3]Øvrige lister'!W104</f>
        <v>Transformed_green_feed</v>
      </c>
      <c r="AA102" s="282" t="str">
        <f>'[3]Øvrige lister'!X104</f>
        <v>Silage_grazing</v>
      </c>
    </row>
    <row r="103" spans="5:27" x14ac:dyDescent="0.3">
      <c r="E103" s="54" t="str">
        <f>'[3]Øvrige lister'!V105</f>
        <v>Beef_meat_org</v>
      </c>
      <c r="G103" s="54">
        <f>'[3]Øvrige lister'!AC105</f>
        <v>0</v>
      </c>
      <c r="H103" s="54">
        <f>'[3]Øvrige lister'!AD105</f>
        <v>0</v>
      </c>
      <c r="I103" s="54">
        <f>'[3]Øvrige lister'!AE105</f>
        <v>0</v>
      </c>
      <c r="J103" s="54">
        <f>'[3]Øvrige lister'!AF105</f>
        <v>0</v>
      </c>
      <c r="K103" s="54">
        <f>'[3]Øvrige lister'!AG105</f>
        <v>0</v>
      </c>
      <c r="L103">
        <f>'[3]Øvrige lister'!AH105</f>
        <v>0</v>
      </c>
      <c r="M103" s="54">
        <f>'[3]Øvrige lister'!AI105</f>
        <v>0</v>
      </c>
      <c r="N103">
        <f>'[3]Øvrige lister'!AJ105</f>
        <v>0</v>
      </c>
      <c r="Y103" s="54" t="str">
        <f>'[3]Øvrige lister'!V105</f>
        <v>Beef_meat_org</v>
      </c>
      <c r="Z103" s="282" t="str">
        <f>'[3]Øvrige lister'!W105</f>
        <v>Meat</v>
      </c>
      <c r="AA103" s="282" t="str">
        <f>'[3]Øvrige lister'!X105</f>
        <v>Exit_model</v>
      </c>
    </row>
    <row r="104" spans="5:27" x14ac:dyDescent="0.3">
      <c r="E104" s="54" t="str">
        <f>'[3]Øvrige lister'!V106</f>
        <v>Dead_meat_org</v>
      </c>
      <c r="G104" s="54">
        <f>'[3]Øvrige lister'!AC106</f>
        <v>0</v>
      </c>
      <c r="H104" s="54">
        <f>'[3]Øvrige lister'!AD106</f>
        <v>0</v>
      </c>
      <c r="I104" s="54">
        <f>'[3]Øvrige lister'!AE106</f>
        <v>0</v>
      </c>
      <c r="J104" s="54">
        <f>'[3]Øvrige lister'!AF106</f>
        <v>0</v>
      </c>
      <c r="K104" s="54">
        <f>'[3]Øvrige lister'!AG106</f>
        <v>0</v>
      </c>
      <c r="L104">
        <f>'[3]Øvrige lister'!AH106</f>
        <v>0</v>
      </c>
      <c r="M104" s="54">
        <f>'[3]Øvrige lister'!AI106</f>
        <v>0</v>
      </c>
      <c r="N104">
        <f>'[3]Øvrige lister'!AJ106</f>
        <v>0</v>
      </c>
      <c r="Y104" s="54" t="str">
        <f>'[3]Øvrige lister'!V106</f>
        <v>Dead_meat_org</v>
      </c>
      <c r="Z104" s="282" t="str">
        <f>'[3]Øvrige lister'!W106</f>
        <v>Dead_meat</v>
      </c>
      <c r="AA104" s="282" t="str">
        <f>'[3]Øvrige lister'!X106</f>
        <v>Exit_model</v>
      </c>
    </row>
    <row r="105" spans="5:27" x14ac:dyDescent="0.3">
      <c r="E105" s="54" t="str">
        <f>'[3]Øvrige lister'!V107</f>
        <v>Cattle_slurry_org</v>
      </c>
      <c r="G105" s="54" t="str">
        <f>'[3]Øvrige lister'!AC107</f>
        <v>Nej</v>
      </c>
      <c r="H105" s="54">
        <f>'[3]Øvrige lister'!AD107</f>
        <v>0</v>
      </c>
      <c r="I105" s="54">
        <f>'[3]Øvrige lister'!AE107</f>
        <v>230</v>
      </c>
      <c r="J105" s="54">
        <f>'[3]Øvrige lister'!AF107</f>
        <v>250</v>
      </c>
      <c r="K105" s="54">
        <f>'[3]Øvrige lister'!AG107</f>
        <v>275</v>
      </c>
      <c r="L105">
        <f>'[3]Øvrige lister'!AH107</f>
        <v>0</v>
      </c>
      <c r="M105" s="54">
        <f>'[3]Øvrige lister'!AI107</f>
        <v>0</v>
      </c>
      <c r="N105">
        <f>'[3]Øvrige lister'!AJ107</f>
        <v>0</v>
      </c>
      <c r="Y105" s="54" t="str">
        <f>'[3]Øvrige lister'!V107</f>
        <v>Cattle_slurry_org</v>
      </c>
      <c r="Z105" s="282" t="str">
        <f>'[3]Øvrige lister'!W107</f>
        <v>Livestock_manure_org</v>
      </c>
      <c r="AA105" s="282" t="str">
        <f>'[3]Øvrige lister'!X107</f>
        <v>Field_application</v>
      </c>
    </row>
    <row r="106" spans="5:27" x14ac:dyDescent="0.3">
      <c r="E106" s="54" t="str">
        <f>'[3]Øvrige lister'!V108</f>
        <v>Cattle_ajle_org</v>
      </c>
      <c r="G106" s="54" t="str">
        <f>'[3]Øvrige lister'!AC108</f>
        <v>Nej</v>
      </c>
      <c r="H106" s="54">
        <f>'[3]Øvrige lister'!AD108</f>
        <v>0</v>
      </c>
      <c r="I106" s="54">
        <f>'[3]Øvrige lister'!AE108</f>
        <v>230</v>
      </c>
      <c r="J106" s="54">
        <f>'[3]Øvrige lister'!AF108</f>
        <v>250</v>
      </c>
      <c r="K106" s="54">
        <f>'[3]Øvrige lister'!AG108</f>
        <v>275</v>
      </c>
      <c r="L106">
        <f>'[3]Øvrige lister'!AH108</f>
        <v>0</v>
      </c>
      <c r="M106" s="54">
        <f>'[3]Øvrige lister'!AI108</f>
        <v>0</v>
      </c>
      <c r="N106">
        <f>'[3]Øvrige lister'!AJ108</f>
        <v>0</v>
      </c>
      <c r="Y106" s="54" t="str">
        <f>'[3]Øvrige lister'!V108</f>
        <v>Cattle_ajle_org</v>
      </c>
      <c r="Z106" s="282" t="str">
        <f>'[3]Øvrige lister'!W108</f>
        <v>Livestock_manure_org</v>
      </c>
      <c r="AA106" s="282" t="str">
        <f>'[3]Øvrige lister'!X108</f>
        <v>Field_application</v>
      </c>
    </row>
    <row r="107" spans="5:27" x14ac:dyDescent="0.3">
      <c r="E107" s="54" t="str">
        <f>'[3]Øvrige lister'!V109</f>
        <v>Cattle_solid_manure_org</v>
      </c>
      <c r="G107" s="54" t="str">
        <f>'[3]Øvrige lister'!AC109</f>
        <v>Nej</v>
      </c>
      <c r="H107" s="54">
        <f>'[3]Øvrige lister'!AD109</f>
        <v>0</v>
      </c>
      <c r="I107" s="54">
        <f>'[3]Øvrige lister'!AE109</f>
        <v>263</v>
      </c>
      <c r="J107" s="54">
        <f>'[3]Øvrige lister'!AF109</f>
        <v>271</v>
      </c>
      <c r="K107" s="54">
        <f>'[3]Øvrige lister'!AG109</f>
        <v>275</v>
      </c>
      <c r="L107">
        <f>'[3]Øvrige lister'!AH109</f>
        <v>0</v>
      </c>
      <c r="M107" s="54">
        <f>'[3]Øvrige lister'!AI109</f>
        <v>0</v>
      </c>
      <c r="N107">
        <f>'[3]Øvrige lister'!AJ109</f>
        <v>0</v>
      </c>
      <c r="Y107" s="54" t="str">
        <f>'[3]Øvrige lister'!V109</f>
        <v>Cattle_solid_manure_org</v>
      </c>
      <c r="Z107" s="282" t="str">
        <f>'[3]Øvrige lister'!W109</f>
        <v>Livestock_manure_org</v>
      </c>
      <c r="AA107" s="282" t="str">
        <f>'[3]Øvrige lister'!X109</f>
        <v>Field_application</v>
      </c>
    </row>
    <row r="108" spans="5:27" x14ac:dyDescent="0.3">
      <c r="E108" s="54" t="str">
        <f>'[3]Øvrige lister'!V110</f>
        <v>Cattle_deep_litter_org</v>
      </c>
      <c r="G108" s="54" t="str">
        <f>'[3]Øvrige lister'!AC110</f>
        <v>Nej</v>
      </c>
      <c r="H108" s="54">
        <f>'[3]Øvrige lister'!AD110</f>
        <v>0</v>
      </c>
      <c r="I108" s="54">
        <f>'[3]Øvrige lister'!AE110</f>
        <v>263</v>
      </c>
      <c r="J108" s="54">
        <f>'[3]Øvrige lister'!AF110</f>
        <v>271</v>
      </c>
      <c r="K108" s="54">
        <f>'[3]Øvrige lister'!AG110</f>
        <v>275</v>
      </c>
      <c r="L108">
        <f>'[3]Øvrige lister'!AH110</f>
        <v>0</v>
      </c>
      <c r="M108" s="54">
        <f>'[3]Øvrige lister'!AI110</f>
        <v>0</v>
      </c>
      <c r="N108">
        <f>'[3]Øvrige lister'!AJ110</f>
        <v>0</v>
      </c>
      <c r="Y108" s="54" t="str">
        <f>'[3]Øvrige lister'!V110</f>
        <v>Cattle_deep_litter_org</v>
      </c>
      <c r="Z108" s="282" t="str">
        <f>'[3]Øvrige lister'!W110</f>
        <v>Livestock_manure_org</v>
      </c>
      <c r="AA108" s="282" t="str">
        <f>'[3]Øvrige lister'!X110</f>
        <v>Field_application</v>
      </c>
    </row>
    <row r="109" spans="5:27" x14ac:dyDescent="0.3">
      <c r="E109" s="54" t="str">
        <f>'[3]Øvrige lister'!V111</f>
        <v>Cattle_dung_urine_field_org</v>
      </c>
      <c r="G109" s="54" t="str">
        <f>'[3]Øvrige lister'!AC111</f>
        <v>Nej</v>
      </c>
      <c r="H109" s="54">
        <f>'[3]Øvrige lister'!AD111</f>
        <v>0</v>
      </c>
      <c r="I109" s="54">
        <f>'[3]Øvrige lister'!AE111</f>
        <v>0</v>
      </c>
      <c r="J109" s="54">
        <f>'[3]Øvrige lister'!AF111</f>
        <v>0</v>
      </c>
      <c r="K109" s="54">
        <f>'[3]Øvrige lister'!AG111</f>
        <v>0</v>
      </c>
      <c r="L109">
        <f>'[3]Øvrige lister'!AH111</f>
        <v>0</v>
      </c>
      <c r="M109" s="54">
        <f>'[3]Øvrige lister'!AI111</f>
        <v>0</v>
      </c>
      <c r="N109">
        <f>'[3]Øvrige lister'!AJ111</f>
        <v>0</v>
      </c>
      <c r="Y109" s="54" t="str">
        <f>'[3]Øvrige lister'!V111</f>
        <v>Cattle_dung_urine_field_org</v>
      </c>
      <c r="Z109" s="282" t="str">
        <f>'[3]Øvrige lister'!W111</f>
        <v>Dung_field_org</v>
      </c>
      <c r="AA109" s="282" t="str">
        <f>'[3]Øvrige lister'!X111</f>
        <v>Field_application</v>
      </c>
    </row>
    <row r="110" spans="5:27" x14ac:dyDescent="0.3">
      <c r="E110" s="54" t="str">
        <f>'[3]Øvrige lister'!V112</f>
        <v>Piglet_6_7_live_conv</v>
      </c>
      <c r="G110" s="54">
        <f>'[3]Øvrige lister'!AC112</f>
        <v>0</v>
      </c>
      <c r="H110" s="54">
        <f>'[3]Øvrige lister'!AD112</f>
        <v>0</v>
      </c>
      <c r="I110" s="54">
        <f>'[3]Øvrige lister'!AE112</f>
        <v>0</v>
      </c>
      <c r="J110" s="54">
        <f>'[3]Øvrige lister'!AF112</f>
        <v>0</v>
      </c>
      <c r="K110" s="54">
        <f>'[3]Øvrige lister'!AG112</f>
        <v>0</v>
      </c>
      <c r="L110">
        <f>'[3]Øvrige lister'!AH112</f>
        <v>0</v>
      </c>
      <c r="M110" s="54">
        <f>'[3]Øvrige lister'!AI112</f>
        <v>0</v>
      </c>
      <c r="N110">
        <f>'[3]Øvrige lister'!AJ112</f>
        <v>0</v>
      </c>
      <c r="Y110" s="54" t="str">
        <f>'[3]Øvrige lister'!V112</f>
        <v>Piglet_6_7_live_conv</v>
      </c>
      <c r="Z110" s="282" t="str">
        <f>'[3]Øvrige lister'!W112</f>
        <v>Pig_live_conv</v>
      </c>
      <c r="AA110" s="282" t="str">
        <f>'[3]Øvrige lister'!X112</f>
        <v>Livestock_balance</v>
      </c>
    </row>
    <row r="111" spans="5:27" x14ac:dyDescent="0.3">
      <c r="E111" s="54" t="str">
        <f>'[3]Øvrige lister'!V113</f>
        <v>Piglet_31_live_conv</v>
      </c>
      <c r="G111" s="54">
        <f>'[3]Øvrige lister'!AC113</f>
        <v>0</v>
      </c>
      <c r="H111" s="54">
        <f>'[3]Øvrige lister'!AD113</f>
        <v>0</v>
      </c>
      <c r="I111" s="54">
        <f>'[3]Øvrige lister'!AE113</f>
        <v>0</v>
      </c>
      <c r="J111" s="54">
        <f>'[3]Øvrige lister'!AF113</f>
        <v>0</v>
      </c>
      <c r="K111" s="54">
        <f>'[3]Øvrige lister'!AG113</f>
        <v>0</v>
      </c>
      <c r="L111">
        <f>'[3]Øvrige lister'!AH113</f>
        <v>0</v>
      </c>
      <c r="M111" s="54">
        <f>'[3]Øvrige lister'!AI113</f>
        <v>0</v>
      </c>
      <c r="N111">
        <f>'[3]Øvrige lister'!AJ113</f>
        <v>0</v>
      </c>
      <c r="Y111" s="54" t="str">
        <f>'[3]Øvrige lister'!V113</f>
        <v>Piglet_31_live_conv</v>
      </c>
      <c r="Z111" s="282" t="str">
        <f>'[3]Øvrige lister'!W113</f>
        <v>Pig_live_conv</v>
      </c>
      <c r="AA111" s="282" t="str">
        <f>'[3]Øvrige lister'!X113</f>
        <v>Livestock_balance</v>
      </c>
    </row>
    <row r="112" spans="5:27" x14ac:dyDescent="0.3">
      <c r="E112" s="54" t="str">
        <f>'[3]Øvrige lister'!V114</f>
        <v>Calf_dairy_heavy_live_conv</v>
      </c>
      <c r="G112" s="54">
        <f>'[3]Øvrige lister'!AC114</f>
        <v>0</v>
      </c>
      <c r="H112" s="54">
        <f>'[3]Øvrige lister'!AD114</f>
        <v>0</v>
      </c>
      <c r="I112" s="54">
        <f>'[3]Øvrige lister'!AE114</f>
        <v>0</v>
      </c>
      <c r="J112" s="54">
        <f>'[3]Øvrige lister'!AF114</f>
        <v>0</v>
      </c>
      <c r="K112" s="54">
        <f>'[3]Øvrige lister'!AG114</f>
        <v>0</v>
      </c>
      <c r="L112">
        <f>'[3]Øvrige lister'!AH114</f>
        <v>0</v>
      </c>
      <c r="M112" s="54">
        <f>'[3]Øvrige lister'!AI114</f>
        <v>0</v>
      </c>
      <c r="N112">
        <f>'[3]Øvrige lister'!AJ114</f>
        <v>0</v>
      </c>
      <c r="Y112" s="54" t="str">
        <f>'[3]Øvrige lister'!V114</f>
        <v>Calf_dairy_heavy_live_conv</v>
      </c>
      <c r="Z112" s="282" t="str">
        <f>'[3]Øvrige lister'!W114</f>
        <v>Cattle_heavy_live_conv</v>
      </c>
      <c r="AA112" s="282" t="str">
        <f>'[3]Øvrige lister'!X114</f>
        <v>Livestock_balance</v>
      </c>
    </row>
    <row r="113" spans="5:27" x14ac:dyDescent="0.3">
      <c r="E113" s="54" t="str">
        <f>'[3]Øvrige lister'!V115</f>
        <v>Calf_dairy_heavy_live_org</v>
      </c>
      <c r="G113" s="54">
        <f>'[3]Øvrige lister'!AC115</f>
        <v>0</v>
      </c>
      <c r="H113" s="54">
        <f>'[3]Øvrige lister'!AD115</f>
        <v>0</v>
      </c>
      <c r="I113" s="54">
        <f>'[3]Øvrige lister'!AE115</f>
        <v>0</v>
      </c>
      <c r="J113" s="54">
        <f>'[3]Øvrige lister'!AF115</f>
        <v>0</v>
      </c>
      <c r="K113" s="54">
        <f>'[3]Øvrige lister'!AG115</f>
        <v>0</v>
      </c>
      <c r="L113">
        <f>'[3]Øvrige lister'!AH115</f>
        <v>0</v>
      </c>
      <c r="M113" s="54">
        <f>'[3]Øvrige lister'!AI115</f>
        <v>0</v>
      </c>
      <c r="N113">
        <f>'[3]Øvrige lister'!AJ115</f>
        <v>0</v>
      </c>
      <c r="Y113" s="54" t="str">
        <f>'[3]Øvrige lister'!V115</f>
        <v>Calf_dairy_heavy_live_org</v>
      </c>
      <c r="Z113" s="282" t="str">
        <f>'[3]Øvrige lister'!W115</f>
        <v>Cattle_heavy_live_org</v>
      </c>
      <c r="AA113" s="282" t="str">
        <f>'[3]Øvrige lister'!X115</f>
        <v>Livestock_balance</v>
      </c>
    </row>
    <row r="114" spans="5:27" x14ac:dyDescent="0.3">
      <c r="E114" s="54" t="str">
        <f>'[3]Øvrige lister'!V116</f>
        <v>Catch_crop_biomass_conv</v>
      </c>
      <c r="G114" s="54">
        <f>'[3]Øvrige lister'!AC116</f>
        <v>0</v>
      </c>
      <c r="H114" s="54">
        <f>'[3]Øvrige lister'!AD116</f>
        <v>0</v>
      </c>
      <c r="I114" s="54">
        <f>'[3]Øvrige lister'!AE116</f>
        <v>0</v>
      </c>
      <c r="J114" s="54">
        <f>'[3]Øvrige lister'!AF116</f>
        <v>0</v>
      </c>
      <c r="K114" s="54">
        <f>'[3]Øvrige lister'!AG116</f>
        <v>0</v>
      </c>
      <c r="L114">
        <f>'[3]Øvrige lister'!AH116</f>
        <v>0</v>
      </c>
      <c r="M114" s="54">
        <f>'[3]Øvrige lister'!AI116</f>
        <v>0</v>
      </c>
      <c r="N114">
        <f>'[3]Øvrige lister'!AJ116</f>
        <v>0</v>
      </c>
      <c r="Y114" s="54" t="str">
        <f>'[3]Øvrige lister'!V116</f>
        <v>Catch_crop_biomass_conv</v>
      </c>
      <c r="Z114" s="282" t="str">
        <f>'[3]Øvrige lister'!W116</f>
        <v>Catch_crop_turnover</v>
      </c>
      <c r="AA114" s="282" t="str">
        <f>'[3]Øvrige lister'!X116</f>
        <v>Return</v>
      </c>
    </row>
    <row r="115" spans="5:27" x14ac:dyDescent="0.3">
      <c r="E115" s="54" t="str">
        <f>'[3]Øvrige lister'!V117</f>
        <v>Catch_crop_biomass_org</v>
      </c>
      <c r="G115" s="54">
        <f>'[3]Øvrige lister'!AC117</f>
        <v>0</v>
      </c>
      <c r="H115" s="54">
        <f>'[3]Øvrige lister'!AD117</f>
        <v>0</v>
      </c>
      <c r="I115" s="54">
        <f>'[3]Øvrige lister'!AE117</f>
        <v>0</v>
      </c>
      <c r="J115" s="54">
        <f>'[3]Øvrige lister'!AF117</f>
        <v>0</v>
      </c>
      <c r="K115" s="54">
        <f>'[3]Øvrige lister'!AG117</f>
        <v>0</v>
      </c>
      <c r="L115">
        <f>'[3]Øvrige lister'!AH117</f>
        <v>0</v>
      </c>
      <c r="M115" s="54">
        <f>'[3]Øvrige lister'!AI117</f>
        <v>0</v>
      </c>
      <c r="N115">
        <f>'[3]Øvrige lister'!AJ117</f>
        <v>0</v>
      </c>
      <c r="Y115" s="54" t="str">
        <f>'[3]Øvrige lister'!V117</f>
        <v>Catch_crop_biomass_org</v>
      </c>
      <c r="Z115" s="282" t="str">
        <f>'[3]Øvrige lister'!W117</f>
        <v>Catch_crop_turnover</v>
      </c>
      <c r="AA115" s="282" t="str">
        <f>'[3]Øvrige lister'!X117</f>
        <v>Return</v>
      </c>
    </row>
    <row r="116" spans="5:27" x14ac:dyDescent="0.3">
      <c r="E116" s="54" t="str">
        <f>'[3]Øvrige lister'!V118</f>
        <v>Heifer_dairy_heavy_live_conv</v>
      </c>
      <c r="G116" s="54">
        <f>'[3]Øvrige lister'!AC118</f>
        <v>0</v>
      </c>
      <c r="H116" s="54">
        <f>'[3]Øvrige lister'!AD118</f>
        <v>0</v>
      </c>
      <c r="I116" s="54">
        <f>'[3]Øvrige lister'!AE118</f>
        <v>0</v>
      </c>
      <c r="J116" s="54">
        <f>'[3]Øvrige lister'!AF118</f>
        <v>0</v>
      </c>
      <c r="K116" s="54">
        <f>'[3]Øvrige lister'!AG118</f>
        <v>0</v>
      </c>
      <c r="L116">
        <f>'[3]Øvrige lister'!AH118</f>
        <v>0</v>
      </c>
      <c r="M116" s="54">
        <f>'[3]Øvrige lister'!AI118</f>
        <v>0</v>
      </c>
      <c r="N116">
        <f>'[3]Øvrige lister'!AJ118</f>
        <v>0</v>
      </c>
      <c r="Y116" s="54" t="str">
        <f>'[3]Øvrige lister'!V118</f>
        <v>Heifer_dairy_heavy_live_conv</v>
      </c>
      <c r="Z116" s="282" t="str">
        <f>'[3]Øvrige lister'!W118</f>
        <v>Cattle_heavy_live_conv</v>
      </c>
      <c r="AA116" s="282" t="str">
        <f>'[3]Øvrige lister'!X118</f>
        <v>Livestock_balance</v>
      </c>
    </row>
    <row r="117" spans="5:27" x14ac:dyDescent="0.3">
      <c r="E117" s="54" t="str">
        <f>'[3]Øvrige lister'!V119</f>
        <v>Heifer_dairy_heavy_live_org</v>
      </c>
      <c r="G117" s="54">
        <f>'[3]Øvrige lister'!AC119</f>
        <v>0</v>
      </c>
      <c r="H117" s="54">
        <f>'[3]Øvrige lister'!AD119</f>
        <v>0</v>
      </c>
      <c r="I117" s="54">
        <f>'[3]Øvrige lister'!AE119</f>
        <v>0</v>
      </c>
      <c r="J117" s="54">
        <f>'[3]Øvrige lister'!AF119</f>
        <v>0</v>
      </c>
      <c r="K117" s="54">
        <f>'[3]Øvrige lister'!AG119</f>
        <v>0</v>
      </c>
      <c r="L117">
        <f>'[3]Øvrige lister'!AH119</f>
        <v>0</v>
      </c>
      <c r="M117" s="54">
        <f>'[3]Øvrige lister'!AI119</f>
        <v>0</v>
      </c>
      <c r="N117">
        <f>'[3]Øvrige lister'!AJ119</f>
        <v>0</v>
      </c>
      <c r="Y117" s="54" t="str">
        <f>'[3]Øvrige lister'!V119</f>
        <v>Heifer_dairy_heavy_live_org</v>
      </c>
      <c r="Z117" s="282" t="str">
        <f>'[3]Øvrige lister'!W119</f>
        <v>Cattle_heavy_live_org</v>
      </c>
      <c r="AA117" s="282" t="str">
        <f>'[3]Øvrige lister'!X119</f>
        <v>Livestock_balance</v>
      </c>
    </row>
    <row r="118" spans="5:27" x14ac:dyDescent="0.3">
      <c r="E118" s="54" t="str">
        <f>'[3]Øvrige lister'!V120</f>
        <v>Plant_oil_org</v>
      </c>
      <c r="G118" s="54">
        <f>'[3]Øvrige lister'!AC120</f>
        <v>0</v>
      </c>
      <c r="H118" s="54">
        <f>'[3]Øvrige lister'!AD120</f>
        <v>0</v>
      </c>
      <c r="I118" s="54">
        <f>'[3]Øvrige lister'!AE120</f>
        <v>0</v>
      </c>
      <c r="J118" s="54">
        <f>'[3]Øvrige lister'!AF120</f>
        <v>0</v>
      </c>
      <c r="K118" s="54">
        <f>'[3]Øvrige lister'!AG120</f>
        <v>0</v>
      </c>
      <c r="L118">
        <f>'[3]Øvrige lister'!AH120</f>
        <v>0</v>
      </c>
      <c r="M118" s="54">
        <f>'[3]Øvrige lister'!AI120</f>
        <v>0</v>
      </c>
      <c r="N118">
        <f>'[3]Øvrige lister'!AJ120</f>
        <v>0</v>
      </c>
      <c r="Y118" s="54" t="str">
        <f>'[3]Øvrige lister'!V120</f>
        <v>Plant_oil_org</v>
      </c>
      <c r="Z118" s="282" t="str">
        <f>'[3]Øvrige lister'!W120</f>
        <v>Planteolie</v>
      </c>
      <c r="AA118" s="282" t="str">
        <f>'[3]Øvrige lister'!X120</f>
        <v>Exit_model</v>
      </c>
    </row>
    <row r="119" spans="5:27" x14ac:dyDescent="0.3">
      <c r="E119" s="54" t="str">
        <f>'[3]Øvrige lister'!V121</f>
        <v>Fat_imp_conv</v>
      </c>
      <c r="G119" s="54">
        <f>'[3]Øvrige lister'!AC121</f>
        <v>0</v>
      </c>
      <c r="H119" s="54">
        <f>'[3]Øvrige lister'!AD121</f>
        <v>0</v>
      </c>
      <c r="I119" s="54">
        <f>'[3]Øvrige lister'!AE121</f>
        <v>0</v>
      </c>
      <c r="J119" s="54">
        <f>'[3]Øvrige lister'!AF121</f>
        <v>0</v>
      </c>
      <c r="K119" s="54">
        <f>'[3]Øvrige lister'!AG121</f>
        <v>0</v>
      </c>
      <c r="L119">
        <f>'[3]Øvrige lister'!AH121</f>
        <v>0</v>
      </c>
      <c r="M119" s="54">
        <f>'[3]Øvrige lister'!AI121</f>
        <v>0</v>
      </c>
      <c r="N119">
        <f>'[3]Øvrige lister'!AJ121</f>
        <v>0</v>
      </c>
      <c r="Y119" s="54" t="str">
        <f>'[3]Øvrige lister'!V121</f>
        <v>Fat_imp_conv</v>
      </c>
      <c r="Z119" s="282" t="str">
        <f>'[3]Øvrige lister'!W121</f>
        <v>Fat_imp</v>
      </c>
      <c r="AA119" s="282" t="str">
        <f>'[3]Øvrige lister'!X121</f>
        <v>Import</v>
      </c>
    </row>
    <row r="120" spans="5:27" x14ac:dyDescent="0.3">
      <c r="E120" s="54" t="str">
        <f>'[3]Øvrige lister'!V122</f>
        <v>Fat_imp_org</v>
      </c>
      <c r="G120" s="54">
        <f>'[3]Øvrige lister'!AC122</f>
        <v>0</v>
      </c>
      <c r="H120" s="54">
        <f>'[3]Øvrige lister'!AD122</f>
        <v>0</v>
      </c>
      <c r="I120" s="54">
        <f>'[3]Øvrige lister'!AE122</f>
        <v>0</v>
      </c>
      <c r="J120" s="54">
        <f>'[3]Øvrige lister'!AF122</f>
        <v>0</v>
      </c>
      <c r="K120" s="54">
        <f>'[3]Øvrige lister'!AG122</f>
        <v>0</v>
      </c>
      <c r="L120">
        <f>'[3]Øvrige lister'!AH122</f>
        <v>0</v>
      </c>
      <c r="M120" s="54">
        <f>'[3]Øvrige lister'!AI122</f>
        <v>0</v>
      </c>
      <c r="N120">
        <f>'[3]Øvrige lister'!AJ122</f>
        <v>0</v>
      </c>
      <c r="Y120" s="54" t="str">
        <f>'[3]Øvrige lister'!V122</f>
        <v>Fat_imp_org</v>
      </c>
      <c r="Z120" s="282" t="str">
        <f>'[3]Øvrige lister'!W122</f>
        <v>Fat_imp</v>
      </c>
      <c r="AA120" s="282" t="str">
        <f>'[3]Øvrige lister'!X122</f>
        <v>Import</v>
      </c>
    </row>
    <row r="121" spans="5:27" x14ac:dyDescent="0.3">
      <c r="E121" s="54" t="str">
        <f>'[3]Øvrige lister'!V123</f>
        <v>Grass_legume_grass_no_yield_b_conv</v>
      </c>
      <c r="G121" s="54">
        <f>'[3]Øvrige lister'!AC123</f>
        <v>0</v>
      </c>
      <c r="H121" s="54">
        <f>'[3]Øvrige lister'!AD123</f>
        <v>0</v>
      </c>
      <c r="I121" s="54">
        <f>'[3]Øvrige lister'!AE123</f>
        <v>0</v>
      </c>
      <c r="J121" s="54">
        <f>'[3]Øvrige lister'!AF123</f>
        <v>0</v>
      </c>
      <c r="K121" s="54">
        <f>'[3]Øvrige lister'!AG123</f>
        <v>0</v>
      </c>
      <c r="L121">
        <f>'[3]Øvrige lister'!AH123</f>
        <v>0</v>
      </c>
      <c r="M121" s="54">
        <f>'[3]Øvrige lister'!AI123</f>
        <v>0</v>
      </c>
      <c r="N121">
        <f>'[3]Øvrige lister'!AJ123</f>
        <v>0</v>
      </c>
      <c r="Y121" s="54" t="str">
        <f>'[3]Øvrige lister'!V123</f>
        <v>Grass_legume_grass_no_yield_b_conv</v>
      </c>
      <c r="Z121" s="282" t="str">
        <f>'[3]Øvrige lister'!W123</f>
        <v>C_crop_residue</v>
      </c>
      <c r="AA121" s="282" t="str">
        <f>'[3]Øvrige lister'!X123</f>
        <v>C_Return</v>
      </c>
    </row>
    <row r="122" spans="5:27" x14ac:dyDescent="0.3">
      <c r="E122" s="54" t="str">
        <f>'[3]Øvrige lister'!V124</f>
        <v>Grass_legume_grass_no_yield_b_org</v>
      </c>
      <c r="G122" s="54">
        <f>'[3]Øvrige lister'!AC124</f>
        <v>0</v>
      </c>
      <c r="H122" s="54">
        <f>'[3]Øvrige lister'!AD124</f>
        <v>0</v>
      </c>
      <c r="I122" s="54">
        <f>'[3]Øvrige lister'!AE124</f>
        <v>0</v>
      </c>
      <c r="J122" s="54">
        <f>'[3]Øvrige lister'!AF124</f>
        <v>0</v>
      </c>
      <c r="K122" s="54">
        <f>'[3]Øvrige lister'!AG124</f>
        <v>0</v>
      </c>
      <c r="L122">
        <f>'[3]Øvrige lister'!AH124</f>
        <v>0</v>
      </c>
      <c r="M122" s="54">
        <f>'[3]Øvrige lister'!AI124</f>
        <v>0</v>
      </c>
      <c r="N122">
        <f>'[3]Øvrige lister'!AJ124</f>
        <v>0</v>
      </c>
      <c r="Y122" s="54" t="str">
        <f>'[3]Øvrige lister'!V124</f>
        <v>Grass_legume_grass_no_yield_b_org</v>
      </c>
      <c r="Z122" s="282" t="str">
        <f>'[3]Øvrige lister'!W124</f>
        <v>C_crop_residue</v>
      </c>
      <c r="AA122" s="282" t="str">
        <f>'[3]Øvrige lister'!X124</f>
        <v>C_Return</v>
      </c>
    </row>
    <row r="123" spans="5:27" x14ac:dyDescent="0.3">
      <c r="E123" s="54" t="str">
        <f>'[3]Øvrige lister'!V125</f>
        <v>Diesel_fossil</v>
      </c>
      <c r="G123" s="54">
        <f>'[3]Øvrige lister'!AC125</f>
        <v>0</v>
      </c>
      <c r="H123" s="54">
        <f>'[3]Øvrige lister'!AD125</f>
        <v>0</v>
      </c>
      <c r="I123" s="54">
        <f>'[3]Øvrige lister'!AE125</f>
        <v>0</v>
      </c>
      <c r="J123" s="54">
        <f>'[3]Øvrige lister'!AF125</f>
        <v>0</v>
      </c>
      <c r="K123" s="54">
        <f>'[3]Øvrige lister'!AG125</f>
        <v>0</v>
      </c>
      <c r="L123">
        <f>'[3]Øvrige lister'!AH125</f>
        <v>0</v>
      </c>
      <c r="M123" s="54">
        <f>'[3]Øvrige lister'!AI125</f>
        <v>0</v>
      </c>
      <c r="N123">
        <f>'[3]Øvrige lister'!AJ125</f>
        <v>0</v>
      </c>
      <c r="Y123" s="54" t="str">
        <f>'[3]Øvrige lister'!V125</f>
        <v>Diesel_fossil</v>
      </c>
      <c r="Z123" s="282" t="str">
        <f>'[3]Øvrige lister'!W125</f>
        <v>Energi</v>
      </c>
      <c r="AA123" s="282" t="str">
        <f>'[3]Øvrige lister'!X125</f>
        <v>Import_Associated</v>
      </c>
    </row>
    <row r="124" spans="5:27" x14ac:dyDescent="0.3">
      <c r="E124" s="54" t="str">
        <f>'[3]Øvrige lister'!V126</f>
        <v>Heat_gas</v>
      </c>
      <c r="G124" s="54">
        <f>'[3]Øvrige lister'!AC126</f>
        <v>0</v>
      </c>
      <c r="H124" s="54">
        <f>'[3]Øvrige lister'!AD126</f>
        <v>0</v>
      </c>
      <c r="I124" s="54">
        <f>'[3]Øvrige lister'!AE126</f>
        <v>0</v>
      </c>
      <c r="J124" s="54">
        <f>'[3]Øvrige lister'!AF126</f>
        <v>0</v>
      </c>
      <c r="K124" s="54">
        <f>'[3]Øvrige lister'!AG126</f>
        <v>0</v>
      </c>
      <c r="L124">
        <f>'[3]Øvrige lister'!AH126</f>
        <v>0</v>
      </c>
      <c r="M124" s="54">
        <f>'[3]Øvrige lister'!AI126</f>
        <v>0</v>
      </c>
      <c r="N124">
        <f>'[3]Øvrige lister'!AJ126</f>
        <v>0</v>
      </c>
      <c r="Y124" s="54" t="str">
        <f>'[3]Øvrige lister'!V126</f>
        <v>Heat_gas</v>
      </c>
      <c r="Z124" s="282" t="str">
        <f>'[3]Øvrige lister'!W126</f>
        <v>Energi</v>
      </c>
      <c r="AA124" s="282" t="str">
        <f>'[3]Øvrige lister'!X126</f>
        <v>Import_Associated</v>
      </c>
    </row>
    <row r="125" spans="5:27" x14ac:dyDescent="0.3">
      <c r="E125" s="54" t="str">
        <f>'[3]Øvrige lister'!V127</f>
        <v>Electricity_used</v>
      </c>
      <c r="G125" s="54">
        <f>'[3]Øvrige lister'!AC127</f>
        <v>0</v>
      </c>
      <c r="H125" s="54">
        <f>'[3]Øvrige lister'!AD127</f>
        <v>0</v>
      </c>
      <c r="I125" s="54">
        <f>'[3]Øvrige lister'!AE127</f>
        <v>0</v>
      </c>
      <c r="J125" s="54">
        <f>'[3]Øvrige lister'!AF127</f>
        <v>0</v>
      </c>
      <c r="K125" s="54">
        <f>'[3]Øvrige lister'!AG127</f>
        <v>0</v>
      </c>
      <c r="L125">
        <f>'[3]Øvrige lister'!AH127</f>
        <v>0</v>
      </c>
      <c r="M125" s="54">
        <f>'[3]Øvrige lister'!AI127</f>
        <v>0</v>
      </c>
      <c r="N125">
        <f>'[3]Øvrige lister'!AJ127</f>
        <v>0</v>
      </c>
      <c r="Y125" s="54" t="str">
        <f>'[3]Øvrige lister'!V127</f>
        <v>Electricity_used</v>
      </c>
      <c r="Z125" s="282" t="str">
        <f>'[3]Øvrige lister'!W127</f>
        <v>Energi</v>
      </c>
      <c r="AA125" s="282" t="str">
        <f>'[3]Øvrige lister'!X127</f>
        <v>Import_Associated</v>
      </c>
    </row>
    <row r="126" spans="5:27" x14ac:dyDescent="0.3">
      <c r="E126" s="54" t="str">
        <f>'[3]Øvrige lister'!V128</f>
        <v>White_sugar_conv</v>
      </c>
      <c r="G126" s="54">
        <f>'[3]Øvrige lister'!AC128</f>
        <v>0</v>
      </c>
      <c r="H126" s="54">
        <f>'[3]Øvrige lister'!AD128</f>
        <v>0</v>
      </c>
      <c r="I126" s="54">
        <f>'[3]Øvrige lister'!AE128</f>
        <v>0</v>
      </c>
      <c r="J126" s="54">
        <f>'[3]Øvrige lister'!AF128</f>
        <v>0</v>
      </c>
      <c r="K126" s="54">
        <f>'[3]Øvrige lister'!AG128</f>
        <v>0</v>
      </c>
      <c r="L126">
        <f>'[3]Øvrige lister'!AH128</f>
        <v>0</v>
      </c>
      <c r="M126" s="54">
        <f>'[3]Øvrige lister'!AI128</f>
        <v>0</v>
      </c>
      <c r="N126">
        <f>'[3]Øvrige lister'!AJ128</f>
        <v>0</v>
      </c>
      <c r="Y126" s="54" t="str">
        <f>'[3]Øvrige lister'!V128</f>
        <v>White_sugar_conv</v>
      </c>
      <c r="Z126" s="282" t="str">
        <f>'[3]Øvrige lister'!W128</f>
        <v>Sugar</v>
      </c>
      <c r="AA126" s="282" t="str">
        <f>'[3]Øvrige lister'!X128</f>
        <v>Exit_model</v>
      </c>
    </row>
    <row r="127" spans="5:27" x14ac:dyDescent="0.3">
      <c r="E127" s="54" t="str">
        <f>'[3]Øvrige lister'!V129</f>
        <v>White_sugar_org</v>
      </c>
      <c r="G127" s="54">
        <f>'[3]Øvrige lister'!AC129</f>
        <v>0</v>
      </c>
      <c r="H127" s="54">
        <f>'[3]Øvrige lister'!AD129</f>
        <v>0</v>
      </c>
      <c r="I127" s="54">
        <f>'[3]Øvrige lister'!AE129</f>
        <v>0</v>
      </c>
      <c r="J127" s="54">
        <f>'[3]Øvrige lister'!AF129</f>
        <v>0</v>
      </c>
      <c r="K127" s="54">
        <f>'[3]Øvrige lister'!AG129</f>
        <v>0</v>
      </c>
      <c r="L127">
        <f>'[3]Øvrige lister'!AH129</f>
        <v>0</v>
      </c>
      <c r="M127" s="54">
        <f>'[3]Øvrige lister'!AI129</f>
        <v>0</v>
      </c>
      <c r="N127">
        <f>'[3]Øvrige lister'!AJ129</f>
        <v>0</v>
      </c>
      <c r="Y127" s="54" t="str">
        <f>'[3]Øvrige lister'!V129</f>
        <v>White_sugar_org</v>
      </c>
      <c r="Z127" s="282" t="str">
        <f>'[3]Øvrige lister'!W129</f>
        <v>Sugar</v>
      </c>
      <c r="AA127" s="282" t="str">
        <f>'[3]Øvrige lister'!X129</f>
        <v>Exit_model</v>
      </c>
    </row>
    <row r="128" spans="5:27" x14ac:dyDescent="0.3">
      <c r="E128" s="54" t="str">
        <f>'[3]Øvrige lister'!V130</f>
        <v>Molasses1_conv</v>
      </c>
      <c r="G128" s="54">
        <f>'[3]Øvrige lister'!AC130</f>
        <v>0</v>
      </c>
      <c r="H128" s="54">
        <f>'[3]Øvrige lister'!AD130</f>
        <v>0</v>
      </c>
      <c r="I128" s="54">
        <f>'[3]Øvrige lister'!AE130</f>
        <v>0</v>
      </c>
      <c r="J128" s="54">
        <f>'[3]Øvrige lister'!AF130</f>
        <v>0</v>
      </c>
      <c r="K128" s="54">
        <f>'[3]Øvrige lister'!AG130</f>
        <v>0</v>
      </c>
      <c r="L128">
        <f>'[3]Øvrige lister'!AH130</f>
        <v>0</v>
      </c>
      <c r="M128" s="54">
        <f>'[3]Øvrige lister'!AI130</f>
        <v>0</v>
      </c>
      <c r="N128">
        <f>'[3]Øvrige lister'!AJ130</f>
        <v>0</v>
      </c>
      <c r="Y128" s="54" t="str">
        <f>'[3]Øvrige lister'!V130</f>
        <v>Molasses1_conv</v>
      </c>
      <c r="Z128" s="282" t="str">
        <f>'[3]Øvrige lister'!W130</f>
        <v>Sugar</v>
      </c>
      <c r="AA128" s="282" t="str">
        <f>'[3]Øvrige lister'!X130</f>
        <v>Exit_model</v>
      </c>
    </row>
    <row r="129" spans="5:27" x14ac:dyDescent="0.3">
      <c r="E129" s="54" t="str">
        <f>'[3]Øvrige lister'!V131</f>
        <v>Molasses1_org</v>
      </c>
      <c r="G129" s="54">
        <f>'[3]Øvrige lister'!AC131</f>
        <v>0</v>
      </c>
      <c r="H129" s="54">
        <f>'[3]Øvrige lister'!AD131</f>
        <v>0</v>
      </c>
      <c r="I129" s="54">
        <f>'[3]Øvrige lister'!AE131</f>
        <v>0</v>
      </c>
      <c r="J129" s="54">
        <f>'[3]Øvrige lister'!AF131</f>
        <v>0</v>
      </c>
      <c r="K129" s="54">
        <f>'[3]Øvrige lister'!AG131</f>
        <v>0</v>
      </c>
      <c r="L129">
        <f>'[3]Øvrige lister'!AH131</f>
        <v>0</v>
      </c>
      <c r="M129" s="54">
        <f>'[3]Øvrige lister'!AI131</f>
        <v>0</v>
      </c>
      <c r="N129">
        <f>'[3]Øvrige lister'!AJ131</f>
        <v>0</v>
      </c>
      <c r="Y129" s="54" t="str">
        <f>'[3]Øvrige lister'!V131</f>
        <v>Molasses1_org</v>
      </c>
      <c r="Z129" s="282" t="str">
        <f>'[3]Øvrige lister'!W131</f>
        <v>Sugar</v>
      </c>
      <c r="AA129" s="282" t="str">
        <f>'[3]Øvrige lister'!X131</f>
        <v>Exit_model</v>
      </c>
    </row>
    <row r="130" spans="5:27" x14ac:dyDescent="0.3">
      <c r="E130" s="54" t="str">
        <f>'[3]Øvrige lister'!V132</f>
        <v>Lime</v>
      </c>
      <c r="G130" s="54">
        <f>'[3]Øvrige lister'!AC132</f>
        <v>0</v>
      </c>
      <c r="H130" s="54">
        <f>'[3]Øvrige lister'!AD132</f>
        <v>0</v>
      </c>
      <c r="I130" s="54">
        <f>'[3]Øvrige lister'!AE132</f>
        <v>0</v>
      </c>
      <c r="J130" s="54">
        <f>'[3]Øvrige lister'!AF132</f>
        <v>0</v>
      </c>
      <c r="K130" s="54">
        <f>'[3]Øvrige lister'!AG132</f>
        <v>0</v>
      </c>
      <c r="L130">
        <f>'[3]Øvrige lister'!AH132</f>
        <v>0</v>
      </c>
      <c r="M130" s="54">
        <f>'[3]Øvrige lister'!AI132</f>
        <v>0</v>
      </c>
      <c r="N130">
        <f>'[3]Øvrige lister'!AJ132</f>
        <v>0</v>
      </c>
      <c r="Y130" s="54" t="str">
        <f>'[3]Øvrige lister'!V132</f>
        <v>Lime</v>
      </c>
      <c r="Z130" s="282" t="str">
        <f>'[3]Øvrige lister'!W132</f>
        <v>Soil_amendment</v>
      </c>
      <c r="AA130" s="282" t="str">
        <f>'[3]Øvrige lister'!X132</f>
        <v>Import_Non_flow</v>
      </c>
    </row>
    <row r="131" spans="5:27" x14ac:dyDescent="0.3">
      <c r="E131" s="54" t="str">
        <f>'[3]Øvrige lister'!V133</f>
        <v>Plastic</v>
      </c>
      <c r="G131" s="54">
        <f>'[3]Øvrige lister'!AC133</f>
        <v>0</v>
      </c>
      <c r="H131" s="54">
        <f>'[3]Øvrige lister'!AD133</f>
        <v>0</v>
      </c>
      <c r="I131" s="54">
        <f>'[3]Øvrige lister'!AE133</f>
        <v>0</v>
      </c>
      <c r="J131" s="54">
        <f>'[3]Øvrige lister'!AF133</f>
        <v>0</v>
      </c>
      <c r="K131" s="54">
        <f>'[3]Øvrige lister'!AG133</f>
        <v>0</v>
      </c>
      <c r="L131">
        <f>'[3]Øvrige lister'!AH133</f>
        <v>0</v>
      </c>
      <c r="M131" s="54">
        <f>'[3]Øvrige lister'!AI133</f>
        <v>0</v>
      </c>
      <c r="N131">
        <f>'[3]Øvrige lister'!AJ133</f>
        <v>0</v>
      </c>
      <c r="Y131" s="54" t="str">
        <f>'[3]Øvrige lister'!V133</f>
        <v>Plastic</v>
      </c>
      <c r="Z131" s="282" t="str">
        <f>'[3]Øvrige lister'!W133</f>
        <v>Material</v>
      </c>
      <c r="AA131" s="282" t="str">
        <f>'[3]Øvrige lister'!X133</f>
        <v>Import_Non_flow</v>
      </c>
    </row>
    <row r="132" spans="5:27" x14ac:dyDescent="0.3">
      <c r="E132" s="54" t="str">
        <f>'[3]Øvrige lister'!V134</f>
        <v>Degas_swine_deep_litter_conv</v>
      </c>
      <c r="G132" s="54">
        <f>'[3]Øvrige lister'!AC134</f>
        <v>0</v>
      </c>
      <c r="H132" s="54">
        <f>'[3]Øvrige lister'!AD134</f>
        <v>0</v>
      </c>
      <c r="I132" s="54">
        <f>'[3]Øvrige lister'!AE134</f>
        <v>0</v>
      </c>
      <c r="J132" s="54">
        <f>'[3]Øvrige lister'!AF134</f>
        <v>0</v>
      </c>
      <c r="K132" s="54">
        <f>'[3]Øvrige lister'!AG134</f>
        <v>0</v>
      </c>
      <c r="L132">
        <f>'[3]Øvrige lister'!AH134</f>
        <v>0</v>
      </c>
      <c r="M132" s="54">
        <f>'[3]Øvrige lister'!AI134</f>
        <v>0</v>
      </c>
      <c r="N132">
        <f>'[3]Øvrige lister'!AJ134</f>
        <v>0</v>
      </c>
      <c r="Y132" s="54" t="str">
        <f>'[3]Øvrige lister'!V134</f>
        <v>Degas_swine_deep_litter_conv</v>
      </c>
      <c r="Z132" s="282" t="str">
        <f>'[3]Øvrige lister'!W134</f>
        <v>Degas_livestock_manure_conv</v>
      </c>
      <c r="AA132" s="282" t="str">
        <f>'[3]Øvrige lister'!X134</f>
        <v>Field_application</v>
      </c>
    </row>
    <row r="133" spans="5:27" x14ac:dyDescent="0.3">
      <c r="E133" s="54" t="str">
        <f>'[3]Øvrige lister'!V135</f>
        <v>Bottom_ash_conv</v>
      </c>
      <c r="G133" s="54">
        <f>'[3]Øvrige lister'!AC135</f>
        <v>0</v>
      </c>
      <c r="H133" s="54">
        <f>'[3]Øvrige lister'!AD135</f>
        <v>0</v>
      </c>
      <c r="I133" s="54">
        <f>'[3]Øvrige lister'!AE135</f>
        <v>0</v>
      </c>
      <c r="J133" s="54">
        <f>'[3]Øvrige lister'!AF135</f>
        <v>0</v>
      </c>
      <c r="K133" s="54">
        <f>'[3]Øvrige lister'!AG135</f>
        <v>0</v>
      </c>
      <c r="L133">
        <f>'[3]Øvrige lister'!AH135</f>
        <v>0</v>
      </c>
      <c r="M133" s="54">
        <f>'[3]Øvrige lister'!AI135</f>
        <v>0</v>
      </c>
      <c r="N133">
        <f>'[3]Øvrige lister'!AJ135</f>
        <v>0</v>
      </c>
      <c r="Y133" s="54" t="str">
        <f>'[3]Øvrige lister'!V135</f>
        <v>Bottom_ash_conv</v>
      </c>
      <c r="Z133" s="282" t="str">
        <f>'[3]Øvrige lister'!W135</f>
        <v>Ash_conv</v>
      </c>
      <c r="AA133" s="282" t="str">
        <f>'[3]Øvrige lister'!X135</f>
        <v>Field_application</v>
      </c>
    </row>
    <row r="134" spans="5:27" x14ac:dyDescent="0.3">
      <c r="E134" s="54" t="str">
        <f>'[3]Øvrige lister'!V136</f>
        <v>Fly_ash_conv</v>
      </c>
      <c r="G134" s="54">
        <f>'[3]Øvrige lister'!AC136</f>
        <v>0</v>
      </c>
      <c r="H134" s="54">
        <f>'[3]Øvrige lister'!AD136</f>
        <v>0</v>
      </c>
      <c r="I134" s="54">
        <f>'[3]Øvrige lister'!AE136</f>
        <v>0</v>
      </c>
      <c r="J134" s="54">
        <f>'[3]Øvrige lister'!AF136</f>
        <v>0</v>
      </c>
      <c r="K134" s="54">
        <f>'[3]Øvrige lister'!AG136</f>
        <v>0</v>
      </c>
      <c r="L134">
        <f>'[3]Øvrige lister'!AH136</f>
        <v>0</v>
      </c>
      <c r="M134" s="54">
        <f>'[3]Øvrige lister'!AI136</f>
        <v>0</v>
      </c>
      <c r="N134">
        <f>'[3]Øvrige lister'!AJ136</f>
        <v>0</v>
      </c>
      <c r="Y134" s="54" t="str">
        <f>'[3]Øvrige lister'!V136</f>
        <v>Fly_ash_conv</v>
      </c>
      <c r="Z134" s="282" t="str">
        <f>'[3]Øvrige lister'!W136</f>
        <v>Fly_ash_conv</v>
      </c>
      <c r="AA134" s="282" t="str">
        <f>'[3]Øvrige lister'!X136</f>
        <v>Landfill</v>
      </c>
    </row>
    <row r="135" spans="5:27" x14ac:dyDescent="0.3">
      <c r="E135" s="54" t="str">
        <f>'[3]Øvrige lister'!V137</f>
        <v>Pig_not_sows_deep_litter_conv</v>
      </c>
      <c r="G135" s="54" t="str">
        <f>'[3]Øvrige lister'!AC137</f>
        <v>Nej</v>
      </c>
      <c r="H135" s="54">
        <f>'[3]Øvrige lister'!AD137</f>
        <v>0</v>
      </c>
      <c r="I135" s="54">
        <f>'[3]Øvrige lister'!AE137</f>
        <v>263</v>
      </c>
      <c r="J135" s="54">
        <f>'[3]Øvrige lister'!AF137</f>
        <v>271</v>
      </c>
      <c r="K135" s="54">
        <f>'[3]Øvrige lister'!AG137</f>
        <v>275</v>
      </c>
      <c r="L135" t="str">
        <f>'[3]Øvrige lister'!AH137</f>
        <v>as cattle</v>
      </c>
      <c r="M135" s="54">
        <f>'[3]Øvrige lister'!AI137</f>
        <v>0</v>
      </c>
      <c r="N135">
        <f>'[3]Øvrige lister'!AJ137</f>
        <v>0</v>
      </c>
      <c r="Y135" s="54" t="str">
        <f>'[3]Øvrige lister'!V137</f>
        <v>Pig_not_sows_deep_litter_conv</v>
      </c>
      <c r="Z135" s="282" t="str">
        <f>'[3]Øvrige lister'!W137</f>
        <v>Livestock_manure_conv</v>
      </c>
      <c r="AA135" s="282" t="str">
        <f>'[3]Øvrige lister'!X137</f>
        <v>Field_application</v>
      </c>
    </row>
    <row r="136" spans="5:27" x14ac:dyDescent="0.3">
      <c r="E136" s="54" t="str">
        <f>'[3]Øvrige lister'!V138</f>
        <v>Separ_degas_solid_fraction_exist_plant_conv</v>
      </c>
      <c r="G136" s="54">
        <f>'[3]Øvrige lister'!AC138</f>
        <v>0</v>
      </c>
      <c r="H136" s="54">
        <f>'[3]Øvrige lister'!AD138</f>
        <v>0</v>
      </c>
      <c r="I136" s="54">
        <f>'[3]Øvrige lister'!AE138</f>
        <v>0</v>
      </c>
      <c r="J136" s="54">
        <f>'[3]Øvrige lister'!AF138</f>
        <v>0</v>
      </c>
      <c r="K136" s="54">
        <f>'[3]Øvrige lister'!AG138</f>
        <v>0</v>
      </c>
      <c r="L136">
        <f>'[3]Øvrige lister'!AH138</f>
        <v>0</v>
      </c>
      <c r="M136" s="54">
        <f>'[3]Øvrige lister'!AI138</f>
        <v>0</v>
      </c>
      <c r="N136">
        <f>'[3]Øvrige lister'!AJ138</f>
        <v>0</v>
      </c>
      <c r="Y136" s="54" t="str">
        <f>'[3]Øvrige lister'!V138</f>
        <v>Separ_degas_solid_fraction_exist_plant_conv</v>
      </c>
      <c r="Z136" s="282" t="str">
        <f>'[3]Øvrige lister'!W138</f>
        <v>Degas_plant_organic_ferti_conv</v>
      </c>
      <c r="AA136" s="282" t="str">
        <f>'[3]Øvrige lister'!X138</f>
        <v>Field_application</v>
      </c>
    </row>
    <row r="137" spans="5:27" x14ac:dyDescent="0.3">
      <c r="E137" s="54" t="str">
        <f>'[3]Øvrige lister'!V139</f>
        <v>Separ_degas_thin_fraction_exist_plant_conv</v>
      </c>
      <c r="G137" s="54">
        <f>'[3]Øvrige lister'!AC139</f>
        <v>0</v>
      </c>
      <c r="H137" s="54">
        <f>'[3]Øvrige lister'!AD139</f>
        <v>0</v>
      </c>
      <c r="I137" s="54">
        <f>'[3]Øvrige lister'!AE139</f>
        <v>0</v>
      </c>
      <c r="J137" s="54">
        <f>'[3]Øvrige lister'!AF139</f>
        <v>0</v>
      </c>
      <c r="K137" s="54">
        <f>'[3]Øvrige lister'!AG139</f>
        <v>0</v>
      </c>
      <c r="L137">
        <f>'[3]Øvrige lister'!AH139</f>
        <v>0</v>
      </c>
      <c r="M137" s="54">
        <f>'[3]Øvrige lister'!AI139</f>
        <v>0</v>
      </c>
      <c r="N137">
        <f>'[3]Øvrige lister'!AJ139</f>
        <v>0</v>
      </c>
      <c r="Y137" s="54" t="str">
        <f>'[3]Øvrige lister'!V139</f>
        <v>Separ_degas_thin_fraction_exist_plant_conv</v>
      </c>
      <c r="Z137" s="282" t="str">
        <f>'[3]Øvrige lister'!W139</f>
        <v>Degas_plant_organic_ferti_conv</v>
      </c>
      <c r="AA137" s="282" t="str">
        <f>'[3]Øvrige lister'!X139</f>
        <v>Field_application</v>
      </c>
    </row>
    <row r="138" spans="5:27" x14ac:dyDescent="0.3">
      <c r="E138" s="54" t="str">
        <f>'[3]Øvrige lister'!V140</f>
        <v>Degassed_exist_plant_slurry_conv</v>
      </c>
      <c r="G138" s="54">
        <f>'[3]Øvrige lister'!AC140</f>
        <v>0</v>
      </c>
      <c r="H138" s="54">
        <f>'[3]Øvrige lister'!AD140</f>
        <v>0</v>
      </c>
      <c r="I138" s="54">
        <f>'[3]Øvrige lister'!AE140</f>
        <v>0</v>
      </c>
      <c r="J138" s="54">
        <f>'[3]Øvrige lister'!AF140</f>
        <v>0</v>
      </c>
      <c r="K138" s="54">
        <f>'[3]Øvrige lister'!AG140</f>
        <v>0</v>
      </c>
      <c r="L138">
        <f>'[3]Øvrige lister'!AH140</f>
        <v>0</v>
      </c>
      <c r="M138" s="54">
        <f>'[3]Øvrige lister'!AI140</f>
        <v>0</v>
      </c>
      <c r="N138">
        <f>'[3]Øvrige lister'!AJ140</f>
        <v>0</v>
      </c>
      <c r="Y138" s="54" t="str">
        <f>'[3]Øvrige lister'!V140</f>
        <v>Degassed_exist_plant_slurry_conv</v>
      </c>
      <c r="Z138" s="282" t="str">
        <f>'[3]Øvrige lister'!W140</f>
        <v>Degas_plant_organic_ferti_conv</v>
      </c>
      <c r="AA138" s="282" t="str">
        <f>'[3]Øvrige lister'!X140</f>
        <v>Field_application</v>
      </c>
    </row>
    <row r="139" spans="5:27" x14ac:dyDescent="0.3">
      <c r="E139" s="54" t="str">
        <f>'[3]Øvrige lister'!V141</f>
        <v>Human_food_protein_grass_conv</v>
      </c>
      <c r="G139" s="54">
        <f>'[3]Øvrige lister'!AC141</f>
        <v>0</v>
      </c>
      <c r="H139" s="54">
        <f>'[3]Øvrige lister'!AD141</f>
        <v>0</v>
      </c>
      <c r="I139" s="54">
        <f>'[3]Øvrige lister'!AE141</f>
        <v>0</v>
      </c>
      <c r="J139" s="54">
        <f>'[3]Øvrige lister'!AF141</f>
        <v>0</v>
      </c>
      <c r="K139" s="54">
        <f>'[3]Øvrige lister'!AG141</f>
        <v>0</v>
      </c>
      <c r="L139">
        <f>'[3]Øvrige lister'!AH141</f>
        <v>0</v>
      </c>
      <c r="M139" s="54">
        <f>'[3]Øvrige lister'!AI141</f>
        <v>0</v>
      </c>
      <c r="N139">
        <f>'[3]Øvrige lister'!AJ141</f>
        <v>0</v>
      </c>
      <c r="Y139" s="54" t="str">
        <f>'[3]Øvrige lister'!V141</f>
        <v>Human_food_protein_grass_conv</v>
      </c>
      <c r="Z139" s="282" t="str">
        <f>'[3]Øvrige lister'!W141</f>
        <v>Human_food_protein</v>
      </c>
      <c r="AA139" s="282" t="str">
        <f>'[3]Øvrige lister'!X141</f>
        <v>Exit_model</v>
      </c>
    </row>
    <row r="140" spans="5:27" x14ac:dyDescent="0.3">
      <c r="E140" s="54" t="str">
        <f>'[3]Øvrige lister'!V142</f>
        <v>Energy_corn_conv</v>
      </c>
      <c r="G140" s="54">
        <f>'[3]Øvrige lister'!AC142</f>
        <v>0</v>
      </c>
      <c r="H140" s="54">
        <f>'[3]Øvrige lister'!AD142</f>
        <v>0</v>
      </c>
      <c r="I140" s="54">
        <f>'[3]Øvrige lister'!AE142</f>
        <v>0</v>
      </c>
      <c r="J140" s="54">
        <f>'[3]Øvrige lister'!AF142</f>
        <v>0</v>
      </c>
      <c r="K140" s="54">
        <f>'[3]Øvrige lister'!AG142</f>
        <v>0</v>
      </c>
      <c r="L140">
        <f>'[3]Øvrige lister'!AH142</f>
        <v>0</v>
      </c>
      <c r="M140" s="54">
        <f>'[3]Øvrige lister'!AI142</f>
        <v>0</v>
      </c>
      <c r="N140">
        <f>'[3]Øvrige lister'!AJ142</f>
        <v>0</v>
      </c>
      <c r="Y140" s="54" t="str">
        <f>'[3]Øvrige lister'!V142</f>
        <v>Energy_corn_conv</v>
      </c>
      <c r="Z140" s="282" t="str">
        <f>'[3]Øvrige lister'!W142</f>
        <v>Energy_biomass_rerservation_conv</v>
      </c>
      <c r="AA140" s="282" t="str">
        <f>'[3]Øvrige lister'!X142</f>
        <v>Energy_biomass_reservation</v>
      </c>
    </row>
    <row r="141" spans="5:27" x14ac:dyDescent="0.3">
      <c r="E141" s="54" t="str">
        <f>'[3]Øvrige lister'!V143</f>
        <v>Energy_beet_roots_conv</v>
      </c>
      <c r="G141" s="54" t="str">
        <f>'[3]Øvrige lister'!AC143</f>
        <v>Ja</v>
      </c>
      <c r="H141" s="54">
        <f>'[3]Øvrige lister'!AD143</f>
        <v>92</v>
      </c>
      <c r="I141" s="54">
        <f>'[3]Øvrige lister'!AE143</f>
        <v>420</v>
      </c>
      <c r="J141" s="54">
        <f>'[3]Øvrige lister'!AF143</f>
        <v>420</v>
      </c>
      <c r="K141" s="54">
        <f>'[3]Øvrige lister'!AG143</f>
        <v>420</v>
      </c>
      <c r="L141" t="str">
        <f>'[3]Øvrige lister'!AH143</f>
        <v>From Klimavirkemiddelkataloget (Olesen et al 2018) and assumed stabile over time as grass silage. VS anslået pba NorFor</v>
      </c>
      <c r="M141" s="54">
        <f>'[3]Øvrige lister'!AI143</f>
        <v>0</v>
      </c>
      <c r="N141">
        <f>'[3]Øvrige lister'!AJ143</f>
        <v>0</v>
      </c>
      <c r="Y141" s="54" t="str">
        <f>'[3]Øvrige lister'!V143</f>
        <v>Energy_beet_roots_conv</v>
      </c>
      <c r="Z141" s="282" t="str">
        <f>'[3]Øvrige lister'!W143</f>
        <v>Energy_biomass_rerservation_conv</v>
      </c>
      <c r="AA141" s="282" t="str">
        <f>'[3]Øvrige lister'!X143</f>
        <v>Energy_biomass_reservation</v>
      </c>
    </row>
    <row r="142" spans="5:27" x14ac:dyDescent="0.3">
      <c r="E142" s="54" t="str">
        <f>'[3]Øvrige lister'!V144</f>
        <v>Energy_whole_crop_conv</v>
      </c>
      <c r="G142" s="54">
        <f>'[3]Øvrige lister'!AC144</f>
        <v>0</v>
      </c>
      <c r="H142" s="54">
        <f>'[3]Øvrige lister'!AD144</f>
        <v>0</v>
      </c>
      <c r="I142" s="54">
        <f>'[3]Øvrige lister'!AE144</f>
        <v>0</v>
      </c>
      <c r="J142" s="54">
        <f>'[3]Øvrige lister'!AF144</f>
        <v>0</v>
      </c>
      <c r="K142" s="54">
        <f>'[3]Øvrige lister'!AG144</f>
        <v>0</v>
      </c>
      <c r="L142">
        <f>'[3]Øvrige lister'!AH144</f>
        <v>0</v>
      </c>
      <c r="M142" s="54">
        <f>'[3]Øvrige lister'!AI144</f>
        <v>0</v>
      </c>
      <c r="N142">
        <f>'[3]Øvrige lister'!AJ144</f>
        <v>0</v>
      </c>
      <c r="Y142" s="54" t="str">
        <f>'[3]Øvrige lister'!V144</f>
        <v>Energy_whole_crop_conv</v>
      </c>
      <c r="Z142" s="282" t="str">
        <f>'[3]Øvrige lister'!W144</f>
        <v>Energy_biomass_rerservation_conv</v>
      </c>
      <c r="AA142" s="282" t="str">
        <f>'[3]Øvrige lister'!X144</f>
        <v>Energy_biomass_reservation</v>
      </c>
    </row>
    <row r="143" spans="5:27" x14ac:dyDescent="0.3">
      <c r="E143" s="54" t="str">
        <f>'[3]Øvrige lister'!V145</f>
        <v>Ensilage_energy_corn_conv</v>
      </c>
      <c r="G143" s="54" t="str">
        <f>'[3]Øvrige lister'!AC145</f>
        <v>Ja</v>
      </c>
      <c r="H143" s="54">
        <f>'[3]Øvrige lister'!AD145</f>
        <v>90</v>
      </c>
      <c r="I143" s="54">
        <f>'[3]Øvrige lister'!AE145</f>
        <v>324</v>
      </c>
      <c r="J143" s="54">
        <f>'[3]Øvrige lister'!AF145</f>
        <v>325</v>
      </c>
      <c r="K143" s="54">
        <f>'[3]Øvrige lister'!AG145</f>
        <v>325</v>
      </c>
      <c r="L143" t="str">
        <f>'[3]Øvrige lister'!AH145</f>
        <v>as grass silage</v>
      </c>
      <c r="M143" s="54">
        <f>'[3]Øvrige lister'!AI145</f>
        <v>0</v>
      </c>
      <c r="N143">
        <f>'[3]Øvrige lister'!AJ145</f>
        <v>0</v>
      </c>
      <c r="Y143" s="54" t="str">
        <f>'[3]Øvrige lister'!V145</f>
        <v>Ensilage_energy_corn_conv</v>
      </c>
      <c r="Z143" s="282" t="str">
        <f>'[3]Øvrige lister'!W145</f>
        <v>Transformed_green_feed</v>
      </c>
      <c r="AA143" s="282" t="str">
        <f>'[3]Øvrige lister'!X145</f>
        <v>Silage_grazing</v>
      </c>
    </row>
    <row r="144" spans="5:27" x14ac:dyDescent="0.3">
      <c r="E144" s="54" t="str">
        <f>'[3]Øvrige lister'!V146</f>
        <v>Ensilage_energy_whole_crop_conv</v>
      </c>
      <c r="G144" s="54" t="str">
        <f>'[3]Øvrige lister'!AC146</f>
        <v>Ja</v>
      </c>
      <c r="H144" s="54">
        <f>'[3]Øvrige lister'!AD146</f>
        <v>90</v>
      </c>
      <c r="I144" s="54">
        <f>'[3]Øvrige lister'!AE146</f>
        <v>324</v>
      </c>
      <c r="J144" s="54">
        <f>'[3]Øvrige lister'!AF146</f>
        <v>325</v>
      </c>
      <c r="K144" s="54">
        <f>'[3]Øvrige lister'!AG146</f>
        <v>325</v>
      </c>
      <c r="L144" t="str">
        <f>'[3]Øvrige lister'!AH146</f>
        <v>as grass silage</v>
      </c>
      <c r="M144" s="54">
        <f>'[3]Øvrige lister'!AI146</f>
        <v>0</v>
      </c>
      <c r="N144">
        <f>'[3]Øvrige lister'!AJ146</f>
        <v>0</v>
      </c>
      <c r="Y144" s="54" t="str">
        <f>'[3]Øvrige lister'!V146</f>
        <v>Ensilage_energy_whole_crop_conv</v>
      </c>
      <c r="Z144" s="282" t="str">
        <f>'[3]Øvrige lister'!W146</f>
        <v>Transformed_green_feed</v>
      </c>
      <c r="AA144" s="282" t="str">
        <f>'[3]Øvrige lister'!X146</f>
        <v>Silage_grazing</v>
      </c>
    </row>
    <row r="145" spans="5:27" x14ac:dyDescent="0.3">
      <c r="E145" s="54" t="str">
        <f>'[3]Øvrige lister'!V147</f>
        <v>Ensilage_straw_seed_grass_conv</v>
      </c>
      <c r="G145" s="54" t="str">
        <f>'[3]Øvrige lister'!AC147</f>
        <v>Ja</v>
      </c>
      <c r="H145" s="54">
        <f>'[3]Øvrige lister'!AD147</f>
        <v>90</v>
      </c>
      <c r="I145" s="54">
        <f>'[3]Øvrige lister'!AE147</f>
        <v>324</v>
      </c>
      <c r="J145" s="54">
        <f>'[3]Øvrige lister'!AF147</f>
        <v>325</v>
      </c>
      <c r="K145" s="54">
        <f>'[3]Øvrige lister'!AG147</f>
        <v>325</v>
      </c>
      <c r="L145" t="str">
        <f>'[3]Øvrige lister'!AH147</f>
        <v>as grass silage</v>
      </c>
      <c r="M145" s="54">
        <f>'[3]Øvrige lister'!AI147</f>
        <v>0</v>
      </c>
      <c r="N145">
        <f>'[3]Øvrige lister'!AJ147</f>
        <v>0</v>
      </c>
      <c r="Y145" s="54" t="str">
        <f>'[3]Øvrige lister'!V147</f>
        <v>Ensilage_straw_seed_grass_conv</v>
      </c>
      <c r="Z145" s="282" t="str">
        <f>'[3]Øvrige lister'!W147</f>
        <v>Transformed_green_feed</v>
      </c>
      <c r="AA145" s="282" t="str">
        <f>'[3]Øvrige lister'!X147</f>
        <v>Silage_grazing</v>
      </c>
    </row>
    <row r="146" spans="5:27" x14ac:dyDescent="0.3">
      <c r="E146" s="54" t="str">
        <f>'[3]Øvrige lister'!V148</f>
        <v>Degassed_new_plant_slurry_org</v>
      </c>
      <c r="G146" s="54">
        <f>'[3]Øvrige lister'!AC148</f>
        <v>0</v>
      </c>
      <c r="H146" s="54">
        <f>'[3]Øvrige lister'!AD148</f>
        <v>0</v>
      </c>
      <c r="I146" s="54">
        <f>'[3]Øvrige lister'!AE148</f>
        <v>0</v>
      </c>
      <c r="J146" s="54">
        <f>'[3]Øvrige lister'!AF148</f>
        <v>0</v>
      </c>
      <c r="K146" s="54">
        <f>'[3]Øvrige lister'!AG148</f>
        <v>0</v>
      </c>
      <c r="L146">
        <f>'[3]Øvrige lister'!AH148</f>
        <v>0</v>
      </c>
      <c r="M146" s="54">
        <f>'[3]Øvrige lister'!AI148</f>
        <v>0</v>
      </c>
      <c r="N146">
        <f>'[3]Øvrige lister'!AJ148</f>
        <v>0</v>
      </c>
      <c r="Y146" s="54" t="str">
        <f>'[3]Øvrige lister'!V148</f>
        <v>Degassed_new_plant_slurry_org</v>
      </c>
      <c r="Z146" s="282" t="str">
        <f>'[3]Øvrige lister'!W148</f>
        <v>Degas_plant_organic_ferti_org</v>
      </c>
      <c r="AA146" s="282" t="str">
        <f>'[3]Øvrige lister'!X148</f>
        <v>Field_application</v>
      </c>
    </row>
    <row r="147" spans="5:27" x14ac:dyDescent="0.3">
      <c r="E147" s="54" t="str">
        <f>'[3]Øvrige lister'!V149</f>
        <v>Degassed_exist_plant_slurry_org</v>
      </c>
      <c r="G147" s="54">
        <f>'[3]Øvrige lister'!AC149</f>
        <v>0</v>
      </c>
      <c r="H147" s="54">
        <f>'[3]Øvrige lister'!AD149</f>
        <v>0</v>
      </c>
      <c r="I147" s="54">
        <f>'[3]Øvrige lister'!AE149</f>
        <v>0</v>
      </c>
      <c r="J147" s="54">
        <f>'[3]Øvrige lister'!AF149</f>
        <v>0</v>
      </c>
      <c r="K147" s="54">
        <f>'[3]Øvrige lister'!AG149</f>
        <v>0</v>
      </c>
      <c r="L147">
        <f>'[3]Øvrige lister'!AH149</f>
        <v>0</v>
      </c>
      <c r="M147" s="54">
        <f>'[3]Øvrige lister'!AI149</f>
        <v>0</v>
      </c>
      <c r="N147">
        <f>'[3]Øvrige lister'!AJ149</f>
        <v>0</v>
      </c>
      <c r="Y147" s="54" t="str">
        <f>'[3]Øvrige lister'!V149</f>
        <v>Degassed_exist_plant_slurry_org</v>
      </c>
      <c r="Z147" s="282" t="str">
        <f>'[3]Øvrige lister'!W149</f>
        <v>Degas_plant_organic_ferti_org</v>
      </c>
      <c r="AA147" s="282" t="str">
        <f>'[3]Øvrige lister'!X149</f>
        <v>Field_application</v>
      </c>
    </row>
    <row r="148" spans="5:27" x14ac:dyDescent="0.3">
      <c r="E148" s="54" t="str">
        <f>'[3]Øvrige lister'!V150</f>
        <v>Separ_degas_solid_fraction_exist_plant_org</v>
      </c>
      <c r="G148" s="54">
        <f>'[3]Øvrige lister'!AC150</f>
        <v>0</v>
      </c>
      <c r="H148" s="54">
        <f>'[3]Øvrige lister'!AD150</f>
        <v>0</v>
      </c>
      <c r="I148" s="54">
        <f>'[3]Øvrige lister'!AE150</f>
        <v>0</v>
      </c>
      <c r="J148" s="54">
        <f>'[3]Øvrige lister'!AF150</f>
        <v>0</v>
      </c>
      <c r="K148" s="54">
        <f>'[3]Øvrige lister'!AG150</f>
        <v>0</v>
      </c>
      <c r="L148">
        <f>'[3]Øvrige lister'!AH150</f>
        <v>0</v>
      </c>
      <c r="M148" s="54">
        <f>'[3]Øvrige lister'!AI150</f>
        <v>0</v>
      </c>
      <c r="N148">
        <f>'[3]Øvrige lister'!AJ150</f>
        <v>0</v>
      </c>
      <c r="Y148" s="54" t="str">
        <f>'[3]Øvrige lister'!V150</f>
        <v>Separ_degas_solid_fraction_exist_plant_org</v>
      </c>
      <c r="Z148" s="282" t="str">
        <f>'[3]Øvrige lister'!W150</f>
        <v>Degas_plant_organic_ferti_org</v>
      </c>
      <c r="AA148" s="282" t="str">
        <f>'[3]Øvrige lister'!X150</f>
        <v>Field_application</v>
      </c>
    </row>
    <row r="149" spans="5:27" x14ac:dyDescent="0.3">
      <c r="E149" s="54" t="str">
        <f>'[3]Øvrige lister'!V151</f>
        <v>Separ_degas_thin_fraction_exist_plant_org</v>
      </c>
      <c r="G149" s="54">
        <f>'[3]Øvrige lister'!AC151</f>
        <v>0</v>
      </c>
      <c r="H149" s="54">
        <f>'[3]Øvrige lister'!AD151</f>
        <v>0</v>
      </c>
      <c r="I149" s="54">
        <f>'[3]Øvrige lister'!AE151</f>
        <v>0</v>
      </c>
      <c r="J149" s="54">
        <f>'[3]Øvrige lister'!AF151</f>
        <v>0</v>
      </c>
      <c r="K149" s="54">
        <f>'[3]Øvrige lister'!AG151</f>
        <v>0</v>
      </c>
      <c r="L149">
        <f>'[3]Øvrige lister'!AH151</f>
        <v>0</v>
      </c>
      <c r="M149" s="54">
        <f>'[3]Øvrige lister'!AI151</f>
        <v>0</v>
      </c>
      <c r="N149">
        <f>'[3]Øvrige lister'!AJ151</f>
        <v>0</v>
      </c>
      <c r="Y149" s="54" t="str">
        <f>'[3]Øvrige lister'!V151</f>
        <v>Separ_degas_thin_fraction_exist_plant_org</v>
      </c>
      <c r="Z149" s="282" t="str">
        <f>'[3]Øvrige lister'!W151</f>
        <v>Degas_plant_organic_ferti_org</v>
      </c>
      <c r="AA149" s="282" t="str">
        <f>'[3]Øvrige lister'!X151</f>
        <v>Field_application</v>
      </c>
    </row>
    <row r="150" spans="5:27" x14ac:dyDescent="0.3">
      <c r="E150" s="54" t="str">
        <f>'[3]Øvrige lister'!V152</f>
        <v>Separ_degas_solid_fraction_new_plant_org</v>
      </c>
      <c r="G150" s="54" t="str">
        <f>'[3]Øvrige lister'!AC152</f>
        <v>Nej</v>
      </c>
      <c r="H150" s="54">
        <f>'[3]Øvrige lister'!AD152</f>
        <v>0</v>
      </c>
      <c r="I150" s="54">
        <f>'[3]Øvrige lister'!AE152</f>
        <v>0</v>
      </c>
      <c r="J150" s="54">
        <f>'[3]Øvrige lister'!AF152</f>
        <v>0</v>
      </c>
      <c r="K150" s="54">
        <f>'[3]Øvrige lister'!AG152</f>
        <v>0</v>
      </c>
      <c r="L150">
        <f>'[3]Øvrige lister'!AH152</f>
        <v>0</v>
      </c>
      <c r="M150" s="54">
        <f>'[3]Øvrige lister'!AI152</f>
        <v>0</v>
      </c>
      <c r="N150">
        <f>'[3]Øvrige lister'!AJ152</f>
        <v>0</v>
      </c>
      <c r="Y150" s="54" t="str">
        <f>'[3]Øvrige lister'!V152</f>
        <v>Separ_degas_solid_fraction_new_plant_org</v>
      </c>
      <c r="Z150" s="282" t="str">
        <f>'[3]Øvrige lister'!W152</f>
        <v>Degas_plant_organic_ferti_org</v>
      </c>
      <c r="AA150" s="282" t="str">
        <f>'[3]Øvrige lister'!X152</f>
        <v>Field_application</v>
      </c>
    </row>
    <row r="151" spans="5:27" x14ac:dyDescent="0.3">
      <c r="E151" s="54" t="str">
        <f>'[3]Øvrige lister'!V153</f>
        <v>Separ_degas_thin_fraction_new_plant_org</v>
      </c>
      <c r="G151" s="54" t="str">
        <f>'[3]Øvrige lister'!AC153</f>
        <v>Nej</v>
      </c>
      <c r="H151" s="54">
        <f>'[3]Øvrige lister'!AD153</f>
        <v>0</v>
      </c>
      <c r="I151" s="54">
        <f>'[3]Øvrige lister'!AE153</f>
        <v>0</v>
      </c>
      <c r="J151" s="54">
        <f>'[3]Øvrige lister'!AF153</f>
        <v>0</v>
      </c>
      <c r="K151" s="54">
        <f>'[3]Øvrige lister'!AG153</f>
        <v>0</v>
      </c>
      <c r="L151">
        <f>'[3]Øvrige lister'!AH153</f>
        <v>0</v>
      </c>
      <c r="M151" s="54">
        <f>'[3]Øvrige lister'!AI153</f>
        <v>0</v>
      </c>
      <c r="N151">
        <f>'[3]Øvrige lister'!AJ153</f>
        <v>0</v>
      </c>
      <c r="Y151" s="54" t="str">
        <f>'[3]Øvrige lister'!V153</f>
        <v>Separ_degas_thin_fraction_new_plant_org</v>
      </c>
      <c r="Z151" s="282" t="str">
        <f>'[3]Øvrige lister'!W153</f>
        <v>Degas_plant_organic_ferti_org</v>
      </c>
      <c r="AA151" s="282" t="str">
        <f>'[3]Øvrige lister'!X153</f>
        <v>Field_application</v>
      </c>
    </row>
    <row r="152" spans="5:27" x14ac:dyDescent="0.3">
      <c r="E152" s="54" t="str">
        <f>'[3]Øvrige lister'!V154</f>
        <v>Degassed_cattle_slurry_org</v>
      </c>
      <c r="G152" s="54" t="str">
        <f>'[3]Øvrige lister'!AC154</f>
        <v>Nej</v>
      </c>
      <c r="H152" s="54">
        <f>'[3]Øvrige lister'!AD154</f>
        <v>0</v>
      </c>
      <c r="I152" s="54">
        <f>'[3]Øvrige lister'!AE154</f>
        <v>0</v>
      </c>
      <c r="J152" s="54">
        <f>'[3]Øvrige lister'!AF154</f>
        <v>0</v>
      </c>
      <c r="K152" s="54">
        <f>'[3]Øvrige lister'!AG154</f>
        <v>0</v>
      </c>
      <c r="L152">
        <f>'[3]Øvrige lister'!AH154</f>
        <v>0</v>
      </c>
      <c r="M152" s="54">
        <f>'[3]Øvrige lister'!AI154</f>
        <v>0</v>
      </c>
      <c r="N152">
        <f>'[3]Øvrige lister'!AJ154</f>
        <v>0</v>
      </c>
      <c r="Y152" s="54" t="str">
        <f>'[3]Øvrige lister'!V154</f>
        <v>Degassed_cattle_slurry_org</v>
      </c>
      <c r="Z152" s="282" t="str">
        <f>'[3]Øvrige lister'!W154</f>
        <v>Degas_livestock_manure_org</v>
      </c>
      <c r="AA152" s="282" t="str">
        <f>'[3]Øvrige lister'!X154</f>
        <v>Field_application</v>
      </c>
    </row>
    <row r="153" spans="5:27" x14ac:dyDescent="0.3">
      <c r="E153" s="54" t="str">
        <f>'[3]Øvrige lister'!V155</f>
        <v>Degas_cattle_deep_litter_conv</v>
      </c>
      <c r="G153" s="54" t="str">
        <f>'[3]Øvrige lister'!AC155</f>
        <v>Nej</v>
      </c>
      <c r="H153" s="54">
        <f>'[3]Øvrige lister'!AD155</f>
        <v>0</v>
      </c>
      <c r="I153" s="54">
        <f>'[3]Øvrige lister'!AE155</f>
        <v>0</v>
      </c>
      <c r="J153" s="54">
        <f>'[3]Øvrige lister'!AF155</f>
        <v>0</v>
      </c>
      <c r="K153" s="54">
        <f>'[3]Øvrige lister'!AG155</f>
        <v>0</v>
      </c>
      <c r="L153">
        <f>'[3]Øvrige lister'!AH155</f>
        <v>0</v>
      </c>
      <c r="M153" s="54">
        <f>'[3]Øvrige lister'!AI155</f>
        <v>0</v>
      </c>
      <c r="N153">
        <f>'[3]Øvrige lister'!AJ155</f>
        <v>0</v>
      </c>
      <c r="Y153" s="54" t="str">
        <f>'[3]Øvrige lister'!V155</f>
        <v>Degas_cattle_deep_litter_conv</v>
      </c>
      <c r="Z153" s="282" t="str">
        <f>'[3]Øvrige lister'!W155</f>
        <v>Degas_livestock_manure_conv</v>
      </c>
      <c r="AA153" s="282" t="str">
        <f>'[3]Øvrige lister'!X155</f>
        <v>Field_application</v>
      </c>
    </row>
    <row r="154" spans="5:27" x14ac:dyDescent="0.3">
      <c r="E154" s="54" t="str">
        <f>'[3]Øvrige lister'!V156</f>
        <v>Degas_cattle_deep_litter_org</v>
      </c>
      <c r="G154" s="54" t="str">
        <f>'[3]Øvrige lister'!AC156</f>
        <v>Nej</v>
      </c>
      <c r="H154" s="54">
        <f>'[3]Øvrige lister'!AD156</f>
        <v>0</v>
      </c>
      <c r="I154" s="54">
        <f>'[3]Øvrige lister'!AE156</f>
        <v>0</v>
      </c>
      <c r="J154" s="54">
        <f>'[3]Øvrige lister'!AF156</f>
        <v>0</v>
      </c>
      <c r="K154" s="54">
        <f>'[3]Øvrige lister'!AG156</f>
        <v>0</v>
      </c>
      <c r="L154">
        <f>'[3]Øvrige lister'!AH156</f>
        <v>0</v>
      </c>
      <c r="M154" s="54">
        <f>'[3]Øvrige lister'!AI156</f>
        <v>0</v>
      </c>
      <c r="N154">
        <f>'[3]Øvrige lister'!AJ156</f>
        <v>0</v>
      </c>
      <c r="Y154" s="54" t="str">
        <f>'[3]Øvrige lister'!V156</f>
        <v>Degas_cattle_deep_litter_org</v>
      </c>
      <c r="Z154" s="282" t="str">
        <f>'[3]Øvrige lister'!W156</f>
        <v>Degas_livestock_manure_org</v>
      </c>
      <c r="AA154" s="282" t="str">
        <f>'[3]Øvrige lister'!X156</f>
        <v>Field_application</v>
      </c>
    </row>
    <row r="155" spans="5:27" x14ac:dyDescent="0.3">
      <c r="E155" s="54" t="str">
        <f>'[3]Øvrige lister'!V157</f>
        <v>Degas_cattle_solid_manure_conv</v>
      </c>
      <c r="G155" s="54" t="str">
        <f>'[3]Øvrige lister'!AC157</f>
        <v>Nej</v>
      </c>
      <c r="H155" s="54">
        <f>'[3]Øvrige lister'!AD157</f>
        <v>0</v>
      </c>
      <c r="I155" s="54">
        <f>'[3]Øvrige lister'!AE157</f>
        <v>0</v>
      </c>
      <c r="J155" s="54">
        <f>'[3]Øvrige lister'!AF157</f>
        <v>0</v>
      </c>
      <c r="K155" s="54">
        <f>'[3]Øvrige lister'!AG157</f>
        <v>0</v>
      </c>
      <c r="L155">
        <f>'[3]Øvrige lister'!AH157</f>
        <v>0</v>
      </c>
      <c r="M155" s="54">
        <f>'[3]Øvrige lister'!AI157</f>
        <v>0</v>
      </c>
      <c r="N155">
        <f>'[3]Øvrige lister'!AJ157</f>
        <v>0</v>
      </c>
      <c r="Y155" s="54" t="str">
        <f>'[3]Øvrige lister'!V157</f>
        <v>Degas_cattle_solid_manure_conv</v>
      </c>
      <c r="Z155" s="282" t="str">
        <f>'[3]Øvrige lister'!W157</f>
        <v>Degas_livestock_manure_conv</v>
      </c>
      <c r="AA155" s="282" t="str">
        <f>'[3]Øvrige lister'!X157</f>
        <v>Field_application</v>
      </c>
    </row>
    <row r="156" spans="5:27" x14ac:dyDescent="0.3">
      <c r="E156" s="54" t="str">
        <f>'[3]Øvrige lister'!V158</f>
        <v>Separ_thin_fraction_pig_conv</v>
      </c>
      <c r="G156" s="54" t="str">
        <f>'[3]Øvrige lister'!AC158</f>
        <v>Nej</v>
      </c>
      <c r="H156" s="54">
        <f>'[3]Øvrige lister'!AD158</f>
        <v>0</v>
      </c>
      <c r="I156" s="54">
        <f>'[3]Øvrige lister'!AE158</f>
        <v>335</v>
      </c>
      <c r="J156" s="54">
        <f>'[3]Øvrige lister'!AF158</f>
        <v>345</v>
      </c>
      <c r="K156" s="54">
        <f>'[3]Øvrige lister'!AG158</f>
        <v>350</v>
      </c>
      <c r="L156" t="str">
        <f>'[3]Øvrige lister'!AH158</f>
        <v>As pig slurry</v>
      </c>
      <c r="M156" s="54">
        <f>'[3]Øvrige lister'!AI158</f>
        <v>0</v>
      </c>
      <c r="N156">
        <f>'[3]Øvrige lister'!AJ158</f>
        <v>0</v>
      </c>
      <c r="Y156" s="54" t="str">
        <f>'[3]Øvrige lister'!V158</f>
        <v>Separ_thin_fraction_pig_conv</v>
      </c>
      <c r="Z156" s="282" t="str">
        <f>'[3]Øvrige lister'!W158</f>
        <v>Livestock_manure_conv</v>
      </c>
      <c r="AA156" s="282" t="str">
        <f>'[3]Øvrige lister'!X158</f>
        <v>Field_application</v>
      </c>
    </row>
    <row r="157" spans="5:27" x14ac:dyDescent="0.3">
      <c r="E157" s="54" t="str">
        <f>'[3]Øvrige lister'!V159</f>
        <v>Separ_solid_fraction_pig_conv</v>
      </c>
      <c r="G157" s="54" t="str">
        <f>'[3]Øvrige lister'!AC159</f>
        <v>Nej</v>
      </c>
      <c r="H157" s="54">
        <f>'[3]Øvrige lister'!AD159</f>
        <v>0</v>
      </c>
      <c r="I157" s="54">
        <f>'[3]Øvrige lister'!AE159</f>
        <v>263</v>
      </c>
      <c r="J157" s="54">
        <f>'[3]Øvrige lister'!AF159</f>
        <v>271</v>
      </c>
      <c r="K157" s="54">
        <f>'[3]Øvrige lister'!AG159</f>
        <v>275</v>
      </c>
      <c r="L157" t="str">
        <f>'[3]Øvrige lister'!AH159</f>
        <v>as cattle</v>
      </c>
      <c r="M157" s="54">
        <f>'[3]Øvrige lister'!AI159</f>
        <v>0</v>
      </c>
      <c r="N157">
        <f>'[3]Øvrige lister'!AJ159</f>
        <v>0</v>
      </c>
      <c r="Y157" s="54" t="str">
        <f>'[3]Øvrige lister'!V159</f>
        <v>Separ_solid_fraction_pig_conv</v>
      </c>
      <c r="Z157" s="282" t="str">
        <f>'[3]Øvrige lister'!W159</f>
        <v>Livestock_manure_conv</v>
      </c>
      <c r="AA157" s="282" t="str">
        <f>'[3]Øvrige lister'!X159</f>
        <v>Field_application</v>
      </c>
    </row>
    <row r="158" spans="5:27" x14ac:dyDescent="0.3">
      <c r="E158" s="54" t="str">
        <f>'[3]Øvrige lister'!V160</f>
        <v>Starch_potato_conv</v>
      </c>
      <c r="G158" s="54" t="str">
        <f>'[3]Øvrige lister'!AC160</f>
        <v>Nej</v>
      </c>
      <c r="H158" s="54">
        <f>'[3]Øvrige lister'!AD160</f>
        <v>0</v>
      </c>
      <c r="I158" s="54">
        <f>'[3]Øvrige lister'!AE160</f>
        <v>0</v>
      </c>
      <c r="J158" s="54">
        <f>'[3]Øvrige lister'!AF160</f>
        <v>0</v>
      </c>
      <c r="K158" s="54">
        <f>'[3]Øvrige lister'!AG160</f>
        <v>0</v>
      </c>
      <c r="L158">
        <f>'[3]Øvrige lister'!AH160</f>
        <v>0</v>
      </c>
      <c r="M158" s="54">
        <f>'[3]Øvrige lister'!AI160</f>
        <v>0</v>
      </c>
      <c r="N158">
        <f>'[3]Øvrige lister'!AJ160</f>
        <v>0</v>
      </c>
      <c r="Y158" s="54" t="str">
        <f>'[3]Øvrige lister'!V160</f>
        <v>Starch_potato_conv</v>
      </c>
      <c r="Z158" s="282" t="str">
        <f>'[3]Øvrige lister'!W160</f>
        <v>Starch</v>
      </c>
      <c r="AA158" s="282" t="str">
        <f>'[3]Øvrige lister'!X160</f>
        <v>Exit_model</v>
      </c>
    </row>
    <row r="159" spans="5:27" x14ac:dyDescent="0.3">
      <c r="E159" s="54" t="str">
        <f>'[3]Øvrige lister'!V161</f>
        <v>Protein_potato1_conv</v>
      </c>
      <c r="G159" s="54" t="str">
        <f>'[3]Øvrige lister'!AC161</f>
        <v>Nej</v>
      </c>
      <c r="H159" s="54">
        <f>'[3]Øvrige lister'!AD161</f>
        <v>0</v>
      </c>
      <c r="I159" s="54">
        <f>'[3]Øvrige lister'!AE161</f>
        <v>0</v>
      </c>
      <c r="J159" s="54">
        <f>'[3]Øvrige lister'!AF161</f>
        <v>0</v>
      </c>
      <c r="K159" s="54">
        <f>'[3]Øvrige lister'!AG161</f>
        <v>0</v>
      </c>
      <c r="L159">
        <f>'[3]Øvrige lister'!AH161</f>
        <v>0</v>
      </c>
      <c r="M159" s="54">
        <f>'[3]Øvrige lister'!AI161</f>
        <v>0</v>
      </c>
      <c r="N159">
        <f>'[3]Øvrige lister'!AJ161</f>
        <v>0</v>
      </c>
      <c r="Y159" s="54" t="str">
        <f>'[3]Øvrige lister'!V161</f>
        <v>Protein_potato1_conv</v>
      </c>
      <c r="Z159" s="282" t="str">
        <f>'[3]Øvrige lister'!W161</f>
        <v>Human_food_protein</v>
      </c>
      <c r="AA159" s="282" t="str">
        <f>'[3]Øvrige lister'!X161</f>
        <v>Exit_model</v>
      </c>
    </row>
    <row r="160" spans="5:27" x14ac:dyDescent="0.3">
      <c r="E160" s="54" t="str">
        <f>'[3]Øvrige lister'!V162</f>
        <v>Pulp_potato1_conv</v>
      </c>
      <c r="G160" s="54" t="str">
        <f>'[3]Øvrige lister'!AC162</f>
        <v>Ja</v>
      </c>
      <c r="H160" s="54">
        <f>'[3]Øvrige lister'!AD162</f>
        <v>92</v>
      </c>
      <c r="I160" s="54">
        <f>'[3]Øvrige lister'!AE162</f>
        <v>420</v>
      </c>
      <c r="J160" s="54">
        <f>'[3]Øvrige lister'!AF162</f>
        <v>420</v>
      </c>
      <c r="K160" s="54">
        <f>'[3]Øvrige lister'!AG162</f>
        <v>420</v>
      </c>
      <c r="L160" t="str">
        <f>'[3]Øvrige lister'!AH162</f>
        <v>As beet roots</v>
      </c>
      <c r="M160" s="54">
        <f>'[3]Øvrige lister'!AI162</f>
        <v>0</v>
      </c>
      <c r="N160">
        <f>'[3]Øvrige lister'!AJ162</f>
        <v>0</v>
      </c>
      <c r="Y160" s="54" t="str">
        <f>'[3]Øvrige lister'!V162</f>
        <v>Pulp_potato1_conv</v>
      </c>
      <c r="Z160" s="282" t="str">
        <f>'[3]Øvrige lister'!W162</f>
        <v>Energy_biomass_rerservation_conv</v>
      </c>
      <c r="AA160" s="282" t="str">
        <f>'[3]Øvrige lister'!X162</f>
        <v>Energy_biomass_reservation</v>
      </c>
    </row>
    <row r="161" spans="5:27" x14ac:dyDescent="0.3">
      <c r="E161" s="54">
        <f>'[3]Øvrige lister'!V163</f>
        <v>0</v>
      </c>
      <c r="G161" s="54">
        <f>'[3]Øvrige lister'!AC163</f>
        <v>0</v>
      </c>
      <c r="H161" s="54">
        <f>'[3]Øvrige lister'!AD163</f>
        <v>0</v>
      </c>
      <c r="I161" s="54">
        <f>'[3]Øvrige lister'!AE163</f>
        <v>0</v>
      </c>
      <c r="J161" s="54">
        <f>'[3]Øvrige lister'!AF163</f>
        <v>0</v>
      </c>
      <c r="K161" s="54">
        <f>'[3]Øvrige lister'!AG163</f>
        <v>0</v>
      </c>
      <c r="L161">
        <f>'[3]Øvrige lister'!AH163</f>
        <v>0</v>
      </c>
      <c r="M161" s="54">
        <f>'[3]Øvrige lister'!AI163</f>
        <v>0</v>
      </c>
      <c r="N161">
        <f>'[3]Øvrige lister'!AJ163</f>
        <v>0</v>
      </c>
      <c r="Y161" s="54">
        <f>'[3]Øvrige lister'!V163</f>
        <v>0</v>
      </c>
      <c r="Z161" s="282">
        <f>'[3]Øvrige lister'!W163</f>
        <v>0</v>
      </c>
      <c r="AA161" s="282">
        <f>'[3]Øvrige lister'!X163</f>
        <v>0</v>
      </c>
    </row>
    <row r="162" spans="5:27" x14ac:dyDescent="0.3">
      <c r="E162" s="54" t="str">
        <f>'[3]Øvrige lister'!V164</f>
        <v>Juice_concentrate_potato_conv</v>
      </c>
      <c r="G162" s="54">
        <f>'[3]Øvrige lister'!AC164</f>
        <v>0</v>
      </c>
      <c r="H162" s="54">
        <f>'[3]Øvrige lister'!AD164</f>
        <v>0</v>
      </c>
      <c r="I162" s="54">
        <f>'[3]Øvrige lister'!AE164</f>
        <v>0</v>
      </c>
      <c r="J162" s="54">
        <f>'[3]Øvrige lister'!AF164</f>
        <v>0</v>
      </c>
      <c r="K162" s="54">
        <f>'[3]Øvrige lister'!AG164</f>
        <v>0</v>
      </c>
      <c r="L162">
        <f>'[3]Øvrige lister'!AH164</f>
        <v>0</v>
      </c>
      <c r="M162" s="54">
        <f>'[3]Øvrige lister'!AI164</f>
        <v>0</v>
      </c>
      <c r="N162">
        <f>'[3]Øvrige lister'!AJ164</f>
        <v>0</v>
      </c>
      <c r="Y162" s="54" t="str">
        <f>'[3]Øvrige lister'!V164</f>
        <v>Juice_concentrate_potato_conv</v>
      </c>
      <c r="Z162" s="282" t="str">
        <f>'[3]Øvrige lister'!W164</f>
        <v>Plant_organic_ferti_conv</v>
      </c>
      <c r="AA162" s="282" t="str">
        <f>'[3]Øvrige lister'!X164</f>
        <v>Field_application</v>
      </c>
    </row>
    <row r="163" spans="5:27" x14ac:dyDescent="0.3">
      <c r="E163" s="54" t="str">
        <f>'[3]Øvrige lister'!V165</f>
        <v>Carbokalk_nokalk_beet_conv</v>
      </c>
      <c r="G163" s="54">
        <f>'[3]Øvrige lister'!AC165</f>
        <v>0</v>
      </c>
      <c r="H163" s="54">
        <f>'[3]Øvrige lister'!AD165</f>
        <v>0</v>
      </c>
      <c r="I163" s="54">
        <f>'[3]Øvrige lister'!AE165</f>
        <v>0</v>
      </c>
      <c r="J163" s="54">
        <f>'[3]Øvrige lister'!AF165</f>
        <v>0</v>
      </c>
      <c r="K163" s="54">
        <f>'[3]Øvrige lister'!AG165</f>
        <v>0</v>
      </c>
      <c r="L163">
        <f>'[3]Øvrige lister'!AH165</f>
        <v>0</v>
      </c>
      <c r="M163" s="54">
        <f>'[3]Øvrige lister'!AI165</f>
        <v>0</v>
      </c>
      <c r="N163">
        <f>'[3]Øvrige lister'!AJ165</f>
        <v>0</v>
      </c>
      <c r="Y163" s="54" t="str">
        <f>'[3]Øvrige lister'!V165</f>
        <v>Carbokalk_nokalk_beet_conv</v>
      </c>
      <c r="Z163" s="282" t="str">
        <f>'[3]Øvrige lister'!W165</f>
        <v>Plant_organic_ferti_conv</v>
      </c>
      <c r="AA163" s="282" t="str">
        <f>'[3]Øvrige lister'!X165</f>
        <v>Field_application</v>
      </c>
    </row>
    <row r="164" spans="5:27" x14ac:dyDescent="0.3">
      <c r="E164" s="54" t="str">
        <f>'[3]Øvrige lister'!V166</f>
        <v>Carbokalk_nokalk_beet_org</v>
      </c>
      <c r="G164" s="54">
        <f>'[3]Øvrige lister'!AC166</f>
        <v>0</v>
      </c>
      <c r="H164" s="54">
        <f>'[3]Øvrige lister'!AD166</f>
        <v>0</v>
      </c>
      <c r="I164" s="54">
        <f>'[3]Øvrige lister'!AE166</f>
        <v>0</v>
      </c>
      <c r="J164" s="54">
        <f>'[3]Øvrige lister'!AF166</f>
        <v>0</v>
      </c>
      <c r="K164" s="54">
        <f>'[3]Øvrige lister'!AG166</f>
        <v>0</v>
      </c>
      <c r="L164">
        <f>'[3]Øvrige lister'!AH166</f>
        <v>0</v>
      </c>
      <c r="M164" s="54">
        <f>'[3]Øvrige lister'!AI166</f>
        <v>0</v>
      </c>
      <c r="N164">
        <f>'[3]Øvrige lister'!AJ166</f>
        <v>0</v>
      </c>
      <c r="Y164" s="54" t="str">
        <f>'[3]Øvrige lister'!V166</f>
        <v>Carbokalk_nokalk_beet_org</v>
      </c>
      <c r="Z164" s="282" t="str">
        <f>'[3]Øvrige lister'!W166</f>
        <v>Plant_organic_ferti_org</v>
      </c>
      <c r="AA164" s="282" t="str">
        <f>'[3]Øvrige lister'!X166</f>
        <v>Field_application</v>
      </c>
    </row>
    <row r="165" spans="5:27" x14ac:dyDescent="0.3">
      <c r="E165" s="54" t="str">
        <f>'[3]Øvrige lister'!V167</f>
        <v>Pork_meat_org</v>
      </c>
      <c r="G165" s="54">
        <f>'[3]Øvrige lister'!AC167</f>
        <v>0</v>
      </c>
      <c r="H165" s="54">
        <f>'[3]Øvrige lister'!AD167</f>
        <v>0</v>
      </c>
      <c r="I165" s="54">
        <f>'[3]Øvrige lister'!AE167</f>
        <v>0</v>
      </c>
      <c r="J165" s="54">
        <f>'[3]Øvrige lister'!AF167</f>
        <v>0</v>
      </c>
      <c r="K165" s="54">
        <f>'[3]Øvrige lister'!AG167</f>
        <v>0</v>
      </c>
      <c r="L165">
        <f>'[3]Øvrige lister'!AH167</f>
        <v>0</v>
      </c>
      <c r="M165" s="54">
        <f>'[3]Øvrige lister'!AI167</f>
        <v>0</v>
      </c>
      <c r="N165">
        <f>'[3]Øvrige lister'!AJ167</f>
        <v>0</v>
      </c>
      <c r="Y165" s="54" t="str">
        <f>'[3]Øvrige lister'!V167</f>
        <v>Pork_meat_org</v>
      </c>
      <c r="Z165" s="282" t="str">
        <f>'[3]Øvrige lister'!W167</f>
        <v>Meat</v>
      </c>
      <c r="AA165" s="282" t="str">
        <f>'[3]Øvrige lister'!X167</f>
        <v>Exit_model</v>
      </c>
    </row>
    <row r="166" spans="5:27" x14ac:dyDescent="0.3">
      <c r="E166" s="54" t="str">
        <f>'[3]Øvrige lister'!V168</f>
        <v>Piglet_15_live_org</v>
      </c>
      <c r="G166" s="54">
        <f>'[3]Øvrige lister'!AC168</f>
        <v>0</v>
      </c>
      <c r="H166" s="54">
        <f>'[3]Øvrige lister'!AD168</f>
        <v>0</v>
      </c>
      <c r="I166" s="54">
        <f>'[3]Øvrige lister'!AE168</f>
        <v>0</v>
      </c>
      <c r="J166" s="54">
        <f>'[3]Øvrige lister'!AF168</f>
        <v>0</v>
      </c>
      <c r="K166" s="54">
        <f>'[3]Øvrige lister'!AG168</f>
        <v>0</v>
      </c>
      <c r="L166">
        <f>'[3]Øvrige lister'!AH168</f>
        <v>0</v>
      </c>
      <c r="M166" s="54">
        <f>'[3]Øvrige lister'!AI168</f>
        <v>0</v>
      </c>
      <c r="N166">
        <f>'[3]Øvrige lister'!AJ168</f>
        <v>0</v>
      </c>
      <c r="Y166" s="54" t="str">
        <f>'[3]Øvrige lister'!V168</f>
        <v>Piglet_15_live_org</v>
      </c>
      <c r="Z166" s="282" t="str">
        <f>'[3]Øvrige lister'!W168</f>
        <v>Pig_live_org</v>
      </c>
      <c r="AA166" s="282" t="str">
        <f>'[3]Øvrige lister'!X168</f>
        <v>Livestock_balance</v>
      </c>
    </row>
    <row r="167" spans="5:27" x14ac:dyDescent="0.3">
      <c r="E167" s="54" t="str">
        <f>'[3]Øvrige lister'!V169</f>
        <v>Piglet_31_live_org</v>
      </c>
      <c r="G167" s="54">
        <f>'[3]Øvrige lister'!AC169</f>
        <v>0</v>
      </c>
      <c r="H167" s="54">
        <f>'[3]Øvrige lister'!AD169</f>
        <v>0</v>
      </c>
      <c r="I167" s="54">
        <f>'[3]Øvrige lister'!AE169</f>
        <v>0</v>
      </c>
      <c r="J167" s="54">
        <f>'[3]Øvrige lister'!AF169</f>
        <v>0</v>
      </c>
      <c r="K167" s="54">
        <f>'[3]Øvrige lister'!AG169</f>
        <v>0</v>
      </c>
      <c r="L167">
        <f>'[3]Øvrige lister'!AH169</f>
        <v>0</v>
      </c>
      <c r="M167" s="54">
        <f>'[3]Øvrige lister'!AI169</f>
        <v>0</v>
      </c>
      <c r="N167">
        <f>'[3]Øvrige lister'!AJ169</f>
        <v>0</v>
      </c>
      <c r="Y167" s="54" t="str">
        <f>'[3]Øvrige lister'!V169</f>
        <v>Piglet_31_live_org</v>
      </c>
      <c r="Z167" s="282" t="str">
        <f>'[3]Øvrige lister'!W169</f>
        <v>Pig_live_org</v>
      </c>
      <c r="AA167" s="282" t="str">
        <f>'[3]Øvrige lister'!X169</f>
        <v>Livestock_balance</v>
      </c>
    </row>
    <row r="168" spans="5:27" x14ac:dyDescent="0.3">
      <c r="E168" s="54" t="str">
        <f>'[3]Øvrige lister'!V170</f>
        <v>Pig_dung_urine_field_org</v>
      </c>
      <c r="G168" s="54" t="str">
        <f>'[3]Øvrige lister'!AC170</f>
        <v>Nej</v>
      </c>
      <c r="H168" s="54">
        <f>'[3]Øvrige lister'!AD170</f>
        <v>0</v>
      </c>
      <c r="I168" s="54">
        <f>'[3]Øvrige lister'!AE170</f>
        <v>0</v>
      </c>
      <c r="J168" s="54">
        <f>'[3]Øvrige lister'!AF170</f>
        <v>0</v>
      </c>
      <c r="K168" s="54">
        <f>'[3]Øvrige lister'!AG170</f>
        <v>0</v>
      </c>
      <c r="L168">
        <f>'[3]Øvrige lister'!AH170</f>
        <v>0</v>
      </c>
      <c r="M168" s="54">
        <f>'[3]Øvrige lister'!AI170</f>
        <v>0</v>
      </c>
      <c r="N168">
        <f>'[3]Øvrige lister'!AJ170</f>
        <v>0</v>
      </c>
      <c r="Y168" s="54" t="str">
        <f>'[3]Øvrige lister'!V170</f>
        <v>Pig_dung_urine_field_org</v>
      </c>
      <c r="Z168" s="282" t="str">
        <f>'[3]Øvrige lister'!W170</f>
        <v>Dung_field_org</v>
      </c>
      <c r="AA168" s="282" t="str">
        <f>'[3]Øvrige lister'!X170</f>
        <v>Field_application</v>
      </c>
    </row>
    <row r="169" spans="5:27" x14ac:dyDescent="0.3">
      <c r="E169" s="54" t="str">
        <f>'[3]Øvrige lister'!V171</f>
        <v>Sows_deep_litter_org</v>
      </c>
      <c r="G169" s="54" t="str">
        <f>'[3]Øvrige lister'!AC171</f>
        <v>Nej</v>
      </c>
      <c r="H169" s="54">
        <f>'[3]Øvrige lister'!AD171</f>
        <v>0</v>
      </c>
      <c r="I169" s="54">
        <f>'[3]Øvrige lister'!AE171</f>
        <v>263</v>
      </c>
      <c r="J169" s="54">
        <f>'[3]Øvrige lister'!AF171</f>
        <v>271</v>
      </c>
      <c r="K169" s="54">
        <f>'[3]Øvrige lister'!AG171</f>
        <v>275</v>
      </c>
      <c r="L169" t="str">
        <f>'[3]Øvrige lister'!AH171</f>
        <v>as cattle</v>
      </c>
      <c r="M169" s="54">
        <f>'[3]Øvrige lister'!AI171</f>
        <v>0</v>
      </c>
      <c r="N169">
        <f>'[3]Øvrige lister'!AJ171</f>
        <v>0</v>
      </c>
      <c r="Y169" s="54" t="str">
        <f>'[3]Øvrige lister'!V171</f>
        <v>Sows_deep_litter_org</v>
      </c>
      <c r="Z169" s="282" t="str">
        <f>'[3]Øvrige lister'!W171</f>
        <v>Livestock_manure_org</v>
      </c>
      <c r="AA169" s="282" t="str">
        <f>'[3]Øvrige lister'!X171</f>
        <v>Field_application</v>
      </c>
    </row>
    <row r="170" spans="5:27" x14ac:dyDescent="0.3">
      <c r="E170" s="54" t="str">
        <f>'[3]Øvrige lister'!V172</f>
        <v>Pig_slurry_org</v>
      </c>
      <c r="G170" s="54" t="str">
        <f>'[3]Øvrige lister'!AC172</f>
        <v>Nej</v>
      </c>
      <c r="H170" s="54">
        <f>'[3]Øvrige lister'!AD172</f>
        <v>0</v>
      </c>
      <c r="I170" s="54">
        <f>'[3]Øvrige lister'!AE172</f>
        <v>335</v>
      </c>
      <c r="J170" s="54">
        <f>'[3]Øvrige lister'!AF172</f>
        <v>345</v>
      </c>
      <c r="K170" s="54">
        <f>'[3]Øvrige lister'!AG172</f>
        <v>350</v>
      </c>
      <c r="L170">
        <f>'[3]Øvrige lister'!AH172</f>
        <v>0</v>
      </c>
      <c r="M170" s="54">
        <f>'[3]Øvrige lister'!AI172</f>
        <v>0</v>
      </c>
      <c r="N170">
        <f>'[3]Øvrige lister'!AJ172</f>
        <v>0</v>
      </c>
      <c r="Y170" s="54" t="str">
        <f>'[3]Øvrige lister'!V172</f>
        <v>Pig_slurry_org</v>
      </c>
      <c r="Z170" s="282" t="str">
        <f>'[3]Øvrige lister'!W172</f>
        <v>Livestock_manure_org</v>
      </c>
      <c r="AA170" s="282" t="str">
        <f>'[3]Øvrige lister'!X172</f>
        <v>Field_application</v>
      </c>
    </row>
    <row r="171" spans="5:27" x14ac:dyDescent="0.3">
      <c r="E171" s="54" t="str">
        <f>'[3]Øvrige lister'!V173</f>
        <v>Fresh_grass_field_org</v>
      </c>
      <c r="G171" s="54">
        <f>'[3]Øvrige lister'!AC173</f>
        <v>0</v>
      </c>
      <c r="H171" s="54">
        <f>'[3]Øvrige lister'!AD173</f>
        <v>0</v>
      </c>
      <c r="I171" s="54">
        <f>'[3]Øvrige lister'!AE173</f>
        <v>0</v>
      </c>
      <c r="J171" s="54">
        <f>'[3]Øvrige lister'!AF173</f>
        <v>0</v>
      </c>
      <c r="K171" s="54">
        <f>'[3]Øvrige lister'!AG173</f>
        <v>0</v>
      </c>
      <c r="L171">
        <f>'[3]Øvrige lister'!AH173</f>
        <v>0</v>
      </c>
      <c r="M171" s="54">
        <f>'[3]Øvrige lister'!AI173</f>
        <v>0</v>
      </c>
      <c r="N171">
        <f>'[3]Øvrige lister'!AJ173</f>
        <v>0</v>
      </c>
      <c r="Y171" s="54" t="str">
        <f>'[3]Øvrige lister'!V173</f>
        <v>Fresh_grass_field_org</v>
      </c>
      <c r="Z171" s="282" t="str">
        <f>'[3]Øvrige lister'!W173</f>
        <v>Transformed_green_feed</v>
      </c>
      <c r="AA171" s="282" t="str">
        <f>'[3]Øvrige lister'!X173</f>
        <v>Silage_grazing</v>
      </c>
    </row>
    <row r="172" spans="5:27" x14ac:dyDescent="0.3">
      <c r="E172" s="54" t="str">
        <f>'[3]Øvrige lister'!V174</f>
        <v>Fresh_grass_field_conv</v>
      </c>
      <c r="G172" s="54">
        <f>'[3]Øvrige lister'!AC174</f>
        <v>0</v>
      </c>
      <c r="H172" s="54">
        <f>'[3]Øvrige lister'!AD174</f>
        <v>0</v>
      </c>
      <c r="I172" s="54">
        <f>'[3]Øvrige lister'!AE174</f>
        <v>0</v>
      </c>
      <c r="J172" s="54">
        <f>'[3]Øvrige lister'!AF174</f>
        <v>0</v>
      </c>
      <c r="K172" s="54">
        <f>'[3]Øvrige lister'!AG174</f>
        <v>0</v>
      </c>
      <c r="L172">
        <f>'[3]Øvrige lister'!AH174</f>
        <v>0</v>
      </c>
      <c r="M172" s="54">
        <f>'[3]Øvrige lister'!AI174</f>
        <v>0</v>
      </c>
      <c r="N172">
        <f>'[3]Øvrige lister'!AJ174</f>
        <v>0</v>
      </c>
      <c r="Y172" s="54" t="str">
        <f>'[3]Øvrige lister'!V174</f>
        <v>Fresh_grass_field_conv</v>
      </c>
      <c r="Z172" s="282" t="str">
        <f>'[3]Øvrige lister'!W174</f>
        <v>Transformed_green_feed</v>
      </c>
      <c r="AA172" s="282" t="str">
        <f>'[3]Øvrige lister'!X174</f>
        <v>Silage_grazing</v>
      </c>
    </row>
    <row r="173" spans="5:27" x14ac:dyDescent="0.3">
      <c r="E173" s="54" t="str">
        <f>'[3]Øvrige lister'!V175</f>
        <v>Pig_not_sows_deep_litter_org</v>
      </c>
      <c r="G173" s="54" t="str">
        <f>'[3]Øvrige lister'!AC175</f>
        <v>Nej</v>
      </c>
      <c r="H173" s="54">
        <f>'[3]Øvrige lister'!AD175</f>
        <v>0</v>
      </c>
      <c r="I173" s="54">
        <f>'[3]Øvrige lister'!AE175</f>
        <v>263</v>
      </c>
      <c r="J173" s="54">
        <f>'[3]Øvrige lister'!AF175</f>
        <v>271</v>
      </c>
      <c r="K173" s="54">
        <f>'[3]Øvrige lister'!AG175</f>
        <v>275</v>
      </c>
      <c r="L173" t="str">
        <f>'[3]Øvrige lister'!AH175</f>
        <v>as cattle</v>
      </c>
      <c r="M173" s="54">
        <f>'[3]Øvrige lister'!AI175</f>
        <v>0</v>
      </c>
      <c r="N173">
        <f>'[3]Øvrige lister'!AJ175</f>
        <v>0</v>
      </c>
      <c r="Y173" s="54" t="str">
        <f>'[3]Øvrige lister'!V175</f>
        <v>Pig_not_sows_deep_litter_org</v>
      </c>
      <c r="Z173" s="282" t="str">
        <f>'[3]Øvrige lister'!W175</f>
        <v>Livestock_manure_org</v>
      </c>
      <c r="AA173" s="282" t="str">
        <f>'[3]Øvrige lister'!X175</f>
        <v>Field_application</v>
      </c>
    </row>
    <row r="174" spans="5:27" x14ac:dyDescent="0.3">
      <c r="E174" s="54" t="str">
        <f>'[3]Øvrige lister'!V176</f>
        <v>Degas_swine_deep_litter_org</v>
      </c>
      <c r="G174" s="54">
        <f>'[3]Øvrige lister'!AC176</f>
        <v>0</v>
      </c>
      <c r="H174" s="54">
        <f>'[3]Øvrige lister'!AD176</f>
        <v>0</v>
      </c>
      <c r="I174" s="54">
        <f>'[3]Øvrige lister'!AE176</f>
        <v>0</v>
      </c>
      <c r="J174" s="54">
        <f>'[3]Øvrige lister'!AF176</f>
        <v>0</v>
      </c>
      <c r="K174" s="54">
        <f>'[3]Øvrige lister'!AG176</f>
        <v>0</v>
      </c>
      <c r="L174">
        <f>'[3]Øvrige lister'!AH176</f>
        <v>0</v>
      </c>
      <c r="M174" s="54">
        <f>'[3]Øvrige lister'!AI176</f>
        <v>0</v>
      </c>
      <c r="N174">
        <f>'[3]Øvrige lister'!AJ176</f>
        <v>0</v>
      </c>
      <c r="Y174" s="54" t="str">
        <f>'[3]Øvrige lister'!V176</f>
        <v>Degas_swine_deep_litter_org</v>
      </c>
      <c r="Z174" s="282" t="str">
        <f>'[3]Øvrige lister'!W176</f>
        <v>Degas_livestock_manure_org</v>
      </c>
      <c r="AA174" s="282" t="str">
        <f>'[3]Øvrige lister'!X176</f>
        <v>Field_application</v>
      </c>
    </row>
    <row r="175" spans="5:27" x14ac:dyDescent="0.3">
      <c r="E175" s="54" t="str">
        <f>'[3]Øvrige lister'!V177</f>
        <v>Biomass_dummy</v>
      </c>
      <c r="G175" s="54" t="str">
        <f>'[3]Øvrige lister'!AC177</f>
        <v>Nej</v>
      </c>
      <c r="H175" s="54">
        <f>'[3]Øvrige lister'!AD177</f>
        <v>0</v>
      </c>
      <c r="I175" s="54">
        <f>'[3]Øvrige lister'!AE177</f>
        <v>0</v>
      </c>
      <c r="J175" s="54">
        <f>'[3]Øvrige lister'!AF177</f>
        <v>0</v>
      </c>
      <c r="K175" s="54">
        <f>'[3]Øvrige lister'!AG177</f>
        <v>0</v>
      </c>
      <c r="L175" t="str">
        <f>'[3]Øvrige lister'!AH177</f>
        <v>Dummy pulje der sikrer at "tomme" moduler kan køres</v>
      </c>
      <c r="M175" s="54">
        <f>'[3]Øvrige lister'!AI177</f>
        <v>0</v>
      </c>
      <c r="N175">
        <f>'[3]Øvrige lister'!AJ177</f>
        <v>0</v>
      </c>
      <c r="Y175" s="54" t="str">
        <f>'[3]Øvrige lister'!V177</f>
        <v>Biomass_dummy</v>
      </c>
      <c r="Z175" s="282" t="str">
        <f>'[3]Øvrige lister'!W177</f>
        <v>Biomass_dummy</v>
      </c>
      <c r="AA175" s="282" t="str">
        <f>'[3]Øvrige lister'!X177</f>
        <v>Biomass_dummy</v>
      </c>
    </row>
    <row r="176" spans="5:27" x14ac:dyDescent="0.3">
      <c r="E176" s="54" t="str">
        <f>'[3]Øvrige lister'!V178</f>
        <v>Pulp_ProteinGrassClover_biorefinery_conv</v>
      </c>
      <c r="G176" s="54" t="str">
        <f>'[3]Øvrige lister'!AC178</f>
        <v>Ja</v>
      </c>
      <c r="H176" s="54">
        <f>'[3]Øvrige lister'!AD178</f>
        <v>90</v>
      </c>
      <c r="I176" s="54">
        <f>'[3]Øvrige lister'!AE178</f>
        <v>324</v>
      </c>
      <c r="J176" s="54">
        <f>'[3]Øvrige lister'!AF178</f>
        <v>325</v>
      </c>
      <c r="K176" s="54">
        <f>'[3]Øvrige lister'!AG178</f>
        <v>325</v>
      </c>
      <c r="L176" t="str">
        <f>'[3]Øvrige lister'!AH178</f>
        <v>as grass silage</v>
      </c>
      <c r="M176" s="54">
        <f>'[3]Øvrige lister'!AI178</f>
        <v>0</v>
      </c>
      <c r="N176">
        <f>'[3]Øvrige lister'!AJ178</f>
        <v>0</v>
      </c>
      <c r="Y176" s="54" t="str">
        <f>'[3]Øvrige lister'!V178</f>
        <v>Pulp_ProteinGrassClover_biorefinery_conv</v>
      </c>
      <c r="Z176" s="282" t="str">
        <f>'[3]Øvrige lister'!W178</f>
        <v>Grøn</v>
      </c>
      <c r="AA176" s="282" t="str">
        <f>'[3]Øvrige lister'!X178</f>
        <v>Grøn</v>
      </c>
    </row>
    <row r="177" spans="5:27" x14ac:dyDescent="0.3">
      <c r="E177" s="54" t="str">
        <f>'[3]Øvrige lister'!V179</f>
        <v>Pulp_ProteinGrassClover_biorefinery_org</v>
      </c>
      <c r="G177" s="54" t="str">
        <f>'[3]Øvrige lister'!AC179</f>
        <v>Ja</v>
      </c>
      <c r="H177" s="54">
        <f>'[3]Øvrige lister'!AD179</f>
        <v>90</v>
      </c>
      <c r="I177" s="54">
        <f>'[3]Øvrige lister'!AE179</f>
        <v>324</v>
      </c>
      <c r="J177" s="54">
        <f>'[3]Øvrige lister'!AF179</f>
        <v>325</v>
      </c>
      <c r="K177" s="54">
        <f>'[3]Øvrige lister'!AG179</f>
        <v>325</v>
      </c>
      <c r="L177" t="str">
        <f>'[3]Øvrige lister'!AH179</f>
        <v>as grass silage</v>
      </c>
      <c r="M177" s="54">
        <f>'[3]Øvrige lister'!AI179</f>
        <v>0</v>
      </c>
      <c r="N177">
        <f>'[3]Øvrige lister'!AJ179</f>
        <v>0</v>
      </c>
      <c r="Y177" s="54" t="str">
        <f>'[3]Øvrige lister'!V179</f>
        <v>Pulp_ProteinGrassClover_biorefinery_org</v>
      </c>
      <c r="Z177" s="282" t="str">
        <f>'[3]Øvrige lister'!W179</f>
        <v>Grøn</v>
      </c>
      <c r="AA177" s="282" t="str">
        <f>'[3]Øvrige lister'!X179</f>
        <v>Grøn</v>
      </c>
    </row>
    <row r="178" spans="5:27" x14ac:dyDescent="0.3">
      <c r="E178" s="54" t="str">
        <f>'[3]Øvrige lister'!V180</f>
        <v>Starch_potato_org</v>
      </c>
      <c r="G178" s="54">
        <f>'[3]Øvrige lister'!AC180</f>
        <v>0</v>
      </c>
      <c r="H178" s="54">
        <f>'[3]Øvrige lister'!AD180</f>
        <v>0</v>
      </c>
      <c r="I178" s="54">
        <f>'[3]Øvrige lister'!AE180</f>
        <v>0</v>
      </c>
      <c r="J178" s="54">
        <f>'[3]Øvrige lister'!AF180</f>
        <v>0</v>
      </c>
      <c r="K178" s="54">
        <f>'[3]Øvrige lister'!AG180</f>
        <v>0</v>
      </c>
      <c r="L178">
        <f>'[3]Øvrige lister'!AH180</f>
        <v>0</v>
      </c>
      <c r="M178" s="54">
        <f>'[3]Øvrige lister'!AI180</f>
        <v>0</v>
      </c>
      <c r="N178">
        <f>'[3]Øvrige lister'!AJ180</f>
        <v>0</v>
      </c>
      <c r="Y178" s="54" t="str">
        <f>'[3]Øvrige lister'!V180</f>
        <v>Starch_potato_org</v>
      </c>
      <c r="Z178" s="282" t="str">
        <f>'[3]Øvrige lister'!W180</f>
        <v>Starch</v>
      </c>
      <c r="AA178" s="282" t="str">
        <f>'[3]Øvrige lister'!X180</f>
        <v>Exit_model</v>
      </c>
    </row>
    <row r="179" spans="5:27" x14ac:dyDescent="0.3">
      <c r="E179" s="54" t="str">
        <f>'[3]Øvrige lister'!V181</f>
        <v>Protein_potato1_org</v>
      </c>
      <c r="G179" s="54">
        <f>'[3]Øvrige lister'!AC181</f>
        <v>0</v>
      </c>
      <c r="H179" s="54">
        <f>'[3]Øvrige lister'!AD181</f>
        <v>0</v>
      </c>
      <c r="I179" s="54">
        <f>'[3]Øvrige lister'!AE181</f>
        <v>0</v>
      </c>
      <c r="J179" s="54">
        <f>'[3]Øvrige lister'!AF181</f>
        <v>0</v>
      </c>
      <c r="K179" s="54">
        <f>'[3]Øvrige lister'!AG181</f>
        <v>0</v>
      </c>
      <c r="L179">
        <f>'[3]Øvrige lister'!AH181</f>
        <v>0</v>
      </c>
      <c r="M179" s="54">
        <f>'[3]Øvrige lister'!AI181</f>
        <v>0</v>
      </c>
      <c r="N179">
        <f>'[3]Øvrige lister'!AJ181</f>
        <v>0</v>
      </c>
      <c r="Y179" s="54" t="str">
        <f>'[3]Øvrige lister'!V181</f>
        <v>Protein_potato1_org</v>
      </c>
      <c r="Z179" s="282" t="str">
        <f>'[3]Øvrige lister'!W181</f>
        <v>Human_food_protein</v>
      </c>
      <c r="AA179" s="282" t="str">
        <f>'[3]Øvrige lister'!X181</f>
        <v>Exit_model</v>
      </c>
    </row>
    <row r="180" spans="5:27" x14ac:dyDescent="0.3">
      <c r="E180" s="54" t="str">
        <f>'[3]Øvrige lister'!V182</f>
        <v>Pulp_potato1_org</v>
      </c>
      <c r="G180" s="54" t="str">
        <f>'[3]Øvrige lister'!AC182</f>
        <v>Ja</v>
      </c>
      <c r="H180" s="54">
        <f>'[3]Øvrige lister'!AD182</f>
        <v>92</v>
      </c>
      <c r="I180" s="54">
        <f>'[3]Øvrige lister'!AE182</f>
        <v>420</v>
      </c>
      <c r="J180" s="54">
        <f>'[3]Øvrige lister'!AF182</f>
        <v>420</v>
      </c>
      <c r="K180" s="54">
        <f>'[3]Øvrige lister'!AG182</f>
        <v>420</v>
      </c>
      <c r="L180" t="str">
        <f>'[3]Øvrige lister'!AH182</f>
        <v>As beet roots</v>
      </c>
      <c r="M180" s="54">
        <f>'[3]Øvrige lister'!AI182</f>
        <v>0</v>
      </c>
      <c r="N180">
        <f>'[3]Øvrige lister'!AJ182</f>
        <v>0</v>
      </c>
      <c r="Y180" s="54" t="str">
        <f>'[3]Øvrige lister'!V182</f>
        <v>Pulp_potato1_org</v>
      </c>
      <c r="Z180" s="282" t="str">
        <f>'[3]Øvrige lister'!W182</f>
        <v>Energy_biomass_rerservation_org</v>
      </c>
      <c r="AA180" s="282" t="str">
        <f>'[3]Øvrige lister'!X182</f>
        <v>Energy_biomass_reservation</v>
      </c>
    </row>
    <row r="181" spans="5:27" x14ac:dyDescent="0.3">
      <c r="E181" s="54">
        <f>'[3]Øvrige lister'!V183</f>
        <v>0</v>
      </c>
      <c r="G181" s="54">
        <f>'[3]Øvrige lister'!AC183</f>
        <v>0</v>
      </c>
      <c r="H181" s="54">
        <f>'[3]Øvrige lister'!AD183</f>
        <v>0</v>
      </c>
      <c r="I181" s="54">
        <f>'[3]Øvrige lister'!AE183</f>
        <v>0</v>
      </c>
      <c r="J181" s="54">
        <f>'[3]Øvrige lister'!AF183</f>
        <v>0</v>
      </c>
      <c r="K181" s="54">
        <f>'[3]Øvrige lister'!AG183</f>
        <v>0</v>
      </c>
      <c r="L181">
        <f>'[3]Øvrige lister'!AH183</f>
        <v>0</v>
      </c>
      <c r="M181" s="54">
        <f>'[3]Øvrige lister'!AI183</f>
        <v>0</v>
      </c>
      <c r="N181">
        <f>'[3]Øvrige lister'!AJ183</f>
        <v>0</v>
      </c>
      <c r="Y181" s="54">
        <f>'[3]Øvrige lister'!V183</f>
        <v>0</v>
      </c>
      <c r="Z181" s="282">
        <f>'[3]Øvrige lister'!W183</f>
        <v>0</v>
      </c>
      <c r="AA181" s="282">
        <f>'[3]Øvrige lister'!X183</f>
        <v>0</v>
      </c>
    </row>
    <row r="182" spans="5:27" x14ac:dyDescent="0.3">
      <c r="E182" s="54" t="str">
        <f>'[3]Øvrige lister'!V184</f>
        <v>Juice_concentrate_potato_org</v>
      </c>
      <c r="G182" s="54">
        <f>'[3]Øvrige lister'!AC184</f>
        <v>0</v>
      </c>
      <c r="H182" s="54">
        <f>'[3]Øvrige lister'!AD184</f>
        <v>0</v>
      </c>
      <c r="I182" s="54">
        <f>'[3]Øvrige lister'!AE184</f>
        <v>0</v>
      </c>
      <c r="J182" s="54">
        <f>'[3]Øvrige lister'!AF184</f>
        <v>0</v>
      </c>
      <c r="K182" s="54">
        <f>'[3]Øvrige lister'!AG184</f>
        <v>0</v>
      </c>
      <c r="L182">
        <f>'[3]Øvrige lister'!AH184</f>
        <v>0</v>
      </c>
      <c r="M182" s="54">
        <f>'[3]Øvrige lister'!AI184</f>
        <v>0</v>
      </c>
      <c r="N182">
        <f>'[3]Øvrige lister'!AJ184</f>
        <v>0</v>
      </c>
      <c r="Y182" s="54" t="str">
        <f>'[3]Øvrige lister'!V184</f>
        <v>Juice_concentrate_potato_org</v>
      </c>
      <c r="Z182" s="282" t="str">
        <f>'[3]Øvrige lister'!W184</f>
        <v>Plant_organic_ferti_org</v>
      </c>
      <c r="AA182" s="282" t="str">
        <f>'[3]Øvrige lister'!X184</f>
        <v>Field_application</v>
      </c>
    </row>
    <row r="183" spans="5:27" x14ac:dyDescent="0.3">
      <c r="E183" s="54" t="str">
        <f>'[3]Øvrige lister'!V185</f>
        <v>Human_food_protein_grass_org</v>
      </c>
      <c r="G183" s="54">
        <f>'[3]Øvrige lister'!AC185</f>
        <v>0</v>
      </c>
      <c r="H183" s="54">
        <f>'[3]Øvrige lister'!AD185</f>
        <v>0</v>
      </c>
      <c r="I183" s="54">
        <f>'[3]Øvrige lister'!AE185</f>
        <v>0</v>
      </c>
      <c r="J183" s="54">
        <f>'[3]Øvrige lister'!AF185</f>
        <v>0</v>
      </c>
      <c r="K183" s="54">
        <f>'[3]Øvrige lister'!AG185</f>
        <v>0</v>
      </c>
      <c r="L183">
        <f>'[3]Øvrige lister'!AH185</f>
        <v>0</v>
      </c>
      <c r="M183" s="54">
        <f>'[3]Øvrige lister'!AI185</f>
        <v>0</v>
      </c>
      <c r="N183">
        <f>'[3]Øvrige lister'!AJ185</f>
        <v>0</v>
      </c>
      <c r="Y183" s="54" t="str">
        <f>'[3]Øvrige lister'!V185</f>
        <v>Human_food_protein_grass_org</v>
      </c>
      <c r="Z183" s="282" t="str">
        <f>'[3]Øvrige lister'!W185</f>
        <v>Human_food_protein</v>
      </c>
      <c r="AA183" s="282" t="str">
        <f>'[3]Øvrige lister'!X185</f>
        <v>Exit_model</v>
      </c>
    </row>
    <row r="184" spans="5:27" x14ac:dyDescent="0.3">
      <c r="E184" s="54" t="str">
        <f>'[3]Øvrige lister'!V186</f>
        <v>Protein_grass_clover_biorefinery_conv</v>
      </c>
      <c r="G184" s="54" t="str">
        <f>'[3]Øvrige lister'!AC186</f>
        <v>Ja</v>
      </c>
      <c r="H184" s="54">
        <f>'[3]Øvrige lister'!AD186</f>
        <v>90</v>
      </c>
      <c r="I184" s="54">
        <f>'[3]Øvrige lister'!AE186</f>
        <v>324</v>
      </c>
      <c r="J184" s="54">
        <f>'[3]Øvrige lister'!AF186</f>
        <v>325</v>
      </c>
      <c r="K184" s="54">
        <f>'[3]Øvrige lister'!AG186</f>
        <v>325</v>
      </c>
      <c r="L184" t="str">
        <f>'[3]Øvrige lister'!AH186</f>
        <v>as grass silage</v>
      </c>
      <c r="M184" s="54">
        <f>'[3]Øvrige lister'!AI186</f>
        <v>0</v>
      </c>
      <c r="N184">
        <f>'[3]Øvrige lister'!AJ186</f>
        <v>0</v>
      </c>
      <c r="Y184" s="54" t="str">
        <f>'[3]Øvrige lister'!V186</f>
        <v>Protein_grass_clover_biorefinery_conv</v>
      </c>
      <c r="Z184" s="282" t="str">
        <f>'[3]Øvrige lister'!W186</f>
        <v>Grøn</v>
      </c>
      <c r="AA184" s="282" t="str">
        <f>'[3]Øvrige lister'!X186</f>
        <v>Grøn</v>
      </c>
    </row>
    <row r="185" spans="5:27" x14ac:dyDescent="0.3">
      <c r="E185" s="54" t="str">
        <f>'[3]Øvrige lister'!V187</f>
        <v>Protein_grass_clover_biorefinery_org</v>
      </c>
      <c r="G185" s="54" t="str">
        <f>'[3]Øvrige lister'!AC187</f>
        <v>Ja</v>
      </c>
      <c r="H185" s="54">
        <f>'[3]Øvrige lister'!AD187</f>
        <v>90</v>
      </c>
      <c r="I185" s="54">
        <f>'[3]Øvrige lister'!AE187</f>
        <v>324</v>
      </c>
      <c r="J185" s="54">
        <f>'[3]Øvrige lister'!AF187</f>
        <v>325</v>
      </c>
      <c r="K185" s="54">
        <f>'[3]Øvrige lister'!AG187</f>
        <v>325</v>
      </c>
      <c r="L185" t="str">
        <f>'[3]Øvrige lister'!AH187</f>
        <v>as grass silage</v>
      </c>
      <c r="M185" s="54">
        <f>'[3]Øvrige lister'!AI187</f>
        <v>0</v>
      </c>
      <c r="N185">
        <f>'[3]Øvrige lister'!AJ187</f>
        <v>0</v>
      </c>
      <c r="Y185" s="54" t="str">
        <f>'[3]Øvrige lister'!V187</f>
        <v>Protein_grass_clover_biorefinery_org</v>
      </c>
      <c r="Z185" s="282" t="str">
        <f>'[3]Øvrige lister'!W187</f>
        <v>Grøn</v>
      </c>
      <c r="AA185" s="282" t="str">
        <f>'[3]Øvrige lister'!X187</f>
        <v>Grøn</v>
      </c>
    </row>
    <row r="186" spans="5:27" x14ac:dyDescent="0.3">
      <c r="E186" s="54" t="str">
        <f>'[3]Øvrige lister'!V188</f>
        <v>Human_food_protein_legumes_conv</v>
      </c>
      <c r="G186" s="54">
        <f>'[3]Øvrige lister'!AC188</f>
        <v>0</v>
      </c>
      <c r="H186" s="54">
        <f>'[3]Øvrige lister'!AD188</f>
        <v>0</v>
      </c>
      <c r="I186" s="54">
        <f>'[3]Øvrige lister'!AE188</f>
        <v>0</v>
      </c>
      <c r="J186" s="54">
        <f>'[3]Øvrige lister'!AF188</f>
        <v>0</v>
      </c>
      <c r="K186" s="54">
        <f>'[3]Øvrige lister'!AG188</f>
        <v>0</v>
      </c>
      <c r="L186">
        <f>'[3]Øvrige lister'!AH188</f>
        <v>0</v>
      </c>
      <c r="M186" s="54">
        <f>'[3]Øvrige lister'!AI188</f>
        <v>0</v>
      </c>
      <c r="N186">
        <f>'[3]Øvrige lister'!AJ188</f>
        <v>0</v>
      </c>
      <c r="Y186" s="54" t="str">
        <f>'[3]Øvrige lister'!V188</f>
        <v>Human_food_protein_legumes_conv</v>
      </c>
      <c r="Z186" s="282" t="str">
        <f>'[3]Øvrige lister'!W188</f>
        <v>Human_food_protein</v>
      </c>
      <c r="AA186" s="282" t="str">
        <f>'[3]Øvrige lister'!X188</f>
        <v>Exit_model</v>
      </c>
    </row>
    <row r="187" spans="5:27" x14ac:dyDescent="0.3">
      <c r="E187" s="54" t="str">
        <f>'[3]Øvrige lister'!V189</f>
        <v>Human_food_protein_legumes_org</v>
      </c>
      <c r="G187" s="54">
        <f>'[3]Øvrige lister'!AC189</f>
        <v>0</v>
      </c>
      <c r="H187" s="54">
        <f>'[3]Øvrige lister'!AD189</f>
        <v>0</v>
      </c>
      <c r="I187" s="54">
        <f>'[3]Øvrige lister'!AE189</f>
        <v>0</v>
      </c>
      <c r="J187" s="54">
        <f>'[3]Øvrige lister'!AF189</f>
        <v>0</v>
      </c>
      <c r="K187" s="54">
        <f>'[3]Øvrige lister'!AG189</f>
        <v>0</v>
      </c>
      <c r="L187">
        <f>'[3]Øvrige lister'!AH189</f>
        <v>0</v>
      </c>
      <c r="M187" s="54">
        <f>'[3]Øvrige lister'!AI189</f>
        <v>0</v>
      </c>
      <c r="N187">
        <f>'[3]Øvrige lister'!AJ189</f>
        <v>0</v>
      </c>
      <c r="Y187" s="54" t="str">
        <f>'[3]Øvrige lister'!V189</f>
        <v>Human_food_protein_legumes_org</v>
      </c>
      <c r="Z187" s="282" t="str">
        <f>'[3]Øvrige lister'!W189</f>
        <v>Human_food_protein</v>
      </c>
      <c r="AA187" s="282" t="str">
        <f>'[3]Øvrige lister'!X189</f>
        <v>Exit_model</v>
      </c>
    </row>
    <row r="188" spans="5:27" x14ac:dyDescent="0.3">
      <c r="E188" s="54" t="str">
        <f>'[3]Øvrige lister'!V190</f>
        <v>Separ_degas_solid_fraction_pig_deep_lit_conv</v>
      </c>
      <c r="G188" s="54">
        <f>'[3]Øvrige lister'!AC190</f>
        <v>0</v>
      </c>
      <c r="H188" s="54">
        <f>'[3]Øvrige lister'!AD190</f>
        <v>0</v>
      </c>
      <c r="I188" s="54">
        <f>'[3]Øvrige lister'!AE190</f>
        <v>0</v>
      </c>
      <c r="J188" s="54">
        <f>'[3]Øvrige lister'!AF190</f>
        <v>0</v>
      </c>
      <c r="K188" s="54">
        <f>'[3]Øvrige lister'!AG190</f>
        <v>0</v>
      </c>
      <c r="L188">
        <f>'[3]Øvrige lister'!AH190</f>
        <v>0</v>
      </c>
      <c r="M188" s="54">
        <f>'[3]Øvrige lister'!AI190</f>
        <v>0</v>
      </c>
      <c r="N188">
        <f>'[3]Øvrige lister'!AJ190</f>
        <v>0</v>
      </c>
      <c r="Y188" s="54" t="str">
        <f>'[3]Øvrige lister'!V190</f>
        <v>Separ_degas_solid_fraction_pig_deep_lit_conv</v>
      </c>
      <c r="Z188" s="282" t="str">
        <f>'[3]Øvrige lister'!W190</f>
        <v>Degas_livestock_manure_conv</v>
      </c>
      <c r="AA188" s="282" t="str">
        <f>'[3]Øvrige lister'!X190</f>
        <v>Field_application</v>
      </c>
    </row>
    <row r="189" spans="5:27" x14ac:dyDescent="0.3">
      <c r="E189" s="54" t="str">
        <f>'[3]Øvrige lister'!V191</f>
        <v>Separ_degas_thin_fraction_pig_deep_lit_conv</v>
      </c>
      <c r="G189" s="54">
        <f>'[3]Øvrige lister'!AC191</f>
        <v>0</v>
      </c>
      <c r="H189" s="54">
        <f>'[3]Øvrige lister'!AD191</f>
        <v>0</v>
      </c>
      <c r="I189" s="54">
        <f>'[3]Øvrige lister'!AE191</f>
        <v>0</v>
      </c>
      <c r="J189" s="54">
        <f>'[3]Øvrige lister'!AF191</f>
        <v>0</v>
      </c>
      <c r="K189" s="54">
        <f>'[3]Øvrige lister'!AG191</f>
        <v>0</v>
      </c>
      <c r="L189">
        <f>'[3]Øvrige lister'!AH191</f>
        <v>0</v>
      </c>
      <c r="M189" s="54">
        <f>'[3]Øvrige lister'!AI191</f>
        <v>0</v>
      </c>
      <c r="N189">
        <f>'[3]Øvrige lister'!AJ191</f>
        <v>0</v>
      </c>
      <c r="Y189" s="54" t="str">
        <f>'[3]Øvrige lister'!V191</f>
        <v>Separ_degas_thin_fraction_pig_deep_lit_conv</v>
      </c>
      <c r="Z189" s="282" t="str">
        <f>'[3]Øvrige lister'!W191</f>
        <v>Degas_livestock_manure_conv</v>
      </c>
      <c r="AA189" s="282" t="str">
        <f>'[3]Øvrige lister'!X191</f>
        <v>Field_application</v>
      </c>
    </row>
    <row r="190" spans="5:27" x14ac:dyDescent="0.3">
      <c r="E190" s="54" t="str">
        <f>'[3]Øvrige lister'!V192</f>
        <v>Potatoes_starch_powder_org</v>
      </c>
      <c r="G190" s="54">
        <f>'[3]Øvrige lister'!AC192</f>
        <v>0</v>
      </c>
      <c r="H190" s="54">
        <f>'[3]Øvrige lister'!AD192</f>
        <v>0</v>
      </c>
      <c r="I190" s="54">
        <f>'[3]Øvrige lister'!AE192</f>
        <v>0</v>
      </c>
      <c r="J190" s="54">
        <f>'[3]Øvrige lister'!AF192</f>
        <v>0</v>
      </c>
      <c r="K190" s="54">
        <f>'[3]Øvrige lister'!AG192</f>
        <v>0</v>
      </c>
      <c r="L190">
        <f>'[3]Øvrige lister'!AH192</f>
        <v>0</v>
      </c>
      <c r="M190" s="54">
        <f>'[3]Øvrige lister'!AI192</f>
        <v>0</v>
      </c>
      <c r="N190">
        <f>'[3]Øvrige lister'!AJ192</f>
        <v>0</v>
      </c>
      <c r="Y190" s="54" t="str">
        <f>'[3]Øvrige lister'!V192</f>
        <v>Potatoes_starch_powder_org</v>
      </c>
      <c r="Z190" s="282" t="str">
        <f>'[3]Øvrige lister'!W192</f>
        <v>Tubers_and_roots_factory</v>
      </c>
      <c r="AA190" s="282" t="str">
        <f>'[3]Øvrige lister'!X192</f>
        <v>Exit_model</v>
      </c>
    </row>
    <row r="191" spans="5:27" x14ac:dyDescent="0.3">
      <c r="E191" s="54" t="str">
        <f>'[3]Øvrige lister'!V193</f>
        <v>Handelsgødning_K_org</v>
      </c>
      <c r="G191" s="54">
        <f>'[3]Øvrige lister'!AC193</f>
        <v>0</v>
      </c>
      <c r="H191" s="54">
        <f>'[3]Øvrige lister'!AD193</f>
        <v>0</v>
      </c>
      <c r="I191" s="54">
        <f>'[3]Øvrige lister'!AE193</f>
        <v>0</v>
      </c>
      <c r="J191" s="54">
        <f>'[3]Øvrige lister'!AF193</f>
        <v>0</v>
      </c>
      <c r="K191" s="54">
        <f>'[3]Øvrige lister'!AG193</f>
        <v>0</v>
      </c>
      <c r="L191">
        <f>'[3]Øvrige lister'!AH193</f>
        <v>0</v>
      </c>
      <c r="M191" s="54">
        <f>'[3]Øvrige lister'!AI193</f>
        <v>0</v>
      </c>
      <c r="N191">
        <f>'[3]Øvrige lister'!AJ193</f>
        <v>0</v>
      </c>
      <c r="Y191" s="54" t="str">
        <f>'[3]Øvrige lister'!V193</f>
        <v>Handelsgødning_K_org</v>
      </c>
      <c r="Z191" s="282" t="str">
        <f>'[3]Øvrige lister'!W193</f>
        <v>Handelsgødning_K</v>
      </c>
      <c r="AA191" s="282" t="str">
        <f>'[3]Øvrige lister'!X193</f>
        <v>Import_Non_flow</v>
      </c>
    </row>
    <row r="192" spans="5:27" x14ac:dyDescent="0.3">
      <c r="E192" s="54">
        <f>'[3]Øvrige lister'!V194</f>
        <v>0</v>
      </c>
      <c r="G192" s="54">
        <f>'[3]Øvrige lister'!AC194</f>
        <v>0</v>
      </c>
      <c r="H192" s="54">
        <f>'[3]Øvrige lister'!AD194</f>
        <v>0</v>
      </c>
      <c r="I192" s="54">
        <f>'[3]Øvrige lister'!AE194</f>
        <v>0</v>
      </c>
      <c r="J192" s="54">
        <f>'[3]Øvrige lister'!AF194</f>
        <v>0</v>
      </c>
      <c r="K192" s="54">
        <f>'[3]Øvrige lister'!AG194</f>
        <v>0</v>
      </c>
      <c r="L192">
        <f>'[3]Øvrige lister'!AH194</f>
        <v>0</v>
      </c>
      <c r="M192" s="54">
        <f>'[3]Øvrige lister'!AI194</f>
        <v>0</v>
      </c>
      <c r="N192">
        <f>'[3]Øvrige lister'!AJ194</f>
        <v>0</v>
      </c>
      <c r="Y192" s="54">
        <f>'[3]Øvrige lister'!V194</f>
        <v>0</v>
      </c>
      <c r="Z192" s="282">
        <f>'[3]Øvrige lister'!W194</f>
        <v>0</v>
      </c>
      <c r="AA192" s="282">
        <f>'[3]Øvrige lister'!X194</f>
        <v>0</v>
      </c>
    </row>
    <row r="193" spans="5:27" x14ac:dyDescent="0.3">
      <c r="E193" s="54">
        <f>'[3]Øvrige lister'!V195</f>
        <v>0</v>
      </c>
      <c r="G193" s="54">
        <f>'[3]Øvrige lister'!AC195</f>
        <v>0</v>
      </c>
      <c r="H193" s="54">
        <f>'[3]Øvrige lister'!AD195</f>
        <v>0</v>
      </c>
      <c r="I193" s="54">
        <f>'[3]Øvrige lister'!AE195</f>
        <v>0</v>
      </c>
      <c r="J193" s="54">
        <f>'[3]Øvrige lister'!AF195</f>
        <v>0</v>
      </c>
      <c r="K193" s="54">
        <f>'[3]Øvrige lister'!AG195</f>
        <v>0</v>
      </c>
      <c r="L193">
        <f>'[3]Øvrige lister'!AH195</f>
        <v>0</v>
      </c>
      <c r="M193" s="54">
        <f>'[3]Øvrige lister'!AI195</f>
        <v>0</v>
      </c>
      <c r="N193">
        <f>'[3]Øvrige lister'!AJ195</f>
        <v>0</v>
      </c>
      <c r="Y193" s="54">
        <f>'[3]Øvrige lister'!V195</f>
        <v>0</v>
      </c>
      <c r="Z193" s="282">
        <f>'[3]Øvrige lister'!W195</f>
        <v>0</v>
      </c>
      <c r="AA193" s="282">
        <f>'[3]Øvrige lister'!X195</f>
        <v>0</v>
      </c>
    </row>
    <row r="194" spans="5:27" x14ac:dyDescent="0.3">
      <c r="E194" s="54">
        <f>'[3]Øvrige lister'!V196</f>
        <v>0</v>
      </c>
      <c r="G194" s="54">
        <f>'[3]Øvrige lister'!AC196</f>
        <v>0</v>
      </c>
      <c r="H194" s="54">
        <f>'[3]Øvrige lister'!AD196</f>
        <v>0</v>
      </c>
      <c r="I194" s="54">
        <f>'[3]Øvrige lister'!AE196</f>
        <v>0</v>
      </c>
      <c r="J194" s="54">
        <f>'[3]Øvrige lister'!AF196</f>
        <v>0</v>
      </c>
      <c r="K194" s="54">
        <f>'[3]Øvrige lister'!AG196</f>
        <v>0</v>
      </c>
      <c r="L194">
        <f>'[3]Øvrige lister'!AH196</f>
        <v>0</v>
      </c>
      <c r="M194" s="54">
        <f>'[3]Øvrige lister'!AI196</f>
        <v>0</v>
      </c>
      <c r="N194">
        <f>'[3]Øvrige lister'!AJ196</f>
        <v>0</v>
      </c>
      <c r="Y194" s="54">
        <f>'[3]Øvrige lister'!V196</f>
        <v>0</v>
      </c>
      <c r="Z194" s="282">
        <f>'[3]Øvrige lister'!W196</f>
        <v>0</v>
      </c>
      <c r="AA194" s="282">
        <f>'[3]Øvrige lister'!X196</f>
        <v>0</v>
      </c>
    </row>
    <row r="195" spans="5:27" x14ac:dyDescent="0.3">
      <c r="E195" s="54">
        <f>'[3]Øvrige lister'!V197</f>
        <v>0</v>
      </c>
      <c r="G195" s="54">
        <f>'[3]Øvrige lister'!AC197</f>
        <v>0</v>
      </c>
      <c r="H195" s="54">
        <f>'[3]Øvrige lister'!AD197</f>
        <v>0</v>
      </c>
      <c r="I195" s="54">
        <f>'[3]Øvrige lister'!AE197</f>
        <v>0</v>
      </c>
      <c r="J195" s="54">
        <f>'[3]Øvrige lister'!AF197</f>
        <v>0</v>
      </c>
      <c r="K195" s="54">
        <f>'[3]Øvrige lister'!AG197</f>
        <v>0</v>
      </c>
      <c r="L195">
        <f>'[3]Øvrige lister'!AH197</f>
        <v>0</v>
      </c>
      <c r="M195" s="54">
        <f>'[3]Øvrige lister'!AI197</f>
        <v>0</v>
      </c>
      <c r="N195">
        <f>'[3]Øvrige lister'!AJ197</f>
        <v>0</v>
      </c>
      <c r="Y195" s="54">
        <f>'[3]Øvrige lister'!V197</f>
        <v>0</v>
      </c>
      <c r="Z195" s="282">
        <f>'[3]Øvrige lister'!W197</f>
        <v>0</v>
      </c>
      <c r="AA195" s="282">
        <f>'[3]Øvrige lister'!X197</f>
        <v>0</v>
      </c>
    </row>
    <row r="196" spans="5:27" x14ac:dyDescent="0.3">
      <c r="E196" s="54">
        <f>'[3]Øvrige lister'!V198</f>
        <v>0</v>
      </c>
      <c r="G196" s="54">
        <f>'[3]Øvrige lister'!AC198</f>
        <v>0</v>
      </c>
      <c r="H196" s="54">
        <f>'[3]Øvrige lister'!AD198</f>
        <v>0</v>
      </c>
      <c r="I196" s="54">
        <f>'[3]Øvrige lister'!AE198</f>
        <v>0</v>
      </c>
      <c r="J196" s="54">
        <f>'[3]Øvrige lister'!AF198</f>
        <v>0</v>
      </c>
      <c r="K196" s="54">
        <f>'[3]Øvrige lister'!AG198</f>
        <v>0</v>
      </c>
      <c r="L196">
        <f>'[3]Øvrige lister'!AH198</f>
        <v>0</v>
      </c>
      <c r="M196" s="54">
        <f>'[3]Øvrige lister'!AI198</f>
        <v>0</v>
      </c>
      <c r="N196">
        <f>'[3]Øvrige lister'!AJ198</f>
        <v>0</v>
      </c>
      <c r="Y196" s="54">
        <f>'[3]Øvrige lister'!V198</f>
        <v>0</v>
      </c>
      <c r="Z196" s="282">
        <f>'[3]Øvrige lister'!W198</f>
        <v>0</v>
      </c>
      <c r="AA196" s="282">
        <f>'[3]Øvrige lister'!X198</f>
        <v>0</v>
      </c>
    </row>
    <row r="197" spans="5:27" x14ac:dyDescent="0.3">
      <c r="E197" s="54">
        <f>'[3]Øvrige lister'!V199</f>
        <v>0</v>
      </c>
      <c r="G197" s="54">
        <f>'[3]Øvrige lister'!AC199</f>
        <v>0</v>
      </c>
      <c r="H197" s="54">
        <f>'[3]Øvrige lister'!AD199</f>
        <v>0</v>
      </c>
      <c r="I197" s="54">
        <f>'[3]Øvrige lister'!AE199</f>
        <v>0</v>
      </c>
      <c r="J197" s="54">
        <f>'[3]Øvrige lister'!AF199</f>
        <v>0</v>
      </c>
      <c r="K197" s="54">
        <f>'[3]Øvrige lister'!AG199</f>
        <v>0</v>
      </c>
      <c r="L197">
        <f>'[3]Øvrige lister'!AH199</f>
        <v>0</v>
      </c>
      <c r="M197" s="54">
        <f>'[3]Øvrige lister'!AI199</f>
        <v>0</v>
      </c>
      <c r="N197">
        <f>'[3]Øvrige lister'!AJ199</f>
        <v>0</v>
      </c>
      <c r="Y197" s="54">
        <f>'[3]Øvrige lister'!V199</f>
        <v>0</v>
      </c>
      <c r="Z197" s="282">
        <f>'[3]Øvrige lister'!W199</f>
        <v>0</v>
      </c>
      <c r="AA197" s="282">
        <f>'[3]Øvrige lister'!X199</f>
        <v>0</v>
      </c>
    </row>
    <row r="198" spans="5:27" x14ac:dyDescent="0.3">
      <c r="E198" s="54">
        <f>'[3]Øvrige lister'!V200</f>
        <v>0</v>
      </c>
      <c r="G198" s="54">
        <f>'[3]Øvrige lister'!AC200</f>
        <v>0</v>
      </c>
      <c r="H198" s="54">
        <f>'[3]Øvrige lister'!AD200</f>
        <v>0</v>
      </c>
      <c r="I198" s="54">
        <f>'[3]Øvrige lister'!AE200</f>
        <v>0</v>
      </c>
      <c r="J198" s="54">
        <f>'[3]Øvrige lister'!AF200</f>
        <v>0</v>
      </c>
      <c r="K198" s="54">
        <f>'[3]Øvrige lister'!AG200</f>
        <v>0</v>
      </c>
      <c r="L198">
        <f>'[3]Øvrige lister'!AH200</f>
        <v>0</v>
      </c>
      <c r="M198" s="54">
        <f>'[3]Øvrige lister'!AI200</f>
        <v>0</v>
      </c>
      <c r="N198">
        <f>'[3]Øvrige lister'!AJ200</f>
        <v>0</v>
      </c>
      <c r="Y198" s="54">
        <f>'[3]Øvrige lister'!V200</f>
        <v>0</v>
      </c>
      <c r="Z198" s="282">
        <f>'[3]Øvrige lister'!W200</f>
        <v>0</v>
      </c>
      <c r="AA198" s="282">
        <f>'[3]Øvrige lister'!X200</f>
        <v>0</v>
      </c>
    </row>
    <row r="199" spans="5:27" x14ac:dyDescent="0.3">
      <c r="E199" s="54">
        <f>'[3]Øvrige lister'!V201</f>
        <v>0</v>
      </c>
      <c r="G199" s="54">
        <f>'[3]Øvrige lister'!AC201</f>
        <v>0</v>
      </c>
      <c r="H199" s="54">
        <f>'[3]Øvrige lister'!AD201</f>
        <v>0</v>
      </c>
      <c r="I199" s="54">
        <f>'[3]Øvrige lister'!AE201</f>
        <v>0</v>
      </c>
      <c r="J199" s="54">
        <f>'[3]Øvrige lister'!AF201</f>
        <v>0</v>
      </c>
      <c r="K199" s="54">
        <f>'[3]Øvrige lister'!AG201</f>
        <v>0</v>
      </c>
      <c r="L199">
        <f>'[3]Øvrige lister'!AH201</f>
        <v>0</v>
      </c>
      <c r="M199" s="54">
        <f>'[3]Øvrige lister'!AI201</f>
        <v>0</v>
      </c>
      <c r="N199">
        <f>'[3]Øvrige lister'!AJ201</f>
        <v>0</v>
      </c>
      <c r="Y199" s="54">
        <f>'[3]Øvrige lister'!V201</f>
        <v>0</v>
      </c>
      <c r="Z199" s="282">
        <f>'[3]Øvrige lister'!W201</f>
        <v>0</v>
      </c>
      <c r="AA199" s="282">
        <f>'[3]Øvrige lister'!X201</f>
        <v>0</v>
      </c>
    </row>
    <row r="200" spans="5:27" x14ac:dyDescent="0.3">
      <c r="E200" s="54">
        <f>'[3]Øvrige lister'!V202</f>
        <v>0</v>
      </c>
      <c r="G200" s="54">
        <f>'[3]Øvrige lister'!AC202</f>
        <v>0</v>
      </c>
      <c r="H200" s="54">
        <f>'[3]Øvrige lister'!AD202</f>
        <v>0</v>
      </c>
      <c r="I200" s="54">
        <f>'[3]Øvrige lister'!AE202</f>
        <v>0</v>
      </c>
      <c r="J200" s="54">
        <f>'[3]Øvrige lister'!AF202</f>
        <v>0</v>
      </c>
      <c r="K200" s="54">
        <f>'[3]Øvrige lister'!AG202</f>
        <v>0</v>
      </c>
      <c r="L200">
        <f>'[3]Øvrige lister'!AH202</f>
        <v>0</v>
      </c>
      <c r="M200" s="54">
        <f>'[3]Øvrige lister'!AI202</f>
        <v>0</v>
      </c>
      <c r="N200">
        <f>'[3]Øvrige lister'!AJ202</f>
        <v>0</v>
      </c>
      <c r="Y200" s="54">
        <f>'[3]Øvrige lister'!V202</f>
        <v>0</v>
      </c>
      <c r="Z200" s="282">
        <f>'[3]Øvrige lister'!W202</f>
        <v>0</v>
      </c>
      <c r="AA200" s="282">
        <f>'[3]Øvrige lister'!X202</f>
        <v>0</v>
      </c>
    </row>
    <row r="201" spans="5:27" x14ac:dyDescent="0.3">
      <c r="E201" s="54">
        <f>'[3]Øvrige lister'!V203</f>
        <v>0</v>
      </c>
      <c r="G201" s="54">
        <f>'[3]Øvrige lister'!AC203</f>
        <v>0</v>
      </c>
      <c r="H201" s="54">
        <f>'[3]Øvrige lister'!AD203</f>
        <v>0</v>
      </c>
      <c r="I201" s="54">
        <f>'[3]Øvrige lister'!AE203</f>
        <v>0</v>
      </c>
      <c r="J201" s="54">
        <f>'[3]Øvrige lister'!AF203</f>
        <v>0</v>
      </c>
      <c r="K201" s="54">
        <f>'[3]Øvrige lister'!AG203</f>
        <v>0</v>
      </c>
      <c r="L201">
        <f>'[3]Øvrige lister'!AH203</f>
        <v>0</v>
      </c>
      <c r="M201" s="54">
        <f>'[3]Øvrige lister'!AI203</f>
        <v>0</v>
      </c>
      <c r="N201">
        <f>'[3]Øvrige lister'!AJ203</f>
        <v>0</v>
      </c>
      <c r="Y201" s="54">
        <f>'[3]Øvrige lister'!V203</f>
        <v>0</v>
      </c>
      <c r="Z201" s="282">
        <f>'[3]Øvrige lister'!W203</f>
        <v>0</v>
      </c>
      <c r="AA201" s="282">
        <f>'[3]Øvrige lister'!X203</f>
        <v>0</v>
      </c>
    </row>
    <row r="202" spans="5:27" x14ac:dyDescent="0.3">
      <c r="E202" s="54">
        <f>'[3]Øvrige lister'!V204</f>
        <v>0</v>
      </c>
      <c r="G202" s="54">
        <f>'[3]Øvrige lister'!AC204</f>
        <v>0</v>
      </c>
      <c r="H202" s="54">
        <f>'[3]Øvrige lister'!AD204</f>
        <v>0</v>
      </c>
      <c r="I202" s="54">
        <f>'[3]Øvrige lister'!AE204</f>
        <v>0</v>
      </c>
      <c r="J202" s="54">
        <f>'[3]Øvrige lister'!AF204</f>
        <v>0</v>
      </c>
      <c r="K202" s="54">
        <f>'[3]Øvrige lister'!AG204</f>
        <v>0</v>
      </c>
      <c r="L202">
        <f>'[3]Øvrige lister'!AH204</f>
        <v>0</v>
      </c>
      <c r="M202" s="54">
        <f>'[3]Øvrige lister'!AI204</f>
        <v>0</v>
      </c>
      <c r="N202">
        <f>'[3]Øvrige lister'!AJ204</f>
        <v>0</v>
      </c>
      <c r="Y202" s="54">
        <f>'[3]Øvrige lister'!V204</f>
        <v>0</v>
      </c>
      <c r="Z202" s="282">
        <f>'[3]Øvrige lister'!W204</f>
        <v>0</v>
      </c>
      <c r="AA202" s="282">
        <f>'[3]Øvrige lister'!X204</f>
        <v>0</v>
      </c>
    </row>
    <row r="203" spans="5:27" x14ac:dyDescent="0.3">
      <c r="E203" s="54">
        <f>'[3]Øvrige lister'!V205</f>
        <v>0</v>
      </c>
      <c r="G203" s="54">
        <f>'[3]Øvrige lister'!AC205</f>
        <v>0</v>
      </c>
      <c r="H203" s="54">
        <f>'[3]Øvrige lister'!AD205</f>
        <v>0</v>
      </c>
      <c r="I203" s="54">
        <f>'[3]Øvrige lister'!AE205</f>
        <v>0</v>
      </c>
      <c r="J203" s="54">
        <f>'[3]Øvrige lister'!AF205</f>
        <v>0</v>
      </c>
      <c r="K203" s="54">
        <f>'[3]Øvrige lister'!AG205</f>
        <v>0</v>
      </c>
      <c r="L203">
        <f>'[3]Øvrige lister'!AH205</f>
        <v>0</v>
      </c>
      <c r="M203" s="54">
        <f>'[3]Øvrige lister'!AI205</f>
        <v>0</v>
      </c>
      <c r="N203">
        <f>'[3]Øvrige lister'!AJ205</f>
        <v>0</v>
      </c>
      <c r="Y203" s="54">
        <f>'[3]Øvrige lister'!V205</f>
        <v>0</v>
      </c>
      <c r="Z203" s="282">
        <f>'[3]Øvrige lister'!W205</f>
        <v>0</v>
      </c>
      <c r="AA203" s="282">
        <f>'[3]Øvrige lister'!X205</f>
        <v>0</v>
      </c>
    </row>
    <row r="204" spans="5:27" x14ac:dyDescent="0.3">
      <c r="E204" s="54">
        <f>'[3]Øvrige lister'!V206</f>
        <v>0</v>
      </c>
      <c r="G204" s="54">
        <f>'[3]Øvrige lister'!AC206</f>
        <v>0</v>
      </c>
      <c r="H204" s="54">
        <f>'[3]Øvrige lister'!AD206</f>
        <v>0</v>
      </c>
      <c r="I204" s="54">
        <f>'[3]Øvrige lister'!AE206</f>
        <v>0</v>
      </c>
      <c r="J204" s="54">
        <f>'[3]Øvrige lister'!AF206</f>
        <v>0</v>
      </c>
      <c r="K204" s="54">
        <f>'[3]Øvrige lister'!AG206</f>
        <v>0</v>
      </c>
      <c r="L204">
        <f>'[3]Øvrige lister'!AH206</f>
        <v>0</v>
      </c>
      <c r="M204" s="54">
        <f>'[3]Øvrige lister'!AI206</f>
        <v>0</v>
      </c>
      <c r="N204">
        <f>'[3]Øvrige lister'!AJ206</f>
        <v>0</v>
      </c>
      <c r="Y204" s="54">
        <f>'[3]Øvrige lister'!V206</f>
        <v>0</v>
      </c>
      <c r="Z204" s="282">
        <f>'[3]Øvrige lister'!W206</f>
        <v>0</v>
      </c>
      <c r="AA204" s="282">
        <f>'[3]Øvrige lister'!X206</f>
        <v>0</v>
      </c>
    </row>
    <row r="205" spans="5:27" x14ac:dyDescent="0.3">
      <c r="E205" s="54">
        <f>'[3]Øvrige lister'!V207</f>
        <v>0</v>
      </c>
      <c r="G205" s="54">
        <f>'[3]Øvrige lister'!AC207</f>
        <v>0</v>
      </c>
      <c r="H205" s="54">
        <f>'[3]Øvrige lister'!AD207</f>
        <v>0</v>
      </c>
      <c r="I205" s="54">
        <f>'[3]Øvrige lister'!AE207</f>
        <v>0</v>
      </c>
      <c r="J205" s="54">
        <f>'[3]Øvrige lister'!AF207</f>
        <v>0</v>
      </c>
      <c r="K205" s="54">
        <f>'[3]Øvrige lister'!AG207</f>
        <v>0</v>
      </c>
      <c r="L205">
        <f>'[3]Øvrige lister'!AH207</f>
        <v>0</v>
      </c>
      <c r="M205" s="54">
        <f>'[3]Øvrige lister'!AI207</f>
        <v>0</v>
      </c>
      <c r="N205">
        <f>'[3]Øvrige lister'!AJ207</f>
        <v>0</v>
      </c>
      <c r="Y205" s="54">
        <f>'[3]Øvrige lister'!V207</f>
        <v>0</v>
      </c>
      <c r="Z205" s="282">
        <f>'[3]Øvrige lister'!W207</f>
        <v>0</v>
      </c>
      <c r="AA205" s="282">
        <f>'[3]Øvrige lister'!X207</f>
        <v>0</v>
      </c>
    </row>
    <row r="206" spans="5:27" x14ac:dyDescent="0.3">
      <c r="E206" s="54">
        <f>'[3]Øvrige lister'!V208</f>
        <v>0</v>
      </c>
      <c r="G206" s="54">
        <f>'[3]Øvrige lister'!AC208</f>
        <v>0</v>
      </c>
      <c r="H206" s="54">
        <f>'[3]Øvrige lister'!AD208</f>
        <v>0</v>
      </c>
      <c r="I206" s="54">
        <f>'[3]Øvrige lister'!AE208</f>
        <v>0</v>
      </c>
      <c r="J206" s="54">
        <f>'[3]Øvrige lister'!AF208</f>
        <v>0</v>
      </c>
      <c r="K206" s="54">
        <f>'[3]Øvrige lister'!AG208</f>
        <v>0</v>
      </c>
      <c r="L206">
        <f>'[3]Øvrige lister'!AH208</f>
        <v>0</v>
      </c>
      <c r="M206" s="54">
        <f>'[3]Øvrige lister'!AI208</f>
        <v>0</v>
      </c>
      <c r="N206">
        <f>'[3]Øvrige lister'!AJ208</f>
        <v>0</v>
      </c>
      <c r="Y206" s="54">
        <f>'[3]Øvrige lister'!V208</f>
        <v>0</v>
      </c>
      <c r="Z206" s="282">
        <f>'[3]Øvrige lister'!W208</f>
        <v>0</v>
      </c>
      <c r="AA206" s="282">
        <f>'[3]Øvrige lister'!X208</f>
        <v>0</v>
      </c>
    </row>
    <row r="207" spans="5:27" x14ac:dyDescent="0.3">
      <c r="E207" s="54">
        <f>'[3]Øvrige lister'!V209</f>
        <v>0</v>
      </c>
      <c r="G207" s="54">
        <f>'[3]Øvrige lister'!AC209</f>
        <v>0</v>
      </c>
      <c r="H207" s="54">
        <f>'[3]Øvrige lister'!AD209</f>
        <v>0</v>
      </c>
      <c r="I207" s="54">
        <f>'[3]Øvrige lister'!AE209</f>
        <v>0</v>
      </c>
      <c r="J207" s="54">
        <f>'[3]Øvrige lister'!AF209</f>
        <v>0</v>
      </c>
      <c r="K207" s="54">
        <f>'[3]Øvrige lister'!AG209</f>
        <v>0</v>
      </c>
      <c r="L207">
        <f>'[3]Øvrige lister'!AH209</f>
        <v>0</v>
      </c>
      <c r="M207" s="54">
        <f>'[3]Øvrige lister'!AI209</f>
        <v>0</v>
      </c>
      <c r="N207">
        <f>'[3]Øvrige lister'!AJ209</f>
        <v>0</v>
      </c>
      <c r="Y207" s="54">
        <f>'[3]Øvrige lister'!V209</f>
        <v>0</v>
      </c>
      <c r="Z207" s="282">
        <f>'[3]Øvrige lister'!W209</f>
        <v>0</v>
      </c>
      <c r="AA207" s="282">
        <f>'[3]Øvrige lister'!X209</f>
        <v>0</v>
      </c>
    </row>
    <row r="208" spans="5:27" x14ac:dyDescent="0.3">
      <c r="E208" s="54">
        <f>'[3]Øvrige lister'!V210</f>
        <v>0</v>
      </c>
      <c r="G208" s="54">
        <f>'[3]Øvrige lister'!AC210</f>
        <v>0</v>
      </c>
      <c r="H208" s="54">
        <f>'[3]Øvrige lister'!AD210</f>
        <v>0</v>
      </c>
      <c r="I208" s="54">
        <f>'[3]Øvrige lister'!AE210</f>
        <v>0</v>
      </c>
      <c r="J208" s="54">
        <f>'[3]Øvrige lister'!AF210</f>
        <v>0</v>
      </c>
      <c r="K208" s="54">
        <f>'[3]Øvrige lister'!AG210</f>
        <v>0</v>
      </c>
      <c r="L208">
        <f>'[3]Øvrige lister'!AH210</f>
        <v>0</v>
      </c>
      <c r="M208" s="54">
        <f>'[3]Øvrige lister'!AI210</f>
        <v>0</v>
      </c>
      <c r="N208">
        <f>'[3]Øvrige lister'!AJ210</f>
        <v>0</v>
      </c>
      <c r="Y208" s="54">
        <f>'[3]Øvrige lister'!V210</f>
        <v>0</v>
      </c>
      <c r="Z208" s="282">
        <f>'[3]Øvrige lister'!W210</f>
        <v>0</v>
      </c>
      <c r="AA208" s="282">
        <f>'[3]Øvrige lister'!X210</f>
        <v>0</v>
      </c>
    </row>
    <row r="209" spans="5:27" x14ac:dyDescent="0.3">
      <c r="E209" s="54">
        <f>'[3]Øvrige lister'!V211</f>
        <v>0</v>
      </c>
      <c r="G209" s="54">
        <f>'[3]Øvrige lister'!AC211</f>
        <v>0</v>
      </c>
      <c r="H209" s="54">
        <f>'[3]Øvrige lister'!AD211</f>
        <v>0</v>
      </c>
      <c r="I209" s="54">
        <f>'[3]Øvrige lister'!AE211</f>
        <v>0</v>
      </c>
      <c r="J209" s="54">
        <f>'[3]Øvrige lister'!AF211</f>
        <v>0</v>
      </c>
      <c r="K209" s="54">
        <f>'[3]Øvrige lister'!AG211</f>
        <v>0</v>
      </c>
      <c r="L209">
        <f>'[3]Øvrige lister'!AH211</f>
        <v>0</v>
      </c>
      <c r="M209" s="54">
        <f>'[3]Øvrige lister'!AI211</f>
        <v>0</v>
      </c>
      <c r="N209">
        <f>'[3]Øvrige lister'!AJ211</f>
        <v>0</v>
      </c>
      <c r="Y209" s="54">
        <f>'[3]Øvrige lister'!V211</f>
        <v>0</v>
      </c>
      <c r="Z209" s="282">
        <f>'[3]Øvrige lister'!W211</f>
        <v>0</v>
      </c>
      <c r="AA209" s="282">
        <f>'[3]Øvrige lister'!X211</f>
        <v>0</v>
      </c>
    </row>
    <row r="210" spans="5:27" x14ac:dyDescent="0.3">
      <c r="E210" s="54">
        <f>'[3]Øvrige lister'!V212</f>
        <v>0</v>
      </c>
      <c r="G210" s="54">
        <f>'[3]Øvrige lister'!AC212</f>
        <v>0</v>
      </c>
      <c r="H210" s="54">
        <f>'[3]Øvrige lister'!AD212</f>
        <v>0</v>
      </c>
      <c r="I210" s="54">
        <f>'[3]Øvrige lister'!AE212</f>
        <v>0</v>
      </c>
      <c r="J210" s="54">
        <f>'[3]Øvrige lister'!AF212</f>
        <v>0</v>
      </c>
      <c r="K210" s="54">
        <f>'[3]Øvrige lister'!AG212</f>
        <v>0</v>
      </c>
      <c r="L210">
        <f>'[3]Øvrige lister'!AH212</f>
        <v>0</v>
      </c>
      <c r="M210" s="54">
        <f>'[3]Øvrige lister'!AI212</f>
        <v>0</v>
      </c>
      <c r="N210">
        <f>'[3]Øvrige lister'!AJ212</f>
        <v>0</v>
      </c>
      <c r="Y210" s="54">
        <f>'[3]Øvrige lister'!V212</f>
        <v>0</v>
      </c>
      <c r="Z210" s="282">
        <f>'[3]Øvrige lister'!W212</f>
        <v>0</v>
      </c>
      <c r="AA210" s="282">
        <f>'[3]Øvrige lister'!X212</f>
        <v>0</v>
      </c>
    </row>
    <row r="211" spans="5:27" x14ac:dyDescent="0.3">
      <c r="E211" s="54">
        <f>'[3]Øvrige lister'!V213</f>
        <v>0</v>
      </c>
      <c r="G211" s="54">
        <f>'[3]Øvrige lister'!AC213</f>
        <v>0</v>
      </c>
      <c r="H211" s="54">
        <f>'[3]Øvrige lister'!AD213</f>
        <v>0</v>
      </c>
      <c r="I211" s="54">
        <f>'[3]Øvrige lister'!AE213</f>
        <v>0</v>
      </c>
      <c r="J211" s="54">
        <f>'[3]Øvrige lister'!AF213</f>
        <v>0</v>
      </c>
      <c r="K211" s="54">
        <f>'[3]Øvrige lister'!AG213</f>
        <v>0</v>
      </c>
      <c r="L211">
        <f>'[3]Øvrige lister'!AH213</f>
        <v>0</v>
      </c>
      <c r="M211" s="54">
        <f>'[3]Øvrige lister'!AI213</f>
        <v>0</v>
      </c>
      <c r="N211">
        <f>'[3]Øvrige lister'!AJ213</f>
        <v>0</v>
      </c>
      <c r="Y211" s="54">
        <f>'[3]Øvrige lister'!V213</f>
        <v>0</v>
      </c>
      <c r="Z211" s="282">
        <f>'[3]Øvrige lister'!W213</f>
        <v>0</v>
      </c>
      <c r="AA211" s="282">
        <f>'[3]Øvrige lister'!X213</f>
        <v>0</v>
      </c>
    </row>
    <row r="212" spans="5:27" x14ac:dyDescent="0.3">
      <c r="E212" s="54">
        <f>'[3]Øvrige lister'!V214</f>
        <v>0</v>
      </c>
      <c r="G212" s="54">
        <f>'[3]Øvrige lister'!AC214</f>
        <v>0</v>
      </c>
      <c r="H212" s="54">
        <f>'[3]Øvrige lister'!AD214</f>
        <v>0</v>
      </c>
      <c r="I212" s="54">
        <f>'[3]Øvrige lister'!AE214</f>
        <v>0</v>
      </c>
      <c r="J212" s="54">
        <f>'[3]Øvrige lister'!AF214</f>
        <v>0</v>
      </c>
      <c r="K212" s="54">
        <f>'[3]Øvrige lister'!AG214</f>
        <v>0</v>
      </c>
      <c r="L212">
        <f>'[3]Øvrige lister'!AH214</f>
        <v>0</v>
      </c>
      <c r="M212" s="54">
        <f>'[3]Øvrige lister'!AI214</f>
        <v>0</v>
      </c>
      <c r="N212">
        <f>'[3]Øvrige lister'!AJ214</f>
        <v>0</v>
      </c>
      <c r="Y212" s="54">
        <f>'[3]Øvrige lister'!V214</f>
        <v>0</v>
      </c>
      <c r="Z212" s="282">
        <f>'[3]Øvrige lister'!W214</f>
        <v>0</v>
      </c>
      <c r="AA212" s="282">
        <f>'[3]Øvrige lister'!X214</f>
        <v>0</v>
      </c>
    </row>
    <row r="213" spans="5:27" x14ac:dyDescent="0.3">
      <c r="E213" s="54">
        <f>'[3]Øvrige lister'!V215</f>
        <v>0</v>
      </c>
      <c r="G213" s="54">
        <f>'[3]Øvrige lister'!AC215</f>
        <v>0</v>
      </c>
      <c r="H213" s="54">
        <f>'[3]Øvrige lister'!AD215</f>
        <v>0</v>
      </c>
      <c r="I213" s="54">
        <f>'[3]Øvrige lister'!AE215</f>
        <v>0</v>
      </c>
      <c r="J213" s="54">
        <f>'[3]Øvrige lister'!AF215</f>
        <v>0</v>
      </c>
      <c r="K213" s="54">
        <f>'[3]Øvrige lister'!AG215</f>
        <v>0</v>
      </c>
      <c r="L213">
        <f>'[3]Øvrige lister'!AH215</f>
        <v>0</v>
      </c>
      <c r="M213" s="54">
        <f>'[3]Øvrige lister'!AI215</f>
        <v>0</v>
      </c>
      <c r="N213">
        <f>'[3]Øvrige lister'!AJ215</f>
        <v>0</v>
      </c>
      <c r="Y213" s="54">
        <f>'[3]Øvrige lister'!V215</f>
        <v>0</v>
      </c>
      <c r="Z213" s="282">
        <f>'[3]Øvrige lister'!W215</f>
        <v>0</v>
      </c>
      <c r="AA213" s="282">
        <f>'[3]Øvrige lister'!X215</f>
        <v>0</v>
      </c>
    </row>
    <row r="214" spans="5:27" x14ac:dyDescent="0.3">
      <c r="E214" s="54">
        <f>'[3]Øvrige lister'!V216</f>
        <v>0</v>
      </c>
      <c r="G214" s="54">
        <f>'[3]Øvrige lister'!AC216</f>
        <v>0</v>
      </c>
      <c r="H214" s="54">
        <f>'[3]Øvrige lister'!AD216</f>
        <v>0</v>
      </c>
      <c r="I214" s="54">
        <f>'[3]Øvrige lister'!AE216</f>
        <v>0</v>
      </c>
      <c r="J214" s="54">
        <f>'[3]Øvrige lister'!AF216</f>
        <v>0</v>
      </c>
      <c r="K214" s="54">
        <f>'[3]Øvrige lister'!AG216</f>
        <v>0</v>
      </c>
      <c r="L214">
        <f>'[3]Øvrige lister'!AH216</f>
        <v>0</v>
      </c>
      <c r="M214" s="54">
        <f>'[3]Øvrige lister'!AI216</f>
        <v>0</v>
      </c>
      <c r="N214">
        <f>'[3]Øvrige lister'!AJ216</f>
        <v>0</v>
      </c>
      <c r="Y214" s="54">
        <f>'[3]Øvrige lister'!V216</f>
        <v>0</v>
      </c>
      <c r="Z214" s="282">
        <f>'[3]Øvrige lister'!W216</f>
        <v>0</v>
      </c>
      <c r="AA214" s="282">
        <f>'[3]Øvrige lister'!X216</f>
        <v>0</v>
      </c>
    </row>
    <row r="215" spans="5:27" x14ac:dyDescent="0.3">
      <c r="E215" s="54">
        <f>'[3]Øvrige lister'!V217</f>
        <v>0</v>
      </c>
      <c r="G215" s="54">
        <f>'[3]Øvrige lister'!AC217</f>
        <v>0</v>
      </c>
      <c r="H215" s="54">
        <f>'[3]Øvrige lister'!AD217</f>
        <v>0</v>
      </c>
      <c r="I215" s="54">
        <f>'[3]Øvrige lister'!AE217</f>
        <v>0</v>
      </c>
      <c r="J215" s="54">
        <f>'[3]Øvrige lister'!AF217</f>
        <v>0</v>
      </c>
      <c r="K215" s="54">
        <f>'[3]Øvrige lister'!AG217</f>
        <v>0</v>
      </c>
      <c r="L215">
        <f>'[3]Øvrige lister'!AH217</f>
        <v>0</v>
      </c>
      <c r="M215" s="54">
        <f>'[3]Øvrige lister'!AI217</f>
        <v>0</v>
      </c>
      <c r="N215">
        <f>'[3]Øvrige lister'!AJ217</f>
        <v>0</v>
      </c>
      <c r="Y215" s="54">
        <f>'[3]Øvrige lister'!V217</f>
        <v>0</v>
      </c>
      <c r="Z215" s="282">
        <f>'[3]Øvrige lister'!W217</f>
        <v>0</v>
      </c>
      <c r="AA215" s="282">
        <f>'[3]Øvrige lister'!X217</f>
        <v>0</v>
      </c>
    </row>
    <row r="216" spans="5:27" x14ac:dyDescent="0.3">
      <c r="E216" s="54">
        <f>'[3]Øvrige lister'!V218</f>
        <v>0</v>
      </c>
      <c r="G216" s="54">
        <f>'[3]Øvrige lister'!AC218</f>
        <v>0</v>
      </c>
      <c r="H216" s="54">
        <f>'[3]Øvrige lister'!AD218</f>
        <v>0</v>
      </c>
      <c r="I216" s="54">
        <f>'[3]Øvrige lister'!AE218</f>
        <v>0</v>
      </c>
      <c r="J216" s="54">
        <f>'[3]Øvrige lister'!AF218</f>
        <v>0</v>
      </c>
      <c r="K216" s="54">
        <f>'[3]Øvrige lister'!AG218</f>
        <v>0</v>
      </c>
      <c r="L216">
        <f>'[3]Øvrige lister'!AH218</f>
        <v>0</v>
      </c>
      <c r="M216" s="54">
        <f>'[3]Øvrige lister'!AI218</f>
        <v>0</v>
      </c>
      <c r="N216">
        <f>'[3]Øvrige lister'!AJ218</f>
        <v>0</v>
      </c>
      <c r="Y216" s="54">
        <f>'[3]Øvrige lister'!V218</f>
        <v>0</v>
      </c>
      <c r="Z216" s="282">
        <f>'[3]Øvrige lister'!W218</f>
        <v>0</v>
      </c>
      <c r="AA216" s="282">
        <f>'[3]Øvrige lister'!X218</f>
        <v>0</v>
      </c>
    </row>
    <row r="217" spans="5:27" x14ac:dyDescent="0.3">
      <c r="E217" s="54">
        <f>'[3]Øvrige lister'!V219</f>
        <v>0</v>
      </c>
      <c r="G217" s="54">
        <f>'[3]Øvrige lister'!AC219</f>
        <v>0</v>
      </c>
      <c r="H217" s="54">
        <f>'[3]Øvrige lister'!AD219</f>
        <v>0</v>
      </c>
      <c r="I217" s="54">
        <f>'[3]Øvrige lister'!AE219</f>
        <v>0</v>
      </c>
      <c r="J217" s="54">
        <f>'[3]Øvrige lister'!AF219</f>
        <v>0</v>
      </c>
      <c r="K217" s="54">
        <f>'[3]Øvrige lister'!AG219</f>
        <v>0</v>
      </c>
      <c r="L217">
        <f>'[3]Øvrige lister'!AH219</f>
        <v>0</v>
      </c>
      <c r="M217" s="54">
        <f>'[3]Øvrige lister'!AI219</f>
        <v>0</v>
      </c>
      <c r="N217">
        <f>'[3]Øvrige lister'!AJ219</f>
        <v>0</v>
      </c>
      <c r="Y217" s="54">
        <f>'[3]Øvrige lister'!V219</f>
        <v>0</v>
      </c>
      <c r="Z217" s="282">
        <f>'[3]Øvrige lister'!W219</f>
        <v>0</v>
      </c>
      <c r="AA217" s="282">
        <f>'[3]Øvrige lister'!X219</f>
        <v>0</v>
      </c>
    </row>
    <row r="218" spans="5:27" x14ac:dyDescent="0.3">
      <c r="E218" s="54">
        <f>'[3]Øvrige lister'!V220</f>
        <v>0</v>
      </c>
      <c r="G218" s="54">
        <f>'[3]Øvrige lister'!AC220</f>
        <v>0</v>
      </c>
      <c r="H218" s="54">
        <f>'[3]Øvrige lister'!AD220</f>
        <v>0</v>
      </c>
      <c r="I218" s="54">
        <f>'[3]Øvrige lister'!AE220</f>
        <v>0</v>
      </c>
      <c r="J218" s="54">
        <f>'[3]Øvrige lister'!AF220</f>
        <v>0</v>
      </c>
      <c r="K218" s="54">
        <f>'[3]Øvrige lister'!AG220</f>
        <v>0</v>
      </c>
      <c r="L218">
        <f>'[3]Øvrige lister'!AH220</f>
        <v>0</v>
      </c>
      <c r="M218" s="54">
        <f>'[3]Øvrige lister'!AI220</f>
        <v>0</v>
      </c>
      <c r="N218">
        <f>'[3]Øvrige lister'!AJ220</f>
        <v>0</v>
      </c>
      <c r="Y218" s="54">
        <f>'[3]Øvrige lister'!V220</f>
        <v>0</v>
      </c>
      <c r="Z218" s="282">
        <f>'[3]Øvrige lister'!W220</f>
        <v>0</v>
      </c>
      <c r="AA218" s="282">
        <f>'[3]Øvrige lister'!X220</f>
        <v>0</v>
      </c>
    </row>
    <row r="219" spans="5:27" x14ac:dyDescent="0.3">
      <c r="E219" s="54">
        <f>'[3]Øvrige lister'!V221</f>
        <v>0</v>
      </c>
      <c r="G219" s="54">
        <f>'[3]Øvrige lister'!AC221</f>
        <v>0</v>
      </c>
      <c r="H219" s="54">
        <f>'[3]Øvrige lister'!AD221</f>
        <v>0</v>
      </c>
      <c r="I219" s="54">
        <f>'[3]Øvrige lister'!AE221</f>
        <v>0</v>
      </c>
      <c r="J219" s="54">
        <f>'[3]Øvrige lister'!AF221</f>
        <v>0</v>
      </c>
      <c r="K219" s="54">
        <f>'[3]Øvrige lister'!AG221</f>
        <v>0</v>
      </c>
      <c r="L219">
        <f>'[3]Øvrige lister'!AH221</f>
        <v>0</v>
      </c>
      <c r="M219" s="54">
        <f>'[3]Øvrige lister'!AI221</f>
        <v>0</v>
      </c>
      <c r="N219">
        <f>'[3]Øvrige lister'!AJ221</f>
        <v>0</v>
      </c>
      <c r="Y219" s="54">
        <f>'[3]Øvrige lister'!V221</f>
        <v>0</v>
      </c>
      <c r="Z219" s="282">
        <f>'[3]Øvrige lister'!W221</f>
        <v>0</v>
      </c>
      <c r="AA219" s="282">
        <f>'[3]Øvrige lister'!X221</f>
        <v>0</v>
      </c>
    </row>
    <row r="220" spans="5:27" x14ac:dyDescent="0.3">
      <c r="E220" s="54">
        <f>'[3]Øvrige lister'!V222</f>
        <v>0</v>
      </c>
      <c r="G220" s="54">
        <f>'[3]Øvrige lister'!AC222</f>
        <v>0</v>
      </c>
      <c r="H220" s="54">
        <f>'[3]Øvrige lister'!AD222</f>
        <v>0</v>
      </c>
      <c r="I220" s="54">
        <f>'[3]Øvrige lister'!AE222</f>
        <v>0</v>
      </c>
      <c r="J220" s="54">
        <f>'[3]Øvrige lister'!AF222</f>
        <v>0</v>
      </c>
      <c r="K220" s="54">
        <f>'[3]Øvrige lister'!AG222</f>
        <v>0</v>
      </c>
      <c r="L220">
        <f>'[3]Øvrige lister'!AH222</f>
        <v>0</v>
      </c>
      <c r="M220" s="54">
        <f>'[3]Øvrige lister'!AI222</f>
        <v>0</v>
      </c>
      <c r="N220">
        <f>'[3]Øvrige lister'!AJ222</f>
        <v>0</v>
      </c>
      <c r="Y220" s="54">
        <f>'[3]Øvrige lister'!V222</f>
        <v>0</v>
      </c>
      <c r="Z220" s="282">
        <f>'[3]Øvrige lister'!W222</f>
        <v>0</v>
      </c>
      <c r="AA220" s="282">
        <f>'[3]Øvrige lister'!X222</f>
        <v>0</v>
      </c>
    </row>
    <row r="221" spans="5:27" x14ac:dyDescent="0.3">
      <c r="E221" s="54">
        <f>'[3]Øvrige lister'!V223</f>
        <v>0</v>
      </c>
      <c r="G221" s="54">
        <f>'[3]Øvrige lister'!AC223</f>
        <v>0</v>
      </c>
      <c r="H221" s="54">
        <f>'[3]Øvrige lister'!AD223</f>
        <v>0</v>
      </c>
      <c r="I221" s="54">
        <f>'[3]Øvrige lister'!AE223</f>
        <v>0</v>
      </c>
      <c r="J221" s="54">
        <f>'[3]Øvrige lister'!AF223</f>
        <v>0</v>
      </c>
      <c r="K221" s="54">
        <f>'[3]Øvrige lister'!AG223</f>
        <v>0</v>
      </c>
      <c r="L221">
        <f>'[3]Øvrige lister'!AH223</f>
        <v>0</v>
      </c>
      <c r="M221" s="54">
        <f>'[3]Øvrige lister'!AI223</f>
        <v>0</v>
      </c>
      <c r="N221">
        <f>'[3]Øvrige lister'!AJ223</f>
        <v>0</v>
      </c>
      <c r="Y221" s="54">
        <f>'[3]Øvrige lister'!V223</f>
        <v>0</v>
      </c>
      <c r="Z221" s="282">
        <f>'[3]Øvrige lister'!W223</f>
        <v>0</v>
      </c>
      <c r="AA221" s="282">
        <f>'[3]Øvrige lister'!X223</f>
        <v>0</v>
      </c>
    </row>
    <row r="222" spans="5:27" x14ac:dyDescent="0.3">
      <c r="E222" s="54">
        <f>'[3]Øvrige lister'!V224</f>
        <v>0</v>
      </c>
      <c r="G222" s="54">
        <f>'[3]Øvrige lister'!AC224</f>
        <v>0</v>
      </c>
      <c r="H222" s="54">
        <f>'[3]Øvrige lister'!AD224</f>
        <v>0</v>
      </c>
      <c r="I222" s="54">
        <f>'[3]Øvrige lister'!AE224</f>
        <v>0</v>
      </c>
      <c r="J222" s="54">
        <f>'[3]Øvrige lister'!AF224</f>
        <v>0</v>
      </c>
      <c r="K222" s="54">
        <f>'[3]Øvrige lister'!AG224</f>
        <v>0</v>
      </c>
      <c r="L222">
        <f>'[3]Øvrige lister'!AH224</f>
        <v>0</v>
      </c>
      <c r="M222" s="54">
        <f>'[3]Øvrige lister'!AI224</f>
        <v>0</v>
      </c>
      <c r="N222">
        <f>'[3]Øvrige lister'!AJ224</f>
        <v>0</v>
      </c>
      <c r="Y222" s="54">
        <f>'[3]Øvrige lister'!V224</f>
        <v>0</v>
      </c>
      <c r="Z222" s="282">
        <f>'[3]Øvrige lister'!W224</f>
        <v>0</v>
      </c>
      <c r="AA222" s="282">
        <f>'[3]Øvrige lister'!X224</f>
        <v>0</v>
      </c>
    </row>
    <row r="223" spans="5:27" x14ac:dyDescent="0.3">
      <c r="E223" s="54">
        <f>'[3]Øvrige lister'!V225</f>
        <v>0</v>
      </c>
      <c r="G223" s="54">
        <f>'[3]Øvrige lister'!AC225</f>
        <v>0</v>
      </c>
      <c r="H223" s="54">
        <f>'[3]Øvrige lister'!AD225</f>
        <v>0</v>
      </c>
      <c r="I223" s="54">
        <f>'[3]Øvrige lister'!AE225</f>
        <v>0</v>
      </c>
      <c r="J223" s="54">
        <f>'[3]Øvrige lister'!AF225</f>
        <v>0</v>
      </c>
      <c r="K223" s="54">
        <f>'[3]Øvrige lister'!AG225</f>
        <v>0</v>
      </c>
      <c r="L223">
        <f>'[3]Øvrige lister'!AH225</f>
        <v>0</v>
      </c>
      <c r="M223" s="54">
        <f>'[3]Øvrige lister'!AI225</f>
        <v>0</v>
      </c>
      <c r="N223">
        <f>'[3]Øvrige lister'!AJ225</f>
        <v>0</v>
      </c>
      <c r="Y223" s="54">
        <f>'[3]Øvrige lister'!V225</f>
        <v>0</v>
      </c>
      <c r="Z223" s="282">
        <f>'[3]Øvrige lister'!W225</f>
        <v>0</v>
      </c>
      <c r="AA223" s="282">
        <f>'[3]Øvrige lister'!X225</f>
        <v>0</v>
      </c>
    </row>
    <row r="224" spans="5:27" x14ac:dyDescent="0.3">
      <c r="E224" s="54">
        <f>'[3]Øvrige lister'!V226</f>
        <v>0</v>
      </c>
      <c r="G224" s="54">
        <f>'[3]Øvrige lister'!AC226</f>
        <v>0</v>
      </c>
      <c r="H224" s="54">
        <f>'[3]Øvrige lister'!AD226</f>
        <v>0</v>
      </c>
      <c r="I224" s="54">
        <f>'[3]Øvrige lister'!AE226</f>
        <v>0</v>
      </c>
      <c r="J224" s="54">
        <f>'[3]Øvrige lister'!AF226</f>
        <v>0</v>
      </c>
      <c r="K224" s="54">
        <f>'[3]Øvrige lister'!AG226</f>
        <v>0</v>
      </c>
      <c r="L224">
        <f>'[3]Øvrige lister'!AH226</f>
        <v>0</v>
      </c>
      <c r="M224" s="54">
        <f>'[3]Øvrige lister'!AI226</f>
        <v>0</v>
      </c>
      <c r="N224">
        <f>'[3]Øvrige lister'!AJ226</f>
        <v>0</v>
      </c>
      <c r="Y224" s="54">
        <f>'[3]Øvrige lister'!V226</f>
        <v>0</v>
      </c>
      <c r="Z224" s="282">
        <f>'[3]Øvrige lister'!W226</f>
        <v>0</v>
      </c>
      <c r="AA224" s="282">
        <f>'[3]Øvrige lister'!X226</f>
        <v>0</v>
      </c>
    </row>
    <row r="225" spans="5:27" x14ac:dyDescent="0.3">
      <c r="E225" s="54">
        <f>'[3]Øvrige lister'!V227</f>
        <v>0</v>
      </c>
      <c r="G225" s="54">
        <f>'[3]Øvrige lister'!AC227</f>
        <v>0</v>
      </c>
      <c r="H225" s="54">
        <f>'[3]Øvrige lister'!AD227</f>
        <v>0</v>
      </c>
      <c r="I225" s="54">
        <f>'[3]Øvrige lister'!AE227</f>
        <v>0</v>
      </c>
      <c r="J225" s="54">
        <f>'[3]Øvrige lister'!AF227</f>
        <v>0</v>
      </c>
      <c r="K225" s="54">
        <f>'[3]Øvrige lister'!AG227</f>
        <v>0</v>
      </c>
      <c r="L225">
        <f>'[3]Øvrige lister'!AH227</f>
        <v>0</v>
      </c>
      <c r="M225" s="54">
        <f>'[3]Øvrige lister'!AI227</f>
        <v>0</v>
      </c>
      <c r="N225">
        <f>'[3]Øvrige lister'!AJ227</f>
        <v>0</v>
      </c>
      <c r="Y225" s="54">
        <f>'[3]Øvrige lister'!V227</f>
        <v>0</v>
      </c>
      <c r="Z225" s="282">
        <f>'[3]Øvrige lister'!W227</f>
        <v>0</v>
      </c>
      <c r="AA225" s="282">
        <f>'[3]Øvrige lister'!X227</f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0" tint="-0.14999847407452621"/>
  </sheetPr>
  <dimension ref="A1:CL352"/>
  <sheetViews>
    <sheetView topLeftCell="AF225" workbookViewId="0">
      <selection activeCell="AG246" sqref="AG246"/>
    </sheetView>
  </sheetViews>
  <sheetFormatPr defaultRowHeight="14.4" x14ac:dyDescent="0.3"/>
  <cols>
    <col min="2" max="2" width="31.109375" customWidth="1"/>
    <col min="3" max="4" width="20.44140625" bestFit="1" customWidth="1"/>
    <col min="5" max="5" width="18.88671875" bestFit="1" customWidth="1"/>
    <col min="18" max="18" width="38.109375" bestFit="1" customWidth="1"/>
    <col min="19" max="19" width="28.44140625" bestFit="1" customWidth="1"/>
    <col min="20" max="21" width="20.44140625" bestFit="1" customWidth="1"/>
    <col min="26" max="26" width="35.5546875" customWidth="1"/>
    <col min="27" max="27" width="17.5546875" bestFit="1" customWidth="1"/>
    <col min="28" max="29" width="20.44140625" bestFit="1" customWidth="1"/>
    <col min="35" max="35" width="9.88671875" customWidth="1"/>
    <col min="36" max="36" width="50.5546875" bestFit="1" customWidth="1"/>
    <col min="37" max="37" width="41.33203125" bestFit="1" customWidth="1"/>
    <col min="38" max="38" width="32.109375" bestFit="1" customWidth="1"/>
    <col min="39" max="39" width="20.44140625" bestFit="1" customWidth="1"/>
    <col min="40" max="40" width="8" bestFit="1" customWidth="1"/>
    <col min="41" max="41" width="5.5546875" bestFit="1" customWidth="1"/>
    <col min="42" max="42" width="32.88671875" bestFit="1" customWidth="1"/>
    <col min="43" max="43" width="10.88671875" bestFit="1" customWidth="1"/>
    <col min="44" max="44" width="54.44140625" bestFit="1" customWidth="1"/>
    <col min="45" max="45" width="7" customWidth="1"/>
    <col min="46" max="46" width="18.5546875" customWidth="1"/>
    <col min="47" max="48" width="6.44140625" bestFit="1" customWidth="1"/>
    <col min="49" max="49" width="19" customWidth="1"/>
    <col min="50" max="50" width="48.5546875" bestFit="1" customWidth="1"/>
    <col min="51" max="51" width="98" bestFit="1" customWidth="1"/>
    <col min="52" max="52" width="52.44140625" bestFit="1" customWidth="1"/>
    <col min="53" max="53" width="17.44140625" bestFit="1" customWidth="1"/>
    <col min="54" max="54" width="19.5546875" bestFit="1" customWidth="1"/>
    <col min="55" max="55" width="30.88671875" bestFit="1" customWidth="1"/>
    <col min="56" max="56" width="25.109375" bestFit="1" customWidth="1"/>
    <col min="57" max="57" width="17.88671875" bestFit="1" customWidth="1"/>
    <col min="58" max="58" width="16.44140625" customWidth="1"/>
    <col min="59" max="59" width="13.5546875" customWidth="1"/>
    <col min="60" max="60" width="37.44140625" bestFit="1" customWidth="1"/>
    <col min="61" max="61" width="36.109375" bestFit="1" customWidth="1"/>
    <col min="62" max="62" width="14.88671875" bestFit="1" customWidth="1"/>
    <col min="63" max="63" width="22.5546875" bestFit="1" customWidth="1"/>
    <col min="64" max="64" width="10.5546875" bestFit="1" customWidth="1"/>
    <col min="65" max="65" width="8.109375" bestFit="1" customWidth="1"/>
    <col min="66" max="66" width="11.44140625" bestFit="1" customWidth="1"/>
    <col min="67" max="67" width="33.88671875" bestFit="1" customWidth="1"/>
    <col min="68" max="68" width="9" bestFit="1" customWidth="1"/>
    <col min="69" max="69" width="11.44140625" bestFit="1" customWidth="1"/>
    <col min="70" max="70" width="14.44140625" bestFit="1" customWidth="1"/>
    <col min="71" max="71" width="10.5546875" bestFit="1" customWidth="1"/>
    <col min="72" max="72" width="14.44140625" bestFit="1" customWidth="1"/>
    <col min="74" max="74" width="30.44140625" bestFit="1" customWidth="1"/>
    <col min="75" max="75" width="16.44140625" bestFit="1" customWidth="1"/>
    <col min="76" max="77" width="17.44140625" bestFit="1" customWidth="1"/>
    <col min="78" max="78" width="17.88671875" bestFit="1" customWidth="1"/>
    <col min="79" max="79" width="57.44140625" bestFit="1" customWidth="1"/>
    <col min="80" max="80" width="31.44140625" bestFit="1" customWidth="1"/>
    <col min="81" max="81" width="20.44140625" bestFit="1" customWidth="1"/>
    <col min="82" max="82" width="18.5546875" bestFit="1" customWidth="1"/>
    <col min="83" max="83" width="18.88671875" bestFit="1" customWidth="1"/>
    <col min="89" max="89" width="16.109375" bestFit="1" customWidth="1"/>
  </cols>
  <sheetData>
    <row r="1" spans="1:90" ht="32.4" x14ac:dyDescent="0.6">
      <c r="A1" s="41" t="str">
        <f>'[2]Forarbejdede produkter'!A1</f>
        <v>Fast definerede forarbejdede produkter</v>
      </c>
      <c r="Q1" s="41"/>
      <c r="Y1" s="41" t="str">
        <f>'[2]Forarbejdede produkter'!$Y$1</f>
        <v>Produceret energi</v>
      </c>
      <c r="AI1" s="42" t="str">
        <f>'[2]Forarbejdede produkter'!$AI$1</f>
        <v>Ikke fast definerede produkter</v>
      </c>
      <c r="AS1" t="s">
        <v>41</v>
      </c>
      <c r="BI1" s="57"/>
      <c r="BK1" s="57"/>
    </row>
    <row r="2" spans="1:90" x14ac:dyDescent="0.3">
      <c r="A2" s="43"/>
    </row>
    <row r="3" spans="1:90" ht="15.6" x14ac:dyDescent="0.3">
      <c r="A3" s="338" t="str">
        <f>'[2]Forarbejdede produkter'!$A$3:$E$3</f>
        <v>Generelt</v>
      </c>
      <c r="B3" s="339"/>
      <c r="C3" s="339"/>
      <c r="D3" s="339"/>
      <c r="E3" s="340"/>
      <c r="F3" s="341" t="str">
        <f>'[2]Forarbejdede produkter'!$F$3:$F$4</f>
        <v>TS, g / kg</v>
      </c>
      <c r="G3" s="44"/>
      <c r="H3" s="45"/>
      <c r="I3" s="342" t="str">
        <f>'[2]Forarbejdede produkter'!$I$3:$I$4</f>
        <v>FE, kg DM/FE</v>
      </c>
      <c r="J3" s="344" t="str">
        <f>'[2]Forarbejdede produkter'!$J$3:$O$3</f>
        <v>Næringsstofindhold, per kg TS</v>
      </c>
      <c r="K3" s="345"/>
      <c r="L3" s="345"/>
      <c r="M3" s="345"/>
      <c r="N3" s="345"/>
      <c r="O3" s="346"/>
      <c r="Q3" s="347"/>
      <c r="R3" s="347"/>
      <c r="S3" s="347"/>
      <c r="T3" s="347"/>
      <c r="U3" s="347"/>
      <c r="V3" s="337"/>
      <c r="W3" s="168"/>
      <c r="Y3" s="348" t="str">
        <f>'[2]Forarbejdede produkter'!$Y$3:$AC$3</f>
        <v>Generelt</v>
      </c>
      <c r="Z3" s="349"/>
      <c r="AA3" s="349"/>
      <c r="AB3" s="349"/>
      <c r="AC3" s="350"/>
      <c r="AD3" s="341" t="str">
        <f>'[2]Forarbejdede produkter'!$AD$3:$AD$4</f>
        <v>TS, g / kg</v>
      </c>
      <c r="AE3" s="44"/>
      <c r="AF3" s="341" t="str">
        <f>'[2]Forarbejdede produkter'!$AF$3:$AF$4</f>
        <v>MJ pr. unit</v>
      </c>
      <c r="AI3" s="348" t="str">
        <f>'[2]Forarbejdede produkter'!$AI$3:$AM$3</f>
        <v>Generelt</v>
      </c>
      <c r="AJ3" s="349"/>
      <c r="AK3" s="349"/>
      <c r="AL3" s="349"/>
      <c r="AM3" s="350"/>
      <c r="AN3" s="341" t="str">
        <f>'[2]Forarbejdede produkter'!$AN$3:$AN$4</f>
        <v>TS, g / kg</v>
      </c>
      <c r="AO3" s="15"/>
      <c r="AP3" s="119" t="str">
        <f>'[2]Forarbejdede produkter'!AP3</f>
        <v>Remark</v>
      </c>
      <c r="AQ3" s="46" t="str">
        <f>'[2]Forarbejdede produkter'!AQ3</f>
        <v>VS_initial</v>
      </c>
      <c r="AR3" s="107" t="str">
        <f>'[2]Forarbejdede produkter'!AR3</f>
        <v>Formel for VS pulje udregning</v>
      </c>
      <c r="AS3" s="123"/>
      <c r="AT3" s="123"/>
      <c r="AU3" s="109" t="str">
        <f>'[2]Forarbejdede produkter'!AT3</f>
        <v>MCF</v>
      </c>
      <c r="AV3" s="107" t="str">
        <f>'[2]Forarbejdede produkter'!AU3</f>
        <v>B0</v>
      </c>
      <c r="AW3" s="123"/>
      <c r="AX3" s="109">
        <f>'[2]Forarbejdede produkter'!AW3</f>
        <v>0</v>
      </c>
      <c r="AY3" s="46">
        <f>'[2]Forarbejdede produkter'!AX3</f>
        <v>0</v>
      </c>
      <c r="AZ3" s="46" t="str">
        <f>'[2]Forarbejdede produkter'!AY3</f>
        <v>DM</v>
      </c>
      <c r="BA3" s="46">
        <f>'[2]Forarbejdede produkter'!AZ3</f>
        <v>0</v>
      </c>
      <c r="BB3" s="46">
        <f>'[2]Forarbejdede produkter'!BA3</f>
        <v>0</v>
      </c>
      <c r="BC3" s="46" t="str">
        <f>'[2]Forarbejdede produkter'!BB3</f>
        <v>MJ</v>
      </c>
      <c r="BD3" s="46">
        <f>'[2]Forarbejdede produkter'!BC3</f>
        <v>0</v>
      </c>
      <c r="BE3" s="46">
        <f>'[2]Forarbejdede produkter'!BD3</f>
        <v>0</v>
      </c>
      <c r="BF3" s="46" t="str">
        <f>'[2]Forarbejdede produkter'!BE3</f>
        <v>VS</v>
      </c>
      <c r="BG3" s="46">
        <f>'[2]Forarbejdede produkter'!BF3</f>
        <v>0</v>
      </c>
      <c r="BH3" s="46">
        <f>'[2]Forarbejdede produkter'!BG3</f>
        <v>0</v>
      </c>
      <c r="BI3" s="107" t="str">
        <f>'[2]Forarbejdede produkter'!BH3</f>
        <v>C_Diffust</v>
      </c>
      <c r="BJ3" s="123"/>
      <c r="BK3" s="124">
        <f>'[2]Forarbejdede produkter'!BJ3</f>
        <v>0</v>
      </c>
      <c r="BL3" s="125"/>
      <c r="BM3" s="125"/>
      <c r="BN3" s="46">
        <f>'[2]Forarbejdede produkter'!BM3</f>
        <v>0</v>
      </c>
      <c r="BO3" s="46" t="str">
        <f>'[2]Forarbejdede produkter'!BN3</f>
        <v>C_CH4</v>
      </c>
      <c r="BP3" s="46">
        <f>'[2]Forarbejdede produkter'!BO3</f>
        <v>0</v>
      </c>
      <c r="BQ3" s="46">
        <f>'[2]Forarbejdede produkter'!BP3</f>
        <v>0</v>
      </c>
      <c r="BR3" s="46" t="str">
        <f>'[2]Forarbejdede produkter'!BQ3</f>
        <v>N_Diffust</v>
      </c>
      <c r="BS3" s="46">
        <f>'[2]Forarbejdede produkter'!BR3</f>
        <v>0</v>
      </c>
      <c r="BT3" s="46">
        <f>'[2]Forarbejdede produkter'!BS3</f>
        <v>0</v>
      </c>
      <c r="BU3" s="46" t="str">
        <f>'[2]Forarbejdede produkter'!BT3</f>
        <v>N_N2O</v>
      </c>
      <c r="BV3" s="46">
        <f>'[2]Forarbejdede produkter'!BU3</f>
        <v>0</v>
      </c>
      <c r="BW3" s="46">
        <f>'[2]Forarbejdede produkter'!BV3</f>
        <v>0</v>
      </c>
      <c r="BX3" s="46" t="str">
        <f>'[2]Forarbejdede produkter'!BW3</f>
        <v>N_N2</v>
      </c>
      <c r="BY3" s="107">
        <f>'[2]Forarbejdede produkter'!BX3</f>
        <v>0</v>
      </c>
      <c r="BZ3" s="57">
        <f>'[2]Forarbejdede produkter'!BY3</f>
        <v>0</v>
      </c>
      <c r="CA3" s="109" t="str">
        <f>'[2]Forarbejdede produkter'!BZ3</f>
        <v>N_NH3</v>
      </c>
      <c r="CB3" s="46">
        <f>'[2]Forarbejdede produkter'!CA3</f>
        <v>0</v>
      </c>
      <c r="CC3" s="125">
        <f>'[2]Forarbejdede produkter'!CB3</f>
        <v>0</v>
      </c>
      <c r="CD3" s="125"/>
      <c r="CE3" s="126"/>
      <c r="CF3" s="123"/>
      <c r="CG3" s="123"/>
      <c r="CH3" s="123"/>
      <c r="CI3" s="123"/>
      <c r="CJ3" s="123"/>
      <c r="CK3" s="108">
        <f>'[2]Forarbejdede produkter'!CX3</f>
        <v>0</v>
      </c>
      <c r="CL3" s="123"/>
    </row>
    <row r="4" spans="1:90" ht="15.6" x14ac:dyDescent="0.3">
      <c r="A4" s="15" t="str">
        <f>'[2]Forarbejdede produkter'!A4</f>
        <v>Nr</v>
      </c>
      <c r="B4" s="15" t="str">
        <f>'[2]Forarbejdede produkter'!B4</f>
        <v>Navn</v>
      </c>
      <c r="C4" s="15" t="str">
        <f>'[2]Forarbejdede produkter'!C4</f>
        <v>Fodergruppe</v>
      </c>
      <c r="D4" s="15" t="str">
        <f>'[2]Forarbejdede produkter'!D4</f>
        <v>Produktgruppe</v>
      </c>
      <c r="E4" s="15" t="str">
        <f>'[2]Forarbejdede produkter'!E4</f>
        <v>Biomassegruppe</v>
      </c>
      <c r="F4" s="341"/>
      <c r="G4" s="44" t="str">
        <f>'[2]Forarbejdede produkter'!G4</f>
        <v>Unit</v>
      </c>
      <c r="H4" s="46"/>
      <c r="I4" s="343"/>
      <c r="J4" s="15" t="str">
        <f>'[2]Forarbejdede produkter'!J4</f>
        <v xml:space="preserve">C, g </v>
      </c>
      <c r="K4" s="15" t="str">
        <f>'[2]Forarbejdede produkter'!K4</f>
        <v>N, g</v>
      </c>
      <c r="L4" s="15" t="str">
        <f>'[2]Forarbejdede produkter'!L4</f>
        <v>P, g</v>
      </c>
      <c r="M4" s="15" t="str">
        <f>'[2]Forarbejdede produkter'!M4</f>
        <v>K, g</v>
      </c>
      <c r="N4" s="15" t="str">
        <f>'[2]Forarbejdede produkter'!N4</f>
        <v>BE, MJ</v>
      </c>
      <c r="O4" s="15" t="str">
        <f>'[2]Forarbejdede produkter'!O4</f>
        <v>RP, g</v>
      </c>
      <c r="Q4" s="57"/>
      <c r="R4" s="57"/>
      <c r="S4" s="57"/>
      <c r="T4" s="57"/>
      <c r="U4" s="57"/>
      <c r="V4" s="337"/>
      <c r="W4" s="168"/>
      <c r="Y4" s="15" t="str">
        <f>'[2]Forarbejdede produkter'!Y4</f>
        <v>Nr</v>
      </c>
      <c r="Z4" s="15" t="str">
        <f>'[2]Forarbejdede produkter'!Z4</f>
        <v>Navn</v>
      </c>
      <c r="AA4" s="15" t="str">
        <f>'[2]Forarbejdede produkter'!AA4</f>
        <v>Fodergruppe</v>
      </c>
      <c r="AB4" s="15" t="str">
        <f>'[2]Forarbejdede produkter'!AB4</f>
        <v>Produktgruppe</v>
      </c>
      <c r="AC4" s="15" t="str">
        <f>'[2]Forarbejdede produkter'!AC4</f>
        <v>Biomassegruppe</v>
      </c>
      <c r="AD4" s="341"/>
      <c r="AE4" s="14" t="str">
        <f>'[2]Forarbejdede produkter'!$AE$4</f>
        <v>Unit</v>
      </c>
      <c r="AF4" s="341"/>
      <c r="AI4" s="15" t="str">
        <f>'[2]Forarbejdede produkter'!AI4</f>
        <v>Nr</v>
      </c>
      <c r="AJ4" s="15" t="str">
        <f>'[2]Forarbejdede produkter'!AJ4</f>
        <v>Navn</v>
      </c>
      <c r="AK4" s="15" t="str">
        <f>'[2]Forarbejdede produkter'!AK4</f>
        <v>Fodergruppe</v>
      </c>
      <c r="AL4" s="15" t="str">
        <f>'[2]Forarbejdede produkter'!AL4</f>
        <v>Produktgruppe</v>
      </c>
      <c r="AM4" s="15" t="str">
        <f>'[2]Forarbejdede produkter'!AM4</f>
        <v>Biomassegruppe</v>
      </c>
      <c r="AN4" s="341"/>
      <c r="AO4" s="46" t="str">
        <f>'[2]Forarbejdede produkter'!AO4</f>
        <v>Unit</v>
      </c>
      <c r="AP4" s="118">
        <f>'[2]Forarbejdede produkter'!AP4</f>
        <v>0</v>
      </c>
      <c r="AQ4" s="46" t="str">
        <f>'[2]Forarbejdede produkter'!AQ4</f>
        <v>%</v>
      </c>
      <c r="AR4" s="107">
        <f>'[2]Forarbejdede produkter'!AR4</f>
        <v>0</v>
      </c>
      <c r="AS4" s="123"/>
      <c r="AT4" s="123"/>
      <c r="AU4" s="109" t="str">
        <f>'[2]Forarbejdede produkter'!AT4</f>
        <v>%</v>
      </c>
      <c r="AV4" s="107">
        <f>'[2]Forarbejdede produkter'!AU4</f>
        <v>0</v>
      </c>
      <c r="AW4" s="123"/>
      <c r="AX4" s="109">
        <f>'[2]Forarbejdede produkter'!AW4</f>
        <v>0</v>
      </c>
      <c r="AY4" s="46" t="str">
        <f>'[2]Forarbejdede produkter'!AX4</f>
        <v>Forklaring</v>
      </c>
      <c r="AZ4" s="46" t="str">
        <f>'[2]Forarbejdede produkter'!AY4</f>
        <v>Formel</v>
      </c>
      <c r="BA4" s="46" t="str">
        <f>'[2]Forarbejdede produkter'!AZ4</f>
        <v>Kg</v>
      </c>
      <c r="BB4" s="46" t="str">
        <f>'[2]Forarbejdede produkter'!BA4</f>
        <v>%</v>
      </c>
      <c r="BC4" s="46" t="str">
        <f>'[2]Forarbejdede produkter'!BB4</f>
        <v>Formel</v>
      </c>
      <c r="BD4" s="46" t="str">
        <f>'[2]Forarbejdede produkter'!BC4</f>
        <v>Kg</v>
      </c>
      <c r="BE4" s="46" t="str">
        <f>'[2]Forarbejdede produkter'!BD4</f>
        <v>%</v>
      </c>
      <c r="BF4" s="46" t="str">
        <f>'[2]Forarbejdede produkter'!BE4</f>
        <v>Formel</v>
      </c>
      <c r="BG4" s="46" t="str">
        <f>'[2]Forarbejdede produkter'!BF4</f>
        <v>Kg</v>
      </c>
      <c r="BH4" s="46" t="str">
        <f>'[2]Forarbejdede produkter'!BG4</f>
        <v>%</v>
      </c>
      <c r="BI4" s="107" t="str">
        <f>'[2]Forarbejdede produkter'!BH4</f>
        <v>Formel</v>
      </c>
      <c r="BJ4" s="123"/>
      <c r="BK4" s="109" t="str">
        <f>'[2]Forarbejdede produkter'!BJ4</f>
        <v>%</v>
      </c>
      <c r="BL4" s="46" t="str">
        <f>'[2]Forarbejdede produkter'!BK4</f>
        <v>Formel</v>
      </c>
      <c r="BM4" s="46" t="str">
        <f>'[2]Forarbejdede produkter'!BL4</f>
        <v>Kg</v>
      </c>
      <c r="BN4" s="46" t="str">
        <f>'[2]Forarbejdede produkter'!BM4</f>
        <v>%</v>
      </c>
      <c r="BO4" s="46" t="str">
        <f>'[2]Forarbejdede produkter'!BN4</f>
        <v>Formel</v>
      </c>
      <c r="BP4" s="46" t="str">
        <f>'[2]Forarbejdede produkter'!BO4</f>
        <v>Kg</v>
      </c>
      <c r="BQ4" s="46" t="str">
        <f>'[2]Forarbejdede produkter'!BP4</f>
        <v>%</v>
      </c>
      <c r="BR4" s="46" t="str">
        <f>'[2]Forarbejdede produkter'!BQ4</f>
        <v>Formel</v>
      </c>
      <c r="BS4" s="46" t="str">
        <f>'[2]Forarbejdede produkter'!BR4</f>
        <v>Kg</v>
      </c>
      <c r="BT4" s="46" t="str">
        <f>'[2]Forarbejdede produkter'!BS4</f>
        <v>%</v>
      </c>
      <c r="BU4" s="46" t="str">
        <f>'[2]Forarbejdede produkter'!BT4</f>
        <v>Formel</v>
      </c>
      <c r="BV4" s="46" t="str">
        <f>'[2]Forarbejdede produkter'!BU4</f>
        <v>Kg</v>
      </c>
      <c r="BW4" s="46" t="str">
        <f>'[2]Forarbejdede produkter'!BV4</f>
        <v>%</v>
      </c>
      <c r="BX4" s="46" t="str">
        <f>'[2]Forarbejdede produkter'!BW4</f>
        <v>Formel</v>
      </c>
      <c r="BY4" s="107" t="str">
        <f>'[2]Forarbejdede produkter'!BX4</f>
        <v>Kg</v>
      </c>
      <c r="BZ4" s="57" t="str">
        <f>'[2]Forarbejdede produkter'!BY4</f>
        <v>%</v>
      </c>
      <c r="CA4" s="109" t="str">
        <f>'[2]Forarbejdede produkter'!BZ4</f>
        <v>Formel</v>
      </c>
      <c r="CB4" s="46" t="str">
        <f>'[2]Forarbejdede produkter'!CA4</f>
        <v>Kg</v>
      </c>
      <c r="CC4" s="46" t="str">
        <f>'[2]Forarbejdede produkter'!CB4</f>
        <v>%</v>
      </c>
      <c r="CD4" s="46" t="str">
        <f>'[2]Forarbejdede produkter'!CC4</f>
        <v>Formel</v>
      </c>
      <c r="CE4" s="107" t="str">
        <f>'[2]Forarbejdede produkter'!CD4</f>
        <v>Kg</v>
      </c>
      <c r="CF4" s="123"/>
      <c r="CG4" s="123"/>
      <c r="CH4" s="123"/>
      <c r="CI4" s="123"/>
      <c r="CJ4" s="123"/>
      <c r="CK4" s="108" t="str">
        <f>'[2]Forarbejdede produkter'!CX4</f>
        <v>VS</v>
      </c>
      <c r="CL4" s="123"/>
    </row>
    <row r="5" spans="1:90" ht="15.6" x14ac:dyDescent="0.3">
      <c r="A5" s="47">
        <f>'[2]Forarbejdede produkter'!A5</f>
        <v>1</v>
      </c>
      <c r="B5" s="48" t="str">
        <f>'[2]Forarbejdede produkter'!B5</f>
        <v>Rapsolie_conv</v>
      </c>
      <c r="C5" s="48" t="str">
        <f>'[2]Forarbejdede produkter'!C5</f>
        <v>Planteolie_conv</v>
      </c>
      <c r="D5" s="48" t="str">
        <f>'[2]Forarbejdede produkter'!D5</f>
        <v>Planteolie</v>
      </c>
      <c r="E5" s="48" t="str">
        <f>'[2]Forarbejdede produkter'!E5</f>
        <v>Exit_model</v>
      </c>
      <c r="F5" s="48">
        <f>'[2]Forarbejdede produkter'!F5</f>
        <v>1000</v>
      </c>
      <c r="G5" s="48" t="str">
        <f>'[2]Forarbejdede produkter'!G5</f>
        <v>Kg</v>
      </c>
      <c r="H5" s="49"/>
      <c r="I5" s="50">
        <f>'[2]Forarbejdede produkter'!I5</f>
        <v>0</v>
      </c>
      <c r="J5" s="50">
        <f>'[2]Forarbejdede produkter'!J5</f>
        <v>450</v>
      </c>
      <c r="K5" s="50">
        <f>'[2]Forarbejdede produkter'!K5</f>
        <v>0</v>
      </c>
      <c r="L5" s="50">
        <f>'[2]Forarbejdede produkter'!L5</f>
        <v>0</v>
      </c>
      <c r="M5" s="50">
        <f>'[2]Forarbejdede produkter'!M5</f>
        <v>0</v>
      </c>
      <c r="N5" s="50">
        <f>'[2]Forarbejdede produkter'!N5</f>
        <v>36.6</v>
      </c>
      <c r="O5" s="50">
        <f>'[2]Forarbejdede produkter'!O5</f>
        <v>0</v>
      </c>
      <c r="Q5" s="43"/>
      <c r="R5" s="43"/>
      <c r="S5" s="43"/>
      <c r="T5" s="43"/>
      <c r="U5" s="43"/>
      <c r="V5" s="43"/>
      <c r="W5" s="43"/>
      <c r="X5" s="51"/>
      <c r="Y5" s="52">
        <f>'[2]Forarbejdede produkter'!Y5</f>
        <v>1</v>
      </c>
      <c r="Z5" s="53" t="str">
        <f>'[2]Forarbejdede produkter'!Z5</f>
        <v>Elektricitet til nettet</v>
      </c>
      <c r="AA5" s="53" t="str">
        <f>'[2]Forarbejdede produkter'!AA5</f>
        <v>Energi_El</v>
      </c>
      <c r="AB5" s="53" t="str">
        <f>'[2]Forarbejdede produkter'!AB5</f>
        <v>Energi</v>
      </c>
      <c r="AC5" s="53" t="str">
        <f>'[2]Forarbejdede produkter'!AC5</f>
        <v>Exit_model</v>
      </c>
      <c r="AD5" s="53">
        <f>'[2]Forarbejdede produkter'!AD5</f>
        <v>0</v>
      </c>
      <c r="AE5" s="53" t="str">
        <f>'[2]Forarbejdede produkter'!AE5</f>
        <v>KWh</v>
      </c>
      <c r="AF5" s="53">
        <f>'[2]Forarbejdede produkter'!AF5</f>
        <v>3.5714285714285712</v>
      </c>
      <c r="AI5" s="43">
        <f>'[2]Forarbejdede produkter'!AI5</f>
        <v>1</v>
      </c>
      <c r="AJ5" s="54" t="str">
        <f>'[2]Forarbejdede produkter'!AJ5</f>
        <v>Malkekvaeg_gylle_bindestald_conv</v>
      </c>
      <c r="AK5" s="54" t="str">
        <f>'[2]Forarbejdede produkter'!AK5</f>
        <v>Cattle_slurry_conv</v>
      </c>
      <c r="AL5" s="54" t="str">
        <f>'[2]Forarbejdede produkter'!AL5</f>
        <v>Livestock_manure_conv</v>
      </c>
      <c r="AM5" s="54" t="str">
        <f>'[2]Forarbejdede produkter'!AM5</f>
        <v>Field_application</v>
      </c>
      <c r="AN5" s="54">
        <f>'[2]Forarbejdede produkter'!AN5</f>
        <v>87</v>
      </c>
      <c r="AO5" s="54" t="str">
        <f>'[2]Forarbejdede produkter'!AO5</f>
        <v>Kg</v>
      </c>
      <c r="AP5" s="118">
        <f>'[2]Forarbejdede produkter'!AP5</f>
        <v>0</v>
      </c>
      <c r="AQ5" s="120">
        <f>'[2]Forarbejdede produkter'!AQ5</f>
        <v>80</v>
      </c>
      <c r="AR5" s="121" t="str">
        <f>'[2]Forarbejdede produkter'!AR5</f>
        <v>(VS_initial/100)*DM_waste+DM_straw*(1-(4.5/100))</v>
      </c>
      <c r="AS5" s="123"/>
      <c r="AT5" s="123"/>
      <c r="AU5" s="122">
        <f>'[2]Forarbejdede produkter'!AT5</f>
        <v>6.61</v>
      </c>
      <c r="AV5" s="121">
        <f>'[2]Forarbejdede produkter'!AU5</f>
        <v>0.24</v>
      </c>
      <c r="AW5" s="123"/>
      <c r="AX5" s="122">
        <f>'[2]Forarbejdede produkter'!AW5</f>
        <v>0</v>
      </c>
      <c r="AY5" s="120" t="str">
        <f>'[2]Forarbejdede produkter'!AX5</f>
        <v>VS er samlet mængde af VS for den pågældende gødning; MCF og B0 er som anført til venstre</v>
      </c>
      <c r="AZ5" s="120" t="str">
        <f>'[2]Forarbejdede produkter'!AY5</f>
        <v>VS*(MCF/100)*B0*0.67*9.375</v>
      </c>
      <c r="BA5" s="120">
        <f>'[2]Forarbejdede produkter'!AZ5</f>
        <v>0</v>
      </c>
      <c r="BB5" s="120">
        <f>'[2]Forarbejdede produkter'!BA5</f>
        <v>0</v>
      </c>
      <c r="BC5" s="120" t="str">
        <f>'[2]Forarbejdede produkter'!BB5</f>
        <v>VS*(MCF/100)*B0*0.67*55+VS*(MCF/100)*B0*1000*4*0.02175</v>
      </c>
      <c r="BD5" s="120">
        <f>'[2]Forarbejdede produkter'!BC5</f>
        <v>0</v>
      </c>
      <c r="BE5" s="120">
        <f>'[2]Forarbejdede produkter'!BD5</f>
        <v>0</v>
      </c>
      <c r="BF5" s="120" t="str">
        <f>'[2]Forarbejdede produkter'!BE5</f>
        <v>VS*(MCF/100)*B0*0.67*9.375</v>
      </c>
      <c r="BG5" s="120">
        <f>'[2]Forarbejdede produkter'!BF5</f>
        <v>0</v>
      </c>
      <c r="BH5" s="120">
        <f>'[2]Forarbejdede produkter'!BG5</f>
        <v>0</v>
      </c>
      <c r="BI5" s="121" t="str">
        <f>'[2]Forarbejdede produkter'!BH5</f>
        <v>VS*(MCF/100)*B0*0.67*(12/16)*4</v>
      </c>
      <c r="BJ5" s="123"/>
      <c r="BK5" s="122">
        <f>'[2]Forarbejdede produkter'!BJ5</f>
        <v>0</v>
      </c>
      <c r="BL5" s="120">
        <f>'[2]Forarbejdede produkter'!BK5</f>
        <v>0</v>
      </c>
      <c r="BM5" s="120">
        <f>'[2]Forarbejdede produkter'!BL5</f>
        <v>0</v>
      </c>
      <c r="BN5" s="120">
        <f>'[2]Forarbejdede produkter'!BM5</f>
        <v>0</v>
      </c>
      <c r="BO5" s="120" t="str">
        <f>'[2]Forarbejdede produkter'!BN5</f>
        <v>VS*(MCF/100)*B0*0.67*(12/16)</v>
      </c>
      <c r="BP5" s="120">
        <f>'[2]Forarbejdede produkter'!BO5</f>
        <v>0</v>
      </c>
      <c r="BQ5" s="120">
        <f>'[2]Forarbejdede produkter'!BP5</f>
        <v>0</v>
      </c>
      <c r="BR5" s="120">
        <f>'[2]Forarbejdede produkter'!BQ5</f>
        <v>0</v>
      </c>
      <c r="BS5" s="120">
        <f>'[2]Forarbejdede produkter'!BR5</f>
        <v>0</v>
      </c>
      <c r="BT5" s="120">
        <f>'[2]Forarbejdede produkter'!BS5</f>
        <v>0</v>
      </c>
      <c r="BU5" s="120">
        <f>'[2]Forarbejdede produkter'!BT5</f>
        <v>0</v>
      </c>
      <c r="BV5" s="120">
        <f>'[2]Forarbejdede produkter'!BU5</f>
        <v>0</v>
      </c>
      <c r="BW5" s="120">
        <f>'[2]Forarbejdede produkter'!BV5</f>
        <v>0</v>
      </c>
      <c r="BX5" s="120">
        <f>'[2]Forarbejdede produkter'!BW5</f>
        <v>0</v>
      </c>
      <c r="BY5" s="121">
        <f>'[2]Forarbejdede produkter'!BX5</f>
        <v>0</v>
      </c>
      <c r="BZ5" s="123">
        <f>'[2]Forarbejdede produkter'!BY5</f>
        <v>0</v>
      </c>
      <c r="CA5" s="122">
        <f>'[2]Forarbejdede produkter'!BZ5</f>
        <v>0</v>
      </c>
      <c r="CB5" s="120">
        <f>'[2]Forarbejdede produkter'!CA5</f>
        <v>0</v>
      </c>
      <c r="CC5" s="120">
        <f>'[2]Forarbejdede produkter'!CB5</f>
        <v>3.6</v>
      </c>
      <c r="CD5" s="120">
        <f>'[2]Forarbejdede produkter'!CC5</f>
        <v>0</v>
      </c>
      <c r="CE5" s="121">
        <f>'[2]Forarbejdede produkter'!CD5</f>
        <v>0</v>
      </c>
      <c r="CF5" s="123"/>
      <c r="CG5" s="123"/>
      <c r="CH5" s="123"/>
      <c r="CI5" s="123"/>
      <c r="CJ5" s="123"/>
      <c r="CK5" s="127">
        <f>'[2]Forarbejdede produkter'!CX5</f>
        <v>0</v>
      </c>
      <c r="CL5" s="123"/>
    </row>
    <row r="6" spans="1:90" ht="15.6" x14ac:dyDescent="0.3">
      <c r="A6" s="47">
        <f>'[2]Forarbejdede produkter'!A6</f>
        <v>2</v>
      </c>
      <c r="B6" s="48" t="str">
        <f>'[2]Forarbejdede produkter'!B6</f>
        <v>Foster_kvaeg_dairy_heavy_conv</v>
      </c>
      <c r="C6" s="48" t="str">
        <f>'[2]Forarbejdede produkter'!C6</f>
        <v>Calf_dairy_heavy_live_conv</v>
      </c>
      <c r="D6" s="48" t="str">
        <f>'[2]Forarbejdede produkter'!D6</f>
        <v>Cattle_heavy_live_conv</v>
      </c>
      <c r="E6" s="48" t="str">
        <f>'[2]Forarbejdede produkter'!E6</f>
        <v>Livestock_balance</v>
      </c>
      <c r="F6" s="48">
        <f>'[2]Forarbejdede produkter'!F6</f>
        <v>350</v>
      </c>
      <c r="G6" s="48" t="str">
        <f>'[2]Forarbejdede produkter'!G6</f>
        <v>Kg</v>
      </c>
      <c r="H6" s="55"/>
      <c r="I6" s="50">
        <f>'[2]Forarbejdede produkter'!I6</f>
        <v>0</v>
      </c>
      <c r="J6" s="50">
        <f>'[2]Forarbejdede produkter'!J6</f>
        <v>680</v>
      </c>
      <c r="K6" s="50">
        <f>'[2]Forarbejdede produkter'!K6</f>
        <v>84.569919999999996</v>
      </c>
      <c r="L6" s="50">
        <f>'[2]Forarbejdede produkter'!L6</f>
        <v>29.14</v>
      </c>
      <c r="M6" s="50">
        <f>'[2]Forarbejdede produkter'!M6</f>
        <v>6</v>
      </c>
      <c r="N6" s="50">
        <f>'[2]Forarbejdede produkter'!N6</f>
        <v>19.63</v>
      </c>
      <c r="O6" s="50">
        <f>'[2]Forarbejdede produkter'!O6</f>
        <v>528.56200000000001</v>
      </c>
      <c r="Q6" s="43"/>
      <c r="R6" s="43"/>
      <c r="S6" s="43"/>
      <c r="T6" s="43"/>
      <c r="U6" s="43"/>
      <c r="V6" s="43"/>
      <c r="W6" s="43"/>
      <c r="X6" s="51"/>
      <c r="Y6" s="52">
        <f>'[2]Forarbejdede produkter'!Y6</f>
        <v>2</v>
      </c>
      <c r="Z6" s="53" t="str">
        <f>'[2]Forarbejdede produkter'!Z6</f>
        <v>Varme (lagret i vand)</v>
      </c>
      <c r="AA6" s="53" t="str">
        <f>'[2]Forarbejdede produkter'!AA6</f>
        <v>Energi_Varme</v>
      </c>
      <c r="AB6" s="53" t="str">
        <f>'[2]Forarbejdede produkter'!AB6</f>
        <v>Energi</v>
      </c>
      <c r="AC6" s="53" t="str">
        <f>'[2]Forarbejdede produkter'!AC6</f>
        <v>Exit_model</v>
      </c>
      <c r="AD6" s="53">
        <f>'[2]Forarbejdede produkter'!AD6</f>
        <v>0</v>
      </c>
      <c r="AE6" s="53" t="str">
        <f>'[2]Forarbejdede produkter'!AE6</f>
        <v>MJ</v>
      </c>
      <c r="AF6" s="53">
        <f>'[2]Forarbejdede produkter'!AF6</f>
        <v>1</v>
      </c>
      <c r="AI6" s="43">
        <f>'[2]Forarbejdede produkter'!AI6</f>
        <v>2</v>
      </c>
      <c r="AJ6" s="54" t="str">
        <f>'[2]Forarbejdede produkter'!AJ6</f>
        <v>Malkekvaeg_fast_moeg_conv</v>
      </c>
      <c r="AK6" s="54" t="str">
        <f>'[2]Forarbejdede produkter'!AK6</f>
        <v>Cattle_solid_manure_conv</v>
      </c>
      <c r="AL6" s="54" t="str">
        <f>'[2]Forarbejdede produkter'!AL6</f>
        <v>Livestock_manure_conv</v>
      </c>
      <c r="AM6" s="54" t="str">
        <f>'[2]Forarbejdede produkter'!AM6</f>
        <v>Field_application</v>
      </c>
      <c r="AN6" s="54">
        <f>'[2]Forarbejdede produkter'!AN6</f>
        <v>200</v>
      </c>
      <c r="AO6" s="54" t="str">
        <f>'[2]Forarbejdede produkter'!AO6</f>
        <v>Kg</v>
      </c>
      <c r="AP6" s="118">
        <f>'[2]Forarbejdede produkter'!AP6</f>
        <v>0</v>
      </c>
      <c r="AQ6" s="120">
        <f>'[2]Forarbejdede produkter'!AQ6</f>
        <v>80</v>
      </c>
      <c r="AR6" s="121" t="str">
        <f>'[2]Forarbejdede produkter'!AR6</f>
        <v>(VS_initial/100)*DM_waste+DM_straw*(1-(4.5/100))</v>
      </c>
      <c r="AS6" s="123"/>
      <c r="AT6" s="123"/>
      <c r="AU6" s="122">
        <f>'[2]Forarbejdede produkter'!AT6</f>
        <v>2</v>
      </c>
      <c r="AV6" s="121">
        <f>'[2]Forarbejdede produkter'!AU6</f>
        <v>0.24</v>
      </c>
      <c r="AW6" s="123"/>
      <c r="AX6" s="122">
        <f>'[2]Forarbejdede produkter'!AW6</f>
        <v>0</v>
      </c>
      <c r="AY6" s="120" t="str">
        <f>'[2]Forarbejdede produkter'!AX6</f>
        <v>VS er samlet mængde af VS for den pågældende gødning; MCF og B0 er som anført til venstre</v>
      </c>
      <c r="AZ6" s="120" t="str">
        <f>'[2]Forarbejdede produkter'!AY6</f>
        <v>VS*(MCF/100)*B0*0.67*9.375</v>
      </c>
      <c r="BA6" s="120">
        <f>'[2]Forarbejdede produkter'!AZ6</f>
        <v>0</v>
      </c>
      <c r="BB6" s="120">
        <f>'[2]Forarbejdede produkter'!BA6</f>
        <v>7.5</v>
      </c>
      <c r="BC6" s="120" t="str">
        <f>'[2]Forarbejdede produkter'!BB6</f>
        <v>VS*(MCF/100)*B0*0.67*55+VS*(MCF/100)*B0*1000*4*0.02175</v>
      </c>
      <c r="BD6" s="120">
        <f>'[2]Forarbejdede produkter'!BC6</f>
        <v>0</v>
      </c>
      <c r="BE6" s="120">
        <f>'[2]Forarbejdede produkter'!BD6</f>
        <v>7.5</v>
      </c>
      <c r="BF6" s="120" t="str">
        <f>'[2]Forarbejdede produkter'!BE6</f>
        <v>VS*(MCF/100)*B0*0.67*9.375</v>
      </c>
      <c r="BG6" s="120">
        <f>'[2]Forarbejdede produkter'!BF6</f>
        <v>0</v>
      </c>
      <c r="BH6" s="120">
        <f>'[2]Forarbejdede produkter'!BG6</f>
        <v>7.5</v>
      </c>
      <c r="BI6" s="121" t="str">
        <f>'[2]Forarbejdede produkter'!BH6</f>
        <v>VS*(MCF/100)*B0*0.67*(12/16)*4</v>
      </c>
      <c r="BJ6" s="123"/>
      <c r="BK6" s="122">
        <f>'[2]Forarbejdede produkter'!BJ6</f>
        <v>7.5</v>
      </c>
      <c r="BL6" s="120">
        <f>'[2]Forarbejdede produkter'!BK6</f>
        <v>0</v>
      </c>
      <c r="BM6" s="120">
        <f>'[2]Forarbejdede produkter'!BL6</f>
        <v>0</v>
      </c>
      <c r="BN6" s="120">
        <f>'[2]Forarbejdede produkter'!BM6</f>
        <v>0</v>
      </c>
      <c r="BO6" s="120" t="str">
        <f>'[2]Forarbejdede produkter'!BN6</f>
        <v>VS*(MCF/100)*B0*0.67*(12/16)</v>
      </c>
      <c r="BP6" s="120">
        <f>'[2]Forarbejdede produkter'!BO6</f>
        <v>0</v>
      </c>
      <c r="BQ6" s="120">
        <f>'[2]Forarbejdede produkter'!BP6</f>
        <v>0</v>
      </c>
      <c r="BR6" s="120">
        <f>'[2]Forarbejdede produkter'!BQ6</f>
        <v>0</v>
      </c>
      <c r="BS6" s="120">
        <f>'[2]Forarbejdede produkter'!BR6</f>
        <v>0</v>
      </c>
      <c r="BT6" s="120">
        <f>'[2]Forarbejdede produkter'!BS6</f>
        <v>0</v>
      </c>
      <c r="BU6" s="120">
        <f>'[2]Forarbejdede produkter'!BT6</f>
        <v>0</v>
      </c>
      <c r="BV6" s="120">
        <f>'[2]Forarbejdede produkter'!BU6</f>
        <v>0</v>
      </c>
      <c r="BW6" s="120">
        <f>'[2]Forarbejdede produkter'!BV6</f>
        <v>0</v>
      </c>
      <c r="BX6" s="120">
        <f>'[2]Forarbejdede produkter'!BW6</f>
        <v>0</v>
      </c>
      <c r="BY6" s="121">
        <f>'[2]Forarbejdede produkter'!BX6</f>
        <v>0</v>
      </c>
      <c r="BZ6" s="123">
        <f>'[2]Forarbejdede produkter'!BY6</f>
        <v>0</v>
      </c>
      <c r="CA6" s="122">
        <f>'[2]Forarbejdede produkter'!BZ6</f>
        <v>0</v>
      </c>
      <c r="CB6" s="120">
        <f>'[2]Forarbejdede produkter'!CA6</f>
        <v>0</v>
      </c>
      <c r="CC6" s="120">
        <f>'[2]Forarbejdede produkter'!CB6</f>
        <v>0</v>
      </c>
      <c r="CD6" s="120">
        <f>'[2]Forarbejdede produkter'!CC6</f>
        <v>0</v>
      </c>
      <c r="CE6" s="121">
        <f>'[2]Forarbejdede produkter'!CD6</f>
        <v>0</v>
      </c>
      <c r="CF6" s="123"/>
      <c r="CG6" s="123"/>
      <c r="CH6" s="123"/>
      <c r="CI6" s="123"/>
      <c r="CJ6" s="123"/>
      <c r="CK6" s="127">
        <f>'[2]Forarbejdede produkter'!CX6</f>
        <v>3</v>
      </c>
      <c r="CL6" s="123"/>
    </row>
    <row r="7" spans="1:90" ht="15.6" x14ac:dyDescent="0.3">
      <c r="A7" s="47">
        <f>'[2]Forarbejdede produkter'!A7</f>
        <v>3</v>
      </c>
      <c r="B7" s="48" t="str">
        <f>'[2]Forarbejdede produkter'!B7</f>
        <v>Tilvaekst_kvaeg_conv</v>
      </c>
      <c r="C7" s="48" t="str">
        <f>'[2]Forarbejdede produkter'!C7</f>
        <v>Beef_meat_conv</v>
      </c>
      <c r="D7" s="48" t="str">
        <f>'[2]Forarbejdede produkter'!D7</f>
        <v>Meat</v>
      </c>
      <c r="E7" s="48" t="str">
        <f>'[2]Forarbejdede produkter'!E7</f>
        <v>Exit_model</v>
      </c>
      <c r="F7" s="48">
        <f>'[2]Forarbejdede produkter'!F7</f>
        <v>350</v>
      </c>
      <c r="G7" s="48" t="str">
        <f>'[2]Forarbejdede produkter'!G7</f>
        <v>Kg</v>
      </c>
      <c r="H7" s="55"/>
      <c r="I7" s="50">
        <f>'[2]Forarbejdede produkter'!I7</f>
        <v>0</v>
      </c>
      <c r="J7" s="50">
        <f>'[2]Forarbejdede produkter'!J7</f>
        <v>680</v>
      </c>
      <c r="K7" s="50">
        <f>'[2]Forarbejdede produkter'!K7</f>
        <v>73.14</v>
      </c>
      <c r="L7" s="50">
        <f>'[2]Forarbejdede produkter'!L7</f>
        <v>17.43</v>
      </c>
      <c r="M7" s="50">
        <f>'[2]Forarbejdede produkter'!M7</f>
        <v>5.14</v>
      </c>
      <c r="N7" s="50">
        <f>'[2]Forarbejdede produkter'!N7</f>
        <v>19.63</v>
      </c>
      <c r="O7" s="50">
        <f>'[2]Forarbejdede produkter'!O7</f>
        <v>457.125</v>
      </c>
      <c r="Q7" s="43"/>
      <c r="R7" s="43"/>
      <c r="S7" s="43"/>
      <c r="T7" s="43"/>
      <c r="U7" s="43"/>
      <c r="V7" s="43"/>
      <c r="W7" s="43"/>
      <c r="X7" s="51"/>
      <c r="Y7" s="52">
        <f>'[2]Forarbejdede produkter'!Y7</f>
        <v>3</v>
      </c>
      <c r="Z7" s="53" t="str">
        <f>'[2]Forarbejdede produkter'!Z7</f>
        <v>For_prod_3</v>
      </c>
      <c r="AA7" s="53">
        <f>'[2]Forarbejdede produkter'!AA7</f>
        <v>0</v>
      </c>
      <c r="AB7" s="53" t="e">
        <f>'[2]Forarbejdede produkter'!AB7</f>
        <v>#N/A</v>
      </c>
      <c r="AC7" s="53" t="e">
        <f>'[2]Forarbejdede produkter'!AC7</f>
        <v>#N/A</v>
      </c>
      <c r="AD7" s="53">
        <f>'[2]Forarbejdede produkter'!AD7</f>
        <v>0</v>
      </c>
      <c r="AE7" s="53">
        <f>'[2]Forarbejdede produkter'!AE7</f>
        <v>0</v>
      </c>
      <c r="AF7" s="53">
        <f>'[2]Forarbejdede produkter'!AF7</f>
        <v>0</v>
      </c>
      <c r="AI7" s="43">
        <f>'[2]Forarbejdede produkter'!AI7</f>
        <v>3</v>
      </c>
      <c r="AJ7" s="54" t="str">
        <f>'[2]Forarbejdede produkter'!AJ7</f>
        <v>Malkekvaeg_ajle_conv</v>
      </c>
      <c r="AK7" s="54" t="str">
        <f>'[2]Forarbejdede produkter'!AK7</f>
        <v>Cattle_ajle_conv</v>
      </c>
      <c r="AL7" s="54" t="str">
        <f>'[2]Forarbejdede produkter'!AL7</f>
        <v>Livestock_manure_conv</v>
      </c>
      <c r="AM7" s="54" t="str">
        <f>'[2]Forarbejdede produkter'!AM7</f>
        <v>Field_application</v>
      </c>
      <c r="AN7" s="54">
        <f>'[2]Forarbejdede produkter'!AN7</f>
        <v>34</v>
      </c>
      <c r="AO7" s="54" t="str">
        <f>'[2]Forarbejdede produkter'!AO7</f>
        <v>Kg</v>
      </c>
      <c r="AP7" s="118">
        <f>'[2]Forarbejdede produkter'!AP7</f>
        <v>0</v>
      </c>
      <c r="AQ7" s="120">
        <f>'[2]Forarbejdede produkter'!AQ7</f>
        <v>80</v>
      </c>
      <c r="AR7" s="121" t="str">
        <f>'[2]Forarbejdede produkter'!AR7</f>
        <v>(VS_initial/100)*DM_waste+DM_straw*(1-(4.5/100))</v>
      </c>
      <c r="AS7" s="123"/>
      <c r="AT7" s="123"/>
      <c r="AU7" s="122">
        <f>'[2]Forarbejdede produkter'!AT7</f>
        <v>6.61</v>
      </c>
      <c r="AV7" s="121">
        <f>'[2]Forarbejdede produkter'!AU7</f>
        <v>0.24</v>
      </c>
      <c r="AW7" s="123"/>
      <c r="AX7" s="122">
        <f>'[2]Forarbejdede produkter'!AW7</f>
        <v>0</v>
      </c>
      <c r="AY7" s="120" t="str">
        <f>'[2]Forarbejdede produkter'!AX7</f>
        <v>VS er samlet mængde af VS for den pågældende gødning; MCF og B0 er som anført til venstre</v>
      </c>
      <c r="AZ7" s="120" t="str">
        <f>'[2]Forarbejdede produkter'!AY7</f>
        <v>VS*(MCF/100)*B0*0.67*9.375</v>
      </c>
      <c r="BA7" s="120">
        <f>'[2]Forarbejdede produkter'!AZ7</f>
        <v>0</v>
      </c>
      <c r="BB7" s="120">
        <f>'[2]Forarbejdede produkter'!BA7</f>
        <v>0</v>
      </c>
      <c r="BC7" s="120" t="str">
        <f>'[2]Forarbejdede produkter'!BB7</f>
        <v>VS*(MCF/100)*B0*0.67*55+VS*(MCF/100)*B0*1000*4*0.02175</v>
      </c>
      <c r="BD7" s="120">
        <f>'[2]Forarbejdede produkter'!BC7</f>
        <v>0</v>
      </c>
      <c r="BE7" s="120">
        <f>'[2]Forarbejdede produkter'!BD7</f>
        <v>0</v>
      </c>
      <c r="BF7" s="120" t="str">
        <f>'[2]Forarbejdede produkter'!BE7</f>
        <v>VS*(MCF/100)*B0*0.67*9.375</v>
      </c>
      <c r="BG7" s="120">
        <f>'[2]Forarbejdede produkter'!BF7</f>
        <v>0</v>
      </c>
      <c r="BH7" s="120">
        <f>'[2]Forarbejdede produkter'!BG7</f>
        <v>0</v>
      </c>
      <c r="BI7" s="121" t="str">
        <f>'[2]Forarbejdede produkter'!BH7</f>
        <v>VS*(MCF/100)*B0*0.67*(12/16)*4</v>
      </c>
      <c r="BJ7" s="123"/>
      <c r="BK7" s="122">
        <f>'[2]Forarbejdede produkter'!BJ7</f>
        <v>0</v>
      </c>
      <c r="BL7" s="120">
        <f>'[2]Forarbejdede produkter'!BK7</f>
        <v>0</v>
      </c>
      <c r="BM7" s="120">
        <f>'[2]Forarbejdede produkter'!BL7</f>
        <v>0</v>
      </c>
      <c r="BN7" s="120">
        <f>'[2]Forarbejdede produkter'!BM7</f>
        <v>0</v>
      </c>
      <c r="BO7" s="120" t="str">
        <f>'[2]Forarbejdede produkter'!BN7</f>
        <v>VS*(MCF/100)*B0*0.67*(12/16)</v>
      </c>
      <c r="BP7" s="120">
        <f>'[2]Forarbejdede produkter'!BO7</f>
        <v>0</v>
      </c>
      <c r="BQ7" s="120">
        <f>'[2]Forarbejdede produkter'!BP7</f>
        <v>0</v>
      </c>
      <c r="BR7" s="120">
        <f>'[2]Forarbejdede produkter'!BQ7</f>
        <v>0</v>
      </c>
      <c r="BS7" s="120">
        <f>'[2]Forarbejdede produkter'!BR7</f>
        <v>0</v>
      </c>
      <c r="BT7" s="120">
        <f>'[2]Forarbejdede produkter'!BS7</f>
        <v>0</v>
      </c>
      <c r="BU7" s="120">
        <f>'[2]Forarbejdede produkter'!BT7</f>
        <v>0</v>
      </c>
      <c r="BV7" s="120">
        <f>'[2]Forarbejdede produkter'!BU7</f>
        <v>0</v>
      </c>
      <c r="BW7" s="120">
        <f>'[2]Forarbejdede produkter'!BV7</f>
        <v>0</v>
      </c>
      <c r="BX7" s="120">
        <f>'[2]Forarbejdede produkter'!BW7</f>
        <v>0</v>
      </c>
      <c r="BY7" s="121">
        <f>'[2]Forarbejdede produkter'!BX7</f>
        <v>0</v>
      </c>
      <c r="BZ7" s="123">
        <f>'[2]Forarbejdede produkter'!BY7</f>
        <v>0</v>
      </c>
      <c r="CA7" s="122">
        <f>'[2]Forarbejdede produkter'!BZ7</f>
        <v>0</v>
      </c>
      <c r="CB7" s="120">
        <f>'[2]Forarbejdede produkter'!CA7</f>
        <v>0</v>
      </c>
      <c r="CC7" s="120">
        <f>'[2]Forarbejdede produkter'!CB7</f>
        <v>5.4</v>
      </c>
      <c r="CD7" s="120">
        <f>'[2]Forarbejdede produkter'!CC7</f>
        <v>0</v>
      </c>
      <c r="CE7" s="121">
        <f>'[2]Forarbejdede produkter'!CD7</f>
        <v>0</v>
      </c>
      <c r="CF7" s="123"/>
      <c r="CG7" s="123"/>
      <c r="CH7" s="123"/>
      <c r="CI7" s="123"/>
      <c r="CJ7" s="123"/>
      <c r="CK7" s="127">
        <f>'[2]Forarbejdede produkter'!CX7</f>
        <v>0</v>
      </c>
      <c r="CL7" s="123"/>
    </row>
    <row r="8" spans="1:90" ht="15.6" x14ac:dyDescent="0.3">
      <c r="A8" s="47">
        <f>'[2]Forarbejdede produkter'!A8</f>
        <v>4</v>
      </c>
      <c r="B8" s="48" t="str">
        <f>'[2]Forarbejdede produkter'!B8</f>
        <v>Svinekoed_affald_conv</v>
      </c>
      <c r="C8" s="48" t="str">
        <f>'[2]Forarbejdede produkter'!C8</f>
        <v>Dead_meat_conv</v>
      </c>
      <c r="D8" s="48" t="str">
        <f>'[2]Forarbejdede produkter'!D8</f>
        <v>Dead_meat</v>
      </c>
      <c r="E8" s="48" t="str">
        <f>'[2]Forarbejdede produkter'!E8</f>
        <v>Exit_model</v>
      </c>
      <c r="F8" s="48">
        <f>'[2]Forarbejdede produkter'!F8</f>
        <v>370</v>
      </c>
      <c r="G8" s="48" t="str">
        <f>'[2]Forarbejdede produkter'!G8</f>
        <v>Kg</v>
      </c>
      <c r="H8" s="55"/>
      <c r="I8" s="50">
        <f>'[2]Forarbejdede produkter'!I8</f>
        <v>0</v>
      </c>
      <c r="J8" s="50">
        <f>'[2]Forarbejdede produkter'!J8</f>
        <v>640</v>
      </c>
      <c r="K8" s="50">
        <f>'[2]Forarbejdede produkter'!K8</f>
        <v>69.459199999999996</v>
      </c>
      <c r="L8" s="50">
        <f>'[2]Forarbejdede produkter'!L8</f>
        <v>16.22</v>
      </c>
      <c r="M8" s="50">
        <f>'[2]Forarbejdede produkter'!M8</f>
        <v>5.95</v>
      </c>
      <c r="N8" s="50">
        <f>'[2]Forarbejdede produkter'!N8</f>
        <v>27.17</v>
      </c>
      <c r="O8" s="50">
        <f>'[2]Forarbejdede produkter'!O8</f>
        <v>434.12</v>
      </c>
      <c r="Q8" s="43"/>
      <c r="R8" s="43"/>
      <c r="S8" s="43"/>
      <c r="T8" s="43"/>
      <c r="U8" s="43"/>
      <c r="V8" s="43"/>
      <c r="W8" s="43"/>
      <c r="X8" s="51"/>
      <c r="Y8" s="52">
        <f>'[2]Forarbejdede produkter'!Y8</f>
        <v>4</v>
      </c>
      <c r="Z8" s="53" t="str">
        <f>'[2]Forarbejdede produkter'!Z8</f>
        <v>For_prod_4</v>
      </c>
      <c r="AA8" s="53">
        <f>'[2]Forarbejdede produkter'!AA8</f>
        <v>0</v>
      </c>
      <c r="AB8" s="53" t="e">
        <f>'[2]Forarbejdede produkter'!AB8</f>
        <v>#N/A</v>
      </c>
      <c r="AC8" s="53" t="e">
        <f>'[2]Forarbejdede produkter'!AC8</f>
        <v>#N/A</v>
      </c>
      <c r="AD8" s="53">
        <f>'[2]Forarbejdede produkter'!AD8</f>
        <v>0</v>
      </c>
      <c r="AE8" s="53">
        <f>'[2]Forarbejdede produkter'!AE8</f>
        <v>0</v>
      </c>
      <c r="AF8" s="53">
        <f>'[2]Forarbejdede produkter'!AF8</f>
        <v>0</v>
      </c>
      <c r="AI8" s="43">
        <f>'[2]Forarbejdede produkter'!AI8</f>
        <v>4</v>
      </c>
      <c r="AJ8" s="54" t="str">
        <f>'[2]Forarbejdede produkter'!AJ8</f>
        <v>Malkekvaeg_dybstroelse_hel_conv</v>
      </c>
      <c r="AK8" s="54" t="str">
        <f>'[2]Forarbejdede produkter'!AK8</f>
        <v>Cattle_deep_litter_conv</v>
      </c>
      <c r="AL8" s="54" t="str">
        <f>'[2]Forarbejdede produkter'!AL8</f>
        <v>Livestock_manure_conv</v>
      </c>
      <c r="AM8" s="54" t="str">
        <f>'[2]Forarbejdede produkter'!AM8</f>
        <v>Field_application</v>
      </c>
      <c r="AN8" s="54">
        <f>'[2]Forarbejdede produkter'!AN8</f>
        <v>300</v>
      </c>
      <c r="AO8" s="54" t="str">
        <f>'[2]Forarbejdede produkter'!AO8</f>
        <v>Kg</v>
      </c>
      <c r="AP8" s="118">
        <f>'[2]Forarbejdede produkter'!AP8</f>
        <v>0</v>
      </c>
      <c r="AQ8" s="120">
        <f>'[2]Forarbejdede produkter'!AQ8</f>
        <v>80</v>
      </c>
      <c r="AR8" s="121" t="str">
        <f>'[2]Forarbejdede produkter'!AR8</f>
        <v>(VS_initial/100)*DM_waste+DM_straw*(1-(4.5/100))</v>
      </c>
      <c r="AS8" s="123"/>
      <c r="AT8" s="123"/>
      <c r="AU8" s="122">
        <f>'[2]Forarbejdede produkter'!AT8</f>
        <v>17</v>
      </c>
      <c r="AV8" s="121">
        <f>'[2]Forarbejdede produkter'!AU8</f>
        <v>0.24</v>
      </c>
      <c r="AW8" s="123"/>
      <c r="AX8" s="122">
        <f>'[2]Forarbejdede produkter'!AW8</f>
        <v>0</v>
      </c>
      <c r="AY8" s="120" t="str">
        <f>'[2]Forarbejdede produkter'!AX8</f>
        <v>VS er samlet mængde af VS for den pågældende gødning; MCF og B0 er som anført til venstre</v>
      </c>
      <c r="AZ8" s="120" t="str">
        <f>'[2]Forarbejdede produkter'!AY8</f>
        <v>VS*(MCF/100)*B0*0.67*9.375</v>
      </c>
      <c r="BA8" s="120">
        <f>'[2]Forarbejdede produkter'!AZ8</f>
        <v>0</v>
      </c>
      <c r="BB8" s="120">
        <f>'[2]Forarbejdede produkter'!BA8</f>
        <v>37.5</v>
      </c>
      <c r="BC8" s="120" t="str">
        <f>'[2]Forarbejdede produkter'!BB8</f>
        <v>VS*(MCF/100)*B0*0.67*55+VS*(MCF/100)*B0*1000*4*0.02175</v>
      </c>
      <c r="BD8" s="120">
        <f>'[2]Forarbejdede produkter'!BC8</f>
        <v>0</v>
      </c>
      <c r="BE8" s="120">
        <f>'[2]Forarbejdede produkter'!BD8</f>
        <v>37.5</v>
      </c>
      <c r="BF8" s="120" t="str">
        <f>'[2]Forarbejdede produkter'!BE8</f>
        <v>VS*(MCF/100)*B0*0.67*9.375</v>
      </c>
      <c r="BG8" s="120">
        <f>'[2]Forarbejdede produkter'!BF8</f>
        <v>0</v>
      </c>
      <c r="BH8" s="120">
        <f>'[2]Forarbejdede produkter'!BG8</f>
        <v>37.5</v>
      </c>
      <c r="BI8" s="121" t="str">
        <f>'[2]Forarbejdede produkter'!BH8</f>
        <v>VS*(MCF/100)*B0*0.67*(12/16)*4</v>
      </c>
      <c r="BJ8" s="123"/>
      <c r="BK8" s="122">
        <f>'[2]Forarbejdede produkter'!BJ8</f>
        <v>37.5</v>
      </c>
      <c r="BL8" s="120">
        <f>'[2]Forarbejdede produkter'!BK8</f>
        <v>0</v>
      </c>
      <c r="BM8" s="120">
        <f>'[2]Forarbejdede produkter'!BL8</f>
        <v>0</v>
      </c>
      <c r="BN8" s="120">
        <f>'[2]Forarbejdede produkter'!BM8</f>
        <v>0</v>
      </c>
      <c r="BO8" s="120" t="str">
        <f>'[2]Forarbejdede produkter'!BN8</f>
        <v>VS*(MCF/100)*B0*0.67*(12/16)</v>
      </c>
      <c r="BP8" s="120">
        <f>'[2]Forarbejdede produkter'!BO8</f>
        <v>0</v>
      </c>
      <c r="BQ8" s="120">
        <f>'[2]Forarbejdede produkter'!BP8</f>
        <v>0</v>
      </c>
      <c r="BR8" s="120">
        <f>'[2]Forarbejdede produkter'!BQ8</f>
        <v>0</v>
      </c>
      <c r="BS8" s="120">
        <f>'[2]Forarbejdede produkter'!BR8</f>
        <v>0</v>
      </c>
      <c r="BT8" s="120">
        <f>'[2]Forarbejdede produkter'!BS8</f>
        <v>0</v>
      </c>
      <c r="BU8" s="120">
        <f>'[2]Forarbejdede produkter'!BT8</f>
        <v>0</v>
      </c>
      <c r="BV8" s="120">
        <f>'[2]Forarbejdede produkter'!BU8</f>
        <v>0</v>
      </c>
      <c r="BW8" s="120">
        <f>'[2]Forarbejdede produkter'!BV8</f>
        <v>0</v>
      </c>
      <c r="BX8" s="120">
        <f>'[2]Forarbejdede produkter'!BW8</f>
        <v>0</v>
      </c>
      <c r="BY8" s="121">
        <f>'[2]Forarbejdede produkter'!BX8</f>
        <v>0</v>
      </c>
      <c r="BZ8" s="123">
        <f>'[2]Forarbejdede produkter'!BY8</f>
        <v>0</v>
      </c>
      <c r="CA8" s="122">
        <f>'[2]Forarbejdede produkter'!BZ8</f>
        <v>0</v>
      </c>
      <c r="CB8" s="120">
        <f>'[2]Forarbejdede produkter'!CA8</f>
        <v>0</v>
      </c>
      <c r="CC8" s="120">
        <f>'[2]Forarbejdede produkter'!CB8</f>
        <v>6</v>
      </c>
      <c r="CD8" s="120">
        <f>'[2]Forarbejdede produkter'!CC8</f>
        <v>0</v>
      </c>
      <c r="CE8" s="121">
        <f>'[2]Forarbejdede produkter'!CD8</f>
        <v>0</v>
      </c>
      <c r="CF8" s="123"/>
      <c r="CG8" s="123"/>
      <c r="CH8" s="123"/>
      <c r="CI8" s="123"/>
      <c r="CJ8" s="123"/>
      <c r="CK8" s="127">
        <f>'[2]Forarbejdede produkter'!CX8</f>
        <v>0</v>
      </c>
      <c r="CL8" s="123"/>
    </row>
    <row r="9" spans="1:90" ht="15.6" x14ac:dyDescent="0.3">
      <c r="A9" s="47">
        <f>'[2]Forarbejdede produkter'!A9</f>
        <v>5</v>
      </c>
      <c r="B9" s="48" t="str">
        <f>'[2]Forarbejdede produkter'!B9</f>
        <v>Svinekoed_adult_conv</v>
      </c>
      <c r="C9" s="48" t="str">
        <f>'[2]Forarbejdede produkter'!C9</f>
        <v>Pork_meat_conv</v>
      </c>
      <c r="D9" s="48" t="str">
        <f>'[2]Forarbejdede produkter'!D9</f>
        <v>Meat</v>
      </c>
      <c r="E9" s="48" t="str">
        <f>'[2]Forarbejdede produkter'!E9</f>
        <v>Exit_model</v>
      </c>
      <c r="F9" s="48">
        <f>'[2]Forarbejdede produkter'!F9</f>
        <v>370</v>
      </c>
      <c r="G9" s="48" t="str">
        <f>'[2]Forarbejdede produkter'!G9</f>
        <v>Kg</v>
      </c>
      <c r="H9" s="55"/>
      <c r="I9" s="50">
        <f>'[2]Forarbejdede produkter'!I9</f>
        <v>0</v>
      </c>
      <c r="J9" s="50">
        <f>'[2]Forarbejdede produkter'!J9</f>
        <v>680</v>
      </c>
      <c r="K9" s="50">
        <f>'[2]Forarbejdede produkter'!K9</f>
        <v>59.459200000000003</v>
      </c>
      <c r="L9" s="50">
        <f>'[2]Forarbejdede produkter'!L9</f>
        <v>17.3</v>
      </c>
      <c r="M9" s="50">
        <f>'[2]Forarbejdede produkter'!M9</f>
        <v>5.41</v>
      </c>
      <c r="N9" s="50">
        <f>'[2]Forarbejdede produkter'!N9</f>
        <v>27.17</v>
      </c>
      <c r="O9" s="50">
        <f>'[2]Forarbejdede produkter'!O9</f>
        <v>371.62</v>
      </c>
      <c r="Q9" s="43"/>
      <c r="R9" s="43"/>
      <c r="S9" s="43"/>
      <c r="T9" s="43"/>
      <c r="U9" s="43"/>
      <c r="V9" s="43"/>
      <c r="W9" s="43"/>
      <c r="X9" s="51"/>
      <c r="Y9" s="52">
        <f>'[2]Forarbejdede produkter'!Y9</f>
        <v>5</v>
      </c>
      <c r="Z9" s="53" t="str">
        <f>'[2]Forarbejdede produkter'!Z9</f>
        <v>For_prod_5</v>
      </c>
      <c r="AA9" s="53">
        <f>'[2]Forarbejdede produkter'!AA9</f>
        <v>0</v>
      </c>
      <c r="AB9" s="53" t="e">
        <f>'[2]Forarbejdede produkter'!AB9</f>
        <v>#N/A</v>
      </c>
      <c r="AC9" s="53" t="e">
        <f>'[2]Forarbejdede produkter'!AC9</f>
        <v>#N/A</v>
      </c>
      <c r="AD9" s="53">
        <f>'[2]Forarbejdede produkter'!AD9</f>
        <v>0</v>
      </c>
      <c r="AE9" s="53">
        <f>'[2]Forarbejdede produkter'!AE9</f>
        <v>0</v>
      </c>
      <c r="AF9" s="53">
        <f>'[2]Forarbejdede produkter'!AF9</f>
        <v>0</v>
      </c>
      <c r="AI9" s="43">
        <f>'[2]Forarbejdede produkter'!AI9</f>
        <v>5</v>
      </c>
      <c r="AJ9" s="54" t="str">
        <f>'[2]Forarbejdede produkter'!AJ9</f>
        <v>Malkekvaeg_dybstroelse_delvis_conv</v>
      </c>
      <c r="AK9" s="54" t="str">
        <f>'[2]Forarbejdede produkter'!AK9</f>
        <v>Cattle_deep_litter_conv</v>
      </c>
      <c r="AL9" s="54" t="str">
        <f>'[2]Forarbejdede produkter'!AL9</f>
        <v>Livestock_manure_conv</v>
      </c>
      <c r="AM9" s="54" t="str">
        <f>'[2]Forarbejdede produkter'!AM9</f>
        <v>Field_application</v>
      </c>
      <c r="AN9" s="54">
        <f>'[2]Forarbejdede produkter'!AN9</f>
        <v>287</v>
      </c>
      <c r="AO9" s="54" t="str">
        <f>'[2]Forarbejdede produkter'!AO9</f>
        <v>Kg</v>
      </c>
      <c r="AP9" s="118">
        <f>'[2]Forarbejdede produkter'!AP9</f>
        <v>0</v>
      </c>
      <c r="AQ9" s="120">
        <f>'[2]Forarbejdede produkter'!AQ9</f>
        <v>80</v>
      </c>
      <c r="AR9" s="121" t="str">
        <f>'[2]Forarbejdede produkter'!AR9</f>
        <v>(VS_initial/100)*DM_waste+DM_straw*(1-(4.5/100))</v>
      </c>
      <c r="AS9" s="123"/>
      <c r="AT9" s="123"/>
      <c r="AU9" s="122">
        <f>'[2]Forarbejdede produkter'!AT9</f>
        <v>17</v>
      </c>
      <c r="AV9" s="121">
        <f>'[2]Forarbejdede produkter'!AU9</f>
        <v>0.24</v>
      </c>
      <c r="AW9" s="123"/>
      <c r="AX9" s="122">
        <f>'[2]Forarbejdede produkter'!AW9</f>
        <v>0</v>
      </c>
      <c r="AY9" s="120" t="str">
        <f>'[2]Forarbejdede produkter'!AX9</f>
        <v>VS er samlet mængde af VS for den pågældende gødning; MCF og B0 er som anført til venstre</v>
      </c>
      <c r="AZ9" s="120" t="str">
        <f>'[2]Forarbejdede produkter'!AY9</f>
        <v>VS*(MCF/100)*B0*0.67*9.375</v>
      </c>
      <c r="BA9" s="120">
        <f>'[2]Forarbejdede produkter'!AZ9</f>
        <v>0</v>
      </c>
      <c r="BB9" s="120">
        <f>'[2]Forarbejdede produkter'!BA9</f>
        <v>37.299999999999997</v>
      </c>
      <c r="BC9" s="120" t="str">
        <f>'[2]Forarbejdede produkter'!BB9</f>
        <v>VS*(MCF/100)*B0*0.67*55+VS*(MCF/100)*B0*1000*4*0.02175</v>
      </c>
      <c r="BD9" s="120">
        <f>'[2]Forarbejdede produkter'!BC9</f>
        <v>0</v>
      </c>
      <c r="BE9" s="120">
        <f>'[2]Forarbejdede produkter'!BD9</f>
        <v>37.299999999999997</v>
      </c>
      <c r="BF9" s="120" t="str">
        <f>'[2]Forarbejdede produkter'!BE9</f>
        <v>VS*(MCF/100)*B0*0.67*9.375</v>
      </c>
      <c r="BG9" s="120">
        <f>'[2]Forarbejdede produkter'!BF9</f>
        <v>0</v>
      </c>
      <c r="BH9" s="120">
        <f>'[2]Forarbejdede produkter'!BG9</f>
        <v>37.299999999999997</v>
      </c>
      <c r="BI9" s="121" t="str">
        <f>'[2]Forarbejdede produkter'!BH9</f>
        <v>VS*(MCF/100)*B0*0.67*(12/16)*4</v>
      </c>
      <c r="BJ9" s="123"/>
      <c r="BK9" s="122">
        <f>'[2]Forarbejdede produkter'!BJ9</f>
        <v>37.299999999999997</v>
      </c>
      <c r="BL9" s="120">
        <f>'[2]Forarbejdede produkter'!BK9</f>
        <v>0</v>
      </c>
      <c r="BM9" s="120">
        <f>'[2]Forarbejdede produkter'!BL9</f>
        <v>0</v>
      </c>
      <c r="BN9" s="120">
        <f>'[2]Forarbejdede produkter'!BM9</f>
        <v>0</v>
      </c>
      <c r="BO9" s="120" t="str">
        <f>'[2]Forarbejdede produkter'!BN9</f>
        <v>VS*(MCF/100)*B0*0.67*(12/16)</v>
      </c>
      <c r="BP9" s="120">
        <f>'[2]Forarbejdede produkter'!BO9</f>
        <v>0</v>
      </c>
      <c r="BQ9" s="120">
        <f>'[2]Forarbejdede produkter'!BP9</f>
        <v>0</v>
      </c>
      <c r="BR9" s="120">
        <f>'[2]Forarbejdede produkter'!BQ9</f>
        <v>0</v>
      </c>
      <c r="BS9" s="120">
        <f>'[2]Forarbejdede produkter'!BR9</f>
        <v>0</v>
      </c>
      <c r="BT9" s="120">
        <f>'[2]Forarbejdede produkter'!BS9</f>
        <v>0</v>
      </c>
      <c r="BU9" s="120">
        <f>'[2]Forarbejdede produkter'!BT9</f>
        <v>0</v>
      </c>
      <c r="BV9" s="120">
        <f>'[2]Forarbejdede produkter'!BU9</f>
        <v>0</v>
      </c>
      <c r="BW9" s="120">
        <f>'[2]Forarbejdede produkter'!BV9</f>
        <v>0</v>
      </c>
      <c r="BX9" s="120">
        <f>'[2]Forarbejdede produkter'!BW9</f>
        <v>0</v>
      </c>
      <c r="BY9" s="121">
        <f>'[2]Forarbejdede produkter'!BX9</f>
        <v>0</v>
      </c>
      <c r="BZ9" s="123">
        <f>'[2]Forarbejdede produkter'!BY9</f>
        <v>0</v>
      </c>
      <c r="CA9" s="122">
        <f>'[2]Forarbejdede produkter'!BZ9</f>
        <v>0</v>
      </c>
      <c r="CB9" s="120">
        <f>'[2]Forarbejdede produkter'!CA9</f>
        <v>0</v>
      </c>
      <c r="CC9" s="120">
        <f>'[2]Forarbejdede produkter'!CB9</f>
        <v>6</v>
      </c>
      <c r="CD9" s="120">
        <f>'[2]Forarbejdede produkter'!CC9</f>
        <v>0</v>
      </c>
      <c r="CE9" s="121">
        <f>'[2]Forarbejdede produkter'!CD9</f>
        <v>0</v>
      </c>
      <c r="CF9" s="123"/>
      <c r="CG9" s="123"/>
      <c r="CH9" s="123"/>
      <c r="CI9" s="123"/>
      <c r="CJ9" s="123"/>
      <c r="CK9" s="127">
        <f>'[2]Forarbejdede produkter'!CX9</f>
        <v>0</v>
      </c>
      <c r="CL9" s="123"/>
    </row>
    <row r="10" spans="1:90" ht="15.6" x14ac:dyDescent="0.3">
      <c r="A10" s="47">
        <f>'[2]Forarbejdede produkter'!A10</f>
        <v>6</v>
      </c>
      <c r="B10" s="48" t="str">
        <f>'[2]Forarbejdede produkter'!B10</f>
        <v>Svinekoed_piglet_conv</v>
      </c>
      <c r="C10" s="48" t="str">
        <f>'[2]Forarbejdede produkter'!C10</f>
        <v>Piglet_6_7_live_conv</v>
      </c>
      <c r="D10" s="48" t="str">
        <f>'[2]Forarbejdede produkter'!D10</f>
        <v>Pig_live_conv</v>
      </c>
      <c r="E10" s="48" t="str">
        <f>'[2]Forarbejdede produkter'!E10</f>
        <v>Livestock_balance</v>
      </c>
      <c r="F10" s="48">
        <f>'[2]Forarbejdede produkter'!F10</f>
        <v>370</v>
      </c>
      <c r="G10" s="48" t="str">
        <f>'[2]Forarbejdede produkter'!G10</f>
        <v>Kg</v>
      </c>
      <c r="H10" s="55"/>
      <c r="I10" s="50">
        <f>'[2]Forarbejdede produkter'!I10</f>
        <v>0</v>
      </c>
      <c r="J10" s="50">
        <f>'[2]Forarbejdede produkter'!J10</f>
        <v>640</v>
      </c>
      <c r="K10" s="50">
        <f>'[2]Forarbejdede produkter'!K10</f>
        <v>69.459199999999996</v>
      </c>
      <c r="L10" s="50">
        <f>'[2]Forarbejdede produkter'!L10</f>
        <v>16.22</v>
      </c>
      <c r="M10" s="50">
        <f>'[2]Forarbejdede produkter'!M10</f>
        <v>5.95</v>
      </c>
      <c r="N10" s="50">
        <f>'[2]Forarbejdede produkter'!N10</f>
        <v>27.17</v>
      </c>
      <c r="O10" s="50">
        <f>'[2]Forarbejdede produkter'!O10</f>
        <v>434.12</v>
      </c>
      <c r="Q10" s="43"/>
      <c r="R10" s="43"/>
      <c r="S10" s="43"/>
      <c r="T10" s="43"/>
      <c r="U10" s="43"/>
      <c r="V10" s="43"/>
      <c r="W10" s="43"/>
      <c r="X10" s="51"/>
      <c r="Y10" s="52">
        <f>'[2]Forarbejdede produkter'!Y10</f>
        <v>6</v>
      </c>
      <c r="Z10" s="53" t="str">
        <f>'[2]Forarbejdede produkter'!Z10</f>
        <v>For_prod_6</v>
      </c>
      <c r="AA10" s="53">
        <f>'[2]Forarbejdede produkter'!AA10</f>
        <v>0</v>
      </c>
      <c r="AB10" s="53" t="e">
        <f>'[2]Forarbejdede produkter'!AB10</f>
        <v>#N/A</v>
      </c>
      <c r="AC10" s="53" t="e">
        <f>'[2]Forarbejdede produkter'!AC10</f>
        <v>#N/A</v>
      </c>
      <c r="AD10" s="53">
        <f>'[2]Forarbejdede produkter'!AD10</f>
        <v>0</v>
      </c>
      <c r="AE10" s="53">
        <f>'[2]Forarbejdede produkter'!AE10</f>
        <v>0</v>
      </c>
      <c r="AF10" s="53">
        <f>'[2]Forarbejdede produkter'!AF10</f>
        <v>0</v>
      </c>
      <c r="AI10" s="43">
        <f>'[2]Forarbejdede produkter'!AI10</f>
        <v>6</v>
      </c>
      <c r="AJ10" s="54" t="str">
        <f>'[2]Forarbejdede produkter'!AJ10</f>
        <v>Malkekvaeg_gylle_sengestald_spalter_conv</v>
      </c>
      <c r="AK10" s="54" t="str">
        <f>'[2]Forarbejdede produkter'!AK10</f>
        <v>Cattle_slurry_conv</v>
      </c>
      <c r="AL10" s="54" t="str">
        <f>'[2]Forarbejdede produkter'!AL10</f>
        <v>Livestock_manure_conv</v>
      </c>
      <c r="AM10" s="54" t="str">
        <f>'[2]Forarbejdede produkter'!AM10</f>
        <v>Field_application</v>
      </c>
      <c r="AN10" s="54">
        <f>'[2]Forarbejdede produkter'!AN10</f>
        <v>80</v>
      </c>
      <c r="AO10" s="54" t="str">
        <f>'[2]Forarbejdede produkter'!AO10</f>
        <v>Kg</v>
      </c>
      <c r="AP10" s="118">
        <f>'[2]Forarbejdede produkter'!AP10</f>
        <v>0</v>
      </c>
      <c r="AQ10" s="120">
        <f>'[2]Forarbejdede produkter'!AQ10</f>
        <v>80</v>
      </c>
      <c r="AR10" s="121" t="str">
        <f>'[2]Forarbejdede produkter'!AR10</f>
        <v>(VS_initial/100)*DM_waste+DM_straw*(1-(4.5/100))</v>
      </c>
      <c r="AS10" s="123"/>
      <c r="AT10" s="123"/>
      <c r="AU10" s="122">
        <f>'[2]Forarbejdede produkter'!AT10</f>
        <v>6.61</v>
      </c>
      <c r="AV10" s="121">
        <f>'[2]Forarbejdede produkter'!AU10</f>
        <v>0.24</v>
      </c>
      <c r="AW10" s="123"/>
      <c r="AX10" s="122">
        <f>'[2]Forarbejdede produkter'!AW10</f>
        <v>0</v>
      </c>
      <c r="AY10" s="120" t="str">
        <f>'[2]Forarbejdede produkter'!AX10</f>
        <v>VS er samlet mængde af VS for den pågældende gødning; MCF og B0 er som anført til venstre</v>
      </c>
      <c r="AZ10" s="120" t="str">
        <f>'[2]Forarbejdede produkter'!AY10</f>
        <v>VS*(MCF/100)*B0*0.67*9.375</v>
      </c>
      <c r="BA10" s="120">
        <f>'[2]Forarbejdede produkter'!AZ10</f>
        <v>0</v>
      </c>
      <c r="BB10" s="120">
        <f>'[2]Forarbejdede produkter'!BA10</f>
        <v>0</v>
      </c>
      <c r="BC10" s="120" t="str">
        <f>'[2]Forarbejdede produkter'!BB10</f>
        <v>VS*(MCF/100)*B0*0.67*55+VS*(MCF/100)*B0*1000*4*0.02175</v>
      </c>
      <c r="BD10" s="120">
        <f>'[2]Forarbejdede produkter'!BC10</f>
        <v>0</v>
      </c>
      <c r="BE10" s="120">
        <f>'[2]Forarbejdede produkter'!BD10</f>
        <v>0</v>
      </c>
      <c r="BF10" s="120" t="str">
        <f>'[2]Forarbejdede produkter'!BE10</f>
        <v>VS*(MCF/100)*B0*0.67*9.375</v>
      </c>
      <c r="BG10" s="120">
        <f>'[2]Forarbejdede produkter'!BF10</f>
        <v>0</v>
      </c>
      <c r="BH10" s="120">
        <f>'[2]Forarbejdede produkter'!BG10</f>
        <v>0</v>
      </c>
      <c r="BI10" s="121" t="str">
        <f>'[2]Forarbejdede produkter'!BH10</f>
        <v>VS*(MCF/100)*B0*0.67*(12/16)*4</v>
      </c>
      <c r="BJ10" s="123"/>
      <c r="BK10" s="122">
        <f>'[2]Forarbejdede produkter'!BJ10</f>
        <v>0</v>
      </c>
      <c r="BL10" s="120">
        <f>'[2]Forarbejdede produkter'!BK10</f>
        <v>0</v>
      </c>
      <c r="BM10" s="120">
        <f>'[2]Forarbejdede produkter'!BL10</f>
        <v>0</v>
      </c>
      <c r="BN10" s="120">
        <f>'[2]Forarbejdede produkter'!BM10</f>
        <v>0</v>
      </c>
      <c r="BO10" s="120" t="str">
        <f>'[2]Forarbejdede produkter'!BN10</f>
        <v>VS*(MCF/100)*B0*0.67*(12/16)</v>
      </c>
      <c r="BP10" s="120">
        <f>'[2]Forarbejdede produkter'!BO10</f>
        <v>0</v>
      </c>
      <c r="BQ10" s="120">
        <f>'[2]Forarbejdede produkter'!BP10</f>
        <v>0</v>
      </c>
      <c r="BR10" s="120">
        <f>'[2]Forarbejdede produkter'!BQ10</f>
        <v>0</v>
      </c>
      <c r="BS10" s="120">
        <f>'[2]Forarbejdede produkter'!BR10</f>
        <v>0</v>
      </c>
      <c r="BT10" s="120">
        <f>'[2]Forarbejdede produkter'!BS10</f>
        <v>0</v>
      </c>
      <c r="BU10" s="120">
        <f>'[2]Forarbejdede produkter'!BT10</f>
        <v>0</v>
      </c>
      <c r="BV10" s="120">
        <f>'[2]Forarbejdede produkter'!BU10</f>
        <v>0</v>
      </c>
      <c r="BW10" s="120">
        <f>'[2]Forarbejdede produkter'!BV10</f>
        <v>0</v>
      </c>
      <c r="BX10" s="120">
        <f>'[2]Forarbejdede produkter'!BW10</f>
        <v>0</v>
      </c>
      <c r="BY10" s="121">
        <f>'[2]Forarbejdede produkter'!BX10</f>
        <v>0</v>
      </c>
      <c r="BZ10" s="123">
        <f>'[2]Forarbejdede produkter'!BY10</f>
        <v>0</v>
      </c>
      <c r="CA10" s="122">
        <f>'[2]Forarbejdede produkter'!BZ10</f>
        <v>0</v>
      </c>
      <c r="CB10" s="120">
        <f>'[2]Forarbejdede produkter'!CA10</f>
        <v>0</v>
      </c>
      <c r="CC10" s="120">
        <f>'[2]Forarbejdede produkter'!CB10</f>
        <v>8.1</v>
      </c>
      <c r="CD10" s="120">
        <f>'[2]Forarbejdede produkter'!CC10</f>
        <v>0</v>
      </c>
      <c r="CE10" s="121">
        <f>'[2]Forarbejdede produkter'!CD10</f>
        <v>0</v>
      </c>
      <c r="CF10" s="123"/>
      <c r="CG10" s="123"/>
      <c r="CH10" s="123"/>
      <c r="CI10" s="123"/>
      <c r="CJ10" s="123"/>
      <c r="CK10" s="127">
        <f>'[2]Forarbejdede produkter'!CX10</f>
        <v>0</v>
      </c>
      <c r="CL10" s="123"/>
    </row>
    <row r="11" spans="1:90" ht="15.6" x14ac:dyDescent="0.3">
      <c r="A11" s="47">
        <f>'[2]Forarbejdede produkter'!A11</f>
        <v>7</v>
      </c>
      <c r="B11" s="48" t="str">
        <f>'[2]Forarbejdede produkter'!B11</f>
        <v>Svinekoed_little_pig_conv</v>
      </c>
      <c r="C11" s="48" t="str">
        <f>'[2]Forarbejdede produkter'!C11</f>
        <v>Piglet_31_live_conv</v>
      </c>
      <c r="D11" s="48" t="str">
        <f>'[2]Forarbejdede produkter'!D11</f>
        <v>Pig_live_conv</v>
      </c>
      <c r="E11" s="48" t="str">
        <f>'[2]Forarbejdede produkter'!E11</f>
        <v>Livestock_balance</v>
      </c>
      <c r="F11" s="48">
        <f>'[2]Forarbejdede produkter'!F11</f>
        <v>370</v>
      </c>
      <c r="G11" s="48" t="str">
        <f>'[2]Forarbejdede produkter'!G11</f>
        <v>Kg</v>
      </c>
      <c r="H11" s="55"/>
      <c r="I11" s="50">
        <f>'[2]Forarbejdede produkter'!I11</f>
        <v>0</v>
      </c>
      <c r="J11" s="50">
        <f>'[2]Forarbejdede produkter'!J11</f>
        <v>640</v>
      </c>
      <c r="K11" s="50">
        <f>'[2]Forarbejdede produkter'!K11</f>
        <v>79.87</v>
      </c>
      <c r="L11" s="50">
        <f>'[2]Forarbejdede produkter'!L11</f>
        <v>13.24</v>
      </c>
      <c r="M11" s="50">
        <f>'[2]Forarbejdede produkter'!M11</f>
        <v>5.95</v>
      </c>
      <c r="N11" s="50">
        <f>'[2]Forarbejdede produkter'!N11</f>
        <v>27.17</v>
      </c>
      <c r="O11" s="50">
        <f>'[2]Forarbejdede produkter'!O11</f>
        <v>0</v>
      </c>
      <c r="Q11" s="43"/>
      <c r="R11" s="43"/>
      <c r="S11" s="43"/>
      <c r="T11" s="43"/>
      <c r="U11" s="43"/>
      <c r="V11" s="43"/>
      <c r="W11" s="43"/>
      <c r="X11" s="51"/>
      <c r="Y11" s="52">
        <f>'[2]Forarbejdede produkter'!Y11</f>
        <v>7</v>
      </c>
      <c r="Z11" s="53" t="str">
        <f>'[2]Forarbejdede produkter'!Z11</f>
        <v>For_prod_7</v>
      </c>
      <c r="AA11" s="53">
        <f>'[2]Forarbejdede produkter'!AA11</f>
        <v>0</v>
      </c>
      <c r="AB11" s="53" t="e">
        <f>'[2]Forarbejdede produkter'!AB11</f>
        <v>#N/A</v>
      </c>
      <c r="AC11" s="53" t="e">
        <f>'[2]Forarbejdede produkter'!AC11</f>
        <v>#N/A</v>
      </c>
      <c r="AD11" s="53">
        <f>'[2]Forarbejdede produkter'!AD11</f>
        <v>0</v>
      </c>
      <c r="AE11" s="53">
        <f>'[2]Forarbejdede produkter'!AE11</f>
        <v>0</v>
      </c>
      <c r="AF11" s="53">
        <f>'[2]Forarbejdede produkter'!AF11</f>
        <v>0</v>
      </c>
      <c r="AI11" s="43">
        <f>'[2]Forarbejdede produkter'!AI11</f>
        <v>7</v>
      </c>
      <c r="AJ11" s="54" t="str">
        <f>'[2]Forarbejdede produkter'!AJ11</f>
        <v>Malkekvaeg_gylle_dybstroelse_og_gulv_conv</v>
      </c>
      <c r="AK11" s="54" t="str">
        <f>'[2]Forarbejdede produkter'!AK11</f>
        <v>Cattle_slurry_conv</v>
      </c>
      <c r="AL11" s="54" t="str">
        <f>'[2]Forarbejdede produkter'!AL11</f>
        <v>Livestock_manure_conv</v>
      </c>
      <c r="AM11" s="54" t="str">
        <f>'[2]Forarbejdede produkter'!AM11</f>
        <v>Field_application</v>
      </c>
      <c r="AN11" s="54">
        <f>'[2]Forarbejdede produkter'!AN11</f>
        <v>69</v>
      </c>
      <c r="AO11" s="54" t="str">
        <f>'[2]Forarbejdede produkter'!AO11</f>
        <v>Kg</v>
      </c>
      <c r="AP11" s="118">
        <f>'[2]Forarbejdede produkter'!AP11</f>
        <v>0</v>
      </c>
      <c r="AQ11" s="120">
        <f>'[2]Forarbejdede produkter'!AQ11</f>
        <v>80</v>
      </c>
      <c r="AR11" s="121" t="str">
        <f>'[2]Forarbejdede produkter'!AR11</f>
        <v>(VS_initial/100)*DM_waste+DM_straw*(1-(4.5/100))</v>
      </c>
      <c r="AS11" s="123"/>
      <c r="AT11" s="123"/>
      <c r="AU11" s="122">
        <f>'[2]Forarbejdede produkter'!AT11</f>
        <v>6.61</v>
      </c>
      <c r="AV11" s="121">
        <f>'[2]Forarbejdede produkter'!AU11</f>
        <v>0.24</v>
      </c>
      <c r="AW11" s="123"/>
      <c r="AX11" s="122">
        <f>'[2]Forarbejdede produkter'!AW11</f>
        <v>0</v>
      </c>
      <c r="AY11" s="120" t="str">
        <f>'[2]Forarbejdede produkter'!AX11</f>
        <v>VS er samlet mængde af VS for den pågældende gødning; MCF og B0 er som anført til venstre</v>
      </c>
      <c r="AZ11" s="120" t="str">
        <f>'[2]Forarbejdede produkter'!AY11</f>
        <v>VS*(MCF/100)*B0*0.67*9.375</v>
      </c>
      <c r="BA11" s="120">
        <f>'[2]Forarbejdede produkter'!AZ11</f>
        <v>0</v>
      </c>
      <c r="BB11" s="120">
        <f>'[2]Forarbejdede produkter'!BA11</f>
        <v>0</v>
      </c>
      <c r="BC11" s="120" t="str">
        <f>'[2]Forarbejdede produkter'!BB11</f>
        <v>VS*(MCF/100)*B0*0.67*55+VS*(MCF/100)*B0*1000*4*0.02175</v>
      </c>
      <c r="BD11" s="120">
        <f>'[2]Forarbejdede produkter'!BC11</f>
        <v>0</v>
      </c>
      <c r="BE11" s="120">
        <f>'[2]Forarbejdede produkter'!BD11</f>
        <v>0</v>
      </c>
      <c r="BF11" s="120" t="str">
        <f>'[2]Forarbejdede produkter'!BE11</f>
        <v>VS*(MCF/100)*B0*0.67*9.375</v>
      </c>
      <c r="BG11" s="120">
        <f>'[2]Forarbejdede produkter'!BF11</f>
        <v>0</v>
      </c>
      <c r="BH11" s="120">
        <f>'[2]Forarbejdede produkter'!BG11</f>
        <v>0</v>
      </c>
      <c r="BI11" s="121" t="str">
        <f>'[2]Forarbejdede produkter'!BH11</f>
        <v>VS*(MCF/100)*B0*0.67*(12/16)*4</v>
      </c>
      <c r="BJ11" s="123"/>
      <c r="BK11" s="122">
        <f>'[2]Forarbejdede produkter'!BJ11</f>
        <v>0</v>
      </c>
      <c r="BL11" s="120">
        <f>'[2]Forarbejdede produkter'!BK11</f>
        <v>0</v>
      </c>
      <c r="BM11" s="120">
        <f>'[2]Forarbejdede produkter'!BL11</f>
        <v>0</v>
      </c>
      <c r="BN11" s="120">
        <f>'[2]Forarbejdede produkter'!BM11</f>
        <v>0</v>
      </c>
      <c r="BO11" s="120" t="str">
        <f>'[2]Forarbejdede produkter'!BN11</f>
        <v>VS*(MCF/100)*B0*0.67*(12/16)</v>
      </c>
      <c r="BP11" s="120">
        <f>'[2]Forarbejdede produkter'!BO11</f>
        <v>0</v>
      </c>
      <c r="BQ11" s="120">
        <f>'[2]Forarbejdede produkter'!BP11</f>
        <v>0</v>
      </c>
      <c r="BR11" s="120">
        <f>'[2]Forarbejdede produkter'!BQ11</f>
        <v>0</v>
      </c>
      <c r="BS11" s="120">
        <f>'[2]Forarbejdede produkter'!BR11</f>
        <v>0</v>
      </c>
      <c r="BT11" s="120">
        <f>'[2]Forarbejdede produkter'!BS11</f>
        <v>0</v>
      </c>
      <c r="BU11" s="120">
        <f>'[2]Forarbejdede produkter'!BT11</f>
        <v>0</v>
      </c>
      <c r="BV11" s="120">
        <f>'[2]Forarbejdede produkter'!BU11</f>
        <v>0</v>
      </c>
      <c r="BW11" s="120">
        <f>'[2]Forarbejdede produkter'!BV11</f>
        <v>0</v>
      </c>
      <c r="BX11" s="120">
        <f>'[2]Forarbejdede produkter'!BW11</f>
        <v>0</v>
      </c>
      <c r="BY11" s="121">
        <f>'[2]Forarbejdede produkter'!BX11</f>
        <v>0</v>
      </c>
      <c r="BZ11" s="123">
        <f>'[2]Forarbejdede produkter'!BY11</f>
        <v>0</v>
      </c>
      <c r="CA11" s="122">
        <f>'[2]Forarbejdede produkter'!BZ11</f>
        <v>0</v>
      </c>
      <c r="CB11" s="120">
        <f>'[2]Forarbejdede produkter'!CA11</f>
        <v>0</v>
      </c>
      <c r="CC11" s="120">
        <f>'[2]Forarbejdede produkter'!CB11</f>
        <v>12</v>
      </c>
      <c r="CD11" s="120">
        <f>'[2]Forarbejdede produkter'!CC11</f>
        <v>0</v>
      </c>
      <c r="CE11" s="121">
        <f>'[2]Forarbejdede produkter'!CD11</f>
        <v>0</v>
      </c>
      <c r="CF11" s="123"/>
      <c r="CG11" s="123"/>
      <c r="CH11" s="123"/>
      <c r="CI11" s="123"/>
      <c r="CJ11" s="123"/>
      <c r="CK11" s="127">
        <f>'[2]Forarbejdede produkter'!CX11</f>
        <v>0</v>
      </c>
      <c r="CL11" s="123"/>
    </row>
    <row r="12" spans="1:90" ht="15.6" x14ac:dyDescent="0.3">
      <c r="A12" s="47">
        <f>'[2]Forarbejdede produkter'!A12</f>
        <v>8</v>
      </c>
      <c r="B12" s="48" t="str">
        <f>'[2]Forarbejdede produkter'!B12</f>
        <v>Svinekoed_slaugther_pig_conv</v>
      </c>
      <c r="C12" s="48" t="str">
        <f>'[2]Forarbejdede produkter'!C12</f>
        <v>Pork_meat_conv</v>
      </c>
      <c r="D12" s="48" t="str">
        <f>'[2]Forarbejdede produkter'!D12</f>
        <v>Meat</v>
      </c>
      <c r="E12" s="48" t="str">
        <f>'[2]Forarbejdede produkter'!E12</f>
        <v>Exit_model</v>
      </c>
      <c r="F12" s="48">
        <f>'[2]Forarbejdede produkter'!F12</f>
        <v>370</v>
      </c>
      <c r="G12" s="48" t="str">
        <f>'[2]Forarbejdede produkter'!G12</f>
        <v>Kg</v>
      </c>
      <c r="H12" s="55"/>
      <c r="I12" s="50">
        <f>'[2]Forarbejdede produkter'!I12</f>
        <v>0</v>
      </c>
      <c r="J12" s="50">
        <f>'[2]Forarbejdede produkter'!J12</f>
        <v>680</v>
      </c>
      <c r="K12" s="50">
        <f>'[2]Forarbejdede produkter'!K12</f>
        <v>78.7</v>
      </c>
      <c r="L12" s="50">
        <f>'[2]Forarbejdede produkter'!L12</f>
        <v>14.86</v>
      </c>
      <c r="M12" s="50">
        <f>'[2]Forarbejdede produkter'!M12</f>
        <v>5.95</v>
      </c>
      <c r="N12" s="50">
        <f>'[2]Forarbejdede produkter'!N12</f>
        <v>27.17</v>
      </c>
      <c r="O12" s="50">
        <f>'[2]Forarbejdede produkter'!O12</f>
        <v>0</v>
      </c>
      <c r="Q12" s="43"/>
      <c r="R12" s="43"/>
      <c r="S12" s="43"/>
      <c r="T12" s="43"/>
      <c r="U12" s="43"/>
      <c r="V12" s="43"/>
      <c r="W12" s="43"/>
      <c r="X12" s="51"/>
      <c r="Y12" s="52">
        <f>'[2]Forarbejdede produkter'!Y12</f>
        <v>8</v>
      </c>
      <c r="Z12" s="53" t="str">
        <f>'[2]Forarbejdede produkter'!Z12</f>
        <v>For_prod_8</v>
      </c>
      <c r="AA12" s="53">
        <f>'[2]Forarbejdede produkter'!AA12</f>
        <v>0</v>
      </c>
      <c r="AB12" s="53" t="e">
        <f>'[2]Forarbejdede produkter'!AB12</f>
        <v>#N/A</v>
      </c>
      <c r="AC12" s="53" t="e">
        <f>'[2]Forarbejdede produkter'!AC12</f>
        <v>#N/A</v>
      </c>
      <c r="AD12" s="53">
        <f>'[2]Forarbejdede produkter'!AD12</f>
        <v>0</v>
      </c>
      <c r="AE12" s="53">
        <f>'[2]Forarbejdede produkter'!AE12</f>
        <v>0</v>
      </c>
      <c r="AF12" s="53">
        <f>'[2]Forarbejdede produkter'!AF12</f>
        <v>0</v>
      </c>
      <c r="AI12" s="43">
        <f>'[2]Forarbejdede produkter'!AI12</f>
        <v>8</v>
      </c>
      <c r="AJ12" s="54" t="str">
        <f>'[2]Forarbejdede produkter'!AJ12</f>
        <v>Malkekvaeg_godning_afsat_på_mark_conv</v>
      </c>
      <c r="AK12" s="54" t="str">
        <f>'[2]Forarbejdede produkter'!AK12</f>
        <v>Cattle_dung_urine_field_conv</v>
      </c>
      <c r="AL12" s="54" t="str">
        <f>'[2]Forarbejdede produkter'!AL12</f>
        <v>Dung_field_conv</v>
      </c>
      <c r="AM12" s="54" t="str">
        <f>'[2]Forarbejdede produkter'!AM12</f>
        <v>Field_application</v>
      </c>
      <c r="AN12" s="54">
        <f>'[2]Forarbejdede produkter'!AN12</f>
        <v>87</v>
      </c>
      <c r="AO12" s="54" t="str">
        <f>'[2]Forarbejdede produkter'!AO12</f>
        <v>Kg</v>
      </c>
      <c r="AP12" s="118" t="str">
        <f>'[2]Forarbejdede produkter'!AP12</f>
        <v>TS; Som for gylle fra bindestald</v>
      </c>
      <c r="AQ12" s="120">
        <f>'[2]Forarbejdede produkter'!AQ12</f>
        <v>80</v>
      </c>
      <c r="AR12" s="121" t="str">
        <f>'[2]Forarbejdede produkter'!AR12</f>
        <v>(VS_initial/100)*DM_waste</v>
      </c>
      <c r="AS12" s="123"/>
      <c r="AT12" s="123"/>
      <c r="AU12" s="122">
        <f>'[2]Forarbejdede produkter'!AT12</f>
        <v>1</v>
      </c>
      <c r="AV12" s="121">
        <f>'[2]Forarbejdede produkter'!AU12</f>
        <v>0.24</v>
      </c>
      <c r="AW12" s="123"/>
      <c r="AX12" s="122">
        <f>'[2]Forarbejdede produkter'!AW12</f>
        <v>0</v>
      </c>
      <c r="AY12" s="120" t="str">
        <f>'[2]Forarbejdede produkter'!AX12</f>
        <v>VS er samlet mængde af VS for den pågældende gødning; MCF og B0 er som anført til venstre</v>
      </c>
      <c r="AZ12" s="120" t="str">
        <f>'[2]Forarbejdede produkter'!AY12</f>
        <v>VS*(MCF/100)*B0*0.67*9.375</v>
      </c>
      <c r="BA12" s="120">
        <f>'[2]Forarbejdede produkter'!AZ12</f>
        <v>0</v>
      </c>
      <c r="BB12" s="120">
        <f>'[2]Forarbejdede produkter'!BA12</f>
        <v>0</v>
      </c>
      <c r="BC12" s="120" t="str">
        <f>'[2]Forarbejdede produkter'!BB12</f>
        <v>VS*(MCF/100)*B0*0.67*55+VS*(MCF/100)*B0*1000*4*0.02175</v>
      </c>
      <c r="BD12" s="120">
        <f>'[2]Forarbejdede produkter'!BC12</f>
        <v>0</v>
      </c>
      <c r="BE12" s="120">
        <f>'[2]Forarbejdede produkter'!BD12</f>
        <v>0</v>
      </c>
      <c r="BF12" s="120" t="str">
        <f>'[2]Forarbejdede produkter'!BE12</f>
        <v>VS*(MCF/100)*B0*0.67*9.375</v>
      </c>
      <c r="BG12" s="120">
        <f>'[2]Forarbejdede produkter'!BF12</f>
        <v>0</v>
      </c>
      <c r="BH12" s="120">
        <f>'[2]Forarbejdede produkter'!BG12</f>
        <v>0</v>
      </c>
      <c r="BI12" s="121" t="str">
        <f>'[2]Forarbejdede produkter'!BH12</f>
        <v>VS*(MCF/100)*B0*0.67*(12/16)*4</v>
      </c>
      <c r="BJ12" s="123"/>
      <c r="BK12" s="122">
        <f>'[2]Forarbejdede produkter'!BJ12</f>
        <v>0</v>
      </c>
      <c r="BL12" s="120">
        <f>'[2]Forarbejdede produkter'!BK12</f>
        <v>0</v>
      </c>
      <c r="BM12" s="120">
        <f>'[2]Forarbejdede produkter'!BL12</f>
        <v>0</v>
      </c>
      <c r="BN12" s="120">
        <f>'[2]Forarbejdede produkter'!BM12</f>
        <v>0</v>
      </c>
      <c r="BO12" s="120" t="str">
        <f>'[2]Forarbejdede produkter'!BN12</f>
        <v>VS*(MCF/100)*B0*0.67*(12/16)</v>
      </c>
      <c r="BP12" s="120">
        <f>'[2]Forarbejdede produkter'!BO12</f>
        <v>0</v>
      </c>
      <c r="BQ12" s="120">
        <f>'[2]Forarbejdede produkter'!BP12</f>
        <v>0</v>
      </c>
      <c r="BR12" s="120">
        <f>'[2]Forarbejdede produkter'!BQ12</f>
        <v>0</v>
      </c>
      <c r="BS12" s="120">
        <f>'[2]Forarbejdede produkter'!BR12</f>
        <v>0</v>
      </c>
      <c r="BT12" s="120">
        <f>'[2]Forarbejdede produkter'!BS12</f>
        <v>0</v>
      </c>
      <c r="BU12" s="120">
        <f>'[2]Forarbejdede produkter'!BT12</f>
        <v>0</v>
      </c>
      <c r="BV12" s="120">
        <f>'[2]Forarbejdede produkter'!BU12</f>
        <v>0</v>
      </c>
      <c r="BW12" s="120">
        <f>'[2]Forarbejdede produkter'!BV12</f>
        <v>1.5</v>
      </c>
      <c r="BX12" s="120">
        <f>'[2]Forarbejdede produkter'!BW12</f>
        <v>0</v>
      </c>
      <c r="BY12" s="121">
        <f>'[2]Forarbejdede produkter'!BX12</f>
        <v>0</v>
      </c>
      <c r="BZ12" s="123">
        <f>'[2]Forarbejdede produkter'!BY12</f>
        <v>7.5</v>
      </c>
      <c r="CA12" s="122">
        <f>'[2]Forarbejdede produkter'!BZ12</f>
        <v>0</v>
      </c>
      <c r="CB12" s="120">
        <f>'[2]Forarbejdede produkter'!CA12</f>
        <v>0</v>
      </c>
      <c r="CC12" s="120">
        <f>'[2]Forarbejdede produkter'!CB12</f>
        <v>7</v>
      </c>
      <c r="CD12" s="120">
        <f>'[2]Forarbejdede produkter'!CC12</f>
        <v>0</v>
      </c>
      <c r="CE12" s="121">
        <f>'[2]Forarbejdede produkter'!CD12</f>
        <v>0</v>
      </c>
      <c r="CF12" s="123"/>
      <c r="CG12" s="123"/>
      <c r="CH12" s="123"/>
      <c r="CI12" s="123"/>
      <c r="CJ12" s="123"/>
      <c r="CK12" s="127">
        <f>'[2]Forarbejdede produkter'!CX12</f>
        <v>0</v>
      </c>
      <c r="CL12" s="123"/>
    </row>
    <row r="13" spans="1:90" ht="15.6" x14ac:dyDescent="0.3">
      <c r="A13" s="47">
        <f>'[2]Forarbejdede produkter'!A13</f>
        <v>9</v>
      </c>
      <c r="B13" s="48" t="str">
        <f>'[2]Forarbejdede produkter'!B13</f>
        <v>Biogas_not_upgraded</v>
      </c>
      <c r="C13" s="48" t="str">
        <f>'[2]Forarbejdede produkter'!C13</f>
        <v>Biogas_not_upgraded</v>
      </c>
      <c r="D13" s="48" t="str">
        <f>'[2]Forarbejdede produkter'!D13</f>
        <v>Energi</v>
      </c>
      <c r="E13" s="48" t="str">
        <f>'[2]Forarbejdede produkter'!E13</f>
        <v>Forarbejdet</v>
      </c>
      <c r="F13" s="48">
        <f>'[2]Forarbejdede produkter'!F13</f>
        <v>1000</v>
      </c>
      <c r="G13" s="48" t="str">
        <f>'[2]Forarbejdede produkter'!G13</f>
        <v>kg</v>
      </c>
      <c r="H13" s="55"/>
      <c r="I13" s="50">
        <f>'[2]Forarbejdede produkter'!I13</f>
        <v>0</v>
      </c>
      <c r="J13" s="50">
        <f>'[2]Forarbejdede produkter'!J13</f>
        <v>750</v>
      </c>
      <c r="K13" s="50">
        <f>'[2]Forarbejdede produkter'!K13</f>
        <v>0</v>
      </c>
      <c r="L13" s="50">
        <f>'[2]Forarbejdede produkter'!L13</f>
        <v>0</v>
      </c>
      <c r="M13" s="50">
        <f>'[2]Forarbejdede produkter'!M13</f>
        <v>0</v>
      </c>
      <c r="N13" s="50">
        <f>'[2]Forarbejdede produkter'!N13</f>
        <v>55</v>
      </c>
      <c r="O13" s="50">
        <f>'[2]Forarbejdede produkter'!O13</f>
        <v>0</v>
      </c>
      <c r="Q13" s="43"/>
      <c r="R13" s="43"/>
      <c r="S13" s="43"/>
      <c r="T13" s="43"/>
      <c r="U13" s="43"/>
      <c r="V13" s="43"/>
      <c r="W13" s="43"/>
      <c r="X13" s="51"/>
      <c r="Y13" s="52">
        <f>'[2]Forarbejdede produkter'!Y13</f>
        <v>9</v>
      </c>
      <c r="Z13" s="53" t="str">
        <f>'[2]Forarbejdede produkter'!Z13</f>
        <v>For_prod_9</v>
      </c>
      <c r="AA13" s="53">
        <f>'[2]Forarbejdede produkter'!AA13</f>
        <v>0</v>
      </c>
      <c r="AB13" s="53" t="e">
        <f>'[2]Forarbejdede produkter'!AB13</f>
        <v>#N/A</v>
      </c>
      <c r="AC13" s="53" t="e">
        <f>'[2]Forarbejdede produkter'!AC13</f>
        <v>#N/A</v>
      </c>
      <c r="AD13" s="53">
        <f>'[2]Forarbejdede produkter'!AD13</f>
        <v>0</v>
      </c>
      <c r="AE13" s="53">
        <f>'[2]Forarbejdede produkter'!AE13</f>
        <v>0</v>
      </c>
      <c r="AF13" s="53">
        <f>'[2]Forarbejdede produkter'!AF13</f>
        <v>0</v>
      </c>
      <c r="AI13" s="43">
        <f>'[2]Forarbejdede produkter'!AI13</f>
        <v>9</v>
      </c>
      <c r="AJ13" s="54" t="str">
        <f>'[2]Forarbejdede produkter'!AJ13</f>
        <v>Soer_gylle_indi_delvis_spaltegulv_conv</v>
      </c>
      <c r="AK13" s="54" t="str">
        <f>'[2]Forarbejdede produkter'!AK13</f>
        <v>Pig_slurry_conv</v>
      </c>
      <c r="AL13" s="54" t="str">
        <f>'[2]Forarbejdede produkter'!AL13</f>
        <v>Livestock_manure_conv</v>
      </c>
      <c r="AM13" s="54" t="str">
        <f>'[2]Forarbejdede produkter'!AM13</f>
        <v>Field_application</v>
      </c>
      <c r="AN13" s="54">
        <f>'[2]Forarbejdede produkter'!AN13</f>
        <v>45</v>
      </c>
      <c r="AO13" s="54" t="str">
        <f>'[2]Forarbejdede produkter'!AO13</f>
        <v>Kg</v>
      </c>
      <c r="AP13" s="118">
        <f>'[2]Forarbejdede produkter'!AP13</f>
        <v>0</v>
      </c>
      <c r="AQ13" s="120">
        <f>'[2]Forarbejdede produkter'!AQ13</f>
        <v>80</v>
      </c>
      <c r="AR13" s="121" t="str">
        <f>'[2]Forarbejdede produkter'!AR13</f>
        <v>(VS_initial/100)*DM_waste+DM_straw*(1-(4.5/100))</v>
      </c>
      <c r="AS13" s="123"/>
      <c r="AT13" s="123"/>
      <c r="AU13" s="122">
        <f>'[2]Forarbejdede produkter'!AT13</f>
        <v>9.32</v>
      </c>
      <c r="AV13" s="121">
        <f>'[2]Forarbejdede produkter'!AU13</f>
        <v>0.45</v>
      </c>
      <c r="AW13" s="123"/>
      <c r="AX13" s="122">
        <f>'[2]Forarbejdede produkter'!AW13</f>
        <v>0</v>
      </c>
      <c r="AY13" s="120" t="str">
        <f>'[2]Forarbejdede produkter'!AX13</f>
        <v>VS er samlet mængde af VS for den pågældende gødning; MCF og B0 er som anført til venstre</v>
      </c>
      <c r="AZ13" s="120" t="str">
        <f>'[2]Forarbejdede produkter'!AY13</f>
        <v>VS*(MCF/100)*B0*0.67*9.375</v>
      </c>
      <c r="BA13" s="120">
        <f>'[2]Forarbejdede produkter'!AZ13</f>
        <v>0</v>
      </c>
      <c r="BB13" s="120">
        <f>'[2]Forarbejdede produkter'!BA13</f>
        <v>0</v>
      </c>
      <c r="BC13" s="120" t="str">
        <f>'[2]Forarbejdede produkter'!BB13</f>
        <v>VS*(MCF/100)*B0*0.67*55+VS*(MCF/100)*B0*1000*4*0.02175</v>
      </c>
      <c r="BD13" s="120">
        <f>'[2]Forarbejdede produkter'!BC13</f>
        <v>0</v>
      </c>
      <c r="BE13" s="120">
        <f>'[2]Forarbejdede produkter'!BD13</f>
        <v>0</v>
      </c>
      <c r="BF13" s="120" t="str">
        <f>'[2]Forarbejdede produkter'!BE13</f>
        <v>VS*(MCF/100)*B0*0.67*9.375</v>
      </c>
      <c r="BG13" s="120">
        <f>'[2]Forarbejdede produkter'!BF13</f>
        <v>0</v>
      </c>
      <c r="BH13" s="120">
        <f>'[2]Forarbejdede produkter'!BG13</f>
        <v>0</v>
      </c>
      <c r="BI13" s="121" t="str">
        <f>'[2]Forarbejdede produkter'!BH13</f>
        <v>VS*(MCF/100)*B0*0.67*(12/16)*4</v>
      </c>
      <c r="BJ13" s="123"/>
      <c r="BK13" s="122">
        <f>'[2]Forarbejdede produkter'!BJ13</f>
        <v>0</v>
      </c>
      <c r="BL13" s="120">
        <f>'[2]Forarbejdede produkter'!BK13</f>
        <v>0</v>
      </c>
      <c r="BM13" s="120">
        <f>'[2]Forarbejdede produkter'!BL13</f>
        <v>0</v>
      </c>
      <c r="BN13" s="120">
        <f>'[2]Forarbejdede produkter'!BM13</f>
        <v>0</v>
      </c>
      <c r="BO13" s="120" t="str">
        <f>'[2]Forarbejdede produkter'!BN13</f>
        <v>VS*(MCF/100)*B0*0.67*(12/16)</v>
      </c>
      <c r="BP13" s="120">
        <f>'[2]Forarbejdede produkter'!BO13</f>
        <v>0</v>
      </c>
      <c r="BQ13" s="120">
        <f>'[2]Forarbejdede produkter'!BP13</f>
        <v>0</v>
      </c>
      <c r="BR13" s="120">
        <f>'[2]Forarbejdede produkter'!BQ13</f>
        <v>0</v>
      </c>
      <c r="BS13" s="120">
        <f>'[2]Forarbejdede produkter'!BR13</f>
        <v>0</v>
      </c>
      <c r="BT13" s="120">
        <f>'[2]Forarbejdede produkter'!BS13</f>
        <v>0</v>
      </c>
      <c r="BU13" s="120">
        <f>'[2]Forarbejdede produkter'!BT13</f>
        <v>0</v>
      </c>
      <c r="BV13" s="120">
        <f>'[2]Forarbejdede produkter'!BU13</f>
        <v>0</v>
      </c>
      <c r="BW13" s="120">
        <f>'[2]Forarbejdede produkter'!BV13</f>
        <v>0</v>
      </c>
      <c r="BX13" s="120">
        <f>'[2]Forarbejdede produkter'!BW13</f>
        <v>0</v>
      </c>
      <c r="BY13" s="121">
        <f>'[2]Forarbejdede produkter'!BX13</f>
        <v>0</v>
      </c>
      <c r="BZ13" s="123">
        <f>'[2]Forarbejdede produkter'!BY13</f>
        <v>0</v>
      </c>
      <c r="CA13" s="122">
        <f>'[2]Forarbejdede produkter'!BZ13</f>
        <v>0</v>
      </c>
      <c r="CB13" s="120">
        <f>'[2]Forarbejdede produkter'!CA13</f>
        <v>0</v>
      </c>
      <c r="CC13" s="120">
        <f>'[2]Forarbejdede produkter'!CB13</f>
        <v>9.75</v>
      </c>
      <c r="CD13" s="120">
        <f>'[2]Forarbejdede produkter'!CC13</f>
        <v>0</v>
      </c>
      <c r="CE13" s="121">
        <f>'[2]Forarbejdede produkter'!CD13</f>
        <v>0</v>
      </c>
      <c r="CF13" s="123"/>
      <c r="CG13" s="123"/>
      <c r="CH13" s="123"/>
      <c r="CI13" s="123"/>
      <c r="CJ13" s="123"/>
      <c r="CK13" s="127">
        <f>'[2]Forarbejdede produkter'!CX13</f>
        <v>0</v>
      </c>
      <c r="CL13" s="123"/>
    </row>
    <row r="14" spans="1:90" ht="15.6" x14ac:dyDescent="0.3">
      <c r="A14" s="47">
        <f>'[2]Forarbejdede produkter'!A14</f>
        <v>10</v>
      </c>
      <c r="B14" s="48" t="str">
        <f>'[2]Forarbejdede produkter'!B14</f>
        <v>Kvaeg_affald_conv</v>
      </c>
      <c r="C14" s="48" t="str">
        <f>'[2]Forarbejdede produkter'!C14</f>
        <v>Dead_meat_conv</v>
      </c>
      <c r="D14" s="48" t="str">
        <f>'[2]Forarbejdede produkter'!D14</f>
        <v>Dead_meat</v>
      </c>
      <c r="E14" s="48" t="str">
        <f>'[2]Forarbejdede produkter'!E14</f>
        <v>Exit_model</v>
      </c>
      <c r="F14" s="48">
        <f>'[2]Forarbejdede produkter'!F14</f>
        <v>350</v>
      </c>
      <c r="G14" s="48" t="str">
        <f>'[2]Forarbejdede produkter'!G14</f>
        <v>Kg</v>
      </c>
      <c r="H14" s="55"/>
      <c r="I14" s="50">
        <f>'[2]Forarbejdede produkter'!I14</f>
        <v>0</v>
      </c>
      <c r="J14" s="50">
        <f>'[2]Forarbejdede produkter'!J14</f>
        <v>680</v>
      </c>
      <c r="K14" s="50">
        <f>'[2]Forarbejdede produkter'!K14</f>
        <v>73.14</v>
      </c>
      <c r="L14" s="50">
        <f>'[2]Forarbejdede produkter'!L14</f>
        <v>17.43</v>
      </c>
      <c r="M14" s="50">
        <f>'[2]Forarbejdede produkter'!M14</f>
        <v>5.14</v>
      </c>
      <c r="N14" s="50">
        <f>'[2]Forarbejdede produkter'!N14</f>
        <v>19.63</v>
      </c>
      <c r="O14" s="50">
        <f>'[2]Forarbejdede produkter'!O14</f>
        <v>457.125</v>
      </c>
      <c r="Q14" s="43"/>
      <c r="R14" s="43"/>
      <c r="S14" s="43"/>
      <c r="T14" s="43"/>
      <c r="U14" s="43"/>
      <c r="V14" s="43"/>
      <c r="W14" s="43"/>
      <c r="X14" s="51"/>
      <c r="Y14" s="52">
        <f>'[2]Forarbejdede produkter'!Y14</f>
        <v>10</v>
      </c>
      <c r="Z14" s="53" t="str">
        <f>'[2]Forarbejdede produkter'!Z14</f>
        <v>For_prod_10</v>
      </c>
      <c r="AA14" s="53">
        <f>'[2]Forarbejdede produkter'!AA14</f>
        <v>0</v>
      </c>
      <c r="AB14" s="53" t="e">
        <f>'[2]Forarbejdede produkter'!AB14</f>
        <v>#N/A</v>
      </c>
      <c r="AC14" s="53" t="e">
        <f>'[2]Forarbejdede produkter'!AC14</f>
        <v>#N/A</v>
      </c>
      <c r="AD14" s="53">
        <f>'[2]Forarbejdede produkter'!AD14</f>
        <v>0</v>
      </c>
      <c r="AE14" s="53">
        <f>'[2]Forarbejdede produkter'!AE14</f>
        <v>0</v>
      </c>
      <c r="AF14" s="53">
        <f>'[2]Forarbejdede produkter'!AF14</f>
        <v>0</v>
      </c>
      <c r="AI14" s="43">
        <f>'[2]Forarbejdede produkter'!AI14</f>
        <v>10</v>
      </c>
      <c r="AJ14" s="54" t="str">
        <f>'[2]Forarbejdede produkter'!AJ14</f>
        <v>Soer_fast_moeg_conv</v>
      </c>
      <c r="AK14" s="54" t="str">
        <f>'[2]Forarbejdede produkter'!AK14</f>
        <v>Pig_solid_manure_conv</v>
      </c>
      <c r="AL14" s="54" t="str">
        <f>'[2]Forarbejdede produkter'!AL14</f>
        <v>Livestock_manure_conv</v>
      </c>
      <c r="AM14" s="54" t="str">
        <f>'[2]Forarbejdede produkter'!AM14</f>
        <v>Field_application</v>
      </c>
      <c r="AN14" s="54">
        <f>'[2]Forarbejdede produkter'!AN14</f>
        <v>230</v>
      </c>
      <c r="AO14" s="54" t="str">
        <f>'[2]Forarbejdede produkter'!AO14</f>
        <v>Kg</v>
      </c>
      <c r="AP14" s="118">
        <f>'[2]Forarbejdede produkter'!AP14</f>
        <v>0</v>
      </c>
      <c r="AQ14" s="120">
        <f>'[2]Forarbejdede produkter'!AQ14</f>
        <v>80</v>
      </c>
      <c r="AR14" s="121" t="str">
        <f>'[2]Forarbejdede produkter'!AR14</f>
        <v>(VS_initial/100)*DM_waste+DM_straw*(1-(4.5/100))</v>
      </c>
      <c r="AS14" s="123"/>
      <c r="AT14" s="123"/>
      <c r="AU14" s="122">
        <f>'[2]Forarbejdede produkter'!AT14</f>
        <v>2</v>
      </c>
      <c r="AV14" s="121">
        <f>'[2]Forarbejdede produkter'!AU14</f>
        <v>0.45</v>
      </c>
      <c r="AW14" s="123"/>
      <c r="AX14" s="122">
        <f>'[2]Forarbejdede produkter'!AW14</f>
        <v>0</v>
      </c>
      <c r="AY14" s="120" t="str">
        <f>'[2]Forarbejdede produkter'!AX14</f>
        <v>VS er samlet mængde af VS for den pågældende gødning; MCF og B0 er som anført til venstre</v>
      </c>
      <c r="AZ14" s="120" t="str">
        <f>'[2]Forarbejdede produkter'!AY14</f>
        <v>VS*(MCF/100)*B0*0.67*9.375</v>
      </c>
      <c r="BA14" s="120">
        <f>'[2]Forarbejdede produkter'!AZ14</f>
        <v>0</v>
      </c>
      <c r="BB14" s="120">
        <f>'[2]Forarbejdede produkter'!BA14</f>
        <v>40.299999999999997</v>
      </c>
      <c r="BC14" s="120" t="str">
        <f>'[2]Forarbejdede produkter'!BB14</f>
        <v>VS*(MCF/100)*B0*0.67*55+VS*(MCF/100)*B0*1000*4*0.02175</v>
      </c>
      <c r="BD14" s="120">
        <f>'[2]Forarbejdede produkter'!BC14</f>
        <v>0</v>
      </c>
      <c r="BE14" s="120">
        <f>'[2]Forarbejdede produkter'!BD14</f>
        <v>40.299999999999997</v>
      </c>
      <c r="BF14" s="120" t="str">
        <f>'[2]Forarbejdede produkter'!BE14</f>
        <v>VS*(MCF/100)*B0*0.67*9.375</v>
      </c>
      <c r="BG14" s="120">
        <f>'[2]Forarbejdede produkter'!BF14</f>
        <v>0</v>
      </c>
      <c r="BH14" s="120">
        <f>'[2]Forarbejdede produkter'!BG14</f>
        <v>40.299999999999997</v>
      </c>
      <c r="BI14" s="121" t="str">
        <f>'[2]Forarbejdede produkter'!BH14</f>
        <v>VS*(MCF/100)*B0*0.67*(12/16)*4</v>
      </c>
      <c r="BJ14" s="123"/>
      <c r="BK14" s="122">
        <f>'[2]Forarbejdede produkter'!BJ14</f>
        <v>40.299999999999997</v>
      </c>
      <c r="BL14" s="120">
        <f>'[2]Forarbejdede produkter'!BK14</f>
        <v>0</v>
      </c>
      <c r="BM14" s="120">
        <f>'[2]Forarbejdede produkter'!BL14</f>
        <v>0</v>
      </c>
      <c r="BN14" s="120">
        <f>'[2]Forarbejdede produkter'!BM14</f>
        <v>0</v>
      </c>
      <c r="BO14" s="120" t="str">
        <f>'[2]Forarbejdede produkter'!BN14</f>
        <v>VS*(MCF/100)*B0*0.67*(12/16)</v>
      </c>
      <c r="BP14" s="120">
        <f>'[2]Forarbejdede produkter'!BO14</f>
        <v>0</v>
      </c>
      <c r="BQ14" s="120">
        <f>'[2]Forarbejdede produkter'!BP14</f>
        <v>0</v>
      </c>
      <c r="BR14" s="120">
        <f>'[2]Forarbejdede produkter'!BQ14</f>
        <v>0</v>
      </c>
      <c r="BS14" s="120">
        <f>'[2]Forarbejdede produkter'!BR14</f>
        <v>0</v>
      </c>
      <c r="BT14" s="120">
        <f>'[2]Forarbejdede produkter'!BS14</f>
        <v>0</v>
      </c>
      <c r="BU14" s="120">
        <f>'[2]Forarbejdede produkter'!BT14</f>
        <v>0</v>
      </c>
      <c r="BV14" s="120">
        <f>'[2]Forarbejdede produkter'!BU14</f>
        <v>0</v>
      </c>
      <c r="BW14" s="120">
        <f>'[2]Forarbejdede produkter'!BV14</f>
        <v>0</v>
      </c>
      <c r="BX14" s="120">
        <f>'[2]Forarbejdede produkter'!BW14</f>
        <v>0</v>
      </c>
      <c r="BY14" s="121">
        <f>'[2]Forarbejdede produkter'!BX14</f>
        <v>0</v>
      </c>
      <c r="BZ14" s="123">
        <f>'[2]Forarbejdede produkter'!BY14</f>
        <v>0</v>
      </c>
      <c r="CA14" s="122">
        <f>'[2]Forarbejdede produkter'!BZ14</f>
        <v>0</v>
      </c>
      <c r="CB14" s="120">
        <f>'[2]Forarbejdede produkter'!CA14</f>
        <v>0</v>
      </c>
      <c r="CC14" s="120">
        <f>'[2]Forarbejdede produkter'!CB14</f>
        <v>0</v>
      </c>
      <c r="CD14" s="120">
        <f>'[2]Forarbejdede produkter'!CC14</f>
        <v>0</v>
      </c>
      <c r="CE14" s="121">
        <f>'[2]Forarbejdede produkter'!CD14</f>
        <v>0</v>
      </c>
      <c r="CF14" s="123"/>
      <c r="CG14" s="123"/>
      <c r="CH14" s="123"/>
      <c r="CI14" s="123"/>
      <c r="CJ14" s="123"/>
      <c r="CK14" s="127">
        <f>'[2]Forarbejdede produkter'!CX14</f>
        <v>3</v>
      </c>
      <c r="CL14" s="123"/>
    </row>
    <row r="15" spans="1:90" ht="15.6" x14ac:dyDescent="0.3">
      <c r="A15" s="47">
        <f>'[2]Forarbejdede produkter'!A15</f>
        <v>11</v>
      </c>
      <c r="B15" s="48" t="str">
        <f>'[2]Forarbejdede produkter'!B15</f>
        <v>Foster_kvaeg_dairy_heavy_org</v>
      </c>
      <c r="C15" s="48" t="str">
        <f>'[2]Forarbejdede produkter'!C15</f>
        <v>Calf_dairy_heavy_live_org</v>
      </c>
      <c r="D15" s="48" t="str">
        <f>'[2]Forarbejdede produkter'!D15</f>
        <v>Cattle_heavy_live_org</v>
      </c>
      <c r="E15" s="48" t="str">
        <f>'[2]Forarbejdede produkter'!E15</f>
        <v>Livestock_balance</v>
      </c>
      <c r="F15" s="48">
        <f>'[2]Forarbejdede produkter'!F15</f>
        <v>350</v>
      </c>
      <c r="G15" s="48" t="str">
        <f>'[2]Forarbejdede produkter'!G15</f>
        <v>Kg</v>
      </c>
      <c r="H15" s="55"/>
      <c r="I15" s="50">
        <f>'[2]Forarbejdede produkter'!I15</f>
        <v>0</v>
      </c>
      <c r="J15" s="50">
        <f>'[2]Forarbejdede produkter'!J15</f>
        <v>680</v>
      </c>
      <c r="K15" s="50">
        <f>'[2]Forarbejdede produkter'!K15</f>
        <v>84.569919999999996</v>
      </c>
      <c r="L15" s="50">
        <f>'[2]Forarbejdede produkter'!L15</f>
        <v>29.14</v>
      </c>
      <c r="M15" s="50">
        <f>'[2]Forarbejdede produkter'!M15</f>
        <v>6</v>
      </c>
      <c r="N15" s="50">
        <f>'[2]Forarbejdede produkter'!N15</f>
        <v>19.63</v>
      </c>
      <c r="O15" s="50">
        <f>'[2]Forarbejdede produkter'!O15</f>
        <v>528.56200000000001</v>
      </c>
      <c r="Q15" s="43"/>
      <c r="R15" s="43"/>
      <c r="S15" s="43"/>
      <c r="T15" s="43"/>
      <c r="U15" s="43"/>
      <c r="V15" s="43"/>
      <c r="W15" s="43"/>
      <c r="X15" s="51"/>
      <c r="Y15" s="52">
        <f>'[2]Forarbejdede produkter'!Y15</f>
        <v>11</v>
      </c>
      <c r="Z15" s="53" t="str">
        <f>'[2]Forarbejdede produkter'!Z15</f>
        <v>For_prod_11</v>
      </c>
      <c r="AA15" s="53">
        <f>'[2]Forarbejdede produkter'!AA15</f>
        <v>0</v>
      </c>
      <c r="AB15" s="53" t="e">
        <f>'[2]Forarbejdede produkter'!AB15</f>
        <v>#N/A</v>
      </c>
      <c r="AC15" s="53" t="e">
        <f>'[2]Forarbejdede produkter'!AC15</f>
        <v>#N/A</v>
      </c>
      <c r="AD15" s="53">
        <f>'[2]Forarbejdede produkter'!AD15</f>
        <v>0</v>
      </c>
      <c r="AE15" s="53">
        <f>'[2]Forarbejdede produkter'!AE15</f>
        <v>0</v>
      </c>
      <c r="AF15" s="53">
        <f>'[2]Forarbejdede produkter'!AF15</f>
        <v>0</v>
      </c>
      <c r="AI15" s="43">
        <f>'[2]Forarbejdede produkter'!AI15</f>
        <v>11</v>
      </c>
      <c r="AJ15" s="54" t="str">
        <f>'[2]Forarbejdede produkter'!AJ15</f>
        <v>Soer_ajle_conv</v>
      </c>
      <c r="AK15" s="54" t="str">
        <f>'[2]Forarbejdede produkter'!AK15</f>
        <v>Pig_ajle_conv</v>
      </c>
      <c r="AL15" s="54" t="str">
        <f>'[2]Forarbejdede produkter'!AL15</f>
        <v>Livestock_manure_conv</v>
      </c>
      <c r="AM15" s="54" t="str">
        <f>'[2]Forarbejdede produkter'!AM15</f>
        <v>Field_application</v>
      </c>
      <c r="AN15" s="54">
        <f>'[2]Forarbejdede produkter'!AN15</f>
        <v>25</v>
      </c>
      <c r="AO15" s="54" t="str">
        <f>'[2]Forarbejdede produkter'!AO15</f>
        <v>Kg</v>
      </c>
      <c r="AP15" s="118">
        <f>'[2]Forarbejdede produkter'!AP15</f>
        <v>0</v>
      </c>
      <c r="AQ15" s="120">
        <f>'[2]Forarbejdede produkter'!AQ15</f>
        <v>80</v>
      </c>
      <c r="AR15" s="121" t="str">
        <f>'[2]Forarbejdede produkter'!AR15</f>
        <v>(VS_initial/100)*DM_waste+DM_straw*(1-(4.5/100))</v>
      </c>
      <c r="AS15" s="123"/>
      <c r="AT15" s="123"/>
      <c r="AU15" s="122">
        <f>'[2]Forarbejdede produkter'!AT15</f>
        <v>9.32</v>
      </c>
      <c r="AV15" s="121">
        <f>'[2]Forarbejdede produkter'!AU15</f>
        <v>0.45</v>
      </c>
      <c r="AW15" s="123"/>
      <c r="AX15" s="122">
        <f>'[2]Forarbejdede produkter'!AW15</f>
        <v>0</v>
      </c>
      <c r="AY15" s="120" t="str">
        <f>'[2]Forarbejdede produkter'!AX15</f>
        <v>VS er samlet mængde af VS for den pågældende gødning; MCF og B0 er som anført til venstre</v>
      </c>
      <c r="AZ15" s="120" t="str">
        <f>'[2]Forarbejdede produkter'!AY15</f>
        <v>VS*(MCF/100)*B0*0.67*9.375</v>
      </c>
      <c r="BA15" s="120">
        <f>'[2]Forarbejdede produkter'!AZ15</f>
        <v>0</v>
      </c>
      <c r="BB15" s="120">
        <f>'[2]Forarbejdede produkter'!BA15</f>
        <v>0</v>
      </c>
      <c r="BC15" s="120" t="str">
        <f>'[2]Forarbejdede produkter'!BB15</f>
        <v>VS*(MCF/100)*B0*0.67*55+VS*(MCF/100)*B0*1000*4*0.02175</v>
      </c>
      <c r="BD15" s="120">
        <f>'[2]Forarbejdede produkter'!BC15</f>
        <v>0</v>
      </c>
      <c r="BE15" s="120">
        <f>'[2]Forarbejdede produkter'!BD15</f>
        <v>0</v>
      </c>
      <c r="BF15" s="120" t="str">
        <f>'[2]Forarbejdede produkter'!BE15</f>
        <v>VS*(MCF/100)*B0*0.67*9.375</v>
      </c>
      <c r="BG15" s="120">
        <f>'[2]Forarbejdede produkter'!BF15</f>
        <v>0</v>
      </c>
      <c r="BH15" s="120">
        <f>'[2]Forarbejdede produkter'!BG15</f>
        <v>0</v>
      </c>
      <c r="BI15" s="121" t="str">
        <f>'[2]Forarbejdede produkter'!BH15</f>
        <v>VS*(MCF/100)*B0*0.67*(12/16)*4</v>
      </c>
      <c r="BJ15" s="123"/>
      <c r="BK15" s="122">
        <f>'[2]Forarbejdede produkter'!BJ15</f>
        <v>0</v>
      </c>
      <c r="BL15" s="120">
        <f>'[2]Forarbejdede produkter'!BK15</f>
        <v>0</v>
      </c>
      <c r="BM15" s="120">
        <f>'[2]Forarbejdede produkter'!BL15</f>
        <v>0</v>
      </c>
      <c r="BN15" s="120">
        <f>'[2]Forarbejdede produkter'!BM15</f>
        <v>0</v>
      </c>
      <c r="BO15" s="120" t="str">
        <f>'[2]Forarbejdede produkter'!BN15</f>
        <v>VS*(MCF/100)*B0*0.67*(12/16)</v>
      </c>
      <c r="BP15" s="120">
        <f>'[2]Forarbejdede produkter'!BO15</f>
        <v>0</v>
      </c>
      <c r="BQ15" s="120">
        <f>'[2]Forarbejdede produkter'!BP15</f>
        <v>0</v>
      </c>
      <c r="BR15" s="120">
        <f>'[2]Forarbejdede produkter'!BQ15</f>
        <v>0</v>
      </c>
      <c r="BS15" s="120">
        <f>'[2]Forarbejdede produkter'!BR15</f>
        <v>0</v>
      </c>
      <c r="BT15" s="120">
        <f>'[2]Forarbejdede produkter'!BS15</f>
        <v>0</v>
      </c>
      <c r="BU15" s="120">
        <f>'[2]Forarbejdede produkter'!BT15</f>
        <v>0</v>
      </c>
      <c r="BV15" s="120">
        <f>'[2]Forarbejdede produkter'!BU15</f>
        <v>0</v>
      </c>
      <c r="BW15" s="120">
        <f>'[2]Forarbejdede produkter'!BV15</f>
        <v>0</v>
      </c>
      <c r="BX15" s="120">
        <f>'[2]Forarbejdede produkter'!BW15</f>
        <v>0</v>
      </c>
      <c r="BY15" s="121">
        <f>'[2]Forarbejdede produkter'!BX15</f>
        <v>0</v>
      </c>
      <c r="BZ15" s="123">
        <f>'[2]Forarbejdede produkter'!BY15</f>
        <v>0</v>
      </c>
      <c r="CA15" s="122">
        <f>'[2]Forarbejdede produkter'!BZ15</f>
        <v>0</v>
      </c>
      <c r="CB15" s="120">
        <f>'[2]Forarbejdede produkter'!CA15</f>
        <v>0</v>
      </c>
      <c r="CC15" s="120">
        <f>'[2]Forarbejdede produkter'!CB15</f>
        <v>18.89</v>
      </c>
      <c r="CD15" s="120">
        <f>'[2]Forarbejdede produkter'!CC15</f>
        <v>0</v>
      </c>
      <c r="CE15" s="121">
        <f>'[2]Forarbejdede produkter'!CD15</f>
        <v>0</v>
      </c>
      <c r="CF15" s="123"/>
      <c r="CG15" s="123"/>
      <c r="CH15" s="123"/>
      <c r="CI15" s="123"/>
      <c r="CJ15" s="123"/>
      <c r="CK15" s="127">
        <f>'[2]Forarbejdede produkter'!CX15</f>
        <v>0</v>
      </c>
      <c r="CL15" s="123"/>
    </row>
    <row r="16" spans="1:90" ht="15.6" x14ac:dyDescent="0.3">
      <c r="A16" s="47">
        <f>'[2]Forarbejdede produkter'!A16</f>
        <v>12</v>
      </c>
      <c r="B16" s="48" t="str">
        <f>'[2]Forarbejdede produkter'!B16</f>
        <v>Tilvaekst_kvaeg_org</v>
      </c>
      <c r="C16" s="48" t="str">
        <f>'[2]Forarbejdede produkter'!C16</f>
        <v>Beef_meat_org</v>
      </c>
      <c r="D16" s="48" t="str">
        <f>'[2]Forarbejdede produkter'!D16</f>
        <v>Meat</v>
      </c>
      <c r="E16" s="48" t="str">
        <f>'[2]Forarbejdede produkter'!E16</f>
        <v>Exit_model</v>
      </c>
      <c r="F16" s="48">
        <f>'[2]Forarbejdede produkter'!F16</f>
        <v>350</v>
      </c>
      <c r="G16" s="48" t="str">
        <f>'[2]Forarbejdede produkter'!G16</f>
        <v>Kg</v>
      </c>
      <c r="H16" s="55"/>
      <c r="I16" s="50">
        <f>'[2]Forarbejdede produkter'!I16</f>
        <v>0</v>
      </c>
      <c r="J16" s="50">
        <f>'[2]Forarbejdede produkter'!J16</f>
        <v>680</v>
      </c>
      <c r="K16" s="50">
        <f>'[2]Forarbejdede produkter'!K16</f>
        <v>73.14</v>
      </c>
      <c r="L16" s="50">
        <f>'[2]Forarbejdede produkter'!L16</f>
        <v>17.43</v>
      </c>
      <c r="M16" s="50">
        <f>'[2]Forarbejdede produkter'!M16</f>
        <v>5.14</v>
      </c>
      <c r="N16" s="50">
        <f>'[2]Forarbejdede produkter'!N16</f>
        <v>19.63</v>
      </c>
      <c r="O16" s="50">
        <f>'[2]Forarbejdede produkter'!O16</f>
        <v>457.125</v>
      </c>
      <c r="Q16" s="43"/>
      <c r="R16" s="43"/>
      <c r="S16" s="43"/>
      <c r="T16" s="43"/>
      <c r="U16" s="43"/>
      <c r="V16" s="43"/>
      <c r="W16" s="43"/>
      <c r="X16" s="51"/>
      <c r="Y16" s="52">
        <f>'[2]Forarbejdede produkter'!Y16</f>
        <v>12</v>
      </c>
      <c r="Z16" s="53" t="str">
        <f>'[2]Forarbejdede produkter'!Z16</f>
        <v>For_prod_12</v>
      </c>
      <c r="AA16" s="53">
        <f>'[2]Forarbejdede produkter'!AA16</f>
        <v>0</v>
      </c>
      <c r="AB16" s="53" t="e">
        <f>'[2]Forarbejdede produkter'!AB16</f>
        <v>#N/A</v>
      </c>
      <c r="AC16" s="53" t="e">
        <f>'[2]Forarbejdede produkter'!AC16</f>
        <v>#N/A</v>
      </c>
      <c r="AD16" s="53">
        <f>'[2]Forarbejdede produkter'!AD16</f>
        <v>0</v>
      </c>
      <c r="AE16" s="53">
        <f>'[2]Forarbejdede produkter'!AE16</f>
        <v>0</v>
      </c>
      <c r="AF16" s="53">
        <f>'[2]Forarbejdede produkter'!AF16</f>
        <v>0</v>
      </c>
      <c r="AI16" s="43">
        <f>'[2]Forarbejdede produkter'!AI16</f>
        <v>12</v>
      </c>
      <c r="AJ16" s="54" t="str">
        <f>'[2]Forarbejdede produkter'!AJ16</f>
        <v>Soer_dybstroelse_conv</v>
      </c>
      <c r="AK16" s="54" t="str">
        <f>'[2]Forarbejdede produkter'!AK16</f>
        <v>Sows_deep_litter_conv</v>
      </c>
      <c r="AL16" s="54" t="str">
        <f>'[2]Forarbejdede produkter'!AL16</f>
        <v>Livestock_manure_conv</v>
      </c>
      <c r="AM16" s="54" t="str">
        <f>'[2]Forarbejdede produkter'!AM16</f>
        <v>Field_application</v>
      </c>
      <c r="AN16" s="54">
        <f>'[2]Forarbejdede produkter'!AN16</f>
        <v>330</v>
      </c>
      <c r="AO16" s="54" t="str">
        <f>'[2]Forarbejdede produkter'!AO16</f>
        <v>Kg</v>
      </c>
      <c r="AP16" s="118">
        <f>'[2]Forarbejdede produkter'!AP16</f>
        <v>0</v>
      </c>
      <c r="AQ16" s="120">
        <f>'[2]Forarbejdede produkter'!AQ16</f>
        <v>80</v>
      </c>
      <c r="AR16" s="121" t="str">
        <f>'[2]Forarbejdede produkter'!AR16</f>
        <v>(VS_initial/100)*DM_waste+DM_straw*(1-(4.5/100))</v>
      </c>
      <c r="AS16" s="123"/>
      <c r="AT16" s="123"/>
      <c r="AU16" s="122">
        <f>'[2]Forarbejdede produkter'!AT16</f>
        <v>17.96</v>
      </c>
      <c r="AV16" s="121">
        <f>'[2]Forarbejdede produkter'!AU16</f>
        <v>0.45</v>
      </c>
      <c r="AW16" s="123"/>
      <c r="AX16" s="122">
        <f>'[2]Forarbejdede produkter'!AW16</f>
        <v>0</v>
      </c>
      <c r="AY16" s="120" t="str">
        <f>'[2]Forarbejdede produkter'!AX16</f>
        <v>VS er samlet mængde af VS for den pågældende gødning; MCF og B0 er som anført til venstre</v>
      </c>
      <c r="AZ16" s="120" t="str">
        <f>'[2]Forarbejdede produkter'!AY16</f>
        <v>VS*(MCF/100)*B0*0.67*9.375</v>
      </c>
      <c r="BA16" s="120">
        <f>'[2]Forarbejdede produkter'!AZ16</f>
        <v>0</v>
      </c>
      <c r="BB16" s="120">
        <f>'[2]Forarbejdede produkter'!BA16</f>
        <v>15.5</v>
      </c>
      <c r="BC16" s="120" t="str">
        <f>'[2]Forarbejdede produkter'!BB16</f>
        <v>VS*(MCF/100)*B0*0.67*55+VS*(MCF/100)*B0*1000*4*0.02175</v>
      </c>
      <c r="BD16" s="120">
        <f>'[2]Forarbejdede produkter'!BC16</f>
        <v>0</v>
      </c>
      <c r="BE16" s="120">
        <f>'[2]Forarbejdede produkter'!BD16</f>
        <v>15.5</v>
      </c>
      <c r="BF16" s="120" t="str">
        <f>'[2]Forarbejdede produkter'!BE16</f>
        <v>VS*(MCF/100)*B0*0.67*9.375</v>
      </c>
      <c r="BG16" s="120">
        <f>'[2]Forarbejdede produkter'!BF16</f>
        <v>0</v>
      </c>
      <c r="BH16" s="120">
        <f>'[2]Forarbejdede produkter'!BG16</f>
        <v>15.5</v>
      </c>
      <c r="BI16" s="121" t="str">
        <f>'[2]Forarbejdede produkter'!BH16</f>
        <v>VS*(MCF/100)*B0*0.67*(12/16)*4</v>
      </c>
      <c r="BJ16" s="123"/>
      <c r="BK16" s="122">
        <f>'[2]Forarbejdede produkter'!BJ16</f>
        <v>15.5</v>
      </c>
      <c r="BL16" s="120">
        <f>'[2]Forarbejdede produkter'!BK16</f>
        <v>0</v>
      </c>
      <c r="BM16" s="120">
        <f>'[2]Forarbejdede produkter'!BL16</f>
        <v>0</v>
      </c>
      <c r="BN16" s="120">
        <f>'[2]Forarbejdede produkter'!BM16</f>
        <v>0</v>
      </c>
      <c r="BO16" s="120" t="str">
        <f>'[2]Forarbejdede produkter'!BN16</f>
        <v>VS*(MCF/100)*B0*0.67*(12/16)</v>
      </c>
      <c r="BP16" s="120">
        <f>'[2]Forarbejdede produkter'!BO16</f>
        <v>0</v>
      </c>
      <c r="BQ16" s="120">
        <f>'[2]Forarbejdede produkter'!BP16</f>
        <v>0</v>
      </c>
      <c r="BR16" s="120">
        <f>'[2]Forarbejdede produkter'!BQ16</f>
        <v>0</v>
      </c>
      <c r="BS16" s="120">
        <f>'[2]Forarbejdede produkter'!BR16</f>
        <v>0</v>
      </c>
      <c r="BT16" s="120">
        <f>'[2]Forarbejdede produkter'!BS16</f>
        <v>0</v>
      </c>
      <c r="BU16" s="120">
        <f>'[2]Forarbejdede produkter'!BT16</f>
        <v>0</v>
      </c>
      <c r="BV16" s="120">
        <f>'[2]Forarbejdede produkter'!BU16</f>
        <v>0</v>
      </c>
      <c r="BW16" s="120">
        <f>'[2]Forarbejdede produkter'!BV16</f>
        <v>2</v>
      </c>
      <c r="BX16" s="120">
        <f>'[2]Forarbejdede produkter'!BW16</f>
        <v>0</v>
      </c>
      <c r="BY16" s="121">
        <f>'[2]Forarbejdede produkter'!BX16</f>
        <v>0</v>
      </c>
      <c r="BZ16" s="123">
        <f>'[2]Forarbejdede produkter'!BY16</f>
        <v>8</v>
      </c>
      <c r="CA16" s="122">
        <f>'[2]Forarbejdede produkter'!BZ16</f>
        <v>0</v>
      </c>
      <c r="CB16" s="120">
        <f>'[2]Forarbejdede produkter'!CA16</f>
        <v>0</v>
      </c>
      <c r="CC16" s="120">
        <f>'[2]Forarbejdede produkter'!CB16</f>
        <v>15</v>
      </c>
      <c r="CD16" s="120">
        <f>'[2]Forarbejdede produkter'!CC16</f>
        <v>0</v>
      </c>
      <c r="CE16" s="121">
        <f>'[2]Forarbejdede produkter'!CD16</f>
        <v>0</v>
      </c>
      <c r="CF16" s="123"/>
      <c r="CG16" s="123"/>
      <c r="CH16" s="123"/>
      <c r="CI16" s="123"/>
      <c r="CJ16" s="123"/>
      <c r="CK16" s="127">
        <f>'[2]Forarbejdede produkter'!CX16</f>
        <v>0</v>
      </c>
      <c r="CL16" s="123"/>
    </row>
    <row r="17" spans="1:90" ht="15.6" x14ac:dyDescent="0.3">
      <c r="A17" s="47">
        <f>'[2]Forarbejdede produkter'!A17</f>
        <v>13</v>
      </c>
      <c r="B17" s="48" t="str">
        <f>'[2]Forarbejdede produkter'!B17</f>
        <v>Kvaeg_affald_org</v>
      </c>
      <c r="C17" s="48" t="str">
        <f>'[2]Forarbejdede produkter'!C17</f>
        <v>Dead_meat_org</v>
      </c>
      <c r="D17" s="48" t="str">
        <f>'[2]Forarbejdede produkter'!D17</f>
        <v>Dead_meat</v>
      </c>
      <c r="E17" s="48" t="str">
        <f>'[2]Forarbejdede produkter'!E17</f>
        <v>Exit_model</v>
      </c>
      <c r="F17" s="48">
        <f>'[2]Forarbejdede produkter'!F17</f>
        <v>350</v>
      </c>
      <c r="G17" s="48" t="str">
        <f>'[2]Forarbejdede produkter'!G17</f>
        <v>Kg</v>
      </c>
      <c r="H17" s="55"/>
      <c r="I17" s="50">
        <f>'[2]Forarbejdede produkter'!I17</f>
        <v>0</v>
      </c>
      <c r="J17" s="50">
        <f>'[2]Forarbejdede produkter'!J17</f>
        <v>680</v>
      </c>
      <c r="K17" s="50">
        <f>'[2]Forarbejdede produkter'!K17</f>
        <v>73.14</v>
      </c>
      <c r="L17" s="50">
        <f>'[2]Forarbejdede produkter'!L17</f>
        <v>17.43</v>
      </c>
      <c r="M17" s="50">
        <f>'[2]Forarbejdede produkter'!M17</f>
        <v>5.14</v>
      </c>
      <c r="N17" s="50">
        <f>'[2]Forarbejdede produkter'!N17</f>
        <v>19.63</v>
      </c>
      <c r="O17" s="50">
        <f>'[2]Forarbejdede produkter'!O17</f>
        <v>457.125</v>
      </c>
      <c r="Q17" s="43"/>
      <c r="R17" s="43"/>
      <c r="S17" s="43"/>
      <c r="T17" s="43"/>
      <c r="U17" s="43"/>
      <c r="V17" s="43"/>
      <c r="W17" s="43"/>
      <c r="X17" s="51"/>
      <c r="Y17" s="52">
        <f>'[2]Forarbejdede produkter'!Y17</f>
        <v>13</v>
      </c>
      <c r="Z17" s="53" t="str">
        <f>'[2]Forarbejdede produkter'!Z17</f>
        <v>For_prod_13</v>
      </c>
      <c r="AA17" s="53">
        <f>'[2]Forarbejdede produkter'!AA17</f>
        <v>0</v>
      </c>
      <c r="AB17" s="53" t="e">
        <f>'[2]Forarbejdede produkter'!AB17</f>
        <v>#N/A</v>
      </c>
      <c r="AC17" s="53" t="e">
        <f>'[2]Forarbejdede produkter'!AC17</f>
        <v>#N/A</v>
      </c>
      <c r="AD17" s="53">
        <f>'[2]Forarbejdede produkter'!AD17</f>
        <v>0</v>
      </c>
      <c r="AE17" s="53">
        <f>'[2]Forarbejdede produkter'!AE17</f>
        <v>0</v>
      </c>
      <c r="AF17" s="53">
        <f>'[2]Forarbejdede produkter'!AF17</f>
        <v>0</v>
      </c>
      <c r="AI17" s="43">
        <f>'[2]Forarbejdede produkter'!AI17</f>
        <v>13</v>
      </c>
      <c r="AJ17" s="54" t="str">
        <f>'[2]Forarbejdede produkter'!AJ17</f>
        <v>Soer_gylle_dybstroelse_og_gulv_conv</v>
      </c>
      <c r="AK17" s="54" t="str">
        <f>'[2]Forarbejdede produkter'!AK17</f>
        <v>Pig_slurry_conv</v>
      </c>
      <c r="AL17" s="54" t="str">
        <f>'[2]Forarbejdede produkter'!AL17</f>
        <v>Livestock_manure_conv</v>
      </c>
      <c r="AM17" s="54" t="str">
        <f>'[2]Forarbejdede produkter'!AM17</f>
        <v>Field_application</v>
      </c>
      <c r="AN17" s="54">
        <f>'[2]Forarbejdede produkter'!AN17</f>
        <v>55</v>
      </c>
      <c r="AO17" s="54" t="str">
        <f>'[2]Forarbejdede produkter'!AO17</f>
        <v>Kg</v>
      </c>
      <c r="AP17" s="118">
        <f>'[2]Forarbejdede produkter'!AP17</f>
        <v>0</v>
      </c>
      <c r="AQ17" s="120">
        <f>'[2]Forarbejdede produkter'!AQ17</f>
        <v>80</v>
      </c>
      <c r="AR17" s="121" t="str">
        <f>'[2]Forarbejdede produkter'!AR17</f>
        <v>(VS_initial/100)*DM_waste+DM_straw*(1-(4.5/100))</v>
      </c>
      <c r="AS17" s="123"/>
      <c r="AT17" s="123"/>
      <c r="AU17" s="122">
        <f>'[2]Forarbejdede produkter'!AT17</f>
        <v>9.32</v>
      </c>
      <c r="AV17" s="121">
        <f>'[2]Forarbejdede produkter'!AU17</f>
        <v>0.45</v>
      </c>
      <c r="AW17" s="123"/>
      <c r="AX17" s="122">
        <f>'[2]Forarbejdede produkter'!AW17</f>
        <v>0</v>
      </c>
      <c r="AY17" s="120" t="str">
        <f>'[2]Forarbejdede produkter'!AX17</f>
        <v>VS er samlet mængde af VS for den pågældende gødning; MCF og B0 er som anført til venstre</v>
      </c>
      <c r="AZ17" s="120" t="str">
        <f>'[2]Forarbejdede produkter'!AY17</f>
        <v>VS*(MCF/100)*B0*0.67*9.375</v>
      </c>
      <c r="BA17" s="120">
        <f>'[2]Forarbejdede produkter'!AZ17</f>
        <v>0</v>
      </c>
      <c r="BB17" s="120">
        <f>'[2]Forarbejdede produkter'!BA17</f>
        <v>0</v>
      </c>
      <c r="BC17" s="120" t="str">
        <f>'[2]Forarbejdede produkter'!BB17</f>
        <v>VS*(MCF/100)*B0*0.67*55+VS*(MCF/100)*B0*1000*4*0.02175</v>
      </c>
      <c r="BD17" s="120">
        <f>'[2]Forarbejdede produkter'!BC17</f>
        <v>0</v>
      </c>
      <c r="BE17" s="120">
        <f>'[2]Forarbejdede produkter'!BD17</f>
        <v>0</v>
      </c>
      <c r="BF17" s="120" t="str">
        <f>'[2]Forarbejdede produkter'!BE17</f>
        <v>VS*(MCF/100)*B0*0.67*9.375</v>
      </c>
      <c r="BG17" s="120">
        <f>'[2]Forarbejdede produkter'!BF17</f>
        <v>0</v>
      </c>
      <c r="BH17" s="120">
        <f>'[2]Forarbejdede produkter'!BG17</f>
        <v>0</v>
      </c>
      <c r="BI17" s="121" t="str">
        <f>'[2]Forarbejdede produkter'!BH17</f>
        <v>VS*(MCF/100)*B0*0.67*(12/16)*4</v>
      </c>
      <c r="BJ17" s="123"/>
      <c r="BK17" s="122">
        <f>'[2]Forarbejdede produkter'!BJ17</f>
        <v>0</v>
      </c>
      <c r="BL17" s="120">
        <f>'[2]Forarbejdede produkter'!BK17</f>
        <v>0</v>
      </c>
      <c r="BM17" s="120">
        <f>'[2]Forarbejdede produkter'!BL17</f>
        <v>0</v>
      </c>
      <c r="BN17" s="120">
        <f>'[2]Forarbejdede produkter'!BM17</f>
        <v>0</v>
      </c>
      <c r="BO17" s="120" t="str">
        <f>'[2]Forarbejdede produkter'!BN17</f>
        <v>VS*(MCF/100)*B0*0.67*(12/16)</v>
      </c>
      <c r="BP17" s="120">
        <f>'[2]Forarbejdede produkter'!BO17</f>
        <v>0</v>
      </c>
      <c r="BQ17" s="120">
        <f>'[2]Forarbejdede produkter'!BP17</f>
        <v>0</v>
      </c>
      <c r="BR17" s="120">
        <f>'[2]Forarbejdede produkter'!BQ17</f>
        <v>0</v>
      </c>
      <c r="BS17" s="120">
        <f>'[2]Forarbejdede produkter'!BR17</f>
        <v>0</v>
      </c>
      <c r="BT17" s="120">
        <f>'[2]Forarbejdede produkter'!BS17</f>
        <v>0</v>
      </c>
      <c r="BU17" s="120">
        <f>'[2]Forarbejdede produkter'!BT17</f>
        <v>0</v>
      </c>
      <c r="BV17" s="120">
        <f>'[2]Forarbejdede produkter'!BU17</f>
        <v>0</v>
      </c>
      <c r="BW17" s="120">
        <f>'[2]Forarbejdede produkter'!BV17</f>
        <v>0</v>
      </c>
      <c r="BX17" s="120">
        <f>'[2]Forarbejdede produkter'!BW17</f>
        <v>0</v>
      </c>
      <c r="BY17" s="121">
        <f>'[2]Forarbejdede produkter'!BX17</f>
        <v>0</v>
      </c>
      <c r="BZ17" s="123">
        <f>'[2]Forarbejdede produkter'!BY17</f>
        <v>0</v>
      </c>
      <c r="CA17" s="122">
        <f>'[2]Forarbejdede produkter'!BZ17</f>
        <v>0</v>
      </c>
      <c r="CB17" s="120">
        <f>'[2]Forarbejdede produkter'!CA17</f>
        <v>0</v>
      </c>
      <c r="CC17" s="120">
        <f>'[2]Forarbejdede produkter'!CB17</f>
        <v>14.26</v>
      </c>
      <c r="CD17" s="120">
        <f>'[2]Forarbejdede produkter'!CC17</f>
        <v>0</v>
      </c>
      <c r="CE17" s="121">
        <f>'[2]Forarbejdede produkter'!CD17</f>
        <v>0</v>
      </c>
      <c r="CF17" s="123"/>
      <c r="CG17" s="123"/>
      <c r="CH17" s="123"/>
      <c r="CI17" s="123"/>
      <c r="CJ17" s="123"/>
      <c r="CK17" s="127">
        <f>'[2]Forarbejdede produkter'!CX17</f>
        <v>0</v>
      </c>
      <c r="CL17" s="123"/>
    </row>
    <row r="18" spans="1:90" ht="15.6" x14ac:dyDescent="0.3">
      <c r="A18" s="47">
        <f>'[2]Forarbejdede produkter'!A18</f>
        <v>14</v>
      </c>
      <c r="B18" s="48" t="str">
        <f>'[2]Forarbejdede produkter'!B18</f>
        <v>Svinekoed_piglet_dead_conv</v>
      </c>
      <c r="C18" s="48" t="str">
        <f>'[2]Forarbejdede produkter'!C18</f>
        <v>Dead_meat_conv</v>
      </c>
      <c r="D18" s="48" t="str">
        <f>'[2]Forarbejdede produkter'!D18</f>
        <v>Dead_meat</v>
      </c>
      <c r="E18" s="48" t="str">
        <f>'[2]Forarbejdede produkter'!E18</f>
        <v>Exit_model</v>
      </c>
      <c r="F18" s="48">
        <f>'[2]Forarbejdede produkter'!F18</f>
        <v>370</v>
      </c>
      <c r="G18" s="48" t="str">
        <f>'[2]Forarbejdede produkter'!G18</f>
        <v>Kg</v>
      </c>
      <c r="H18" s="55"/>
      <c r="I18" s="50">
        <f>'[2]Forarbejdede produkter'!I18</f>
        <v>0</v>
      </c>
      <c r="J18" s="50">
        <f>'[2]Forarbejdede produkter'!J18</f>
        <v>640</v>
      </c>
      <c r="K18" s="50">
        <f>'[2]Forarbejdede produkter'!K18</f>
        <v>69.459199999999996</v>
      </c>
      <c r="L18" s="50">
        <f>'[2]Forarbejdede produkter'!L18</f>
        <v>16.22</v>
      </c>
      <c r="M18" s="50">
        <f>'[2]Forarbejdede produkter'!M18</f>
        <v>5.95</v>
      </c>
      <c r="N18" s="50">
        <f>'[2]Forarbejdede produkter'!N18</f>
        <v>27.17</v>
      </c>
      <c r="O18" s="50">
        <f>'[2]Forarbejdede produkter'!O18</f>
        <v>434.12</v>
      </c>
      <c r="Q18" s="43"/>
      <c r="R18" s="43"/>
      <c r="S18" s="43"/>
      <c r="T18" s="43"/>
      <c r="U18" s="43"/>
      <c r="V18" s="43"/>
      <c r="W18" s="43"/>
      <c r="X18" s="51"/>
      <c r="Y18" s="52">
        <f>'[2]Forarbejdede produkter'!Y18</f>
        <v>14</v>
      </c>
      <c r="Z18" s="53" t="str">
        <f>'[2]Forarbejdede produkter'!Z18</f>
        <v>For_prod_14</v>
      </c>
      <c r="AA18" s="53">
        <f>'[2]Forarbejdede produkter'!AA18</f>
        <v>0</v>
      </c>
      <c r="AB18" s="53" t="e">
        <f>'[2]Forarbejdede produkter'!AB18</f>
        <v>#N/A</v>
      </c>
      <c r="AC18" s="53" t="e">
        <f>'[2]Forarbejdede produkter'!AC18</f>
        <v>#N/A</v>
      </c>
      <c r="AD18" s="53">
        <f>'[2]Forarbejdede produkter'!AD18</f>
        <v>0</v>
      </c>
      <c r="AE18" s="53">
        <f>'[2]Forarbejdede produkter'!AE18</f>
        <v>0</v>
      </c>
      <c r="AF18" s="53">
        <f>'[2]Forarbejdede produkter'!AF18</f>
        <v>0</v>
      </c>
      <c r="AI18" s="43">
        <f>'[2]Forarbejdede produkter'!AI18</f>
        <v>14</v>
      </c>
      <c r="AJ18" s="54" t="str">
        <f>'[2]Forarbejdede produkter'!AJ18</f>
        <v>Soer_godning_afsat_på_mark_conv</v>
      </c>
      <c r="AK18" s="54" t="str">
        <f>'[2]Forarbejdede produkter'!AK18</f>
        <v>Pig_dung_urine_field_conv</v>
      </c>
      <c r="AL18" s="54" t="str">
        <f>'[2]Forarbejdede produkter'!AL18</f>
        <v>Dung_field_conv</v>
      </c>
      <c r="AM18" s="54" t="str">
        <f>'[2]Forarbejdede produkter'!AM18</f>
        <v>Field_application</v>
      </c>
      <c r="AN18" s="54">
        <f>'[2]Forarbejdede produkter'!AN18</f>
        <v>77</v>
      </c>
      <c r="AO18" s="54" t="str">
        <f>'[2]Forarbejdede produkter'!AO18</f>
        <v>Kg</v>
      </c>
      <c r="AP18" s="118">
        <f>'[2]Forarbejdede produkter'!AP18</f>
        <v>0</v>
      </c>
      <c r="AQ18" s="120">
        <f>'[2]Forarbejdede produkter'!AQ18</f>
        <v>80</v>
      </c>
      <c r="AR18" s="121" t="str">
        <f>'[2]Forarbejdede produkter'!AR18</f>
        <v>(VS_initial/100)*DM_waste</v>
      </c>
      <c r="AS18" s="123"/>
      <c r="AT18" s="123"/>
      <c r="AU18" s="122">
        <f>'[2]Forarbejdede produkter'!AT18</f>
        <v>1</v>
      </c>
      <c r="AV18" s="121">
        <f>'[2]Forarbejdede produkter'!AU18</f>
        <v>0.45</v>
      </c>
      <c r="AW18" s="123"/>
      <c r="AX18" s="122">
        <f>'[2]Forarbejdede produkter'!AW18</f>
        <v>0</v>
      </c>
      <c r="AY18" s="120" t="str">
        <f>'[2]Forarbejdede produkter'!AX18</f>
        <v>VS er samlet mængde af VS for den pågældende gødning; MCF og B0 er som anført til venstre</v>
      </c>
      <c r="AZ18" s="120" t="str">
        <f>'[2]Forarbejdede produkter'!AY18</f>
        <v>VS*(MCF/100)*B0*0.67*9.375</v>
      </c>
      <c r="BA18" s="120">
        <f>'[2]Forarbejdede produkter'!AZ18</f>
        <v>0</v>
      </c>
      <c r="BB18" s="120">
        <f>'[2]Forarbejdede produkter'!BA18</f>
        <v>0</v>
      </c>
      <c r="BC18" s="120" t="str">
        <f>'[2]Forarbejdede produkter'!BB18</f>
        <v>VS*(MCF/100)*B0*0.67*55+VS*(MCF/100)*B0*1000*4*0.02175</v>
      </c>
      <c r="BD18" s="120">
        <f>'[2]Forarbejdede produkter'!BC18</f>
        <v>0</v>
      </c>
      <c r="BE18" s="120">
        <f>'[2]Forarbejdede produkter'!BD18</f>
        <v>0</v>
      </c>
      <c r="BF18" s="120" t="str">
        <f>'[2]Forarbejdede produkter'!BE18</f>
        <v>VS*(MCF/100)*B0*0.67*9.375</v>
      </c>
      <c r="BG18" s="120">
        <f>'[2]Forarbejdede produkter'!BF18</f>
        <v>0</v>
      </c>
      <c r="BH18" s="120">
        <f>'[2]Forarbejdede produkter'!BG18</f>
        <v>0</v>
      </c>
      <c r="BI18" s="121" t="str">
        <f>'[2]Forarbejdede produkter'!BH18</f>
        <v>VS*(MCF/100)*B0*0.67*(12/16)*4</v>
      </c>
      <c r="BJ18" s="123"/>
      <c r="BK18" s="122">
        <f>'[2]Forarbejdede produkter'!BJ18</f>
        <v>0</v>
      </c>
      <c r="BL18" s="120">
        <f>'[2]Forarbejdede produkter'!BK18</f>
        <v>0</v>
      </c>
      <c r="BM18" s="120">
        <f>'[2]Forarbejdede produkter'!BL18</f>
        <v>0</v>
      </c>
      <c r="BN18" s="120">
        <f>'[2]Forarbejdede produkter'!BM18</f>
        <v>0</v>
      </c>
      <c r="BO18" s="120" t="str">
        <f>'[2]Forarbejdede produkter'!BN18</f>
        <v>VS*(MCF/100)*B0*0.67*(12/16)</v>
      </c>
      <c r="BP18" s="120">
        <f>'[2]Forarbejdede produkter'!BO18</f>
        <v>0</v>
      </c>
      <c r="BQ18" s="120">
        <f>'[2]Forarbejdede produkter'!BP18</f>
        <v>0</v>
      </c>
      <c r="BR18" s="120">
        <f>'[2]Forarbejdede produkter'!BQ18</f>
        <v>0</v>
      </c>
      <c r="BS18" s="120">
        <f>'[2]Forarbejdede produkter'!BR18</f>
        <v>0</v>
      </c>
      <c r="BT18" s="120">
        <f>'[2]Forarbejdede produkter'!BS18</f>
        <v>0</v>
      </c>
      <c r="BU18" s="120">
        <f>'[2]Forarbejdede produkter'!BT18</f>
        <v>0</v>
      </c>
      <c r="BV18" s="120">
        <f>'[2]Forarbejdede produkter'!BU18</f>
        <v>0</v>
      </c>
      <c r="BW18" s="120">
        <f>'[2]Forarbejdede produkter'!BV18</f>
        <v>1.5</v>
      </c>
      <c r="BX18" s="120">
        <f>'[2]Forarbejdede produkter'!BW18</f>
        <v>0</v>
      </c>
      <c r="BY18" s="121">
        <f>'[2]Forarbejdede produkter'!BX18</f>
        <v>0</v>
      </c>
      <c r="BZ18" s="123">
        <f>'[2]Forarbejdede produkter'!BY18</f>
        <v>7.5</v>
      </c>
      <c r="CA18" s="122">
        <f>'[2]Forarbejdede produkter'!BZ18</f>
        <v>0</v>
      </c>
      <c r="CB18" s="120">
        <f>'[2]Forarbejdede produkter'!CA18</f>
        <v>0</v>
      </c>
      <c r="CC18" s="120">
        <f>'[2]Forarbejdede produkter'!CB18</f>
        <v>7</v>
      </c>
      <c r="CD18" s="120">
        <f>'[2]Forarbejdede produkter'!CC18</f>
        <v>0</v>
      </c>
      <c r="CE18" s="121">
        <f>'[2]Forarbejdede produkter'!CD18</f>
        <v>0</v>
      </c>
      <c r="CF18" s="123"/>
      <c r="CG18" s="123"/>
      <c r="CH18" s="123"/>
      <c r="CI18" s="123"/>
      <c r="CJ18" s="123"/>
      <c r="CK18" s="127">
        <f>'[2]Forarbejdede produkter'!CX18</f>
        <v>0</v>
      </c>
      <c r="CL18" s="123"/>
    </row>
    <row r="19" spans="1:90" ht="15.6" x14ac:dyDescent="0.3">
      <c r="A19" s="47">
        <f>'[2]Forarbejdede produkter'!A19</f>
        <v>15</v>
      </c>
      <c r="B19" s="48" t="str">
        <f>'[2]Forarbejdede produkter'!B19</f>
        <v>Svinekoed_piglet_dead_org</v>
      </c>
      <c r="C19" s="48" t="str">
        <f>'[2]Forarbejdede produkter'!C19</f>
        <v>Dead_meat_org</v>
      </c>
      <c r="D19" s="48" t="str">
        <f>'[2]Forarbejdede produkter'!D19</f>
        <v>Dead_meat</v>
      </c>
      <c r="E19" s="48" t="str">
        <f>'[2]Forarbejdede produkter'!E19</f>
        <v>Exit_model</v>
      </c>
      <c r="F19" s="48">
        <f>'[2]Forarbejdede produkter'!F19</f>
        <v>370</v>
      </c>
      <c r="G19" s="48" t="str">
        <f>'[2]Forarbejdede produkter'!G19</f>
        <v>Kg</v>
      </c>
      <c r="H19" s="55"/>
      <c r="I19" s="50">
        <f>'[2]Forarbejdede produkter'!I19</f>
        <v>0</v>
      </c>
      <c r="J19" s="50">
        <f>'[2]Forarbejdede produkter'!J19</f>
        <v>640</v>
      </c>
      <c r="K19" s="50">
        <f>'[2]Forarbejdede produkter'!K19</f>
        <v>69.459199999999996</v>
      </c>
      <c r="L19" s="50">
        <f>'[2]Forarbejdede produkter'!L19</f>
        <v>16.22</v>
      </c>
      <c r="M19" s="50">
        <f>'[2]Forarbejdede produkter'!M19</f>
        <v>5.95</v>
      </c>
      <c r="N19" s="50">
        <f>'[2]Forarbejdede produkter'!N19</f>
        <v>27.17</v>
      </c>
      <c r="O19" s="50">
        <f>'[2]Forarbejdede produkter'!O19</f>
        <v>434.12</v>
      </c>
      <c r="Q19" s="43"/>
      <c r="R19" s="43"/>
      <c r="S19" s="43"/>
      <c r="T19" s="43"/>
      <c r="U19" s="43"/>
      <c r="V19" s="43"/>
      <c r="W19" s="43"/>
      <c r="X19" s="51"/>
      <c r="Y19" s="52">
        <f>'[2]Forarbejdede produkter'!Y19</f>
        <v>15</v>
      </c>
      <c r="Z19" s="53" t="str">
        <f>'[2]Forarbejdede produkter'!Z19</f>
        <v>For_prod_15</v>
      </c>
      <c r="AA19" s="53">
        <f>'[2]Forarbejdede produkter'!AA19</f>
        <v>0</v>
      </c>
      <c r="AB19" s="53" t="e">
        <f>'[2]Forarbejdede produkter'!AB19</f>
        <v>#N/A</v>
      </c>
      <c r="AC19" s="53" t="e">
        <f>'[2]Forarbejdede produkter'!AC19</f>
        <v>#N/A</v>
      </c>
      <c r="AD19" s="53">
        <f>'[2]Forarbejdede produkter'!AD19</f>
        <v>0</v>
      </c>
      <c r="AE19" s="53">
        <f>'[2]Forarbejdede produkter'!AE19</f>
        <v>0</v>
      </c>
      <c r="AF19" s="53">
        <f>'[2]Forarbejdede produkter'!AF19</f>
        <v>0</v>
      </c>
      <c r="AI19" s="43">
        <f>'[2]Forarbejdede produkter'!AI19</f>
        <v>15</v>
      </c>
      <c r="AJ19" s="54" t="str">
        <f>'[2]Forarbejdede produkter'!AJ19</f>
        <v>Malkekvaeg_gylle_sengestald_fast_gulv_conv</v>
      </c>
      <c r="AK19" s="54" t="str">
        <f>'[2]Forarbejdede produkter'!AK19</f>
        <v>Cattle_slurry_conv</v>
      </c>
      <c r="AL19" s="54" t="str">
        <f>'[2]Forarbejdede produkter'!AL19</f>
        <v>Livestock_manure_conv</v>
      </c>
      <c r="AM19" s="54" t="str">
        <f>'[2]Forarbejdede produkter'!AM19</f>
        <v>Field_application</v>
      </c>
      <c r="AN19" s="54">
        <f>'[2]Forarbejdede produkter'!AN19</f>
        <v>80</v>
      </c>
      <c r="AO19" s="54" t="str">
        <f>'[2]Forarbejdede produkter'!AO19</f>
        <v>Kg</v>
      </c>
      <c r="AP19" s="118">
        <f>'[2]Forarbejdede produkter'!AP19</f>
        <v>0</v>
      </c>
      <c r="AQ19" s="120">
        <f>'[2]Forarbejdede produkter'!AQ19</f>
        <v>80</v>
      </c>
      <c r="AR19" s="121" t="str">
        <f>'[2]Forarbejdede produkter'!AR19</f>
        <v>(VS_initial/100)*DM_waste+DM_straw*(1-(4.5/100))</v>
      </c>
      <c r="AS19" s="123"/>
      <c r="AT19" s="123"/>
      <c r="AU19" s="122">
        <f>'[2]Forarbejdede produkter'!AT19</f>
        <v>6.61</v>
      </c>
      <c r="AV19" s="121">
        <f>'[2]Forarbejdede produkter'!AU19</f>
        <v>0.24</v>
      </c>
      <c r="AW19" s="123"/>
      <c r="AX19" s="122">
        <f>'[2]Forarbejdede produkter'!AW19</f>
        <v>0</v>
      </c>
      <c r="AY19" s="120" t="str">
        <f>'[2]Forarbejdede produkter'!AX19</f>
        <v>VS er samlet mængde af VS for den pågældende gødning; MCF og B0 er som anført til venstre</v>
      </c>
      <c r="AZ19" s="120" t="str">
        <f>'[2]Forarbejdede produkter'!AY19</f>
        <v>VS*(MCF/100)*B0*0.67*9.375</v>
      </c>
      <c r="BA19" s="120">
        <f>'[2]Forarbejdede produkter'!AZ19</f>
        <v>0</v>
      </c>
      <c r="BB19" s="120">
        <f>'[2]Forarbejdede produkter'!BA19</f>
        <v>0</v>
      </c>
      <c r="BC19" s="120" t="str">
        <f>'[2]Forarbejdede produkter'!BB19</f>
        <v>VS*(MCF/100)*B0*0.67*55+VS*(MCF/100)*B0*1000*4*0.02175</v>
      </c>
      <c r="BD19" s="120">
        <f>'[2]Forarbejdede produkter'!BC19</f>
        <v>0</v>
      </c>
      <c r="BE19" s="120">
        <f>'[2]Forarbejdede produkter'!BD19</f>
        <v>0</v>
      </c>
      <c r="BF19" s="120" t="str">
        <f>'[2]Forarbejdede produkter'!BE19</f>
        <v>VS*(MCF/100)*B0*0.67*9.375</v>
      </c>
      <c r="BG19" s="120">
        <f>'[2]Forarbejdede produkter'!BF19</f>
        <v>0</v>
      </c>
      <c r="BH19" s="120">
        <f>'[2]Forarbejdede produkter'!BG19</f>
        <v>0</v>
      </c>
      <c r="BI19" s="121" t="str">
        <f>'[2]Forarbejdede produkter'!BH19</f>
        <v>VS*(MCF/100)*B0*0.67*(12/16)*4</v>
      </c>
      <c r="BJ19" s="123"/>
      <c r="BK19" s="122">
        <f>'[2]Forarbejdede produkter'!BJ19</f>
        <v>0</v>
      </c>
      <c r="BL19" s="120">
        <f>'[2]Forarbejdede produkter'!BK19</f>
        <v>0</v>
      </c>
      <c r="BM19" s="120">
        <f>'[2]Forarbejdede produkter'!BL19</f>
        <v>0</v>
      </c>
      <c r="BN19" s="120">
        <f>'[2]Forarbejdede produkter'!BM19</f>
        <v>0</v>
      </c>
      <c r="BO19" s="120" t="str">
        <f>'[2]Forarbejdede produkter'!BN19</f>
        <v>VS*(MCF/100)*B0*0.67*(12/16)</v>
      </c>
      <c r="BP19" s="120">
        <f>'[2]Forarbejdede produkter'!BO19</f>
        <v>0</v>
      </c>
      <c r="BQ19" s="120">
        <f>'[2]Forarbejdede produkter'!BP19</f>
        <v>0</v>
      </c>
      <c r="BR19" s="120">
        <f>'[2]Forarbejdede produkter'!BQ19</f>
        <v>0</v>
      </c>
      <c r="BS19" s="120">
        <f>'[2]Forarbejdede produkter'!BR19</f>
        <v>0</v>
      </c>
      <c r="BT19" s="120">
        <f>'[2]Forarbejdede produkter'!BS19</f>
        <v>0</v>
      </c>
      <c r="BU19" s="120">
        <f>'[2]Forarbejdede produkter'!BT19</f>
        <v>0</v>
      </c>
      <c r="BV19" s="120">
        <f>'[2]Forarbejdede produkter'!BU19</f>
        <v>0</v>
      </c>
      <c r="BW19" s="120">
        <f>'[2]Forarbejdede produkter'!BV19</f>
        <v>0</v>
      </c>
      <c r="BX19" s="120">
        <f>'[2]Forarbejdede produkter'!BW19</f>
        <v>0</v>
      </c>
      <c r="BY19" s="121">
        <f>'[2]Forarbejdede produkter'!BX19</f>
        <v>0</v>
      </c>
      <c r="BZ19" s="123">
        <f>'[2]Forarbejdede produkter'!BY19</f>
        <v>0</v>
      </c>
      <c r="CA19" s="122">
        <f>'[2]Forarbejdede produkter'!BZ19</f>
        <v>0</v>
      </c>
      <c r="CB19" s="120">
        <f>'[2]Forarbejdede produkter'!CA19</f>
        <v>0</v>
      </c>
      <c r="CC19" s="120">
        <f>'[2]Forarbejdede produkter'!CB19</f>
        <v>12</v>
      </c>
      <c r="CD19" s="120">
        <f>'[2]Forarbejdede produkter'!CC19</f>
        <v>0</v>
      </c>
      <c r="CE19" s="121">
        <f>'[2]Forarbejdede produkter'!CD19</f>
        <v>0</v>
      </c>
      <c r="CF19" s="123"/>
      <c r="CG19" s="123"/>
      <c r="CH19" s="123"/>
      <c r="CI19" s="123"/>
      <c r="CJ19" s="123"/>
      <c r="CK19" s="127">
        <f>'[2]Forarbejdede produkter'!CX19</f>
        <v>0</v>
      </c>
      <c r="CL19" s="123"/>
    </row>
    <row r="20" spans="1:90" ht="15.6" x14ac:dyDescent="0.3">
      <c r="A20" s="47">
        <f>'[2]Forarbejdede produkter'!A20</f>
        <v>16</v>
      </c>
      <c r="B20" s="48" t="str">
        <f>'[2]Forarbejdede produkter'!B20</f>
        <v>Svinekoed_little_pig_dead_conv</v>
      </c>
      <c r="C20" s="48" t="str">
        <f>'[2]Forarbejdede produkter'!C20</f>
        <v>Dead_meat_conv</v>
      </c>
      <c r="D20" s="48" t="str">
        <f>'[2]Forarbejdede produkter'!D20</f>
        <v>Dead_meat</v>
      </c>
      <c r="E20" s="48" t="str">
        <f>'[2]Forarbejdede produkter'!E20</f>
        <v>Exit_model</v>
      </c>
      <c r="F20" s="48">
        <f>'[2]Forarbejdede produkter'!F20</f>
        <v>370</v>
      </c>
      <c r="G20" s="48" t="str">
        <f>'[2]Forarbejdede produkter'!G20</f>
        <v>Kg</v>
      </c>
      <c r="H20" s="55"/>
      <c r="I20" s="50">
        <f>'[2]Forarbejdede produkter'!I20</f>
        <v>0</v>
      </c>
      <c r="J20" s="50">
        <f>'[2]Forarbejdede produkter'!J20</f>
        <v>640</v>
      </c>
      <c r="K20" s="50">
        <f>'[2]Forarbejdede produkter'!K20</f>
        <v>79.87</v>
      </c>
      <c r="L20" s="50">
        <f>'[2]Forarbejdede produkter'!L20</f>
        <v>13.24</v>
      </c>
      <c r="M20" s="50">
        <f>'[2]Forarbejdede produkter'!M20</f>
        <v>5.95</v>
      </c>
      <c r="N20" s="50">
        <f>'[2]Forarbejdede produkter'!N20</f>
        <v>27.17</v>
      </c>
      <c r="O20" s="50">
        <f>'[2]Forarbejdede produkter'!O20</f>
        <v>0</v>
      </c>
      <c r="Q20" s="43"/>
      <c r="R20" s="43"/>
      <c r="S20" s="43"/>
      <c r="T20" s="43"/>
      <c r="U20" s="43"/>
      <c r="V20" s="43"/>
      <c r="W20" s="43"/>
      <c r="X20" s="51"/>
      <c r="Y20" s="52">
        <f>'[2]Forarbejdede produkter'!Y20</f>
        <v>16</v>
      </c>
      <c r="Z20" s="53" t="str">
        <f>'[2]Forarbejdede produkter'!Z20</f>
        <v>For_prod_16</v>
      </c>
      <c r="AA20" s="53">
        <f>'[2]Forarbejdede produkter'!AA20</f>
        <v>0</v>
      </c>
      <c r="AB20" s="53" t="e">
        <f>'[2]Forarbejdede produkter'!AB20</f>
        <v>#N/A</v>
      </c>
      <c r="AC20" s="53" t="e">
        <f>'[2]Forarbejdede produkter'!AC20</f>
        <v>#N/A</v>
      </c>
      <c r="AD20" s="53">
        <f>'[2]Forarbejdede produkter'!AD20</f>
        <v>0</v>
      </c>
      <c r="AE20" s="53">
        <f>'[2]Forarbejdede produkter'!AE20</f>
        <v>0</v>
      </c>
      <c r="AF20" s="53">
        <f>'[2]Forarbejdede produkter'!AF20</f>
        <v>0</v>
      </c>
      <c r="AI20" s="43">
        <f>'[2]Forarbejdede produkter'!AI20</f>
        <v>16</v>
      </c>
      <c r="AJ20" s="54" t="str">
        <f>'[2]Forarbejdede produkter'!AJ20</f>
        <v>Malkekvaeg_gylle_sengestald_draenet_conv</v>
      </c>
      <c r="AK20" s="54" t="str">
        <f>'[2]Forarbejdede produkter'!AK20</f>
        <v>Cattle_slurry_conv</v>
      </c>
      <c r="AL20" s="54" t="str">
        <f>'[2]Forarbejdede produkter'!AL20</f>
        <v>Livestock_manure_conv</v>
      </c>
      <c r="AM20" s="54" t="str">
        <f>'[2]Forarbejdede produkter'!AM20</f>
        <v>Field_application</v>
      </c>
      <c r="AN20" s="54">
        <f>'[2]Forarbejdede produkter'!AN20</f>
        <v>80</v>
      </c>
      <c r="AO20" s="54" t="str">
        <f>'[2]Forarbejdede produkter'!AO20</f>
        <v>Kg</v>
      </c>
      <c r="AP20" s="118">
        <f>'[2]Forarbejdede produkter'!AP20</f>
        <v>0</v>
      </c>
      <c r="AQ20" s="120">
        <f>'[2]Forarbejdede produkter'!AQ20</f>
        <v>80</v>
      </c>
      <c r="AR20" s="121" t="str">
        <f>'[2]Forarbejdede produkter'!AR20</f>
        <v>(VS_initial/100)*DM_waste+DM_straw*(1-(4.5/100))</v>
      </c>
      <c r="AS20" s="123"/>
      <c r="AT20" s="123"/>
      <c r="AU20" s="122">
        <f>'[2]Forarbejdede produkter'!AT20</f>
        <v>6.61</v>
      </c>
      <c r="AV20" s="121">
        <f>'[2]Forarbejdede produkter'!AU20</f>
        <v>0.24</v>
      </c>
      <c r="AW20" s="123"/>
      <c r="AX20" s="122">
        <f>'[2]Forarbejdede produkter'!AW20</f>
        <v>0</v>
      </c>
      <c r="AY20" s="120" t="str">
        <f>'[2]Forarbejdede produkter'!AX20</f>
        <v>VS er samlet mængde af VS for den pågældende gødning; MCF og B0 er som anført til venstre</v>
      </c>
      <c r="AZ20" s="120" t="str">
        <f>'[2]Forarbejdede produkter'!AY20</f>
        <v>VS*(MCF/100)*B0*0.67*9.375</v>
      </c>
      <c r="BA20" s="120">
        <f>'[2]Forarbejdede produkter'!AZ20</f>
        <v>0</v>
      </c>
      <c r="BB20" s="120">
        <f>'[2]Forarbejdede produkter'!BA20</f>
        <v>0</v>
      </c>
      <c r="BC20" s="120" t="str">
        <f>'[2]Forarbejdede produkter'!BB20</f>
        <v>VS*(MCF/100)*B0*0.67*55+VS*(MCF/100)*B0*1000*4*0.02175</v>
      </c>
      <c r="BD20" s="120">
        <f>'[2]Forarbejdede produkter'!BC20</f>
        <v>0</v>
      </c>
      <c r="BE20" s="120">
        <f>'[2]Forarbejdede produkter'!BD20</f>
        <v>0</v>
      </c>
      <c r="BF20" s="120" t="str">
        <f>'[2]Forarbejdede produkter'!BE20</f>
        <v>VS*(MCF/100)*B0*0.67*9.375</v>
      </c>
      <c r="BG20" s="120">
        <f>'[2]Forarbejdede produkter'!BF20</f>
        <v>0</v>
      </c>
      <c r="BH20" s="120">
        <f>'[2]Forarbejdede produkter'!BG20</f>
        <v>0</v>
      </c>
      <c r="BI20" s="121" t="str">
        <f>'[2]Forarbejdede produkter'!BH20</f>
        <v>VS*(MCF/100)*B0*0.67*(12/16)*4</v>
      </c>
      <c r="BJ20" s="123"/>
      <c r="BK20" s="122">
        <f>'[2]Forarbejdede produkter'!BJ20</f>
        <v>0</v>
      </c>
      <c r="BL20" s="120">
        <f>'[2]Forarbejdede produkter'!BK20</f>
        <v>0</v>
      </c>
      <c r="BM20" s="120">
        <f>'[2]Forarbejdede produkter'!BL20</f>
        <v>0</v>
      </c>
      <c r="BN20" s="120">
        <f>'[2]Forarbejdede produkter'!BM20</f>
        <v>0</v>
      </c>
      <c r="BO20" s="120" t="str">
        <f>'[2]Forarbejdede produkter'!BN20</f>
        <v>VS*(MCF/100)*B0*0.67*(12/16)</v>
      </c>
      <c r="BP20" s="120">
        <f>'[2]Forarbejdede produkter'!BO20</f>
        <v>0</v>
      </c>
      <c r="BQ20" s="120">
        <f>'[2]Forarbejdede produkter'!BP20</f>
        <v>0</v>
      </c>
      <c r="BR20" s="120">
        <f>'[2]Forarbejdede produkter'!BQ20</f>
        <v>0</v>
      </c>
      <c r="BS20" s="120">
        <f>'[2]Forarbejdede produkter'!BR20</f>
        <v>0</v>
      </c>
      <c r="BT20" s="120">
        <f>'[2]Forarbejdede produkter'!BS20</f>
        <v>0</v>
      </c>
      <c r="BU20" s="120">
        <f>'[2]Forarbejdede produkter'!BT20</f>
        <v>0</v>
      </c>
      <c r="BV20" s="120">
        <f>'[2]Forarbejdede produkter'!BU20</f>
        <v>0</v>
      </c>
      <c r="BW20" s="120">
        <f>'[2]Forarbejdede produkter'!BV20</f>
        <v>0</v>
      </c>
      <c r="BX20" s="120">
        <f>'[2]Forarbejdede produkter'!BW20</f>
        <v>0</v>
      </c>
      <c r="BY20" s="121">
        <f>'[2]Forarbejdede produkter'!BX20</f>
        <v>0</v>
      </c>
      <c r="BZ20" s="123">
        <f>'[2]Forarbejdede produkter'!BY20</f>
        <v>0</v>
      </c>
      <c r="CA20" s="122">
        <f>'[2]Forarbejdede produkter'!BZ20</f>
        <v>0</v>
      </c>
      <c r="CB20" s="120">
        <f>'[2]Forarbejdede produkter'!CA20</f>
        <v>0</v>
      </c>
      <c r="CC20" s="120">
        <f>'[2]Forarbejdede produkter'!CB20</f>
        <v>6.24</v>
      </c>
      <c r="CD20" s="120">
        <f>'[2]Forarbejdede produkter'!CC20</f>
        <v>0</v>
      </c>
      <c r="CE20" s="121">
        <f>'[2]Forarbejdede produkter'!CD20</f>
        <v>0</v>
      </c>
      <c r="CF20" s="123"/>
      <c r="CG20" s="123"/>
      <c r="CH20" s="123"/>
      <c r="CI20" s="123"/>
      <c r="CJ20" s="123"/>
      <c r="CK20" s="127">
        <f>'[2]Forarbejdede produkter'!CX20</f>
        <v>0</v>
      </c>
      <c r="CL20" s="123"/>
    </row>
    <row r="21" spans="1:90" ht="15.6" x14ac:dyDescent="0.3">
      <c r="A21" s="47">
        <f>'[2]Forarbejdede produkter'!A21</f>
        <v>17</v>
      </c>
      <c r="B21" s="48" t="str">
        <f>'[2]Forarbejdede produkter'!B21</f>
        <v>Svinekoed_little_pig_dead_org</v>
      </c>
      <c r="C21" s="48" t="str">
        <f>'[2]Forarbejdede produkter'!C21</f>
        <v>Dead_meat_org</v>
      </c>
      <c r="D21" s="48" t="str">
        <f>'[2]Forarbejdede produkter'!D21</f>
        <v>Dead_meat</v>
      </c>
      <c r="E21" s="48" t="str">
        <f>'[2]Forarbejdede produkter'!E21</f>
        <v>Exit_model</v>
      </c>
      <c r="F21" s="48">
        <f>'[2]Forarbejdede produkter'!F21</f>
        <v>370</v>
      </c>
      <c r="G21" s="48" t="str">
        <f>'[2]Forarbejdede produkter'!G21</f>
        <v>Kg</v>
      </c>
      <c r="H21" s="55"/>
      <c r="I21" s="50">
        <f>'[2]Forarbejdede produkter'!I21</f>
        <v>0</v>
      </c>
      <c r="J21" s="50">
        <f>'[2]Forarbejdede produkter'!J21</f>
        <v>640</v>
      </c>
      <c r="K21" s="50">
        <f>'[2]Forarbejdede produkter'!K21</f>
        <v>79.87</v>
      </c>
      <c r="L21" s="50">
        <f>'[2]Forarbejdede produkter'!L21</f>
        <v>13.24</v>
      </c>
      <c r="M21" s="50">
        <f>'[2]Forarbejdede produkter'!M21</f>
        <v>5.95</v>
      </c>
      <c r="N21" s="50">
        <f>'[2]Forarbejdede produkter'!N21</f>
        <v>27.17</v>
      </c>
      <c r="O21" s="50">
        <f>'[2]Forarbejdede produkter'!O21</f>
        <v>0</v>
      </c>
      <c r="Q21" s="43"/>
      <c r="R21" s="43"/>
      <c r="S21" s="43"/>
      <c r="T21" s="43"/>
      <c r="U21" s="43"/>
      <c r="V21" s="43"/>
      <c r="W21" s="43"/>
      <c r="X21" s="51"/>
      <c r="Y21" s="52">
        <f>'[2]Forarbejdede produkter'!Y21</f>
        <v>17</v>
      </c>
      <c r="Z21" s="53" t="str">
        <f>'[2]Forarbejdede produkter'!Z21</f>
        <v>For_prod_17</v>
      </c>
      <c r="AA21" s="53">
        <f>'[2]Forarbejdede produkter'!AA21</f>
        <v>0</v>
      </c>
      <c r="AB21" s="53" t="e">
        <f>'[2]Forarbejdede produkter'!AB21</f>
        <v>#N/A</v>
      </c>
      <c r="AC21" s="53" t="e">
        <f>'[2]Forarbejdede produkter'!AC21</f>
        <v>#N/A</v>
      </c>
      <c r="AD21" s="53">
        <f>'[2]Forarbejdede produkter'!AD21</f>
        <v>0</v>
      </c>
      <c r="AE21" s="53">
        <f>'[2]Forarbejdede produkter'!AE21</f>
        <v>0</v>
      </c>
      <c r="AF21" s="53">
        <f>'[2]Forarbejdede produkter'!AF21</f>
        <v>0</v>
      </c>
      <c r="AI21" s="43">
        <f>'[2]Forarbejdede produkter'!AI21</f>
        <v>17</v>
      </c>
      <c r="AJ21" s="54" t="str">
        <f>'[2]Forarbejdede produkter'!AJ21</f>
        <v>Soer_gylle_dybstroelse_spaltegulv_conv</v>
      </c>
      <c r="AK21" s="54" t="str">
        <f>'[2]Forarbejdede produkter'!AK21</f>
        <v>Pig_slurry_conv</v>
      </c>
      <c r="AL21" s="54" t="str">
        <f>'[2]Forarbejdede produkter'!AL21</f>
        <v>Livestock_manure_conv</v>
      </c>
      <c r="AM21" s="54" t="str">
        <f>'[2]Forarbejdede produkter'!AM21</f>
        <v>Field_application</v>
      </c>
      <c r="AN21" s="54">
        <f>'[2]Forarbejdede produkter'!AN21</f>
        <v>55</v>
      </c>
      <c r="AO21" s="54" t="str">
        <f>'[2]Forarbejdede produkter'!AO21</f>
        <v>Kg</v>
      </c>
      <c r="AP21" s="118">
        <f>'[2]Forarbejdede produkter'!AP21</f>
        <v>0</v>
      </c>
      <c r="AQ21" s="120">
        <f>'[2]Forarbejdede produkter'!AQ21</f>
        <v>80</v>
      </c>
      <c r="AR21" s="121" t="str">
        <f>'[2]Forarbejdede produkter'!AR21</f>
        <v>(VS_initial/100)*DM_waste+DM_straw*(1-(4.5/100))</v>
      </c>
      <c r="AS21" s="123"/>
      <c r="AT21" s="123"/>
      <c r="AU21" s="122">
        <f>'[2]Forarbejdede produkter'!AT21</f>
        <v>9.32</v>
      </c>
      <c r="AV21" s="121">
        <f>'[2]Forarbejdede produkter'!AU21</f>
        <v>0.45</v>
      </c>
      <c r="AW21" s="123"/>
      <c r="AX21" s="122">
        <f>'[2]Forarbejdede produkter'!AW21</f>
        <v>0</v>
      </c>
      <c r="AY21" s="120" t="str">
        <f>'[2]Forarbejdede produkter'!AX21</f>
        <v>VS er samlet mængde af VS for den pågældende gødning; MCF og B0 er som anført til venstre</v>
      </c>
      <c r="AZ21" s="120" t="str">
        <f>'[2]Forarbejdede produkter'!AY21</f>
        <v>VS*(MCF/100)*B0*0.67*9.375</v>
      </c>
      <c r="BA21" s="120">
        <f>'[2]Forarbejdede produkter'!AZ21</f>
        <v>0</v>
      </c>
      <c r="BB21" s="120">
        <f>'[2]Forarbejdede produkter'!BA21</f>
        <v>0</v>
      </c>
      <c r="BC21" s="120" t="str">
        <f>'[2]Forarbejdede produkter'!BB21</f>
        <v>VS*(MCF/100)*B0*0.67*55+VS*(MCF/100)*B0*1000*4*0.02175</v>
      </c>
      <c r="BD21" s="120">
        <f>'[2]Forarbejdede produkter'!BC21</f>
        <v>0</v>
      </c>
      <c r="BE21" s="120">
        <f>'[2]Forarbejdede produkter'!BD21</f>
        <v>0</v>
      </c>
      <c r="BF21" s="120" t="str">
        <f>'[2]Forarbejdede produkter'!BE21</f>
        <v>VS*(MCF/100)*B0*0.67*9.375</v>
      </c>
      <c r="BG21" s="120">
        <f>'[2]Forarbejdede produkter'!BF21</f>
        <v>0</v>
      </c>
      <c r="BH21" s="120">
        <f>'[2]Forarbejdede produkter'!BG21</f>
        <v>0</v>
      </c>
      <c r="BI21" s="121" t="str">
        <f>'[2]Forarbejdede produkter'!BH21</f>
        <v>VS*(MCF/100)*B0*0.67*(12/16)*4</v>
      </c>
      <c r="BJ21" s="123"/>
      <c r="BK21" s="122">
        <f>'[2]Forarbejdede produkter'!BJ21</f>
        <v>0</v>
      </c>
      <c r="BL21" s="120">
        <f>'[2]Forarbejdede produkter'!BK21</f>
        <v>0</v>
      </c>
      <c r="BM21" s="120">
        <f>'[2]Forarbejdede produkter'!BL21</f>
        <v>0</v>
      </c>
      <c r="BN21" s="120">
        <f>'[2]Forarbejdede produkter'!BM21</f>
        <v>0</v>
      </c>
      <c r="BO21" s="120" t="str">
        <f>'[2]Forarbejdede produkter'!BN21</f>
        <v>VS*(MCF/100)*B0*0.67*(12/16)</v>
      </c>
      <c r="BP21" s="120">
        <f>'[2]Forarbejdede produkter'!BO21</f>
        <v>0</v>
      </c>
      <c r="BQ21" s="120">
        <f>'[2]Forarbejdede produkter'!BP21</f>
        <v>0</v>
      </c>
      <c r="BR21" s="120">
        <f>'[2]Forarbejdede produkter'!BQ21</f>
        <v>0</v>
      </c>
      <c r="BS21" s="120">
        <f>'[2]Forarbejdede produkter'!BR21</f>
        <v>0</v>
      </c>
      <c r="BT21" s="120">
        <f>'[2]Forarbejdede produkter'!BS21</f>
        <v>0</v>
      </c>
      <c r="BU21" s="120">
        <f>'[2]Forarbejdede produkter'!BT21</f>
        <v>0</v>
      </c>
      <c r="BV21" s="120">
        <f>'[2]Forarbejdede produkter'!BU21</f>
        <v>0</v>
      </c>
      <c r="BW21" s="120">
        <f>'[2]Forarbejdede produkter'!BV21</f>
        <v>0</v>
      </c>
      <c r="BX21" s="120">
        <f>'[2]Forarbejdede produkter'!BW21</f>
        <v>0</v>
      </c>
      <c r="BY21" s="121">
        <f>'[2]Forarbejdede produkter'!BX21</f>
        <v>0</v>
      </c>
      <c r="BZ21" s="123">
        <f>'[2]Forarbejdede produkter'!BY21</f>
        <v>0</v>
      </c>
      <c r="CA21" s="122">
        <f>'[2]Forarbejdede produkter'!BZ21</f>
        <v>0</v>
      </c>
      <c r="CB21" s="120">
        <f>'[2]Forarbejdede produkter'!CA21</f>
        <v>0</v>
      </c>
      <c r="CC21" s="120">
        <f>'[2]Forarbejdede produkter'!CB21</f>
        <v>12</v>
      </c>
      <c r="CD21" s="120">
        <f>'[2]Forarbejdede produkter'!CC21</f>
        <v>0</v>
      </c>
      <c r="CE21" s="121">
        <f>'[2]Forarbejdede produkter'!CD21</f>
        <v>0</v>
      </c>
      <c r="CF21" s="123"/>
      <c r="CG21" s="123"/>
      <c r="CH21" s="123"/>
      <c r="CI21" s="123"/>
      <c r="CJ21" s="123"/>
      <c r="CK21" s="127">
        <f>'[2]Forarbejdede produkter'!CX21</f>
        <v>0</v>
      </c>
      <c r="CL21" s="123"/>
    </row>
    <row r="22" spans="1:90" ht="15.6" x14ac:dyDescent="0.3">
      <c r="A22" s="47">
        <f>'[2]Forarbejdede produkter'!A22</f>
        <v>18</v>
      </c>
      <c r="B22" s="48" t="str">
        <f>'[2]Forarbejdede produkter'!B22</f>
        <v>Svinekoed_sla_pig_dead_conv</v>
      </c>
      <c r="C22" s="48" t="str">
        <f>'[2]Forarbejdede produkter'!C22</f>
        <v>Dead_meat_conv</v>
      </c>
      <c r="D22" s="48" t="str">
        <f>'[2]Forarbejdede produkter'!D22</f>
        <v>Dead_meat</v>
      </c>
      <c r="E22" s="48" t="str">
        <f>'[2]Forarbejdede produkter'!E22</f>
        <v>Exit_model</v>
      </c>
      <c r="F22" s="48">
        <f>'[2]Forarbejdede produkter'!F22</f>
        <v>370</v>
      </c>
      <c r="G22" s="48" t="str">
        <f>'[2]Forarbejdede produkter'!G22</f>
        <v>Kg</v>
      </c>
      <c r="H22" s="55"/>
      <c r="I22" s="50">
        <f>'[2]Forarbejdede produkter'!I22</f>
        <v>0</v>
      </c>
      <c r="J22" s="50">
        <f>'[2]Forarbejdede produkter'!J22</f>
        <v>680</v>
      </c>
      <c r="K22" s="50">
        <f>'[2]Forarbejdede produkter'!K22</f>
        <v>78.7</v>
      </c>
      <c r="L22" s="50">
        <f>'[2]Forarbejdede produkter'!L22</f>
        <v>14.86</v>
      </c>
      <c r="M22" s="50">
        <f>'[2]Forarbejdede produkter'!M22</f>
        <v>5.95</v>
      </c>
      <c r="N22" s="50">
        <f>'[2]Forarbejdede produkter'!N22</f>
        <v>27.17</v>
      </c>
      <c r="O22" s="50">
        <f>'[2]Forarbejdede produkter'!O22</f>
        <v>0</v>
      </c>
      <c r="Q22" s="43"/>
      <c r="R22" s="43"/>
      <c r="S22" s="43"/>
      <c r="T22" s="43"/>
      <c r="U22" s="43"/>
      <c r="V22" s="43"/>
      <c r="W22" s="43"/>
      <c r="X22" s="51"/>
      <c r="Y22" s="52">
        <f>'[2]Forarbejdede produkter'!Y22</f>
        <v>18</v>
      </c>
      <c r="Z22" s="53" t="str">
        <f>'[2]Forarbejdede produkter'!Z22</f>
        <v>For_prod_18</v>
      </c>
      <c r="AA22" s="53">
        <f>'[2]Forarbejdede produkter'!AA22</f>
        <v>0</v>
      </c>
      <c r="AB22" s="53" t="e">
        <f>'[2]Forarbejdede produkter'!AB22</f>
        <v>#N/A</v>
      </c>
      <c r="AC22" s="53" t="e">
        <f>'[2]Forarbejdede produkter'!AC22</f>
        <v>#N/A</v>
      </c>
      <c r="AD22" s="53">
        <f>'[2]Forarbejdede produkter'!AD22</f>
        <v>0</v>
      </c>
      <c r="AE22" s="53">
        <f>'[2]Forarbejdede produkter'!AE22</f>
        <v>0</v>
      </c>
      <c r="AF22" s="53">
        <f>'[2]Forarbejdede produkter'!AF22</f>
        <v>0</v>
      </c>
      <c r="AI22" s="43">
        <f>'[2]Forarbejdede produkter'!AI22</f>
        <v>18</v>
      </c>
      <c r="AJ22" s="54" t="str">
        <f>'[2]Forarbejdede produkter'!AJ22</f>
        <v>Soer_gylle_kassestier_delvis_spaltegulv_conv</v>
      </c>
      <c r="AK22" s="54" t="str">
        <f>'[2]Forarbejdede produkter'!AK22</f>
        <v>Pig_slurry_conv</v>
      </c>
      <c r="AL22" s="54" t="str">
        <f>'[2]Forarbejdede produkter'!AL22</f>
        <v>Livestock_manure_conv</v>
      </c>
      <c r="AM22" s="54" t="str">
        <f>'[2]Forarbejdede produkter'!AM22</f>
        <v>Field_application</v>
      </c>
      <c r="AN22" s="54">
        <f>'[2]Forarbejdede produkter'!AN22</f>
        <v>45</v>
      </c>
      <c r="AO22" s="54" t="str">
        <f>'[2]Forarbejdede produkter'!AO22</f>
        <v>Kg</v>
      </c>
      <c r="AP22" s="118">
        <f>'[2]Forarbejdede produkter'!AP22</f>
        <v>0</v>
      </c>
      <c r="AQ22" s="120">
        <f>'[2]Forarbejdede produkter'!AQ22</f>
        <v>80</v>
      </c>
      <c r="AR22" s="121" t="str">
        <f>'[2]Forarbejdede produkter'!AR22</f>
        <v>(VS_initial/100)*DM_waste+DM_straw*(1-(4.5/100))</v>
      </c>
      <c r="AS22" s="123"/>
      <c r="AT22" s="123"/>
      <c r="AU22" s="122">
        <f>'[2]Forarbejdede produkter'!AT22</f>
        <v>9.32</v>
      </c>
      <c r="AV22" s="121">
        <f>'[2]Forarbejdede produkter'!AU22</f>
        <v>0.45</v>
      </c>
      <c r="AW22" s="123"/>
      <c r="AX22" s="122">
        <f>'[2]Forarbejdede produkter'!AW22</f>
        <v>0</v>
      </c>
      <c r="AY22" s="120" t="str">
        <f>'[2]Forarbejdede produkter'!AX22</f>
        <v>VS er samlet mængde af VS for den pågældende gødning; MCF og B0 er som anført til venstre</v>
      </c>
      <c r="AZ22" s="120" t="str">
        <f>'[2]Forarbejdede produkter'!AY22</f>
        <v>VS*(MCF/100)*B0*0.67*9.375</v>
      </c>
      <c r="BA22" s="120">
        <f>'[2]Forarbejdede produkter'!AZ22</f>
        <v>0</v>
      </c>
      <c r="BB22" s="120">
        <f>'[2]Forarbejdede produkter'!BA22</f>
        <v>0</v>
      </c>
      <c r="BC22" s="120" t="str">
        <f>'[2]Forarbejdede produkter'!BB22</f>
        <v>VS*(MCF/100)*B0*0.67*55+VS*(MCF/100)*B0*1000*4*0.02175</v>
      </c>
      <c r="BD22" s="120">
        <f>'[2]Forarbejdede produkter'!BC22</f>
        <v>0</v>
      </c>
      <c r="BE22" s="120">
        <f>'[2]Forarbejdede produkter'!BD22</f>
        <v>0</v>
      </c>
      <c r="BF22" s="120" t="str">
        <f>'[2]Forarbejdede produkter'!BE22</f>
        <v>VS*(MCF/100)*B0*0.67*9.375</v>
      </c>
      <c r="BG22" s="120">
        <f>'[2]Forarbejdede produkter'!BF22</f>
        <v>0</v>
      </c>
      <c r="BH22" s="120">
        <f>'[2]Forarbejdede produkter'!BG22</f>
        <v>0</v>
      </c>
      <c r="BI22" s="121" t="str">
        <f>'[2]Forarbejdede produkter'!BH22</f>
        <v>VS*(MCF/100)*B0*0.67*(12/16)*4</v>
      </c>
      <c r="BJ22" s="123"/>
      <c r="BK22" s="122">
        <f>'[2]Forarbejdede produkter'!BJ22</f>
        <v>0</v>
      </c>
      <c r="BL22" s="120">
        <f>'[2]Forarbejdede produkter'!BK22</f>
        <v>0</v>
      </c>
      <c r="BM22" s="120">
        <f>'[2]Forarbejdede produkter'!BL22</f>
        <v>0</v>
      </c>
      <c r="BN22" s="120">
        <f>'[2]Forarbejdede produkter'!BM22</f>
        <v>0</v>
      </c>
      <c r="BO22" s="120" t="str">
        <f>'[2]Forarbejdede produkter'!BN22</f>
        <v>VS*(MCF/100)*B0*0.67*(12/16)</v>
      </c>
      <c r="BP22" s="120">
        <f>'[2]Forarbejdede produkter'!BO22</f>
        <v>0</v>
      </c>
      <c r="BQ22" s="120">
        <f>'[2]Forarbejdede produkter'!BP22</f>
        <v>0</v>
      </c>
      <c r="BR22" s="120">
        <f>'[2]Forarbejdede produkter'!BQ22</f>
        <v>0</v>
      </c>
      <c r="BS22" s="120">
        <f>'[2]Forarbejdede produkter'!BR22</f>
        <v>0</v>
      </c>
      <c r="BT22" s="120">
        <f>'[2]Forarbejdede produkter'!BS22</f>
        <v>0</v>
      </c>
      <c r="BU22" s="120">
        <f>'[2]Forarbejdede produkter'!BT22</f>
        <v>0</v>
      </c>
      <c r="BV22" s="120">
        <f>'[2]Forarbejdede produkter'!BU22</f>
        <v>0</v>
      </c>
      <c r="BW22" s="120">
        <f>'[2]Forarbejdede produkter'!BV22</f>
        <v>0</v>
      </c>
      <c r="BX22" s="120">
        <f>'[2]Forarbejdede produkter'!BW22</f>
        <v>0</v>
      </c>
      <c r="BY22" s="121">
        <f>'[2]Forarbejdede produkter'!BX22</f>
        <v>0</v>
      </c>
      <c r="BZ22" s="123">
        <f>'[2]Forarbejdede produkter'!BY22</f>
        <v>0</v>
      </c>
      <c r="CA22" s="122">
        <f>'[2]Forarbejdede produkter'!BZ22</f>
        <v>0</v>
      </c>
      <c r="CB22" s="120">
        <f>'[2]Forarbejdede produkter'!CA22</f>
        <v>0</v>
      </c>
      <c r="CC22" s="120">
        <f>'[2]Forarbejdede produkter'!CB22</f>
        <v>9.75</v>
      </c>
      <c r="CD22" s="120">
        <f>'[2]Forarbejdede produkter'!CC22</f>
        <v>0</v>
      </c>
      <c r="CE22" s="121">
        <f>'[2]Forarbejdede produkter'!CD22</f>
        <v>0</v>
      </c>
      <c r="CF22" s="123"/>
      <c r="CG22" s="123"/>
      <c r="CH22" s="123"/>
      <c r="CI22" s="123"/>
      <c r="CJ22" s="123"/>
      <c r="CK22" s="127">
        <f>'[2]Forarbejdede produkter'!CX22</f>
        <v>0</v>
      </c>
      <c r="CL22" s="123"/>
    </row>
    <row r="23" spans="1:90" ht="15.6" x14ac:dyDescent="0.3">
      <c r="A23" s="47">
        <f>'[2]Forarbejdede produkter'!A23</f>
        <v>19</v>
      </c>
      <c r="B23" s="48" t="str">
        <f>'[2]Forarbejdede produkter'!B23</f>
        <v>Svinekoed_sla_pig_dead_org</v>
      </c>
      <c r="C23" s="48" t="str">
        <f>'[2]Forarbejdede produkter'!C23</f>
        <v>Dead_meat_org</v>
      </c>
      <c r="D23" s="48" t="str">
        <f>'[2]Forarbejdede produkter'!D23</f>
        <v>Dead_meat</v>
      </c>
      <c r="E23" s="48" t="str">
        <f>'[2]Forarbejdede produkter'!E23</f>
        <v>Exit_model</v>
      </c>
      <c r="F23" s="48">
        <f>'[2]Forarbejdede produkter'!F23</f>
        <v>370</v>
      </c>
      <c r="G23" s="48" t="str">
        <f>'[2]Forarbejdede produkter'!G23</f>
        <v>Kg</v>
      </c>
      <c r="H23" s="55"/>
      <c r="I23" s="50">
        <f>'[2]Forarbejdede produkter'!I23</f>
        <v>0</v>
      </c>
      <c r="J23" s="50">
        <f>'[2]Forarbejdede produkter'!J23</f>
        <v>680</v>
      </c>
      <c r="K23" s="50">
        <f>'[2]Forarbejdede produkter'!K23</f>
        <v>78.7</v>
      </c>
      <c r="L23" s="50">
        <f>'[2]Forarbejdede produkter'!L23</f>
        <v>14.86</v>
      </c>
      <c r="M23" s="50">
        <f>'[2]Forarbejdede produkter'!M23</f>
        <v>5.95</v>
      </c>
      <c r="N23" s="50">
        <f>'[2]Forarbejdede produkter'!N23</f>
        <v>27.17</v>
      </c>
      <c r="O23" s="50">
        <f>'[2]Forarbejdede produkter'!O23</f>
        <v>0</v>
      </c>
      <c r="Q23" s="43"/>
      <c r="R23" s="43"/>
      <c r="S23" s="43"/>
      <c r="T23" s="43"/>
      <c r="U23" s="43"/>
      <c r="V23" s="43"/>
      <c r="W23" s="43"/>
      <c r="X23" s="51"/>
      <c r="Y23" s="52">
        <f>'[2]Forarbejdede produkter'!Y23</f>
        <v>19</v>
      </c>
      <c r="Z23" s="53" t="str">
        <f>'[2]Forarbejdede produkter'!Z23</f>
        <v>For_prod_19</v>
      </c>
      <c r="AA23" s="53">
        <f>'[2]Forarbejdede produkter'!AA23</f>
        <v>0</v>
      </c>
      <c r="AB23" s="53" t="e">
        <f>'[2]Forarbejdede produkter'!AB23</f>
        <v>#N/A</v>
      </c>
      <c r="AC23" s="53" t="e">
        <f>'[2]Forarbejdede produkter'!AC23</f>
        <v>#N/A</v>
      </c>
      <c r="AD23" s="53">
        <f>'[2]Forarbejdede produkter'!AD23</f>
        <v>0</v>
      </c>
      <c r="AE23" s="53">
        <f>'[2]Forarbejdede produkter'!AE23</f>
        <v>0</v>
      </c>
      <c r="AF23" s="53">
        <f>'[2]Forarbejdede produkter'!AF23</f>
        <v>0</v>
      </c>
      <c r="AI23" s="43">
        <f>'[2]Forarbejdede produkter'!AI23</f>
        <v>19</v>
      </c>
      <c r="AJ23" s="54" t="str">
        <f>'[2]Forarbejdede produkter'!AJ23</f>
        <v>Soer_gylle_kassestier_fuldspaltegulv_conv</v>
      </c>
      <c r="AK23" s="54" t="str">
        <f>'[2]Forarbejdede produkter'!AK23</f>
        <v>Pig_slurry_conv</v>
      </c>
      <c r="AL23" s="54" t="str">
        <f>'[2]Forarbejdede produkter'!AL23</f>
        <v>Livestock_manure_conv</v>
      </c>
      <c r="AM23" s="54" t="str">
        <f>'[2]Forarbejdede produkter'!AM23</f>
        <v>Field_application</v>
      </c>
      <c r="AN23" s="54">
        <f>'[2]Forarbejdede produkter'!AN23</f>
        <v>45</v>
      </c>
      <c r="AO23" s="54" t="str">
        <f>'[2]Forarbejdede produkter'!AO23</f>
        <v>Kg</v>
      </c>
      <c r="AP23" s="118">
        <f>'[2]Forarbejdede produkter'!AP23</f>
        <v>0</v>
      </c>
      <c r="AQ23" s="120">
        <f>'[2]Forarbejdede produkter'!AQ23</f>
        <v>80</v>
      </c>
      <c r="AR23" s="121" t="str">
        <f>'[2]Forarbejdede produkter'!AR23</f>
        <v>(VS_initial/100)*DM_waste+DM_straw*(1-(4.5/100))</v>
      </c>
      <c r="AS23" s="123"/>
      <c r="AT23" s="123"/>
      <c r="AU23" s="122">
        <f>'[2]Forarbejdede produkter'!AT23</f>
        <v>9.32</v>
      </c>
      <c r="AV23" s="121">
        <f>'[2]Forarbejdede produkter'!AU23</f>
        <v>0.45</v>
      </c>
      <c r="AW23" s="123"/>
      <c r="AX23" s="122">
        <f>'[2]Forarbejdede produkter'!AW23</f>
        <v>0</v>
      </c>
      <c r="AY23" s="120" t="str">
        <f>'[2]Forarbejdede produkter'!AX23</f>
        <v>VS er samlet mængde af VS for den pågældende gødning; MCF og B0 er som anført til venstre</v>
      </c>
      <c r="AZ23" s="120" t="str">
        <f>'[2]Forarbejdede produkter'!AY23</f>
        <v>VS*(MCF/100)*B0*0.67*9.375</v>
      </c>
      <c r="BA23" s="120">
        <f>'[2]Forarbejdede produkter'!AZ23</f>
        <v>0</v>
      </c>
      <c r="BB23" s="120">
        <f>'[2]Forarbejdede produkter'!BA23</f>
        <v>0</v>
      </c>
      <c r="BC23" s="120" t="str">
        <f>'[2]Forarbejdede produkter'!BB23</f>
        <v>VS*(MCF/100)*B0*0.67*55+VS*(MCF/100)*B0*1000*4*0.02175</v>
      </c>
      <c r="BD23" s="120">
        <f>'[2]Forarbejdede produkter'!BC23</f>
        <v>0</v>
      </c>
      <c r="BE23" s="120">
        <f>'[2]Forarbejdede produkter'!BD23</f>
        <v>0</v>
      </c>
      <c r="BF23" s="120" t="str">
        <f>'[2]Forarbejdede produkter'!BE23</f>
        <v>VS*(MCF/100)*B0*0.67*9.375</v>
      </c>
      <c r="BG23" s="120">
        <f>'[2]Forarbejdede produkter'!BF23</f>
        <v>0</v>
      </c>
      <c r="BH23" s="120">
        <f>'[2]Forarbejdede produkter'!BG23</f>
        <v>0</v>
      </c>
      <c r="BI23" s="121" t="str">
        <f>'[2]Forarbejdede produkter'!BH23</f>
        <v>VS*(MCF/100)*B0*0.67*(12/16)*4</v>
      </c>
      <c r="BJ23" s="123"/>
      <c r="BK23" s="122">
        <f>'[2]Forarbejdede produkter'!BJ23</f>
        <v>0</v>
      </c>
      <c r="BL23" s="120">
        <f>'[2]Forarbejdede produkter'!BK23</f>
        <v>0</v>
      </c>
      <c r="BM23" s="120">
        <f>'[2]Forarbejdede produkter'!BL23</f>
        <v>0</v>
      </c>
      <c r="BN23" s="120">
        <f>'[2]Forarbejdede produkter'!BM23</f>
        <v>0</v>
      </c>
      <c r="BO23" s="120" t="str">
        <f>'[2]Forarbejdede produkter'!BN23</f>
        <v>VS*(MCF/100)*B0*0.67*(12/16)</v>
      </c>
      <c r="BP23" s="120">
        <f>'[2]Forarbejdede produkter'!BO23</f>
        <v>0</v>
      </c>
      <c r="BQ23" s="120">
        <f>'[2]Forarbejdede produkter'!BP23</f>
        <v>0</v>
      </c>
      <c r="BR23" s="120">
        <f>'[2]Forarbejdede produkter'!BQ23</f>
        <v>0</v>
      </c>
      <c r="BS23" s="120">
        <f>'[2]Forarbejdede produkter'!BR23</f>
        <v>0</v>
      </c>
      <c r="BT23" s="120">
        <f>'[2]Forarbejdede produkter'!BS23</f>
        <v>0</v>
      </c>
      <c r="BU23" s="120">
        <f>'[2]Forarbejdede produkter'!BT23</f>
        <v>0</v>
      </c>
      <c r="BV23" s="120">
        <f>'[2]Forarbejdede produkter'!BU23</f>
        <v>0</v>
      </c>
      <c r="BW23" s="120">
        <f>'[2]Forarbejdede produkter'!BV23</f>
        <v>0</v>
      </c>
      <c r="BX23" s="120">
        <f>'[2]Forarbejdede produkter'!BW23</f>
        <v>0</v>
      </c>
      <c r="BY23" s="121">
        <f>'[2]Forarbejdede produkter'!BX23</f>
        <v>0</v>
      </c>
      <c r="BZ23" s="123">
        <f>'[2]Forarbejdede produkter'!BY23</f>
        <v>0</v>
      </c>
      <c r="CA23" s="122">
        <f>'[2]Forarbejdede produkter'!BZ23</f>
        <v>0</v>
      </c>
      <c r="CB23" s="120">
        <f>'[2]Forarbejdede produkter'!CA23</f>
        <v>0</v>
      </c>
      <c r="CC23" s="120">
        <f>'[2]Forarbejdede produkter'!CB23</f>
        <v>19.5</v>
      </c>
      <c r="CD23" s="120">
        <f>'[2]Forarbejdede produkter'!CC23</f>
        <v>0</v>
      </c>
      <c r="CE23" s="121">
        <f>'[2]Forarbejdede produkter'!CD23</f>
        <v>0</v>
      </c>
      <c r="CF23" s="123"/>
      <c r="CG23" s="123"/>
      <c r="CH23" s="123"/>
      <c r="CI23" s="123"/>
      <c r="CJ23" s="123"/>
      <c r="CK23" s="127">
        <f>'[2]Forarbejdede produkter'!CX23</f>
        <v>0</v>
      </c>
      <c r="CL23" s="123"/>
    </row>
    <row r="24" spans="1:90" ht="15.6" x14ac:dyDescent="0.3">
      <c r="A24" s="47">
        <f>'[2]Forarbejdede produkter'!A24</f>
        <v>20</v>
      </c>
      <c r="B24" s="48" t="str">
        <f>'[2]Forarbejdede produkter'!B24</f>
        <v>Foster_kvaeg_heavy_dead_conv</v>
      </c>
      <c r="C24" s="48" t="str">
        <f>'[2]Forarbejdede produkter'!C24</f>
        <v>Dead_meat_conv</v>
      </c>
      <c r="D24" s="48" t="str">
        <f>'[2]Forarbejdede produkter'!D24</f>
        <v>Dead_meat</v>
      </c>
      <c r="E24" s="48" t="str">
        <f>'[2]Forarbejdede produkter'!E24</f>
        <v>Exit_model</v>
      </c>
      <c r="F24" s="48">
        <f>'[2]Forarbejdede produkter'!F24</f>
        <v>350</v>
      </c>
      <c r="G24" s="48" t="str">
        <f>'[2]Forarbejdede produkter'!G24</f>
        <v>Kg</v>
      </c>
      <c r="H24" s="55"/>
      <c r="I24" s="50">
        <f>'[2]Forarbejdede produkter'!I24</f>
        <v>0</v>
      </c>
      <c r="J24" s="50">
        <f>'[2]Forarbejdede produkter'!J24</f>
        <v>680</v>
      </c>
      <c r="K24" s="50">
        <f>'[2]Forarbejdede produkter'!K24</f>
        <v>84.569919999999996</v>
      </c>
      <c r="L24" s="50">
        <f>'[2]Forarbejdede produkter'!L24</f>
        <v>29.14</v>
      </c>
      <c r="M24" s="50">
        <f>'[2]Forarbejdede produkter'!M24</f>
        <v>6</v>
      </c>
      <c r="N24" s="50">
        <f>'[2]Forarbejdede produkter'!N24</f>
        <v>19.63</v>
      </c>
      <c r="O24" s="50">
        <f>'[2]Forarbejdede produkter'!O24</f>
        <v>528.56200000000001</v>
      </c>
      <c r="Q24" s="43"/>
      <c r="R24" s="43"/>
      <c r="S24" s="43"/>
      <c r="T24" s="43"/>
      <c r="U24" s="43"/>
      <c r="V24" s="43"/>
      <c r="W24" s="43"/>
      <c r="X24" s="51"/>
      <c r="Y24" s="52">
        <f>'[2]Forarbejdede produkter'!Y24</f>
        <v>20</v>
      </c>
      <c r="Z24" s="53" t="str">
        <f>'[2]Forarbejdede produkter'!Z24</f>
        <v>For_prod_20</v>
      </c>
      <c r="AA24" s="53">
        <f>'[2]Forarbejdede produkter'!AA24</f>
        <v>0</v>
      </c>
      <c r="AB24" s="53" t="e">
        <f>'[2]Forarbejdede produkter'!AB24</f>
        <v>#N/A</v>
      </c>
      <c r="AC24" s="53" t="e">
        <f>'[2]Forarbejdede produkter'!AC24</f>
        <v>#N/A</v>
      </c>
      <c r="AD24" s="53">
        <f>'[2]Forarbejdede produkter'!AD24</f>
        <v>0</v>
      </c>
      <c r="AE24" s="53">
        <f>'[2]Forarbejdede produkter'!AE24</f>
        <v>0</v>
      </c>
      <c r="AF24" s="53">
        <f>'[2]Forarbejdede produkter'!AF24</f>
        <v>0</v>
      </c>
      <c r="AI24" s="43">
        <f>'[2]Forarbejdede produkter'!AI24</f>
        <v>20</v>
      </c>
      <c r="AJ24" s="54" t="str">
        <f>'[2]Forarbejdede produkter'!AJ24</f>
        <v>Malkekvaeg_gylle_dybstroelse_spalter_linespil_conv</v>
      </c>
      <c r="AK24" s="54" t="str">
        <f>'[2]Forarbejdede produkter'!AK24</f>
        <v>Cattle_slurry_conv</v>
      </c>
      <c r="AL24" s="54" t="str">
        <f>'[2]Forarbejdede produkter'!AL24</f>
        <v>Livestock_manure_conv</v>
      </c>
      <c r="AM24" s="54" t="str">
        <f>'[2]Forarbejdede produkter'!AM24</f>
        <v>Field_application</v>
      </c>
      <c r="AN24" s="54">
        <f>'[2]Forarbejdede produkter'!AN24</f>
        <v>69</v>
      </c>
      <c r="AO24" s="54" t="str">
        <f>'[2]Forarbejdede produkter'!AO24</f>
        <v>Kg</v>
      </c>
      <c r="AP24" s="118">
        <f>'[2]Forarbejdede produkter'!AP24</f>
        <v>0</v>
      </c>
      <c r="AQ24" s="120">
        <f>'[2]Forarbejdede produkter'!AQ24</f>
        <v>80</v>
      </c>
      <c r="AR24" s="121" t="str">
        <f>'[2]Forarbejdede produkter'!AR24</f>
        <v>(VS_initial/100)*DM_waste+DM_straw*(1-(4.5/100))</v>
      </c>
      <c r="AS24" s="123"/>
      <c r="AT24" s="123"/>
      <c r="AU24" s="122">
        <f>'[2]Forarbejdede produkter'!AT24</f>
        <v>6.61</v>
      </c>
      <c r="AV24" s="121">
        <f>'[2]Forarbejdede produkter'!AU24</f>
        <v>0.24</v>
      </c>
      <c r="AW24" s="123"/>
      <c r="AX24" s="122">
        <f>'[2]Forarbejdede produkter'!AW24</f>
        <v>0</v>
      </c>
      <c r="AY24" s="120" t="str">
        <f>'[2]Forarbejdede produkter'!AX24</f>
        <v>VS er samlet mængde af VS for den pågældende gødning; MCF og B0 er som anført til venstre</v>
      </c>
      <c r="AZ24" s="120" t="str">
        <f>'[2]Forarbejdede produkter'!AY24</f>
        <v>VS*(MCF/100)*B0*0.67*9.375</v>
      </c>
      <c r="BA24" s="120">
        <f>'[2]Forarbejdede produkter'!AZ24</f>
        <v>0</v>
      </c>
      <c r="BB24" s="120">
        <f>'[2]Forarbejdede produkter'!BA24</f>
        <v>0</v>
      </c>
      <c r="BC24" s="120" t="str">
        <f>'[2]Forarbejdede produkter'!BB24</f>
        <v>VS*(MCF/100)*B0*0.67*55+VS*(MCF/100)*B0*1000*4*0.02175</v>
      </c>
      <c r="BD24" s="120">
        <f>'[2]Forarbejdede produkter'!BC24</f>
        <v>0</v>
      </c>
      <c r="BE24" s="120">
        <f>'[2]Forarbejdede produkter'!BD24</f>
        <v>0</v>
      </c>
      <c r="BF24" s="120" t="str">
        <f>'[2]Forarbejdede produkter'!BE24</f>
        <v>VS*(MCF/100)*B0*0.67*9.375</v>
      </c>
      <c r="BG24" s="120">
        <f>'[2]Forarbejdede produkter'!BF24</f>
        <v>0</v>
      </c>
      <c r="BH24" s="120">
        <f>'[2]Forarbejdede produkter'!BG24</f>
        <v>0</v>
      </c>
      <c r="BI24" s="121" t="str">
        <f>'[2]Forarbejdede produkter'!BH24</f>
        <v>VS*(MCF/100)*B0*0.67*(12/16)*4</v>
      </c>
      <c r="BJ24" s="123"/>
      <c r="BK24" s="122">
        <f>'[2]Forarbejdede produkter'!BJ24</f>
        <v>0</v>
      </c>
      <c r="BL24" s="120">
        <f>'[2]Forarbejdede produkter'!BK24</f>
        <v>0</v>
      </c>
      <c r="BM24" s="120">
        <f>'[2]Forarbejdede produkter'!BL24</f>
        <v>0</v>
      </c>
      <c r="BN24" s="120">
        <f>'[2]Forarbejdede produkter'!BM24</f>
        <v>0</v>
      </c>
      <c r="BO24" s="120" t="str">
        <f>'[2]Forarbejdede produkter'!BN24</f>
        <v>VS*(MCF/100)*B0*0.67*(12/16)</v>
      </c>
      <c r="BP24" s="120">
        <f>'[2]Forarbejdede produkter'!BO24</f>
        <v>0</v>
      </c>
      <c r="BQ24" s="120">
        <f>'[2]Forarbejdede produkter'!BP24</f>
        <v>0</v>
      </c>
      <c r="BR24" s="120">
        <f>'[2]Forarbejdede produkter'!BQ24</f>
        <v>0</v>
      </c>
      <c r="BS24" s="120">
        <f>'[2]Forarbejdede produkter'!BR24</f>
        <v>0</v>
      </c>
      <c r="BT24" s="120">
        <f>'[2]Forarbejdede produkter'!BS24</f>
        <v>0</v>
      </c>
      <c r="BU24" s="120">
        <f>'[2]Forarbejdede produkter'!BT24</f>
        <v>0</v>
      </c>
      <c r="BV24" s="120">
        <f>'[2]Forarbejdede produkter'!BU24</f>
        <v>0</v>
      </c>
      <c r="BW24" s="120">
        <f>'[2]Forarbejdede produkter'!BV24</f>
        <v>0</v>
      </c>
      <c r="BX24" s="120">
        <f>'[2]Forarbejdede produkter'!BW24</f>
        <v>0</v>
      </c>
      <c r="BY24" s="121">
        <f>'[2]Forarbejdede produkter'!BX24</f>
        <v>0</v>
      </c>
      <c r="BZ24" s="123">
        <f>'[2]Forarbejdede produkter'!BY24</f>
        <v>0</v>
      </c>
      <c r="CA24" s="122">
        <f>'[2]Forarbejdede produkter'!BZ24</f>
        <v>0</v>
      </c>
      <c r="CB24" s="120">
        <f>'[2]Forarbejdede produkter'!CA24</f>
        <v>0</v>
      </c>
      <c r="CC24" s="120">
        <f>'[2]Forarbejdede produkter'!CB24</f>
        <v>7.2</v>
      </c>
      <c r="CD24" s="120">
        <f>'[2]Forarbejdede produkter'!CC24</f>
        <v>0</v>
      </c>
      <c r="CE24" s="121">
        <f>'[2]Forarbejdede produkter'!CD24</f>
        <v>0</v>
      </c>
      <c r="CF24" s="123"/>
      <c r="CG24" s="123"/>
      <c r="CH24" s="123"/>
      <c r="CI24" s="123"/>
      <c r="CJ24" s="123"/>
      <c r="CK24" s="127">
        <f>'[2]Forarbejdede produkter'!CX24</f>
        <v>0</v>
      </c>
      <c r="CL24" s="123"/>
    </row>
    <row r="25" spans="1:90" ht="15.6" x14ac:dyDescent="0.3">
      <c r="A25" s="47">
        <f>'[2]Forarbejdede produkter'!A25</f>
        <v>21</v>
      </c>
      <c r="B25" s="48" t="str">
        <f>'[2]Forarbejdede produkter'!B25</f>
        <v>Foster_kvaeg_heavy_dead_org</v>
      </c>
      <c r="C25" s="48" t="str">
        <f>'[2]Forarbejdede produkter'!C25</f>
        <v>Dead_meat_org</v>
      </c>
      <c r="D25" s="48" t="str">
        <f>'[2]Forarbejdede produkter'!D25</f>
        <v>Dead_meat</v>
      </c>
      <c r="E25" s="48" t="str">
        <f>'[2]Forarbejdede produkter'!E25</f>
        <v>Exit_model</v>
      </c>
      <c r="F25" s="48">
        <f>'[2]Forarbejdede produkter'!F25</f>
        <v>350</v>
      </c>
      <c r="G25" s="48" t="str">
        <f>'[2]Forarbejdede produkter'!G25</f>
        <v>Kg</v>
      </c>
      <c r="H25" s="55"/>
      <c r="I25" s="50">
        <f>'[2]Forarbejdede produkter'!I25</f>
        <v>0</v>
      </c>
      <c r="J25" s="50">
        <f>'[2]Forarbejdede produkter'!J25</f>
        <v>680</v>
      </c>
      <c r="K25" s="50">
        <f>'[2]Forarbejdede produkter'!K25</f>
        <v>84.569919999999996</v>
      </c>
      <c r="L25" s="50">
        <f>'[2]Forarbejdede produkter'!L25</f>
        <v>29.14</v>
      </c>
      <c r="M25" s="50">
        <f>'[2]Forarbejdede produkter'!M25</f>
        <v>6</v>
      </c>
      <c r="N25" s="50">
        <f>'[2]Forarbejdede produkter'!N25</f>
        <v>19.63</v>
      </c>
      <c r="O25" s="50">
        <f>'[2]Forarbejdede produkter'!O25</f>
        <v>528.56200000000001</v>
      </c>
      <c r="Q25" s="43"/>
      <c r="R25" s="43"/>
      <c r="S25" s="43"/>
      <c r="T25" s="43"/>
      <c r="U25" s="43"/>
      <c r="V25" s="43"/>
      <c r="W25" s="43"/>
      <c r="X25" s="51"/>
      <c r="Y25" s="52">
        <f>'[2]Forarbejdede produkter'!Y25</f>
        <v>21</v>
      </c>
      <c r="Z25" s="53" t="str">
        <f>'[2]Forarbejdede produkter'!Z25</f>
        <v>For_prod_21</v>
      </c>
      <c r="AA25" s="53">
        <f>'[2]Forarbejdede produkter'!AA25</f>
        <v>0</v>
      </c>
      <c r="AB25" s="53" t="e">
        <f>'[2]Forarbejdede produkter'!AB25</f>
        <v>#N/A</v>
      </c>
      <c r="AC25" s="53" t="e">
        <f>'[2]Forarbejdede produkter'!AC25</f>
        <v>#N/A</v>
      </c>
      <c r="AD25" s="53">
        <f>'[2]Forarbejdede produkter'!AD25</f>
        <v>0</v>
      </c>
      <c r="AE25" s="53">
        <f>'[2]Forarbejdede produkter'!AE25</f>
        <v>0</v>
      </c>
      <c r="AF25" s="53">
        <f>'[2]Forarbejdede produkter'!AF25</f>
        <v>0</v>
      </c>
      <c r="AI25" s="43">
        <f>'[2]Forarbejdede produkter'!AI25</f>
        <v>21</v>
      </c>
      <c r="AJ25" s="54" t="str">
        <f>'[2]Forarbejdede produkter'!AJ25</f>
        <v>Malkekvaeg_gylle_dybstroelse_spalter_ring_bag_conv</v>
      </c>
      <c r="AK25" s="54" t="str">
        <f>'[2]Forarbejdede produkter'!AK25</f>
        <v>Cattle_slurry_conv</v>
      </c>
      <c r="AL25" s="54" t="str">
        <f>'[2]Forarbejdede produkter'!AL25</f>
        <v>Livestock_manure_conv</v>
      </c>
      <c r="AM25" s="54" t="str">
        <f>'[2]Forarbejdede produkter'!AM25</f>
        <v>Field_application</v>
      </c>
      <c r="AN25" s="54">
        <f>'[2]Forarbejdede produkter'!AN25</f>
        <v>69</v>
      </c>
      <c r="AO25" s="54" t="str">
        <f>'[2]Forarbejdede produkter'!AO25</f>
        <v>Kg</v>
      </c>
      <c r="AP25" s="118">
        <f>'[2]Forarbejdede produkter'!AP25</f>
        <v>0</v>
      </c>
      <c r="AQ25" s="120">
        <f>'[2]Forarbejdede produkter'!AQ25</f>
        <v>80</v>
      </c>
      <c r="AR25" s="121" t="str">
        <f>'[2]Forarbejdede produkter'!AR25</f>
        <v>(VS_initial/100)*DM_waste+DM_straw*(1-(4.5/100))</v>
      </c>
      <c r="AS25" s="123"/>
      <c r="AT25" s="123"/>
      <c r="AU25" s="122">
        <f>'[2]Forarbejdede produkter'!AT25</f>
        <v>6.61</v>
      </c>
      <c r="AV25" s="121">
        <f>'[2]Forarbejdede produkter'!AU25</f>
        <v>0.24</v>
      </c>
      <c r="AW25" s="123"/>
      <c r="AX25" s="122">
        <f>'[2]Forarbejdede produkter'!AW25</f>
        <v>0</v>
      </c>
      <c r="AY25" s="120" t="str">
        <f>'[2]Forarbejdede produkter'!AX25</f>
        <v>VS er samlet mængde af VS for den pågældende gødning; MCF og B0 er som anført til venstre</v>
      </c>
      <c r="AZ25" s="120" t="str">
        <f>'[2]Forarbejdede produkter'!AY25</f>
        <v>VS*(MCF/100)*B0*0.67*9.375</v>
      </c>
      <c r="BA25" s="120">
        <f>'[2]Forarbejdede produkter'!AZ25</f>
        <v>0</v>
      </c>
      <c r="BB25" s="120">
        <f>'[2]Forarbejdede produkter'!BA25</f>
        <v>0</v>
      </c>
      <c r="BC25" s="120" t="str">
        <f>'[2]Forarbejdede produkter'!BB25</f>
        <v>VS*(MCF/100)*B0*0.67*55+VS*(MCF/100)*B0*1000*4*0.02175</v>
      </c>
      <c r="BD25" s="120">
        <f>'[2]Forarbejdede produkter'!BC25</f>
        <v>0</v>
      </c>
      <c r="BE25" s="120">
        <f>'[2]Forarbejdede produkter'!BD25</f>
        <v>0</v>
      </c>
      <c r="BF25" s="120" t="str">
        <f>'[2]Forarbejdede produkter'!BE25</f>
        <v>VS*(MCF/100)*B0*0.67*9.375</v>
      </c>
      <c r="BG25" s="120">
        <f>'[2]Forarbejdede produkter'!BF25</f>
        <v>0</v>
      </c>
      <c r="BH25" s="120">
        <f>'[2]Forarbejdede produkter'!BG25</f>
        <v>0</v>
      </c>
      <c r="BI25" s="121" t="str">
        <f>'[2]Forarbejdede produkter'!BH25</f>
        <v>VS*(MCF/100)*B0*0.67*(12/16)*4</v>
      </c>
      <c r="BJ25" s="123"/>
      <c r="BK25" s="122">
        <f>'[2]Forarbejdede produkter'!BJ25</f>
        <v>0</v>
      </c>
      <c r="BL25" s="120">
        <f>'[2]Forarbejdede produkter'!BK25</f>
        <v>0</v>
      </c>
      <c r="BM25" s="120">
        <f>'[2]Forarbejdede produkter'!BL25</f>
        <v>0</v>
      </c>
      <c r="BN25" s="120">
        <f>'[2]Forarbejdede produkter'!BM25</f>
        <v>0</v>
      </c>
      <c r="BO25" s="120" t="str">
        <f>'[2]Forarbejdede produkter'!BN25</f>
        <v>VS*(MCF/100)*B0*0.67*(12/16)</v>
      </c>
      <c r="BP25" s="120">
        <f>'[2]Forarbejdede produkter'!BO25</f>
        <v>0</v>
      </c>
      <c r="BQ25" s="120">
        <f>'[2]Forarbejdede produkter'!BP25</f>
        <v>0</v>
      </c>
      <c r="BR25" s="120">
        <f>'[2]Forarbejdede produkter'!BQ25</f>
        <v>0</v>
      </c>
      <c r="BS25" s="120">
        <f>'[2]Forarbejdede produkter'!BR25</f>
        <v>0</v>
      </c>
      <c r="BT25" s="120">
        <f>'[2]Forarbejdede produkter'!BS25</f>
        <v>0</v>
      </c>
      <c r="BU25" s="120">
        <f>'[2]Forarbejdede produkter'!BT25</f>
        <v>0</v>
      </c>
      <c r="BV25" s="120">
        <f>'[2]Forarbejdede produkter'!BU25</f>
        <v>0</v>
      </c>
      <c r="BW25" s="120">
        <f>'[2]Forarbejdede produkter'!BV25</f>
        <v>0</v>
      </c>
      <c r="BX25" s="120">
        <f>'[2]Forarbejdede produkter'!BW25</f>
        <v>0</v>
      </c>
      <c r="BY25" s="121">
        <f>'[2]Forarbejdede produkter'!BX25</f>
        <v>0</v>
      </c>
      <c r="BZ25" s="123">
        <f>'[2]Forarbejdede produkter'!BY25</f>
        <v>0</v>
      </c>
      <c r="CA25" s="122">
        <f>'[2]Forarbejdede produkter'!BZ25</f>
        <v>0</v>
      </c>
      <c r="CB25" s="120">
        <f>'[2]Forarbejdede produkter'!CA25</f>
        <v>0</v>
      </c>
      <c r="CC25" s="120">
        <f>'[2]Forarbejdede produkter'!CB25</f>
        <v>8.1</v>
      </c>
      <c r="CD25" s="120">
        <f>'[2]Forarbejdede produkter'!CC25</f>
        <v>0</v>
      </c>
      <c r="CE25" s="121">
        <f>'[2]Forarbejdede produkter'!CD25</f>
        <v>0</v>
      </c>
      <c r="CF25" s="123"/>
      <c r="CG25" s="123"/>
      <c r="CH25" s="123"/>
      <c r="CI25" s="123"/>
      <c r="CJ25" s="123"/>
      <c r="CK25" s="127">
        <f>'[2]Forarbejdede produkter'!CX25</f>
        <v>0</v>
      </c>
      <c r="CL25" s="123"/>
    </row>
    <row r="26" spans="1:90" ht="15.6" x14ac:dyDescent="0.3">
      <c r="A26" s="47">
        <f>'[2]Forarbejdede produkter'!A26</f>
        <v>22</v>
      </c>
      <c r="B26" s="48" t="str">
        <f>'[2]Forarbejdede produkter'!B26</f>
        <v>Tilvaekst_heifer_heavy_conv</v>
      </c>
      <c r="C26" s="48" t="str">
        <f>'[2]Forarbejdede produkter'!C26</f>
        <v>Heifer_dairy_heavy_live_conv</v>
      </c>
      <c r="D26" s="48" t="str">
        <f>'[2]Forarbejdede produkter'!D26</f>
        <v>Cattle_heavy_live_conv</v>
      </c>
      <c r="E26" s="48" t="str">
        <f>'[2]Forarbejdede produkter'!E26</f>
        <v>Livestock_balance</v>
      </c>
      <c r="F26" s="48">
        <f>'[2]Forarbejdede produkter'!F26</f>
        <v>350</v>
      </c>
      <c r="G26" s="48" t="str">
        <f>'[2]Forarbejdede produkter'!G26</f>
        <v>Kg</v>
      </c>
      <c r="H26" s="55"/>
      <c r="I26" s="50">
        <f>'[2]Forarbejdede produkter'!I26</f>
        <v>0</v>
      </c>
      <c r="J26" s="50">
        <f>'[2]Forarbejdede produkter'!J26</f>
        <v>680</v>
      </c>
      <c r="K26" s="50">
        <f>'[2]Forarbejdede produkter'!K26</f>
        <v>73.14</v>
      </c>
      <c r="L26" s="50">
        <f>'[2]Forarbejdede produkter'!L26</f>
        <v>17.43</v>
      </c>
      <c r="M26" s="50">
        <f>'[2]Forarbejdede produkter'!M26</f>
        <v>5.14</v>
      </c>
      <c r="N26" s="50">
        <f>'[2]Forarbejdede produkter'!N26</f>
        <v>19.63</v>
      </c>
      <c r="O26" s="50">
        <f>'[2]Forarbejdede produkter'!O26</f>
        <v>457.125</v>
      </c>
      <c r="Q26" s="43"/>
      <c r="R26" s="43"/>
      <c r="S26" s="43"/>
      <c r="T26" s="43"/>
      <c r="U26" s="43"/>
      <c r="V26" s="43"/>
      <c r="W26" s="43"/>
      <c r="X26" s="51"/>
      <c r="Y26" s="52">
        <f>'[2]Forarbejdede produkter'!Y26</f>
        <v>22</v>
      </c>
      <c r="Z26" s="53" t="str">
        <f>'[2]Forarbejdede produkter'!Z26</f>
        <v>For_prod_22</v>
      </c>
      <c r="AA26" s="53">
        <f>'[2]Forarbejdede produkter'!AA26</f>
        <v>0</v>
      </c>
      <c r="AB26" s="53" t="e">
        <f>'[2]Forarbejdede produkter'!AB26</f>
        <v>#N/A</v>
      </c>
      <c r="AC26" s="53" t="e">
        <f>'[2]Forarbejdede produkter'!AC26</f>
        <v>#N/A</v>
      </c>
      <c r="AD26" s="53">
        <f>'[2]Forarbejdede produkter'!AD26</f>
        <v>0</v>
      </c>
      <c r="AE26" s="53">
        <f>'[2]Forarbejdede produkter'!AE26</f>
        <v>0</v>
      </c>
      <c r="AF26" s="53">
        <f>'[2]Forarbejdede produkter'!AF26</f>
        <v>0</v>
      </c>
      <c r="AI26" s="43">
        <f>'[2]Forarbejdede produkter'!AI26</f>
        <v>22</v>
      </c>
      <c r="AJ26" s="54" t="str">
        <f>'[2]Forarbejdede produkter'!AJ26</f>
        <v>Malkekvaeg_gylle_dybstroelse_draenet_bag_conv</v>
      </c>
      <c r="AK26" s="54" t="str">
        <f>'[2]Forarbejdede produkter'!AK26</f>
        <v>Cattle_slurry_conv</v>
      </c>
      <c r="AL26" s="54" t="str">
        <f>'[2]Forarbejdede produkter'!AL26</f>
        <v>Livestock_manure_conv</v>
      </c>
      <c r="AM26" s="54" t="str">
        <f>'[2]Forarbejdede produkter'!AM26</f>
        <v>Field_application</v>
      </c>
      <c r="AN26" s="54">
        <f>'[2]Forarbejdede produkter'!AN26</f>
        <v>69</v>
      </c>
      <c r="AO26" s="54" t="str">
        <f>'[2]Forarbejdede produkter'!AO26</f>
        <v>Kg</v>
      </c>
      <c r="AP26" s="118">
        <f>'[2]Forarbejdede produkter'!AP26</f>
        <v>0</v>
      </c>
      <c r="AQ26" s="120">
        <f>'[2]Forarbejdede produkter'!AQ26</f>
        <v>80</v>
      </c>
      <c r="AR26" s="121" t="str">
        <f>'[2]Forarbejdede produkter'!AR26</f>
        <v>(VS_initial/100)*DM_waste+DM_straw*(1-(4.5/100))</v>
      </c>
      <c r="AS26" s="123"/>
      <c r="AT26" s="123"/>
      <c r="AU26" s="122">
        <f>'[2]Forarbejdede produkter'!AT26</f>
        <v>6.61</v>
      </c>
      <c r="AV26" s="121">
        <f>'[2]Forarbejdede produkter'!AU26</f>
        <v>0.24</v>
      </c>
      <c r="AW26" s="123"/>
      <c r="AX26" s="122">
        <f>'[2]Forarbejdede produkter'!AW26</f>
        <v>0</v>
      </c>
      <c r="AY26" s="120" t="str">
        <f>'[2]Forarbejdede produkter'!AX26</f>
        <v>VS er samlet mængde af VS for den pågældende gødning; MCF og B0 er som anført til venstre</v>
      </c>
      <c r="AZ26" s="120" t="str">
        <f>'[2]Forarbejdede produkter'!AY26</f>
        <v>VS*(MCF/100)*B0*0.67*9.375</v>
      </c>
      <c r="BA26" s="120">
        <f>'[2]Forarbejdede produkter'!AZ26</f>
        <v>0</v>
      </c>
      <c r="BB26" s="120">
        <f>'[2]Forarbejdede produkter'!BA26</f>
        <v>0</v>
      </c>
      <c r="BC26" s="120" t="str">
        <f>'[2]Forarbejdede produkter'!BB26</f>
        <v>VS*(MCF/100)*B0*0.67*55+VS*(MCF/100)*B0*1000*4*0.02175</v>
      </c>
      <c r="BD26" s="120">
        <f>'[2]Forarbejdede produkter'!BC26</f>
        <v>0</v>
      </c>
      <c r="BE26" s="120">
        <f>'[2]Forarbejdede produkter'!BD26</f>
        <v>0</v>
      </c>
      <c r="BF26" s="120" t="str">
        <f>'[2]Forarbejdede produkter'!BE26</f>
        <v>VS*(MCF/100)*B0*0.67*9.375</v>
      </c>
      <c r="BG26" s="120">
        <f>'[2]Forarbejdede produkter'!BF26</f>
        <v>0</v>
      </c>
      <c r="BH26" s="120">
        <f>'[2]Forarbejdede produkter'!BG26</f>
        <v>0</v>
      </c>
      <c r="BI26" s="121" t="str">
        <f>'[2]Forarbejdede produkter'!BH26</f>
        <v>VS*(MCF/100)*B0*0.67*(12/16)*4</v>
      </c>
      <c r="BJ26" s="123"/>
      <c r="BK26" s="122">
        <f>'[2]Forarbejdede produkter'!BJ26</f>
        <v>0</v>
      </c>
      <c r="BL26" s="120">
        <f>'[2]Forarbejdede produkter'!BK26</f>
        <v>0</v>
      </c>
      <c r="BM26" s="120">
        <f>'[2]Forarbejdede produkter'!BL26</f>
        <v>0</v>
      </c>
      <c r="BN26" s="120">
        <f>'[2]Forarbejdede produkter'!BM26</f>
        <v>0</v>
      </c>
      <c r="BO26" s="120" t="str">
        <f>'[2]Forarbejdede produkter'!BN26</f>
        <v>VS*(MCF/100)*B0*0.67*(12/16)</v>
      </c>
      <c r="BP26" s="120">
        <f>'[2]Forarbejdede produkter'!BO26</f>
        <v>0</v>
      </c>
      <c r="BQ26" s="120">
        <f>'[2]Forarbejdede produkter'!BP26</f>
        <v>0</v>
      </c>
      <c r="BR26" s="120">
        <f>'[2]Forarbejdede produkter'!BQ26</f>
        <v>0</v>
      </c>
      <c r="BS26" s="120">
        <f>'[2]Forarbejdede produkter'!BR26</f>
        <v>0</v>
      </c>
      <c r="BT26" s="120">
        <f>'[2]Forarbejdede produkter'!BS26</f>
        <v>0</v>
      </c>
      <c r="BU26" s="120">
        <f>'[2]Forarbejdede produkter'!BT26</f>
        <v>0</v>
      </c>
      <c r="BV26" s="120">
        <f>'[2]Forarbejdede produkter'!BU26</f>
        <v>0</v>
      </c>
      <c r="BW26" s="120">
        <f>'[2]Forarbejdede produkter'!BV26</f>
        <v>0</v>
      </c>
      <c r="BX26" s="120">
        <f>'[2]Forarbejdede produkter'!BW26</f>
        <v>0</v>
      </c>
      <c r="BY26" s="121">
        <f>'[2]Forarbejdede produkter'!BX26</f>
        <v>0</v>
      </c>
      <c r="BZ26" s="123">
        <f>'[2]Forarbejdede produkter'!BY26</f>
        <v>0</v>
      </c>
      <c r="CA26" s="122">
        <f>'[2]Forarbejdede produkter'!BZ26</f>
        <v>0</v>
      </c>
      <c r="CB26" s="120">
        <f>'[2]Forarbejdede produkter'!CA26</f>
        <v>0</v>
      </c>
      <c r="CC26" s="120">
        <f>'[2]Forarbejdede produkter'!CB26</f>
        <v>6.24</v>
      </c>
      <c r="CD26" s="120">
        <f>'[2]Forarbejdede produkter'!CC26</f>
        <v>0</v>
      </c>
      <c r="CE26" s="121">
        <f>'[2]Forarbejdede produkter'!CD26</f>
        <v>0</v>
      </c>
      <c r="CF26" s="123"/>
      <c r="CG26" s="123"/>
      <c r="CH26" s="123"/>
      <c r="CI26" s="123"/>
      <c r="CJ26" s="123"/>
      <c r="CK26" s="127">
        <f>'[2]Forarbejdede produkter'!CX26</f>
        <v>0</v>
      </c>
      <c r="CL26" s="123"/>
    </row>
    <row r="27" spans="1:90" ht="15.6" x14ac:dyDescent="0.3">
      <c r="A27" s="47">
        <f>'[2]Forarbejdede produkter'!A27</f>
        <v>23</v>
      </c>
      <c r="B27" s="48" t="str">
        <f>'[2]Forarbejdede produkter'!B27</f>
        <v>Tilvaekst_heifer_heavy_org</v>
      </c>
      <c r="C27" s="48" t="str">
        <f>'[2]Forarbejdede produkter'!C27</f>
        <v>Heifer_dairy_heavy_live_org</v>
      </c>
      <c r="D27" s="48" t="str">
        <f>'[2]Forarbejdede produkter'!D27</f>
        <v>Cattle_heavy_live_org</v>
      </c>
      <c r="E27" s="48" t="str">
        <f>'[2]Forarbejdede produkter'!E27</f>
        <v>Livestock_balance</v>
      </c>
      <c r="F27" s="48">
        <f>'[2]Forarbejdede produkter'!F27</f>
        <v>350</v>
      </c>
      <c r="G27" s="48" t="str">
        <f>'[2]Forarbejdede produkter'!G27</f>
        <v>Kg</v>
      </c>
      <c r="H27" s="55"/>
      <c r="I27" s="50">
        <f>'[2]Forarbejdede produkter'!I27</f>
        <v>0</v>
      </c>
      <c r="J27" s="50">
        <f>'[2]Forarbejdede produkter'!J27</f>
        <v>680</v>
      </c>
      <c r="K27" s="50">
        <f>'[2]Forarbejdede produkter'!K27</f>
        <v>73.14</v>
      </c>
      <c r="L27" s="50">
        <f>'[2]Forarbejdede produkter'!L27</f>
        <v>17.43</v>
      </c>
      <c r="M27" s="50">
        <f>'[2]Forarbejdede produkter'!M27</f>
        <v>5.14</v>
      </c>
      <c r="N27" s="50">
        <f>'[2]Forarbejdede produkter'!N27</f>
        <v>19.63</v>
      </c>
      <c r="O27" s="50">
        <f>'[2]Forarbejdede produkter'!O27</f>
        <v>457.125</v>
      </c>
      <c r="Q27" s="43"/>
      <c r="R27" s="43"/>
      <c r="S27" s="43"/>
      <c r="T27" s="43"/>
      <c r="U27" s="43"/>
      <c r="V27" s="43"/>
      <c r="W27" s="43"/>
      <c r="X27" s="51"/>
      <c r="Y27" s="52">
        <f>'[2]Forarbejdede produkter'!Y27</f>
        <v>23</v>
      </c>
      <c r="Z27" s="53" t="str">
        <f>'[2]Forarbejdede produkter'!Z27</f>
        <v>For_prod_23</v>
      </c>
      <c r="AA27" s="53">
        <f>'[2]Forarbejdede produkter'!AA27</f>
        <v>0</v>
      </c>
      <c r="AB27" s="53" t="e">
        <f>'[2]Forarbejdede produkter'!AB27</f>
        <v>#N/A</v>
      </c>
      <c r="AC27" s="53" t="e">
        <f>'[2]Forarbejdede produkter'!AC27</f>
        <v>#N/A</v>
      </c>
      <c r="AD27" s="53">
        <f>'[2]Forarbejdede produkter'!AD27</f>
        <v>0</v>
      </c>
      <c r="AE27" s="53">
        <f>'[2]Forarbejdede produkter'!AE27</f>
        <v>0</v>
      </c>
      <c r="AF27" s="53">
        <f>'[2]Forarbejdede produkter'!AF27</f>
        <v>0</v>
      </c>
      <c r="AI27" s="43">
        <f>'[2]Forarbejdede produkter'!AI27</f>
        <v>23</v>
      </c>
      <c r="AJ27" s="54" t="str">
        <f>'[2]Forarbejdede produkter'!AJ27</f>
        <v>Soer_gylle_loes_delvis_spaltegulv_conv</v>
      </c>
      <c r="AK27" s="54" t="str">
        <f>'[2]Forarbejdede produkter'!AK27</f>
        <v>Pig_slurry_conv</v>
      </c>
      <c r="AL27" s="54" t="str">
        <f>'[2]Forarbejdede produkter'!AL27</f>
        <v>Livestock_manure_conv</v>
      </c>
      <c r="AM27" s="54" t="str">
        <f>'[2]Forarbejdede produkter'!AM27</f>
        <v>Field_application</v>
      </c>
      <c r="AN27" s="54">
        <f>'[2]Forarbejdede produkter'!AN27</f>
        <v>45</v>
      </c>
      <c r="AO27" s="54" t="str">
        <f>'[2]Forarbejdede produkter'!AO27</f>
        <v>Kg</v>
      </c>
      <c r="AP27" s="118">
        <f>'[2]Forarbejdede produkter'!AP27</f>
        <v>0</v>
      </c>
      <c r="AQ27" s="120">
        <f>'[2]Forarbejdede produkter'!AQ27</f>
        <v>80</v>
      </c>
      <c r="AR27" s="121" t="str">
        <f>'[2]Forarbejdede produkter'!AR27</f>
        <v>(VS_initial/100)*DM_waste+DM_straw*(1-(4.5/100))</v>
      </c>
      <c r="AS27" s="123"/>
      <c r="AT27" s="123"/>
      <c r="AU27" s="122">
        <f>'[2]Forarbejdede produkter'!AT27</f>
        <v>9.32</v>
      </c>
      <c r="AV27" s="121">
        <f>'[2]Forarbejdede produkter'!AU27</f>
        <v>0.45</v>
      </c>
      <c r="AW27" s="123"/>
      <c r="AX27" s="122">
        <f>'[2]Forarbejdede produkter'!AW27</f>
        <v>0</v>
      </c>
      <c r="AY27" s="120" t="str">
        <f>'[2]Forarbejdede produkter'!AX27</f>
        <v>VS er samlet mængde af VS for den pågældende gødning; MCF og B0 er som anført til venstre</v>
      </c>
      <c r="AZ27" s="120" t="str">
        <f>'[2]Forarbejdede produkter'!AY27</f>
        <v>VS*(MCF/100)*B0*0.67*9.375</v>
      </c>
      <c r="BA27" s="120">
        <f>'[2]Forarbejdede produkter'!AZ27</f>
        <v>0</v>
      </c>
      <c r="BB27" s="120">
        <f>'[2]Forarbejdede produkter'!BA27</f>
        <v>0</v>
      </c>
      <c r="BC27" s="120" t="str">
        <f>'[2]Forarbejdede produkter'!BB27</f>
        <v>VS*(MCF/100)*B0*0.67*55+VS*(MCF/100)*B0*1000*4*0.02175</v>
      </c>
      <c r="BD27" s="120">
        <f>'[2]Forarbejdede produkter'!BC27</f>
        <v>0</v>
      </c>
      <c r="BE27" s="120">
        <f>'[2]Forarbejdede produkter'!BD27</f>
        <v>0</v>
      </c>
      <c r="BF27" s="120" t="str">
        <f>'[2]Forarbejdede produkter'!BE27</f>
        <v>VS*(MCF/100)*B0*0.67*9.375</v>
      </c>
      <c r="BG27" s="120">
        <f>'[2]Forarbejdede produkter'!BF27</f>
        <v>0</v>
      </c>
      <c r="BH27" s="120">
        <f>'[2]Forarbejdede produkter'!BG27</f>
        <v>0</v>
      </c>
      <c r="BI27" s="121" t="str">
        <f>'[2]Forarbejdede produkter'!BH27</f>
        <v>VS*(MCF/100)*B0*0.67*(12/16)*4</v>
      </c>
      <c r="BJ27" s="123"/>
      <c r="BK27" s="122">
        <f>'[2]Forarbejdede produkter'!BJ27</f>
        <v>0</v>
      </c>
      <c r="BL27" s="120">
        <f>'[2]Forarbejdede produkter'!BK27</f>
        <v>0</v>
      </c>
      <c r="BM27" s="120">
        <f>'[2]Forarbejdede produkter'!BL27</f>
        <v>0</v>
      </c>
      <c r="BN27" s="120">
        <f>'[2]Forarbejdede produkter'!BM27</f>
        <v>0</v>
      </c>
      <c r="BO27" s="120" t="str">
        <f>'[2]Forarbejdede produkter'!BN27</f>
        <v>VS*(MCF/100)*B0*0.67*(12/16)</v>
      </c>
      <c r="BP27" s="120">
        <f>'[2]Forarbejdede produkter'!BO27</f>
        <v>0</v>
      </c>
      <c r="BQ27" s="120">
        <f>'[2]Forarbejdede produkter'!BP27</f>
        <v>0</v>
      </c>
      <c r="BR27" s="120">
        <f>'[2]Forarbejdede produkter'!BQ27</f>
        <v>0</v>
      </c>
      <c r="BS27" s="120">
        <f>'[2]Forarbejdede produkter'!BR27</f>
        <v>0</v>
      </c>
      <c r="BT27" s="120">
        <f>'[2]Forarbejdede produkter'!BS27</f>
        <v>0</v>
      </c>
      <c r="BU27" s="120">
        <f>'[2]Forarbejdede produkter'!BT27</f>
        <v>0</v>
      </c>
      <c r="BV27" s="120">
        <f>'[2]Forarbejdede produkter'!BU27</f>
        <v>0</v>
      </c>
      <c r="BW27" s="120">
        <f>'[2]Forarbejdede produkter'!BV27</f>
        <v>0</v>
      </c>
      <c r="BX27" s="120">
        <f>'[2]Forarbejdede produkter'!BW27</f>
        <v>0</v>
      </c>
      <c r="BY27" s="121">
        <f>'[2]Forarbejdede produkter'!BX27</f>
        <v>0</v>
      </c>
      <c r="BZ27" s="123">
        <f>'[2]Forarbejdede produkter'!BY27</f>
        <v>0</v>
      </c>
      <c r="CA27" s="122">
        <f>'[2]Forarbejdede produkter'!BZ27</f>
        <v>0</v>
      </c>
      <c r="CB27" s="120">
        <f>'[2]Forarbejdede produkter'!CA27</f>
        <v>0</v>
      </c>
      <c r="CC27" s="120">
        <f>'[2]Forarbejdede produkter'!CB27</f>
        <v>12</v>
      </c>
      <c r="CD27" s="120">
        <f>'[2]Forarbejdede produkter'!CC27</f>
        <v>0</v>
      </c>
      <c r="CE27" s="121">
        <f>'[2]Forarbejdede produkter'!CD27</f>
        <v>0</v>
      </c>
      <c r="CF27" s="123"/>
      <c r="CG27" s="123"/>
      <c r="CH27" s="123"/>
      <c r="CI27" s="123"/>
      <c r="CJ27" s="123"/>
      <c r="CK27" s="127">
        <f>'[2]Forarbejdede produkter'!CX27</f>
        <v>0</v>
      </c>
      <c r="CL27" s="123"/>
    </row>
    <row r="28" spans="1:90" ht="15.6" x14ac:dyDescent="0.3">
      <c r="A28" s="47">
        <f>'[2]Forarbejdede produkter'!A28</f>
        <v>24</v>
      </c>
      <c r="B28" s="48" t="str">
        <f>'[2]Forarbejdede produkter'!B28</f>
        <v>Tilvaekst_heifer_heavy dead_conv</v>
      </c>
      <c r="C28" s="48" t="str">
        <f>'[2]Forarbejdede produkter'!C28</f>
        <v>Dead_meat_conv</v>
      </c>
      <c r="D28" s="48" t="str">
        <f>'[2]Forarbejdede produkter'!D28</f>
        <v>Dead_meat</v>
      </c>
      <c r="E28" s="48" t="str">
        <f>'[2]Forarbejdede produkter'!E28</f>
        <v>Exit_model</v>
      </c>
      <c r="F28" s="48">
        <f>'[2]Forarbejdede produkter'!F28</f>
        <v>350</v>
      </c>
      <c r="G28" s="48" t="str">
        <f>'[2]Forarbejdede produkter'!G28</f>
        <v>Kg</v>
      </c>
      <c r="H28" s="55"/>
      <c r="I28" s="50">
        <f>'[2]Forarbejdede produkter'!I28</f>
        <v>0</v>
      </c>
      <c r="J28" s="50">
        <f>'[2]Forarbejdede produkter'!J28</f>
        <v>680</v>
      </c>
      <c r="K28" s="50">
        <f>'[2]Forarbejdede produkter'!K28</f>
        <v>73.14</v>
      </c>
      <c r="L28" s="50">
        <f>'[2]Forarbejdede produkter'!L28</f>
        <v>17.43</v>
      </c>
      <c r="M28" s="50">
        <f>'[2]Forarbejdede produkter'!M28</f>
        <v>5.14</v>
      </c>
      <c r="N28" s="50">
        <f>'[2]Forarbejdede produkter'!N28</f>
        <v>19.63</v>
      </c>
      <c r="O28" s="50">
        <f>'[2]Forarbejdede produkter'!O28</f>
        <v>457.125</v>
      </c>
      <c r="Q28" s="43"/>
      <c r="R28" s="43"/>
      <c r="S28" s="43"/>
      <c r="T28" s="43"/>
      <c r="U28" s="43"/>
      <c r="V28" s="43"/>
      <c r="W28" s="43"/>
      <c r="X28" s="51"/>
      <c r="Y28" s="52">
        <f>'[2]Forarbejdede produkter'!Y28</f>
        <v>24</v>
      </c>
      <c r="Z28" s="53" t="str">
        <f>'[2]Forarbejdede produkter'!Z28</f>
        <v>For_prod_24</v>
      </c>
      <c r="AA28" s="53">
        <f>'[2]Forarbejdede produkter'!AA28</f>
        <v>0</v>
      </c>
      <c r="AB28" s="53" t="e">
        <f>'[2]Forarbejdede produkter'!AB28</f>
        <v>#N/A</v>
      </c>
      <c r="AC28" s="53" t="e">
        <f>'[2]Forarbejdede produkter'!AC28</f>
        <v>#N/A</v>
      </c>
      <c r="AD28" s="53">
        <f>'[2]Forarbejdede produkter'!AD28</f>
        <v>0</v>
      </c>
      <c r="AE28" s="53">
        <f>'[2]Forarbejdede produkter'!AE28</f>
        <v>0</v>
      </c>
      <c r="AF28" s="53">
        <f>'[2]Forarbejdede produkter'!AF28</f>
        <v>0</v>
      </c>
      <c r="AI28" s="43">
        <f>'[2]Forarbejdede produkter'!AI28</f>
        <v>24</v>
      </c>
      <c r="AJ28" s="54" t="str">
        <f>'[2]Forarbejdede produkter'!AJ28</f>
        <v>Degassed_slurry_cattle_conv</v>
      </c>
      <c r="AK28" s="54" t="str">
        <f>'[2]Forarbejdede produkter'!AK28</f>
        <v>Degassed_cattle_slurry_conv</v>
      </c>
      <c r="AL28" s="54" t="str">
        <f>'[2]Forarbejdede produkter'!AL28</f>
        <v>Degas_livestock_manure_conv</v>
      </c>
      <c r="AM28" s="54" t="str">
        <f>'[2]Forarbejdede produkter'!AM28</f>
        <v>Field_application</v>
      </c>
      <c r="AN28" s="54">
        <f>'[2]Forarbejdede produkter'!AN28</f>
        <v>95</v>
      </c>
      <c r="AO28" s="54" t="str">
        <f>'[2]Forarbejdede produkter'!AO28</f>
        <v>Kg</v>
      </c>
      <c r="AP28" s="118">
        <f>'[2]Forarbejdede produkter'!AP28</f>
        <v>0</v>
      </c>
      <c r="AQ28" s="120">
        <f>'[2]Forarbejdede produkter'!AQ28</f>
        <v>0</v>
      </c>
      <c r="AR28" s="121">
        <f>'[2]Forarbejdede produkter'!AR28</f>
        <v>0</v>
      </c>
      <c r="AS28" s="123"/>
      <c r="AT28" s="123"/>
      <c r="AU28" s="122">
        <f>'[2]Forarbejdede produkter'!AT28</f>
        <v>0</v>
      </c>
      <c r="AV28" s="121">
        <f>'[2]Forarbejdede produkter'!AU28</f>
        <v>0</v>
      </c>
      <c r="AW28" s="123"/>
      <c r="AX28" s="122">
        <f>'[2]Forarbejdede produkter'!AW28</f>
        <v>0</v>
      </c>
      <c r="AY28" s="120">
        <f>'[2]Forarbejdede produkter'!AX28</f>
        <v>0</v>
      </c>
      <c r="AZ28" s="120">
        <f>'[2]Forarbejdede produkter'!AY28</f>
        <v>0</v>
      </c>
      <c r="BA28" s="120">
        <f>'[2]Forarbejdede produkter'!AZ28</f>
        <v>0</v>
      </c>
      <c r="BB28" s="120">
        <f>'[2]Forarbejdede produkter'!BA28</f>
        <v>0</v>
      </c>
      <c r="BC28" s="120">
        <f>'[2]Forarbejdede produkter'!BB28</f>
        <v>0</v>
      </c>
      <c r="BD28" s="120">
        <f>'[2]Forarbejdede produkter'!BC28</f>
        <v>0</v>
      </c>
      <c r="BE28" s="120">
        <f>'[2]Forarbejdede produkter'!BD28</f>
        <v>0</v>
      </c>
      <c r="BF28" s="120">
        <f>'[2]Forarbejdede produkter'!BE28</f>
        <v>0</v>
      </c>
      <c r="BG28" s="120">
        <f>'[2]Forarbejdede produkter'!BF28</f>
        <v>0</v>
      </c>
      <c r="BH28" s="120">
        <f>'[2]Forarbejdede produkter'!BG28</f>
        <v>0</v>
      </c>
      <c r="BI28" s="121">
        <f>'[2]Forarbejdede produkter'!BH28</f>
        <v>0</v>
      </c>
      <c r="BJ28" s="123"/>
      <c r="BK28" s="122">
        <f>'[2]Forarbejdede produkter'!BJ28</f>
        <v>0</v>
      </c>
      <c r="BL28" s="120">
        <f>'[2]Forarbejdede produkter'!BK28</f>
        <v>0</v>
      </c>
      <c r="BM28" s="120">
        <f>'[2]Forarbejdede produkter'!BL28</f>
        <v>0</v>
      </c>
      <c r="BN28" s="120">
        <f>'[2]Forarbejdede produkter'!BM28</f>
        <v>0</v>
      </c>
      <c r="BO28" s="120">
        <f>'[2]Forarbejdede produkter'!BN28</f>
        <v>0</v>
      </c>
      <c r="BP28" s="120">
        <f>'[2]Forarbejdede produkter'!BO28</f>
        <v>0</v>
      </c>
      <c r="BQ28" s="120">
        <f>'[2]Forarbejdede produkter'!BP28</f>
        <v>0</v>
      </c>
      <c r="BR28" s="120">
        <f>'[2]Forarbejdede produkter'!BQ28</f>
        <v>0</v>
      </c>
      <c r="BS28" s="120">
        <f>'[2]Forarbejdede produkter'!BR28</f>
        <v>0</v>
      </c>
      <c r="BT28" s="120">
        <f>'[2]Forarbejdede produkter'!BS28</f>
        <v>0</v>
      </c>
      <c r="BU28" s="120">
        <f>'[2]Forarbejdede produkter'!BT28</f>
        <v>0</v>
      </c>
      <c r="BV28" s="120">
        <f>'[2]Forarbejdede produkter'!BU28</f>
        <v>0</v>
      </c>
      <c r="BW28" s="120">
        <f>'[2]Forarbejdede produkter'!BV28</f>
        <v>0</v>
      </c>
      <c r="BX28" s="120">
        <f>'[2]Forarbejdede produkter'!BW28</f>
        <v>0</v>
      </c>
      <c r="BY28" s="121">
        <f>'[2]Forarbejdede produkter'!BX28</f>
        <v>0</v>
      </c>
      <c r="BZ28" s="123">
        <f>'[2]Forarbejdede produkter'!BY28</f>
        <v>0</v>
      </c>
      <c r="CA28" s="122">
        <f>'[2]Forarbejdede produkter'!BZ28</f>
        <v>0</v>
      </c>
      <c r="CB28" s="120">
        <f>'[2]Forarbejdede produkter'!CA28</f>
        <v>0</v>
      </c>
      <c r="CC28" s="120">
        <f>'[2]Forarbejdede produkter'!CB28</f>
        <v>0</v>
      </c>
      <c r="CD28" s="120">
        <f>'[2]Forarbejdede produkter'!CC28</f>
        <v>0</v>
      </c>
      <c r="CE28" s="121">
        <f>'[2]Forarbejdede produkter'!CD28</f>
        <v>0</v>
      </c>
      <c r="CF28" s="123"/>
      <c r="CG28" s="123"/>
      <c r="CH28" s="123"/>
      <c r="CI28" s="123"/>
      <c r="CJ28" s="123"/>
      <c r="CK28" s="127">
        <f>'[2]Forarbejdede produkter'!CX28</f>
        <v>0</v>
      </c>
      <c r="CL28" s="123"/>
    </row>
    <row r="29" spans="1:90" ht="15.6" x14ac:dyDescent="0.3">
      <c r="A29" s="47">
        <f>'[2]Forarbejdede produkter'!A29</f>
        <v>25</v>
      </c>
      <c r="B29" s="48" t="str">
        <f>'[2]Forarbejdede produkter'!B29</f>
        <v>Tilvaekst_heifer_heavy_dead_org</v>
      </c>
      <c r="C29" s="48" t="str">
        <f>'[2]Forarbejdede produkter'!C29</f>
        <v>Dead_meat_org</v>
      </c>
      <c r="D29" s="48" t="str">
        <f>'[2]Forarbejdede produkter'!D29</f>
        <v>Dead_meat</v>
      </c>
      <c r="E29" s="48" t="str">
        <f>'[2]Forarbejdede produkter'!E29</f>
        <v>Exit_model</v>
      </c>
      <c r="F29" s="48">
        <f>'[2]Forarbejdede produkter'!F29</f>
        <v>350</v>
      </c>
      <c r="G29" s="48" t="str">
        <f>'[2]Forarbejdede produkter'!G29</f>
        <v>Kg</v>
      </c>
      <c r="H29" s="55"/>
      <c r="I29" s="50">
        <f>'[2]Forarbejdede produkter'!I29</f>
        <v>0</v>
      </c>
      <c r="J29" s="50">
        <f>'[2]Forarbejdede produkter'!J29</f>
        <v>680</v>
      </c>
      <c r="K29" s="50">
        <f>'[2]Forarbejdede produkter'!K29</f>
        <v>73.14</v>
      </c>
      <c r="L29" s="50">
        <f>'[2]Forarbejdede produkter'!L29</f>
        <v>17.43</v>
      </c>
      <c r="M29" s="50">
        <f>'[2]Forarbejdede produkter'!M29</f>
        <v>5.14</v>
      </c>
      <c r="N29" s="50">
        <f>'[2]Forarbejdede produkter'!N29</f>
        <v>19.63</v>
      </c>
      <c r="O29" s="50">
        <f>'[2]Forarbejdede produkter'!O29</f>
        <v>457.125</v>
      </c>
      <c r="Q29" s="43"/>
      <c r="R29" s="43"/>
      <c r="S29" s="43"/>
      <c r="T29" s="43"/>
      <c r="U29" s="43"/>
      <c r="V29" s="43"/>
      <c r="W29" s="43"/>
      <c r="X29" s="51"/>
      <c r="Y29" s="52">
        <f>'[2]Forarbejdede produkter'!Y29</f>
        <v>25</v>
      </c>
      <c r="Z29" s="53" t="str">
        <f>'[2]Forarbejdede produkter'!Z29</f>
        <v>For_prod_25</v>
      </c>
      <c r="AA29" s="53">
        <f>'[2]Forarbejdede produkter'!AA29</f>
        <v>0</v>
      </c>
      <c r="AB29" s="53" t="e">
        <f>'[2]Forarbejdede produkter'!AB29</f>
        <v>#N/A</v>
      </c>
      <c r="AC29" s="53" t="e">
        <f>'[2]Forarbejdede produkter'!AC29</f>
        <v>#N/A</v>
      </c>
      <c r="AD29" s="53">
        <f>'[2]Forarbejdede produkter'!AD29</f>
        <v>0</v>
      </c>
      <c r="AE29" s="53">
        <f>'[2]Forarbejdede produkter'!AE29</f>
        <v>0</v>
      </c>
      <c r="AF29" s="53">
        <f>'[2]Forarbejdede produkter'!AF29</f>
        <v>0</v>
      </c>
      <c r="AI29" s="43">
        <f>'[2]Forarbejdede produkter'!AI29</f>
        <v>25</v>
      </c>
      <c r="AJ29" s="54" t="str">
        <f>'[2]Forarbejdede produkter'!AJ29</f>
        <v>Degassed_slurry_pig_conv</v>
      </c>
      <c r="AK29" s="54" t="str">
        <f>'[2]Forarbejdede produkter'!AK29</f>
        <v>Degassed_swine_slurry_conv</v>
      </c>
      <c r="AL29" s="54" t="str">
        <f>'[2]Forarbejdede produkter'!AL29</f>
        <v>Degas_livestock_manure_conv</v>
      </c>
      <c r="AM29" s="54" t="str">
        <f>'[2]Forarbejdede produkter'!AM29</f>
        <v>Field_application</v>
      </c>
      <c r="AN29" s="54">
        <f>'[2]Forarbejdede produkter'!AN29</f>
        <v>95</v>
      </c>
      <c r="AO29" s="54" t="str">
        <f>'[2]Forarbejdede produkter'!AO29</f>
        <v>Kg</v>
      </c>
      <c r="AP29" s="118">
        <f>'[2]Forarbejdede produkter'!AP29</f>
        <v>0</v>
      </c>
      <c r="AQ29" s="120">
        <f>'[2]Forarbejdede produkter'!AQ29</f>
        <v>0</v>
      </c>
      <c r="AR29" s="121">
        <f>'[2]Forarbejdede produkter'!AR29</f>
        <v>0</v>
      </c>
      <c r="AS29" s="123"/>
      <c r="AT29" s="123"/>
      <c r="AU29" s="122">
        <f>'[2]Forarbejdede produkter'!AT29</f>
        <v>0</v>
      </c>
      <c r="AV29" s="121">
        <f>'[2]Forarbejdede produkter'!AU29</f>
        <v>0</v>
      </c>
      <c r="AW29" s="123"/>
      <c r="AX29" s="122">
        <f>'[2]Forarbejdede produkter'!AW29</f>
        <v>0</v>
      </c>
      <c r="AY29" s="120">
        <f>'[2]Forarbejdede produkter'!AX29</f>
        <v>0</v>
      </c>
      <c r="AZ29" s="120">
        <f>'[2]Forarbejdede produkter'!AY29</f>
        <v>0</v>
      </c>
      <c r="BA29" s="120">
        <f>'[2]Forarbejdede produkter'!AZ29</f>
        <v>0</v>
      </c>
      <c r="BB29" s="120">
        <f>'[2]Forarbejdede produkter'!BA29</f>
        <v>0</v>
      </c>
      <c r="BC29" s="120">
        <f>'[2]Forarbejdede produkter'!BB29</f>
        <v>0</v>
      </c>
      <c r="BD29" s="120">
        <f>'[2]Forarbejdede produkter'!BC29</f>
        <v>0</v>
      </c>
      <c r="BE29" s="120">
        <f>'[2]Forarbejdede produkter'!BD29</f>
        <v>0</v>
      </c>
      <c r="BF29" s="120">
        <f>'[2]Forarbejdede produkter'!BE29</f>
        <v>0</v>
      </c>
      <c r="BG29" s="120">
        <f>'[2]Forarbejdede produkter'!BF29</f>
        <v>0</v>
      </c>
      <c r="BH29" s="120">
        <f>'[2]Forarbejdede produkter'!BG29</f>
        <v>0</v>
      </c>
      <c r="BI29" s="121">
        <f>'[2]Forarbejdede produkter'!BH29</f>
        <v>0</v>
      </c>
      <c r="BJ29" s="123"/>
      <c r="BK29" s="122">
        <f>'[2]Forarbejdede produkter'!BJ29</f>
        <v>0</v>
      </c>
      <c r="BL29" s="120">
        <f>'[2]Forarbejdede produkter'!BK29</f>
        <v>0</v>
      </c>
      <c r="BM29" s="120">
        <f>'[2]Forarbejdede produkter'!BL29</f>
        <v>0</v>
      </c>
      <c r="BN29" s="120">
        <f>'[2]Forarbejdede produkter'!BM29</f>
        <v>0</v>
      </c>
      <c r="BO29" s="120">
        <f>'[2]Forarbejdede produkter'!BN29</f>
        <v>0</v>
      </c>
      <c r="BP29" s="120">
        <f>'[2]Forarbejdede produkter'!BO29</f>
        <v>0</v>
      </c>
      <c r="BQ29" s="120">
        <f>'[2]Forarbejdede produkter'!BP29</f>
        <v>0</v>
      </c>
      <c r="BR29" s="120">
        <f>'[2]Forarbejdede produkter'!BQ29</f>
        <v>0</v>
      </c>
      <c r="BS29" s="120">
        <f>'[2]Forarbejdede produkter'!BR29</f>
        <v>0</v>
      </c>
      <c r="BT29" s="120">
        <f>'[2]Forarbejdede produkter'!BS29</f>
        <v>0</v>
      </c>
      <c r="BU29" s="120">
        <f>'[2]Forarbejdede produkter'!BT29</f>
        <v>0</v>
      </c>
      <c r="BV29" s="120">
        <f>'[2]Forarbejdede produkter'!BU29</f>
        <v>0</v>
      </c>
      <c r="BW29" s="120">
        <f>'[2]Forarbejdede produkter'!BV29</f>
        <v>0</v>
      </c>
      <c r="BX29" s="120">
        <f>'[2]Forarbejdede produkter'!BW29</f>
        <v>0</v>
      </c>
      <c r="BY29" s="121">
        <f>'[2]Forarbejdede produkter'!BX29</f>
        <v>0</v>
      </c>
      <c r="BZ29" s="123">
        <f>'[2]Forarbejdede produkter'!BY29</f>
        <v>0</v>
      </c>
      <c r="CA29" s="122">
        <f>'[2]Forarbejdede produkter'!BZ29</f>
        <v>0</v>
      </c>
      <c r="CB29" s="120">
        <f>'[2]Forarbejdede produkter'!CA29</f>
        <v>0</v>
      </c>
      <c r="CC29" s="120">
        <f>'[2]Forarbejdede produkter'!CB29</f>
        <v>0</v>
      </c>
      <c r="CD29" s="120">
        <f>'[2]Forarbejdede produkter'!CC29</f>
        <v>0</v>
      </c>
      <c r="CE29" s="121">
        <f>'[2]Forarbejdede produkter'!CD29</f>
        <v>0</v>
      </c>
      <c r="CF29" s="123"/>
      <c r="CG29" s="123"/>
      <c r="CH29" s="123"/>
      <c r="CI29" s="123"/>
      <c r="CJ29" s="123"/>
      <c r="CK29" s="127">
        <f>'[2]Forarbejdede produkter'!CX29</f>
        <v>0</v>
      </c>
      <c r="CL29" s="123"/>
    </row>
    <row r="30" spans="1:90" ht="15.6" x14ac:dyDescent="0.3">
      <c r="A30" s="47">
        <f>'[2]Forarbejdede produkter'!A30</f>
        <v>26</v>
      </c>
      <c r="B30" s="48" t="str">
        <f>'[2]Forarbejdede produkter'!B30</f>
        <v>Rapeseed_oil_org</v>
      </c>
      <c r="C30" s="48" t="str">
        <f>'[2]Forarbejdede produkter'!C30</f>
        <v>Plant_oil_org</v>
      </c>
      <c r="D30" s="48" t="str">
        <f>'[2]Forarbejdede produkter'!D30</f>
        <v>Planteolie</v>
      </c>
      <c r="E30" s="48" t="str">
        <f>'[2]Forarbejdede produkter'!E30</f>
        <v>Exit_model</v>
      </c>
      <c r="F30" s="48">
        <f>'[2]Forarbejdede produkter'!F30</f>
        <v>1000</v>
      </c>
      <c r="G30" s="48" t="str">
        <f>'[2]Forarbejdede produkter'!G30</f>
        <v>Kg</v>
      </c>
      <c r="H30" s="55"/>
      <c r="I30" s="50">
        <f>'[2]Forarbejdede produkter'!I30</f>
        <v>0</v>
      </c>
      <c r="J30" s="50">
        <f>'[2]Forarbejdede produkter'!J30</f>
        <v>450</v>
      </c>
      <c r="K30" s="50">
        <f>'[2]Forarbejdede produkter'!K30</f>
        <v>0</v>
      </c>
      <c r="L30" s="50">
        <f>'[2]Forarbejdede produkter'!L30</f>
        <v>0</v>
      </c>
      <c r="M30" s="50">
        <f>'[2]Forarbejdede produkter'!M30</f>
        <v>0</v>
      </c>
      <c r="N30" s="50">
        <f>'[2]Forarbejdede produkter'!N30</f>
        <v>36.6</v>
      </c>
      <c r="O30" s="50">
        <f>'[2]Forarbejdede produkter'!O30</f>
        <v>0</v>
      </c>
      <c r="Q30" s="43"/>
      <c r="R30" s="43"/>
      <c r="S30" s="43"/>
      <c r="T30" s="43"/>
      <c r="U30" s="43"/>
      <c r="V30" s="43"/>
      <c r="W30" s="43"/>
      <c r="X30" s="51"/>
      <c r="Y30" s="52">
        <f>'[2]Forarbejdede produkter'!Y30</f>
        <v>26</v>
      </c>
      <c r="Z30" s="53" t="str">
        <f>'[2]Forarbejdede produkter'!Z30</f>
        <v>For_prod_26</v>
      </c>
      <c r="AA30" s="53">
        <f>'[2]Forarbejdede produkter'!AA30</f>
        <v>0</v>
      </c>
      <c r="AB30" s="53" t="e">
        <f>'[2]Forarbejdede produkter'!AB30</f>
        <v>#N/A</v>
      </c>
      <c r="AC30" s="53" t="e">
        <f>'[2]Forarbejdede produkter'!AC30</f>
        <v>#N/A</v>
      </c>
      <c r="AD30" s="53">
        <f>'[2]Forarbejdede produkter'!AD30</f>
        <v>0</v>
      </c>
      <c r="AE30" s="53">
        <f>'[2]Forarbejdede produkter'!AE30</f>
        <v>0</v>
      </c>
      <c r="AF30" s="53">
        <f>'[2]Forarbejdede produkter'!AF30</f>
        <v>0</v>
      </c>
      <c r="AI30" s="43">
        <f>'[2]Forarbejdede produkter'!AI30</f>
        <v>26</v>
      </c>
      <c r="AJ30" s="54" t="str">
        <f>'[2]Forarbejdede produkter'!AJ30</f>
        <v>Separ_thin_fraction_catt_slurry_conv</v>
      </c>
      <c r="AK30" s="54" t="str">
        <f>'[2]Forarbejdede produkter'!AK30</f>
        <v>Separ_thin_fraction_catt_conv</v>
      </c>
      <c r="AL30" s="54" t="str">
        <f>'[2]Forarbejdede produkter'!AL30</f>
        <v>Livestock_manure_conv</v>
      </c>
      <c r="AM30" s="54" t="str">
        <f>'[2]Forarbejdede produkter'!AM30</f>
        <v>Field_application</v>
      </c>
      <c r="AN30" s="54">
        <f>'[2]Forarbejdede produkter'!AN30</f>
        <v>39</v>
      </c>
      <c r="AO30" s="54" t="str">
        <f>'[2]Forarbejdede produkter'!AO30</f>
        <v>Kg</v>
      </c>
      <c r="AP30" s="118">
        <f>'[2]Forarbejdede produkter'!AP30</f>
        <v>0</v>
      </c>
      <c r="AQ30" s="120">
        <f>'[2]Forarbejdede produkter'!AQ30</f>
        <v>0</v>
      </c>
      <c r="AR30" s="121">
        <f>'[2]Forarbejdede produkter'!AR30</f>
        <v>0</v>
      </c>
      <c r="AS30" s="123"/>
      <c r="AT30" s="123"/>
      <c r="AU30" s="122">
        <f>'[2]Forarbejdede produkter'!AT30</f>
        <v>0</v>
      </c>
      <c r="AV30" s="121">
        <f>'[2]Forarbejdede produkter'!AU30</f>
        <v>0</v>
      </c>
      <c r="AW30" s="123"/>
      <c r="AX30" s="122">
        <f>'[2]Forarbejdede produkter'!AW30</f>
        <v>0</v>
      </c>
      <c r="AY30" s="120">
        <f>'[2]Forarbejdede produkter'!AX30</f>
        <v>0</v>
      </c>
      <c r="AZ30" s="120">
        <f>'[2]Forarbejdede produkter'!AY30</f>
        <v>0</v>
      </c>
      <c r="BA30" s="120">
        <f>'[2]Forarbejdede produkter'!AZ30</f>
        <v>0</v>
      </c>
      <c r="BB30" s="120">
        <f>'[2]Forarbejdede produkter'!BA30</f>
        <v>0</v>
      </c>
      <c r="BC30" s="120">
        <f>'[2]Forarbejdede produkter'!BB30</f>
        <v>0</v>
      </c>
      <c r="BD30" s="120">
        <f>'[2]Forarbejdede produkter'!BC30</f>
        <v>0</v>
      </c>
      <c r="BE30" s="120">
        <f>'[2]Forarbejdede produkter'!BD30</f>
        <v>0</v>
      </c>
      <c r="BF30" s="120">
        <f>'[2]Forarbejdede produkter'!BE30</f>
        <v>0</v>
      </c>
      <c r="BG30" s="120">
        <f>'[2]Forarbejdede produkter'!BF30</f>
        <v>0</v>
      </c>
      <c r="BH30" s="120">
        <f>'[2]Forarbejdede produkter'!BG30</f>
        <v>0</v>
      </c>
      <c r="BI30" s="121">
        <f>'[2]Forarbejdede produkter'!BH30</f>
        <v>0</v>
      </c>
      <c r="BJ30" s="123"/>
      <c r="BK30" s="122">
        <f>'[2]Forarbejdede produkter'!BJ30</f>
        <v>0</v>
      </c>
      <c r="BL30" s="120">
        <f>'[2]Forarbejdede produkter'!BK30</f>
        <v>0</v>
      </c>
      <c r="BM30" s="120">
        <f>'[2]Forarbejdede produkter'!BL30</f>
        <v>0</v>
      </c>
      <c r="BN30" s="120">
        <f>'[2]Forarbejdede produkter'!BM30</f>
        <v>0</v>
      </c>
      <c r="BO30" s="120">
        <f>'[2]Forarbejdede produkter'!BN30</f>
        <v>0</v>
      </c>
      <c r="BP30" s="120">
        <f>'[2]Forarbejdede produkter'!BO30</f>
        <v>0</v>
      </c>
      <c r="BQ30" s="120">
        <f>'[2]Forarbejdede produkter'!BP30</f>
        <v>0</v>
      </c>
      <c r="BR30" s="120">
        <f>'[2]Forarbejdede produkter'!BQ30</f>
        <v>0</v>
      </c>
      <c r="BS30" s="120">
        <f>'[2]Forarbejdede produkter'!BR30</f>
        <v>0</v>
      </c>
      <c r="BT30" s="120">
        <f>'[2]Forarbejdede produkter'!BS30</f>
        <v>0</v>
      </c>
      <c r="BU30" s="120">
        <f>'[2]Forarbejdede produkter'!BT30</f>
        <v>0</v>
      </c>
      <c r="BV30" s="120">
        <f>'[2]Forarbejdede produkter'!BU30</f>
        <v>0</v>
      </c>
      <c r="BW30" s="120">
        <f>'[2]Forarbejdede produkter'!BV30</f>
        <v>0</v>
      </c>
      <c r="BX30" s="120">
        <f>'[2]Forarbejdede produkter'!BW30</f>
        <v>0</v>
      </c>
      <c r="BY30" s="121">
        <f>'[2]Forarbejdede produkter'!BX30</f>
        <v>0</v>
      </c>
      <c r="BZ30" s="123">
        <f>'[2]Forarbejdede produkter'!BY30</f>
        <v>0</v>
      </c>
      <c r="CA30" s="122">
        <f>'[2]Forarbejdede produkter'!BZ30</f>
        <v>0</v>
      </c>
      <c r="CB30" s="120">
        <f>'[2]Forarbejdede produkter'!CA30</f>
        <v>0</v>
      </c>
      <c r="CC30" s="120">
        <f>'[2]Forarbejdede produkter'!CB30</f>
        <v>0</v>
      </c>
      <c r="CD30" s="120">
        <f>'[2]Forarbejdede produkter'!CC30</f>
        <v>0</v>
      </c>
      <c r="CE30" s="121">
        <f>'[2]Forarbejdede produkter'!CD30</f>
        <v>0</v>
      </c>
      <c r="CF30" s="123"/>
      <c r="CG30" s="123"/>
      <c r="CH30" s="123"/>
      <c r="CI30" s="123"/>
      <c r="CJ30" s="123"/>
      <c r="CK30" s="127">
        <f>'[2]Forarbejdede produkter'!CX30</f>
        <v>0</v>
      </c>
      <c r="CL30" s="123"/>
    </row>
    <row r="31" spans="1:90" ht="15.6" x14ac:dyDescent="0.3">
      <c r="A31" s="47">
        <f>'[2]Forarbejdede produkter'!A31</f>
        <v>27</v>
      </c>
      <c r="B31" s="48" t="str">
        <f>'[2]Forarbejdede produkter'!B31</f>
        <v>Svinekoed_affald_org</v>
      </c>
      <c r="C31" s="48" t="str">
        <f>'[2]Forarbejdede produkter'!C31</f>
        <v>Dead_meat_org</v>
      </c>
      <c r="D31" s="48" t="str">
        <f>'[2]Forarbejdede produkter'!D31</f>
        <v>Dead_meat</v>
      </c>
      <c r="E31" s="48" t="str">
        <f>'[2]Forarbejdede produkter'!E31</f>
        <v>Exit_model</v>
      </c>
      <c r="F31" s="48">
        <f>'[2]Forarbejdede produkter'!F31</f>
        <v>370</v>
      </c>
      <c r="G31" s="48" t="str">
        <f>'[2]Forarbejdede produkter'!G31</f>
        <v>Kg</v>
      </c>
      <c r="H31" s="55"/>
      <c r="I31" s="50">
        <f>'[2]Forarbejdede produkter'!I31</f>
        <v>0</v>
      </c>
      <c r="J31" s="50">
        <f>'[2]Forarbejdede produkter'!J31</f>
        <v>640</v>
      </c>
      <c r="K31" s="50">
        <f>'[2]Forarbejdede produkter'!K31</f>
        <v>69.459199999999996</v>
      </c>
      <c r="L31" s="50">
        <f>'[2]Forarbejdede produkter'!L31</f>
        <v>16.22</v>
      </c>
      <c r="M31" s="50">
        <f>'[2]Forarbejdede produkter'!M31</f>
        <v>5.95</v>
      </c>
      <c r="N31" s="50">
        <f>'[2]Forarbejdede produkter'!N31</f>
        <v>27.17</v>
      </c>
      <c r="O31" s="50">
        <f>'[2]Forarbejdede produkter'!O31</f>
        <v>434.12</v>
      </c>
      <c r="Q31" s="43"/>
      <c r="R31" s="43"/>
      <c r="S31" s="43"/>
      <c r="T31" s="43"/>
      <c r="U31" s="43"/>
      <c r="V31" s="43"/>
      <c r="W31" s="43"/>
      <c r="X31" s="51"/>
      <c r="Y31" s="52">
        <f>'[2]Forarbejdede produkter'!Y31</f>
        <v>27</v>
      </c>
      <c r="Z31" s="53" t="str">
        <f>'[2]Forarbejdede produkter'!Z31</f>
        <v>For_prod_27</v>
      </c>
      <c r="AA31" s="53">
        <f>'[2]Forarbejdede produkter'!AA31</f>
        <v>0</v>
      </c>
      <c r="AB31" s="53" t="e">
        <f>'[2]Forarbejdede produkter'!AB31</f>
        <v>#N/A</v>
      </c>
      <c r="AC31" s="53" t="e">
        <f>'[2]Forarbejdede produkter'!AC31</f>
        <v>#N/A</v>
      </c>
      <c r="AD31" s="53">
        <f>'[2]Forarbejdede produkter'!AD31</f>
        <v>0</v>
      </c>
      <c r="AE31" s="53">
        <f>'[2]Forarbejdede produkter'!AE31</f>
        <v>0</v>
      </c>
      <c r="AF31" s="53">
        <f>'[2]Forarbejdede produkter'!AF31</f>
        <v>0</v>
      </c>
      <c r="AI31" s="43">
        <f>'[2]Forarbejdede produkter'!AI31</f>
        <v>27</v>
      </c>
      <c r="AJ31" s="54" t="str">
        <f>'[2]Forarbejdede produkter'!AJ31</f>
        <v>Separ_solid_fraction_catt_slurry_conv</v>
      </c>
      <c r="AK31" s="54" t="str">
        <f>'[2]Forarbejdede produkter'!AK31</f>
        <v>Separ_solid_fraction_catt_conv</v>
      </c>
      <c r="AL31" s="54" t="str">
        <f>'[2]Forarbejdede produkter'!AL31</f>
        <v>Livestock_manure_conv</v>
      </c>
      <c r="AM31" s="54" t="str">
        <f>'[2]Forarbejdede produkter'!AM31</f>
        <v>Field_application</v>
      </c>
      <c r="AN31" s="54">
        <f>'[2]Forarbejdede produkter'!AN31</f>
        <v>300</v>
      </c>
      <c r="AO31" s="54" t="str">
        <f>'[2]Forarbejdede produkter'!AO31</f>
        <v>Kg</v>
      </c>
      <c r="AP31" s="118">
        <f>'[2]Forarbejdede produkter'!AP31</f>
        <v>0</v>
      </c>
      <c r="AQ31" s="120">
        <f>'[2]Forarbejdede produkter'!AQ31</f>
        <v>0</v>
      </c>
      <c r="AR31" s="121">
        <f>'[2]Forarbejdede produkter'!AR31</f>
        <v>0</v>
      </c>
      <c r="AS31" s="123"/>
      <c r="AT31" s="123"/>
      <c r="AU31" s="122">
        <f>'[2]Forarbejdede produkter'!AT31</f>
        <v>2</v>
      </c>
      <c r="AV31" s="121">
        <f>'[2]Forarbejdede produkter'!AU31</f>
        <v>0.24</v>
      </c>
      <c r="AW31" s="123"/>
      <c r="AX31" s="122">
        <f>'[2]Forarbejdede produkter'!AW31</f>
        <v>0</v>
      </c>
      <c r="AY31" s="120">
        <f>'[2]Forarbejdede produkter'!AX31</f>
        <v>0</v>
      </c>
      <c r="AZ31" s="120">
        <f>'[2]Forarbejdede produkter'!AY31</f>
        <v>0</v>
      </c>
      <c r="BA31" s="120">
        <f>'[2]Forarbejdede produkter'!AZ31</f>
        <v>0</v>
      </c>
      <c r="BB31" s="120">
        <f>'[2]Forarbejdede produkter'!BA31</f>
        <v>0</v>
      </c>
      <c r="BC31" s="120">
        <f>'[2]Forarbejdede produkter'!BB31</f>
        <v>0</v>
      </c>
      <c r="BD31" s="120">
        <f>'[2]Forarbejdede produkter'!BC31</f>
        <v>0</v>
      </c>
      <c r="BE31" s="120">
        <f>'[2]Forarbejdede produkter'!BD31</f>
        <v>0</v>
      </c>
      <c r="BF31" s="120">
        <f>'[2]Forarbejdede produkter'!BE31</f>
        <v>0</v>
      </c>
      <c r="BG31" s="120">
        <f>'[2]Forarbejdede produkter'!BF31</f>
        <v>0</v>
      </c>
      <c r="BH31" s="120">
        <f>'[2]Forarbejdede produkter'!BG31</f>
        <v>0</v>
      </c>
      <c r="BI31" s="121">
        <f>'[2]Forarbejdede produkter'!BH31</f>
        <v>0</v>
      </c>
      <c r="BJ31" s="123"/>
      <c r="BK31" s="122">
        <f>'[2]Forarbejdede produkter'!BJ31</f>
        <v>0</v>
      </c>
      <c r="BL31" s="120">
        <f>'[2]Forarbejdede produkter'!BK31</f>
        <v>0</v>
      </c>
      <c r="BM31" s="120">
        <f>'[2]Forarbejdede produkter'!BL31</f>
        <v>0</v>
      </c>
      <c r="BN31" s="120">
        <f>'[2]Forarbejdede produkter'!BM31</f>
        <v>0</v>
      </c>
      <c r="BO31" s="120">
        <f>'[2]Forarbejdede produkter'!BN31</f>
        <v>0</v>
      </c>
      <c r="BP31" s="120">
        <f>'[2]Forarbejdede produkter'!BO31</f>
        <v>0</v>
      </c>
      <c r="BQ31" s="120">
        <f>'[2]Forarbejdede produkter'!BP31</f>
        <v>0</v>
      </c>
      <c r="BR31" s="120">
        <f>'[2]Forarbejdede produkter'!BQ31</f>
        <v>0</v>
      </c>
      <c r="BS31" s="120">
        <f>'[2]Forarbejdede produkter'!BR31</f>
        <v>0</v>
      </c>
      <c r="BT31" s="120">
        <f>'[2]Forarbejdede produkter'!BS31</f>
        <v>0</v>
      </c>
      <c r="BU31" s="120">
        <f>'[2]Forarbejdede produkter'!BT31</f>
        <v>0</v>
      </c>
      <c r="BV31" s="120">
        <f>'[2]Forarbejdede produkter'!BU31</f>
        <v>0</v>
      </c>
      <c r="BW31" s="120">
        <f>'[2]Forarbejdede produkter'!BV31</f>
        <v>0</v>
      </c>
      <c r="BX31" s="120">
        <f>'[2]Forarbejdede produkter'!BW31</f>
        <v>0</v>
      </c>
      <c r="BY31" s="121">
        <f>'[2]Forarbejdede produkter'!BX31</f>
        <v>0</v>
      </c>
      <c r="BZ31" s="123">
        <f>'[2]Forarbejdede produkter'!BY31</f>
        <v>0</v>
      </c>
      <c r="CA31" s="122">
        <f>'[2]Forarbejdede produkter'!BZ31</f>
        <v>0</v>
      </c>
      <c r="CB31" s="120">
        <f>'[2]Forarbejdede produkter'!CA31</f>
        <v>0</v>
      </c>
      <c r="CC31" s="120">
        <f>'[2]Forarbejdede produkter'!CB31</f>
        <v>0</v>
      </c>
      <c r="CD31" s="120">
        <f>'[2]Forarbejdede produkter'!CC31</f>
        <v>0</v>
      </c>
      <c r="CE31" s="121">
        <f>'[2]Forarbejdede produkter'!CD31</f>
        <v>0</v>
      </c>
      <c r="CF31" s="123"/>
      <c r="CG31" s="123"/>
      <c r="CH31" s="123"/>
      <c r="CI31" s="123"/>
      <c r="CJ31" s="123"/>
      <c r="CK31" s="127">
        <f>'[2]Forarbejdede produkter'!CX31</f>
        <v>4.9000000000000004</v>
      </c>
      <c r="CL31" s="123"/>
    </row>
    <row r="32" spans="1:90" ht="15.6" x14ac:dyDescent="0.3">
      <c r="A32" s="47">
        <f>'[2]Forarbejdede produkter'!A32</f>
        <v>28</v>
      </c>
      <c r="B32" s="48" t="str">
        <f>'[2]Forarbejdede produkter'!B32</f>
        <v>Svinekoed_adult_org</v>
      </c>
      <c r="C32" s="48" t="str">
        <f>'[2]Forarbejdede produkter'!C32</f>
        <v>Pork_meat_org</v>
      </c>
      <c r="D32" s="48" t="str">
        <f>'[2]Forarbejdede produkter'!D32</f>
        <v>Meat</v>
      </c>
      <c r="E32" s="48" t="str">
        <f>'[2]Forarbejdede produkter'!E32</f>
        <v>Exit_model</v>
      </c>
      <c r="F32" s="48">
        <f>'[2]Forarbejdede produkter'!F32</f>
        <v>370</v>
      </c>
      <c r="G32" s="48" t="str">
        <f>'[2]Forarbejdede produkter'!G32</f>
        <v>Kg</v>
      </c>
      <c r="H32" s="55"/>
      <c r="I32" s="50">
        <f>'[2]Forarbejdede produkter'!I32</f>
        <v>0</v>
      </c>
      <c r="J32" s="50">
        <f>'[2]Forarbejdede produkter'!J32</f>
        <v>680</v>
      </c>
      <c r="K32" s="50">
        <f>'[2]Forarbejdede produkter'!K32</f>
        <v>59.459200000000003</v>
      </c>
      <c r="L32" s="50">
        <f>'[2]Forarbejdede produkter'!L32</f>
        <v>17.3</v>
      </c>
      <c r="M32" s="50">
        <f>'[2]Forarbejdede produkter'!M32</f>
        <v>5.41</v>
      </c>
      <c r="N32" s="50">
        <f>'[2]Forarbejdede produkter'!N32</f>
        <v>27.17</v>
      </c>
      <c r="O32" s="50">
        <f>'[2]Forarbejdede produkter'!O32</f>
        <v>371.62</v>
      </c>
      <c r="Q32" s="43"/>
      <c r="R32" s="43"/>
      <c r="S32" s="43"/>
      <c r="T32" s="43"/>
      <c r="U32" s="43"/>
      <c r="V32" s="43"/>
      <c r="W32" s="43"/>
      <c r="X32" s="51"/>
      <c r="Y32" s="52">
        <f>'[2]Forarbejdede produkter'!Y32</f>
        <v>28</v>
      </c>
      <c r="Z32" s="53" t="str">
        <f>'[2]Forarbejdede produkter'!Z32</f>
        <v>For_prod_28</v>
      </c>
      <c r="AA32" s="53">
        <f>'[2]Forarbejdede produkter'!AA32</f>
        <v>0</v>
      </c>
      <c r="AB32" s="53" t="e">
        <f>'[2]Forarbejdede produkter'!AB32</f>
        <v>#N/A</v>
      </c>
      <c r="AC32" s="53" t="e">
        <f>'[2]Forarbejdede produkter'!AC32</f>
        <v>#N/A</v>
      </c>
      <c r="AD32" s="53">
        <f>'[2]Forarbejdede produkter'!AD32</f>
        <v>0</v>
      </c>
      <c r="AE32" s="53">
        <f>'[2]Forarbejdede produkter'!AE32</f>
        <v>0</v>
      </c>
      <c r="AF32" s="53">
        <f>'[2]Forarbejdede produkter'!AF32</f>
        <v>0</v>
      </c>
      <c r="AI32" s="43">
        <f>'[2]Forarbejdede produkter'!AI32</f>
        <v>28</v>
      </c>
      <c r="AJ32" s="54" t="str">
        <f>'[2]Forarbejdede produkter'!AJ32</f>
        <v>Separ_degas_thin_frac_catt_slurry_conv</v>
      </c>
      <c r="AK32" s="54" t="str">
        <f>'[2]Forarbejdede produkter'!AK32</f>
        <v>Separ_degas_thin_fraction_catt_slurry_conv</v>
      </c>
      <c r="AL32" s="54" t="str">
        <f>'[2]Forarbejdede produkter'!AL32</f>
        <v>Degas_livestock_manure_conv</v>
      </c>
      <c r="AM32" s="54" t="str">
        <f>'[2]Forarbejdede produkter'!AM32</f>
        <v>Field_application</v>
      </c>
      <c r="AN32" s="54">
        <f>'[2]Forarbejdede produkter'!AN32</f>
        <v>39</v>
      </c>
      <c r="AO32" s="54" t="str">
        <f>'[2]Forarbejdede produkter'!AO32</f>
        <v>Kg</v>
      </c>
      <c r="AP32" s="118">
        <f>'[2]Forarbejdede produkter'!AP32</f>
        <v>0</v>
      </c>
      <c r="AQ32" s="120">
        <f>'[2]Forarbejdede produkter'!AQ32</f>
        <v>0</v>
      </c>
      <c r="AR32" s="121">
        <f>'[2]Forarbejdede produkter'!AR32</f>
        <v>0</v>
      </c>
      <c r="AS32" s="123"/>
      <c r="AT32" s="123"/>
      <c r="AU32" s="122">
        <f>'[2]Forarbejdede produkter'!AT32</f>
        <v>0</v>
      </c>
      <c r="AV32" s="121">
        <f>'[2]Forarbejdede produkter'!AU32</f>
        <v>0</v>
      </c>
      <c r="AW32" s="123"/>
      <c r="AX32" s="122">
        <f>'[2]Forarbejdede produkter'!AW32</f>
        <v>0</v>
      </c>
      <c r="AY32" s="120">
        <f>'[2]Forarbejdede produkter'!AX32</f>
        <v>0</v>
      </c>
      <c r="AZ32" s="120">
        <f>'[2]Forarbejdede produkter'!AY32</f>
        <v>0</v>
      </c>
      <c r="BA32" s="120">
        <f>'[2]Forarbejdede produkter'!AZ32</f>
        <v>0</v>
      </c>
      <c r="BB32" s="120">
        <f>'[2]Forarbejdede produkter'!BA32</f>
        <v>0</v>
      </c>
      <c r="BC32" s="120">
        <f>'[2]Forarbejdede produkter'!BB32</f>
        <v>0</v>
      </c>
      <c r="BD32" s="120">
        <f>'[2]Forarbejdede produkter'!BC32</f>
        <v>0</v>
      </c>
      <c r="BE32" s="120">
        <f>'[2]Forarbejdede produkter'!BD32</f>
        <v>0</v>
      </c>
      <c r="BF32" s="120">
        <f>'[2]Forarbejdede produkter'!BE32</f>
        <v>0</v>
      </c>
      <c r="BG32" s="120">
        <f>'[2]Forarbejdede produkter'!BF32</f>
        <v>0</v>
      </c>
      <c r="BH32" s="120">
        <f>'[2]Forarbejdede produkter'!BG32</f>
        <v>0</v>
      </c>
      <c r="BI32" s="121">
        <f>'[2]Forarbejdede produkter'!BH32</f>
        <v>0</v>
      </c>
      <c r="BJ32" s="123"/>
      <c r="BK32" s="122">
        <f>'[2]Forarbejdede produkter'!BJ32</f>
        <v>0</v>
      </c>
      <c r="BL32" s="120">
        <f>'[2]Forarbejdede produkter'!BK32</f>
        <v>0</v>
      </c>
      <c r="BM32" s="120">
        <f>'[2]Forarbejdede produkter'!BL32</f>
        <v>0</v>
      </c>
      <c r="BN32" s="120">
        <f>'[2]Forarbejdede produkter'!BM32</f>
        <v>0</v>
      </c>
      <c r="BO32" s="120">
        <f>'[2]Forarbejdede produkter'!BN32</f>
        <v>0</v>
      </c>
      <c r="BP32" s="120">
        <f>'[2]Forarbejdede produkter'!BO32</f>
        <v>0</v>
      </c>
      <c r="BQ32" s="120">
        <f>'[2]Forarbejdede produkter'!BP32</f>
        <v>0</v>
      </c>
      <c r="BR32" s="120">
        <f>'[2]Forarbejdede produkter'!BQ32</f>
        <v>0</v>
      </c>
      <c r="BS32" s="120">
        <f>'[2]Forarbejdede produkter'!BR32</f>
        <v>0</v>
      </c>
      <c r="BT32" s="120">
        <f>'[2]Forarbejdede produkter'!BS32</f>
        <v>0</v>
      </c>
      <c r="BU32" s="120">
        <f>'[2]Forarbejdede produkter'!BT32</f>
        <v>0</v>
      </c>
      <c r="BV32" s="120">
        <f>'[2]Forarbejdede produkter'!BU32</f>
        <v>0</v>
      </c>
      <c r="BW32" s="120">
        <f>'[2]Forarbejdede produkter'!BV32</f>
        <v>0</v>
      </c>
      <c r="BX32" s="120">
        <f>'[2]Forarbejdede produkter'!BW32</f>
        <v>0</v>
      </c>
      <c r="BY32" s="121">
        <f>'[2]Forarbejdede produkter'!BX32</f>
        <v>0</v>
      </c>
      <c r="BZ32" s="123">
        <f>'[2]Forarbejdede produkter'!BY32</f>
        <v>0</v>
      </c>
      <c r="CA32" s="122">
        <f>'[2]Forarbejdede produkter'!BZ32</f>
        <v>0</v>
      </c>
      <c r="CB32" s="120">
        <f>'[2]Forarbejdede produkter'!CA32</f>
        <v>0</v>
      </c>
      <c r="CC32" s="120">
        <f>'[2]Forarbejdede produkter'!CB32</f>
        <v>0</v>
      </c>
      <c r="CD32" s="120">
        <f>'[2]Forarbejdede produkter'!CC32</f>
        <v>0</v>
      </c>
      <c r="CE32" s="121">
        <f>'[2]Forarbejdede produkter'!CD32</f>
        <v>0</v>
      </c>
      <c r="CF32" s="123"/>
      <c r="CG32" s="123"/>
      <c r="CH32" s="123"/>
      <c r="CI32" s="123"/>
      <c r="CJ32" s="123"/>
      <c r="CK32" s="127">
        <f>'[2]Forarbejdede produkter'!CX32</f>
        <v>0</v>
      </c>
      <c r="CL32" s="123"/>
    </row>
    <row r="33" spans="1:90" ht="15.6" x14ac:dyDescent="0.3">
      <c r="A33" s="47">
        <f>'[2]Forarbejdede produkter'!A33</f>
        <v>29</v>
      </c>
      <c r="B33" s="48" t="str">
        <f>'[2]Forarbejdede produkter'!B33</f>
        <v>Svinekoed_piglet_org</v>
      </c>
      <c r="C33" s="48" t="str">
        <f>'[2]Forarbejdede produkter'!C33</f>
        <v>Piglet_15_live_org</v>
      </c>
      <c r="D33" s="48" t="str">
        <f>'[2]Forarbejdede produkter'!D33</f>
        <v>Pig_live_org</v>
      </c>
      <c r="E33" s="48" t="str">
        <f>'[2]Forarbejdede produkter'!E33</f>
        <v>Livestock_balance</v>
      </c>
      <c r="F33" s="48">
        <f>'[2]Forarbejdede produkter'!F33</f>
        <v>370</v>
      </c>
      <c r="G33" s="48" t="str">
        <f>'[2]Forarbejdede produkter'!G33</f>
        <v>Kg</v>
      </c>
      <c r="H33" s="55"/>
      <c r="I33" s="50">
        <f>'[2]Forarbejdede produkter'!I33</f>
        <v>0</v>
      </c>
      <c r="J33" s="50">
        <f>'[2]Forarbejdede produkter'!J33</f>
        <v>640</v>
      </c>
      <c r="K33" s="50">
        <f>'[2]Forarbejdede produkter'!K33</f>
        <v>69.459199999999996</v>
      </c>
      <c r="L33" s="50">
        <f>'[2]Forarbejdede produkter'!L33</f>
        <v>16.22</v>
      </c>
      <c r="M33" s="50">
        <f>'[2]Forarbejdede produkter'!M33</f>
        <v>5.95</v>
      </c>
      <c r="N33" s="50">
        <f>'[2]Forarbejdede produkter'!N33</f>
        <v>27.17</v>
      </c>
      <c r="O33" s="50">
        <f>'[2]Forarbejdede produkter'!O33</f>
        <v>434.12</v>
      </c>
      <c r="Q33" s="43"/>
      <c r="R33" s="43"/>
      <c r="S33" s="43"/>
      <c r="T33" s="43"/>
      <c r="U33" s="43"/>
      <c r="V33" s="43"/>
      <c r="W33" s="43"/>
      <c r="X33" s="51"/>
      <c r="Y33" s="52">
        <f>'[2]Forarbejdede produkter'!Y33</f>
        <v>29</v>
      </c>
      <c r="Z33" s="53" t="str">
        <f>'[2]Forarbejdede produkter'!Z33</f>
        <v>For_prod_29</v>
      </c>
      <c r="AA33" s="53">
        <f>'[2]Forarbejdede produkter'!AA33</f>
        <v>0</v>
      </c>
      <c r="AB33" s="53" t="e">
        <f>'[2]Forarbejdede produkter'!AB33</f>
        <v>#N/A</v>
      </c>
      <c r="AC33" s="53" t="e">
        <f>'[2]Forarbejdede produkter'!AC33</f>
        <v>#N/A</v>
      </c>
      <c r="AD33" s="53">
        <f>'[2]Forarbejdede produkter'!AD33</f>
        <v>0</v>
      </c>
      <c r="AE33" s="53">
        <f>'[2]Forarbejdede produkter'!AE33</f>
        <v>0</v>
      </c>
      <c r="AF33" s="53">
        <f>'[2]Forarbejdede produkter'!AF33</f>
        <v>0</v>
      </c>
      <c r="AI33" s="43">
        <f>'[2]Forarbejdede produkter'!AI33</f>
        <v>29</v>
      </c>
      <c r="AJ33" s="54" t="str">
        <f>'[2]Forarbejdede produkter'!AJ33</f>
        <v>Separ_degas_solid_frac_catt_slurry_conv</v>
      </c>
      <c r="AK33" s="54" t="str">
        <f>'[2]Forarbejdede produkter'!AK33</f>
        <v>Separ_degas_solid_fraction_catt_slurry_conv</v>
      </c>
      <c r="AL33" s="54" t="str">
        <f>'[2]Forarbejdede produkter'!AL33</f>
        <v>Degas_livestock_manure_conv</v>
      </c>
      <c r="AM33" s="54" t="str">
        <f>'[2]Forarbejdede produkter'!AM33</f>
        <v>Field_application</v>
      </c>
      <c r="AN33" s="54">
        <f>'[2]Forarbejdede produkter'!AN33</f>
        <v>300</v>
      </c>
      <c r="AO33" s="54" t="str">
        <f>'[2]Forarbejdede produkter'!AO33</f>
        <v>Kg</v>
      </c>
      <c r="AP33" s="118">
        <f>'[2]Forarbejdede produkter'!AP33</f>
        <v>0</v>
      </c>
      <c r="AQ33" s="120">
        <f>'[2]Forarbejdede produkter'!AQ33</f>
        <v>0</v>
      </c>
      <c r="AR33" s="121">
        <f>'[2]Forarbejdede produkter'!AR33</f>
        <v>0</v>
      </c>
      <c r="AS33" s="123"/>
      <c r="AT33" s="123"/>
      <c r="AU33" s="122">
        <f>'[2]Forarbejdede produkter'!AT33</f>
        <v>0.8</v>
      </c>
      <c r="AV33" s="121">
        <f>'[2]Forarbejdede produkter'!AU33</f>
        <v>0.18</v>
      </c>
      <c r="AW33" s="123"/>
      <c r="AX33" s="122">
        <f>'[2]Forarbejdede produkter'!AW33</f>
        <v>0</v>
      </c>
      <c r="AY33" s="120">
        <f>'[2]Forarbejdede produkter'!AX33</f>
        <v>0</v>
      </c>
      <c r="AZ33" s="120">
        <f>'[2]Forarbejdede produkter'!AY33</f>
        <v>0</v>
      </c>
      <c r="BA33" s="120">
        <f>'[2]Forarbejdede produkter'!AZ33</f>
        <v>0</v>
      </c>
      <c r="BB33" s="120">
        <f>'[2]Forarbejdede produkter'!BA33</f>
        <v>0</v>
      </c>
      <c r="BC33" s="120">
        <f>'[2]Forarbejdede produkter'!BB33</f>
        <v>0</v>
      </c>
      <c r="BD33" s="120">
        <f>'[2]Forarbejdede produkter'!BC33</f>
        <v>0</v>
      </c>
      <c r="BE33" s="120">
        <f>'[2]Forarbejdede produkter'!BD33</f>
        <v>0</v>
      </c>
      <c r="BF33" s="120">
        <f>'[2]Forarbejdede produkter'!BE33</f>
        <v>0</v>
      </c>
      <c r="BG33" s="120">
        <f>'[2]Forarbejdede produkter'!BF33</f>
        <v>0</v>
      </c>
      <c r="BH33" s="120">
        <f>'[2]Forarbejdede produkter'!BG33</f>
        <v>0</v>
      </c>
      <c r="BI33" s="121">
        <f>'[2]Forarbejdede produkter'!BH33</f>
        <v>0</v>
      </c>
      <c r="BJ33" s="123"/>
      <c r="BK33" s="122">
        <f>'[2]Forarbejdede produkter'!BJ33</f>
        <v>0</v>
      </c>
      <c r="BL33" s="120">
        <f>'[2]Forarbejdede produkter'!BK33</f>
        <v>0</v>
      </c>
      <c r="BM33" s="120">
        <f>'[2]Forarbejdede produkter'!BL33</f>
        <v>0</v>
      </c>
      <c r="BN33" s="120">
        <f>'[2]Forarbejdede produkter'!BM33</f>
        <v>0</v>
      </c>
      <c r="BO33" s="120">
        <f>'[2]Forarbejdede produkter'!BN33</f>
        <v>0</v>
      </c>
      <c r="BP33" s="120">
        <f>'[2]Forarbejdede produkter'!BO33</f>
        <v>0</v>
      </c>
      <c r="BQ33" s="120">
        <f>'[2]Forarbejdede produkter'!BP33</f>
        <v>0</v>
      </c>
      <c r="BR33" s="120">
        <f>'[2]Forarbejdede produkter'!BQ33</f>
        <v>0</v>
      </c>
      <c r="BS33" s="120">
        <f>'[2]Forarbejdede produkter'!BR33</f>
        <v>0</v>
      </c>
      <c r="BT33" s="120">
        <f>'[2]Forarbejdede produkter'!BS33</f>
        <v>0</v>
      </c>
      <c r="BU33" s="120">
        <f>'[2]Forarbejdede produkter'!BT33</f>
        <v>0</v>
      </c>
      <c r="BV33" s="120">
        <f>'[2]Forarbejdede produkter'!BU33</f>
        <v>0</v>
      </c>
      <c r="BW33" s="120">
        <f>'[2]Forarbejdede produkter'!BV33</f>
        <v>0</v>
      </c>
      <c r="BX33" s="120">
        <f>'[2]Forarbejdede produkter'!BW33</f>
        <v>0</v>
      </c>
      <c r="BY33" s="121">
        <f>'[2]Forarbejdede produkter'!BX33</f>
        <v>0</v>
      </c>
      <c r="BZ33" s="123">
        <f>'[2]Forarbejdede produkter'!BY33</f>
        <v>0</v>
      </c>
      <c r="CA33" s="122">
        <f>'[2]Forarbejdede produkter'!BZ33</f>
        <v>0</v>
      </c>
      <c r="CB33" s="120">
        <f>'[2]Forarbejdede produkter'!CA33</f>
        <v>0</v>
      </c>
      <c r="CC33" s="120">
        <f>'[2]Forarbejdede produkter'!CB33</f>
        <v>0</v>
      </c>
      <c r="CD33" s="120">
        <f>'[2]Forarbejdede produkter'!CC33</f>
        <v>0</v>
      </c>
      <c r="CE33" s="121">
        <f>'[2]Forarbejdede produkter'!CD33</f>
        <v>0</v>
      </c>
      <c r="CF33" s="123"/>
      <c r="CG33" s="123"/>
      <c r="CH33" s="123"/>
      <c r="CI33" s="123"/>
      <c r="CJ33" s="123"/>
      <c r="CK33" s="127">
        <f>'[2]Forarbejdede produkter'!CX33</f>
        <v>4.9000000000000004</v>
      </c>
      <c r="CL33" s="123"/>
    </row>
    <row r="34" spans="1:90" ht="15.6" x14ac:dyDescent="0.3">
      <c r="A34" s="47">
        <f>'[2]Forarbejdede produkter'!A34</f>
        <v>30</v>
      </c>
      <c r="B34" s="48" t="str">
        <f>'[2]Forarbejdede produkter'!B34</f>
        <v>Svinekoed_little_pig_org</v>
      </c>
      <c r="C34" s="48" t="str">
        <f>'[2]Forarbejdede produkter'!C34</f>
        <v>Piglet_31_live_org</v>
      </c>
      <c r="D34" s="48" t="str">
        <f>'[2]Forarbejdede produkter'!D34</f>
        <v>Pig_live_org</v>
      </c>
      <c r="E34" s="48" t="str">
        <f>'[2]Forarbejdede produkter'!E34</f>
        <v>Livestock_balance</v>
      </c>
      <c r="F34" s="48">
        <f>'[2]Forarbejdede produkter'!F34</f>
        <v>370</v>
      </c>
      <c r="G34" s="48" t="str">
        <f>'[2]Forarbejdede produkter'!G34</f>
        <v>Kg</v>
      </c>
      <c r="H34" s="55"/>
      <c r="I34" s="50">
        <f>'[2]Forarbejdede produkter'!I34</f>
        <v>0</v>
      </c>
      <c r="J34" s="50">
        <f>'[2]Forarbejdede produkter'!J34</f>
        <v>640</v>
      </c>
      <c r="K34" s="50">
        <f>'[2]Forarbejdede produkter'!K34</f>
        <v>79.87</v>
      </c>
      <c r="L34" s="50">
        <f>'[2]Forarbejdede produkter'!L34</f>
        <v>13.24</v>
      </c>
      <c r="M34" s="50">
        <f>'[2]Forarbejdede produkter'!M34</f>
        <v>5.95</v>
      </c>
      <c r="N34" s="50">
        <f>'[2]Forarbejdede produkter'!N34</f>
        <v>27.17</v>
      </c>
      <c r="O34" s="50">
        <f>'[2]Forarbejdede produkter'!O34</f>
        <v>0</v>
      </c>
      <c r="Q34" s="43"/>
      <c r="R34" s="43"/>
      <c r="S34" s="43"/>
      <c r="T34" s="43"/>
      <c r="U34" s="43"/>
      <c r="V34" s="43"/>
      <c r="W34" s="43"/>
      <c r="X34" s="51"/>
      <c r="Y34" s="52">
        <f>'[2]Forarbejdede produkter'!Y34</f>
        <v>30</v>
      </c>
      <c r="Z34" s="53" t="str">
        <f>'[2]Forarbejdede produkter'!Z34</f>
        <v>For_prod_30</v>
      </c>
      <c r="AA34" s="53">
        <f>'[2]Forarbejdede produkter'!AA34</f>
        <v>0</v>
      </c>
      <c r="AB34" s="53" t="e">
        <f>'[2]Forarbejdede produkter'!AB34</f>
        <v>#N/A</v>
      </c>
      <c r="AC34" s="53" t="e">
        <f>'[2]Forarbejdede produkter'!AC34</f>
        <v>#N/A</v>
      </c>
      <c r="AD34" s="53">
        <f>'[2]Forarbejdede produkter'!AD34</f>
        <v>0</v>
      </c>
      <c r="AE34" s="53">
        <f>'[2]Forarbejdede produkter'!AE34</f>
        <v>0</v>
      </c>
      <c r="AF34" s="53">
        <f>'[2]Forarbejdede produkter'!AF34</f>
        <v>0</v>
      </c>
      <c r="AI34" s="43">
        <f>'[2]Forarbejdede produkter'!AI34</f>
        <v>30</v>
      </c>
      <c r="AJ34" s="54">
        <f>'[2]Forarbejdede produkter'!AJ34</f>
        <v>0</v>
      </c>
      <c r="AK34" s="54">
        <f>'[2]Forarbejdede produkter'!AK34</f>
        <v>0</v>
      </c>
      <c r="AL34" s="54">
        <f>'[2]Forarbejdede produkter'!AL34</f>
        <v>0</v>
      </c>
      <c r="AM34" s="54">
        <f>'[2]Forarbejdede produkter'!AM34</f>
        <v>0</v>
      </c>
      <c r="AN34" s="54">
        <f>'[2]Forarbejdede produkter'!AN34</f>
        <v>0</v>
      </c>
      <c r="AO34" s="54">
        <f>'[2]Forarbejdede produkter'!AO34</f>
        <v>0</v>
      </c>
      <c r="AP34" s="118">
        <f>'[2]Forarbejdede produkter'!AP34</f>
        <v>0</v>
      </c>
      <c r="AQ34" s="120">
        <f>'[2]Forarbejdede produkter'!AQ34</f>
        <v>0</v>
      </c>
      <c r="AR34" s="121">
        <f>'[2]Forarbejdede produkter'!AR34</f>
        <v>0</v>
      </c>
      <c r="AS34" s="123"/>
      <c r="AT34" s="123"/>
      <c r="AU34" s="122">
        <f>'[2]Forarbejdede produkter'!AT34</f>
        <v>0</v>
      </c>
      <c r="AV34" s="121">
        <f>'[2]Forarbejdede produkter'!AU34</f>
        <v>0</v>
      </c>
      <c r="AW34" s="123"/>
      <c r="AX34" s="122">
        <f>'[2]Forarbejdede produkter'!AW34</f>
        <v>0</v>
      </c>
      <c r="AY34" s="120">
        <f>'[2]Forarbejdede produkter'!AX34</f>
        <v>0</v>
      </c>
      <c r="AZ34" s="120">
        <f>'[2]Forarbejdede produkter'!AY34</f>
        <v>0</v>
      </c>
      <c r="BA34" s="120">
        <f>'[2]Forarbejdede produkter'!AZ34</f>
        <v>0</v>
      </c>
      <c r="BB34" s="120">
        <f>'[2]Forarbejdede produkter'!BA34</f>
        <v>0</v>
      </c>
      <c r="BC34" s="120">
        <f>'[2]Forarbejdede produkter'!BB34</f>
        <v>0</v>
      </c>
      <c r="BD34" s="120">
        <f>'[2]Forarbejdede produkter'!BC34</f>
        <v>0</v>
      </c>
      <c r="BE34" s="120">
        <f>'[2]Forarbejdede produkter'!BD34</f>
        <v>0</v>
      </c>
      <c r="BF34" s="120">
        <f>'[2]Forarbejdede produkter'!BE34</f>
        <v>0</v>
      </c>
      <c r="BG34" s="120">
        <f>'[2]Forarbejdede produkter'!BF34</f>
        <v>0</v>
      </c>
      <c r="BH34" s="120">
        <f>'[2]Forarbejdede produkter'!BG34</f>
        <v>0</v>
      </c>
      <c r="BI34" s="121">
        <f>'[2]Forarbejdede produkter'!BH34</f>
        <v>0</v>
      </c>
      <c r="BJ34" s="123"/>
      <c r="BK34" s="122">
        <f>'[2]Forarbejdede produkter'!BJ34</f>
        <v>0</v>
      </c>
      <c r="BL34" s="120">
        <f>'[2]Forarbejdede produkter'!BK34</f>
        <v>0</v>
      </c>
      <c r="BM34" s="120">
        <f>'[2]Forarbejdede produkter'!BL34</f>
        <v>0</v>
      </c>
      <c r="BN34" s="120">
        <f>'[2]Forarbejdede produkter'!BM34</f>
        <v>0</v>
      </c>
      <c r="BO34" s="120">
        <f>'[2]Forarbejdede produkter'!BN34</f>
        <v>0</v>
      </c>
      <c r="BP34" s="120">
        <f>'[2]Forarbejdede produkter'!BO34</f>
        <v>0</v>
      </c>
      <c r="BQ34" s="120">
        <f>'[2]Forarbejdede produkter'!BP34</f>
        <v>0</v>
      </c>
      <c r="BR34" s="120">
        <f>'[2]Forarbejdede produkter'!BQ34</f>
        <v>0</v>
      </c>
      <c r="BS34" s="120">
        <f>'[2]Forarbejdede produkter'!BR34</f>
        <v>0</v>
      </c>
      <c r="BT34" s="120">
        <f>'[2]Forarbejdede produkter'!BS34</f>
        <v>0</v>
      </c>
      <c r="BU34" s="120">
        <f>'[2]Forarbejdede produkter'!BT34</f>
        <v>0</v>
      </c>
      <c r="BV34" s="120">
        <f>'[2]Forarbejdede produkter'!BU34</f>
        <v>0</v>
      </c>
      <c r="BW34" s="120">
        <f>'[2]Forarbejdede produkter'!BV34</f>
        <v>0</v>
      </c>
      <c r="BX34" s="120">
        <f>'[2]Forarbejdede produkter'!BW34</f>
        <v>0</v>
      </c>
      <c r="BY34" s="121">
        <f>'[2]Forarbejdede produkter'!BX34</f>
        <v>0</v>
      </c>
      <c r="BZ34" s="123">
        <f>'[2]Forarbejdede produkter'!BY34</f>
        <v>0</v>
      </c>
      <c r="CA34" s="122">
        <f>'[2]Forarbejdede produkter'!BZ34</f>
        <v>0</v>
      </c>
      <c r="CB34" s="120">
        <f>'[2]Forarbejdede produkter'!CA34</f>
        <v>0</v>
      </c>
      <c r="CC34" s="120">
        <f>'[2]Forarbejdede produkter'!CB34</f>
        <v>0</v>
      </c>
      <c r="CD34" s="120">
        <f>'[2]Forarbejdede produkter'!CC34</f>
        <v>0</v>
      </c>
      <c r="CE34" s="121">
        <f>'[2]Forarbejdede produkter'!CD34</f>
        <v>0</v>
      </c>
      <c r="CF34" s="123"/>
      <c r="CG34" s="123"/>
      <c r="CH34" s="123"/>
      <c r="CI34" s="123"/>
      <c r="CJ34" s="123"/>
      <c r="CK34" s="127">
        <f>'[2]Forarbejdede produkter'!CX34</f>
        <v>0</v>
      </c>
      <c r="CL34" s="123"/>
    </row>
    <row r="35" spans="1:90" ht="15.6" x14ac:dyDescent="0.3">
      <c r="A35" s="47">
        <f>'[2]Forarbejdede produkter'!A35</f>
        <v>31</v>
      </c>
      <c r="B35" s="48" t="str">
        <f>'[2]Forarbejdede produkter'!B35</f>
        <v>Svinekoed_slaugther_pig_org</v>
      </c>
      <c r="C35" s="48" t="str">
        <f>'[2]Forarbejdede produkter'!C35</f>
        <v>Pork_meat_org</v>
      </c>
      <c r="D35" s="48" t="str">
        <f>'[2]Forarbejdede produkter'!D35</f>
        <v>Meat</v>
      </c>
      <c r="E35" s="48" t="str">
        <f>'[2]Forarbejdede produkter'!E35</f>
        <v>Exit_model</v>
      </c>
      <c r="F35" s="48">
        <f>'[2]Forarbejdede produkter'!F35</f>
        <v>370</v>
      </c>
      <c r="G35" s="48" t="str">
        <f>'[2]Forarbejdede produkter'!G35</f>
        <v>Kg</v>
      </c>
      <c r="H35" s="55"/>
      <c r="I35" s="50">
        <f>'[2]Forarbejdede produkter'!I35</f>
        <v>0</v>
      </c>
      <c r="J35" s="50">
        <f>'[2]Forarbejdede produkter'!J35</f>
        <v>680</v>
      </c>
      <c r="K35" s="50">
        <f>'[2]Forarbejdede produkter'!K35</f>
        <v>78.7</v>
      </c>
      <c r="L35" s="50">
        <f>'[2]Forarbejdede produkter'!L35</f>
        <v>14.86</v>
      </c>
      <c r="M35" s="50">
        <f>'[2]Forarbejdede produkter'!M35</f>
        <v>5.95</v>
      </c>
      <c r="N35" s="50">
        <f>'[2]Forarbejdede produkter'!N35</f>
        <v>27.17</v>
      </c>
      <c r="O35" s="50">
        <f>'[2]Forarbejdede produkter'!O35</f>
        <v>0</v>
      </c>
      <c r="Q35" s="43"/>
      <c r="R35" s="43"/>
      <c r="S35" s="43"/>
      <c r="T35" s="43"/>
      <c r="U35" s="43"/>
      <c r="V35" s="43"/>
      <c r="W35" s="43"/>
      <c r="X35" s="51"/>
      <c r="Y35" s="52">
        <f>'[2]Forarbejdede produkter'!Y35</f>
        <v>31</v>
      </c>
      <c r="Z35" s="53" t="str">
        <f>'[2]Forarbejdede produkter'!Z35</f>
        <v>For_prod_31</v>
      </c>
      <c r="AA35" s="53">
        <f>'[2]Forarbejdede produkter'!AA35</f>
        <v>0</v>
      </c>
      <c r="AB35" s="53" t="e">
        <f>'[2]Forarbejdede produkter'!AB35</f>
        <v>#N/A</v>
      </c>
      <c r="AC35" s="53" t="e">
        <f>'[2]Forarbejdede produkter'!AC35</f>
        <v>#N/A</v>
      </c>
      <c r="AD35" s="53">
        <f>'[2]Forarbejdede produkter'!AD35</f>
        <v>0</v>
      </c>
      <c r="AE35" s="53">
        <f>'[2]Forarbejdede produkter'!AE35</f>
        <v>0</v>
      </c>
      <c r="AF35" s="53">
        <f>'[2]Forarbejdede produkter'!AF35</f>
        <v>0</v>
      </c>
      <c r="AI35" s="43">
        <f>'[2]Forarbejdede produkter'!AI35</f>
        <v>31</v>
      </c>
      <c r="AJ35" s="54" t="str">
        <f>'[2]Forarbejdede produkter'!AJ35</f>
        <v>Separ_degas_solid_fraction_pig_slurry_conv</v>
      </c>
      <c r="AK35" s="54" t="str">
        <f>'[2]Forarbejdede produkter'!AK35</f>
        <v>Separ_degas_solid_fraction_pig_slurry_conv</v>
      </c>
      <c r="AL35" s="54" t="str">
        <f>'[2]Forarbejdede produkter'!AL35</f>
        <v>Degas_livestock_manure_conv</v>
      </c>
      <c r="AM35" s="54" t="str">
        <f>'[2]Forarbejdede produkter'!AM35</f>
        <v>Field_application</v>
      </c>
      <c r="AN35" s="54">
        <f>'[2]Forarbejdede produkter'!AN35</f>
        <v>300</v>
      </c>
      <c r="AO35" s="54" t="str">
        <f>'[2]Forarbejdede produkter'!AO35</f>
        <v>Kg</v>
      </c>
      <c r="AP35" s="118">
        <f>'[2]Forarbejdede produkter'!AP35</f>
        <v>0</v>
      </c>
      <c r="AQ35" s="120">
        <f>'[2]Forarbejdede produkter'!AQ35</f>
        <v>0</v>
      </c>
      <c r="AR35" s="121">
        <f>'[2]Forarbejdede produkter'!AR35</f>
        <v>0</v>
      </c>
      <c r="AS35" s="123"/>
      <c r="AT35" s="123"/>
      <c r="AU35" s="122">
        <f>'[2]Forarbejdede produkter'!AT35</f>
        <v>0.8</v>
      </c>
      <c r="AV35" s="121">
        <f>'[2]Forarbejdede produkter'!AU35</f>
        <v>0.18</v>
      </c>
      <c r="AW35" s="123"/>
      <c r="AX35" s="122">
        <f>'[2]Forarbejdede produkter'!AW35</f>
        <v>0</v>
      </c>
      <c r="AY35" s="120">
        <f>'[2]Forarbejdede produkter'!AX35</f>
        <v>0</v>
      </c>
      <c r="AZ35" s="120">
        <f>'[2]Forarbejdede produkter'!AY35</f>
        <v>0</v>
      </c>
      <c r="BA35" s="120">
        <f>'[2]Forarbejdede produkter'!AZ35</f>
        <v>0</v>
      </c>
      <c r="BB35" s="120">
        <f>'[2]Forarbejdede produkter'!BA35</f>
        <v>0</v>
      </c>
      <c r="BC35" s="120">
        <f>'[2]Forarbejdede produkter'!BB35</f>
        <v>0</v>
      </c>
      <c r="BD35" s="120">
        <f>'[2]Forarbejdede produkter'!BC35</f>
        <v>0</v>
      </c>
      <c r="BE35" s="120">
        <f>'[2]Forarbejdede produkter'!BD35</f>
        <v>0</v>
      </c>
      <c r="BF35" s="120">
        <f>'[2]Forarbejdede produkter'!BE35</f>
        <v>0</v>
      </c>
      <c r="BG35" s="120">
        <f>'[2]Forarbejdede produkter'!BF35</f>
        <v>0</v>
      </c>
      <c r="BH35" s="120">
        <f>'[2]Forarbejdede produkter'!BG35</f>
        <v>0</v>
      </c>
      <c r="BI35" s="121">
        <f>'[2]Forarbejdede produkter'!BH35</f>
        <v>0</v>
      </c>
      <c r="BJ35" s="123"/>
      <c r="BK35" s="122">
        <f>'[2]Forarbejdede produkter'!BJ35</f>
        <v>0</v>
      </c>
      <c r="BL35" s="120">
        <f>'[2]Forarbejdede produkter'!BK35</f>
        <v>0</v>
      </c>
      <c r="BM35" s="120">
        <f>'[2]Forarbejdede produkter'!BL35</f>
        <v>0</v>
      </c>
      <c r="BN35" s="120">
        <f>'[2]Forarbejdede produkter'!BM35</f>
        <v>0</v>
      </c>
      <c r="BO35" s="120">
        <f>'[2]Forarbejdede produkter'!BN35</f>
        <v>0</v>
      </c>
      <c r="BP35" s="120">
        <f>'[2]Forarbejdede produkter'!BO35</f>
        <v>0</v>
      </c>
      <c r="BQ35" s="120">
        <f>'[2]Forarbejdede produkter'!BP35</f>
        <v>0</v>
      </c>
      <c r="BR35" s="120">
        <f>'[2]Forarbejdede produkter'!BQ35</f>
        <v>0</v>
      </c>
      <c r="BS35" s="120">
        <f>'[2]Forarbejdede produkter'!BR35</f>
        <v>0</v>
      </c>
      <c r="BT35" s="120">
        <f>'[2]Forarbejdede produkter'!BS35</f>
        <v>0</v>
      </c>
      <c r="BU35" s="120">
        <f>'[2]Forarbejdede produkter'!BT35</f>
        <v>0</v>
      </c>
      <c r="BV35" s="120">
        <f>'[2]Forarbejdede produkter'!BU35</f>
        <v>0</v>
      </c>
      <c r="BW35" s="120">
        <f>'[2]Forarbejdede produkter'!BV35</f>
        <v>0</v>
      </c>
      <c r="BX35" s="120">
        <f>'[2]Forarbejdede produkter'!BW35</f>
        <v>0</v>
      </c>
      <c r="BY35" s="121">
        <f>'[2]Forarbejdede produkter'!BX35</f>
        <v>0</v>
      </c>
      <c r="BZ35" s="123">
        <f>'[2]Forarbejdede produkter'!BY35</f>
        <v>0</v>
      </c>
      <c r="CA35" s="122">
        <f>'[2]Forarbejdede produkter'!BZ35</f>
        <v>0</v>
      </c>
      <c r="CB35" s="120">
        <f>'[2]Forarbejdede produkter'!CA35</f>
        <v>0</v>
      </c>
      <c r="CC35" s="120">
        <f>'[2]Forarbejdede produkter'!CB35</f>
        <v>0</v>
      </c>
      <c r="CD35" s="120">
        <f>'[2]Forarbejdede produkter'!CC35</f>
        <v>0</v>
      </c>
      <c r="CE35" s="121">
        <f>'[2]Forarbejdede produkter'!CD35</f>
        <v>0</v>
      </c>
      <c r="CF35" s="123"/>
      <c r="CG35" s="123"/>
      <c r="CH35" s="123"/>
      <c r="CI35" s="123"/>
      <c r="CJ35" s="123"/>
      <c r="CK35" s="127">
        <f>'[2]Forarbejdede produkter'!CX35</f>
        <v>4.9000000000000004</v>
      </c>
      <c r="CL35" s="123"/>
    </row>
    <row r="36" spans="1:90" ht="15.6" x14ac:dyDescent="0.3">
      <c r="A36" s="47">
        <f>'[2]Forarbejdede produkter'!A36</f>
        <v>32</v>
      </c>
      <c r="B36" s="48" t="str">
        <f>'[2]Forarbejdede produkter'!B36</f>
        <v>Biomass_dummy</v>
      </c>
      <c r="C36" s="48" t="str">
        <f>'[2]Forarbejdede produkter'!C36</f>
        <v>Biomass_dummy</v>
      </c>
      <c r="D36" s="48" t="str">
        <f>'[2]Forarbejdede produkter'!D36</f>
        <v>Biomass_dummy</v>
      </c>
      <c r="E36" s="48" t="str">
        <f>'[2]Forarbejdede produkter'!E36</f>
        <v>Biomass_dummy</v>
      </c>
      <c r="F36" s="48">
        <f>'[2]Forarbejdede produkter'!F36</f>
        <v>1000</v>
      </c>
      <c r="G36" s="48" t="str">
        <f>'[2]Forarbejdede produkter'!G36</f>
        <v>Kg</v>
      </c>
      <c r="H36" s="55"/>
      <c r="I36" s="50">
        <f>'[2]Forarbejdede produkter'!I36</f>
        <v>0</v>
      </c>
      <c r="J36" s="50">
        <f>'[2]Forarbejdede produkter'!J36</f>
        <v>0</v>
      </c>
      <c r="K36" s="50">
        <f>'[2]Forarbejdede produkter'!K36</f>
        <v>0</v>
      </c>
      <c r="L36" s="50">
        <f>'[2]Forarbejdede produkter'!L36</f>
        <v>0</v>
      </c>
      <c r="M36" s="50">
        <f>'[2]Forarbejdede produkter'!M36</f>
        <v>0</v>
      </c>
      <c r="N36" s="50">
        <f>'[2]Forarbejdede produkter'!N36</f>
        <v>0</v>
      </c>
      <c r="O36" s="50">
        <f>'[2]Forarbejdede produkter'!O36</f>
        <v>0</v>
      </c>
      <c r="Q36" s="43"/>
      <c r="R36" s="43"/>
      <c r="S36" s="43"/>
      <c r="T36" s="43"/>
      <c r="U36" s="43"/>
      <c r="V36" s="43"/>
      <c r="W36" s="43"/>
      <c r="X36" s="51"/>
      <c r="Y36" s="52">
        <f>'[2]Forarbejdede produkter'!Y36</f>
        <v>32</v>
      </c>
      <c r="Z36" s="53" t="str">
        <f>'[2]Forarbejdede produkter'!Z36</f>
        <v>For_prod_32</v>
      </c>
      <c r="AA36" s="53">
        <f>'[2]Forarbejdede produkter'!AA36</f>
        <v>0</v>
      </c>
      <c r="AB36" s="53" t="e">
        <f>'[2]Forarbejdede produkter'!AB36</f>
        <v>#N/A</v>
      </c>
      <c r="AC36" s="53" t="e">
        <f>'[2]Forarbejdede produkter'!AC36</f>
        <v>#N/A</v>
      </c>
      <c r="AD36" s="53">
        <f>'[2]Forarbejdede produkter'!AD36</f>
        <v>0</v>
      </c>
      <c r="AE36" s="53">
        <f>'[2]Forarbejdede produkter'!AE36</f>
        <v>0</v>
      </c>
      <c r="AF36" s="53">
        <f>'[2]Forarbejdede produkter'!AF36</f>
        <v>0</v>
      </c>
      <c r="AI36" s="43">
        <f>'[2]Forarbejdede produkter'!AI36</f>
        <v>32</v>
      </c>
      <c r="AJ36" s="54" t="str">
        <f>'[2]Forarbejdede produkter'!AJ36</f>
        <v>Separ_degas_thin_fraction_pig_slurry_conv</v>
      </c>
      <c r="AK36" s="54" t="str">
        <f>'[2]Forarbejdede produkter'!AK36</f>
        <v>Separ_degas_thin_fraction_pig_slurry_conv</v>
      </c>
      <c r="AL36" s="54" t="str">
        <f>'[2]Forarbejdede produkter'!AL36</f>
        <v>Degas_livestock_manure_conv</v>
      </c>
      <c r="AM36" s="54" t="str">
        <f>'[2]Forarbejdede produkter'!AM36</f>
        <v>Field_application</v>
      </c>
      <c r="AN36" s="54">
        <f>'[2]Forarbejdede produkter'!AN36</f>
        <v>39</v>
      </c>
      <c r="AO36" s="54" t="str">
        <f>'[2]Forarbejdede produkter'!AO36</f>
        <v>Kg</v>
      </c>
      <c r="AP36" s="118">
        <f>'[2]Forarbejdede produkter'!AP36</f>
        <v>0</v>
      </c>
      <c r="AQ36" s="120">
        <f>'[2]Forarbejdede produkter'!AQ36</f>
        <v>0</v>
      </c>
      <c r="AR36" s="121">
        <f>'[2]Forarbejdede produkter'!AR36</f>
        <v>0</v>
      </c>
      <c r="AS36" s="123"/>
      <c r="AT36" s="123"/>
      <c r="AU36" s="122">
        <f>'[2]Forarbejdede produkter'!AT36</f>
        <v>0</v>
      </c>
      <c r="AV36" s="121">
        <f>'[2]Forarbejdede produkter'!AU36</f>
        <v>0</v>
      </c>
      <c r="AW36" s="123"/>
      <c r="AX36" s="122">
        <f>'[2]Forarbejdede produkter'!AW36</f>
        <v>0</v>
      </c>
      <c r="AY36" s="120">
        <f>'[2]Forarbejdede produkter'!AX36</f>
        <v>0</v>
      </c>
      <c r="AZ36" s="120">
        <f>'[2]Forarbejdede produkter'!AY36</f>
        <v>0</v>
      </c>
      <c r="BA36" s="120">
        <f>'[2]Forarbejdede produkter'!AZ36</f>
        <v>0</v>
      </c>
      <c r="BB36" s="120">
        <f>'[2]Forarbejdede produkter'!BA36</f>
        <v>0</v>
      </c>
      <c r="BC36" s="120">
        <f>'[2]Forarbejdede produkter'!BB36</f>
        <v>0</v>
      </c>
      <c r="BD36" s="120">
        <f>'[2]Forarbejdede produkter'!BC36</f>
        <v>0</v>
      </c>
      <c r="BE36" s="120">
        <f>'[2]Forarbejdede produkter'!BD36</f>
        <v>0</v>
      </c>
      <c r="BF36" s="120">
        <f>'[2]Forarbejdede produkter'!BE36</f>
        <v>0</v>
      </c>
      <c r="BG36" s="120">
        <f>'[2]Forarbejdede produkter'!BF36</f>
        <v>0</v>
      </c>
      <c r="BH36" s="120">
        <f>'[2]Forarbejdede produkter'!BG36</f>
        <v>0</v>
      </c>
      <c r="BI36" s="121">
        <f>'[2]Forarbejdede produkter'!BH36</f>
        <v>0</v>
      </c>
      <c r="BJ36" s="123"/>
      <c r="BK36" s="122">
        <f>'[2]Forarbejdede produkter'!BJ36</f>
        <v>0</v>
      </c>
      <c r="BL36" s="120">
        <f>'[2]Forarbejdede produkter'!BK36</f>
        <v>0</v>
      </c>
      <c r="BM36" s="120">
        <f>'[2]Forarbejdede produkter'!BL36</f>
        <v>0</v>
      </c>
      <c r="BN36" s="120">
        <f>'[2]Forarbejdede produkter'!BM36</f>
        <v>0</v>
      </c>
      <c r="BO36" s="120">
        <f>'[2]Forarbejdede produkter'!BN36</f>
        <v>0</v>
      </c>
      <c r="BP36" s="120">
        <f>'[2]Forarbejdede produkter'!BO36</f>
        <v>0</v>
      </c>
      <c r="BQ36" s="120">
        <f>'[2]Forarbejdede produkter'!BP36</f>
        <v>0</v>
      </c>
      <c r="BR36" s="120">
        <f>'[2]Forarbejdede produkter'!BQ36</f>
        <v>0</v>
      </c>
      <c r="BS36" s="120">
        <f>'[2]Forarbejdede produkter'!BR36</f>
        <v>0</v>
      </c>
      <c r="BT36" s="120">
        <f>'[2]Forarbejdede produkter'!BS36</f>
        <v>0</v>
      </c>
      <c r="BU36" s="120">
        <f>'[2]Forarbejdede produkter'!BT36</f>
        <v>0</v>
      </c>
      <c r="BV36" s="120">
        <f>'[2]Forarbejdede produkter'!BU36</f>
        <v>0</v>
      </c>
      <c r="BW36" s="120">
        <f>'[2]Forarbejdede produkter'!BV36</f>
        <v>0</v>
      </c>
      <c r="BX36" s="120">
        <f>'[2]Forarbejdede produkter'!BW36</f>
        <v>0</v>
      </c>
      <c r="BY36" s="121">
        <f>'[2]Forarbejdede produkter'!BX36</f>
        <v>0</v>
      </c>
      <c r="BZ36" s="123">
        <f>'[2]Forarbejdede produkter'!BY36</f>
        <v>0</v>
      </c>
      <c r="CA36" s="122">
        <f>'[2]Forarbejdede produkter'!BZ36</f>
        <v>0</v>
      </c>
      <c r="CB36" s="120">
        <f>'[2]Forarbejdede produkter'!CA36</f>
        <v>0</v>
      </c>
      <c r="CC36" s="120">
        <f>'[2]Forarbejdede produkter'!CB36</f>
        <v>0</v>
      </c>
      <c r="CD36" s="120">
        <f>'[2]Forarbejdede produkter'!CC36</f>
        <v>0</v>
      </c>
      <c r="CE36" s="121">
        <f>'[2]Forarbejdede produkter'!CD36</f>
        <v>0</v>
      </c>
      <c r="CF36" s="123"/>
      <c r="CG36" s="123"/>
      <c r="CH36" s="123"/>
      <c r="CI36" s="123"/>
      <c r="CJ36" s="123"/>
      <c r="CK36" s="127">
        <f>'[2]Forarbejdede produkter'!CX36</f>
        <v>0</v>
      </c>
      <c r="CL36" s="123"/>
    </row>
    <row r="37" spans="1:90" ht="15.6" x14ac:dyDescent="0.3">
      <c r="A37" s="47">
        <f>'[2]Forarbejdede produkter'!A37</f>
        <v>33</v>
      </c>
      <c r="B37" s="48" t="str">
        <f>'[2]Forarbejdede produkter'!B37</f>
        <v>White_protein_ProteinGrassClover_conv</v>
      </c>
      <c r="C37" s="48" t="str">
        <f>'[2]Forarbejdede produkter'!C37</f>
        <v>Human_food_protein_grass_conv</v>
      </c>
      <c r="D37" s="48" t="str">
        <f>'[2]Forarbejdede produkter'!D37</f>
        <v>Human_food_protein</v>
      </c>
      <c r="E37" s="48" t="str">
        <f>'[2]Forarbejdede produkter'!E37</f>
        <v>Exit_model</v>
      </c>
      <c r="F37" s="48">
        <f>'[2]Forarbejdede produkter'!F37</f>
        <v>900</v>
      </c>
      <c r="G37" s="48" t="str">
        <f>'[2]Forarbejdede produkter'!G37</f>
        <v>Kg</v>
      </c>
      <c r="H37" s="55"/>
      <c r="I37" s="50">
        <f>'[2]Forarbejdede produkter'!I37</f>
        <v>0</v>
      </c>
      <c r="J37" s="50">
        <f>'[2]Forarbejdede produkter'!J37</f>
        <v>520.79</v>
      </c>
      <c r="K37" s="50">
        <f>'[2]Forarbejdede produkter'!K37</f>
        <v>94.24</v>
      </c>
      <c r="L37" s="50">
        <f>'[2]Forarbejdede produkter'!L37</f>
        <v>5.39</v>
      </c>
      <c r="M37" s="50">
        <f>'[2]Forarbejdede produkter'!M37</f>
        <v>23.87</v>
      </c>
      <c r="N37" s="50">
        <f>'[2]Forarbejdede produkter'!N37</f>
        <v>16.21</v>
      </c>
      <c r="O37" s="50">
        <f>'[2]Forarbejdede produkter'!O37</f>
        <v>589</v>
      </c>
      <c r="Q37" s="43"/>
      <c r="R37" s="43"/>
      <c r="S37" s="43"/>
      <c r="T37" s="43"/>
      <c r="U37" s="43"/>
      <c r="V37" s="43"/>
      <c r="W37" s="43"/>
      <c r="X37" s="51"/>
      <c r="Y37" s="52">
        <f>'[2]Forarbejdede produkter'!Y37</f>
        <v>33</v>
      </c>
      <c r="Z37" s="53" t="str">
        <f>'[2]Forarbejdede produkter'!Z37</f>
        <v>For_prod_33</v>
      </c>
      <c r="AA37" s="53">
        <f>'[2]Forarbejdede produkter'!AA37</f>
        <v>0</v>
      </c>
      <c r="AB37" s="53" t="e">
        <f>'[2]Forarbejdede produkter'!AB37</f>
        <v>#N/A</v>
      </c>
      <c r="AC37" s="53" t="e">
        <f>'[2]Forarbejdede produkter'!AC37</f>
        <v>#N/A</v>
      </c>
      <c r="AD37" s="53">
        <f>'[2]Forarbejdede produkter'!AD37</f>
        <v>0</v>
      </c>
      <c r="AE37" s="53">
        <f>'[2]Forarbejdede produkter'!AE37</f>
        <v>0</v>
      </c>
      <c r="AF37" s="53">
        <f>'[2]Forarbejdede produkter'!AF37</f>
        <v>0</v>
      </c>
      <c r="AI37" s="43">
        <f>'[2]Forarbejdede produkter'!AI37</f>
        <v>33</v>
      </c>
      <c r="AJ37" s="54" t="str">
        <f>'[2]Forarbejdede produkter'!AJ37</f>
        <v>Degassed_slurry_new_plant_conv</v>
      </c>
      <c r="AK37" s="54" t="str">
        <f>'[2]Forarbejdede produkter'!AK37</f>
        <v>Degassed_new_plant_slurry_conv</v>
      </c>
      <c r="AL37" s="54" t="str">
        <f>'[2]Forarbejdede produkter'!AL37</f>
        <v>Degas_plant_organic_ferti_conv</v>
      </c>
      <c r="AM37" s="54" t="str">
        <f>'[2]Forarbejdede produkter'!AM37</f>
        <v>Field_application</v>
      </c>
      <c r="AN37" s="54">
        <f>'[2]Forarbejdede produkter'!AN37</f>
        <v>95</v>
      </c>
      <c r="AO37" s="54" t="str">
        <f>'[2]Forarbejdede produkter'!AO37</f>
        <v>Kg</v>
      </c>
      <c r="AP37" s="118" t="str">
        <f>'[2]Forarbejdede produkter'!AP37</f>
        <v>DM som for afgasset dyregylle</v>
      </c>
      <c r="AQ37" s="120">
        <f>'[2]Forarbejdede produkter'!AQ37</f>
        <v>0</v>
      </c>
      <c r="AR37" s="121">
        <f>'[2]Forarbejdede produkter'!AR37</f>
        <v>0</v>
      </c>
      <c r="AS37" s="123"/>
      <c r="AT37" s="123"/>
      <c r="AU37" s="122">
        <f>'[2]Forarbejdede produkter'!AT37</f>
        <v>0</v>
      </c>
      <c r="AV37" s="121">
        <f>'[2]Forarbejdede produkter'!AU37</f>
        <v>0</v>
      </c>
      <c r="AW37" s="123"/>
      <c r="AX37" s="122">
        <f>'[2]Forarbejdede produkter'!AW37</f>
        <v>0</v>
      </c>
      <c r="AY37" s="120">
        <f>'[2]Forarbejdede produkter'!AX37</f>
        <v>0</v>
      </c>
      <c r="AZ37" s="120">
        <f>'[2]Forarbejdede produkter'!AY37</f>
        <v>0</v>
      </c>
      <c r="BA37" s="120">
        <f>'[2]Forarbejdede produkter'!AZ37</f>
        <v>0</v>
      </c>
      <c r="BB37" s="120">
        <f>'[2]Forarbejdede produkter'!BA37</f>
        <v>0</v>
      </c>
      <c r="BC37" s="120">
        <f>'[2]Forarbejdede produkter'!BB37</f>
        <v>0</v>
      </c>
      <c r="BD37" s="120">
        <f>'[2]Forarbejdede produkter'!BC37</f>
        <v>0</v>
      </c>
      <c r="BE37" s="120">
        <f>'[2]Forarbejdede produkter'!BD37</f>
        <v>0</v>
      </c>
      <c r="BF37" s="120">
        <f>'[2]Forarbejdede produkter'!BE37</f>
        <v>0</v>
      </c>
      <c r="BG37" s="120">
        <f>'[2]Forarbejdede produkter'!BF37</f>
        <v>0</v>
      </c>
      <c r="BH37" s="120">
        <f>'[2]Forarbejdede produkter'!BG37</f>
        <v>0</v>
      </c>
      <c r="BI37" s="121">
        <f>'[2]Forarbejdede produkter'!BH37</f>
        <v>0</v>
      </c>
      <c r="BJ37" s="123"/>
      <c r="BK37" s="122">
        <f>'[2]Forarbejdede produkter'!BJ37</f>
        <v>0</v>
      </c>
      <c r="BL37" s="120">
        <f>'[2]Forarbejdede produkter'!BK37</f>
        <v>0</v>
      </c>
      <c r="BM37" s="120">
        <f>'[2]Forarbejdede produkter'!BL37</f>
        <v>0</v>
      </c>
      <c r="BN37" s="120">
        <f>'[2]Forarbejdede produkter'!BM37</f>
        <v>0</v>
      </c>
      <c r="BO37" s="120">
        <f>'[2]Forarbejdede produkter'!BN37</f>
        <v>0</v>
      </c>
      <c r="BP37" s="120">
        <f>'[2]Forarbejdede produkter'!BO37</f>
        <v>0</v>
      </c>
      <c r="BQ37" s="120">
        <f>'[2]Forarbejdede produkter'!BP37</f>
        <v>0</v>
      </c>
      <c r="BR37" s="120">
        <f>'[2]Forarbejdede produkter'!BQ37</f>
        <v>0</v>
      </c>
      <c r="BS37" s="120">
        <f>'[2]Forarbejdede produkter'!BR37</f>
        <v>0</v>
      </c>
      <c r="BT37" s="120">
        <f>'[2]Forarbejdede produkter'!BS37</f>
        <v>0</v>
      </c>
      <c r="BU37" s="120">
        <f>'[2]Forarbejdede produkter'!BT37</f>
        <v>0</v>
      </c>
      <c r="BV37" s="120">
        <f>'[2]Forarbejdede produkter'!BU37</f>
        <v>0</v>
      </c>
      <c r="BW37" s="120">
        <f>'[2]Forarbejdede produkter'!BV37</f>
        <v>0</v>
      </c>
      <c r="BX37" s="120">
        <f>'[2]Forarbejdede produkter'!BW37</f>
        <v>0</v>
      </c>
      <c r="BY37" s="121">
        <f>'[2]Forarbejdede produkter'!BX37</f>
        <v>0</v>
      </c>
      <c r="BZ37" s="123">
        <f>'[2]Forarbejdede produkter'!BY37</f>
        <v>0</v>
      </c>
      <c r="CA37" s="122">
        <f>'[2]Forarbejdede produkter'!BZ37</f>
        <v>0</v>
      </c>
      <c r="CB37" s="120">
        <f>'[2]Forarbejdede produkter'!CA37</f>
        <v>0</v>
      </c>
      <c r="CC37" s="120">
        <f>'[2]Forarbejdede produkter'!CB37</f>
        <v>0</v>
      </c>
      <c r="CD37" s="120">
        <f>'[2]Forarbejdede produkter'!CC37</f>
        <v>0</v>
      </c>
      <c r="CE37" s="121">
        <f>'[2]Forarbejdede produkter'!CD37</f>
        <v>0</v>
      </c>
      <c r="CF37" s="123"/>
      <c r="CG37" s="123"/>
      <c r="CH37" s="123"/>
      <c r="CI37" s="123"/>
      <c r="CJ37" s="123"/>
      <c r="CK37" s="127">
        <f>'[2]Forarbejdede produkter'!CX37</f>
        <v>0</v>
      </c>
      <c r="CL37" s="123"/>
    </row>
    <row r="38" spans="1:90" ht="15.6" x14ac:dyDescent="0.3">
      <c r="A38" s="47">
        <f>'[2]Forarbejdede produkter'!A38</f>
        <v>34</v>
      </c>
      <c r="B38" s="48" t="str">
        <f>'[2]Forarbejdede produkter'!B38</f>
        <v>White_protein_ProteinGrassClover_org</v>
      </c>
      <c r="C38" s="48" t="str">
        <f>'[2]Forarbejdede produkter'!C38</f>
        <v>Human_food_protein_grass_org</v>
      </c>
      <c r="D38" s="48" t="str">
        <f>'[2]Forarbejdede produkter'!D38</f>
        <v>Human_food_protein</v>
      </c>
      <c r="E38" s="48" t="str">
        <f>'[2]Forarbejdede produkter'!E38</f>
        <v>Exit_model</v>
      </c>
      <c r="F38" s="48">
        <f>'[2]Forarbejdede produkter'!F38</f>
        <v>900</v>
      </c>
      <c r="G38" s="48" t="str">
        <f>'[2]Forarbejdede produkter'!G38</f>
        <v>Kg</v>
      </c>
      <c r="H38" s="55"/>
      <c r="I38" s="50">
        <f>'[2]Forarbejdede produkter'!I38</f>
        <v>0</v>
      </c>
      <c r="J38" s="50">
        <f>'[2]Forarbejdede produkter'!J38</f>
        <v>520.79</v>
      </c>
      <c r="K38" s="50">
        <f>'[2]Forarbejdede produkter'!K38</f>
        <v>94.24</v>
      </c>
      <c r="L38" s="50">
        <f>'[2]Forarbejdede produkter'!L38</f>
        <v>5.39</v>
      </c>
      <c r="M38" s="50">
        <f>'[2]Forarbejdede produkter'!M38</f>
        <v>23.87</v>
      </c>
      <c r="N38" s="50">
        <f>'[2]Forarbejdede produkter'!N38</f>
        <v>16.21</v>
      </c>
      <c r="O38" s="50">
        <f>'[2]Forarbejdede produkter'!O38</f>
        <v>589</v>
      </c>
      <c r="Q38" s="43"/>
      <c r="R38" s="43"/>
      <c r="S38" s="43"/>
      <c r="T38" s="43"/>
      <c r="U38" s="43"/>
      <c r="V38" s="43"/>
      <c r="W38" s="43"/>
      <c r="X38" s="51"/>
      <c r="Y38" s="52">
        <f>'[2]Forarbejdede produkter'!Y38</f>
        <v>34</v>
      </c>
      <c r="Z38" s="53" t="str">
        <f>'[2]Forarbejdede produkter'!Z38</f>
        <v>For_prod_34</v>
      </c>
      <c r="AA38" s="53">
        <f>'[2]Forarbejdede produkter'!AA38</f>
        <v>0</v>
      </c>
      <c r="AB38" s="53" t="e">
        <f>'[2]Forarbejdede produkter'!AB38</f>
        <v>#N/A</v>
      </c>
      <c r="AC38" s="53" t="e">
        <f>'[2]Forarbejdede produkter'!AC38</f>
        <v>#N/A</v>
      </c>
      <c r="AD38" s="53">
        <f>'[2]Forarbejdede produkter'!AD38</f>
        <v>0</v>
      </c>
      <c r="AE38" s="53">
        <f>'[2]Forarbejdede produkter'!AE38</f>
        <v>0</v>
      </c>
      <c r="AF38" s="53">
        <f>'[2]Forarbejdede produkter'!AF38</f>
        <v>0</v>
      </c>
      <c r="AI38" s="43">
        <f>'[2]Forarbejdede produkter'!AI38</f>
        <v>34</v>
      </c>
      <c r="AJ38" s="54" t="str">
        <f>'[2]Forarbejdede produkter'!AJ38</f>
        <v>Separ_degas_solid_fraction_new_plant_manure_conv</v>
      </c>
      <c r="AK38" s="54" t="str">
        <f>'[2]Forarbejdede produkter'!AK38</f>
        <v>Separ_degas_solid_fraction_new_plant_conv</v>
      </c>
      <c r="AL38" s="54" t="str">
        <f>'[2]Forarbejdede produkter'!AL38</f>
        <v>Degas_plant_organic_ferti_conv</v>
      </c>
      <c r="AM38" s="54" t="str">
        <f>'[2]Forarbejdede produkter'!AM38</f>
        <v>Field_application</v>
      </c>
      <c r="AN38" s="54">
        <f>'[2]Forarbejdede produkter'!AN38</f>
        <v>300</v>
      </c>
      <c r="AO38" s="54" t="str">
        <f>'[2]Forarbejdede produkter'!AO38</f>
        <v>Kg</v>
      </c>
      <c r="AP38" s="118">
        <f>'[2]Forarbejdede produkter'!AP38</f>
        <v>0</v>
      </c>
      <c r="AQ38" s="120">
        <f>'[2]Forarbejdede produkter'!AQ38</f>
        <v>0</v>
      </c>
      <c r="AR38" s="121">
        <f>'[2]Forarbejdede produkter'!AR38</f>
        <v>0</v>
      </c>
      <c r="AS38" s="123"/>
      <c r="AT38" s="123"/>
      <c r="AU38" s="122">
        <f>'[2]Forarbejdede produkter'!AT38</f>
        <v>0.71</v>
      </c>
      <c r="AV38" s="121">
        <f>'[2]Forarbejdede produkter'!AU38</f>
        <v>0.18</v>
      </c>
      <c r="AW38" s="123"/>
      <c r="AX38" s="122">
        <f>'[2]Forarbejdede produkter'!AW38</f>
        <v>0</v>
      </c>
      <c r="AY38" s="120">
        <f>'[2]Forarbejdede produkter'!AX38</f>
        <v>0</v>
      </c>
      <c r="AZ38" s="120">
        <f>'[2]Forarbejdede produkter'!AY38</f>
        <v>0</v>
      </c>
      <c r="BA38" s="120">
        <f>'[2]Forarbejdede produkter'!AZ38</f>
        <v>0</v>
      </c>
      <c r="BB38" s="120">
        <f>'[2]Forarbejdede produkter'!BA38</f>
        <v>0</v>
      </c>
      <c r="BC38" s="120">
        <f>'[2]Forarbejdede produkter'!BB38</f>
        <v>0</v>
      </c>
      <c r="BD38" s="120">
        <f>'[2]Forarbejdede produkter'!BC38</f>
        <v>0</v>
      </c>
      <c r="BE38" s="120">
        <f>'[2]Forarbejdede produkter'!BD38</f>
        <v>0</v>
      </c>
      <c r="BF38" s="120">
        <f>'[2]Forarbejdede produkter'!BE38</f>
        <v>0</v>
      </c>
      <c r="BG38" s="120">
        <f>'[2]Forarbejdede produkter'!BF38</f>
        <v>0</v>
      </c>
      <c r="BH38" s="120">
        <f>'[2]Forarbejdede produkter'!BG38</f>
        <v>0</v>
      </c>
      <c r="BI38" s="121">
        <f>'[2]Forarbejdede produkter'!BH38</f>
        <v>0</v>
      </c>
      <c r="BJ38" s="123"/>
      <c r="BK38" s="122">
        <f>'[2]Forarbejdede produkter'!BJ38</f>
        <v>0</v>
      </c>
      <c r="BL38" s="120">
        <f>'[2]Forarbejdede produkter'!BK38</f>
        <v>0</v>
      </c>
      <c r="BM38" s="120">
        <f>'[2]Forarbejdede produkter'!BL38</f>
        <v>0</v>
      </c>
      <c r="BN38" s="120">
        <f>'[2]Forarbejdede produkter'!BM38</f>
        <v>0</v>
      </c>
      <c r="BO38" s="120">
        <f>'[2]Forarbejdede produkter'!BN38</f>
        <v>0</v>
      </c>
      <c r="BP38" s="120">
        <f>'[2]Forarbejdede produkter'!BO38</f>
        <v>0</v>
      </c>
      <c r="BQ38" s="120">
        <f>'[2]Forarbejdede produkter'!BP38</f>
        <v>0</v>
      </c>
      <c r="BR38" s="120">
        <f>'[2]Forarbejdede produkter'!BQ38</f>
        <v>0</v>
      </c>
      <c r="BS38" s="120">
        <f>'[2]Forarbejdede produkter'!BR38</f>
        <v>0</v>
      </c>
      <c r="BT38" s="120">
        <f>'[2]Forarbejdede produkter'!BS38</f>
        <v>0</v>
      </c>
      <c r="BU38" s="120">
        <f>'[2]Forarbejdede produkter'!BT38</f>
        <v>0</v>
      </c>
      <c r="BV38" s="120">
        <f>'[2]Forarbejdede produkter'!BU38</f>
        <v>0</v>
      </c>
      <c r="BW38" s="120">
        <f>'[2]Forarbejdede produkter'!BV38</f>
        <v>0</v>
      </c>
      <c r="BX38" s="120">
        <f>'[2]Forarbejdede produkter'!BW38</f>
        <v>0</v>
      </c>
      <c r="BY38" s="121">
        <f>'[2]Forarbejdede produkter'!BX38</f>
        <v>0</v>
      </c>
      <c r="BZ38" s="123">
        <f>'[2]Forarbejdede produkter'!BY38</f>
        <v>0</v>
      </c>
      <c r="CA38" s="122">
        <f>'[2]Forarbejdede produkter'!BZ38</f>
        <v>0</v>
      </c>
      <c r="CB38" s="120">
        <f>'[2]Forarbejdede produkter'!CA38</f>
        <v>0</v>
      </c>
      <c r="CC38" s="120">
        <f>'[2]Forarbejdede produkter'!CB38</f>
        <v>0</v>
      </c>
      <c r="CD38" s="120">
        <f>'[2]Forarbejdede produkter'!CC38</f>
        <v>0</v>
      </c>
      <c r="CE38" s="121">
        <f>'[2]Forarbejdede produkter'!CD38</f>
        <v>0</v>
      </c>
      <c r="CF38" s="123"/>
      <c r="CG38" s="123"/>
      <c r="CH38" s="123"/>
      <c r="CI38" s="123"/>
      <c r="CJ38" s="123"/>
      <c r="CK38" s="127">
        <f>'[2]Forarbejdede produkter'!CX38</f>
        <v>4.5</v>
      </c>
      <c r="CL38" s="123"/>
    </row>
    <row r="39" spans="1:90" ht="15.6" x14ac:dyDescent="0.3">
      <c r="A39" s="47">
        <f>'[2]Forarbejdede produkter'!A39</f>
        <v>35</v>
      </c>
      <c r="B39" s="48" t="str">
        <f>'[2]Forarbejdede produkter'!B39</f>
        <v>For_prod_35</v>
      </c>
      <c r="C39" s="48">
        <f>'[2]Forarbejdede produkter'!C39</f>
        <v>0</v>
      </c>
      <c r="D39" s="48">
        <f>'[2]Forarbejdede produkter'!D39</f>
        <v>0</v>
      </c>
      <c r="E39" s="48">
        <f>'[2]Forarbejdede produkter'!E39</f>
        <v>0</v>
      </c>
      <c r="F39" s="48">
        <f>'[2]Forarbejdede produkter'!F39</f>
        <v>0</v>
      </c>
      <c r="G39" s="48">
        <f>'[2]Forarbejdede produkter'!G39</f>
        <v>0</v>
      </c>
      <c r="H39" s="55"/>
      <c r="I39" s="50">
        <f>'[2]Forarbejdede produkter'!I39</f>
        <v>0</v>
      </c>
      <c r="J39" s="50">
        <f>'[2]Forarbejdede produkter'!J39</f>
        <v>0</v>
      </c>
      <c r="K39" s="50">
        <f>'[2]Forarbejdede produkter'!K39</f>
        <v>0</v>
      </c>
      <c r="L39" s="50">
        <f>'[2]Forarbejdede produkter'!L39</f>
        <v>0</v>
      </c>
      <c r="M39" s="50">
        <f>'[2]Forarbejdede produkter'!M39</f>
        <v>0</v>
      </c>
      <c r="N39" s="50">
        <f>'[2]Forarbejdede produkter'!N39</f>
        <v>0</v>
      </c>
      <c r="O39" s="50">
        <f>'[2]Forarbejdede produkter'!O39</f>
        <v>0</v>
      </c>
      <c r="Q39" s="43"/>
      <c r="R39" s="43"/>
      <c r="S39" s="43"/>
      <c r="T39" s="43"/>
      <c r="U39" s="43"/>
      <c r="V39" s="43"/>
      <c r="W39" s="43"/>
      <c r="X39" s="51"/>
      <c r="Y39" s="52">
        <f>'[2]Forarbejdede produkter'!Y39</f>
        <v>35</v>
      </c>
      <c r="Z39" s="53" t="str">
        <f>'[2]Forarbejdede produkter'!Z39</f>
        <v>For_prod_35</v>
      </c>
      <c r="AA39" s="53">
        <f>'[2]Forarbejdede produkter'!AA39</f>
        <v>0</v>
      </c>
      <c r="AB39" s="53" t="e">
        <f>'[2]Forarbejdede produkter'!AB39</f>
        <v>#N/A</v>
      </c>
      <c r="AC39" s="53" t="e">
        <f>'[2]Forarbejdede produkter'!AC39</f>
        <v>#N/A</v>
      </c>
      <c r="AD39" s="53">
        <f>'[2]Forarbejdede produkter'!AD39</f>
        <v>0</v>
      </c>
      <c r="AE39" s="53">
        <f>'[2]Forarbejdede produkter'!AE39</f>
        <v>0</v>
      </c>
      <c r="AF39" s="53">
        <f>'[2]Forarbejdede produkter'!AF39</f>
        <v>0</v>
      </c>
      <c r="AI39" s="43">
        <f>'[2]Forarbejdede produkter'!AI39</f>
        <v>35</v>
      </c>
      <c r="AJ39" s="54" t="str">
        <f>'[2]Forarbejdede produkter'!AJ39</f>
        <v>Separ_degas_thin_fraction_new_plant_manure_conv</v>
      </c>
      <c r="AK39" s="54" t="str">
        <f>'[2]Forarbejdede produkter'!AK39</f>
        <v>Separ_degas_thin_fraction_new_plant_conv</v>
      </c>
      <c r="AL39" s="54" t="str">
        <f>'[2]Forarbejdede produkter'!AL39</f>
        <v>Degas_plant_organic_ferti_conv</v>
      </c>
      <c r="AM39" s="54" t="str">
        <f>'[2]Forarbejdede produkter'!AM39</f>
        <v>Field_application</v>
      </c>
      <c r="AN39" s="54">
        <f>'[2]Forarbejdede produkter'!AN39</f>
        <v>39</v>
      </c>
      <c r="AO39" s="54" t="str">
        <f>'[2]Forarbejdede produkter'!AO39</f>
        <v>Kg</v>
      </c>
      <c r="AP39" s="118">
        <f>'[2]Forarbejdede produkter'!AP39</f>
        <v>0</v>
      </c>
      <c r="AQ39" s="120">
        <f>'[2]Forarbejdede produkter'!AQ39</f>
        <v>0</v>
      </c>
      <c r="AR39" s="121">
        <f>'[2]Forarbejdede produkter'!AR39</f>
        <v>0</v>
      </c>
      <c r="AS39" s="123"/>
      <c r="AT39" s="123"/>
      <c r="AU39" s="122">
        <f>'[2]Forarbejdede produkter'!AT39</f>
        <v>0</v>
      </c>
      <c r="AV39" s="121">
        <f>'[2]Forarbejdede produkter'!AU39</f>
        <v>0</v>
      </c>
      <c r="AW39" s="123"/>
      <c r="AX39" s="122">
        <f>'[2]Forarbejdede produkter'!AW39</f>
        <v>0</v>
      </c>
      <c r="AY39" s="120">
        <f>'[2]Forarbejdede produkter'!AX39</f>
        <v>0</v>
      </c>
      <c r="AZ39" s="120">
        <f>'[2]Forarbejdede produkter'!AY39</f>
        <v>0</v>
      </c>
      <c r="BA39" s="120">
        <f>'[2]Forarbejdede produkter'!AZ39</f>
        <v>0</v>
      </c>
      <c r="BB39" s="120">
        <f>'[2]Forarbejdede produkter'!BA39</f>
        <v>0</v>
      </c>
      <c r="BC39" s="120">
        <f>'[2]Forarbejdede produkter'!BB39</f>
        <v>0</v>
      </c>
      <c r="BD39" s="120">
        <f>'[2]Forarbejdede produkter'!BC39</f>
        <v>0</v>
      </c>
      <c r="BE39" s="120">
        <f>'[2]Forarbejdede produkter'!BD39</f>
        <v>0</v>
      </c>
      <c r="BF39" s="120">
        <f>'[2]Forarbejdede produkter'!BE39</f>
        <v>0</v>
      </c>
      <c r="BG39" s="120">
        <f>'[2]Forarbejdede produkter'!BF39</f>
        <v>0</v>
      </c>
      <c r="BH39" s="120">
        <f>'[2]Forarbejdede produkter'!BG39</f>
        <v>0</v>
      </c>
      <c r="BI39" s="121">
        <f>'[2]Forarbejdede produkter'!BH39</f>
        <v>0</v>
      </c>
      <c r="BJ39" s="123"/>
      <c r="BK39" s="122">
        <f>'[2]Forarbejdede produkter'!BJ39</f>
        <v>0</v>
      </c>
      <c r="BL39" s="120">
        <f>'[2]Forarbejdede produkter'!BK39</f>
        <v>0</v>
      </c>
      <c r="BM39" s="120">
        <f>'[2]Forarbejdede produkter'!BL39</f>
        <v>0</v>
      </c>
      <c r="BN39" s="120">
        <f>'[2]Forarbejdede produkter'!BM39</f>
        <v>0</v>
      </c>
      <c r="BO39" s="120">
        <f>'[2]Forarbejdede produkter'!BN39</f>
        <v>0</v>
      </c>
      <c r="BP39" s="120">
        <f>'[2]Forarbejdede produkter'!BO39</f>
        <v>0</v>
      </c>
      <c r="BQ39" s="120">
        <f>'[2]Forarbejdede produkter'!BP39</f>
        <v>0</v>
      </c>
      <c r="BR39" s="120">
        <f>'[2]Forarbejdede produkter'!BQ39</f>
        <v>0</v>
      </c>
      <c r="BS39" s="120">
        <f>'[2]Forarbejdede produkter'!BR39</f>
        <v>0</v>
      </c>
      <c r="BT39" s="120">
        <f>'[2]Forarbejdede produkter'!BS39</f>
        <v>0</v>
      </c>
      <c r="BU39" s="120">
        <f>'[2]Forarbejdede produkter'!BT39</f>
        <v>0</v>
      </c>
      <c r="BV39" s="120">
        <f>'[2]Forarbejdede produkter'!BU39</f>
        <v>0</v>
      </c>
      <c r="BW39" s="120">
        <f>'[2]Forarbejdede produkter'!BV39</f>
        <v>0</v>
      </c>
      <c r="BX39" s="120">
        <f>'[2]Forarbejdede produkter'!BW39</f>
        <v>0</v>
      </c>
      <c r="BY39" s="121">
        <f>'[2]Forarbejdede produkter'!BX39</f>
        <v>0</v>
      </c>
      <c r="BZ39" s="123">
        <f>'[2]Forarbejdede produkter'!BY39</f>
        <v>0</v>
      </c>
      <c r="CA39" s="122">
        <f>'[2]Forarbejdede produkter'!BZ39</f>
        <v>0</v>
      </c>
      <c r="CB39" s="120">
        <f>'[2]Forarbejdede produkter'!CA39</f>
        <v>0</v>
      </c>
      <c r="CC39" s="120">
        <f>'[2]Forarbejdede produkter'!CB39</f>
        <v>0</v>
      </c>
      <c r="CD39" s="120">
        <f>'[2]Forarbejdede produkter'!CC39</f>
        <v>0</v>
      </c>
      <c r="CE39" s="121">
        <f>'[2]Forarbejdede produkter'!CD39</f>
        <v>0</v>
      </c>
      <c r="CF39" s="123"/>
      <c r="CG39" s="123"/>
      <c r="CH39" s="123"/>
      <c r="CI39" s="123"/>
      <c r="CJ39" s="123"/>
      <c r="CK39" s="127">
        <f>'[2]Forarbejdede produkter'!CX39</f>
        <v>0</v>
      </c>
      <c r="CL39" s="123"/>
    </row>
    <row r="40" spans="1:90" ht="15.6" x14ac:dyDescent="0.3">
      <c r="A40" s="47">
        <f>'[2]Forarbejdede produkter'!A40</f>
        <v>36</v>
      </c>
      <c r="B40" s="48" t="str">
        <f>'[2]Forarbejdede produkter'!B40</f>
        <v>For_prod_36</v>
      </c>
      <c r="C40" s="48">
        <f>'[2]Forarbejdede produkter'!C40</f>
        <v>0</v>
      </c>
      <c r="D40" s="48">
        <f>'[2]Forarbejdede produkter'!D40</f>
        <v>0</v>
      </c>
      <c r="E40" s="48">
        <f>'[2]Forarbejdede produkter'!E40</f>
        <v>0</v>
      </c>
      <c r="F40" s="48">
        <f>'[2]Forarbejdede produkter'!F40</f>
        <v>0</v>
      </c>
      <c r="G40" s="48">
        <f>'[2]Forarbejdede produkter'!G40</f>
        <v>0</v>
      </c>
      <c r="H40" s="55"/>
      <c r="I40" s="50">
        <f>'[2]Forarbejdede produkter'!I40</f>
        <v>0</v>
      </c>
      <c r="J40" s="50">
        <f>'[2]Forarbejdede produkter'!J40</f>
        <v>0</v>
      </c>
      <c r="K40" s="50">
        <f>'[2]Forarbejdede produkter'!K40</f>
        <v>0</v>
      </c>
      <c r="L40" s="50">
        <f>'[2]Forarbejdede produkter'!L40</f>
        <v>0</v>
      </c>
      <c r="M40" s="50">
        <f>'[2]Forarbejdede produkter'!M40</f>
        <v>0</v>
      </c>
      <c r="N40" s="50">
        <f>'[2]Forarbejdede produkter'!N40</f>
        <v>0</v>
      </c>
      <c r="O40" s="50">
        <f>'[2]Forarbejdede produkter'!O40</f>
        <v>0</v>
      </c>
      <c r="Q40" s="43"/>
      <c r="R40" s="43"/>
      <c r="S40" s="43"/>
      <c r="T40" s="43"/>
      <c r="U40" s="43"/>
      <c r="V40" s="43"/>
      <c r="W40" s="43"/>
      <c r="X40" s="51"/>
      <c r="Y40" s="52">
        <f>'[2]Forarbejdede produkter'!Y40</f>
        <v>36</v>
      </c>
      <c r="Z40" s="53" t="str">
        <f>'[2]Forarbejdede produkter'!Z40</f>
        <v>For_prod_36</v>
      </c>
      <c r="AA40" s="53">
        <f>'[2]Forarbejdede produkter'!AA40</f>
        <v>0</v>
      </c>
      <c r="AB40" s="53" t="e">
        <f>'[2]Forarbejdede produkter'!AB40</f>
        <v>#N/A</v>
      </c>
      <c r="AC40" s="53" t="e">
        <f>'[2]Forarbejdede produkter'!AC40</f>
        <v>#N/A</v>
      </c>
      <c r="AD40" s="53">
        <f>'[2]Forarbejdede produkter'!AD40</f>
        <v>0</v>
      </c>
      <c r="AE40" s="53">
        <f>'[2]Forarbejdede produkter'!AE40</f>
        <v>0</v>
      </c>
      <c r="AF40" s="53">
        <f>'[2]Forarbejdede produkter'!AF40</f>
        <v>0</v>
      </c>
      <c r="AI40" s="43">
        <f>'[2]Forarbejdede produkter'!AI40</f>
        <v>36</v>
      </c>
      <c r="AJ40" s="54" t="str">
        <f>'[2]Forarbejdede produkter'!AJ40</f>
        <v>Smaagris_toklimastald_gylle_conv</v>
      </c>
      <c r="AK40" s="54" t="str">
        <f>'[2]Forarbejdede produkter'!AK40</f>
        <v>Pig_slurry_conv</v>
      </c>
      <c r="AL40" s="54" t="str">
        <f>'[2]Forarbejdede produkter'!AL40</f>
        <v>Livestock_manure_conv</v>
      </c>
      <c r="AM40" s="54" t="str">
        <f>'[2]Forarbejdede produkter'!AM40</f>
        <v>Field_application</v>
      </c>
      <c r="AN40" s="54">
        <f>'[2]Forarbejdede produkter'!AN40</f>
        <v>50</v>
      </c>
      <c r="AO40" s="54" t="str">
        <f>'[2]Forarbejdede produkter'!AO40</f>
        <v>Kg</v>
      </c>
      <c r="AP40" s="118">
        <f>'[2]Forarbejdede produkter'!AP40</f>
        <v>0</v>
      </c>
      <c r="AQ40" s="120">
        <f>'[2]Forarbejdede produkter'!AQ40</f>
        <v>80</v>
      </c>
      <c r="AR40" s="121" t="str">
        <f>'[2]Forarbejdede produkter'!AR40</f>
        <v>(VS_initial/100)*DM_waste+DM_straw*(1-(4.5/100))</v>
      </c>
      <c r="AS40" s="123"/>
      <c r="AT40" s="123"/>
      <c r="AU40" s="122">
        <f>'[2]Forarbejdede produkter'!AT40</f>
        <v>9.32</v>
      </c>
      <c r="AV40" s="121">
        <f>'[2]Forarbejdede produkter'!AU40</f>
        <v>0.45</v>
      </c>
      <c r="AW40" s="123"/>
      <c r="AX40" s="122">
        <f>'[2]Forarbejdede produkter'!AW40</f>
        <v>0</v>
      </c>
      <c r="AY40" s="120" t="str">
        <f>'[2]Forarbejdede produkter'!AX40</f>
        <v>VS er samlet mængde af VS for den pågældende gødning; MCF og B0 er som anført til venstre</v>
      </c>
      <c r="AZ40" s="120" t="str">
        <f>'[2]Forarbejdede produkter'!AY40</f>
        <v>VS*(MCF/100)*B0*0.67*9.375</v>
      </c>
      <c r="BA40" s="120">
        <f>'[2]Forarbejdede produkter'!AZ40</f>
        <v>0</v>
      </c>
      <c r="BB40" s="120">
        <f>'[2]Forarbejdede produkter'!BA40</f>
        <v>0</v>
      </c>
      <c r="BC40" s="120" t="str">
        <f>'[2]Forarbejdede produkter'!BB40</f>
        <v>VS*(MCF/100)*B0*0.67*55+VS*(MCF/100)*B0*1000*4*0.02175</v>
      </c>
      <c r="BD40" s="120">
        <f>'[2]Forarbejdede produkter'!BC40</f>
        <v>0</v>
      </c>
      <c r="BE40" s="120">
        <f>'[2]Forarbejdede produkter'!BD40</f>
        <v>0</v>
      </c>
      <c r="BF40" s="120" t="str">
        <f>'[2]Forarbejdede produkter'!BE40</f>
        <v>VS*(MCF/100)*B0*0.67*9.375</v>
      </c>
      <c r="BG40" s="120">
        <f>'[2]Forarbejdede produkter'!BF40</f>
        <v>0</v>
      </c>
      <c r="BH40" s="120">
        <f>'[2]Forarbejdede produkter'!BG40</f>
        <v>0</v>
      </c>
      <c r="BI40" s="121" t="str">
        <f>'[2]Forarbejdede produkter'!BH40</f>
        <v>VS*(MCF/100)*B0*0.67*(12/16)*4</v>
      </c>
      <c r="BJ40" s="123"/>
      <c r="BK40" s="122">
        <f>'[2]Forarbejdede produkter'!BJ40</f>
        <v>0</v>
      </c>
      <c r="BL40" s="120">
        <f>'[2]Forarbejdede produkter'!BK40</f>
        <v>0</v>
      </c>
      <c r="BM40" s="120">
        <f>'[2]Forarbejdede produkter'!BL40</f>
        <v>0</v>
      </c>
      <c r="BN40" s="120">
        <f>'[2]Forarbejdede produkter'!BM40</f>
        <v>0</v>
      </c>
      <c r="BO40" s="120" t="str">
        <f>'[2]Forarbejdede produkter'!BN40</f>
        <v>VS*(MCF/100)*B0*0.67*(12/16)</v>
      </c>
      <c r="BP40" s="120">
        <f>'[2]Forarbejdede produkter'!BO40</f>
        <v>0</v>
      </c>
      <c r="BQ40" s="120">
        <f>'[2]Forarbejdede produkter'!BP40</f>
        <v>0</v>
      </c>
      <c r="BR40" s="120">
        <f>'[2]Forarbejdede produkter'!BQ40</f>
        <v>0</v>
      </c>
      <c r="BS40" s="120">
        <f>'[2]Forarbejdede produkter'!BR40</f>
        <v>0</v>
      </c>
      <c r="BT40" s="120">
        <f>'[2]Forarbejdede produkter'!BS40</f>
        <v>0</v>
      </c>
      <c r="BU40" s="120">
        <f>'[2]Forarbejdede produkter'!BT40</f>
        <v>0</v>
      </c>
      <c r="BV40" s="120">
        <f>'[2]Forarbejdede produkter'!BU40</f>
        <v>0</v>
      </c>
      <c r="BW40" s="120">
        <f>'[2]Forarbejdede produkter'!BV40</f>
        <v>0</v>
      </c>
      <c r="BX40" s="120">
        <f>'[2]Forarbejdede produkter'!BW40</f>
        <v>0</v>
      </c>
      <c r="BY40" s="121">
        <f>'[2]Forarbejdede produkter'!BX40</f>
        <v>0</v>
      </c>
      <c r="BZ40" s="123">
        <f>'[2]Forarbejdede produkter'!BY40</f>
        <v>0</v>
      </c>
      <c r="CA40" s="122">
        <f>'[2]Forarbejdede produkter'!BZ40</f>
        <v>0</v>
      </c>
      <c r="CB40" s="120">
        <f>'[2]Forarbejdede produkter'!CA40</f>
        <v>0</v>
      </c>
      <c r="CC40" s="120">
        <f>'[2]Forarbejdede produkter'!CB40</f>
        <v>7.52</v>
      </c>
      <c r="CD40" s="120">
        <f>'[2]Forarbejdede produkter'!CC40</f>
        <v>0</v>
      </c>
      <c r="CE40" s="121">
        <f>'[2]Forarbejdede produkter'!CD40</f>
        <v>0</v>
      </c>
      <c r="CF40" s="123"/>
      <c r="CG40" s="123"/>
      <c r="CH40" s="123"/>
      <c r="CI40" s="123"/>
      <c r="CJ40" s="123"/>
      <c r="CK40" s="127">
        <f>'[2]Forarbejdede produkter'!CX40</f>
        <v>0</v>
      </c>
      <c r="CL40" s="123"/>
    </row>
    <row r="41" spans="1:90" ht="15.6" x14ac:dyDescent="0.3">
      <c r="A41" s="47">
        <f>'[2]Forarbejdede produkter'!A41</f>
        <v>37</v>
      </c>
      <c r="B41" s="48" t="str">
        <f>'[2]Forarbejdede produkter'!B41</f>
        <v>For_prod_37</v>
      </c>
      <c r="C41" s="48">
        <f>'[2]Forarbejdede produkter'!C41</f>
        <v>0</v>
      </c>
      <c r="D41" s="48">
        <f>'[2]Forarbejdede produkter'!D41</f>
        <v>0</v>
      </c>
      <c r="E41" s="48">
        <f>'[2]Forarbejdede produkter'!E41</f>
        <v>0</v>
      </c>
      <c r="F41" s="48">
        <f>'[2]Forarbejdede produkter'!F41</f>
        <v>0</v>
      </c>
      <c r="G41" s="48">
        <f>'[2]Forarbejdede produkter'!G41</f>
        <v>0</v>
      </c>
      <c r="H41" s="55"/>
      <c r="I41" s="50">
        <f>'[2]Forarbejdede produkter'!I41</f>
        <v>0</v>
      </c>
      <c r="J41" s="50">
        <f>'[2]Forarbejdede produkter'!J41</f>
        <v>0</v>
      </c>
      <c r="K41" s="50">
        <f>'[2]Forarbejdede produkter'!K41</f>
        <v>0</v>
      </c>
      <c r="L41" s="50">
        <f>'[2]Forarbejdede produkter'!L41</f>
        <v>0</v>
      </c>
      <c r="M41" s="50">
        <f>'[2]Forarbejdede produkter'!M41</f>
        <v>0</v>
      </c>
      <c r="N41" s="50">
        <f>'[2]Forarbejdede produkter'!N41</f>
        <v>0</v>
      </c>
      <c r="O41" s="50">
        <f>'[2]Forarbejdede produkter'!O41</f>
        <v>0</v>
      </c>
      <c r="Q41" s="43"/>
      <c r="R41" s="43"/>
      <c r="S41" s="43"/>
      <c r="T41" s="43"/>
      <c r="U41" s="43"/>
      <c r="V41" s="43"/>
      <c r="W41" s="43"/>
      <c r="X41" s="51"/>
      <c r="Y41" s="52">
        <f>'[2]Forarbejdede produkter'!Y41</f>
        <v>37</v>
      </c>
      <c r="Z41" s="53" t="str">
        <f>'[2]Forarbejdede produkter'!Z41</f>
        <v>For_prod_37</v>
      </c>
      <c r="AA41" s="53">
        <f>'[2]Forarbejdede produkter'!AA41</f>
        <v>0</v>
      </c>
      <c r="AB41" s="53" t="e">
        <f>'[2]Forarbejdede produkter'!AB41</f>
        <v>#N/A</v>
      </c>
      <c r="AC41" s="53" t="e">
        <f>'[2]Forarbejdede produkter'!AC41</f>
        <v>#N/A</v>
      </c>
      <c r="AD41" s="53">
        <f>'[2]Forarbejdede produkter'!AD41</f>
        <v>0</v>
      </c>
      <c r="AE41" s="53">
        <f>'[2]Forarbejdede produkter'!AE41</f>
        <v>0</v>
      </c>
      <c r="AF41" s="53">
        <f>'[2]Forarbejdede produkter'!AF41</f>
        <v>0</v>
      </c>
      <c r="AI41" s="43">
        <f>'[2]Forarbejdede produkter'!AI41</f>
        <v>37</v>
      </c>
      <c r="AJ41" s="54" t="str">
        <f>'[2]Forarbejdede produkter'!AJ41</f>
        <v>Smaagris_draenet_gulv_gylle_conv</v>
      </c>
      <c r="AK41" s="54" t="str">
        <f>'[2]Forarbejdede produkter'!AK41</f>
        <v>Pig_slurry_conv</v>
      </c>
      <c r="AL41" s="54" t="str">
        <f>'[2]Forarbejdede produkter'!AL41</f>
        <v>Livestock_manure_conv</v>
      </c>
      <c r="AM41" s="54" t="str">
        <f>'[2]Forarbejdede produkter'!AM41</f>
        <v>Field_application</v>
      </c>
      <c r="AN41" s="54">
        <f>'[2]Forarbejdede produkter'!AN41</f>
        <v>44</v>
      </c>
      <c r="AO41" s="54" t="str">
        <f>'[2]Forarbejdede produkter'!AO41</f>
        <v>Kg</v>
      </c>
      <c r="AP41" s="118">
        <f>'[2]Forarbejdede produkter'!AP41</f>
        <v>0</v>
      </c>
      <c r="AQ41" s="120">
        <f>'[2]Forarbejdede produkter'!AQ41</f>
        <v>80</v>
      </c>
      <c r="AR41" s="121" t="str">
        <f>'[2]Forarbejdede produkter'!AR41</f>
        <v>(VS_initial/100)*DM_waste</v>
      </c>
      <c r="AS41" s="123"/>
      <c r="AT41" s="123"/>
      <c r="AU41" s="122">
        <f>'[2]Forarbejdede produkter'!AT41</f>
        <v>9.32</v>
      </c>
      <c r="AV41" s="121">
        <f>'[2]Forarbejdede produkter'!AU41</f>
        <v>0.45</v>
      </c>
      <c r="AW41" s="123"/>
      <c r="AX41" s="122">
        <f>'[2]Forarbejdede produkter'!AW41</f>
        <v>0</v>
      </c>
      <c r="AY41" s="120" t="str">
        <f>'[2]Forarbejdede produkter'!AX41</f>
        <v>VS er samlet mængde af VS for den pågældende gødning; MCF og B0 er som anført til venstre</v>
      </c>
      <c r="AZ41" s="120" t="str">
        <f>'[2]Forarbejdede produkter'!AY41</f>
        <v>VS*(MCF/100)*B0*0.67*9.375</v>
      </c>
      <c r="BA41" s="120">
        <f>'[2]Forarbejdede produkter'!AZ41</f>
        <v>0</v>
      </c>
      <c r="BB41" s="120">
        <f>'[2]Forarbejdede produkter'!BA41</f>
        <v>0</v>
      </c>
      <c r="BC41" s="120" t="str">
        <f>'[2]Forarbejdede produkter'!BB41</f>
        <v>VS*(MCF/100)*B0*0.67*55+VS*(MCF/100)*B0*1000*4*0.02175</v>
      </c>
      <c r="BD41" s="120">
        <f>'[2]Forarbejdede produkter'!BC41</f>
        <v>0</v>
      </c>
      <c r="BE41" s="120">
        <f>'[2]Forarbejdede produkter'!BD41</f>
        <v>0</v>
      </c>
      <c r="BF41" s="120" t="str">
        <f>'[2]Forarbejdede produkter'!BE41</f>
        <v>VS*(MCF/100)*B0*0.67*9.375</v>
      </c>
      <c r="BG41" s="120">
        <f>'[2]Forarbejdede produkter'!BF41</f>
        <v>0</v>
      </c>
      <c r="BH41" s="120">
        <f>'[2]Forarbejdede produkter'!BG41</f>
        <v>0</v>
      </c>
      <c r="BI41" s="121" t="str">
        <f>'[2]Forarbejdede produkter'!BH41</f>
        <v>VS*(MCF/100)*B0*0.67*(12/16)*4</v>
      </c>
      <c r="BJ41" s="123"/>
      <c r="BK41" s="122">
        <f>'[2]Forarbejdede produkter'!BJ41</f>
        <v>0</v>
      </c>
      <c r="BL41" s="120">
        <f>'[2]Forarbejdede produkter'!BK41</f>
        <v>0</v>
      </c>
      <c r="BM41" s="120">
        <f>'[2]Forarbejdede produkter'!BL41</f>
        <v>0</v>
      </c>
      <c r="BN41" s="120">
        <f>'[2]Forarbejdede produkter'!BM41</f>
        <v>0</v>
      </c>
      <c r="BO41" s="120" t="str">
        <f>'[2]Forarbejdede produkter'!BN41</f>
        <v>VS*(MCF/100)*B0*0.67*(12/16)</v>
      </c>
      <c r="BP41" s="120">
        <f>'[2]Forarbejdede produkter'!BO41</f>
        <v>0</v>
      </c>
      <c r="BQ41" s="120">
        <f>'[2]Forarbejdede produkter'!BP41</f>
        <v>0</v>
      </c>
      <c r="BR41" s="120">
        <f>'[2]Forarbejdede produkter'!BQ41</f>
        <v>0</v>
      </c>
      <c r="BS41" s="120">
        <f>'[2]Forarbejdede produkter'!BR41</f>
        <v>0</v>
      </c>
      <c r="BT41" s="120">
        <f>'[2]Forarbejdede produkter'!BS41</f>
        <v>0</v>
      </c>
      <c r="BU41" s="120">
        <f>'[2]Forarbejdede produkter'!BT41</f>
        <v>0</v>
      </c>
      <c r="BV41" s="120">
        <f>'[2]Forarbejdede produkter'!BU41</f>
        <v>0</v>
      </c>
      <c r="BW41" s="120">
        <f>'[2]Forarbejdede produkter'!BV41</f>
        <v>0</v>
      </c>
      <c r="BX41" s="120">
        <f>'[2]Forarbejdede produkter'!BW41</f>
        <v>0</v>
      </c>
      <c r="BY41" s="121">
        <f>'[2]Forarbejdede produkter'!BX41</f>
        <v>0</v>
      </c>
      <c r="BZ41" s="123">
        <f>'[2]Forarbejdede produkter'!BY41</f>
        <v>0</v>
      </c>
      <c r="CA41" s="122">
        <f>'[2]Forarbejdede produkter'!BZ41</f>
        <v>0</v>
      </c>
      <c r="CB41" s="120">
        <f>'[2]Forarbejdede produkter'!CA41</f>
        <v>0</v>
      </c>
      <c r="CC41" s="120">
        <f>'[2]Forarbejdede produkter'!CB41</f>
        <v>15.72</v>
      </c>
      <c r="CD41" s="120">
        <f>'[2]Forarbejdede produkter'!CC41</f>
        <v>0</v>
      </c>
      <c r="CE41" s="121">
        <f>'[2]Forarbejdede produkter'!CD41</f>
        <v>0</v>
      </c>
      <c r="CF41" s="123"/>
      <c r="CG41" s="123"/>
      <c r="CH41" s="123"/>
      <c r="CI41" s="123"/>
      <c r="CJ41" s="123"/>
      <c r="CK41" s="127">
        <f>'[2]Forarbejdede produkter'!CX41</f>
        <v>0</v>
      </c>
      <c r="CL41" s="123"/>
    </row>
    <row r="42" spans="1:90" ht="15.6" x14ac:dyDescent="0.3">
      <c r="A42" s="47">
        <f>'[2]Forarbejdede produkter'!A42</f>
        <v>38</v>
      </c>
      <c r="B42" s="48" t="str">
        <f>'[2]Forarbejdede produkter'!B42</f>
        <v>For_prod_38</v>
      </c>
      <c r="C42" s="48">
        <f>'[2]Forarbejdede produkter'!C42</f>
        <v>0</v>
      </c>
      <c r="D42" s="48">
        <f>'[2]Forarbejdede produkter'!D42</f>
        <v>0</v>
      </c>
      <c r="E42" s="48">
        <f>'[2]Forarbejdede produkter'!E42</f>
        <v>0</v>
      </c>
      <c r="F42" s="48">
        <f>'[2]Forarbejdede produkter'!F42</f>
        <v>0</v>
      </c>
      <c r="G42" s="48">
        <f>'[2]Forarbejdede produkter'!G42</f>
        <v>0</v>
      </c>
      <c r="H42" s="55"/>
      <c r="I42" s="50">
        <f>'[2]Forarbejdede produkter'!I42</f>
        <v>0</v>
      </c>
      <c r="J42" s="50">
        <f>'[2]Forarbejdede produkter'!J42</f>
        <v>0</v>
      </c>
      <c r="K42" s="50">
        <f>'[2]Forarbejdede produkter'!K42</f>
        <v>0</v>
      </c>
      <c r="L42" s="50">
        <f>'[2]Forarbejdede produkter'!L42</f>
        <v>0</v>
      </c>
      <c r="M42" s="50">
        <f>'[2]Forarbejdede produkter'!M42</f>
        <v>0</v>
      </c>
      <c r="N42" s="50">
        <f>'[2]Forarbejdede produkter'!N42</f>
        <v>0</v>
      </c>
      <c r="O42" s="50">
        <f>'[2]Forarbejdede produkter'!O42</f>
        <v>0</v>
      </c>
      <c r="Q42" s="43"/>
      <c r="R42" s="43"/>
      <c r="S42" s="43"/>
      <c r="T42" s="43"/>
      <c r="U42" s="43"/>
      <c r="V42" s="43"/>
      <c r="W42" s="43"/>
      <c r="X42" s="51"/>
      <c r="Y42" s="52">
        <f>'[2]Forarbejdede produkter'!Y42</f>
        <v>38</v>
      </c>
      <c r="Z42" s="53" t="str">
        <f>'[2]Forarbejdede produkter'!Z42</f>
        <v>For_prod_38</v>
      </c>
      <c r="AA42" s="53">
        <f>'[2]Forarbejdede produkter'!AA42</f>
        <v>0</v>
      </c>
      <c r="AB42" s="53" t="e">
        <f>'[2]Forarbejdede produkter'!AB42</f>
        <v>#N/A</v>
      </c>
      <c r="AC42" s="53" t="e">
        <f>'[2]Forarbejdede produkter'!AC42</f>
        <v>#N/A</v>
      </c>
      <c r="AD42" s="53">
        <f>'[2]Forarbejdede produkter'!AD42</f>
        <v>0</v>
      </c>
      <c r="AE42" s="53">
        <f>'[2]Forarbejdede produkter'!AE42</f>
        <v>0</v>
      </c>
      <c r="AF42" s="53">
        <f>'[2]Forarbejdede produkter'!AF42</f>
        <v>0</v>
      </c>
      <c r="AI42" s="43">
        <f>'[2]Forarbejdede produkter'!AI42</f>
        <v>38</v>
      </c>
      <c r="AJ42" s="54" t="str">
        <f>'[2]Forarbejdede produkter'!AJ42</f>
        <v>Smaagris_dybstroelse_conv</v>
      </c>
      <c r="AK42" s="54" t="str">
        <f>'[2]Forarbejdede produkter'!AK42</f>
        <v>Pig_not_sows_deep_litter_conv</v>
      </c>
      <c r="AL42" s="54" t="str">
        <f>'[2]Forarbejdede produkter'!AL42</f>
        <v>Livestock_manure_conv</v>
      </c>
      <c r="AM42" s="54" t="str">
        <f>'[2]Forarbejdede produkter'!AM42</f>
        <v>Field_application</v>
      </c>
      <c r="AN42" s="54">
        <f>'[2]Forarbejdede produkter'!AN42</f>
        <v>330</v>
      </c>
      <c r="AO42" s="54" t="str">
        <f>'[2]Forarbejdede produkter'!AO42</f>
        <v>Kg</v>
      </c>
      <c r="AP42" s="118" t="str">
        <f>'[2]Forarbejdede produkter'!AP42</f>
        <v>DM som Soer_dybstroelse</v>
      </c>
      <c r="AQ42" s="120">
        <f>'[2]Forarbejdede produkter'!AQ42</f>
        <v>80</v>
      </c>
      <c r="AR42" s="121" t="str">
        <f>'[2]Forarbejdede produkter'!AR42</f>
        <v>(VS_initial/100)*DM_waste+DM_straw*(1-(4.5/100))</v>
      </c>
      <c r="AS42" s="123"/>
      <c r="AT42" s="123"/>
      <c r="AU42" s="122">
        <f>'[2]Forarbejdede produkter'!AT42</f>
        <v>8.23</v>
      </c>
      <c r="AV42" s="121">
        <f>'[2]Forarbejdede produkter'!AU42</f>
        <v>0.45</v>
      </c>
      <c r="AW42" s="123"/>
      <c r="AX42" s="122">
        <f>'[2]Forarbejdede produkter'!AW42</f>
        <v>0</v>
      </c>
      <c r="AY42" s="120" t="str">
        <f>'[2]Forarbejdede produkter'!AX42</f>
        <v>VS er samlet mængde af VS for den pågældende gødning; MCF og B0 er som anført til venstre</v>
      </c>
      <c r="AZ42" s="120" t="str">
        <f>'[2]Forarbejdede produkter'!AY42</f>
        <v>VS*(MCF/100)*B0*0.67*9.375</v>
      </c>
      <c r="BA42" s="120">
        <f>'[2]Forarbejdede produkter'!AZ42</f>
        <v>0</v>
      </c>
      <c r="BB42" s="120">
        <f>'[2]Forarbejdede produkter'!BA42</f>
        <v>40.9</v>
      </c>
      <c r="BC42" s="120" t="str">
        <f>'[2]Forarbejdede produkter'!BB42</f>
        <v>VS*(MCF/100)*B0*0.67*55+VS*(MCF/100)*B0*1000*4*0.02175</v>
      </c>
      <c r="BD42" s="120">
        <f>'[2]Forarbejdede produkter'!BC42</f>
        <v>0</v>
      </c>
      <c r="BE42" s="120">
        <f>'[2]Forarbejdede produkter'!BD42</f>
        <v>40.9</v>
      </c>
      <c r="BF42" s="120" t="str">
        <f>'[2]Forarbejdede produkter'!BE42</f>
        <v>VS*(MCF/100)*B0*0.67*9.375</v>
      </c>
      <c r="BG42" s="120">
        <f>'[2]Forarbejdede produkter'!BF42</f>
        <v>0</v>
      </c>
      <c r="BH42" s="120">
        <f>'[2]Forarbejdede produkter'!BG42</f>
        <v>40.9</v>
      </c>
      <c r="BI42" s="121" t="str">
        <f>'[2]Forarbejdede produkter'!BH42</f>
        <v>VS*(MCF/100)*B0*0.67*(12/16)*4</v>
      </c>
      <c r="BJ42" s="123"/>
      <c r="BK42" s="122">
        <f>'[2]Forarbejdede produkter'!BJ42</f>
        <v>40.9</v>
      </c>
      <c r="BL42" s="120">
        <f>'[2]Forarbejdede produkter'!BK42</f>
        <v>0</v>
      </c>
      <c r="BM42" s="120">
        <f>'[2]Forarbejdede produkter'!BL42</f>
        <v>0</v>
      </c>
      <c r="BN42" s="120">
        <f>'[2]Forarbejdede produkter'!BM42</f>
        <v>0</v>
      </c>
      <c r="BO42" s="120" t="str">
        <f>'[2]Forarbejdede produkter'!BN42</f>
        <v>VS*(MCF/100)*B0*0.67*(12/16)</v>
      </c>
      <c r="BP42" s="120">
        <f>'[2]Forarbejdede produkter'!BO42</f>
        <v>0</v>
      </c>
      <c r="BQ42" s="120">
        <f>'[2]Forarbejdede produkter'!BP42</f>
        <v>0</v>
      </c>
      <c r="BR42" s="120">
        <f>'[2]Forarbejdede produkter'!BQ42</f>
        <v>0</v>
      </c>
      <c r="BS42" s="120">
        <f>'[2]Forarbejdede produkter'!BR42</f>
        <v>0</v>
      </c>
      <c r="BT42" s="120">
        <f>'[2]Forarbejdede produkter'!BS42</f>
        <v>0</v>
      </c>
      <c r="BU42" s="120">
        <f>'[2]Forarbejdede produkter'!BT42</f>
        <v>0</v>
      </c>
      <c r="BV42" s="120">
        <f>'[2]Forarbejdede produkter'!BU42</f>
        <v>0</v>
      </c>
      <c r="BW42" s="120">
        <f>'[2]Forarbejdede produkter'!BV42</f>
        <v>2</v>
      </c>
      <c r="BX42" s="120">
        <f>'[2]Forarbejdede produkter'!BW42</f>
        <v>0</v>
      </c>
      <c r="BY42" s="121">
        <f>'[2]Forarbejdede produkter'!BX42</f>
        <v>0</v>
      </c>
      <c r="BZ42" s="123">
        <f>'[2]Forarbejdede produkter'!BY42</f>
        <v>8</v>
      </c>
      <c r="CA42" s="122">
        <f>'[2]Forarbejdede produkter'!BZ42</f>
        <v>0</v>
      </c>
      <c r="CB42" s="120">
        <f>'[2]Forarbejdede produkter'!CA42</f>
        <v>0</v>
      </c>
      <c r="CC42" s="120">
        <f>'[2]Forarbejdede produkter'!CB42</f>
        <v>15</v>
      </c>
      <c r="CD42" s="120">
        <f>'[2]Forarbejdede produkter'!CC42</f>
        <v>0</v>
      </c>
      <c r="CE42" s="121">
        <f>'[2]Forarbejdede produkter'!CD42</f>
        <v>0</v>
      </c>
      <c r="CF42" s="123"/>
      <c r="CG42" s="123"/>
      <c r="CH42" s="123"/>
      <c r="CI42" s="123"/>
      <c r="CJ42" s="123"/>
      <c r="CK42" s="127">
        <f>'[2]Forarbejdede produkter'!CX42</f>
        <v>0</v>
      </c>
      <c r="CL42" s="123"/>
    </row>
    <row r="43" spans="1:90" ht="15.6" x14ac:dyDescent="0.3">
      <c r="A43" s="47">
        <f>'[2]Forarbejdede produkter'!A43</f>
        <v>39</v>
      </c>
      <c r="B43" s="48" t="str">
        <f>'[2]Forarbejdede produkter'!B43</f>
        <v>For_prod_39</v>
      </c>
      <c r="C43" s="48">
        <f>'[2]Forarbejdede produkter'!C43</f>
        <v>0</v>
      </c>
      <c r="D43" s="48">
        <f>'[2]Forarbejdede produkter'!D43</f>
        <v>0</v>
      </c>
      <c r="E43" s="48">
        <f>'[2]Forarbejdede produkter'!E43</f>
        <v>0</v>
      </c>
      <c r="F43" s="48">
        <f>'[2]Forarbejdede produkter'!F43</f>
        <v>0</v>
      </c>
      <c r="G43" s="48">
        <f>'[2]Forarbejdede produkter'!G43</f>
        <v>0</v>
      </c>
      <c r="H43" s="55"/>
      <c r="I43" s="50">
        <f>'[2]Forarbejdede produkter'!I43</f>
        <v>0</v>
      </c>
      <c r="J43" s="50">
        <f>'[2]Forarbejdede produkter'!J43</f>
        <v>0</v>
      </c>
      <c r="K43" s="50">
        <f>'[2]Forarbejdede produkter'!K43</f>
        <v>0</v>
      </c>
      <c r="L43" s="50">
        <f>'[2]Forarbejdede produkter'!L43</f>
        <v>0</v>
      </c>
      <c r="M43" s="50">
        <f>'[2]Forarbejdede produkter'!M43</f>
        <v>0</v>
      </c>
      <c r="N43" s="50">
        <f>'[2]Forarbejdede produkter'!N43</f>
        <v>0</v>
      </c>
      <c r="O43" s="50">
        <f>'[2]Forarbejdede produkter'!O43</f>
        <v>0</v>
      </c>
      <c r="Q43" s="43"/>
      <c r="R43" s="43"/>
      <c r="S43" s="43"/>
      <c r="T43" s="43"/>
      <c r="U43" s="43"/>
      <c r="V43" s="43"/>
      <c r="W43" s="43"/>
      <c r="X43" s="51"/>
      <c r="Y43" s="52">
        <f>'[2]Forarbejdede produkter'!Y43</f>
        <v>39</v>
      </c>
      <c r="Z43" s="53" t="str">
        <f>'[2]Forarbejdede produkter'!Z43</f>
        <v>For_prod_39</v>
      </c>
      <c r="AA43" s="53">
        <f>'[2]Forarbejdede produkter'!AA43</f>
        <v>0</v>
      </c>
      <c r="AB43" s="53" t="e">
        <f>'[2]Forarbejdede produkter'!AB43</f>
        <v>#N/A</v>
      </c>
      <c r="AC43" s="53" t="e">
        <f>'[2]Forarbejdede produkter'!AC43</f>
        <v>#N/A</v>
      </c>
      <c r="AD43" s="53">
        <f>'[2]Forarbejdede produkter'!AD43</f>
        <v>0</v>
      </c>
      <c r="AE43" s="53">
        <f>'[2]Forarbejdede produkter'!AE43</f>
        <v>0</v>
      </c>
      <c r="AF43" s="53">
        <f>'[2]Forarbejdede produkter'!AF43</f>
        <v>0</v>
      </c>
      <c r="AI43" s="43">
        <f>'[2]Forarbejdede produkter'!AI43</f>
        <v>39</v>
      </c>
      <c r="AJ43" s="54" t="str">
        <f>'[2]Forarbejdede produkter'!AJ43</f>
        <v>Malkekvaeg_gylle_bindestald_org</v>
      </c>
      <c r="AK43" s="54" t="str">
        <f>'[2]Forarbejdede produkter'!AK43</f>
        <v>Cattle_slurry_org</v>
      </c>
      <c r="AL43" s="54" t="str">
        <f>'[2]Forarbejdede produkter'!AL43</f>
        <v>Livestock_manure_org</v>
      </c>
      <c r="AM43" s="54" t="str">
        <f>'[2]Forarbejdede produkter'!AM43</f>
        <v>Field_application</v>
      </c>
      <c r="AN43" s="54">
        <f>'[2]Forarbejdede produkter'!AN43</f>
        <v>87</v>
      </c>
      <c r="AO43" s="54" t="str">
        <f>'[2]Forarbejdede produkter'!AO43</f>
        <v>Kg</v>
      </c>
      <c r="AP43" s="118">
        <f>'[2]Forarbejdede produkter'!AP43</f>
        <v>0</v>
      </c>
      <c r="AQ43" s="120">
        <f>'[2]Forarbejdede produkter'!AQ43</f>
        <v>80</v>
      </c>
      <c r="AR43" s="121" t="str">
        <f>'[2]Forarbejdede produkter'!AR43</f>
        <v>(VS_initial/100)*DM_waste+DM_straw*(1-(4.5/100))</v>
      </c>
      <c r="AS43" s="123"/>
      <c r="AT43" s="123"/>
      <c r="AU43" s="122">
        <f>'[2]Forarbejdede produkter'!AT43</f>
        <v>6.61</v>
      </c>
      <c r="AV43" s="121">
        <f>'[2]Forarbejdede produkter'!AU43</f>
        <v>0.24</v>
      </c>
      <c r="AW43" s="123"/>
      <c r="AX43" s="122">
        <f>'[2]Forarbejdede produkter'!AW43</f>
        <v>0</v>
      </c>
      <c r="AY43" s="120" t="str">
        <f>'[2]Forarbejdede produkter'!AX43</f>
        <v>VS er samlet mængde af VS for den pågældende gødning; MCF og B0 er som anført til venstre</v>
      </c>
      <c r="AZ43" s="120" t="str">
        <f>'[2]Forarbejdede produkter'!AY43</f>
        <v>VS*(MCF/100)*B0*0.67*9.375</v>
      </c>
      <c r="BA43" s="120">
        <f>'[2]Forarbejdede produkter'!AZ43</f>
        <v>0</v>
      </c>
      <c r="BB43" s="120">
        <f>'[2]Forarbejdede produkter'!BA43</f>
        <v>0</v>
      </c>
      <c r="BC43" s="120" t="str">
        <f>'[2]Forarbejdede produkter'!BB43</f>
        <v>VS*(MCF/100)*B0*0.67*55+VS*(MCF/100)*B0*1000*4*0.02175</v>
      </c>
      <c r="BD43" s="120">
        <f>'[2]Forarbejdede produkter'!BC43</f>
        <v>0</v>
      </c>
      <c r="BE43" s="120">
        <f>'[2]Forarbejdede produkter'!BD43</f>
        <v>0</v>
      </c>
      <c r="BF43" s="120" t="str">
        <f>'[2]Forarbejdede produkter'!BE43</f>
        <v>VS*(MCF/100)*B0*0.67*9.375</v>
      </c>
      <c r="BG43" s="120">
        <f>'[2]Forarbejdede produkter'!BF43</f>
        <v>0</v>
      </c>
      <c r="BH43" s="120">
        <f>'[2]Forarbejdede produkter'!BG43</f>
        <v>0</v>
      </c>
      <c r="BI43" s="121" t="str">
        <f>'[2]Forarbejdede produkter'!BH43</f>
        <v>VS*(MCF/100)*B0*0.67*(12/16)*4</v>
      </c>
      <c r="BJ43" s="123"/>
      <c r="BK43" s="122">
        <f>'[2]Forarbejdede produkter'!BJ43</f>
        <v>0</v>
      </c>
      <c r="BL43" s="120">
        <f>'[2]Forarbejdede produkter'!BK43</f>
        <v>0</v>
      </c>
      <c r="BM43" s="120">
        <f>'[2]Forarbejdede produkter'!BL43</f>
        <v>0</v>
      </c>
      <c r="BN43" s="120">
        <f>'[2]Forarbejdede produkter'!BM43</f>
        <v>0</v>
      </c>
      <c r="BO43" s="120" t="str">
        <f>'[2]Forarbejdede produkter'!BN43</f>
        <v>VS*(MCF/100)*B0*0.67*(12/16)</v>
      </c>
      <c r="BP43" s="120">
        <f>'[2]Forarbejdede produkter'!BO43</f>
        <v>0</v>
      </c>
      <c r="BQ43" s="120">
        <f>'[2]Forarbejdede produkter'!BP43</f>
        <v>0</v>
      </c>
      <c r="BR43" s="120">
        <f>'[2]Forarbejdede produkter'!BQ43</f>
        <v>0</v>
      </c>
      <c r="BS43" s="120">
        <f>'[2]Forarbejdede produkter'!BR43</f>
        <v>0</v>
      </c>
      <c r="BT43" s="120">
        <f>'[2]Forarbejdede produkter'!BS43</f>
        <v>0</v>
      </c>
      <c r="BU43" s="120">
        <f>'[2]Forarbejdede produkter'!BT43</f>
        <v>0</v>
      </c>
      <c r="BV43" s="120">
        <f>'[2]Forarbejdede produkter'!BU43</f>
        <v>0</v>
      </c>
      <c r="BW43" s="120">
        <f>'[2]Forarbejdede produkter'!BV43</f>
        <v>0</v>
      </c>
      <c r="BX43" s="120">
        <f>'[2]Forarbejdede produkter'!BW43</f>
        <v>0</v>
      </c>
      <c r="BY43" s="121">
        <f>'[2]Forarbejdede produkter'!BX43</f>
        <v>0</v>
      </c>
      <c r="BZ43" s="123">
        <f>'[2]Forarbejdede produkter'!BY43</f>
        <v>0</v>
      </c>
      <c r="CA43" s="122">
        <f>'[2]Forarbejdede produkter'!BZ43</f>
        <v>0</v>
      </c>
      <c r="CB43" s="120">
        <f>'[2]Forarbejdede produkter'!CA43</f>
        <v>0</v>
      </c>
      <c r="CC43" s="120">
        <f>'[2]Forarbejdede produkter'!CB43</f>
        <v>3.6</v>
      </c>
      <c r="CD43" s="120">
        <f>'[2]Forarbejdede produkter'!CC43</f>
        <v>0</v>
      </c>
      <c r="CE43" s="121">
        <f>'[2]Forarbejdede produkter'!CD43</f>
        <v>0</v>
      </c>
      <c r="CF43" s="123"/>
      <c r="CG43" s="123"/>
      <c r="CH43" s="123"/>
      <c r="CI43" s="123"/>
      <c r="CJ43" s="123"/>
      <c r="CK43" s="127">
        <f>'[2]Forarbejdede produkter'!CX43</f>
        <v>0</v>
      </c>
      <c r="CL43" s="123"/>
    </row>
    <row r="44" spans="1:90" ht="15.6" x14ac:dyDescent="0.3">
      <c r="A44" s="47">
        <f>'[2]Forarbejdede produkter'!A44</f>
        <v>40</v>
      </c>
      <c r="B44" s="48" t="str">
        <f>'[2]Forarbejdede produkter'!B44</f>
        <v>For_prod_40</v>
      </c>
      <c r="C44" s="48">
        <f>'[2]Forarbejdede produkter'!C44</f>
        <v>0</v>
      </c>
      <c r="D44" s="48">
        <f>'[2]Forarbejdede produkter'!D44</f>
        <v>0</v>
      </c>
      <c r="E44" s="48">
        <f>'[2]Forarbejdede produkter'!E44</f>
        <v>0</v>
      </c>
      <c r="F44" s="48">
        <f>'[2]Forarbejdede produkter'!F44</f>
        <v>0</v>
      </c>
      <c r="G44" s="48">
        <f>'[2]Forarbejdede produkter'!G44</f>
        <v>0</v>
      </c>
      <c r="H44" s="55"/>
      <c r="I44" s="50">
        <f>'[2]Forarbejdede produkter'!I44</f>
        <v>0</v>
      </c>
      <c r="J44" s="50">
        <f>'[2]Forarbejdede produkter'!J44</f>
        <v>0</v>
      </c>
      <c r="K44" s="50">
        <f>'[2]Forarbejdede produkter'!K44</f>
        <v>0</v>
      </c>
      <c r="L44" s="50">
        <f>'[2]Forarbejdede produkter'!L44</f>
        <v>0</v>
      </c>
      <c r="M44" s="50">
        <f>'[2]Forarbejdede produkter'!M44</f>
        <v>0</v>
      </c>
      <c r="N44" s="50">
        <f>'[2]Forarbejdede produkter'!N44</f>
        <v>0</v>
      </c>
      <c r="O44" s="50">
        <f>'[2]Forarbejdede produkter'!O44</f>
        <v>0</v>
      </c>
      <c r="Q44" s="43"/>
      <c r="R44" s="43"/>
      <c r="S44" s="43"/>
      <c r="T44" s="43"/>
      <c r="U44" s="43"/>
      <c r="V44" s="43"/>
      <c r="W44" s="43"/>
      <c r="X44" s="51"/>
      <c r="Y44" s="52">
        <f>'[2]Forarbejdede produkter'!Y44</f>
        <v>40</v>
      </c>
      <c r="Z44" s="53" t="str">
        <f>'[2]Forarbejdede produkter'!Z44</f>
        <v>For_prod_40</v>
      </c>
      <c r="AA44" s="53">
        <f>'[2]Forarbejdede produkter'!AA44</f>
        <v>0</v>
      </c>
      <c r="AB44" s="53" t="e">
        <f>'[2]Forarbejdede produkter'!AB44</f>
        <v>#N/A</v>
      </c>
      <c r="AC44" s="53" t="e">
        <f>'[2]Forarbejdede produkter'!AC44</f>
        <v>#N/A</v>
      </c>
      <c r="AD44" s="53">
        <f>'[2]Forarbejdede produkter'!AD44</f>
        <v>0</v>
      </c>
      <c r="AE44" s="53">
        <f>'[2]Forarbejdede produkter'!AE44</f>
        <v>0</v>
      </c>
      <c r="AF44" s="53">
        <f>'[2]Forarbejdede produkter'!AF44</f>
        <v>0</v>
      </c>
      <c r="AI44" s="43">
        <f>'[2]Forarbejdede produkter'!AI44</f>
        <v>40</v>
      </c>
      <c r="AJ44" s="54" t="str">
        <f>'[2]Forarbejdede produkter'!AJ44</f>
        <v>Malkekvaeg_fast_moeg_org</v>
      </c>
      <c r="AK44" s="54" t="str">
        <f>'[2]Forarbejdede produkter'!AK44</f>
        <v>Cattle_solid_manure_org</v>
      </c>
      <c r="AL44" s="54" t="str">
        <f>'[2]Forarbejdede produkter'!AL44</f>
        <v>Livestock_manure_org</v>
      </c>
      <c r="AM44" s="54" t="str">
        <f>'[2]Forarbejdede produkter'!AM44</f>
        <v>Field_application</v>
      </c>
      <c r="AN44" s="54">
        <f>'[2]Forarbejdede produkter'!AN44</f>
        <v>200</v>
      </c>
      <c r="AO44" s="54" t="str">
        <f>'[2]Forarbejdede produkter'!AO44</f>
        <v>Kg</v>
      </c>
      <c r="AP44" s="118">
        <f>'[2]Forarbejdede produkter'!AP44</f>
        <v>0</v>
      </c>
      <c r="AQ44" s="120">
        <f>'[2]Forarbejdede produkter'!AQ44</f>
        <v>80</v>
      </c>
      <c r="AR44" s="121" t="str">
        <f>'[2]Forarbejdede produkter'!AR44</f>
        <v>(VS_initial/100)*DM_waste+DM_straw*(1-(4.5/100))</v>
      </c>
      <c r="AS44" s="123"/>
      <c r="AT44" s="123"/>
      <c r="AU44" s="122">
        <f>'[2]Forarbejdede produkter'!AT44</f>
        <v>2</v>
      </c>
      <c r="AV44" s="121">
        <f>'[2]Forarbejdede produkter'!AU44</f>
        <v>0.24</v>
      </c>
      <c r="AW44" s="123"/>
      <c r="AX44" s="122">
        <f>'[2]Forarbejdede produkter'!AW44</f>
        <v>0</v>
      </c>
      <c r="AY44" s="120" t="str">
        <f>'[2]Forarbejdede produkter'!AX44</f>
        <v>VS er samlet mængde af VS for den pågældende gødning; MCF og B0 er som anført til venstre</v>
      </c>
      <c r="AZ44" s="120" t="str">
        <f>'[2]Forarbejdede produkter'!AY44</f>
        <v>VS*(MCF/100)*B0*0.67*9.375</v>
      </c>
      <c r="BA44" s="120">
        <f>'[2]Forarbejdede produkter'!AZ44</f>
        <v>0</v>
      </c>
      <c r="BB44" s="120">
        <f>'[2]Forarbejdede produkter'!BA44</f>
        <v>7.5</v>
      </c>
      <c r="BC44" s="120" t="str">
        <f>'[2]Forarbejdede produkter'!BB44</f>
        <v>VS*(MCF/100)*B0*0.67*55+VS*(MCF/100)*B0*1000*4*0.02175</v>
      </c>
      <c r="BD44" s="120">
        <f>'[2]Forarbejdede produkter'!BC44</f>
        <v>0</v>
      </c>
      <c r="BE44" s="120">
        <f>'[2]Forarbejdede produkter'!BD44</f>
        <v>7.5</v>
      </c>
      <c r="BF44" s="120" t="str">
        <f>'[2]Forarbejdede produkter'!BE44</f>
        <v>VS*(MCF/100)*B0*0.67*9.375</v>
      </c>
      <c r="BG44" s="120">
        <f>'[2]Forarbejdede produkter'!BF44</f>
        <v>0</v>
      </c>
      <c r="BH44" s="120">
        <f>'[2]Forarbejdede produkter'!BG44</f>
        <v>7.5</v>
      </c>
      <c r="BI44" s="121" t="str">
        <f>'[2]Forarbejdede produkter'!BH44</f>
        <v>VS*(MCF/100)*B0*0.67*(12/16)*4</v>
      </c>
      <c r="BJ44" s="123"/>
      <c r="BK44" s="122">
        <f>'[2]Forarbejdede produkter'!BJ44</f>
        <v>7.5</v>
      </c>
      <c r="BL44" s="120">
        <f>'[2]Forarbejdede produkter'!BK44</f>
        <v>0</v>
      </c>
      <c r="BM44" s="120">
        <f>'[2]Forarbejdede produkter'!BL44</f>
        <v>0</v>
      </c>
      <c r="BN44" s="120">
        <f>'[2]Forarbejdede produkter'!BM44</f>
        <v>0</v>
      </c>
      <c r="BO44" s="120" t="str">
        <f>'[2]Forarbejdede produkter'!BN44</f>
        <v>VS*(MCF/100)*B0*0.67*(12/16)</v>
      </c>
      <c r="BP44" s="120">
        <f>'[2]Forarbejdede produkter'!BO44</f>
        <v>0</v>
      </c>
      <c r="BQ44" s="120">
        <f>'[2]Forarbejdede produkter'!BP44</f>
        <v>0</v>
      </c>
      <c r="BR44" s="120">
        <f>'[2]Forarbejdede produkter'!BQ44</f>
        <v>0</v>
      </c>
      <c r="BS44" s="120">
        <f>'[2]Forarbejdede produkter'!BR44</f>
        <v>0</v>
      </c>
      <c r="BT44" s="120">
        <f>'[2]Forarbejdede produkter'!BS44</f>
        <v>0</v>
      </c>
      <c r="BU44" s="120">
        <f>'[2]Forarbejdede produkter'!BT44</f>
        <v>0</v>
      </c>
      <c r="BV44" s="120">
        <f>'[2]Forarbejdede produkter'!BU44</f>
        <v>0</v>
      </c>
      <c r="BW44" s="120">
        <f>'[2]Forarbejdede produkter'!BV44</f>
        <v>0</v>
      </c>
      <c r="BX44" s="120">
        <f>'[2]Forarbejdede produkter'!BW44</f>
        <v>0</v>
      </c>
      <c r="BY44" s="121">
        <f>'[2]Forarbejdede produkter'!BX44</f>
        <v>0</v>
      </c>
      <c r="BZ44" s="123">
        <f>'[2]Forarbejdede produkter'!BY44</f>
        <v>0</v>
      </c>
      <c r="CA44" s="122">
        <f>'[2]Forarbejdede produkter'!BZ44</f>
        <v>0</v>
      </c>
      <c r="CB44" s="120">
        <f>'[2]Forarbejdede produkter'!CA44</f>
        <v>0</v>
      </c>
      <c r="CC44" s="120">
        <f>'[2]Forarbejdede produkter'!CB44</f>
        <v>0</v>
      </c>
      <c r="CD44" s="120">
        <f>'[2]Forarbejdede produkter'!CC44</f>
        <v>0</v>
      </c>
      <c r="CE44" s="121">
        <f>'[2]Forarbejdede produkter'!CD44</f>
        <v>0</v>
      </c>
      <c r="CF44" s="123"/>
      <c r="CG44" s="123"/>
      <c r="CH44" s="123"/>
      <c r="CI44" s="123"/>
      <c r="CJ44" s="123"/>
      <c r="CK44" s="127">
        <f>'[2]Forarbejdede produkter'!CX44</f>
        <v>3</v>
      </c>
      <c r="CL44" s="123"/>
    </row>
    <row r="45" spans="1:90" ht="15.6" x14ac:dyDescent="0.3">
      <c r="A45" s="47">
        <f>'[2]Forarbejdede produkter'!A45</f>
        <v>41</v>
      </c>
      <c r="B45" s="48" t="str">
        <f>'[2]Forarbejdede produkter'!B45</f>
        <v>For_prod_41</v>
      </c>
      <c r="C45" s="48">
        <f>'[2]Forarbejdede produkter'!C45</f>
        <v>0</v>
      </c>
      <c r="D45" s="48">
        <f>'[2]Forarbejdede produkter'!D45</f>
        <v>0</v>
      </c>
      <c r="E45" s="48">
        <f>'[2]Forarbejdede produkter'!E45</f>
        <v>0</v>
      </c>
      <c r="F45" s="48">
        <f>'[2]Forarbejdede produkter'!F45</f>
        <v>0</v>
      </c>
      <c r="G45" s="48">
        <f>'[2]Forarbejdede produkter'!G45</f>
        <v>0</v>
      </c>
      <c r="H45" s="55"/>
      <c r="I45" s="50">
        <f>'[2]Forarbejdede produkter'!I45</f>
        <v>0</v>
      </c>
      <c r="J45" s="50">
        <f>'[2]Forarbejdede produkter'!J45</f>
        <v>0</v>
      </c>
      <c r="K45" s="50">
        <f>'[2]Forarbejdede produkter'!K45</f>
        <v>0</v>
      </c>
      <c r="L45" s="50">
        <f>'[2]Forarbejdede produkter'!L45</f>
        <v>0</v>
      </c>
      <c r="M45" s="50">
        <f>'[2]Forarbejdede produkter'!M45</f>
        <v>0</v>
      </c>
      <c r="N45" s="50">
        <f>'[2]Forarbejdede produkter'!N45</f>
        <v>0</v>
      </c>
      <c r="O45" s="50">
        <f>'[2]Forarbejdede produkter'!O45</f>
        <v>0</v>
      </c>
      <c r="Q45" s="43"/>
      <c r="R45" s="43"/>
      <c r="S45" s="43"/>
      <c r="T45" s="43"/>
      <c r="U45" s="43"/>
      <c r="V45" s="43"/>
      <c r="W45" s="43"/>
      <c r="X45" s="51"/>
      <c r="Y45" s="52">
        <f>'[2]Forarbejdede produkter'!Y45</f>
        <v>41</v>
      </c>
      <c r="Z45" s="53" t="str">
        <f>'[2]Forarbejdede produkter'!Z45</f>
        <v>For_prod_41</v>
      </c>
      <c r="AA45" s="53">
        <f>'[2]Forarbejdede produkter'!AA45</f>
        <v>0</v>
      </c>
      <c r="AB45" s="53" t="e">
        <f>'[2]Forarbejdede produkter'!AB45</f>
        <v>#N/A</v>
      </c>
      <c r="AC45" s="53" t="e">
        <f>'[2]Forarbejdede produkter'!AC45</f>
        <v>#N/A</v>
      </c>
      <c r="AD45" s="53">
        <f>'[2]Forarbejdede produkter'!AD45</f>
        <v>0</v>
      </c>
      <c r="AE45" s="53">
        <f>'[2]Forarbejdede produkter'!AE45</f>
        <v>0</v>
      </c>
      <c r="AF45" s="53">
        <f>'[2]Forarbejdede produkter'!AF45</f>
        <v>0</v>
      </c>
      <c r="AI45" s="43">
        <f>'[2]Forarbejdede produkter'!AI45</f>
        <v>41</v>
      </c>
      <c r="AJ45" s="54" t="str">
        <f>'[2]Forarbejdede produkter'!AJ45</f>
        <v>Malkekvaeg_ajle_org</v>
      </c>
      <c r="AK45" s="54" t="str">
        <f>'[2]Forarbejdede produkter'!AK45</f>
        <v>Cattle_ajle_org</v>
      </c>
      <c r="AL45" s="54" t="str">
        <f>'[2]Forarbejdede produkter'!AL45</f>
        <v>Livestock_manure_org</v>
      </c>
      <c r="AM45" s="54" t="str">
        <f>'[2]Forarbejdede produkter'!AM45</f>
        <v>Field_application</v>
      </c>
      <c r="AN45" s="54">
        <f>'[2]Forarbejdede produkter'!AN45</f>
        <v>34</v>
      </c>
      <c r="AO45" s="54" t="str">
        <f>'[2]Forarbejdede produkter'!AO45</f>
        <v>Kg</v>
      </c>
      <c r="AP45" s="118">
        <f>'[2]Forarbejdede produkter'!AP45</f>
        <v>0</v>
      </c>
      <c r="AQ45" s="120">
        <f>'[2]Forarbejdede produkter'!AQ45</f>
        <v>80</v>
      </c>
      <c r="AR45" s="121" t="str">
        <f>'[2]Forarbejdede produkter'!AR45</f>
        <v>(VS_initial/100)*DM_waste+DM_straw*(1-(4.5/100))</v>
      </c>
      <c r="AS45" s="123"/>
      <c r="AT45" s="123"/>
      <c r="AU45" s="122">
        <f>'[2]Forarbejdede produkter'!AT45</f>
        <v>6.61</v>
      </c>
      <c r="AV45" s="121">
        <f>'[2]Forarbejdede produkter'!AU45</f>
        <v>0.24</v>
      </c>
      <c r="AW45" s="123"/>
      <c r="AX45" s="122">
        <f>'[2]Forarbejdede produkter'!AW45</f>
        <v>0</v>
      </c>
      <c r="AY45" s="120" t="str">
        <f>'[2]Forarbejdede produkter'!AX45</f>
        <v>VS er samlet mængde af VS for den pågældende gødning; MCF og B0 er som anført til venstre</v>
      </c>
      <c r="AZ45" s="120" t="str">
        <f>'[2]Forarbejdede produkter'!AY45</f>
        <v>VS*(MCF/100)*B0*0.67*9.375</v>
      </c>
      <c r="BA45" s="120">
        <f>'[2]Forarbejdede produkter'!AZ45</f>
        <v>0</v>
      </c>
      <c r="BB45" s="120">
        <f>'[2]Forarbejdede produkter'!BA45</f>
        <v>0</v>
      </c>
      <c r="BC45" s="120" t="str">
        <f>'[2]Forarbejdede produkter'!BB45</f>
        <v>VS*(MCF/100)*B0*0.67*55+VS*(MCF/100)*B0*1000*4*0.02175</v>
      </c>
      <c r="BD45" s="120">
        <f>'[2]Forarbejdede produkter'!BC45</f>
        <v>0</v>
      </c>
      <c r="BE45" s="120">
        <f>'[2]Forarbejdede produkter'!BD45</f>
        <v>0</v>
      </c>
      <c r="BF45" s="120" t="str">
        <f>'[2]Forarbejdede produkter'!BE45</f>
        <v>VS*(MCF/100)*B0*0.67*9.375</v>
      </c>
      <c r="BG45" s="120">
        <f>'[2]Forarbejdede produkter'!BF45</f>
        <v>0</v>
      </c>
      <c r="BH45" s="120">
        <f>'[2]Forarbejdede produkter'!BG45</f>
        <v>0</v>
      </c>
      <c r="BI45" s="121" t="str">
        <f>'[2]Forarbejdede produkter'!BH45</f>
        <v>VS*(MCF/100)*B0*0.67*(12/16)*4</v>
      </c>
      <c r="BJ45" s="123"/>
      <c r="BK45" s="122">
        <f>'[2]Forarbejdede produkter'!BJ45</f>
        <v>0</v>
      </c>
      <c r="BL45" s="120">
        <f>'[2]Forarbejdede produkter'!BK45</f>
        <v>0</v>
      </c>
      <c r="BM45" s="120">
        <f>'[2]Forarbejdede produkter'!BL45</f>
        <v>0</v>
      </c>
      <c r="BN45" s="120">
        <f>'[2]Forarbejdede produkter'!BM45</f>
        <v>0</v>
      </c>
      <c r="BO45" s="120" t="str">
        <f>'[2]Forarbejdede produkter'!BN45</f>
        <v>VS*(MCF/100)*B0*0.67*(12/16)</v>
      </c>
      <c r="BP45" s="120">
        <f>'[2]Forarbejdede produkter'!BO45</f>
        <v>0</v>
      </c>
      <c r="BQ45" s="120">
        <f>'[2]Forarbejdede produkter'!BP45</f>
        <v>0</v>
      </c>
      <c r="BR45" s="120">
        <f>'[2]Forarbejdede produkter'!BQ45</f>
        <v>0</v>
      </c>
      <c r="BS45" s="120">
        <f>'[2]Forarbejdede produkter'!BR45</f>
        <v>0</v>
      </c>
      <c r="BT45" s="120">
        <f>'[2]Forarbejdede produkter'!BS45</f>
        <v>0</v>
      </c>
      <c r="BU45" s="120">
        <f>'[2]Forarbejdede produkter'!BT45</f>
        <v>0</v>
      </c>
      <c r="BV45" s="120">
        <f>'[2]Forarbejdede produkter'!BU45</f>
        <v>0</v>
      </c>
      <c r="BW45" s="120">
        <f>'[2]Forarbejdede produkter'!BV45</f>
        <v>0</v>
      </c>
      <c r="BX45" s="120">
        <f>'[2]Forarbejdede produkter'!BW45</f>
        <v>0</v>
      </c>
      <c r="BY45" s="121">
        <f>'[2]Forarbejdede produkter'!BX45</f>
        <v>0</v>
      </c>
      <c r="BZ45" s="123">
        <f>'[2]Forarbejdede produkter'!BY45</f>
        <v>0</v>
      </c>
      <c r="CA45" s="122">
        <f>'[2]Forarbejdede produkter'!BZ45</f>
        <v>0</v>
      </c>
      <c r="CB45" s="120">
        <f>'[2]Forarbejdede produkter'!CA45</f>
        <v>0</v>
      </c>
      <c r="CC45" s="120">
        <f>'[2]Forarbejdede produkter'!CB45</f>
        <v>5.4</v>
      </c>
      <c r="CD45" s="120">
        <f>'[2]Forarbejdede produkter'!CC45</f>
        <v>0</v>
      </c>
      <c r="CE45" s="121">
        <f>'[2]Forarbejdede produkter'!CD45</f>
        <v>0</v>
      </c>
      <c r="CF45" s="123"/>
      <c r="CG45" s="123"/>
      <c r="CH45" s="123"/>
      <c r="CI45" s="123"/>
      <c r="CJ45" s="123"/>
      <c r="CK45" s="127">
        <f>'[2]Forarbejdede produkter'!CX45</f>
        <v>0</v>
      </c>
      <c r="CL45" s="123"/>
    </row>
    <row r="46" spans="1:90" ht="15.6" x14ac:dyDescent="0.3">
      <c r="A46" s="47">
        <f>'[2]Forarbejdede produkter'!A46</f>
        <v>42</v>
      </c>
      <c r="B46" s="48" t="str">
        <f>'[2]Forarbejdede produkter'!B46</f>
        <v>For_prod_42</v>
      </c>
      <c r="C46" s="48">
        <f>'[2]Forarbejdede produkter'!C46</f>
        <v>0</v>
      </c>
      <c r="D46" s="48">
        <f>'[2]Forarbejdede produkter'!D46</f>
        <v>0</v>
      </c>
      <c r="E46" s="48">
        <f>'[2]Forarbejdede produkter'!E46</f>
        <v>0</v>
      </c>
      <c r="F46" s="48">
        <f>'[2]Forarbejdede produkter'!F46</f>
        <v>0</v>
      </c>
      <c r="G46" s="48">
        <f>'[2]Forarbejdede produkter'!G46</f>
        <v>0</v>
      </c>
      <c r="H46" s="55"/>
      <c r="I46" s="50">
        <f>'[2]Forarbejdede produkter'!I46</f>
        <v>0</v>
      </c>
      <c r="J46" s="50">
        <f>'[2]Forarbejdede produkter'!J46</f>
        <v>0</v>
      </c>
      <c r="K46" s="50">
        <f>'[2]Forarbejdede produkter'!K46</f>
        <v>0</v>
      </c>
      <c r="L46" s="50">
        <f>'[2]Forarbejdede produkter'!L46</f>
        <v>0</v>
      </c>
      <c r="M46" s="50">
        <f>'[2]Forarbejdede produkter'!M46</f>
        <v>0</v>
      </c>
      <c r="N46" s="50">
        <f>'[2]Forarbejdede produkter'!N46</f>
        <v>0</v>
      </c>
      <c r="O46" s="50">
        <f>'[2]Forarbejdede produkter'!O46</f>
        <v>0</v>
      </c>
      <c r="Q46" s="43"/>
      <c r="R46" s="43"/>
      <c r="S46" s="43"/>
      <c r="T46" s="43"/>
      <c r="U46" s="43"/>
      <c r="V46" s="43"/>
      <c r="W46" s="43"/>
      <c r="X46" s="51"/>
      <c r="Y46" s="52">
        <f>'[2]Forarbejdede produkter'!Y46</f>
        <v>42</v>
      </c>
      <c r="Z46" s="53" t="str">
        <f>'[2]Forarbejdede produkter'!Z46</f>
        <v>For_prod_42</v>
      </c>
      <c r="AA46" s="53">
        <f>'[2]Forarbejdede produkter'!AA46</f>
        <v>0</v>
      </c>
      <c r="AB46" s="53" t="e">
        <f>'[2]Forarbejdede produkter'!AB46</f>
        <v>#N/A</v>
      </c>
      <c r="AC46" s="53" t="e">
        <f>'[2]Forarbejdede produkter'!AC46</f>
        <v>#N/A</v>
      </c>
      <c r="AD46" s="53">
        <f>'[2]Forarbejdede produkter'!AD46</f>
        <v>0</v>
      </c>
      <c r="AE46" s="53">
        <f>'[2]Forarbejdede produkter'!AE46</f>
        <v>0</v>
      </c>
      <c r="AF46" s="53">
        <f>'[2]Forarbejdede produkter'!AF46</f>
        <v>0</v>
      </c>
      <c r="AI46" s="43">
        <f>'[2]Forarbejdede produkter'!AI46</f>
        <v>42</v>
      </c>
      <c r="AJ46" s="54" t="str">
        <f>'[2]Forarbejdede produkter'!AJ46</f>
        <v>Malkekvaeg_dybstroelse_hel_org</v>
      </c>
      <c r="AK46" s="54" t="str">
        <f>'[2]Forarbejdede produkter'!AK46</f>
        <v>Cattle_deep_litter_org</v>
      </c>
      <c r="AL46" s="54" t="str">
        <f>'[2]Forarbejdede produkter'!AL46</f>
        <v>Livestock_manure_org</v>
      </c>
      <c r="AM46" s="54" t="str">
        <f>'[2]Forarbejdede produkter'!AM46</f>
        <v>Field_application</v>
      </c>
      <c r="AN46" s="54">
        <f>'[2]Forarbejdede produkter'!AN46</f>
        <v>300</v>
      </c>
      <c r="AO46" s="54" t="str">
        <f>'[2]Forarbejdede produkter'!AO46</f>
        <v>Kg</v>
      </c>
      <c r="AP46" s="118">
        <f>'[2]Forarbejdede produkter'!AP46</f>
        <v>0</v>
      </c>
      <c r="AQ46" s="120">
        <f>'[2]Forarbejdede produkter'!AQ46</f>
        <v>80</v>
      </c>
      <c r="AR46" s="121" t="str">
        <f>'[2]Forarbejdede produkter'!AR46</f>
        <v>(VS_initial/100)*DM_waste+DM_straw*(1-(4.5/100))</v>
      </c>
      <c r="AS46" s="123"/>
      <c r="AT46" s="123"/>
      <c r="AU46" s="122">
        <f>'[2]Forarbejdede produkter'!AT46</f>
        <v>17</v>
      </c>
      <c r="AV46" s="121">
        <f>'[2]Forarbejdede produkter'!AU46</f>
        <v>0.24</v>
      </c>
      <c r="AW46" s="123"/>
      <c r="AX46" s="122">
        <f>'[2]Forarbejdede produkter'!AW46</f>
        <v>0</v>
      </c>
      <c r="AY46" s="120" t="str">
        <f>'[2]Forarbejdede produkter'!AX46</f>
        <v>VS er samlet mængde af VS for den pågældende gødning; MCF og B0 er som anført til venstre</v>
      </c>
      <c r="AZ46" s="120" t="str">
        <f>'[2]Forarbejdede produkter'!AY46</f>
        <v>VS*(MCF/100)*B0*0.67*9.375</v>
      </c>
      <c r="BA46" s="120">
        <f>'[2]Forarbejdede produkter'!AZ46</f>
        <v>0</v>
      </c>
      <c r="BB46" s="120">
        <f>'[2]Forarbejdede produkter'!BA46</f>
        <v>37.6</v>
      </c>
      <c r="BC46" s="120" t="str">
        <f>'[2]Forarbejdede produkter'!BB46</f>
        <v>VS*(MCF/100)*B0*0.67*55+VS*(MCF/100)*B0*1000*4*0.02175</v>
      </c>
      <c r="BD46" s="120">
        <f>'[2]Forarbejdede produkter'!BC46</f>
        <v>0</v>
      </c>
      <c r="BE46" s="120">
        <f>'[2]Forarbejdede produkter'!BD46</f>
        <v>37.6</v>
      </c>
      <c r="BF46" s="120" t="str">
        <f>'[2]Forarbejdede produkter'!BE46</f>
        <v>VS*(MCF/100)*B0*0.67*9.375</v>
      </c>
      <c r="BG46" s="120">
        <f>'[2]Forarbejdede produkter'!BF46</f>
        <v>0</v>
      </c>
      <c r="BH46" s="120">
        <f>'[2]Forarbejdede produkter'!BG46</f>
        <v>37.6</v>
      </c>
      <c r="BI46" s="121" t="str">
        <f>'[2]Forarbejdede produkter'!BH46</f>
        <v>VS*(MCF/100)*B0*0.67*(12/16)*4</v>
      </c>
      <c r="BJ46" s="123"/>
      <c r="BK46" s="122">
        <f>'[2]Forarbejdede produkter'!BJ46</f>
        <v>37.6</v>
      </c>
      <c r="BL46" s="120">
        <f>'[2]Forarbejdede produkter'!BK46</f>
        <v>0</v>
      </c>
      <c r="BM46" s="120">
        <f>'[2]Forarbejdede produkter'!BL46</f>
        <v>0</v>
      </c>
      <c r="BN46" s="120">
        <f>'[2]Forarbejdede produkter'!BM46</f>
        <v>0</v>
      </c>
      <c r="BO46" s="120" t="str">
        <f>'[2]Forarbejdede produkter'!BN46</f>
        <v>VS*(MCF/100)*B0*0.67*(12/16)</v>
      </c>
      <c r="BP46" s="120">
        <f>'[2]Forarbejdede produkter'!BO46</f>
        <v>0</v>
      </c>
      <c r="BQ46" s="120">
        <f>'[2]Forarbejdede produkter'!BP46</f>
        <v>0</v>
      </c>
      <c r="BR46" s="120">
        <f>'[2]Forarbejdede produkter'!BQ46</f>
        <v>0</v>
      </c>
      <c r="BS46" s="120">
        <f>'[2]Forarbejdede produkter'!BR46</f>
        <v>0</v>
      </c>
      <c r="BT46" s="120">
        <f>'[2]Forarbejdede produkter'!BS46</f>
        <v>0</v>
      </c>
      <c r="BU46" s="120">
        <f>'[2]Forarbejdede produkter'!BT46</f>
        <v>0</v>
      </c>
      <c r="BV46" s="120">
        <f>'[2]Forarbejdede produkter'!BU46</f>
        <v>0</v>
      </c>
      <c r="BW46" s="120">
        <f>'[2]Forarbejdede produkter'!BV46</f>
        <v>0</v>
      </c>
      <c r="BX46" s="120">
        <f>'[2]Forarbejdede produkter'!BW46</f>
        <v>0</v>
      </c>
      <c r="BY46" s="121">
        <f>'[2]Forarbejdede produkter'!BX46</f>
        <v>0</v>
      </c>
      <c r="BZ46" s="123">
        <f>'[2]Forarbejdede produkter'!BY46</f>
        <v>0</v>
      </c>
      <c r="CA46" s="122">
        <f>'[2]Forarbejdede produkter'!BZ46</f>
        <v>0</v>
      </c>
      <c r="CB46" s="120">
        <f>'[2]Forarbejdede produkter'!CA46</f>
        <v>0</v>
      </c>
      <c r="CC46" s="120">
        <f>'[2]Forarbejdede produkter'!CB46</f>
        <v>6</v>
      </c>
      <c r="CD46" s="120">
        <f>'[2]Forarbejdede produkter'!CC46</f>
        <v>0</v>
      </c>
      <c r="CE46" s="121">
        <f>'[2]Forarbejdede produkter'!CD46</f>
        <v>0</v>
      </c>
      <c r="CF46" s="123"/>
      <c r="CG46" s="123"/>
      <c r="CH46" s="123"/>
      <c r="CI46" s="123"/>
      <c r="CJ46" s="123"/>
      <c r="CK46" s="127">
        <f>'[2]Forarbejdede produkter'!CX46</f>
        <v>0</v>
      </c>
      <c r="CL46" s="123"/>
    </row>
    <row r="47" spans="1:90" ht="15.6" x14ac:dyDescent="0.3">
      <c r="A47" s="47">
        <f>'[2]Forarbejdede produkter'!A47</f>
        <v>43</v>
      </c>
      <c r="B47" s="48" t="str">
        <f>'[2]Forarbejdede produkter'!B47</f>
        <v>For_prod_43</v>
      </c>
      <c r="C47" s="48">
        <f>'[2]Forarbejdede produkter'!C47</f>
        <v>0</v>
      </c>
      <c r="D47" s="48">
        <f>'[2]Forarbejdede produkter'!D47</f>
        <v>0</v>
      </c>
      <c r="E47" s="48">
        <f>'[2]Forarbejdede produkter'!E47</f>
        <v>0</v>
      </c>
      <c r="F47" s="48">
        <f>'[2]Forarbejdede produkter'!F47</f>
        <v>0</v>
      </c>
      <c r="G47" s="48">
        <f>'[2]Forarbejdede produkter'!G47</f>
        <v>0</v>
      </c>
      <c r="H47" s="55"/>
      <c r="I47" s="50">
        <f>'[2]Forarbejdede produkter'!I47</f>
        <v>0</v>
      </c>
      <c r="J47" s="50">
        <f>'[2]Forarbejdede produkter'!J47</f>
        <v>0</v>
      </c>
      <c r="K47" s="50">
        <f>'[2]Forarbejdede produkter'!K47</f>
        <v>0</v>
      </c>
      <c r="L47" s="50">
        <f>'[2]Forarbejdede produkter'!L47</f>
        <v>0</v>
      </c>
      <c r="M47" s="50">
        <f>'[2]Forarbejdede produkter'!M47</f>
        <v>0</v>
      </c>
      <c r="N47" s="50">
        <f>'[2]Forarbejdede produkter'!N47</f>
        <v>0</v>
      </c>
      <c r="O47" s="50">
        <f>'[2]Forarbejdede produkter'!O47</f>
        <v>0</v>
      </c>
      <c r="Q47" s="43"/>
      <c r="R47" s="43"/>
      <c r="S47" s="43"/>
      <c r="T47" s="43"/>
      <c r="U47" s="43"/>
      <c r="V47" s="43"/>
      <c r="W47" s="43"/>
      <c r="X47" s="51"/>
      <c r="Y47" s="52">
        <f>'[2]Forarbejdede produkter'!Y47</f>
        <v>43</v>
      </c>
      <c r="Z47" s="53" t="str">
        <f>'[2]Forarbejdede produkter'!Z47</f>
        <v>For_prod_43</v>
      </c>
      <c r="AA47" s="53">
        <f>'[2]Forarbejdede produkter'!AA47</f>
        <v>0</v>
      </c>
      <c r="AB47" s="53" t="e">
        <f>'[2]Forarbejdede produkter'!AB47</f>
        <v>#N/A</v>
      </c>
      <c r="AC47" s="53" t="e">
        <f>'[2]Forarbejdede produkter'!AC47</f>
        <v>#N/A</v>
      </c>
      <c r="AD47" s="53">
        <f>'[2]Forarbejdede produkter'!AD47</f>
        <v>0</v>
      </c>
      <c r="AE47" s="53">
        <f>'[2]Forarbejdede produkter'!AE47</f>
        <v>0</v>
      </c>
      <c r="AF47" s="53">
        <f>'[2]Forarbejdede produkter'!AF47</f>
        <v>0</v>
      </c>
      <c r="AI47" s="43">
        <f>'[2]Forarbejdede produkter'!AI47</f>
        <v>43</v>
      </c>
      <c r="AJ47" s="54" t="str">
        <f>'[2]Forarbejdede produkter'!AJ47</f>
        <v>Malkekvaeg_dybstroelse_delvis_org</v>
      </c>
      <c r="AK47" s="54" t="str">
        <f>'[2]Forarbejdede produkter'!AK47</f>
        <v>Cattle_deep_litter_org</v>
      </c>
      <c r="AL47" s="54" t="str">
        <f>'[2]Forarbejdede produkter'!AL47</f>
        <v>Livestock_manure_org</v>
      </c>
      <c r="AM47" s="54" t="str">
        <f>'[2]Forarbejdede produkter'!AM47</f>
        <v>Field_application</v>
      </c>
      <c r="AN47" s="54">
        <f>'[2]Forarbejdede produkter'!AN47</f>
        <v>287</v>
      </c>
      <c r="AO47" s="54" t="str">
        <f>'[2]Forarbejdede produkter'!AO47</f>
        <v>Kg</v>
      </c>
      <c r="AP47" s="118">
        <f>'[2]Forarbejdede produkter'!AP47</f>
        <v>0</v>
      </c>
      <c r="AQ47" s="120">
        <f>'[2]Forarbejdede produkter'!AQ47</f>
        <v>80</v>
      </c>
      <c r="AR47" s="121" t="str">
        <f>'[2]Forarbejdede produkter'!AR47</f>
        <v>(VS_initial/100)*DM_waste+DM_straw*(1-(4.5/100))</v>
      </c>
      <c r="AS47" s="123"/>
      <c r="AT47" s="123"/>
      <c r="AU47" s="122">
        <f>'[2]Forarbejdede produkter'!AT47</f>
        <v>17</v>
      </c>
      <c r="AV47" s="121">
        <f>'[2]Forarbejdede produkter'!AU47</f>
        <v>0.24</v>
      </c>
      <c r="AW47" s="123"/>
      <c r="AX47" s="122">
        <f>'[2]Forarbejdede produkter'!AW47</f>
        <v>0</v>
      </c>
      <c r="AY47" s="120" t="str">
        <f>'[2]Forarbejdede produkter'!AX47</f>
        <v>VS er samlet mængde af VS for den pågældende gødning; MCF og B0 er som anført til venstre</v>
      </c>
      <c r="AZ47" s="120" t="str">
        <f>'[2]Forarbejdede produkter'!AY47</f>
        <v>VS*(MCF/100)*B0*0.67*9.375</v>
      </c>
      <c r="BA47" s="120">
        <f>'[2]Forarbejdede produkter'!AZ47</f>
        <v>0</v>
      </c>
      <c r="BB47" s="120">
        <f>'[2]Forarbejdede produkter'!BA47</f>
        <v>37.299999999999997</v>
      </c>
      <c r="BC47" s="120" t="str">
        <f>'[2]Forarbejdede produkter'!BB47</f>
        <v>VS*(MCF/100)*B0*0.67*55+VS*(MCF/100)*B0*1000*4*0.02175</v>
      </c>
      <c r="BD47" s="120">
        <f>'[2]Forarbejdede produkter'!BC47</f>
        <v>0</v>
      </c>
      <c r="BE47" s="120">
        <f>'[2]Forarbejdede produkter'!BD47</f>
        <v>37.299999999999997</v>
      </c>
      <c r="BF47" s="120" t="str">
        <f>'[2]Forarbejdede produkter'!BE47</f>
        <v>VS*(MCF/100)*B0*0.67*9.375</v>
      </c>
      <c r="BG47" s="120">
        <f>'[2]Forarbejdede produkter'!BF47</f>
        <v>0</v>
      </c>
      <c r="BH47" s="120">
        <f>'[2]Forarbejdede produkter'!BG47</f>
        <v>37.299999999999997</v>
      </c>
      <c r="BI47" s="121" t="str">
        <f>'[2]Forarbejdede produkter'!BH47</f>
        <v>VS*(MCF/100)*B0*0.67*(12/16)*4</v>
      </c>
      <c r="BJ47" s="123"/>
      <c r="BK47" s="122">
        <f>'[2]Forarbejdede produkter'!BJ47</f>
        <v>37.299999999999997</v>
      </c>
      <c r="BL47" s="120">
        <f>'[2]Forarbejdede produkter'!BK47</f>
        <v>0</v>
      </c>
      <c r="BM47" s="120">
        <f>'[2]Forarbejdede produkter'!BL47</f>
        <v>0</v>
      </c>
      <c r="BN47" s="120">
        <f>'[2]Forarbejdede produkter'!BM47</f>
        <v>0</v>
      </c>
      <c r="BO47" s="120" t="str">
        <f>'[2]Forarbejdede produkter'!BN47</f>
        <v>VS*(MCF/100)*B0*0.67*(12/16)</v>
      </c>
      <c r="BP47" s="120">
        <f>'[2]Forarbejdede produkter'!BO47</f>
        <v>0</v>
      </c>
      <c r="BQ47" s="120">
        <f>'[2]Forarbejdede produkter'!BP47</f>
        <v>0</v>
      </c>
      <c r="BR47" s="120">
        <f>'[2]Forarbejdede produkter'!BQ47</f>
        <v>0</v>
      </c>
      <c r="BS47" s="120">
        <f>'[2]Forarbejdede produkter'!BR47</f>
        <v>0</v>
      </c>
      <c r="BT47" s="120">
        <f>'[2]Forarbejdede produkter'!BS47</f>
        <v>0</v>
      </c>
      <c r="BU47" s="120">
        <f>'[2]Forarbejdede produkter'!BT47</f>
        <v>0</v>
      </c>
      <c r="BV47" s="120">
        <f>'[2]Forarbejdede produkter'!BU47</f>
        <v>0</v>
      </c>
      <c r="BW47" s="120">
        <f>'[2]Forarbejdede produkter'!BV47</f>
        <v>0</v>
      </c>
      <c r="BX47" s="120">
        <f>'[2]Forarbejdede produkter'!BW47</f>
        <v>0</v>
      </c>
      <c r="BY47" s="121">
        <f>'[2]Forarbejdede produkter'!BX47</f>
        <v>0</v>
      </c>
      <c r="BZ47" s="123">
        <f>'[2]Forarbejdede produkter'!BY47</f>
        <v>0</v>
      </c>
      <c r="CA47" s="122">
        <f>'[2]Forarbejdede produkter'!BZ47</f>
        <v>0</v>
      </c>
      <c r="CB47" s="120">
        <f>'[2]Forarbejdede produkter'!CA47</f>
        <v>0</v>
      </c>
      <c r="CC47" s="120">
        <f>'[2]Forarbejdede produkter'!CB47</f>
        <v>6</v>
      </c>
      <c r="CD47" s="120">
        <f>'[2]Forarbejdede produkter'!CC47</f>
        <v>0</v>
      </c>
      <c r="CE47" s="121">
        <f>'[2]Forarbejdede produkter'!CD47</f>
        <v>0</v>
      </c>
      <c r="CF47" s="123"/>
      <c r="CG47" s="123"/>
      <c r="CH47" s="123"/>
      <c r="CI47" s="123"/>
      <c r="CJ47" s="123"/>
      <c r="CK47" s="127">
        <f>'[2]Forarbejdede produkter'!CX47</f>
        <v>0</v>
      </c>
      <c r="CL47" s="123"/>
    </row>
    <row r="48" spans="1:90" ht="15.6" x14ac:dyDescent="0.3">
      <c r="A48" s="47">
        <f>'[2]Forarbejdede produkter'!A48</f>
        <v>44</v>
      </c>
      <c r="B48" s="48" t="str">
        <f>'[2]Forarbejdede produkter'!B48</f>
        <v>For_prod_44</v>
      </c>
      <c r="C48" s="48">
        <f>'[2]Forarbejdede produkter'!C48</f>
        <v>0</v>
      </c>
      <c r="D48" s="48">
        <f>'[2]Forarbejdede produkter'!D48</f>
        <v>0</v>
      </c>
      <c r="E48" s="48">
        <f>'[2]Forarbejdede produkter'!E48</f>
        <v>0</v>
      </c>
      <c r="F48" s="48">
        <f>'[2]Forarbejdede produkter'!F48</f>
        <v>0</v>
      </c>
      <c r="G48" s="48">
        <f>'[2]Forarbejdede produkter'!G48</f>
        <v>0</v>
      </c>
      <c r="H48" s="55"/>
      <c r="I48" s="50">
        <f>'[2]Forarbejdede produkter'!I48</f>
        <v>0</v>
      </c>
      <c r="J48" s="50">
        <f>'[2]Forarbejdede produkter'!J48</f>
        <v>0</v>
      </c>
      <c r="K48" s="50">
        <f>'[2]Forarbejdede produkter'!K48</f>
        <v>0</v>
      </c>
      <c r="L48" s="50">
        <f>'[2]Forarbejdede produkter'!L48</f>
        <v>0</v>
      </c>
      <c r="M48" s="50">
        <f>'[2]Forarbejdede produkter'!M48</f>
        <v>0</v>
      </c>
      <c r="N48" s="50">
        <f>'[2]Forarbejdede produkter'!N48</f>
        <v>0</v>
      </c>
      <c r="O48" s="50">
        <f>'[2]Forarbejdede produkter'!O48</f>
        <v>0</v>
      </c>
      <c r="Q48" s="43"/>
      <c r="R48" s="43"/>
      <c r="S48" s="43"/>
      <c r="T48" s="43"/>
      <c r="U48" s="43"/>
      <c r="V48" s="43"/>
      <c r="W48" s="43"/>
      <c r="X48" s="51"/>
      <c r="Y48" s="52">
        <f>'[2]Forarbejdede produkter'!Y48</f>
        <v>44</v>
      </c>
      <c r="Z48" s="53" t="str">
        <f>'[2]Forarbejdede produkter'!Z48</f>
        <v>For_prod_44</v>
      </c>
      <c r="AA48" s="53">
        <f>'[2]Forarbejdede produkter'!AA48</f>
        <v>0</v>
      </c>
      <c r="AB48" s="53" t="e">
        <f>'[2]Forarbejdede produkter'!AB48</f>
        <v>#N/A</v>
      </c>
      <c r="AC48" s="53" t="e">
        <f>'[2]Forarbejdede produkter'!AC48</f>
        <v>#N/A</v>
      </c>
      <c r="AD48" s="53">
        <f>'[2]Forarbejdede produkter'!AD48</f>
        <v>0</v>
      </c>
      <c r="AE48" s="53">
        <f>'[2]Forarbejdede produkter'!AE48</f>
        <v>0</v>
      </c>
      <c r="AF48" s="53">
        <f>'[2]Forarbejdede produkter'!AF48</f>
        <v>0</v>
      </c>
      <c r="AI48" s="43">
        <f>'[2]Forarbejdede produkter'!AI48</f>
        <v>44</v>
      </c>
      <c r="AJ48" s="54" t="str">
        <f>'[2]Forarbejdede produkter'!AJ48</f>
        <v>Malkekvaeg_gylle_sengestald_spalter_org</v>
      </c>
      <c r="AK48" s="54" t="str">
        <f>'[2]Forarbejdede produkter'!AK48</f>
        <v>Cattle_slurry_org</v>
      </c>
      <c r="AL48" s="54" t="str">
        <f>'[2]Forarbejdede produkter'!AL48</f>
        <v>Livestock_manure_org</v>
      </c>
      <c r="AM48" s="54" t="str">
        <f>'[2]Forarbejdede produkter'!AM48</f>
        <v>Field_application</v>
      </c>
      <c r="AN48" s="54">
        <f>'[2]Forarbejdede produkter'!AN48</f>
        <v>80</v>
      </c>
      <c r="AO48" s="54" t="str">
        <f>'[2]Forarbejdede produkter'!AO48</f>
        <v>Kg</v>
      </c>
      <c r="AP48" s="118">
        <f>'[2]Forarbejdede produkter'!AP48</f>
        <v>0</v>
      </c>
      <c r="AQ48" s="120">
        <f>'[2]Forarbejdede produkter'!AQ48</f>
        <v>80</v>
      </c>
      <c r="AR48" s="121" t="str">
        <f>'[2]Forarbejdede produkter'!AR48</f>
        <v>(VS_initial/100)*DM_waste+DM_straw*(1-(4.5/100))</v>
      </c>
      <c r="AS48" s="123"/>
      <c r="AT48" s="123"/>
      <c r="AU48" s="122">
        <f>'[2]Forarbejdede produkter'!AT48</f>
        <v>6.61</v>
      </c>
      <c r="AV48" s="121">
        <f>'[2]Forarbejdede produkter'!AU48</f>
        <v>0.24</v>
      </c>
      <c r="AW48" s="123"/>
      <c r="AX48" s="122">
        <f>'[2]Forarbejdede produkter'!AW48</f>
        <v>0</v>
      </c>
      <c r="AY48" s="120" t="str">
        <f>'[2]Forarbejdede produkter'!AX48</f>
        <v>VS er samlet mængde af VS for den pågældende gødning; MCF og B0 er som anført til venstre</v>
      </c>
      <c r="AZ48" s="120" t="str">
        <f>'[2]Forarbejdede produkter'!AY48</f>
        <v>VS*(MCF/100)*B0*0.67*9.375</v>
      </c>
      <c r="BA48" s="120">
        <f>'[2]Forarbejdede produkter'!AZ48</f>
        <v>0</v>
      </c>
      <c r="BB48" s="120">
        <f>'[2]Forarbejdede produkter'!BA48</f>
        <v>0</v>
      </c>
      <c r="BC48" s="120" t="str">
        <f>'[2]Forarbejdede produkter'!BB48</f>
        <v>VS*(MCF/100)*B0*0.67*55+VS*(MCF/100)*B0*1000*4*0.02175</v>
      </c>
      <c r="BD48" s="120">
        <f>'[2]Forarbejdede produkter'!BC48</f>
        <v>0</v>
      </c>
      <c r="BE48" s="120">
        <f>'[2]Forarbejdede produkter'!BD48</f>
        <v>0</v>
      </c>
      <c r="BF48" s="120" t="str">
        <f>'[2]Forarbejdede produkter'!BE48</f>
        <v>VS*(MCF/100)*B0*0.67*9.375</v>
      </c>
      <c r="BG48" s="120">
        <f>'[2]Forarbejdede produkter'!BF48</f>
        <v>0</v>
      </c>
      <c r="BH48" s="120">
        <f>'[2]Forarbejdede produkter'!BG48</f>
        <v>0</v>
      </c>
      <c r="BI48" s="121" t="str">
        <f>'[2]Forarbejdede produkter'!BH48</f>
        <v>VS*(MCF/100)*B0*0.67*(12/16)*4</v>
      </c>
      <c r="BJ48" s="123"/>
      <c r="BK48" s="122">
        <f>'[2]Forarbejdede produkter'!BJ48</f>
        <v>0</v>
      </c>
      <c r="BL48" s="120">
        <f>'[2]Forarbejdede produkter'!BK48</f>
        <v>0</v>
      </c>
      <c r="BM48" s="120">
        <f>'[2]Forarbejdede produkter'!BL48</f>
        <v>0</v>
      </c>
      <c r="BN48" s="120">
        <f>'[2]Forarbejdede produkter'!BM48</f>
        <v>0</v>
      </c>
      <c r="BO48" s="120" t="str">
        <f>'[2]Forarbejdede produkter'!BN48</f>
        <v>VS*(MCF/100)*B0*0.67*(12/16)</v>
      </c>
      <c r="BP48" s="120">
        <f>'[2]Forarbejdede produkter'!BO48</f>
        <v>0</v>
      </c>
      <c r="BQ48" s="120">
        <f>'[2]Forarbejdede produkter'!BP48</f>
        <v>0</v>
      </c>
      <c r="BR48" s="120">
        <f>'[2]Forarbejdede produkter'!BQ48</f>
        <v>0</v>
      </c>
      <c r="BS48" s="120">
        <f>'[2]Forarbejdede produkter'!BR48</f>
        <v>0</v>
      </c>
      <c r="BT48" s="120">
        <f>'[2]Forarbejdede produkter'!BS48</f>
        <v>0</v>
      </c>
      <c r="BU48" s="120">
        <f>'[2]Forarbejdede produkter'!BT48</f>
        <v>0</v>
      </c>
      <c r="BV48" s="120">
        <f>'[2]Forarbejdede produkter'!BU48</f>
        <v>0</v>
      </c>
      <c r="BW48" s="120">
        <f>'[2]Forarbejdede produkter'!BV48</f>
        <v>0</v>
      </c>
      <c r="BX48" s="120">
        <f>'[2]Forarbejdede produkter'!BW48</f>
        <v>0</v>
      </c>
      <c r="BY48" s="121">
        <f>'[2]Forarbejdede produkter'!BX48</f>
        <v>0</v>
      </c>
      <c r="BZ48" s="123">
        <f>'[2]Forarbejdede produkter'!BY48</f>
        <v>0</v>
      </c>
      <c r="CA48" s="122">
        <f>'[2]Forarbejdede produkter'!BZ48</f>
        <v>0</v>
      </c>
      <c r="CB48" s="120">
        <f>'[2]Forarbejdede produkter'!CA48</f>
        <v>0</v>
      </c>
      <c r="CC48" s="120">
        <f>'[2]Forarbejdede produkter'!CB48</f>
        <v>8.1</v>
      </c>
      <c r="CD48" s="120">
        <f>'[2]Forarbejdede produkter'!CC48</f>
        <v>0</v>
      </c>
      <c r="CE48" s="121">
        <f>'[2]Forarbejdede produkter'!CD48</f>
        <v>0</v>
      </c>
      <c r="CF48" s="123"/>
      <c r="CG48" s="123"/>
      <c r="CH48" s="123"/>
      <c r="CI48" s="123"/>
      <c r="CJ48" s="123"/>
      <c r="CK48" s="127">
        <f>'[2]Forarbejdede produkter'!CX48</f>
        <v>0</v>
      </c>
      <c r="CL48" s="123"/>
    </row>
    <row r="49" spans="1:90" ht="15.6" x14ac:dyDescent="0.3">
      <c r="A49" s="47">
        <f>'[2]Forarbejdede produkter'!A49</f>
        <v>45</v>
      </c>
      <c r="B49" s="48" t="str">
        <f>'[2]Forarbejdede produkter'!B49</f>
        <v>For_prod_45</v>
      </c>
      <c r="C49" s="48">
        <f>'[2]Forarbejdede produkter'!C49</f>
        <v>0</v>
      </c>
      <c r="D49" s="48">
        <f>'[2]Forarbejdede produkter'!D49</f>
        <v>0</v>
      </c>
      <c r="E49" s="48">
        <f>'[2]Forarbejdede produkter'!E49</f>
        <v>0</v>
      </c>
      <c r="F49" s="48">
        <f>'[2]Forarbejdede produkter'!F49</f>
        <v>0</v>
      </c>
      <c r="G49" s="48">
        <f>'[2]Forarbejdede produkter'!G49</f>
        <v>0</v>
      </c>
      <c r="H49" s="55"/>
      <c r="I49" s="50">
        <f>'[2]Forarbejdede produkter'!I49</f>
        <v>0</v>
      </c>
      <c r="J49" s="50">
        <f>'[2]Forarbejdede produkter'!J49</f>
        <v>0</v>
      </c>
      <c r="K49" s="50">
        <f>'[2]Forarbejdede produkter'!K49</f>
        <v>0</v>
      </c>
      <c r="L49" s="50">
        <f>'[2]Forarbejdede produkter'!L49</f>
        <v>0</v>
      </c>
      <c r="M49" s="50">
        <f>'[2]Forarbejdede produkter'!M49</f>
        <v>0</v>
      </c>
      <c r="N49" s="50">
        <f>'[2]Forarbejdede produkter'!N49</f>
        <v>0</v>
      </c>
      <c r="O49" s="50">
        <f>'[2]Forarbejdede produkter'!O49</f>
        <v>0</v>
      </c>
      <c r="Q49" s="43"/>
      <c r="R49" s="43"/>
      <c r="S49" s="43"/>
      <c r="T49" s="43"/>
      <c r="U49" s="43"/>
      <c r="V49" s="43"/>
      <c r="W49" s="43"/>
      <c r="X49" s="51"/>
      <c r="Y49" s="52">
        <f>'[2]Forarbejdede produkter'!Y49</f>
        <v>45</v>
      </c>
      <c r="Z49" s="53" t="str">
        <f>'[2]Forarbejdede produkter'!Z49</f>
        <v>For_prod_45</v>
      </c>
      <c r="AA49" s="53">
        <f>'[2]Forarbejdede produkter'!AA49</f>
        <v>0</v>
      </c>
      <c r="AB49" s="53" t="e">
        <f>'[2]Forarbejdede produkter'!AB49</f>
        <v>#N/A</v>
      </c>
      <c r="AC49" s="53" t="e">
        <f>'[2]Forarbejdede produkter'!AC49</f>
        <v>#N/A</v>
      </c>
      <c r="AD49" s="53">
        <f>'[2]Forarbejdede produkter'!AD49</f>
        <v>0</v>
      </c>
      <c r="AE49" s="53">
        <f>'[2]Forarbejdede produkter'!AE49</f>
        <v>0</v>
      </c>
      <c r="AF49" s="53">
        <f>'[2]Forarbejdede produkter'!AF49</f>
        <v>0</v>
      </c>
      <c r="AI49" s="43">
        <f>'[2]Forarbejdede produkter'!AI49</f>
        <v>45</v>
      </c>
      <c r="AJ49" s="54" t="str">
        <f>'[2]Forarbejdede produkter'!AJ49</f>
        <v>Malkekvaeg_gylle_dybstroelse_og_gulv_org</v>
      </c>
      <c r="AK49" s="54" t="str">
        <f>'[2]Forarbejdede produkter'!AK49</f>
        <v>Cattle_slurry_org</v>
      </c>
      <c r="AL49" s="54" t="str">
        <f>'[2]Forarbejdede produkter'!AL49</f>
        <v>Livestock_manure_org</v>
      </c>
      <c r="AM49" s="54" t="str">
        <f>'[2]Forarbejdede produkter'!AM49</f>
        <v>Field_application</v>
      </c>
      <c r="AN49" s="54">
        <f>'[2]Forarbejdede produkter'!AN49</f>
        <v>69</v>
      </c>
      <c r="AO49" s="54" t="str">
        <f>'[2]Forarbejdede produkter'!AO49</f>
        <v>Kg</v>
      </c>
      <c r="AP49" s="118">
        <f>'[2]Forarbejdede produkter'!AP49</f>
        <v>0</v>
      </c>
      <c r="AQ49" s="120">
        <f>'[2]Forarbejdede produkter'!AQ49</f>
        <v>80</v>
      </c>
      <c r="AR49" s="121" t="str">
        <f>'[2]Forarbejdede produkter'!AR49</f>
        <v>(VS_initial/100)*DM_waste+DM_straw*(1-(4.5/100))</v>
      </c>
      <c r="AS49" s="123"/>
      <c r="AT49" s="123"/>
      <c r="AU49" s="122">
        <f>'[2]Forarbejdede produkter'!AT49</f>
        <v>6.61</v>
      </c>
      <c r="AV49" s="121">
        <f>'[2]Forarbejdede produkter'!AU49</f>
        <v>0.24</v>
      </c>
      <c r="AW49" s="123"/>
      <c r="AX49" s="122">
        <f>'[2]Forarbejdede produkter'!AW49</f>
        <v>0</v>
      </c>
      <c r="AY49" s="120" t="str">
        <f>'[2]Forarbejdede produkter'!AX49</f>
        <v>VS er samlet mængde af VS for den pågældende gødning; MCF og B0 er som anført til venstre</v>
      </c>
      <c r="AZ49" s="120" t="str">
        <f>'[2]Forarbejdede produkter'!AY49</f>
        <v>VS*(MCF/100)*B0*0.67*9.375</v>
      </c>
      <c r="BA49" s="120">
        <f>'[2]Forarbejdede produkter'!AZ49</f>
        <v>0</v>
      </c>
      <c r="BB49" s="120">
        <f>'[2]Forarbejdede produkter'!BA49</f>
        <v>0</v>
      </c>
      <c r="BC49" s="120" t="str">
        <f>'[2]Forarbejdede produkter'!BB49</f>
        <v>VS*(MCF/100)*B0*0.67*55+VS*(MCF/100)*B0*1000*4*0.02175</v>
      </c>
      <c r="BD49" s="120">
        <f>'[2]Forarbejdede produkter'!BC49</f>
        <v>0</v>
      </c>
      <c r="BE49" s="120">
        <f>'[2]Forarbejdede produkter'!BD49</f>
        <v>0</v>
      </c>
      <c r="BF49" s="120" t="str">
        <f>'[2]Forarbejdede produkter'!BE49</f>
        <v>VS*(MCF/100)*B0*0.67*9.375</v>
      </c>
      <c r="BG49" s="120">
        <f>'[2]Forarbejdede produkter'!BF49</f>
        <v>0</v>
      </c>
      <c r="BH49" s="120">
        <f>'[2]Forarbejdede produkter'!BG49</f>
        <v>0</v>
      </c>
      <c r="BI49" s="121" t="str">
        <f>'[2]Forarbejdede produkter'!BH49</f>
        <v>VS*(MCF/100)*B0*0.67*(12/16)*4</v>
      </c>
      <c r="BJ49" s="123"/>
      <c r="BK49" s="122">
        <f>'[2]Forarbejdede produkter'!BJ49</f>
        <v>0</v>
      </c>
      <c r="BL49" s="120">
        <f>'[2]Forarbejdede produkter'!BK49</f>
        <v>0</v>
      </c>
      <c r="BM49" s="120">
        <f>'[2]Forarbejdede produkter'!BL49</f>
        <v>0</v>
      </c>
      <c r="BN49" s="120">
        <f>'[2]Forarbejdede produkter'!BM49</f>
        <v>0</v>
      </c>
      <c r="BO49" s="120" t="str">
        <f>'[2]Forarbejdede produkter'!BN49</f>
        <v>VS*(MCF/100)*B0*0.67*(12/16)</v>
      </c>
      <c r="BP49" s="120">
        <f>'[2]Forarbejdede produkter'!BO49</f>
        <v>0</v>
      </c>
      <c r="BQ49" s="120">
        <f>'[2]Forarbejdede produkter'!BP49</f>
        <v>0</v>
      </c>
      <c r="BR49" s="120">
        <f>'[2]Forarbejdede produkter'!BQ49</f>
        <v>0</v>
      </c>
      <c r="BS49" s="120">
        <f>'[2]Forarbejdede produkter'!BR49</f>
        <v>0</v>
      </c>
      <c r="BT49" s="120">
        <f>'[2]Forarbejdede produkter'!BS49</f>
        <v>0</v>
      </c>
      <c r="BU49" s="120">
        <f>'[2]Forarbejdede produkter'!BT49</f>
        <v>0</v>
      </c>
      <c r="BV49" s="120">
        <f>'[2]Forarbejdede produkter'!BU49</f>
        <v>0</v>
      </c>
      <c r="BW49" s="120">
        <f>'[2]Forarbejdede produkter'!BV49</f>
        <v>0</v>
      </c>
      <c r="BX49" s="120">
        <f>'[2]Forarbejdede produkter'!BW49</f>
        <v>0</v>
      </c>
      <c r="BY49" s="121">
        <f>'[2]Forarbejdede produkter'!BX49</f>
        <v>0</v>
      </c>
      <c r="BZ49" s="123">
        <f>'[2]Forarbejdede produkter'!BY49</f>
        <v>0</v>
      </c>
      <c r="CA49" s="122">
        <f>'[2]Forarbejdede produkter'!BZ49</f>
        <v>0</v>
      </c>
      <c r="CB49" s="120">
        <f>'[2]Forarbejdede produkter'!CA49</f>
        <v>0</v>
      </c>
      <c r="CC49" s="120">
        <f>'[2]Forarbejdede produkter'!CB49</f>
        <v>12</v>
      </c>
      <c r="CD49" s="120">
        <f>'[2]Forarbejdede produkter'!CC49</f>
        <v>0</v>
      </c>
      <c r="CE49" s="121">
        <f>'[2]Forarbejdede produkter'!CD49</f>
        <v>0</v>
      </c>
      <c r="CF49" s="123"/>
      <c r="CG49" s="123"/>
      <c r="CH49" s="123"/>
      <c r="CI49" s="123"/>
      <c r="CJ49" s="123"/>
      <c r="CK49" s="127">
        <f>'[2]Forarbejdede produkter'!CX49</f>
        <v>0</v>
      </c>
      <c r="CL49" s="123"/>
    </row>
    <row r="50" spans="1:90" ht="15.6" x14ac:dyDescent="0.3">
      <c r="A50" s="47">
        <f>'[2]Forarbejdede produkter'!A50</f>
        <v>46</v>
      </c>
      <c r="B50" s="48" t="str">
        <f>'[2]Forarbejdede produkter'!B50</f>
        <v>For_prod_46</v>
      </c>
      <c r="C50" s="48">
        <f>'[2]Forarbejdede produkter'!C50</f>
        <v>0</v>
      </c>
      <c r="D50" s="48">
        <f>'[2]Forarbejdede produkter'!D50</f>
        <v>0</v>
      </c>
      <c r="E50" s="48">
        <f>'[2]Forarbejdede produkter'!E50</f>
        <v>0</v>
      </c>
      <c r="F50" s="48">
        <f>'[2]Forarbejdede produkter'!F50</f>
        <v>0</v>
      </c>
      <c r="G50" s="48">
        <f>'[2]Forarbejdede produkter'!G50</f>
        <v>0</v>
      </c>
      <c r="H50" s="55"/>
      <c r="I50" s="50">
        <f>'[2]Forarbejdede produkter'!I50</f>
        <v>0</v>
      </c>
      <c r="J50" s="50">
        <f>'[2]Forarbejdede produkter'!J50</f>
        <v>0</v>
      </c>
      <c r="K50" s="50">
        <f>'[2]Forarbejdede produkter'!K50</f>
        <v>0</v>
      </c>
      <c r="L50" s="50">
        <f>'[2]Forarbejdede produkter'!L50</f>
        <v>0</v>
      </c>
      <c r="M50" s="50">
        <f>'[2]Forarbejdede produkter'!M50</f>
        <v>0</v>
      </c>
      <c r="N50" s="50">
        <f>'[2]Forarbejdede produkter'!N50</f>
        <v>0</v>
      </c>
      <c r="O50" s="50">
        <f>'[2]Forarbejdede produkter'!O50</f>
        <v>0</v>
      </c>
      <c r="Q50" s="43"/>
      <c r="R50" s="43"/>
      <c r="S50" s="43"/>
      <c r="T50" s="43"/>
      <c r="U50" s="43"/>
      <c r="V50" s="43"/>
      <c r="W50" s="43"/>
      <c r="X50" s="51"/>
      <c r="Y50" s="52">
        <f>'[2]Forarbejdede produkter'!Y50</f>
        <v>46</v>
      </c>
      <c r="Z50" s="53" t="str">
        <f>'[2]Forarbejdede produkter'!Z50</f>
        <v>For_prod_46</v>
      </c>
      <c r="AA50" s="53">
        <f>'[2]Forarbejdede produkter'!AA50</f>
        <v>0</v>
      </c>
      <c r="AB50" s="53" t="e">
        <f>'[2]Forarbejdede produkter'!AB50</f>
        <v>#N/A</v>
      </c>
      <c r="AC50" s="53" t="e">
        <f>'[2]Forarbejdede produkter'!AC50</f>
        <v>#N/A</v>
      </c>
      <c r="AD50" s="53">
        <f>'[2]Forarbejdede produkter'!AD50</f>
        <v>0</v>
      </c>
      <c r="AE50" s="53">
        <f>'[2]Forarbejdede produkter'!AE50</f>
        <v>0</v>
      </c>
      <c r="AF50" s="53">
        <f>'[2]Forarbejdede produkter'!AF50</f>
        <v>0</v>
      </c>
      <c r="AI50" s="43">
        <f>'[2]Forarbejdede produkter'!AI50</f>
        <v>46</v>
      </c>
      <c r="AJ50" s="54" t="str">
        <f>'[2]Forarbejdede produkter'!AJ50</f>
        <v>Malkekvaeg_godning_afsat_på_mark_org</v>
      </c>
      <c r="AK50" s="54" t="str">
        <f>'[2]Forarbejdede produkter'!AK50</f>
        <v>Cattle_dung_urine_field_org</v>
      </c>
      <c r="AL50" s="54" t="str">
        <f>'[2]Forarbejdede produkter'!AL50</f>
        <v>Dung_field_org</v>
      </c>
      <c r="AM50" s="54" t="str">
        <f>'[2]Forarbejdede produkter'!AM50</f>
        <v>Field_application</v>
      </c>
      <c r="AN50" s="54">
        <f>'[2]Forarbejdede produkter'!AN50</f>
        <v>87</v>
      </c>
      <c r="AO50" s="54" t="str">
        <f>'[2]Forarbejdede produkter'!AO50</f>
        <v>Kg</v>
      </c>
      <c r="AP50" s="118" t="str">
        <f>'[2]Forarbejdede produkter'!AP50</f>
        <v>TS; Som for gylle fra bindestald</v>
      </c>
      <c r="AQ50" s="120">
        <f>'[2]Forarbejdede produkter'!AQ50</f>
        <v>80</v>
      </c>
      <c r="AR50" s="121" t="str">
        <f>'[2]Forarbejdede produkter'!AR50</f>
        <v>(VS_initial/100)*DM_waste</v>
      </c>
      <c r="AS50" s="123"/>
      <c r="AT50" s="123"/>
      <c r="AU50" s="122">
        <f>'[2]Forarbejdede produkter'!AT50</f>
        <v>1</v>
      </c>
      <c r="AV50" s="121">
        <f>'[2]Forarbejdede produkter'!AU50</f>
        <v>0.24</v>
      </c>
      <c r="AW50" s="123"/>
      <c r="AX50" s="122">
        <f>'[2]Forarbejdede produkter'!AW50</f>
        <v>0</v>
      </c>
      <c r="AY50" s="120" t="str">
        <f>'[2]Forarbejdede produkter'!AX50</f>
        <v>VS er samlet mængde af VS for den pågældende gødning; MCF og B0 er som anført til venstre</v>
      </c>
      <c r="AZ50" s="120" t="str">
        <f>'[2]Forarbejdede produkter'!AY50</f>
        <v>VS*(MCF/100)*B0*0.67*9.375</v>
      </c>
      <c r="BA50" s="120">
        <f>'[2]Forarbejdede produkter'!AZ50</f>
        <v>0</v>
      </c>
      <c r="BB50" s="120">
        <f>'[2]Forarbejdede produkter'!BA50</f>
        <v>0</v>
      </c>
      <c r="BC50" s="120" t="str">
        <f>'[2]Forarbejdede produkter'!BB50</f>
        <v>VS*(MCF/100)*B0*0.67*55+VS*(MCF/100)*B0*1000*4*0.02175</v>
      </c>
      <c r="BD50" s="120">
        <f>'[2]Forarbejdede produkter'!BC50</f>
        <v>0</v>
      </c>
      <c r="BE50" s="120">
        <f>'[2]Forarbejdede produkter'!BD50</f>
        <v>0</v>
      </c>
      <c r="BF50" s="120" t="str">
        <f>'[2]Forarbejdede produkter'!BE50</f>
        <v>VS*(MCF/100)*B0*0.67*9.375</v>
      </c>
      <c r="BG50" s="120">
        <f>'[2]Forarbejdede produkter'!BF50</f>
        <v>0</v>
      </c>
      <c r="BH50" s="120">
        <f>'[2]Forarbejdede produkter'!BG50</f>
        <v>0</v>
      </c>
      <c r="BI50" s="121" t="str">
        <f>'[2]Forarbejdede produkter'!BH50</f>
        <v>VS*(MCF/100)*B0*0.67*(12/16)*4</v>
      </c>
      <c r="BJ50" s="123"/>
      <c r="BK50" s="122">
        <f>'[2]Forarbejdede produkter'!BJ50</f>
        <v>0</v>
      </c>
      <c r="BL50" s="120">
        <f>'[2]Forarbejdede produkter'!BK50</f>
        <v>0</v>
      </c>
      <c r="BM50" s="120">
        <f>'[2]Forarbejdede produkter'!BL50</f>
        <v>0</v>
      </c>
      <c r="BN50" s="120">
        <f>'[2]Forarbejdede produkter'!BM50</f>
        <v>0</v>
      </c>
      <c r="BO50" s="120" t="str">
        <f>'[2]Forarbejdede produkter'!BN50</f>
        <v>VS*(MCF/100)*B0*0.67*(12/16)</v>
      </c>
      <c r="BP50" s="120">
        <f>'[2]Forarbejdede produkter'!BO50</f>
        <v>0</v>
      </c>
      <c r="BQ50" s="120">
        <f>'[2]Forarbejdede produkter'!BP50</f>
        <v>0</v>
      </c>
      <c r="BR50" s="120">
        <f>'[2]Forarbejdede produkter'!BQ50</f>
        <v>0</v>
      </c>
      <c r="BS50" s="120">
        <f>'[2]Forarbejdede produkter'!BR50</f>
        <v>0</v>
      </c>
      <c r="BT50" s="120">
        <f>'[2]Forarbejdede produkter'!BS50</f>
        <v>0</v>
      </c>
      <c r="BU50" s="120">
        <f>'[2]Forarbejdede produkter'!BT50</f>
        <v>0</v>
      </c>
      <c r="BV50" s="120">
        <f>'[2]Forarbejdede produkter'!BU50</f>
        <v>0</v>
      </c>
      <c r="BW50" s="120">
        <f>'[2]Forarbejdede produkter'!BV50</f>
        <v>1.5</v>
      </c>
      <c r="BX50" s="120">
        <f>'[2]Forarbejdede produkter'!BW50</f>
        <v>0</v>
      </c>
      <c r="BY50" s="121">
        <f>'[2]Forarbejdede produkter'!BX50</f>
        <v>0</v>
      </c>
      <c r="BZ50" s="123">
        <f>'[2]Forarbejdede produkter'!BY50</f>
        <v>7.5</v>
      </c>
      <c r="CA50" s="122">
        <f>'[2]Forarbejdede produkter'!BZ50</f>
        <v>0</v>
      </c>
      <c r="CB50" s="120">
        <f>'[2]Forarbejdede produkter'!CA50</f>
        <v>0</v>
      </c>
      <c r="CC50" s="120">
        <f>'[2]Forarbejdede produkter'!CB50</f>
        <v>7</v>
      </c>
      <c r="CD50" s="120">
        <f>'[2]Forarbejdede produkter'!CC50</f>
        <v>0</v>
      </c>
      <c r="CE50" s="121">
        <f>'[2]Forarbejdede produkter'!CD50</f>
        <v>0</v>
      </c>
      <c r="CF50" s="123"/>
      <c r="CG50" s="123"/>
      <c r="CH50" s="123"/>
      <c r="CI50" s="123"/>
      <c r="CJ50" s="123"/>
      <c r="CK50" s="127">
        <f>'[2]Forarbejdede produkter'!CX50</f>
        <v>0</v>
      </c>
      <c r="CL50" s="123"/>
    </row>
    <row r="51" spans="1:90" ht="15.6" x14ac:dyDescent="0.3">
      <c r="A51" s="47">
        <f>'[2]Forarbejdede produkter'!A51</f>
        <v>47</v>
      </c>
      <c r="B51" s="48" t="str">
        <f>'[2]Forarbejdede produkter'!B51</f>
        <v>For_prod_47</v>
      </c>
      <c r="C51" s="48">
        <f>'[2]Forarbejdede produkter'!C51</f>
        <v>0</v>
      </c>
      <c r="D51" s="48">
        <f>'[2]Forarbejdede produkter'!D51</f>
        <v>0</v>
      </c>
      <c r="E51" s="48">
        <f>'[2]Forarbejdede produkter'!E51</f>
        <v>0</v>
      </c>
      <c r="F51" s="48">
        <f>'[2]Forarbejdede produkter'!F51</f>
        <v>0</v>
      </c>
      <c r="G51" s="48">
        <f>'[2]Forarbejdede produkter'!G51</f>
        <v>0</v>
      </c>
      <c r="H51" s="55"/>
      <c r="I51" s="50">
        <f>'[2]Forarbejdede produkter'!I51</f>
        <v>0</v>
      </c>
      <c r="J51" s="50">
        <f>'[2]Forarbejdede produkter'!J51</f>
        <v>0</v>
      </c>
      <c r="K51" s="50">
        <f>'[2]Forarbejdede produkter'!K51</f>
        <v>0</v>
      </c>
      <c r="L51" s="50">
        <f>'[2]Forarbejdede produkter'!L51</f>
        <v>0</v>
      </c>
      <c r="M51" s="50">
        <f>'[2]Forarbejdede produkter'!M51</f>
        <v>0</v>
      </c>
      <c r="N51" s="50">
        <f>'[2]Forarbejdede produkter'!N51</f>
        <v>0</v>
      </c>
      <c r="O51" s="50">
        <f>'[2]Forarbejdede produkter'!O51</f>
        <v>0</v>
      </c>
      <c r="Q51" s="43"/>
      <c r="R51" s="43"/>
      <c r="S51" s="43"/>
      <c r="T51" s="43"/>
      <c r="U51" s="43"/>
      <c r="V51" s="43"/>
      <c r="W51" s="43"/>
      <c r="X51" s="51"/>
      <c r="Y51" s="52">
        <f>'[2]Forarbejdede produkter'!Y51</f>
        <v>47</v>
      </c>
      <c r="Z51" s="53" t="str">
        <f>'[2]Forarbejdede produkter'!Z51</f>
        <v>For_prod_47</v>
      </c>
      <c r="AA51" s="53">
        <f>'[2]Forarbejdede produkter'!AA51</f>
        <v>0</v>
      </c>
      <c r="AB51" s="53" t="e">
        <f>'[2]Forarbejdede produkter'!AB51</f>
        <v>#N/A</v>
      </c>
      <c r="AC51" s="53" t="e">
        <f>'[2]Forarbejdede produkter'!AC51</f>
        <v>#N/A</v>
      </c>
      <c r="AD51" s="53">
        <f>'[2]Forarbejdede produkter'!AD51</f>
        <v>0</v>
      </c>
      <c r="AE51" s="53">
        <f>'[2]Forarbejdede produkter'!AE51</f>
        <v>0</v>
      </c>
      <c r="AF51" s="53">
        <f>'[2]Forarbejdede produkter'!AF51</f>
        <v>0</v>
      </c>
      <c r="AI51" s="43">
        <f>'[2]Forarbejdede produkter'!AI51</f>
        <v>47</v>
      </c>
      <c r="AJ51" s="54" t="str">
        <f>'[2]Forarbejdede produkter'!AJ51</f>
        <v>Malkekvaeg_gylle_sengestald_fast_gulv_org</v>
      </c>
      <c r="AK51" s="54" t="str">
        <f>'[2]Forarbejdede produkter'!AK51</f>
        <v>Cattle_slurry_org</v>
      </c>
      <c r="AL51" s="54" t="str">
        <f>'[2]Forarbejdede produkter'!AL51</f>
        <v>Livestock_manure_org</v>
      </c>
      <c r="AM51" s="54" t="str">
        <f>'[2]Forarbejdede produkter'!AM51</f>
        <v>Field_application</v>
      </c>
      <c r="AN51" s="54">
        <f>'[2]Forarbejdede produkter'!AN51</f>
        <v>80</v>
      </c>
      <c r="AO51" s="54" t="str">
        <f>'[2]Forarbejdede produkter'!AO51</f>
        <v>Kg</v>
      </c>
      <c r="AP51" s="118">
        <f>'[2]Forarbejdede produkter'!AP51</f>
        <v>0</v>
      </c>
      <c r="AQ51" s="120">
        <f>'[2]Forarbejdede produkter'!AQ51</f>
        <v>80</v>
      </c>
      <c r="AR51" s="121" t="str">
        <f>'[2]Forarbejdede produkter'!AR51</f>
        <v>(VS_initial/100)*DM_waste+DM_straw*(1-(4.5/100))</v>
      </c>
      <c r="AS51" s="123"/>
      <c r="AT51" s="123"/>
      <c r="AU51" s="122">
        <f>'[2]Forarbejdede produkter'!AT51</f>
        <v>6.61</v>
      </c>
      <c r="AV51" s="121">
        <f>'[2]Forarbejdede produkter'!AU51</f>
        <v>0.24</v>
      </c>
      <c r="AW51" s="123"/>
      <c r="AX51" s="122">
        <f>'[2]Forarbejdede produkter'!AW51</f>
        <v>0</v>
      </c>
      <c r="AY51" s="120" t="str">
        <f>'[2]Forarbejdede produkter'!AX51</f>
        <v>VS er samlet mængde af VS for den pågældende gødning; MCF og B0 er som anført til venstre</v>
      </c>
      <c r="AZ51" s="120" t="str">
        <f>'[2]Forarbejdede produkter'!AY51</f>
        <v>VS*(MCF/100)*B0*0.67*9.375</v>
      </c>
      <c r="BA51" s="120">
        <f>'[2]Forarbejdede produkter'!AZ51</f>
        <v>0</v>
      </c>
      <c r="BB51" s="120">
        <f>'[2]Forarbejdede produkter'!BA51</f>
        <v>0</v>
      </c>
      <c r="BC51" s="120" t="str">
        <f>'[2]Forarbejdede produkter'!BB51</f>
        <v>VS*(MCF/100)*B0*0.67*55+VS*(MCF/100)*B0*1000*4*0.02175</v>
      </c>
      <c r="BD51" s="120">
        <f>'[2]Forarbejdede produkter'!BC51</f>
        <v>0</v>
      </c>
      <c r="BE51" s="120">
        <f>'[2]Forarbejdede produkter'!BD51</f>
        <v>0</v>
      </c>
      <c r="BF51" s="120" t="str">
        <f>'[2]Forarbejdede produkter'!BE51</f>
        <v>VS*(MCF/100)*B0*0.67*9.375</v>
      </c>
      <c r="BG51" s="120">
        <f>'[2]Forarbejdede produkter'!BF51</f>
        <v>0</v>
      </c>
      <c r="BH51" s="120">
        <f>'[2]Forarbejdede produkter'!BG51</f>
        <v>0</v>
      </c>
      <c r="BI51" s="121" t="str">
        <f>'[2]Forarbejdede produkter'!BH51</f>
        <v>VS*(MCF/100)*B0*0.67*(12/16)*4</v>
      </c>
      <c r="BJ51" s="123"/>
      <c r="BK51" s="122">
        <f>'[2]Forarbejdede produkter'!BJ51</f>
        <v>0</v>
      </c>
      <c r="BL51" s="120">
        <f>'[2]Forarbejdede produkter'!BK51</f>
        <v>0</v>
      </c>
      <c r="BM51" s="120">
        <f>'[2]Forarbejdede produkter'!BL51</f>
        <v>0</v>
      </c>
      <c r="BN51" s="120">
        <f>'[2]Forarbejdede produkter'!BM51</f>
        <v>0</v>
      </c>
      <c r="BO51" s="120" t="str">
        <f>'[2]Forarbejdede produkter'!BN51</f>
        <v>VS*(MCF/100)*B0*0.67*(12/16)</v>
      </c>
      <c r="BP51" s="120">
        <f>'[2]Forarbejdede produkter'!BO51</f>
        <v>0</v>
      </c>
      <c r="BQ51" s="120">
        <f>'[2]Forarbejdede produkter'!BP51</f>
        <v>0</v>
      </c>
      <c r="BR51" s="120">
        <f>'[2]Forarbejdede produkter'!BQ51</f>
        <v>0</v>
      </c>
      <c r="BS51" s="120">
        <f>'[2]Forarbejdede produkter'!BR51</f>
        <v>0</v>
      </c>
      <c r="BT51" s="120">
        <f>'[2]Forarbejdede produkter'!BS51</f>
        <v>0</v>
      </c>
      <c r="BU51" s="120">
        <f>'[2]Forarbejdede produkter'!BT51</f>
        <v>0</v>
      </c>
      <c r="BV51" s="120">
        <f>'[2]Forarbejdede produkter'!BU51</f>
        <v>0</v>
      </c>
      <c r="BW51" s="120">
        <f>'[2]Forarbejdede produkter'!BV51</f>
        <v>0</v>
      </c>
      <c r="BX51" s="120">
        <f>'[2]Forarbejdede produkter'!BW51</f>
        <v>0</v>
      </c>
      <c r="BY51" s="121">
        <f>'[2]Forarbejdede produkter'!BX51</f>
        <v>0</v>
      </c>
      <c r="BZ51" s="123">
        <f>'[2]Forarbejdede produkter'!BY51</f>
        <v>0</v>
      </c>
      <c r="CA51" s="122">
        <f>'[2]Forarbejdede produkter'!BZ51</f>
        <v>0</v>
      </c>
      <c r="CB51" s="120">
        <f>'[2]Forarbejdede produkter'!CA51</f>
        <v>0</v>
      </c>
      <c r="CC51" s="120">
        <f>'[2]Forarbejdede produkter'!CB51</f>
        <v>12</v>
      </c>
      <c r="CD51" s="120">
        <f>'[2]Forarbejdede produkter'!CC51</f>
        <v>0</v>
      </c>
      <c r="CE51" s="121">
        <f>'[2]Forarbejdede produkter'!CD51</f>
        <v>0</v>
      </c>
      <c r="CF51" s="123"/>
      <c r="CG51" s="123"/>
      <c r="CH51" s="123"/>
      <c r="CI51" s="123"/>
      <c r="CJ51" s="123"/>
      <c r="CK51" s="127">
        <f>'[2]Forarbejdede produkter'!CX51</f>
        <v>0</v>
      </c>
      <c r="CL51" s="123"/>
    </row>
    <row r="52" spans="1:90" ht="15.6" x14ac:dyDescent="0.3">
      <c r="A52" s="47">
        <f>'[2]Forarbejdede produkter'!A52</f>
        <v>48</v>
      </c>
      <c r="B52" s="48" t="str">
        <f>'[2]Forarbejdede produkter'!B52</f>
        <v>For_prod_48</v>
      </c>
      <c r="C52" s="48">
        <f>'[2]Forarbejdede produkter'!C52</f>
        <v>0</v>
      </c>
      <c r="D52" s="48">
        <f>'[2]Forarbejdede produkter'!D52</f>
        <v>0</v>
      </c>
      <c r="E52" s="48">
        <f>'[2]Forarbejdede produkter'!E52</f>
        <v>0</v>
      </c>
      <c r="F52" s="48">
        <f>'[2]Forarbejdede produkter'!F52</f>
        <v>0</v>
      </c>
      <c r="G52" s="48">
        <f>'[2]Forarbejdede produkter'!G52</f>
        <v>0</v>
      </c>
      <c r="H52" s="55"/>
      <c r="I52" s="50">
        <f>'[2]Forarbejdede produkter'!I52</f>
        <v>0</v>
      </c>
      <c r="J52" s="50">
        <f>'[2]Forarbejdede produkter'!J52</f>
        <v>0</v>
      </c>
      <c r="K52" s="50">
        <f>'[2]Forarbejdede produkter'!K52</f>
        <v>0</v>
      </c>
      <c r="L52" s="50">
        <f>'[2]Forarbejdede produkter'!L52</f>
        <v>0</v>
      </c>
      <c r="M52" s="50">
        <f>'[2]Forarbejdede produkter'!M52</f>
        <v>0</v>
      </c>
      <c r="N52" s="50">
        <f>'[2]Forarbejdede produkter'!N52</f>
        <v>0</v>
      </c>
      <c r="O52" s="50">
        <f>'[2]Forarbejdede produkter'!O52</f>
        <v>0</v>
      </c>
      <c r="Q52" s="43"/>
      <c r="R52" s="43"/>
      <c r="S52" s="43"/>
      <c r="T52" s="43"/>
      <c r="U52" s="43"/>
      <c r="V52" s="43"/>
      <c r="W52" s="43"/>
      <c r="X52" s="51"/>
      <c r="Y52" s="52">
        <f>'[2]Forarbejdede produkter'!Y52</f>
        <v>48</v>
      </c>
      <c r="Z52" s="53" t="str">
        <f>'[2]Forarbejdede produkter'!Z52</f>
        <v>For_prod_48</v>
      </c>
      <c r="AA52" s="53">
        <f>'[2]Forarbejdede produkter'!AA52</f>
        <v>0</v>
      </c>
      <c r="AB52" s="53" t="e">
        <f>'[2]Forarbejdede produkter'!AB52</f>
        <v>#N/A</v>
      </c>
      <c r="AC52" s="53" t="e">
        <f>'[2]Forarbejdede produkter'!AC52</f>
        <v>#N/A</v>
      </c>
      <c r="AD52" s="53">
        <f>'[2]Forarbejdede produkter'!AD52</f>
        <v>0</v>
      </c>
      <c r="AE52" s="53">
        <f>'[2]Forarbejdede produkter'!AE52</f>
        <v>0</v>
      </c>
      <c r="AF52" s="53">
        <f>'[2]Forarbejdede produkter'!AF52</f>
        <v>0</v>
      </c>
      <c r="AI52" s="43">
        <f>'[2]Forarbejdede produkter'!AI52</f>
        <v>48</v>
      </c>
      <c r="AJ52" s="54" t="str">
        <f>'[2]Forarbejdede produkter'!AJ52</f>
        <v>Malkekvaeg_gylle_sengestald_draenet_org</v>
      </c>
      <c r="AK52" s="54" t="str">
        <f>'[2]Forarbejdede produkter'!AK52</f>
        <v>Cattle_slurry_org</v>
      </c>
      <c r="AL52" s="54" t="str">
        <f>'[2]Forarbejdede produkter'!AL52</f>
        <v>Livestock_manure_org</v>
      </c>
      <c r="AM52" s="54" t="str">
        <f>'[2]Forarbejdede produkter'!AM52</f>
        <v>Field_application</v>
      </c>
      <c r="AN52" s="54">
        <f>'[2]Forarbejdede produkter'!AN52</f>
        <v>80</v>
      </c>
      <c r="AO52" s="54" t="str">
        <f>'[2]Forarbejdede produkter'!AO52</f>
        <v>Kg</v>
      </c>
      <c r="AP52" s="118">
        <f>'[2]Forarbejdede produkter'!AP52</f>
        <v>0</v>
      </c>
      <c r="AQ52" s="120">
        <f>'[2]Forarbejdede produkter'!AQ52</f>
        <v>80</v>
      </c>
      <c r="AR52" s="121" t="str">
        <f>'[2]Forarbejdede produkter'!AR52</f>
        <v>(VS_initial/100)*DM_waste+DM_straw*(1-(4.5/100))</v>
      </c>
      <c r="AS52" s="123"/>
      <c r="AT52" s="123"/>
      <c r="AU52" s="122">
        <f>'[2]Forarbejdede produkter'!AT52</f>
        <v>6.61</v>
      </c>
      <c r="AV52" s="121">
        <f>'[2]Forarbejdede produkter'!AU52</f>
        <v>0.24</v>
      </c>
      <c r="AW52" s="123"/>
      <c r="AX52" s="122">
        <f>'[2]Forarbejdede produkter'!AW52</f>
        <v>0</v>
      </c>
      <c r="AY52" s="120" t="str">
        <f>'[2]Forarbejdede produkter'!AX52</f>
        <v>VS er samlet mængde af VS for den pågældende gødning; MCF og B0 er som anført til venstre</v>
      </c>
      <c r="AZ52" s="120" t="str">
        <f>'[2]Forarbejdede produkter'!AY52</f>
        <v>VS*(MCF/100)*B0*0.67*9.375</v>
      </c>
      <c r="BA52" s="120">
        <f>'[2]Forarbejdede produkter'!AZ52</f>
        <v>0</v>
      </c>
      <c r="BB52" s="120">
        <f>'[2]Forarbejdede produkter'!BA52</f>
        <v>0</v>
      </c>
      <c r="BC52" s="120" t="str">
        <f>'[2]Forarbejdede produkter'!BB52</f>
        <v>VS*(MCF/100)*B0*0.67*55+VS*(MCF/100)*B0*1000*4*0.02175</v>
      </c>
      <c r="BD52" s="120">
        <f>'[2]Forarbejdede produkter'!BC52</f>
        <v>0</v>
      </c>
      <c r="BE52" s="120">
        <f>'[2]Forarbejdede produkter'!BD52</f>
        <v>0</v>
      </c>
      <c r="BF52" s="120" t="str">
        <f>'[2]Forarbejdede produkter'!BE52</f>
        <v>VS*(MCF/100)*B0*0.67*9.375</v>
      </c>
      <c r="BG52" s="120">
        <f>'[2]Forarbejdede produkter'!BF52</f>
        <v>0</v>
      </c>
      <c r="BH52" s="120">
        <f>'[2]Forarbejdede produkter'!BG52</f>
        <v>0</v>
      </c>
      <c r="BI52" s="121" t="str">
        <f>'[2]Forarbejdede produkter'!BH52</f>
        <v>VS*(MCF/100)*B0*0.67*(12/16)*4</v>
      </c>
      <c r="BJ52" s="123"/>
      <c r="BK52" s="122">
        <f>'[2]Forarbejdede produkter'!BJ52</f>
        <v>0</v>
      </c>
      <c r="BL52" s="120">
        <f>'[2]Forarbejdede produkter'!BK52</f>
        <v>0</v>
      </c>
      <c r="BM52" s="120">
        <f>'[2]Forarbejdede produkter'!BL52</f>
        <v>0</v>
      </c>
      <c r="BN52" s="120">
        <f>'[2]Forarbejdede produkter'!BM52</f>
        <v>0</v>
      </c>
      <c r="BO52" s="120" t="str">
        <f>'[2]Forarbejdede produkter'!BN52</f>
        <v>VS*(MCF/100)*B0*0.67*(12/16)</v>
      </c>
      <c r="BP52" s="120">
        <f>'[2]Forarbejdede produkter'!BO52</f>
        <v>0</v>
      </c>
      <c r="BQ52" s="120">
        <f>'[2]Forarbejdede produkter'!BP52</f>
        <v>0</v>
      </c>
      <c r="BR52" s="120">
        <f>'[2]Forarbejdede produkter'!BQ52</f>
        <v>0</v>
      </c>
      <c r="BS52" s="120">
        <f>'[2]Forarbejdede produkter'!BR52</f>
        <v>0</v>
      </c>
      <c r="BT52" s="120">
        <f>'[2]Forarbejdede produkter'!BS52</f>
        <v>0</v>
      </c>
      <c r="BU52" s="120">
        <f>'[2]Forarbejdede produkter'!BT52</f>
        <v>0</v>
      </c>
      <c r="BV52" s="120">
        <f>'[2]Forarbejdede produkter'!BU52</f>
        <v>0</v>
      </c>
      <c r="BW52" s="120">
        <f>'[2]Forarbejdede produkter'!BV52</f>
        <v>0</v>
      </c>
      <c r="BX52" s="120">
        <f>'[2]Forarbejdede produkter'!BW52</f>
        <v>0</v>
      </c>
      <c r="BY52" s="121">
        <f>'[2]Forarbejdede produkter'!BX52</f>
        <v>0</v>
      </c>
      <c r="BZ52" s="123">
        <f>'[2]Forarbejdede produkter'!BY52</f>
        <v>0</v>
      </c>
      <c r="CA52" s="122">
        <f>'[2]Forarbejdede produkter'!BZ52</f>
        <v>0</v>
      </c>
      <c r="CB52" s="120">
        <f>'[2]Forarbejdede produkter'!CA52</f>
        <v>0</v>
      </c>
      <c r="CC52" s="120">
        <f>'[2]Forarbejdede produkter'!CB52</f>
        <v>6.24</v>
      </c>
      <c r="CD52" s="120">
        <f>'[2]Forarbejdede produkter'!CC52</f>
        <v>0</v>
      </c>
      <c r="CE52" s="121">
        <f>'[2]Forarbejdede produkter'!CD52</f>
        <v>0</v>
      </c>
      <c r="CF52" s="123"/>
      <c r="CG52" s="123"/>
      <c r="CH52" s="123"/>
      <c r="CI52" s="123"/>
      <c r="CJ52" s="123"/>
      <c r="CK52" s="127">
        <f>'[2]Forarbejdede produkter'!CX52</f>
        <v>0</v>
      </c>
      <c r="CL52" s="123"/>
    </row>
    <row r="53" spans="1:90" ht="15.6" x14ac:dyDescent="0.3">
      <c r="A53" s="47">
        <f>'[2]Forarbejdede produkter'!A53</f>
        <v>49</v>
      </c>
      <c r="B53" s="48" t="str">
        <f>'[2]Forarbejdede produkter'!B53</f>
        <v>For_prod_49</v>
      </c>
      <c r="C53" s="48">
        <f>'[2]Forarbejdede produkter'!C53</f>
        <v>0</v>
      </c>
      <c r="D53" s="48">
        <f>'[2]Forarbejdede produkter'!D53</f>
        <v>0</v>
      </c>
      <c r="E53" s="48">
        <f>'[2]Forarbejdede produkter'!E53</f>
        <v>0</v>
      </c>
      <c r="F53" s="48">
        <f>'[2]Forarbejdede produkter'!F53</f>
        <v>0</v>
      </c>
      <c r="G53" s="48">
        <f>'[2]Forarbejdede produkter'!G53</f>
        <v>0</v>
      </c>
      <c r="H53" s="55"/>
      <c r="I53" s="50">
        <f>'[2]Forarbejdede produkter'!I53</f>
        <v>0</v>
      </c>
      <c r="J53" s="50">
        <f>'[2]Forarbejdede produkter'!J53</f>
        <v>0</v>
      </c>
      <c r="K53" s="50">
        <f>'[2]Forarbejdede produkter'!K53</f>
        <v>0</v>
      </c>
      <c r="L53" s="50">
        <f>'[2]Forarbejdede produkter'!L53</f>
        <v>0</v>
      </c>
      <c r="M53" s="50">
        <f>'[2]Forarbejdede produkter'!M53</f>
        <v>0</v>
      </c>
      <c r="N53" s="50">
        <f>'[2]Forarbejdede produkter'!N53</f>
        <v>0</v>
      </c>
      <c r="O53" s="50">
        <f>'[2]Forarbejdede produkter'!O53</f>
        <v>0</v>
      </c>
      <c r="Q53" s="43"/>
      <c r="R53" s="43"/>
      <c r="S53" s="43"/>
      <c r="T53" s="43"/>
      <c r="U53" s="43"/>
      <c r="V53" s="43"/>
      <c r="W53" s="43"/>
      <c r="X53" s="51"/>
      <c r="Y53" s="52">
        <f>'[2]Forarbejdede produkter'!Y53</f>
        <v>49</v>
      </c>
      <c r="Z53" s="53" t="str">
        <f>'[2]Forarbejdede produkter'!Z53</f>
        <v>For_prod_49</v>
      </c>
      <c r="AA53" s="53">
        <f>'[2]Forarbejdede produkter'!AA53</f>
        <v>0</v>
      </c>
      <c r="AB53" s="53" t="e">
        <f>'[2]Forarbejdede produkter'!AB53</f>
        <v>#N/A</v>
      </c>
      <c r="AC53" s="53" t="e">
        <f>'[2]Forarbejdede produkter'!AC53</f>
        <v>#N/A</v>
      </c>
      <c r="AD53" s="53">
        <f>'[2]Forarbejdede produkter'!AD53</f>
        <v>0</v>
      </c>
      <c r="AE53" s="53">
        <f>'[2]Forarbejdede produkter'!AE53</f>
        <v>0</v>
      </c>
      <c r="AF53" s="53">
        <f>'[2]Forarbejdede produkter'!AF53</f>
        <v>0</v>
      </c>
      <c r="AI53" s="43">
        <f>'[2]Forarbejdede produkter'!AI53</f>
        <v>49</v>
      </c>
      <c r="AJ53" s="54" t="str">
        <f>'[2]Forarbejdede produkter'!AJ53</f>
        <v>Malkekvaeg_gylle_dybstroelse_spalter_linespil_org</v>
      </c>
      <c r="AK53" s="54" t="str">
        <f>'[2]Forarbejdede produkter'!AK53</f>
        <v>Cattle_slurry_org</v>
      </c>
      <c r="AL53" s="54" t="str">
        <f>'[2]Forarbejdede produkter'!AL53</f>
        <v>Livestock_manure_org</v>
      </c>
      <c r="AM53" s="54" t="str">
        <f>'[2]Forarbejdede produkter'!AM53</f>
        <v>Field_application</v>
      </c>
      <c r="AN53" s="54">
        <f>'[2]Forarbejdede produkter'!AN53</f>
        <v>69</v>
      </c>
      <c r="AO53" s="54" t="str">
        <f>'[2]Forarbejdede produkter'!AO53</f>
        <v>Kg</v>
      </c>
      <c r="AP53" s="118">
        <f>'[2]Forarbejdede produkter'!AP53</f>
        <v>0</v>
      </c>
      <c r="AQ53" s="120">
        <f>'[2]Forarbejdede produkter'!AQ53</f>
        <v>80</v>
      </c>
      <c r="AR53" s="121" t="str">
        <f>'[2]Forarbejdede produkter'!AR53</f>
        <v>(VS_initial/100)*DM_waste+DM_straw*(1-(4.5/100))</v>
      </c>
      <c r="AS53" s="123"/>
      <c r="AT53" s="123"/>
      <c r="AU53" s="122">
        <f>'[2]Forarbejdede produkter'!AT53</f>
        <v>6.61</v>
      </c>
      <c r="AV53" s="121">
        <f>'[2]Forarbejdede produkter'!AU53</f>
        <v>0.24</v>
      </c>
      <c r="AW53" s="123"/>
      <c r="AX53" s="122">
        <f>'[2]Forarbejdede produkter'!AW53</f>
        <v>0</v>
      </c>
      <c r="AY53" s="120" t="str">
        <f>'[2]Forarbejdede produkter'!AX53</f>
        <v>VS er samlet mængde af VS for den pågældende gødning; MCF og B0 er som anført til venstre</v>
      </c>
      <c r="AZ53" s="120" t="str">
        <f>'[2]Forarbejdede produkter'!AY53</f>
        <v>VS*(MCF/100)*B0*0.67*9.375</v>
      </c>
      <c r="BA53" s="120">
        <f>'[2]Forarbejdede produkter'!AZ53</f>
        <v>0</v>
      </c>
      <c r="BB53" s="120">
        <f>'[2]Forarbejdede produkter'!BA53</f>
        <v>0</v>
      </c>
      <c r="BC53" s="120" t="str">
        <f>'[2]Forarbejdede produkter'!BB53</f>
        <v>VS*(MCF/100)*B0*0.67*55+VS*(MCF/100)*B0*1000*4*0.02175</v>
      </c>
      <c r="BD53" s="120">
        <f>'[2]Forarbejdede produkter'!BC53</f>
        <v>0</v>
      </c>
      <c r="BE53" s="120">
        <f>'[2]Forarbejdede produkter'!BD53</f>
        <v>0</v>
      </c>
      <c r="BF53" s="120" t="str">
        <f>'[2]Forarbejdede produkter'!BE53</f>
        <v>VS*(MCF/100)*B0*0.67*9.375</v>
      </c>
      <c r="BG53" s="120">
        <f>'[2]Forarbejdede produkter'!BF53</f>
        <v>0</v>
      </c>
      <c r="BH53" s="120">
        <f>'[2]Forarbejdede produkter'!BG53</f>
        <v>0</v>
      </c>
      <c r="BI53" s="121" t="str">
        <f>'[2]Forarbejdede produkter'!BH53</f>
        <v>VS*(MCF/100)*B0*0.67*(12/16)*4</v>
      </c>
      <c r="BJ53" s="123"/>
      <c r="BK53" s="122">
        <f>'[2]Forarbejdede produkter'!BJ53</f>
        <v>0</v>
      </c>
      <c r="BL53" s="120">
        <f>'[2]Forarbejdede produkter'!BK53</f>
        <v>0</v>
      </c>
      <c r="BM53" s="120">
        <f>'[2]Forarbejdede produkter'!BL53</f>
        <v>0</v>
      </c>
      <c r="BN53" s="120">
        <f>'[2]Forarbejdede produkter'!BM53</f>
        <v>0</v>
      </c>
      <c r="BO53" s="120" t="str">
        <f>'[2]Forarbejdede produkter'!BN53</f>
        <v>VS*(MCF/100)*B0*0.67*(12/16)</v>
      </c>
      <c r="BP53" s="120">
        <f>'[2]Forarbejdede produkter'!BO53</f>
        <v>0</v>
      </c>
      <c r="BQ53" s="120">
        <f>'[2]Forarbejdede produkter'!BP53</f>
        <v>0</v>
      </c>
      <c r="BR53" s="120">
        <f>'[2]Forarbejdede produkter'!BQ53</f>
        <v>0</v>
      </c>
      <c r="BS53" s="120">
        <f>'[2]Forarbejdede produkter'!BR53</f>
        <v>0</v>
      </c>
      <c r="BT53" s="120">
        <f>'[2]Forarbejdede produkter'!BS53</f>
        <v>0</v>
      </c>
      <c r="BU53" s="120">
        <f>'[2]Forarbejdede produkter'!BT53</f>
        <v>0</v>
      </c>
      <c r="BV53" s="120">
        <f>'[2]Forarbejdede produkter'!BU53</f>
        <v>0</v>
      </c>
      <c r="BW53" s="120">
        <f>'[2]Forarbejdede produkter'!BV53</f>
        <v>0</v>
      </c>
      <c r="BX53" s="120">
        <f>'[2]Forarbejdede produkter'!BW53</f>
        <v>0</v>
      </c>
      <c r="BY53" s="121">
        <f>'[2]Forarbejdede produkter'!BX53</f>
        <v>0</v>
      </c>
      <c r="BZ53" s="123">
        <f>'[2]Forarbejdede produkter'!BY53</f>
        <v>0</v>
      </c>
      <c r="CA53" s="122">
        <f>'[2]Forarbejdede produkter'!BZ53</f>
        <v>0</v>
      </c>
      <c r="CB53" s="120">
        <f>'[2]Forarbejdede produkter'!CA53</f>
        <v>0</v>
      </c>
      <c r="CC53" s="120">
        <f>'[2]Forarbejdede produkter'!CB53</f>
        <v>7.2</v>
      </c>
      <c r="CD53" s="120">
        <f>'[2]Forarbejdede produkter'!CC53</f>
        <v>0</v>
      </c>
      <c r="CE53" s="121">
        <f>'[2]Forarbejdede produkter'!CD53</f>
        <v>0</v>
      </c>
      <c r="CF53" s="123"/>
      <c r="CG53" s="123"/>
      <c r="CH53" s="123"/>
      <c r="CI53" s="123"/>
      <c r="CJ53" s="123"/>
      <c r="CK53" s="127">
        <f>'[2]Forarbejdede produkter'!CX53</f>
        <v>0</v>
      </c>
      <c r="CL53" s="123"/>
    </row>
    <row r="54" spans="1:90" ht="15.6" x14ac:dyDescent="0.3">
      <c r="A54" s="47">
        <f>'[2]Forarbejdede produkter'!A54</f>
        <v>50</v>
      </c>
      <c r="B54" s="48" t="str">
        <f>'[2]Forarbejdede produkter'!B54</f>
        <v>For_prod_50</v>
      </c>
      <c r="C54" s="48">
        <f>'[2]Forarbejdede produkter'!C54</f>
        <v>0</v>
      </c>
      <c r="D54" s="48">
        <f>'[2]Forarbejdede produkter'!D54</f>
        <v>0</v>
      </c>
      <c r="E54" s="48">
        <f>'[2]Forarbejdede produkter'!E54</f>
        <v>0</v>
      </c>
      <c r="F54" s="48">
        <f>'[2]Forarbejdede produkter'!F54</f>
        <v>0</v>
      </c>
      <c r="G54" s="48">
        <f>'[2]Forarbejdede produkter'!G54</f>
        <v>0</v>
      </c>
      <c r="H54" s="55"/>
      <c r="I54" s="50">
        <f>'[2]Forarbejdede produkter'!I54</f>
        <v>0</v>
      </c>
      <c r="J54" s="50">
        <f>'[2]Forarbejdede produkter'!J54</f>
        <v>0</v>
      </c>
      <c r="K54" s="50">
        <f>'[2]Forarbejdede produkter'!K54</f>
        <v>0</v>
      </c>
      <c r="L54" s="50">
        <f>'[2]Forarbejdede produkter'!L54</f>
        <v>0</v>
      </c>
      <c r="M54" s="50">
        <f>'[2]Forarbejdede produkter'!M54</f>
        <v>0</v>
      </c>
      <c r="N54" s="50">
        <f>'[2]Forarbejdede produkter'!N54</f>
        <v>0</v>
      </c>
      <c r="O54" s="50">
        <f>'[2]Forarbejdede produkter'!O54</f>
        <v>0</v>
      </c>
      <c r="Q54" s="43"/>
      <c r="R54" s="43"/>
      <c r="S54" s="43"/>
      <c r="T54" s="43"/>
      <c r="U54" s="43"/>
      <c r="V54" s="43"/>
      <c r="W54" s="43"/>
      <c r="X54" s="51"/>
      <c r="Y54" s="52">
        <f>'[2]Forarbejdede produkter'!Y54</f>
        <v>50</v>
      </c>
      <c r="Z54" s="53" t="str">
        <f>'[2]Forarbejdede produkter'!Z54</f>
        <v>For_prod_50</v>
      </c>
      <c r="AA54" s="53">
        <f>'[2]Forarbejdede produkter'!AA54</f>
        <v>0</v>
      </c>
      <c r="AB54" s="53" t="e">
        <f>'[2]Forarbejdede produkter'!AB54</f>
        <v>#N/A</v>
      </c>
      <c r="AC54" s="53" t="e">
        <f>'[2]Forarbejdede produkter'!AC54</f>
        <v>#N/A</v>
      </c>
      <c r="AD54" s="53">
        <f>'[2]Forarbejdede produkter'!AD54</f>
        <v>0</v>
      </c>
      <c r="AE54" s="53">
        <f>'[2]Forarbejdede produkter'!AE54</f>
        <v>0</v>
      </c>
      <c r="AF54" s="53">
        <f>'[2]Forarbejdede produkter'!AF54</f>
        <v>0</v>
      </c>
      <c r="AI54" s="43">
        <f>'[2]Forarbejdede produkter'!AI54</f>
        <v>50</v>
      </c>
      <c r="AJ54" s="54" t="str">
        <f>'[2]Forarbejdede produkter'!AJ54</f>
        <v>Malkekvaeg_gylle_dybstroelse_spalter_ring_bag_org</v>
      </c>
      <c r="AK54" s="54" t="str">
        <f>'[2]Forarbejdede produkter'!AK54</f>
        <v>Cattle_slurry_org</v>
      </c>
      <c r="AL54" s="54" t="str">
        <f>'[2]Forarbejdede produkter'!AL54</f>
        <v>Livestock_manure_org</v>
      </c>
      <c r="AM54" s="54" t="str">
        <f>'[2]Forarbejdede produkter'!AM54</f>
        <v>Field_application</v>
      </c>
      <c r="AN54" s="54">
        <f>'[2]Forarbejdede produkter'!AN54</f>
        <v>69</v>
      </c>
      <c r="AO54" s="54" t="str">
        <f>'[2]Forarbejdede produkter'!AO54</f>
        <v>Kg</v>
      </c>
      <c r="AP54" s="118">
        <f>'[2]Forarbejdede produkter'!AP54</f>
        <v>0</v>
      </c>
      <c r="AQ54" s="120">
        <f>'[2]Forarbejdede produkter'!AQ54</f>
        <v>80</v>
      </c>
      <c r="AR54" s="121" t="str">
        <f>'[2]Forarbejdede produkter'!AR54</f>
        <v>(VS_initial/100)*DM_waste+DM_straw*(1-(4.5/100))</v>
      </c>
      <c r="AS54" s="123"/>
      <c r="AT54" s="123"/>
      <c r="AU54" s="122">
        <f>'[2]Forarbejdede produkter'!AT54</f>
        <v>6.61</v>
      </c>
      <c r="AV54" s="121">
        <f>'[2]Forarbejdede produkter'!AU54</f>
        <v>0.24</v>
      </c>
      <c r="AW54" s="123"/>
      <c r="AX54" s="122">
        <f>'[2]Forarbejdede produkter'!AW54</f>
        <v>0</v>
      </c>
      <c r="AY54" s="120" t="str">
        <f>'[2]Forarbejdede produkter'!AX54</f>
        <v>VS er samlet mængde af VS for den pågældende gødning; MCF og B0 er som anført til venstre</v>
      </c>
      <c r="AZ54" s="120" t="str">
        <f>'[2]Forarbejdede produkter'!AY54</f>
        <v>VS*(MCF/100)*B0*0.67*9.375</v>
      </c>
      <c r="BA54" s="120">
        <f>'[2]Forarbejdede produkter'!AZ54</f>
        <v>0</v>
      </c>
      <c r="BB54" s="120">
        <f>'[2]Forarbejdede produkter'!BA54</f>
        <v>0</v>
      </c>
      <c r="BC54" s="120" t="str">
        <f>'[2]Forarbejdede produkter'!BB54</f>
        <v>VS*(MCF/100)*B0*0.67*55+VS*(MCF/100)*B0*1000*4*0.02175</v>
      </c>
      <c r="BD54" s="120">
        <f>'[2]Forarbejdede produkter'!BC54</f>
        <v>0</v>
      </c>
      <c r="BE54" s="120">
        <f>'[2]Forarbejdede produkter'!BD54</f>
        <v>0</v>
      </c>
      <c r="BF54" s="120" t="str">
        <f>'[2]Forarbejdede produkter'!BE54</f>
        <v>VS*(MCF/100)*B0*0.67*9.375</v>
      </c>
      <c r="BG54" s="120">
        <f>'[2]Forarbejdede produkter'!BF54</f>
        <v>0</v>
      </c>
      <c r="BH54" s="120">
        <f>'[2]Forarbejdede produkter'!BG54</f>
        <v>0</v>
      </c>
      <c r="BI54" s="121" t="str">
        <f>'[2]Forarbejdede produkter'!BH54</f>
        <v>VS*(MCF/100)*B0*0.67*(12/16)*4</v>
      </c>
      <c r="BJ54" s="123"/>
      <c r="BK54" s="122">
        <f>'[2]Forarbejdede produkter'!BJ54</f>
        <v>0</v>
      </c>
      <c r="BL54" s="120">
        <f>'[2]Forarbejdede produkter'!BK54</f>
        <v>0</v>
      </c>
      <c r="BM54" s="120">
        <f>'[2]Forarbejdede produkter'!BL54</f>
        <v>0</v>
      </c>
      <c r="BN54" s="120">
        <f>'[2]Forarbejdede produkter'!BM54</f>
        <v>0</v>
      </c>
      <c r="BO54" s="120" t="str">
        <f>'[2]Forarbejdede produkter'!BN54</f>
        <v>VS*(MCF/100)*B0*0.67*(12/16)</v>
      </c>
      <c r="BP54" s="120">
        <f>'[2]Forarbejdede produkter'!BO54</f>
        <v>0</v>
      </c>
      <c r="BQ54" s="120">
        <f>'[2]Forarbejdede produkter'!BP54</f>
        <v>0</v>
      </c>
      <c r="BR54" s="120">
        <f>'[2]Forarbejdede produkter'!BQ54</f>
        <v>0</v>
      </c>
      <c r="BS54" s="120">
        <f>'[2]Forarbejdede produkter'!BR54</f>
        <v>0</v>
      </c>
      <c r="BT54" s="120">
        <f>'[2]Forarbejdede produkter'!BS54</f>
        <v>0</v>
      </c>
      <c r="BU54" s="120">
        <f>'[2]Forarbejdede produkter'!BT54</f>
        <v>0</v>
      </c>
      <c r="BV54" s="120">
        <f>'[2]Forarbejdede produkter'!BU54</f>
        <v>0</v>
      </c>
      <c r="BW54" s="120">
        <f>'[2]Forarbejdede produkter'!BV54</f>
        <v>0</v>
      </c>
      <c r="BX54" s="120">
        <f>'[2]Forarbejdede produkter'!BW54</f>
        <v>0</v>
      </c>
      <c r="BY54" s="121">
        <f>'[2]Forarbejdede produkter'!BX54</f>
        <v>0</v>
      </c>
      <c r="BZ54" s="123">
        <f>'[2]Forarbejdede produkter'!BY54</f>
        <v>0</v>
      </c>
      <c r="CA54" s="122">
        <f>'[2]Forarbejdede produkter'!BZ54</f>
        <v>0</v>
      </c>
      <c r="CB54" s="120">
        <f>'[2]Forarbejdede produkter'!CA54</f>
        <v>0</v>
      </c>
      <c r="CC54" s="120">
        <f>'[2]Forarbejdede produkter'!CB54</f>
        <v>8.1</v>
      </c>
      <c r="CD54" s="120">
        <f>'[2]Forarbejdede produkter'!CC54</f>
        <v>0</v>
      </c>
      <c r="CE54" s="121">
        <f>'[2]Forarbejdede produkter'!CD54</f>
        <v>0</v>
      </c>
      <c r="CF54" s="123"/>
      <c r="CG54" s="123"/>
      <c r="CH54" s="123"/>
      <c r="CI54" s="123"/>
      <c r="CJ54" s="123"/>
      <c r="CK54" s="127">
        <f>'[2]Forarbejdede produkter'!CX54</f>
        <v>0</v>
      </c>
      <c r="CL54" s="123"/>
    </row>
    <row r="55" spans="1:90" ht="15.6" x14ac:dyDescent="0.3">
      <c r="A55" s="47">
        <f>'[2]Forarbejdede produkter'!A55</f>
        <v>51</v>
      </c>
      <c r="B55" s="48" t="str">
        <f>'[2]Forarbejdede produkter'!B55</f>
        <v>For_prod_51</v>
      </c>
      <c r="C55" s="48">
        <f>'[2]Forarbejdede produkter'!C55</f>
        <v>0</v>
      </c>
      <c r="D55" s="48">
        <f>'[2]Forarbejdede produkter'!D55</f>
        <v>0</v>
      </c>
      <c r="E55" s="48">
        <f>'[2]Forarbejdede produkter'!E55</f>
        <v>0</v>
      </c>
      <c r="F55" s="48">
        <f>'[2]Forarbejdede produkter'!F55</f>
        <v>0</v>
      </c>
      <c r="G55" s="48">
        <f>'[2]Forarbejdede produkter'!G55</f>
        <v>0</v>
      </c>
      <c r="H55" s="55"/>
      <c r="I55" s="50">
        <f>'[2]Forarbejdede produkter'!I55</f>
        <v>0</v>
      </c>
      <c r="J55" s="50">
        <f>'[2]Forarbejdede produkter'!J55</f>
        <v>0</v>
      </c>
      <c r="K55" s="50">
        <f>'[2]Forarbejdede produkter'!K55</f>
        <v>0</v>
      </c>
      <c r="L55" s="50">
        <f>'[2]Forarbejdede produkter'!L55</f>
        <v>0</v>
      </c>
      <c r="M55" s="50">
        <f>'[2]Forarbejdede produkter'!M55</f>
        <v>0</v>
      </c>
      <c r="N55" s="50">
        <f>'[2]Forarbejdede produkter'!N55</f>
        <v>0</v>
      </c>
      <c r="O55" s="50">
        <f>'[2]Forarbejdede produkter'!O55</f>
        <v>0</v>
      </c>
      <c r="Q55" s="43"/>
      <c r="R55" s="43"/>
      <c r="S55" s="43"/>
      <c r="T55" s="43"/>
      <c r="U55" s="43"/>
      <c r="V55" s="43"/>
      <c r="W55" s="43"/>
      <c r="X55" s="51"/>
      <c r="Y55" s="52">
        <f>'[2]Forarbejdede produkter'!Y55</f>
        <v>51</v>
      </c>
      <c r="Z55" s="53" t="str">
        <f>'[2]Forarbejdede produkter'!Z55</f>
        <v>For_prod_51</v>
      </c>
      <c r="AA55" s="53">
        <f>'[2]Forarbejdede produkter'!AA55</f>
        <v>0</v>
      </c>
      <c r="AB55" s="53" t="e">
        <f>'[2]Forarbejdede produkter'!AB55</f>
        <v>#N/A</v>
      </c>
      <c r="AC55" s="53" t="e">
        <f>'[2]Forarbejdede produkter'!AC55</f>
        <v>#N/A</v>
      </c>
      <c r="AD55" s="53">
        <f>'[2]Forarbejdede produkter'!AD55</f>
        <v>0</v>
      </c>
      <c r="AE55" s="53">
        <f>'[2]Forarbejdede produkter'!AE55</f>
        <v>0</v>
      </c>
      <c r="AF55" s="53">
        <f>'[2]Forarbejdede produkter'!AF55</f>
        <v>0</v>
      </c>
      <c r="AI55" s="43">
        <f>'[2]Forarbejdede produkter'!AI55</f>
        <v>51</v>
      </c>
      <c r="AJ55" s="54" t="str">
        <f>'[2]Forarbejdede produkter'!AJ55</f>
        <v>Malkekvaeg_gylle_dybstroelse_draenet_bag_org</v>
      </c>
      <c r="AK55" s="54" t="str">
        <f>'[2]Forarbejdede produkter'!AK55</f>
        <v>Cattle_slurry_org</v>
      </c>
      <c r="AL55" s="54" t="str">
        <f>'[2]Forarbejdede produkter'!AL55</f>
        <v>Livestock_manure_org</v>
      </c>
      <c r="AM55" s="54" t="str">
        <f>'[2]Forarbejdede produkter'!AM55</f>
        <v>Field_application</v>
      </c>
      <c r="AN55" s="54">
        <f>'[2]Forarbejdede produkter'!AN55</f>
        <v>69</v>
      </c>
      <c r="AO55" s="54" t="str">
        <f>'[2]Forarbejdede produkter'!AO55</f>
        <v>Kg</v>
      </c>
      <c r="AP55" s="118">
        <f>'[2]Forarbejdede produkter'!AP55</f>
        <v>0</v>
      </c>
      <c r="AQ55" s="120">
        <f>'[2]Forarbejdede produkter'!AQ55</f>
        <v>80</v>
      </c>
      <c r="AR55" s="121" t="str">
        <f>'[2]Forarbejdede produkter'!AR55</f>
        <v>(VS_initial/100)*DM_waste+DM_straw*(1-(4.5/100))</v>
      </c>
      <c r="AS55" s="123"/>
      <c r="AT55" s="123"/>
      <c r="AU55" s="122">
        <f>'[2]Forarbejdede produkter'!AT55</f>
        <v>6.61</v>
      </c>
      <c r="AV55" s="121">
        <f>'[2]Forarbejdede produkter'!AU55</f>
        <v>0.24</v>
      </c>
      <c r="AW55" s="123"/>
      <c r="AX55" s="122">
        <f>'[2]Forarbejdede produkter'!AW55</f>
        <v>0</v>
      </c>
      <c r="AY55" s="120" t="str">
        <f>'[2]Forarbejdede produkter'!AX55</f>
        <v>VS er samlet mængde af VS for den pågældende gødning; MCF og B0 er som anført til venstre</v>
      </c>
      <c r="AZ55" s="120" t="str">
        <f>'[2]Forarbejdede produkter'!AY55</f>
        <v>VS*(MCF/100)*B0*0.67*9.375</v>
      </c>
      <c r="BA55" s="120">
        <f>'[2]Forarbejdede produkter'!AZ55</f>
        <v>0</v>
      </c>
      <c r="BB55" s="120">
        <f>'[2]Forarbejdede produkter'!BA55</f>
        <v>0</v>
      </c>
      <c r="BC55" s="120" t="str">
        <f>'[2]Forarbejdede produkter'!BB55</f>
        <v>VS*(MCF/100)*B0*0.67*55+VS*(MCF/100)*B0*1000*4*0.02175</v>
      </c>
      <c r="BD55" s="120">
        <f>'[2]Forarbejdede produkter'!BC55</f>
        <v>0</v>
      </c>
      <c r="BE55" s="120">
        <f>'[2]Forarbejdede produkter'!BD55</f>
        <v>0</v>
      </c>
      <c r="BF55" s="120" t="str">
        <f>'[2]Forarbejdede produkter'!BE55</f>
        <v>VS*(MCF/100)*B0*0.67*9.375</v>
      </c>
      <c r="BG55" s="120">
        <f>'[2]Forarbejdede produkter'!BF55</f>
        <v>0</v>
      </c>
      <c r="BH55" s="120">
        <f>'[2]Forarbejdede produkter'!BG55</f>
        <v>0</v>
      </c>
      <c r="BI55" s="121" t="str">
        <f>'[2]Forarbejdede produkter'!BH55</f>
        <v>VS*(MCF/100)*B0*0.67*(12/16)*4</v>
      </c>
      <c r="BJ55" s="123"/>
      <c r="BK55" s="122">
        <f>'[2]Forarbejdede produkter'!BJ55</f>
        <v>0</v>
      </c>
      <c r="BL55" s="120">
        <f>'[2]Forarbejdede produkter'!BK55</f>
        <v>0</v>
      </c>
      <c r="BM55" s="120">
        <f>'[2]Forarbejdede produkter'!BL55</f>
        <v>0</v>
      </c>
      <c r="BN55" s="120">
        <f>'[2]Forarbejdede produkter'!BM55</f>
        <v>0</v>
      </c>
      <c r="BO55" s="120" t="str">
        <f>'[2]Forarbejdede produkter'!BN55</f>
        <v>VS*(MCF/100)*B0*0.67*(12/16)</v>
      </c>
      <c r="BP55" s="120">
        <f>'[2]Forarbejdede produkter'!BO55</f>
        <v>0</v>
      </c>
      <c r="BQ55" s="120">
        <f>'[2]Forarbejdede produkter'!BP55</f>
        <v>0</v>
      </c>
      <c r="BR55" s="120">
        <f>'[2]Forarbejdede produkter'!BQ55</f>
        <v>0</v>
      </c>
      <c r="BS55" s="120">
        <f>'[2]Forarbejdede produkter'!BR55</f>
        <v>0</v>
      </c>
      <c r="BT55" s="120">
        <f>'[2]Forarbejdede produkter'!BS55</f>
        <v>0</v>
      </c>
      <c r="BU55" s="120">
        <f>'[2]Forarbejdede produkter'!BT55</f>
        <v>0</v>
      </c>
      <c r="BV55" s="120">
        <f>'[2]Forarbejdede produkter'!BU55</f>
        <v>0</v>
      </c>
      <c r="BW55" s="120">
        <f>'[2]Forarbejdede produkter'!BV55</f>
        <v>0</v>
      </c>
      <c r="BX55" s="120">
        <f>'[2]Forarbejdede produkter'!BW55</f>
        <v>0</v>
      </c>
      <c r="BY55" s="121">
        <f>'[2]Forarbejdede produkter'!BX55</f>
        <v>0</v>
      </c>
      <c r="BZ55" s="123">
        <f>'[2]Forarbejdede produkter'!BY55</f>
        <v>0</v>
      </c>
      <c r="CA55" s="122">
        <f>'[2]Forarbejdede produkter'!BZ55</f>
        <v>0</v>
      </c>
      <c r="CB55" s="120">
        <f>'[2]Forarbejdede produkter'!CA55</f>
        <v>0</v>
      </c>
      <c r="CC55" s="120">
        <f>'[2]Forarbejdede produkter'!CB55</f>
        <v>6.24</v>
      </c>
      <c r="CD55" s="120">
        <f>'[2]Forarbejdede produkter'!CC55</f>
        <v>0</v>
      </c>
      <c r="CE55" s="121">
        <f>'[2]Forarbejdede produkter'!CD55</f>
        <v>0</v>
      </c>
      <c r="CF55" s="123"/>
      <c r="CG55" s="123"/>
      <c r="CH55" s="123"/>
      <c r="CI55" s="123"/>
      <c r="CJ55" s="123"/>
      <c r="CK55" s="127">
        <f>'[2]Forarbejdede produkter'!CX55</f>
        <v>0</v>
      </c>
      <c r="CL55" s="123"/>
    </row>
    <row r="56" spans="1:90" ht="15.6" x14ac:dyDescent="0.3">
      <c r="A56" s="47">
        <f>'[2]Forarbejdede produkter'!A56</f>
        <v>52</v>
      </c>
      <c r="B56" s="48" t="str">
        <f>'[2]Forarbejdede produkter'!B56</f>
        <v>For_prod_52</v>
      </c>
      <c r="C56" s="48">
        <f>'[2]Forarbejdede produkter'!C56</f>
        <v>0</v>
      </c>
      <c r="D56" s="48">
        <f>'[2]Forarbejdede produkter'!D56</f>
        <v>0</v>
      </c>
      <c r="E56" s="48">
        <f>'[2]Forarbejdede produkter'!E56</f>
        <v>0</v>
      </c>
      <c r="F56" s="48">
        <f>'[2]Forarbejdede produkter'!F56</f>
        <v>0</v>
      </c>
      <c r="G56" s="48">
        <f>'[2]Forarbejdede produkter'!G56</f>
        <v>0</v>
      </c>
      <c r="H56" s="55"/>
      <c r="I56" s="50">
        <f>'[2]Forarbejdede produkter'!I56</f>
        <v>0</v>
      </c>
      <c r="J56" s="50">
        <f>'[2]Forarbejdede produkter'!J56</f>
        <v>0</v>
      </c>
      <c r="K56" s="50">
        <f>'[2]Forarbejdede produkter'!K56</f>
        <v>0</v>
      </c>
      <c r="L56" s="50">
        <f>'[2]Forarbejdede produkter'!L56</f>
        <v>0</v>
      </c>
      <c r="M56" s="50">
        <f>'[2]Forarbejdede produkter'!M56</f>
        <v>0</v>
      </c>
      <c r="N56" s="50">
        <f>'[2]Forarbejdede produkter'!N56</f>
        <v>0</v>
      </c>
      <c r="O56" s="50">
        <f>'[2]Forarbejdede produkter'!O56</f>
        <v>0</v>
      </c>
      <c r="Q56" s="43"/>
      <c r="R56" s="43"/>
      <c r="S56" s="43"/>
      <c r="T56" s="43"/>
      <c r="U56" s="43"/>
      <c r="V56" s="43"/>
      <c r="W56" s="43"/>
      <c r="X56" s="51"/>
      <c r="Y56" s="52">
        <f>'[2]Forarbejdede produkter'!Y56</f>
        <v>52</v>
      </c>
      <c r="Z56" s="53" t="str">
        <f>'[2]Forarbejdede produkter'!Z56</f>
        <v>For_prod_52</v>
      </c>
      <c r="AA56" s="53">
        <f>'[2]Forarbejdede produkter'!AA56</f>
        <v>0</v>
      </c>
      <c r="AB56" s="53" t="e">
        <f>'[2]Forarbejdede produkter'!AB56</f>
        <v>#N/A</v>
      </c>
      <c r="AC56" s="53" t="e">
        <f>'[2]Forarbejdede produkter'!AC56</f>
        <v>#N/A</v>
      </c>
      <c r="AD56" s="53">
        <f>'[2]Forarbejdede produkter'!AD56</f>
        <v>0</v>
      </c>
      <c r="AE56" s="53">
        <f>'[2]Forarbejdede produkter'!AE56</f>
        <v>0</v>
      </c>
      <c r="AF56" s="53">
        <f>'[2]Forarbejdede produkter'!AF56</f>
        <v>0</v>
      </c>
      <c r="AI56" s="43">
        <f>'[2]Forarbejdede produkter'!AI56</f>
        <v>52</v>
      </c>
      <c r="AJ56" s="54" t="str">
        <f>'[2]Forarbejdede produkter'!AJ56</f>
        <v>Sl_pig_gylle_delvis_spaltegulv_50_75_gulv_conv</v>
      </c>
      <c r="AK56" s="54" t="str">
        <f>'[2]Forarbejdede produkter'!AK56</f>
        <v>Pig_slurry_conv</v>
      </c>
      <c r="AL56" s="54" t="str">
        <f>'[2]Forarbejdede produkter'!AL56</f>
        <v>Livestock_manure_conv</v>
      </c>
      <c r="AM56" s="54" t="str">
        <f>'[2]Forarbejdede produkter'!AM56</f>
        <v>Field_application</v>
      </c>
      <c r="AN56" s="54">
        <f>'[2]Forarbejdede produkter'!AN56</f>
        <v>66</v>
      </c>
      <c r="AO56" s="54" t="str">
        <f>'[2]Forarbejdede produkter'!AO56</f>
        <v>Kg</v>
      </c>
      <c r="AP56" s="118">
        <f>'[2]Forarbejdede produkter'!AP56</f>
        <v>0</v>
      </c>
      <c r="AQ56" s="120">
        <f>'[2]Forarbejdede produkter'!AQ56</f>
        <v>80</v>
      </c>
      <c r="AR56" s="121" t="str">
        <f>'[2]Forarbejdede produkter'!AR56</f>
        <v>(VS_initial/100)*DM_waste+DM_straw*(1-(4.5/100))</v>
      </c>
      <c r="AS56" s="123"/>
      <c r="AT56" s="123"/>
      <c r="AU56" s="122">
        <f>'[2]Forarbejdede produkter'!AT56</f>
        <v>9.32</v>
      </c>
      <c r="AV56" s="121">
        <f>'[2]Forarbejdede produkter'!AU56</f>
        <v>0.45</v>
      </c>
      <c r="AW56" s="123"/>
      <c r="AX56" s="122">
        <f>'[2]Forarbejdede produkter'!AW56</f>
        <v>0</v>
      </c>
      <c r="AY56" s="120" t="str">
        <f>'[2]Forarbejdede produkter'!AX56</f>
        <v>VS er samlet mængde af VS for den pågældende gødning; MCF og B0 er som anført til venstre</v>
      </c>
      <c r="AZ56" s="120" t="str">
        <f>'[2]Forarbejdede produkter'!AY56</f>
        <v>VS*(MCF/100)*B0*0.67*9.375</v>
      </c>
      <c r="BA56" s="120">
        <f>'[2]Forarbejdede produkter'!AZ56</f>
        <v>0</v>
      </c>
      <c r="BB56" s="120">
        <f>'[2]Forarbejdede produkter'!BA56</f>
        <v>0</v>
      </c>
      <c r="BC56" s="120" t="str">
        <f>'[2]Forarbejdede produkter'!BB56</f>
        <v>VS*(MCF/100)*B0*0.67*55+VS*(MCF/100)*B0*1000*4*0.02175</v>
      </c>
      <c r="BD56" s="120">
        <f>'[2]Forarbejdede produkter'!BC56</f>
        <v>0</v>
      </c>
      <c r="BE56" s="120">
        <f>'[2]Forarbejdede produkter'!BD56</f>
        <v>0</v>
      </c>
      <c r="BF56" s="120" t="str">
        <f>'[2]Forarbejdede produkter'!BE56</f>
        <v>VS*(MCF/100)*B0*0.67*9.375</v>
      </c>
      <c r="BG56" s="120">
        <f>'[2]Forarbejdede produkter'!BF56</f>
        <v>0</v>
      </c>
      <c r="BH56" s="120">
        <f>'[2]Forarbejdede produkter'!BG56</f>
        <v>0</v>
      </c>
      <c r="BI56" s="121" t="str">
        <f>'[2]Forarbejdede produkter'!BH56</f>
        <v>VS*(MCF/100)*B0*0.67*(12/16)*4</v>
      </c>
      <c r="BJ56" s="123"/>
      <c r="BK56" s="122">
        <f>'[2]Forarbejdede produkter'!BJ56</f>
        <v>0</v>
      </c>
      <c r="BL56" s="120">
        <f>'[2]Forarbejdede produkter'!BK56</f>
        <v>0</v>
      </c>
      <c r="BM56" s="120">
        <f>'[2]Forarbejdede produkter'!BL56</f>
        <v>0</v>
      </c>
      <c r="BN56" s="120">
        <f>'[2]Forarbejdede produkter'!BM56</f>
        <v>0</v>
      </c>
      <c r="BO56" s="120" t="str">
        <f>'[2]Forarbejdede produkter'!BN56</f>
        <v>VS*(MCF/100)*B0*0.67*(12/16)</v>
      </c>
      <c r="BP56" s="120">
        <f>'[2]Forarbejdede produkter'!BO56</f>
        <v>0</v>
      </c>
      <c r="BQ56" s="120">
        <f>'[2]Forarbejdede produkter'!BP56</f>
        <v>0</v>
      </c>
      <c r="BR56" s="120">
        <f>'[2]Forarbejdede produkter'!BQ56</f>
        <v>0</v>
      </c>
      <c r="BS56" s="120">
        <f>'[2]Forarbejdede produkter'!BR56</f>
        <v>0</v>
      </c>
      <c r="BT56" s="120">
        <f>'[2]Forarbejdede produkter'!BS56</f>
        <v>0</v>
      </c>
      <c r="BU56" s="120">
        <f>'[2]Forarbejdede produkter'!BT56</f>
        <v>0</v>
      </c>
      <c r="BV56" s="120">
        <f>'[2]Forarbejdede produkter'!BU56</f>
        <v>0</v>
      </c>
      <c r="BW56" s="120">
        <f>'[2]Forarbejdede produkter'!BV56</f>
        <v>0</v>
      </c>
      <c r="BX56" s="120">
        <f>'[2]Forarbejdede produkter'!BW56</f>
        <v>0</v>
      </c>
      <c r="BY56" s="121">
        <f>'[2]Forarbejdede produkter'!BX56</f>
        <v>0</v>
      </c>
      <c r="BZ56" s="123">
        <f>'[2]Forarbejdede produkter'!BY56</f>
        <v>0</v>
      </c>
      <c r="CA56" s="122">
        <f>'[2]Forarbejdede produkter'!BZ56</f>
        <v>0</v>
      </c>
      <c r="CB56" s="120">
        <f>'[2]Forarbejdede produkter'!CA56</f>
        <v>0</v>
      </c>
      <c r="CC56" s="120">
        <f>'[2]Forarbejdede produkter'!CB56</f>
        <v>9.77</v>
      </c>
      <c r="CD56" s="120">
        <f>'[2]Forarbejdede produkter'!CC56</f>
        <v>0</v>
      </c>
      <c r="CE56" s="121">
        <f>'[2]Forarbejdede produkter'!CD56</f>
        <v>0</v>
      </c>
      <c r="CF56" s="123"/>
      <c r="CG56" s="123"/>
      <c r="CH56" s="123"/>
      <c r="CI56" s="123"/>
      <c r="CJ56" s="123"/>
      <c r="CK56" s="127">
        <f>'[2]Forarbejdede produkter'!CX56</f>
        <v>0</v>
      </c>
      <c r="CL56" s="123"/>
    </row>
    <row r="57" spans="1:90" ht="15.6" x14ac:dyDescent="0.3">
      <c r="A57" s="47">
        <f>'[2]Forarbejdede produkter'!A57</f>
        <v>53</v>
      </c>
      <c r="B57" s="48" t="str">
        <f>'[2]Forarbejdede produkter'!B57</f>
        <v>For_prod_53</v>
      </c>
      <c r="C57" s="48">
        <f>'[2]Forarbejdede produkter'!C57</f>
        <v>0</v>
      </c>
      <c r="D57" s="48">
        <f>'[2]Forarbejdede produkter'!D57</f>
        <v>0</v>
      </c>
      <c r="E57" s="48">
        <f>'[2]Forarbejdede produkter'!E57</f>
        <v>0</v>
      </c>
      <c r="F57" s="48">
        <f>'[2]Forarbejdede produkter'!F57</f>
        <v>0</v>
      </c>
      <c r="G57" s="48">
        <f>'[2]Forarbejdede produkter'!G57</f>
        <v>0</v>
      </c>
      <c r="H57" s="55"/>
      <c r="I57" s="50">
        <f>'[2]Forarbejdede produkter'!I57</f>
        <v>0</v>
      </c>
      <c r="J57" s="50">
        <f>'[2]Forarbejdede produkter'!J57</f>
        <v>0</v>
      </c>
      <c r="K57" s="50">
        <f>'[2]Forarbejdede produkter'!K57</f>
        <v>0</v>
      </c>
      <c r="L57" s="50">
        <f>'[2]Forarbejdede produkter'!L57</f>
        <v>0</v>
      </c>
      <c r="M57" s="50">
        <f>'[2]Forarbejdede produkter'!M57</f>
        <v>0</v>
      </c>
      <c r="N57" s="50">
        <f>'[2]Forarbejdede produkter'!N57</f>
        <v>0</v>
      </c>
      <c r="O57" s="50">
        <f>'[2]Forarbejdede produkter'!O57</f>
        <v>0</v>
      </c>
      <c r="Q57" s="43"/>
      <c r="R57" s="43"/>
      <c r="S57" s="43"/>
      <c r="T57" s="43"/>
      <c r="U57" s="43"/>
      <c r="V57" s="43"/>
      <c r="W57" s="43"/>
      <c r="X57" s="51"/>
      <c r="Y57" s="52">
        <f>'[2]Forarbejdede produkter'!Y57</f>
        <v>53</v>
      </c>
      <c r="Z57" s="53" t="str">
        <f>'[2]Forarbejdede produkter'!Z57</f>
        <v>For_prod_53</v>
      </c>
      <c r="AA57" s="53">
        <f>'[2]Forarbejdede produkter'!AA57</f>
        <v>0</v>
      </c>
      <c r="AB57" s="53" t="e">
        <f>'[2]Forarbejdede produkter'!AB57</f>
        <v>#N/A</v>
      </c>
      <c r="AC57" s="53" t="e">
        <f>'[2]Forarbejdede produkter'!AC57</f>
        <v>#N/A</v>
      </c>
      <c r="AD57" s="53">
        <f>'[2]Forarbejdede produkter'!AD57</f>
        <v>0</v>
      </c>
      <c r="AE57" s="53">
        <f>'[2]Forarbejdede produkter'!AE57</f>
        <v>0</v>
      </c>
      <c r="AF57" s="53">
        <f>'[2]Forarbejdede produkter'!AF57</f>
        <v>0</v>
      </c>
      <c r="AI57" s="43">
        <f>'[2]Forarbejdede produkter'!AI57</f>
        <v>53</v>
      </c>
      <c r="AJ57" s="54" t="str">
        <f>'[2]Forarbejdede produkter'!AJ57</f>
        <v>Sl_pig_gylle_delvis_spaltegulv_25_49_gulv_conv</v>
      </c>
      <c r="AK57" s="54" t="str">
        <f>'[2]Forarbejdede produkter'!AK57</f>
        <v>Pig_slurry_conv</v>
      </c>
      <c r="AL57" s="54" t="str">
        <f>'[2]Forarbejdede produkter'!AL57</f>
        <v>Livestock_manure_conv</v>
      </c>
      <c r="AM57" s="54" t="str">
        <f>'[2]Forarbejdede produkter'!AM57</f>
        <v>Field_application</v>
      </c>
      <c r="AN57" s="54">
        <f>'[2]Forarbejdede produkter'!AN57</f>
        <v>66</v>
      </c>
      <c r="AO57" s="54" t="str">
        <f>'[2]Forarbejdede produkter'!AO57</f>
        <v>Kg</v>
      </c>
      <c r="AP57" s="118">
        <f>'[2]Forarbejdede produkter'!AP57</f>
        <v>0</v>
      </c>
      <c r="AQ57" s="120">
        <f>'[2]Forarbejdede produkter'!AQ57</f>
        <v>80</v>
      </c>
      <c r="AR57" s="121" t="str">
        <f>'[2]Forarbejdede produkter'!AR57</f>
        <v>(VS_initial/100)*DM_waste+DM_straw*(1-(4.5/100))</v>
      </c>
      <c r="AS57" s="123"/>
      <c r="AT57" s="123"/>
      <c r="AU57" s="122">
        <f>'[2]Forarbejdede produkter'!AT57</f>
        <v>9.32</v>
      </c>
      <c r="AV57" s="121">
        <f>'[2]Forarbejdede produkter'!AU57</f>
        <v>0.45</v>
      </c>
      <c r="AW57" s="123"/>
      <c r="AX57" s="122">
        <f>'[2]Forarbejdede produkter'!AW57</f>
        <v>0</v>
      </c>
      <c r="AY57" s="120" t="str">
        <f>'[2]Forarbejdede produkter'!AX57</f>
        <v>VS er samlet mængde af VS for den pågældende gødning; MCF og B0 er som anført til venstre</v>
      </c>
      <c r="AZ57" s="120" t="str">
        <f>'[2]Forarbejdede produkter'!AY57</f>
        <v>VS*(MCF/100)*B0*0.67*9.375</v>
      </c>
      <c r="BA57" s="120">
        <f>'[2]Forarbejdede produkter'!AZ57</f>
        <v>0</v>
      </c>
      <c r="BB57" s="120">
        <f>'[2]Forarbejdede produkter'!BA57</f>
        <v>0</v>
      </c>
      <c r="BC57" s="120" t="str">
        <f>'[2]Forarbejdede produkter'!BB57</f>
        <v>VS*(MCF/100)*B0*0.67*55+VS*(MCF/100)*B0*1000*4*0.02175</v>
      </c>
      <c r="BD57" s="120">
        <f>'[2]Forarbejdede produkter'!BC57</f>
        <v>0</v>
      </c>
      <c r="BE57" s="120">
        <f>'[2]Forarbejdede produkter'!BD57</f>
        <v>0</v>
      </c>
      <c r="BF57" s="120" t="str">
        <f>'[2]Forarbejdede produkter'!BE57</f>
        <v>VS*(MCF/100)*B0*0.67*9.375</v>
      </c>
      <c r="BG57" s="120">
        <f>'[2]Forarbejdede produkter'!BF57</f>
        <v>0</v>
      </c>
      <c r="BH57" s="120">
        <f>'[2]Forarbejdede produkter'!BG57</f>
        <v>0</v>
      </c>
      <c r="BI57" s="121" t="str">
        <f>'[2]Forarbejdede produkter'!BH57</f>
        <v>VS*(MCF/100)*B0*0.67*(12/16)*4</v>
      </c>
      <c r="BJ57" s="123"/>
      <c r="BK57" s="122">
        <f>'[2]Forarbejdede produkter'!BJ57</f>
        <v>0</v>
      </c>
      <c r="BL57" s="120">
        <f>'[2]Forarbejdede produkter'!BK57</f>
        <v>0</v>
      </c>
      <c r="BM57" s="120">
        <f>'[2]Forarbejdede produkter'!BL57</f>
        <v>0</v>
      </c>
      <c r="BN57" s="120">
        <f>'[2]Forarbejdede produkter'!BM57</f>
        <v>0</v>
      </c>
      <c r="BO57" s="120" t="str">
        <f>'[2]Forarbejdede produkter'!BN57</f>
        <v>VS*(MCF/100)*B0*0.67*(12/16)</v>
      </c>
      <c r="BP57" s="120">
        <f>'[2]Forarbejdede produkter'!BO57</f>
        <v>0</v>
      </c>
      <c r="BQ57" s="120">
        <f>'[2]Forarbejdede produkter'!BP57</f>
        <v>0</v>
      </c>
      <c r="BR57" s="120">
        <f>'[2]Forarbejdede produkter'!BQ57</f>
        <v>0</v>
      </c>
      <c r="BS57" s="120">
        <f>'[2]Forarbejdede produkter'!BR57</f>
        <v>0</v>
      </c>
      <c r="BT57" s="120">
        <f>'[2]Forarbejdede produkter'!BS57</f>
        <v>0</v>
      </c>
      <c r="BU57" s="120">
        <f>'[2]Forarbejdede produkter'!BT57</f>
        <v>0</v>
      </c>
      <c r="BV57" s="120">
        <f>'[2]Forarbejdede produkter'!BU57</f>
        <v>0</v>
      </c>
      <c r="BW57" s="120">
        <f>'[2]Forarbejdede produkter'!BV57</f>
        <v>0</v>
      </c>
      <c r="BX57" s="120">
        <f>'[2]Forarbejdede produkter'!BW57</f>
        <v>0</v>
      </c>
      <c r="BY57" s="121">
        <f>'[2]Forarbejdede produkter'!BX57</f>
        <v>0</v>
      </c>
      <c r="BZ57" s="123">
        <f>'[2]Forarbejdede produkter'!BY57</f>
        <v>0</v>
      </c>
      <c r="CA57" s="122">
        <f>'[2]Forarbejdede produkter'!BZ57</f>
        <v>0</v>
      </c>
      <c r="CB57" s="120">
        <f>'[2]Forarbejdede produkter'!CA57</f>
        <v>0</v>
      </c>
      <c r="CC57" s="120">
        <f>'[2]Forarbejdede produkter'!CB57</f>
        <v>12.73</v>
      </c>
      <c r="CD57" s="120">
        <f>'[2]Forarbejdede produkter'!CC57</f>
        <v>0</v>
      </c>
      <c r="CE57" s="121">
        <f>'[2]Forarbejdede produkter'!CD57</f>
        <v>0</v>
      </c>
      <c r="CF57" s="123"/>
      <c r="CG57" s="123"/>
      <c r="CH57" s="123"/>
      <c r="CI57" s="123"/>
      <c r="CJ57" s="123"/>
      <c r="CK57" s="127">
        <f>'[2]Forarbejdede produkter'!CX57</f>
        <v>0</v>
      </c>
      <c r="CL57" s="123"/>
    </row>
    <row r="58" spans="1:90" ht="15.6" x14ac:dyDescent="0.3">
      <c r="A58" s="47">
        <f>'[2]Forarbejdede produkter'!A58</f>
        <v>54</v>
      </c>
      <c r="B58" s="48" t="str">
        <f>'[2]Forarbejdede produkter'!B58</f>
        <v>For_prod_54</v>
      </c>
      <c r="C58" s="48">
        <f>'[2]Forarbejdede produkter'!C58</f>
        <v>0</v>
      </c>
      <c r="D58" s="48">
        <f>'[2]Forarbejdede produkter'!D58</f>
        <v>0</v>
      </c>
      <c r="E58" s="48">
        <f>'[2]Forarbejdede produkter'!E58</f>
        <v>0</v>
      </c>
      <c r="F58" s="48">
        <f>'[2]Forarbejdede produkter'!F58</f>
        <v>0</v>
      </c>
      <c r="G58" s="48">
        <f>'[2]Forarbejdede produkter'!G58</f>
        <v>0</v>
      </c>
      <c r="H58" s="55"/>
      <c r="I58" s="50">
        <f>'[2]Forarbejdede produkter'!I58</f>
        <v>0</v>
      </c>
      <c r="J58" s="50">
        <f>'[2]Forarbejdede produkter'!J58</f>
        <v>0</v>
      </c>
      <c r="K58" s="50">
        <f>'[2]Forarbejdede produkter'!K58</f>
        <v>0</v>
      </c>
      <c r="L58" s="50">
        <f>'[2]Forarbejdede produkter'!L58</f>
        <v>0</v>
      </c>
      <c r="M58" s="50">
        <f>'[2]Forarbejdede produkter'!M58</f>
        <v>0</v>
      </c>
      <c r="N58" s="50">
        <f>'[2]Forarbejdede produkter'!N58</f>
        <v>0</v>
      </c>
      <c r="O58" s="50">
        <f>'[2]Forarbejdede produkter'!O58</f>
        <v>0</v>
      </c>
      <c r="Q58" s="43"/>
      <c r="R58" s="43"/>
      <c r="S58" s="43"/>
      <c r="T58" s="43"/>
      <c r="U58" s="43"/>
      <c r="V58" s="43"/>
      <c r="W58" s="43"/>
      <c r="X58" s="51"/>
      <c r="Y58" s="52">
        <f>'[2]Forarbejdede produkter'!Y58</f>
        <v>54</v>
      </c>
      <c r="Z58" s="53" t="str">
        <f>'[2]Forarbejdede produkter'!Z58</f>
        <v>For_prod_54</v>
      </c>
      <c r="AA58" s="53">
        <f>'[2]Forarbejdede produkter'!AA58</f>
        <v>0</v>
      </c>
      <c r="AB58" s="53" t="e">
        <f>'[2]Forarbejdede produkter'!AB58</f>
        <v>#N/A</v>
      </c>
      <c r="AC58" s="53" t="e">
        <f>'[2]Forarbejdede produkter'!AC58</f>
        <v>#N/A</v>
      </c>
      <c r="AD58" s="53">
        <f>'[2]Forarbejdede produkter'!AD58</f>
        <v>0</v>
      </c>
      <c r="AE58" s="53">
        <f>'[2]Forarbejdede produkter'!AE58</f>
        <v>0</v>
      </c>
      <c r="AF58" s="53">
        <f>'[2]Forarbejdede produkter'!AF58</f>
        <v>0</v>
      </c>
      <c r="AI58" s="43">
        <f>'[2]Forarbejdede produkter'!AI58</f>
        <v>54</v>
      </c>
      <c r="AJ58" s="54" t="str">
        <f>'[2]Forarbejdede produkter'!AJ58</f>
        <v>Sl_pig_gylle_draenet_gulv_spalter_conv</v>
      </c>
      <c r="AK58" s="54" t="str">
        <f>'[2]Forarbejdede produkter'!AK58</f>
        <v>Pig_slurry_conv</v>
      </c>
      <c r="AL58" s="54" t="str">
        <f>'[2]Forarbejdede produkter'!AL58</f>
        <v>Livestock_manure_conv</v>
      </c>
      <c r="AM58" s="54" t="str">
        <f>'[2]Forarbejdede produkter'!AM58</f>
        <v>Field_application</v>
      </c>
      <c r="AN58" s="54">
        <f>'[2]Forarbejdede produkter'!AN58</f>
        <v>61</v>
      </c>
      <c r="AO58" s="54" t="str">
        <f>'[2]Forarbejdede produkter'!AO58</f>
        <v>Kg</v>
      </c>
      <c r="AP58" s="118">
        <f>'[2]Forarbejdede produkter'!AP58</f>
        <v>0</v>
      </c>
      <c r="AQ58" s="120">
        <f>'[2]Forarbejdede produkter'!AQ58</f>
        <v>80</v>
      </c>
      <c r="AR58" s="121" t="str">
        <f>'[2]Forarbejdede produkter'!AR58</f>
        <v>(VS_initial/100)*DM_waste+DM_straw*(1-(4.5/100))</v>
      </c>
      <c r="AS58" s="123"/>
      <c r="AT58" s="123"/>
      <c r="AU58" s="122">
        <f>'[2]Forarbejdede produkter'!AT58</f>
        <v>9.32</v>
      </c>
      <c r="AV58" s="121">
        <f>'[2]Forarbejdede produkter'!AU58</f>
        <v>0.45</v>
      </c>
      <c r="AW58" s="123"/>
      <c r="AX58" s="122">
        <f>'[2]Forarbejdede produkter'!AW58</f>
        <v>0</v>
      </c>
      <c r="AY58" s="120" t="str">
        <f>'[2]Forarbejdede produkter'!AX58</f>
        <v>VS er samlet mængde af VS for den pågældende gødning; MCF og B0 er som anført til venstre</v>
      </c>
      <c r="AZ58" s="120" t="str">
        <f>'[2]Forarbejdede produkter'!AY58</f>
        <v>VS*(MCF/100)*B0*0.67*9.375</v>
      </c>
      <c r="BA58" s="120">
        <f>'[2]Forarbejdede produkter'!AZ58</f>
        <v>0</v>
      </c>
      <c r="BB58" s="120">
        <f>'[2]Forarbejdede produkter'!BA58</f>
        <v>0</v>
      </c>
      <c r="BC58" s="120" t="str">
        <f>'[2]Forarbejdede produkter'!BB58</f>
        <v>VS*(MCF/100)*B0*0.67*55+VS*(MCF/100)*B0*1000*4*0.02175</v>
      </c>
      <c r="BD58" s="120">
        <f>'[2]Forarbejdede produkter'!BC58</f>
        <v>0</v>
      </c>
      <c r="BE58" s="120">
        <f>'[2]Forarbejdede produkter'!BD58</f>
        <v>0</v>
      </c>
      <c r="BF58" s="120" t="str">
        <f>'[2]Forarbejdede produkter'!BE58</f>
        <v>VS*(MCF/100)*B0*0.67*9.375</v>
      </c>
      <c r="BG58" s="120">
        <f>'[2]Forarbejdede produkter'!BF58</f>
        <v>0</v>
      </c>
      <c r="BH58" s="120">
        <f>'[2]Forarbejdede produkter'!BG58</f>
        <v>0</v>
      </c>
      <c r="BI58" s="121" t="str">
        <f>'[2]Forarbejdede produkter'!BH58</f>
        <v>VS*(MCF/100)*B0*0.67*(12/16)*4</v>
      </c>
      <c r="BJ58" s="123"/>
      <c r="BK58" s="122">
        <f>'[2]Forarbejdede produkter'!BJ58</f>
        <v>0</v>
      </c>
      <c r="BL58" s="120">
        <f>'[2]Forarbejdede produkter'!BK58</f>
        <v>0</v>
      </c>
      <c r="BM58" s="120">
        <f>'[2]Forarbejdede produkter'!BL58</f>
        <v>0</v>
      </c>
      <c r="BN58" s="120">
        <f>'[2]Forarbejdede produkter'!BM58</f>
        <v>0</v>
      </c>
      <c r="BO58" s="120" t="str">
        <f>'[2]Forarbejdede produkter'!BN58</f>
        <v>VS*(MCF/100)*B0*0.67*(12/16)</v>
      </c>
      <c r="BP58" s="120">
        <f>'[2]Forarbejdede produkter'!BO58</f>
        <v>0</v>
      </c>
      <c r="BQ58" s="120">
        <f>'[2]Forarbejdede produkter'!BP58</f>
        <v>0</v>
      </c>
      <c r="BR58" s="120">
        <f>'[2]Forarbejdede produkter'!BQ58</f>
        <v>0</v>
      </c>
      <c r="BS58" s="120">
        <f>'[2]Forarbejdede produkter'!BR58</f>
        <v>0</v>
      </c>
      <c r="BT58" s="120">
        <f>'[2]Forarbejdede produkter'!BS58</f>
        <v>0</v>
      </c>
      <c r="BU58" s="120">
        <f>'[2]Forarbejdede produkter'!BT58</f>
        <v>0</v>
      </c>
      <c r="BV58" s="120">
        <f>'[2]Forarbejdede produkter'!BU58</f>
        <v>0</v>
      </c>
      <c r="BW58" s="120">
        <f>'[2]Forarbejdede produkter'!BV58</f>
        <v>0</v>
      </c>
      <c r="BX58" s="120">
        <f>'[2]Forarbejdede produkter'!BW58</f>
        <v>0</v>
      </c>
      <c r="BY58" s="121">
        <f>'[2]Forarbejdede produkter'!BX58</f>
        <v>0</v>
      </c>
      <c r="BZ58" s="123">
        <f>'[2]Forarbejdede produkter'!BY58</f>
        <v>0</v>
      </c>
      <c r="CA58" s="122">
        <f>'[2]Forarbejdede produkter'!BZ58</f>
        <v>0</v>
      </c>
      <c r="CB58" s="120">
        <f>'[2]Forarbejdede produkter'!CA58</f>
        <v>0</v>
      </c>
      <c r="CC58" s="120">
        <f>'[2]Forarbejdede produkter'!CB58</f>
        <v>15.71</v>
      </c>
      <c r="CD58" s="120">
        <f>'[2]Forarbejdede produkter'!CC58</f>
        <v>0</v>
      </c>
      <c r="CE58" s="121">
        <f>'[2]Forarbejdede produkter'!CD58</f>
        <v>0</v>
      </c>
      <c r="CF58" s="123"/>
      <c r="CG58" s="123"/>
      <c r="CH58" s="123"/>
      <c r="CI58" s="123"/>
      <c r="CJ58" s="123"/>
      <c r="CK58" s="127">
        <f>'[2]Forarbejdede produkter'!CX58</f>
        <v>0</v>
      </c>
      <c r="CL58" s="123"/>
    </row>
    <row r="59" spans="1:90" ht="15.6" x14ac:dyDescent="0.3">
      <c r="A59" s="47">
        <f>'[2]Forarbejdede produkter'!A59</f>
        <v>55</v>
      </c>
      <c r="B59" s="48" t="str">
        <f>'[2]Forarbejdede produkter'!B59</f>
        <v>For_prod_55</v>
      </c>
      <c r="C59" s="48">
        <f>'[2]Forarbejdede produkter'!C59</f>
        <v>0</v>
      </c>
      <c r="D59" s="48">
        <f>'[2]Forarbejdede produkter'!D59</f>
        <v>0</v>
      </c>
      <c r="E59" s="48">
        <f>'[2]Forarbejdede produkter'!E59</f>
        <v>0</v>
      </c>
      <c r="F59" s="48">
        <f>'[2]Forarbejdede produkter'!F59</f>
        <v>0</v>
      </c>
      <c r="G59" s="48">
        <f>'[2]Forarbejdede produkter'!G59</f>
        <v>0</v>
      </c>
      <c r="H59" s="55"/>
      <c r="I59" s="50">
        <f>'[2]Forarbejdede produkter'!I59</f>
        <v>0</v>
      </c>
      <c r="J59" s="50">
        <f>'[2]Forarbejdede produkter'!J59</f>
        <v>0</v>
      </c>
      <c r="K59" s="50">
        <f>'[2]Forarbejdede produkter'!K59</f>
        <v>0</v>
      </c>
      <c r="L59" s="50">
        <f>'[2]Forarbejdede produkter'!L59</f>
        <v>0</v>
      </c>
      <c r="M59" s="50">
        <f>'[2]Forarbejdede produkter'!M59</f>
        <v>0</v>
      </c>
      <c r="N59" s="50">
        <f>'[2]Forarbejdede produkter'!N59</f>
        <v>0</v>
      </c>
      <c r="O59" s="50">
        <f>'[2]Forarbejdede produkter'!O59</f>
        <v>0</v>
      </c>
      <c r="Q59" s="43"/>
      <c r="R59" s="43"/>
      <c r="S59" s="43"/>
      <c r="T59" s="43"/>
      <c r="U59" s="43"/>
      <c r="V59" s="43"/>
      <c r="W59" s="43"/>
      <c r="X59" s="51"/>
      <c r="Y59" s="52">
        <f>'[2]Forarbejdede produkter'!Y59</f>
        <v>55</v>
      </c>
      <c r="Z59" s="53" t="str">
        <f>'[2]Forarbejdede produkter'!Z59</f>
        <v>For_prod_55</v>
      </c>
      <c r="AA59" s="53">
        <f>'[2]Forarbejdede produkter'!AA59</f>
        <v>0</v>
      </c>
      <c r="AB59" s="53" t="e">
        <f>'[2]Forarbejdede produkter'!AB59</f>
        <v>#N/A</v>
      </c>
      <c r="AC59" s="53" t="e">
        <f>'[2]Forarbejdede produkter'!AC59</f>
        <v>#N/A</v>
      </c>
      <c r="AD59" s="53">
        <f>'[2]Forarbejdede produkter'!AD59</f>
        <v>0</v>
      </c>
      <c r="AE59" s="53">
        <f>'[2]Forarbejdede produkter'!AE59</f>
        <v>0</v>
      </c>
      <c r="AF59" s="53">
        <f>'[2]Forarbejdede produkter'!AF59</f>
        <v>0</v>
      </c>
      <c r="AI59" s="43">
        <f>'[2]Forarbejdede produkter'!AI59</f>
        <v>55</v>
      </c>
      <c r="AJ59" s="54" t="str">
        <f>'[2]Forarbejdede produkter'!AJ59</f>
        <v>Sl_pig_dybstroelse_conv</v>
      </c>
      <c r="AK59" s="54" t="str">
        <f>'[2]Forarbejdede produkter'!AK59</f>
        <v>Pig_not_sows_deep_litter_conv</v>
      </c>
      <c r="AL59" s="54" t="str">
        <f>'[2]Forarbejdede produkter'!AL59</f>
        <v>Livestock_manure_conv</v>
      </c>
      <c r="AM59" s="54" t="str">
        <f>'[2]Forarbejdede produkter'!AM59</f>
        <v>Field_application</v>
      </c>
      <c r="AN59" s="54">
        <f>'[2]Forarbejdede produkter'!AN59</f>
        <v>330</v>
      </c>
      <c r="AO59" s="54" t="str">
        <f>'[2]Forarbejdede produkter'!AO59</f>
        <v>Kg</v>
      </c>
      <c r="AP59" s="118" t="str">
        <f>'[2]Forarbejdede produkter'!AP59</f>
        <v>DM som Soer_dybstroelse</v>
      </c>
      <c r="AQ59" s="120">
        <f>'[2]Forarbejdede produkter'!AQ59</f>
        <v>80</v>
      </c>
      <c r="AR59" s="121" t="str">
        <f>'[2]Forarbejdede produkter'!AR59</f>
        <v>(VS_initial/100)*DM_waste+DM_straw*(1-(4.5/100))</v>
      </c>
      <c r="AS59" s="123"/>
      <c r="AT59" s="123"/>
      <c r="AU59" s="122">
        <f>'[2]Forarbejdede produkter'!AT59</f>
        <v>13.7</v>
      </c>
      <c r="AV59" s="121">
        <f>'[2]Forarbejdede produkter'!AU59</f>
        <v>0.45</v>
      </c>
      <c r="AW59" s="123"/>
      <c r="AX59" s="122">
        <f>'[2]Forarbejdede produkter'!AW59</f>
        <v>0</v>
      </c>
      <c r="AY59" s="120" t="str">
        <f>'[2]Forarbejdede produkter'!AX59</f>
        <v>VS er samlet mængde af VS for den pågældende gødning; MCF og B0 er som anført til venstre</v>
      </c>
      <c r="AZ59" s="120" t="str">
        <f>'[2]Forarbejdede produkter'!AY59</f>
        <v>VS*(MCF/100)*B0*0.67*9.375</v>
      </c>
      <c r="BA59" s="120">
        <f>'[2]Forarbejdede produkter'!AZ59</f>
        <v>0</v>
      </c>
      <c r="BB59" s="120">
        <f>'[2]Forarbejdede produkter'!BA59</f>
        <v>27.4</v>
      </c>
      <c r="BC59" s="120" t="str">
        <f>'[2]Forarbejdede produkter'!BB59</f>
        <v>VS*(MCF/100)*B0*0.67*55+VS*(MCF/100)*B0*1000*4*0.02175</v>
      </c>
      <c r="BD59" s="120">
        <f>'[2]Forarbejdede produkter'!BC59</f>
        <v>0</v>
      </c>
      <c r="BE59" s="120">
        <f>'[2]Forarbejdede produkter'!BD59</f>
        <v>27.4</v>
      </c>
      <c r="BF59" s="120" t="str">
        <f>'[2]Forarbejdede produkter'!BE59</f>
        <v>VS*(MCF/100)*B0*0.67*9.375</v>
      </c>
      <c r="BG59" s="120">
        <f>'[2]Forarbejdede produkter'!BF59</f>
        <v>0</v>
      </c>
      <c r="BH59" s="120">
        <f>'[2]Forarbejdede produkter'!BG59</f>
        <v>27.4</v>
      </c>
      <c r="BI59" s="121" t="str">
        <f>'[2]Forarbejdede produkter'!BH59</f>
        <v>VS*(MCF/100)*B0*0.67*(12/16)*4</v>
      </c>
      <c r="BJ59" s="123"/>
      <c r="BK59" s="122">
        <f>'[2]Forarbejdede produkter'!BJ59</f>
        <v>27.4</v>
      </c>
      <c r="BL59" s="120">
        <f>'[2]Forarbejdede produkter'!BK59</f>
        <v>0</v>
      </c>
      <c r="BM59" s="120">
        <f>'[2]Forarbejdede produkter'!BL59</f>
        <v>0</v>
      </c>
      <c r="BN59" s="120">
        <f>'[2]Forarbejdede produkter'!BM59</f>
        <v>0</v>
      </c>
      <c r="BO59" s="120" t="str">
        <f>'[2]Forarbejdede produkter'!BN59</f>
        <v>VS*(MCF/100)*B0*0.67*(12/16)</v>
      </c>
      <c r="BP59" s="120">
        <f>'[2]Forarbejdede produkter'!BO59</f>
        <v>0</v>
      </c>
      <c r="BQ59" s="120">
        <f>'[2]Forarbejdede produkter'!BP59</f>
        <v>0</v>
      </c>
      <c r="BR59" s="120">
        <f>'[2]Forarbejdede produkter'!BQ59</f>
        <v>0</v>
      </c>
      <c r="BS59" s="120">
        <f>'[2]Forarbejdede produkter'!BR59</f>
        <v>0</v>
      </c>
      <c r="BT59" s="120">
        <f>'[2]Forarbejdede produkter'!BS59</f>
        <v>0</v>
      </c>
      <c r="BU59" s="120">
        <f>'[2]Forarbejdede produkter'!BT59</f>
        <v>0</v>
      </c>
      <c r="BV59" s="120">
        <f>'[2]Forarbejdede produkter'!BU59</f>
        <v>0</v>
      </c>
      <c r="BW59" s="120">
        <f>'[2]Forarbejdede produkter'!BV59</f>
        <v>2</v>
      </c>
      <c r="BX59" s="120">
        <f>'[2]Forarbejdede produkter'!BW59</f>
        <v>0</v>
      </c>
      <c r="BY59" s="121">
        <f>'[2]Forarbejdede produkter'!BX59</f>
        <v>0</v>
      </c>
      <c r="BZ59" s="123">
        <f>'[2]Forarbejdede produkter'!BY59</f>
        <v>8</v>
      </c>
      <c r="CA59" s="122">
        <f>'[2]Forarbejdede produkter'!BZ59</f>
        <v>0</v>
      </c>
      <c r="CB59" s="120">
        <f>'[2]Forarbejdede produkter'!CA59</f>
        <v>0</v>
      </c>
      <c r="CC59" s="120">
        <f>'[2]Forarbejdede produkter'!CB59</f>
        <v>15</v>
      </c>
      <c r="CD59" s="120">
        <f>'[2]Forarbejdede produkter'!CC59</f>
        <v>0</v>
      </c>
      <c r="CE59" s="121">
        <f>'[2]Forarbejdede produkter'!CD59</f>
        <v>0</v>
      </c>
      <c r="CF59" s="123"/>
      <c r="CG59" s="123"/>
      <c r="CH59" s="123"/>
      <c r="CI59" s="123"/>
      <c r="CJ59" s="123"/>
      <c r="CK59" s="127">
        <f>'[2]Forarbejdede produkter'!CX59</f>
        <v>0</v>
      </c>
      <c r="CL59" s="123"/>
    </row>
    <row r="60" spans="1:90" ht="15.6" x14ac:dyDescent="0.3">
      <c r="A60" s="47">
        <f>'[2]Forarbejdede produkter'!A60</f>
        <v>56</v>
      </c>
      <c r="B60" s="48" t="str">
        <f>'[2]Forarbejdede produkter'!B60</f>
        <v>For_prod_56</v>
      </c>
      <c r="C60" s="48">
        <f>'[2]Forarbejdede produkter'!C60</f>
        <v>0</v>
      </c>
      <c r="D60" s="48">
        <f>'[2]Forarbejdede produkter'!D60</f>
        <v>0</v>
      </c>
      <c r="E60" s="48">
        <f>'[2]Forarbejdede produkter'!E60</f>
        <v>0</v>
      </c>
      <c r="F60" s="48">
        <f>'[2]Forarbejdede produkter'!F60</f>
        <v>0</v>
      </c>
      <c r="G60" s="48">
        <f>'[2]Forarbejdede produkter'!G60</f>
        <v>0</v>
      </c>
      <c r="H60" s="55"/>
      <c r="I60" s="50">
        <f>'[2]Forarbejdede produkter'!I60</f>
        <v>0</v>
      </c>
      <c r="J60" s="50">
        <f>'[2]Forarbejdede produkter'!J60</f>
        <v>0</v>
      </c>
      <c r="K60" s="50">
        <f>'[2]Forarbejdede produkter'!K60</f>
        <v>0</v>
      </c>
      <c r="L60" s="50">
        <f>'[2]Forarbejdede produkter'!L60</f>
        <v>0</v>
      </c>
      <c r="M60" s="50">
        <f>'[2]Forarbejdede produkter'!M60</f>
        <v>0</v>
      </c>
      <c r="N60" s="50">
        <f>'[2]Forarbejdede produkter'!N60</f>
        <v>0</v>
      </c>
      <c r="O60" s="50">
        <f>'[2]Forarbejdede produkter'!O60</f>
        <v>0</v>
      </c>
      <c r="Q60" s="43"/>
      <c r="R60" s="43"/>
      <c r="S60" s="43"/>
      <c r="T60" s="43"/>
      <c r="U60" s="43"/>
      <c r="V60" s="43"/>
      <c r="W60" s="43"/>
      <c r="X60" s="51"/>
      <c r="Y60" s="52">
        <f>'[2]Forarbejdede produkter'!Y60</f>
        <v>56</v>
      </c>
      <c r="Z60" s="53" t="str">
        <f>'[2]Forarbejdede produkter'!Z60</f>
        <v>For_prod_56</v>
      </c>
      <c r="AA60" s="53">
        <f>'[2]Forarbejdede produkter'!AA60</f>
        <v>0</v>
      </c>
      <c r="AB60" s="53" t="e">
        <f>'[2]Forarbejdede produkter'!AB60</f>
        <v>#N/A</v>
      </c>
      <c r="AC60" s="53" t="e">
        <f>'[2]Forarbejdede produkter'!AC60</f>
        <v>#N/A</v>
      </c>
      <c r="AD60" s="53">
        <f>'[2]Forarbejdede produkter'!AD60</f>
        <v>0</v>
      </c>
      <c r="AE60" s="53">
        <f>'[2]Forarbejdede produkter'!AE60</f>
        <v>0</v>
      </c>
      <c r="AF60" s="53">
        <f>'[2]Forarbejdede produkter'!AF60</f>
        <v>0</v>
      </c>
      <c r="AI60" s="43">
        <f>'[2]Forarbejdede produkter'!AI60</f>
        <v>56</v>
      </c>
      <c r="AJ60" s="54" t="str">
        <f>'[2]Forarbejdede produkter'!AJ60</f>
        <v>Heifer_gylle_bindestald_conv</v>
      </c>
      <c r="AK60" s="54" t="str">
        <f>'[2]Forarbejdede produkter'!AK60</f>
        <v>Cattle_slurry_conv</v>
      </c>
      <c r="AL60" s="54" t="str">
        <f>'[2]Forarbejdede produkter'!AL60</f>
        <v>Livestock_manure_conv</v>
      </c>
      <c r="AM60" s="54" t="str">
        <f>'[2]Forarbejdede produkter'!AM60</f>
        <v>Field_application</v>
      </c>
      <c r="AN60" s="54">
        <f>'[2]Forarbejdede produkter'!AN60</f>
        <v>123</v>
      </c>
      <c r="AO60" s="54" t="str">
        <f>'[2]Forarbejdede produkter'!AO60</f>
        <v>Kg</v>
      </c>
      <c r="AP60" s="118">
        <f>'[2]Forarbejdede produkter'!AP60</f>
        <v>0</v>
      </c>
      <c r="AQ60" s="120">
        <f>'[2]Forarbejdede produkter'!AQ60</f>
        <v>80</v>
      </c>
      <c r="AR60" s="121" t="str">
        <f>'[2]Forarbejdede produkter'!AR60</f>
        <v>(VS_initial/100)*DM_waste+DM_straw*(1-(4.5/100))</v>
      </c>
      <c r="AS60" s="123"/>
      <c r="AT60" s="123"/>
      <c r="AU60" s="122">
        <f>'[2]Forarbejdede produkter'!AT60</f>
        <v>6.61</v>
      </c>
      <c r="AV60" s="121">
        <f>'[2]Forarbejdede produkter'!AU60</f>
        <v>0.18</v>
      </c>
      <c r="AW60" s="123"/>
      <c r="AX60" s="122">
        <f>'[2]Forarbejdede produkter'!AW60</f>
        <v>0</v>
      </c>
      <c r="AY60" s="120" t="str">
        <f>'[2]Forarbejdede produkter'!AX60</f>
        <v>VS er samlet mængde af VS for den pågældende gødning; MCF og B0 er som anført til venstre</v>
      </c>
      <c r="AZ60" s="120" t="str">
        <f>'[2]Forarbejdede produkter'!AY60</f>
        <v>VS*(MCF/100)*B0*0.67*9.375</v>
      </c>
      <c r="BA60" s="120">
        <f>'[2]Forarbejdede produkter'!AZ60</f>
        <v>0</v>
      </c>
      <c r="BB60" s="120">
        <f>'[2]Forarbejdede produkter'!BA60</f>
        <v>0</v>
      </c>
      <c r="BC60" s="120" t="str">
        <f>'[2]Forarbejdede produkter'!BB60</f>
        <v>VS*(MCF/100)*B0*0.67*55+VS*(MCF/100)*B0*1000*4*0.02175</v>
      </c>
      <c r="BD60" s="120">
        <f>'[2]Forarbejdede produkter'!BC60</f>
        <v>0</v>
      </c>
      <c r="BE60" s="120">
        <f>'[2]Forarbejdede produkter'!BD60</f>
        <v>0</v>
      </c>
      <c r="BF60" s="120" t="str">
        <f>'[2]Forarbejdede produkter'!BE60</f>
        <v>VS*(MCF/100)*B0*0.67*9.375</v>
      </c>
      <c r="BG60" s="120">
        <f>'[2]Forarbejdede produkter'!BF60</f>
        <v>0</v>
      </c>
      <c r="BH60" s="120">
        <f>'[2]Forarbejdede produkter'!BG60</f>
        <v>0</v>
      </c>
      <c r="BI60" s="121" t="str">
        <f>'[2]Forarbejdede produkter'!BH60</f>
        <v>VS*(MCF/100)*B0*0.67*(12/16)*4</v>
      </c>
      <c r="BJ60" s="123"/>
      <c r="BK60" s="122">
        <f>'[2]Forarbejdede produkter'!BJ60</f>
        <v>0</v>
      </c>
      <c r="BL60" s="120">
        <f>'[2]Forarbejdede produkter'!BK60</f>
        <v>0</v>
      </c>
      <c r="BM60" s="120">
        <f>'[2]Forarbejdede produkter'!BL60</f>
        <v>0</v>
      </c>
      <c r="BN60" s="120">
        <f>'[2]Forarbejdede produkter'!BM60</f>
        <v>0</v>
      </c>
      <c r="BO60" s="120" t="str">
        <f>'[2]Forarbejdede produkter'!BN60</f>
        <v>VS*(MCF/100)*B0*0.67*(12/16)</v>
      </c>
      <c r="BP60" s="120">
        <f>'[2]Forarbejdede produkter'!BO60</f>
        <v>0</v>
      </c>
      <c r="BQ60" s="120">
        <f>'[2]Forarbejdede produkter'!BP60</f>
        <v>0</v>
      </c>
      <c r="BR60" s="120">
        <f>'[2]Forarbejdede produkter'!BQ60</f>
        <v>0</v>
      </c>
      <c r="BS60" s="120">
        <f>'[2]Forarbejdede produkter'!BR60</f>
        <v>0</v>
      </c>
      <c r="BT60" s="120">
        <f>'[2]Forarbejdede produkter'!BS60</f>
        <v>0</v>
      </c>
      <c r="BU60" s="120">
        <f>'[2]Forarbejdede produkter'!BT60</f>
        <v>0</v>
      </c>
      <c r="BV60" s="120">
        <f>'[2]Forarbejdede produkter'!BU60</f>
        <v>0</v>
      </c>
      <c r="BW60" s="120">
        <f>'[2]Forarbejdede produkter'!BV60</f>
        <v>0</v>
      </c>
      <c r="BX60" s="120">
        <f>'[2]Forarbejdede produkter'!BW60</f>
        <v>0</v>
      </c>
      <c r="BY60" s="121">
        <f>'[2]Forarbejdede produkter'!BX60</f>
        <v>0</v>
      </c>
      <c r="BZ60" s="123">
        <f>'[2]Forarbejdede produkter'!BY60</f>
        <v>0</v>
      </c>
      <c r="CA60" s="122">
        <f>'[2]Forarbejdede produkter'!BZ60</f>
        <v>0</v>
      </c>
      <c r="CB60" s="120">
        <f>'[2]Forarbejdede produkter'!CA60</f>
        <v>0</v>
      </c>
      <c r="CC60" s="120">
        <f>'[2]Forarbejdede produkter'!CB60</f>
        <v>3.6</v>
      </c>
      <c r="CD60" s="120">
        <f>'[2]Forarbejdede produkter'!CC60</f>
        <v>0</v>
      </c>
      <c r="CE60" s="121">
        <f>'[2]Forarbejdede produkter'!CD60</f>
        <v>0</v>
      </c>
      <c r="CF60" s="123"/>
      <c r="CG60" s="123"/>
      <c r="CH60" s="123"/>
      <c r="CI60" s="123"/>
      <c r="CJ60" s="123"/>
      <c r="CK60" s="127">
        <f>'[2]Forarbejdede produkter'!CX60</f>
        <v>0</v>
      </c>
      <c r="CL60" s="123"/>
    </row>
    <row r="61" spans="1:90" ht="15.6" x14ac:dyDescent="0.3">
      <c r="A61" s="47">
        <f>'[2]Forarbejdede produkter'!A61</f>
        <v>57</v>
      </c>
      <c r="B61" s="48" t="str">
        <f>'[2]Forarbejdede produkter'!B61</f>
        <v>For_prod_57</v>
      </c>
      <c r="C61" s="48">
        <f>'[2]Forarbejdede produkter'!C61</f>
        <v>0</v>
      </c>
      <c r="D61" s="48">
        <f>'[2]Forarbejdede produkter'!D61</f>
        <v>0</v>
      </c>
      <c r="E61" s="48">
        <f>'[2]Forarbejdede produkter'!E61</f>
        <v>0</v>
      </c>
      <c r="F61" s="48">
        <f>'[2]Forarbejdede produkter'!F61</f>
        <v>0</v>
      </c>
      <c r="G61" s="48">
        <f>'[2]Forarbejdede produkter'!G61</f>
        <v>0</v>
      </c>
      <c r="H61" s="55"/>
      <c r="I61" s="50">
        <f>'[2]Forarbejdede produkter'!I61</f>
        <v>0</v>
      </c>
      <c r="J61" s="50">
        <f>'[2]Forarbejdede produkter'!J61</f>
        <v>0</v>
      </c>
      <c r="K61" s="50">
        <f>'[2]Forarbejdede produkter'!K61</f>
        <v>0</v>
      </c>
      <c r="L61" s="50">
        <f>'[2]Forarbejdede produkter'!L61</f>
        <v>0</v>
      </c>
      <c r="M61" s="50">
        <f>'[2]Forarbejdede produkter'!M61</f>
        <v>0</v>
      </c>
      <c r="N61" s="50">
        <f>'[2]Forarbejdede produkter'!N61</f>
        <v>0</v>
      </c>
      <c r="O61" s="50">
        <f>'[2]Forarbejdede produkter'!O61</f>
        <v>0</v>
      </c>
      <c r="Q61" s="43"/>
      <c r="R61" s="43"/>
      <c r="S61" s="43"/>
      <c r="T61" s="43"/>
      <c r="U61" s="43"/>
      <c r="V61" s="43"/>
      <c r="W61" s="43"/>
      <c r="X61" s="51"/>
      <c r="Y61" s="52">
        <f>'[2]Forarbejdede produkter'!Y61</f>
        <v>57</v>
      </c>
      <c r="Z61" s="53" t="str">
        <f>'[2]Forarbejdede produkter'!Z61</f>
        <v>For_prod_57</v>
      </c>
      <c r="AA61" s="53">
        <f>'[2]Forarbejdede produkter'!AA61</f>
        <v>0</v>
      </c>
      <c r="AB61" s="53" t="e">
        <f>'[2]Forarbejdede produkter'!AB61</f>
        <v>#N/A</v>
      </c>
      <c r="AC61" s="53" t="e">
        <f>'[2]Forarbejdede produkter'!AC61</f>
        <v>#N/A</v>
      </c>
      <c r="AD61" s="53">
        <f>'[2]Forarbejdede produkter'!AD61</f>
        <v>0</v>
      </c>
      <c r="AE61" s="53">
        <f>'[2]Forarbejdede produkter'!AE61</f>
        <v>0</v>
      </c>
      <c r="AF61" s="53">
        <f>'[2]Forarbejdede produkter'!AF61</f>
        <v>0</v>
      </c>
      <c r="AI61" s="43">
        <f>'[2]Forarbejdede produkter'!AI61</f>
        <v>57</v>
      </c>
      <c r="AJ61" s="54" t="str">
        <f>'[2]Forarbejdede produkter'!AJ61</f>
        <v>Heifer_fast_moeg_conv</v>
      </c>
      <c r="AK61" s="54" t="str">
        <f>'[2]Forarbejdede produkter'!AK61</f>
        <v>Cattle_solid_manure_conv</v>
      </c>
      <c r="AL61" s="54" t="str">
        <f>'[2]Forarbejdede produkter'!AL61</f>
        <v>Livestock_manure_conv</v>
      </c>
      <c r="AM61" s="54" t="str">
        <f>'[2]Forarbejdede produkter'!AM61</f>
        <v>Field_application</v>
      </c>
      <c r="AN61" s="54">
        <f>'[2]Forarbejdede produkter'!AN61</f>
        <v>182</v>
      </c>
      <c r="AO61" s="54" t="str">
        <f>'[2]Forarbejdede produkter'!AO61</f>
        <v>Kg</v>
      </c>
      <c r="AP61" s="118">
        <f>'[2]Forarbejdede produkter'!AP61</f>
        <v>0</v>
      </c>
      <c r="AQ61" s="120">
        <f>'[2]Forarbejdede produkter'!AQ61</f>
        <v>80</v>
      </c>
      <c r="AR61" s="121" t="str">
        <f>'[2]Forarbejdede produkter'!AR61</f>
        <v>(VS_initial/100)*DM_waste+DM_straw*(1-(4.5/100))</v>
      </c>
      <c r="AS61" s="123"/>
      <c r="AT61" s="123"/>
      <c r="AU61" s="122">
        <f>'[2]Forarbejdede produkter'!AT61</f>
        <v>2</v>
      </c>
      <c r="AV61" s="121">
        <f>'[2]Forarbejdede produkter'!AU61</f>
        <v>0.18</v>
      </c>
      <c r="AW61" s="123"/>
      <c r="AX61" s="122">
        <f>'[2]Forarbejdede produkter'!AW61</f>
        <v>0</v>
      </c>
      <c r="AY61" s="120" t="str">
        <f>'[2]Forarbejdede produkter'!AX61</f>
        <v>VS er samlet mængde af VS for den pågældende gødning; MCF og B0 er som anført til venstre</v>
      </c>
      <c r="AZ61" s="120" t="str">
        <f>'[2]Forarbejdede produkter'!AY61</f>
        <v>VS*(MCF/100)*B0*0.67*9.375</v>
      </c>
      <c r="BA61" s="120">
        <f>'[2]Forarbejdede produkter'!AZ61</f>
        <v>0</v>
      </c>
      <c r="BB61" s="120">
        <f>'[2]Forarbejdede produkter'!BA61</f>
        <v>8.1</v>
      </c>
      <c r="BC61" s="120" t="str">
        <f>'[2]Forarbejdede produkter'!BB61</f>
        <v>VS*(MCF/100)*B0*0.67*55+VS*(MCF/100)*B0*1000*4*0.02175</v>
      </c>
      <c r="BD61" s="120">
        <f>'[2]Forarbejdede produkter'!BC61</f>
        <v>0</v>
      </c>
      <c r="BE61" s="120">
        <f>'[2]Forarbejdede produkter'!BD61</f>
        <v>8.1</v>
      </c>
      <c r="BF61" s="120" t="str">
        <f>'[2]Forarbejdede produkter'!BE61</f>
        <v>VS*(MCF/100)*B0*0.67*9.375</v>
      </c>
      <c r="BG61" s="120">
        <f>'[2]Forarbejdede produkter'!BF61</f>
        <v>0</v>
      </c>
      <c r="BH61" s="120">
        <f>'[2]Forarbejdede produkter'!BG61</f>
        <v>8.1</v>
      </c>
      <c r="BI61" s="121" t="str">
        <f>'[2]Forarbejdede produkter'!BH61</f>
        <v>VS*(MCF/100)*B0*0.67*(12/16)*4</v>
      </c>
      <c r="BJ61" s="123"/>
      <c r="BK61" s="122">
        <f>'[2]Forarbejdede produkter'!BJ61</f>
        <v>8.1</v>
      </c>
      <c r="BL61" s="120">
        <f>'[2]Forarbejdede produkter'!BK61</f>
        <v>0</v>
      </c>
      <c r="BM61" s="120">
        <f>'[2]Forarbejdede produkter'!BL61</f>
        <v>0</v>
      </c>
      <c r="BN61" s="120">
        <f>'[2]Forarbejdede produkter'!BM61</f>
        <v>0</v>
      </c>
      <c r="BO61" s="120" t="str">
        <f>'[2]Forarbejdede produkter'!BN61</f>
        <v>VS*(MCF/100)*B0*0.67*(12/16)</v>
      </c>
      <c r="BP61" s="120">
        <f>'[2]Forarbejdede produkter'!BO61</f>
        <v>0</v>
      </c>
      <c r="BQ61" s="120">
        <f>'[2]Forarbejdede produkter'!BP61</f>
        <v>0</v>
      </c>
      <c r="BR61" s="120">
        <f>'[2]Forarbejdede produkter'!BQ61</f>
        <v>0</v>
      </c>
      <c r="BS61" s="120">
        <f>'[2]Forarbejdede produkter'!BR61</f>
        <v>0</v>
      </c>
      <c r="BT61" s="120">
        <f>'[2]Forarbejdede produkter'!BS61</f>
        <v>0</v>
      </c>
      <c r="BU61" s="120">
        <f>'[2]Forarbejdede produkter'!BT61</f>
        <v>0</v>
      </c>
      <c r="BV61" s="120">
        <f>'[2]Forarbejdede produkter'!BU61</f>
        <v>0</v>
      </c>
      <c r="BW61" s="120">
        <f>'[2]Forarbejdede produkter'!BV61</f>
        <v>0</v>
      </c>
      <c r="BX61" s="120">
        <f>'[2]Forarbejdede produkter'!BW61</f>
        <v>0</v>
      </c>
      <c r="BY61" s="121">
        <f>'[2]Forarbejdede produkter'!BX61</f>
        <v>0</v>
      </c>
      <c r="BZ61" s="123">
        <f>'[2]Forarbejdede produkter'!BY61</f>
        <v>0</v>
      </c>
      <c r="CA61" s="122">
        <f>'[2]Forarbejdede produkter'!BZ61</f>
        <v>0</v>
      </c>
      <c r="CB61" s="120">
        <f>'[2]Forarbejdede produkter'!CA61</f>
        <v>0</v>
      </c>
      <c r="CC61" s="120">
        <f>'[2]Forarbejdede produkter'!CB61</f>
        <v>0</v>
      </c>
      <c r="CD61" s="120">
        <f>'[2]Forarbejdede produkter'!CC61</f>
        <v>0</v>
      </c>
      <c r="CE61" s="121">
        <f>'[2]Forarbejdede produkter'!CD61</f>
        <v>0</v>
      </c>
      <c r="CF61" s="123"/>
      <c r="CG61" s="123"/>
      <c r="CH61" s="123"/>
      <c r="CI61" s="123"/>
      <c r="CJ61" s="123"/>
      <c r="CK61" s="127">
        <f>'[2]Forarbejdede produkter'!CX61</f>
        <v>3</v>
      </c>
      <c r="CL61" s="123"/>
    </row>
    <row r="62" spans="1:90" ht="15.6" x14ac:dyDescent="0.3">
      <c r="A62" s="47">
        <f>'[2]Forarbejdede produkter'!A62</f>
        <v>58</v>
      </c>
      <c r="B62" s="48" t="str">
        <f>'[2]Forarbejdede produkter'!B62</f>
        <v>For_prod_58</v>
      </c>
      <c r="C62" s="48">
        <f>'[2]Forarbejdede produkter'!C62</f>
        <v>0</v>
      </c>
      <c r="D62" s="48">
        <f>'[2]Forarbejdede produkter'!D62</f>
        <v>0</v>
      </c>
      <c r="E62" s="48">
        <f>'[2]Forarbejdede produkter'!E62</f>
        <v>0</v>
      </c>
      <c r="F62" s="48">
        <f>'[2]Forarbejdede produkter'!F62</f>
        <v>0</v>
      </c>
      <c r="G62" s="48">
        <f>'[2]Forarbejdede produkter'!G62</f>
        <v>0</v>
      </c>
      <c r="H62" s="55"/>
      <c r="I62" s="50">
        <f>'[2]Forarbejdede produkter'!I62</f>
        <v>0</v>
      </c>
      <c r="J62" s="50">
        <f>'[2]Forarbejdede produkter'!J62</f>
        <v>0</v>
      </c>
      <c r="K62" s="50">
        <f>'[2]Forarbejdede produkter'!K62</f>
        <v>0</v>
      </c>
      <c r="L62" s="50">
        <f>'[2]Forarbejdede produkter'!L62</f>
        <v>0</v>
      </c>
      <c r="M62" s="50">
        <f>'[2]Forarbejdede produkter'!M62</f>
        <v>0</v>
      </c>
      <c r="N62" s="50">
        <f>'[2]Forarbejdede produkter'!N62</f>
        <v>0</v>
      </c>
      <c r="O62" s="50">
        <f>'[2]Forarbejdede produkter'!O62</f>
        <v>0</v>
      </c>
      <c r="Q62" s="43"/>
      <c r="R62" s="43"/>
      <c r="S62" s="43"/>
      <c r="T62" s="43"/>
      <c r="U62" s="43"/>
      <c r="V62" s="43"/>
      <c r="W62" s="43"/>
      <c r="X62" s="51"/>
      <c r="Y62" s="52">
        <f>'[2]Forarbejdede produkter'!Y62</f>
        <v>58</v>
      </c>
      <c r="Z62" s="53" t="str">
        <f>'[2]Forarbejdede produkter'!Z62</f>
        <v>For_prod_58</v>
      </c>
      <c r="AA62" s="53">
        <f>'[2]Forarbejdede produkter'!AA62</f>
        <v>0</v>
      </c>
      <c r="AB62" s="53" t="e">
        <f>'[2]Forarbejdede produkter'!AB62</f>
        <v>#N/A</v>
      </c>
      <c r="AC62" s="53" t="e">
        <f>'[2]Forarbejdede produkter'!AC62</f>
        <v>#N/A</v>
      </c>
      <c r="AD62" s="53">
        <f>'[2]Forarbejdede produkter'!AD62</f>
        <v>0</v>
      </c>
      <c r="AE62" s="53">
        <f>'[2]Forarbejdede produkter'!AE62</f>
        <v>0</v>
      </c>
      <c r="AF62" s="53">
        <f>'[2]Forarbejdede produkter'!AF62</f>
        <v>0</v>
      </c>
      <c r="AI62" s="43">
        <f>'[2]Forarbejdede produkter'!AI62</f>
        <v>58</v>
      </c>
      <c r="AJ62" s="54" t="str">
        <f>'[2]Forarbejdede produkter'!AJ62</f>
        <v>Heifer_ajle_conv</v>
      </c>
      <c r="AK62" s="54" t="str">
        <f>'[2]Forarbejdede produkter'!AK62</f>
        <v>Cattle_ajle_conv</v>
      </c>
      <c r="AL62" s="54" t="str">
        <f>'[2]Forarbejdede produkter'!AL62</f>
        <v>Livestock_manure_conv</v>
      </c>
      <c r="AM62" s="54" t="str">
        <f>'[2]Forarbejdede produkter'!AM62</f>
        <v>Field_application</v>
      </c>
      <c r="AN62" s="54">
        <f>'[2]Forarbejdede produkter'!AN62</f>
        <v>34</v>
      </c>
      <c r="AO62" s="54" t="str">
        <f>'[2]Forarbejdede produkter'!AO62</f>
        <v>Kg</v>
      </c>
      <c r="AP62" s="118">
        <f>'[2]Forarbejdede produkter'!AP62</f>
        <v>0</v>
      </c>
      <c r="AQ62" s="120">
        <f>'[2]Forarbejdede produkter'!AQ62</f>
        <v>80</v>
      </c>
      <c r="AR62" s="121" t="str">
        <f>'[2]Forarbejdede produkter'!AR62</f>
        <v>(VS_initial/100)*DM_waste+DM_straw*(1-(4.5/100))</v>
      </c>
      <c r="AS62" s="123"/>
      <c r="AT62" s="123"/>
      <c r="AU62" s="122">
        <f>'[2]Forarbejdede produkter'!AT62</f>
        <v>6.61</v>
      </c>
      <c r="AV62" s="121">
        <f>'[2]Forarbejdede produkter'!AU62</f>
        <v>0.18</v>
      </c>
      <c r="AW62" s="123"/>
      <c r="AX62" s="122">
        <f>'[2]Forarbejdede produkter'!AW62</f>
        <v>0</v>
      </c>
      <c r="AY62" s="120" t="str">
        <f>'[2]Forarbejdede produkter'!AX62</f>
        <v>VS er samlet mængde af VS for den pågældende gødning; MCF og B0 er som anført til venstre</v>
      </c>
      <c r="AZ62" s="120" t="str">
        <f>'[2]Forarbejdede produkter'!AY62</f>
        <v>VS*(MCF/100)*B0*0.67*9.375</v>
      </c>
      <c r="BA62" s="120">
        <f>'[2]Forarbejdede produkter'!AZ62</f>
        <v>0</v>
      </c>
      <c r="BB62" s="120">
        <f>'[2]Forarbejdede produkter'!BA62</f>
        <v>0</v>
      </c>
      <c r="BC62" s="120" t="str">
        <f>'[2]Forarbejdede produkter'!BB62</f>
        <v>VS*(MCF/100)*B0*0.67*55+VS*(MCF/100)*B0*1000*4*0.02175</v>
      </c>
      <c r="BD62" s="120">
        <f>'[2]Forarbejdede produkter'!BC62</f>
        <v>0</v>
      </c>
      <c r="BE62" s="120">
        <f>'[2]Forarbejdede produkter'!BD62</f>
        <v>0</v>
      </c>
      <c r="BF62" s="120" t="str">
        <f>'[2]Forarbejdede produkter'!BE62</f>
        <v>VS*(MCF/100)*B0*0.67*9.375</v>
      </c>
      <c r="BG62" s="120">
        <f>'[2]Forarbejdede produkter'!BF62</f>
        <v>0</v>
      </c>
      <c r="BH62" s="120">
        <f>'[2]Forarbejdede produkter'!BG62</f>
        <v>0</v>
      </c>
      <c r="BI62" s="121" t="str">
        <f>'[2]Forarbejdede produkter'!BH62</f>
        <v>VS*(MCF/100)*B0*0.67*(12/16)*4</v>
      </c>
      <c r="BJ62" s="123"/>
      <c r="BK62" s="122">
        <f>'[2]Forarbejdede produkter'!BJ62</f>
        <v>0</v>
      </c>
      <c r="BL62" s="120">
        <f>'[2]Forarbejdede produkter'!BK62</f>
        <v>0</v>
      </c>
      <c r="BM62" s="120">
        <f>'[2]Forarbejdede produkter'!BL62</f>
        <v>0</v>
      </c>
      <c r="BN62" s="120">
        <f>'[2]Forarbejdede produkter'!BM62</f>
        <v>0</v>
      </c>
      <c r="BO62" s="120" t="str">
        <f>'[2]Forarbejdede produkter'!BN62</f>
        <v>VS*(MCF/100)*B0*0.67*(12/16)</v>
      </c>
      <c r="BP62" s="120">
        <f>'[2]Forarbejdede produkter'!BO62</f>
        <v>0</v>
      </c>
      <c r="BQ62" s="120">
        <f>'[2]Forarbejdede produkter'!BP62</f>
        <v>0</v>
      </c>
      <c r="BR62" s="120">
        <f>'[2]Forarbejdede produkter'!BQ62</f>
        <v>0</v>
      </c>
      <c r="BS62" s="120">
        <f>'[2]Forarbejdede produkter'!BR62</f>
        <v>0</v>
      </c>
      <c r="BT62" s="120">
        <f>'[2]Forarbejdede produkter'!BS62</f>
        <v>0</v>
      </c>
      <c r="BU62" s="120">
        <f>'[2]Forarbejdede produkter'!BT62</f>
        <v>0</v>
      </c>
      <c r="BV62" s="120">
        <f>'[2]Forarbejdede produkter'!BU62</f>
        <v>0</v>
      </c>
      <c r="BW62" s="120">
        <f>'[2]Forarbejdede produkter'!BV62</f>
        <v>0</v>
      </c>
      <c r="BX62" s="120">
        <f>'[2]Forarbejdede produkter'!BW62</f>
        <v>0</v>
      </c>
      <c r="BY62" s="121">
        <f>'[2]Forarbejdede produkter'!BX62</f>
        <v>0</v>
      </c>
      <c r="BZ62" s="123">
        <f>'[2]Forarbejdede produkter'!BY62</f>
        <v>0</v>
      </c>
      <c r="CA62" s="122">
        <f>'[2]Forarbejdede produkter'!BZ62</f>
        <v>0</v>
      </c>
      <c r="CB62" s="120">
        <f>'[2]Forarbejdede produkter'!CA62</f>
        <v>0</v>
      </c>
      <c r="CC62" s="120">
        <f>'[2]Forarbejdede produkter'!CB62</f>
        <v>5.4</v>
      </c>
      <c r="CD62" s="120">
        <f>'[2]Forarbejdede produkter'!CC62</f>
        <v>0</v>
      </c>
      <c r="CE62" s="121">
        <f>'[2]Forarbejdede produkter'!CD62</f>
        <v>0</v>
      </c>
      <c r="CF62" s="123"/>
      <c r="CG62" s="123"/>
      <c r="CH62" s="123"/>
      <c r="CI62" s="123"/>
      <c r="CJ62" s="123"/>
      <c r="CK62" s="127">
        <f>'[2]Forarbejdede produkter'!CX62</f>
        <v>0</v>
      </c>
      <c r="CL62" s="123"/>
    </row>
    <row r="63" spans="1:90" ht="15.6" x14ac:dyDescent="0.3">
      <c r="A63" s="47">
        <f>'[2]Forarbejdede produkter'!A63</f>
        <v>59</v>
      </c>
      <c r="B63" s="48" t="str">
        <f>'[2]Forarbejdede produkter'!B63</f>
        <v>For_prod_59</v>
      </c>
      <c r="C63" s="48">
        <f>'[2]Forarbejdede produkter'!C63</f>
        <v>0</v>
      </c>
      <c r="D63" s="48">
        <f>'[2]Forarbejdede produkter'!D63</f>
        <v>0</v>
      </c>
      <c r="E63" s="48">
        <f>'[2]Forarbejdede produkter'!E63</f>
        <v>0</v>
      </c>
      <c r="F63" s="48">
        <f>'[2]Forarbejdede produkter'!F63</f>
        <v>0</v>
      </c>
      <c r="G63" s="48">
        <f>'[2]Forarbejdede produkter'!G63</f>
        <v>0</v>
      </c>
      <c r="H63" s="55"/>
      <c r="I63" s="50">
        <f>'[2]Forarbejdede produkter'!I63</f>
        <v>0</v>
      </c>
      <c r="J63" s="50">
        <f>'[2]Forarbejdede produkter'!J63</f>
        <v>0</v>
      </c>
      <c r="K63" s="50">
        <f>'[2]Forarbejdede produkter'!K63</f>
        <v>0</v>
      </c>
      <c r="L63" s="50">
        <f>'[2]Forarbejdede produkter'!L63</f>
        <v>0</v>
      </c>
      <c r="M63" s="50">
        <f>'[2]Forarbejdede produkter'!M63</f>
        <v>0</v>
      </c>
      <c r="N63" s="50">
        <f>'[2]Forarbejdede produkter'!N63</f>
        <v>0</v>
      </c>
      <c r="O63" s="50">
        <f>'[2]Forarbejdede produkter'!O63</f>
        <v>0</v>
      </c>
      <c r="Q63" s="43"/>
      <c r="R63" s="43"/>
      <c r="S63" s="43"/>
      <c r="T63" s="43"/>
      <c r="U63" s="43"/>
      <c r="V63" s="43"/>
      <c r="W63" s="43"/>
      <c r="X63" s="51"/>
      <c r="Y63" s="52">
        <f>'[2]Forarbejdede produkter'!Y63</f>
        <v>59</v>
      </c>
      <c r="Z63" s="53" t="str">
        <f>'[2]Forarbejdede produkter'!Z63</f>
        <v>For_prod_59</v>
      </c>
      <c r="AA63" s="53">
        <f>'[2]Forarbejdede produkter'!AA63</f>
        <v>0</v>
      </c>
      <c r="AB63" s="53" t="e">
        <f>'[2]Forarbejdede produkter'!AB63</f>
        <v>#N/A</v>
      </c>
      <c r="AC63" s="53" t="e">
        <f>'[2]Forarbejdede produkter'!AC63</f>
        <v>#N/A</v>
      </c>
      <c r="AD63" s="53">
        <f>'[2]Forarbejdede produkter'!AD63</f>
        <v>0</v>
      </c>
      <c r="AE63" s="53">
        <f>'[2]Forarbejdede produkter'!AE63</f>
        <v>0</v>
      </c>
      <c r="AF63" s="53">
        <f>'[2]Forarbejdede produkter'!AF63</f>
        <v>0</v>
      </c>
      <c r="AI63" s="43">
        <f>'[2]Forarbejdede produkter'!AI63</f>
        <v>59</v>
      </c>
      <c r="AJ63" s="54" t="str">
        <f>'[2]Forarbejdede produkter'!AJ63</f>
        <v>Heifer_dybstroelse_hel_conv</v>
      </c>
      <c r="AK63" s="54" t="str">
        <f>'[2]Forarbejdede produkter'!AK63</f>
        <v>Cattle_deep_litter_conv</v>
      </c>
      <c r="AL63" s="54" t="str">
        <f>'[2]Forarbejdede produkter'!AL63</f>
        <v>Livestock_manure_conv</v>
      </c>
      <c r="AM63" s="54" t="str">
        <f>'[2]Forarbejdede produkter'!AM63</f>
        <v>Field_application</v>
      </c>
      <c r="AN63" s="54">
        <f>'[2]Forarbejdede produkter'!AN63</f>
        <v>300</v>
      </c>
      <c r="AO63" s="54" t="str">
        <f>'[2]Forarbejdede produkter'!AO63</f>
        <v>Kg</v>
      </c>
      <c r="AP63" s="118">
        <f>'[2]Forarbejdede produkter'!AP63</f>
        <v>0</v>
      </c>
      <c r="AQ63" s="120">
        <f>'[2]Forarbejdede produkter'!AQ63</f>
        <v>80</v>
      </c>
      <c r="AR63" s="121" t="str">
        <f>'[2]Forarbejdede produkter'!AR63</f>
        <v>(VS_initial/100)*DM_waste+DM_straw*(1-(4.5/100))</v>
      </c>
      <c r="AS63" s="123"/>
      <c r="AT63" s="123"/>
      <c r="AU63" s="122">
        <f>'[2]Forarbejdede produkter'!AT63</f>
        <v>13.9</v>
      </c>
      <c r="AV63" s="121">
        <f>'[2]Forarbejdede produkter'!AU63</f>
        <v>0.18</v>
      </c>
      <c r="AW63" s="123"/>
      <c r="AX63" s="122">
        <f>'[2]Forarbejdede produkter'!AW63</f>
        <v>0</v>
      </c>
      <c r="AY63" s="120" t="str">
        <f>'[2]Forarbejdede produkter'!AX63</f>
        <v>VS er samlet mængde af VS for den pågældende gødning; MCF og B0 er som anført til venstre</v>
      </c>
      <c r="AZ63" s="120" t="str">
        <f>'[2]Forarbejdede produkter'!AY63</f>
        <v>VS*(MCF/100)*B0*0.67*9.375</v>
      </c>
      <c r="BA63" s="120">
        <f>'[2]Forarbejdede produkter'!AZ63</f>
        <v>0</v>
      </c>
      <c r="BB63" s="120">
        <f>'[2]Forarbejdede produkter'!BA63</f>
        <v>46.4</v>
      </c>
      <c r="BC63" s="120" t="str">
        <f>'[2]Forarbejdede produkter'!BB63</f>
        <v>VS*(MCF/100)*B0*0.67*55+VS*(MCF/100)*B0*1000*4*0.02175</v>
      </c>
      <c r="BD63" s="120">
        <f>'[2]Forarbejdede produkter'!BC63</f>
        <v>0</v>
      </c>
      <c r="BE63" s="120">
        <f>'[2]Forarbejdede produkter'!BD63</f>
        <v>46.4</v>
      </c>
      <c r="BF63" s="120" t="str">
        <f>'[2]Forarbejdede produkter'!BE63</f>
        <v>VS*(MCF/100)*B0*0.67*9.375</v>
      </c>
      <c r="BG63" s="120">
        <f>'[2]Forarbejdede produkter'!BF63</f>
        <v>0</v>
      </c>
      <c r="BH63" s="120">
        <f>'[2]Forarbejdede produkter'!BG63</f>
        <v>46.4</v>
      </c>
      <c r="BI63" s="121" t="str">
        <f>'[2]Forarbejdede produkter'!BH63</f>
        <v>VS*(MCF/100)*B0*0.67*(12/16)*4</v>
      </c>
      <c r="BJ63" s="123"/>
      <c r="BK63" s="122">
        <f>'[2]Forarbejdede produkter'!BJ63</f>
        <v>46.4</v>
      </c>
      <c r="BL63" s="120">
        <f>'[2]Forarbejdede produkter'!BK63</f>
        <v>0</v>
      </c>
      <c r="BM63" s="120">
        <f>'[2]Forarbejdede produkter'!BL63</f>
        <v>0</v>
      </c>
      <c r="BN63" s="120">
        <f>'[2]Forarbejdede produkter'!BM63</f>
        <v>0</v>
      </c>
      <c r="BO63" s="120" t="str">
        <f>'[2]Forarbejdede produkter'!BN63</f>
        <v>VS*(MCF/100)*B0*0.67*(12/16)</v>
      </c>
      <c r="BP63" s="120">
        <f>'[2]Forarbejdede produkter'!BO63</f>
        <v>0</v>
      </c>
      <c r="BQ63" s="120">
        <f>'[2]Forarbejdede produkter'!BP63</f>
        <v>0</v>
      </c>
      <c r="BR63" s="120">
        <f>'[2]Forarbejdede produkter'!BQ63</f>
        <v>0</v>
      </c>
      <c r="BS63" s="120">
        <f>'[2]Forarbejdede produkter'!BR63</f>
        <v>0</v>
      </c>
      <c r="BT63" s="120">
        <f>'[2]Forarbejdede produkter'!BS63</f>
        <v>0</v>
      </c>
      <c r="BU63" s="120">
        <f>'[2]Forarbejdede produkter'!BT63</f>
        <v>0</v>
      </c>
      <c r="BV63" s="120">
        <f>'[2]Forarbejdede produkter'!BU63</f>
        <v>0</v>
      </c>
      <c r="BW63" s="120">
        <f>'[2]Forarbejdede produkter'!BV63</f>
        <v>0</v>
      </c>
      <c r="BX63" s="120">
        <f>'[2]Forarbejdede produkter'!BW63</f>
        <v>0</v>
      </c>
      <c r="BY63" s="121">
        <f>'[2]Forarbejdede produkter'!BX63</f>
        <v>0</v>
      </c>
      <c r="BZ63" s="123">
        <f>'[2]Forarbejdede produkter'!BY63</f>
        <v>0</v>
      </c>
      <c r="CA63" s="122">
        <f>'[2]Forarbejdede produkter'!BZ63</f>
        <v>0</v>
      </c>
      <c r="CB63" s="120">
        <f>'[2]Forarbejdede produkter'!CA63</f>
        <v>0</v>
      </c>
      <c r="CC63" s="120">
        <f>'[2]Forarbejdede produkter'!CB63</f>
        <v>6</v>
      </c>
      <c r="CD63" s="120">
        <f>'[2]Forarbejdede produkter'!CC63</f>
        <v>0</v>
      </c>
      <c r="CE63" s="121">
        <f>'[2]Forarbejdede produkter'!CD63</f>
        <v>0</v>
      </c>
      <c r="CF63" s="123"/>
      <c r="CG63" s="123"/>
      <c r="CH63" s="123"/>
      <c r="CI63" s="123"/>
      <c r="CJ63" s="123"/>
      <c r="CK63" s="127">
        <f>'[2]Forarbejdede produkter'!CX63</f>
        <v>0</v>
      </c>
      <c r="CL63" s="123"/>
    </row>
    <row r="64" spans="1:90" ht="15.6" x14ac:dyDescent="0.3">
      <c r="A64" s="47">
        <f>'[2]Forarbejdede produkter'!A64</f>
        <v>60</v>
      </c>
      <c r="B64" s="48" t="str">
        <f>'[2]Forarbejdede produkter'!B64</f>
        <v>For_prod_60</v>
      </c>
      <c r="C64" s="48">
        <f>'[2]Forarbejdede produkter'!C64</f>
        <v>0</v>
      </c>
      <c r="D64" s="48">
        <f>'[2]Forarbejdede produkter'!D64</f>
        <v>0</v>
      </c>
      <c r="E64" s="48">
        <f>'[2]Forarbejdede produkter'!E64</f>
        <v>0</v>
      </c>
      <c r="F64" s="48">
        <f>'[2]Forarbejdede produkter'!F64</f>
        <v>0</v>
      </c>
      <c r="G64" s="48">
        <f>'[2]Forarbejdede produkter'!G64</f>
        <v>0</v>
      </c>
      <c r="H64" s="55"/>
      <c r="I64" s="50">
        <f>'[2]Forarbejdede produkter'!I64</f>
        <v>0</v>
      </c>
      <c r="J64" s="50">
        <f>'[2]Forarbejdede produkter'!J64</f>
        <v>0</v>
      </c>
      <c r="K64" s="50">
        <f>'[2]Forarbejdede produkter'!K64</f>
        <v>0</v>
      </c>
      <c r="L64" s="50">
        <f>'[2]Forarbejdede produkter'!L64</f>
        <v>0</v>
      </c>
      <c r="M64" s="50">
        <f>'[2]Forarbejdede produkter'!M64</f>
        <v>0</v>
      </c>
      <c r="N64" s="50">
        <f>'[2]Forarbejdede produkter'!N64</f>
        <v>0</v>
      </c>
      <c r="O64" s="50">
        <f>'[2]Forarbejdede produkter'!O64</f>
        <v>0</v>
      </c>
      <c r="Q64" s="43"/>
      <c r="R64" s="43"/>
      <c r="S64" s="43"/>
      <c r="T64" s="43"/>
      <c r="U64" s="43"/>
      <c r="V64" s="43"/>
      <c r="W64" s="43"/>
      <c r="X64" s="51"/>
      <c r="Y64" s="52">
        <f>'[2]Forarbejdede produkter'!Y64</f>
        <v>60</v>
      </c>
      <c r="Z64" s="53" t="str">
        <f>'[2]Forarbejdede produkter'!Z64</f>
        <v>For_prod_60</v>
      </c>
      <c r="AA64" s="53">
        <f>'[2]Forarbejdede produkter'!AA64</f>
        <v>0</v>
      </c>
      <c r="AB64" s="53" t="e">
        <f>'[2]Forarbejdede produkter'!AB64</f>
        <v>#N/A</v>
      </c>
      <c r="AC64" s="53" t="e">
        <f>'[2]Forarbejdede produkter'!AC64</f>
        <v>#N/A</v>
      </c>
      <c r="AD64" s="53">
        <f>'[2]Forarbejdede produkter'!AD64</f>
        <v>0</v>
      </c>
      <c r="AE64" s="53">
        <f>'[2]Forarbejdede produkter'!AE64</f>
        <v>0</v>
      </c>
      <c r="AF64" s="53">
        <f>'[2]Forarbejdede produkter'!AF64</f>
        <v>0</v>
      </c>
      <c r="AI64" s="43">
        <f>'[2]Forarbejdede produkter'!AI64</f>
        <v>60</v>
      </c>
      <c r="AJ64" s="54" t="str">
        <f>'[2]Forarbejdede produkter'!AJ64</f>
        <v>Heifer_dybstroelse_delvis_conv</v>
      </c>
      <c r="AK64" s="54" t="str">
        <f>'[2]Forarbejdede produkter'!AK64</f>
        <v>Cattle_deep_litter_conv</v>
      </c>
      <c r="AL64" s="54" t="str">
        <f>'[2]Forarbejdede produkter'!AL64</f>
        <v>Livestock_manure_conv</v>
      </c>
      <c r="AM64" s="54" t="str">
        <f>'[2]Forarbejdede produkter'!AM64</f>
        <v>Field_application</v>
      </c>
      <c r="AN64" s="54">
        <f>'[2]Forarbejdede produkter'!AN64</f>
        <v>300</v>
      </c>
      <c r="AO64" s="54" t="str">
        <f>'[2]Forarbejdede produkter'!AO64</f>
        <v>Kg</v>
      </c>
      <c r="AP64" s="118">
        <f>'[2]Forarbejdede produkter'!AP64</f>
        <v>0</v>
      </c>
      <c r="AQ64" s="120">
        <f>'[2]Forarbejdede produkter'!AQ64</f>
        <v>80</v>
      </c>
      <c r="AR64" s="121" t="str">
        <f>'[2]Forarbejdede produkter'!AR64</f>
        <v>(VS_initial/100)*DM_waste+DM_straw*(1-(4.5/100))</v>
      </c>
      <c r="AS64" s="123"/>
      <c r="AT64" s="123"/>
      <c r="AU64" s="122">
        <f>'[2]Forarbejdede produkter'!AT64</f>
        <v>17</v>
      </c>
      <c r="AV64" s="121">
        <f>'[2]Forarbejdede produkter'!AU64</f>
        <v>0.18</v>
      </c>
      <c r="AW64" s="123"/>
      <c r="AX64" s="122">
        <f>'[2]Forarbejdede produkter'!AW64</f>
        <v>0</v>
      </c>
      <c r="AY64" s="120" t="str">
        <f>'[2]Forarbejdede produkter'!AX64</f>
        <v>VS er samlet mængde af VS for den pågældende gødning; MCF og B0 er som anført til venstre</v>
      </c>
      <c r="AZ64" s="120" t="str">
        <f>'[2]Forarbejdede produkter'!AY64</f>
        <v>VS*(MCF/100)*B0*0.67*9.375</v>
      </c>
      <c r="BA64" s="120">
        <f>'[2]Forarbejdede produkter'!AZ64</f>
        <v>0</v>
      </c>
      <c r="BB64" s="120">
        <f>'[2]Forarbejdede produkter'!BA64</f>
        <v>43.1</v>
      </c>
      <c r="BC64" s="120" t="str">
        <f>'[2]Forarbejdede produkter'!BB64</f>
        <v>VS*(MCF/100)*B0*0.67*55+VS*(MCF/100)*B0*1000*4*0.02175</v>
      </c>
      <c r="BD64" s="120">
        <f>'[2]Forarbejdede produkter'!BC64</f>
        <v>0</v>
      </c>
      <c r="BE64" s="120">
        <f>'[2]Forarbejdede produkter'!BD64</f>
        <v>43.1</v>
      </c>
      <c r="BF64" s="120" t="str">
        <f>'[2]Forarbejdede produkter'!BE64</f>
        <v>VS*(MCF/100)*B0*0.67*9.375</v>
      </c>
      <c r="BG64" s="120">
        <f>'[2]Forarbejdede produkter'!BF64</f>
        <v>0</v>
      </c>
      <c r="BH64" s="120">
        <f>'[2]Forarbejdede produkter'!BG64</f>
        <v>43.1</v>
      </c>
      <c r="BI64" s="121" t="str">
        <f>'[2]Forarbejdede produkter'!BH64</f>
        <v>VS*(MCF/100)*B0*0.67*(12/16)*4</v>
      </c>
      <c r="BJ64" s="123"/>
      <c r="BK64" s="122">
        <f>'[2]Forarbejdede produkter'!BJ64</f>
        <v>43.1</v>
      </c>
      <c r="BL64" s="120">
        <f>'[2]Forarbejdede produkter'!BK64</f>
        <v>0</v>
      </c>
      <c r="BM64" s="120">
        <f>'[2]Forarbejdede produkter'!BL64</f>
        <v>0</v>
      </c>
      <c r="BN64" s="120">
        <f>'[2]Forarbejdede produkter'!BM64</f>
        <v>0</v>
      </c>
      <c r="BO64" s="120" t="str">
        <f>'[2]Forarbejdede produkter'!BN64</f>
        <v>VS*(MCF/100)*B0*0.67*(12/16)</v>
      </c>
      <c r="BP64" s="120">
        <f>'[2]Forarbejdede produkter'!BO64</f>
        <v>0</v>
      </c>
      <c r="BQ64" s="120">
        <f>'[2]Forarbejdede produkter'!BP64</f>
        <v>0</v>
      </c>
      <c r="BR64" s="120">
        <f>'[2]Forarbejdede produkter'!BQ64</f>
        <v>0</v>
      </c>
      <c r="BS64" s="120">
        <f>'[2]Forarbejdede produkter'!BR64</f>
        <v>0</v>
      </c>
      <c r="BT64" s="120">
        <f>'[2]Forarbejdede produkter'!BS64</f>
        <v>0</v>
      </c>
      <c r="BU64" s="120">
        <f>'[2]Forarbejdede produkter'!BT64</f>
        <v>0</v>
      </c>
      <c r="BV64" s="120">
        <f>'[2]Forarbejdede produkter'!BU64</f>
        <v>0</v>
      </c>
      <c r="BW64" s="120">
        <f>'[2]Forarbejdede produkter'!BV64</f>
        <v>0</v>
      </c>
      <c r="BX64" s="120">
        <f>'[2]Forarbejdede produkter'!BW64</f>
        <v>0</v>
      </c>
      <c r="BY64" s="121">
        <f>'[2]Forarbejdede produkter'!BX64</f>
        <v>0</v>
      </c>
      <c r="BZ64" s="123">
        <f>'[2]Forarbejdede produkter'!BY64</f>
        <v>0</v>
      </c>
      <c r="CA64" s="122">
        <f>'[2]Forarbejdede produkter'!BZ64</f>
        <v>0</v>
      </c>
      <c r="CB64" s="120">
        <f>'[2]Forarbejdede produkter'!CA64</f>
        <v>0</v>
      </c>
      <c r="CC64" s="120">
        <f>'[2]Forarbejdede produkter'!CB64</f>
        <v>6</v>
      </c>
      <c r="CD64" s="120">
        <f>'[2]Forarbejdede produkter'!CC64</f>
        <v>0</v>
      </c>
      <c r="CE64" s="121">
        <f>'[2]Forarbejdede produkter'!CD64</f>
        <v>0</v>
      </c>
      <c r="CF64" s="123"/>
      <c r="CG64" s="123"/>
      <c r="CH64" s="123"/>
      <c r="CI64" s="123"/>
      <c r="CJ64" s="123"/>
      <c r="CK64" s="127">
        <f>'[2]Forarbejdede produkter'!CX64</f>
        <v>0</v>
      </c>
      <c r="CL64" s="123"/>
    </row>
    <row r="65" spans="1:90" ht="15.6" x14ac:dyDescent="0.3">
      <c r="A65" s="47">
        <f>'[2]Forarbejdede produkter'!A65</f>
        <v>61</v>
      </c>
      <c r="B65" s="48" t="str">
        <f>'[2]Forarbejdede produkter'!B65</f>
        <v>For_prod_61</v>
      </c>
      <c r="C65" s="48">
        <f>'[2]Forarbejdede produkter'!C65</f>
        <v>0</v>
      </c>
      <c r="D65" s="48">
        <f>'[2]Forarbejdede produkter'!D65</f>
        <v>0</v>
      </c>
      <c r="E65" s="48">
        <f>'[2]Forarbejdede produkter'!E65</f>
        <v>0</v>
      </c>
      <c r="F65" s="48">
        <f>'[2]Forarbejdede produkter'!F65</f>
        <v>0</v>
      </c>
      <c r="G65" s="48">
        <f>'[2]Forarbejdede produkter'!G65</f>
        <v>0</v>
      </c>
      <c r="H65" s="55"/>
      <c r="I65" s="50">
        <f>'[2]Forarbejdede produkter'!I65</f>
        <v>0</v>
      </c>
      <c r="J65" s="50">
        <f>'[2]Forarbejdede produkter'!J65</f>
        <v>0</v>
      </c>
      <c r="K65" s="50">
        <f>'[2]Forarbejdede produkter'!K65</f>
        <v>0</v>
      </c>
      <c r="L65" s="50">
        <f>'[2]Forarbejdede produkter'!L65</f>
        <v>0</v>
      </c>
      <c r="M65" s="50">
        <f>'[2]Forarbejdede produkter'!M65</f>
        <v>0</v>
      </c>
      <c r="N65" s="50">
        <f>'[2]Forarbejdede produkter'!N65</f>
        <v>0</v>
      </c>
      <c r="O65" s="50">
        <f>'[2]Forarbejdede produkter'!O65</f>
        <v>0</v>
      </c>
      <c r="Q65" s="43"/>
      <c r="R65" s="43"/>
      <c r="S65" s="43"/>
      <c r="T65" s="43"/>
      <c r="U65" s="43"/>
      <c r="V65" s="43"/>
      <c r="W65" s="43"/>
      <c r="X65" s="51"/>
      <c r="Y65" s="52">
        <f>'[2]Forarbejdede produkter'!Y65</f>
        <v>61</v>
      </c>
      <c r="Z65" s="53" t="str">
        <f>'[2]Forarbejdede produkter'!Z65</f>
        <v>For_prod_61</v>
      </c>
      <c r="AA65" s="53">
        <f>'[2]Forarbejdede produkter'!AA65</f>
        <v>0</v>
      </c>
      <c r="AB65" s="53" t="e">
        <f>'[2]Forarbejdede produkter'!AB65</f>
        <v>#N/A</v>
      </c>
      <c r="AC65" s="53" t="e">
        <f>'[2]Forarbejdede produkter'!AC65</f>
        <v>#N/A</v>
      </c>
      <c r="AD65" s="53">
        <f>'[2]Forarbejdede produkter'!AD65</f>
        <v>0</v>
      </c>
      <c r="AE65" s="53">
        <f>'[2]Forarbejdede produkter'!AE65</f>
        <v>0</v>
      </c>
      <c r="AF65" s="53">
        <f>'[2]Forarbejdede produkter'!AF65</f>
        <v>0</v>
      </c>
      <c r="AI65" s="43">
        <f>'[2]Forarbejdede produkter'!AI65</f>
        <v>61</v>
      </c>
      <c r="AJ65" s="54" t="str">
        <f>'[2]Forarbejdede produkter'!AJ65</f>
        <v>Heifer_gylle_sengestald_spalter_conv</v>
      </c>
      <c r="AK65" s="54" t="str">
        <f>'[2]Forarbejdede produkter'!AK65</f>
        <v>Cattle_slurry_conv</v>
      </c>
      <c r="AL65" s="54" t="str">
        <f>'[2]Forarbejdede produkter'!AL65</f>
        <v>Livestock_manure_conv</v>
      </c>
      <c r="AM65" s="54" t="str">
        <f>'[2]Forarbejdede produkter'!AM65</f>
        <v>Field_application</v>
      </c>
      <c r="AN65" s="54">
        <f>'[2]Forarbejdede produkter'!AN65</f>
        <v>123</v>
      </c>
      <c r="AO65" s="54" t="str">
        <f>'[2]Forarbejdede produkter'!AO65</f>
        <v>Kg</v>
      </c>
      <c r="AP65" s="118">
        <f>'[2]Forarbejdede produkter'!AP65</f>
        <v>0</v>
      </c>
      <c r="AQ65" s="120">
        <f>'[2]Forarbejdede produkter'!AQ65</f>
        <v>80</v>
      </c>
      <c r="AR65" s="121" t="str">
        <f>'[2]Forarbejdede produkter'!AR65</f>
        <v>(VS_initial/100)*DM_waste+DM_straw*(1-(4.5/100))</v>
      </c>
      <c r="AS65" s="123"/>
      <c r="AT65" s="123"/>
      <c r="AU65" s="122">
        <f>'[2]Forarbejdede produkter'!AT65</f>
        <v>6.61</v>
      </c>
      <c r="AV65" s="121">
        <f>'[2]Forarbejdede produkter'!AU65</f>
        <v>0.18</v>
      </c>
      <c r="AW65" s="123"/>
      <c r="AX65" s="122">
        <f>'[2]Forarbejdede produkter'!AW65</f>
        <v>0</v>
      </c>
      <c r="AY65" s="120" t="str">
        <f>'[2]Forarbejdede produkter'!AX65</f>
        <v>VS er samlet mængde af VS for den pågældende gødning; MCF og B0 er som anført til venstre</v>
      </c>
      <c r="AZ65" s="120" t="str">
        <f>'[2]Forarbejdede produkter'!AY65</f>
        <v>VS*(MCF/100)*B0*0.67*9.375</v>
      </c>
      <c r="BA65" s="120">
        <f>'[2]Forarbejdede produkter'!AZ65</f>
        <v>0</v>
      </c>
      <c r="BB65" s="120">
        <f>'[2]Forarbejdede produkter'!BA65</f>
        <v>0</v>
      </c>
      <c r="BC65" s="120" t="str">
        <f>'[2]Forarbejdede produkter'!BB65</f>
        <v>VS*(MCF/100)*B0*0.67*55+VS*(MCF/100)*B0*1000*4*0.02175</v>
      </c>
      <c r="BD65" s="120">
        <f>'[2]Forarbejdede produkter'!BC65</f>
        <v>0</v>
      </c>
      <c r="BE65" s="120">
        <f>'[2]Forarbejdede produkter'!BD65</f>
        <v>0</v>
      </c>
      <c r="BF65" s="120" t="str">
        <f>'[2]Forarbejdede produkter'!BE65</f>
        <v>VS*(MCF/100)*B0*0.67*9.375</v>
      </c>
      <c r="BG65" s="120">
        <f>'[2]Forarbejdede produkter'!BF65</f>
        <v>0</v>
      </c>
      <c r="BH65" s="120">
        <f>'[2]Forarbejdede produkter'!BG65</f>
        <v>0</v>
      </c>
      <c r="BI65" s="121" t="str">
        <f>'[2]Forarbejdede produkter'!BH65</f>
        <v>VS*(MCF/100)*B0*0.67*(12/16)*4</v>
      </c>
      <c r="BJ65" s="123"/>
      <c r="BK65" s="122">
        <f>'[2]Forarbejdede produkter'!BJ65</f>
        <v>0</v>
      </c>
      <c r="BL65" s="120">
        <f>'[2]Forarbejdede produkter'!BK65</f>
        <v>0</v>
      </c>
      <c r="BM65" s="120">
        <f>'[2]Forarbejdede produkter'!BL65</f>
        <v>0</v>
      </c>
      <c r="BN65" s="120">
        <f>'[2]Forarbejdede produkter'!BM65</f>
        <v>0</v>
      </c>
      <c r="BO65" s="120" t="str">
        <f>'[2]Forarbejdede produkter'!BN65</f>
        <v>VS*(MCF/100)*B0*0.67*(12/16)</v>
      </c>
      <c r="BP65" s="120">
        <f>'[2]Forarbejdede produkter'!BO65</f>
        <v>0</v>
      </c>
      <c r="BQ65" s="120">
        <f>'[2]Forarbejdede produkter'!BP65</f>
        <v>0</v>
      </c>
      <c r="BR65" s="120">
        <f>'[2]Forarbejdede produkter'!BQ65</f>
        <v>0</v>
      </c>
      <c r="BS65" s="120">
        <f>'[2]Forarbejdede produkter'!BR65</f>
        <v>0</v>
      </c>
      <c r="BT65" s="120">
        <f>'[2]Forarbejdede produkter'!BS65</f>
        <v>0</v>
      </c>
      <c r="BU65" s="120">
        <f>'[2]Forarbejdede produkter'!BT65</f>
        <v>0</v>
      </c>
      <c r="BV65" s="120">
        <f>'[2]Forarbejdede produkter'!BU65</f>
        <v>0</v>
      </c>
      <c r="BW65" s="120">
        <f>'[2]Forarbejdede produkter'!BV65</f>
        <v>0</v>
      </c>
      <c r="BX65" s="120">
        <f>'[2]Forarbejdede produkter'!BW65</f>
        <v>0</v>
      </c>
      <c r="BY65" s="121">
        <f>'[2]Forarbejdede produkter'!BX65</f>
        <v>0</v>
      </c>
      <c r="BZ65" s="123">
        <f>'[2]Forarbejdede produkter'!BY65</f>
        <v>0</v>
      </c>
      <c r="CA65" s="122">
        <f>'[2]Forarbejdede produkter'!BZ65</f>
        <v>0</v>
      </c>
      <c r="CB65" s="120">
        <f>'[2]Forarbejdede produkter'!CA65</f>
        <v>0</v>
      </c>
      <c r="CC65" s="120">
        <f>'[2]Forarbejdede produkter'!CB65</f>
        <v>8.1</v>
      </c>
      <c r="CD65" s="120">
        <f>'[2]Forarbejdede produkter'!CC65</f>
        <v>0</v>
      </c>
      <c r="CE65" s="121">
        <f>'[2]Forarbejdede produkter'!CD65</f>
        <v>0</v>
      </c>
      <c r="CF65" s="123"/>
      <c r="CG65" s="123"/>
      <c r="CH65" s="123"/>
      <c r="CI65" s="123"/>
      <c r="CJ65" s="123"/>
      <c r="CK65" s="127">
        <f>'[2]Forarbejdede produkter'!CX65</f>
        <v>0</v>
      </c>
      <c r="CL65" s="123"/>
    </row>
    <row r="66" spans="1:90" ht="15.6" x14ac:dyDescent="0.3">
      <c r="A66" s="47">
        <f>'[2]Forarbejdede produkter'!A66</f>
        <v>62</v>
      </c>
      <c r="B66" s="48" t="str">
        <f>'[2]Forarbejdede produkter'!B66</f>
        <v>For_prod_62</v>
      </c>
      <c r="C66" s="48">
        <f>'[2]Forarbejdede produkter'!C66</f>
        <v>0</v>
      </c>
      <c r="D66" s="48">
        <f>'[2]Forarbejdede produkter'!D66</f>
        <v>0</v>
      </c>
      <c r="E66" s="48">
        <f>'[2]Forarbejdede produkter'!E66</f>
        <v>0</v>
      </c>
      <c r="F66" s="48">
        <f>'[2]Forarbejdede produkter'!F66</f>
        <v>0</v>
      </c>
      <c r="G66" s="48">
        <f>'[2]Forarbejdede produkter'!G66</f>
        <v>0</v>
      </c>
      <c r="H66" s="55"/>
      <c r="I66" s="50">
        <f>'[2]Forarbejdede produkter'!I66</f>
        <v>0</v>
      </c>
      <c r="J66" s="50">
        <f>'[2]Forarbejdede produkter'!J66</f>
        <v>0</v>
      </c>
      <c r="K66" s="50">
        <f>'[2]Forarbejdede produkter'!K66</f>
        <v>0</v>
      </c>
      <c r="L66" s="50">
        <f>'[2]Forarbejdede produkter'!L66</f>
        <v>0</v>
      </c>
      <c r="M66" s="50">
        <f>'[2]Forarbejdede produkter'!M66</f>
        <v>0</v>
      </c>
      <c r="N66" s="50">
        <f>'[2]Forarbejdede produkter'!N66</f>
        <v>0</v>
      </c>
      <c r="O66" s="50">
        <f>'[2]Forarbejdede produkter'!O66</f>
        <v>0</v>
      </c>
      <c r="Q66" s="43"/>
      <c r="R66" s="43"/>
      <c r="S66" s="43"/>
      <c r="T66" s="43"/>
      <c r="U66" s="43"/>
      <c r="V66" s="43"/>
      <c r="W66" s="43"/>
      <c r="X66" s="51"/>
      <c r="Y66" s="52">
        <f>'[2]Forarbejdede produkter'!Y66</f>
        <v>62</v>
      </c>
      <c r="Z66" s="53" t="str">
        <f>'[2]Forarbejdede produkter'!Z66</f>
        <v>For_prod_62</v>
      </c>
      <c r="AA66" s="53">
        <f>'[2]Forarbejdede produkter'!AA66</f>
        <v>0</v>
      </c>
      <c r="AB66" s="53" t="e">
        <f>'[2]Forarbejdede produkter'!AB66</f>
        <v>#N/A</v>
      </c>
      <c r="AC66" s="53" t="e">
        <f>'[2]Forarbejdede produkter'!AC66</f>
        <v>#N/A</v>
      </c>
      <c r="AD66" s="53">
        <f>'[2]Forarbejdede produkter'!AD66</f>
        <v>0</v>
      </c>
      <c r="AE66" s="53">
        <f>'[2]Forarbejdede produkter'!AE66</f>
        <v>0</v>
      </c>
      <c r="AF66" s="53">
        <f>'[2]Forarbejdede produkter'!AF66</f>
        <v>0</v>
      </c>
      <c r="AI66" s="43">
        <f>'[2]Forarbejdede produkter'!AI66</f>
        <v>62</v>
      </c>
      <c r="AJ66" s="54" t="str">
        <f>'[2]Forarbejdede produkter'!AJ66</f>
        <v>Heifer_gylle_dybstroelse_og_gulv_conv</v>
      </c>
      <c r="AK66" s="54" t="str">
        <f>'[2]Forarbejdede produkter'!AK66</f>
        <v>Cattle_slurry_conv</v>
      </c>
      <c r="AL66" s="54" t="str">
        <f>'[2]Forarbejdede produkter'!AL66</f>
        <v>Livestock_manure_conv</v>
      </c>
      <c r="AM66" s="54" t="str">
        <f>'[2]Forarbejdede produkter'!AM66</f>
        <v>Field_application</v>
      </c>
      <c r="AN66" s="54">
        <f>'[2]Forarbejdede produkter'!AN66</f>
        <v>110</v>
      </c>
      <c r="AO66" s="54" t="str">
        <f>'[2]Forarbejdede produkter'!AO66</f>
        <v>Kg</v>
      </c>
      <c r="AP66" s="118">
        <f>'[2]Forarbejdede produkter'!AP66</f>
        <v>0</v>
      </c>
      <c r="AQ66" s="120">
        <f>'[2]Forarbejdede produkter'!AQ66</f>
        <v>80</v>
      </c>
      <c r="AR66" s="121" t="str">
        <f>'[2]Forarbejdede produkter'!AR66</f>
        <v>(VS_initial/100)*DM_waste+DM_straw*(1-(4.5/100))</v>
      </c>
      <c r="AS66" s="123"/>
      <c r="AT66" s="123"/>
      <c r="AU66" s="122">
        <f>'[2]Forarbejdede produkter'!AT66</f>
        <v>6.61</v>
      </c>
      <c r="AV66" s="121">
        <f>'[2]Forarbejdede produkter'!AU66</f>
        <v>0.18</v>
      </c>
      <c r="AW66" s="123"/>
      <c r="AX66" s="122">
        <f>'[2]Forarbejdede produkter'!AW66</f>
        <v>0</v>
      </c>
      <c r="AY66" s="120" t="str">
        <f>'[2]Forarbejdede produkter'!AX66</f>
        <v>VS er samlet mængde af VS for den pågældende gødning; MCF og B0 er som anført til venstre</v>
      </c>
      <c r="AZ66" s="120" t="str">
        <f>'[2]Forarbejdede produkter'!AY66</f>
        <v>VS*(MCF/100)*B0*0.67*9.375</v>
      </c>
      <c r="BA66" s="120">
        <f>'[2]Forarbejdede produkter'!AZ66</f>
        <v>0</v>
      </c>
      <c r="BB66" s="120">
        <f>'[2]Forarbejdede produkter'!BA66</f>
        <v>0</v>
      </c>
      <c r="BC66" s="120" t="str">
        <f>'[2]Forarbejdede produkter'!BB66</f>
        <v>VS*(MCF/100)*B0*0.67*55+VS*(MCF/100)*B0*1000*4*0.02175</v>
      </c>
      <c r="BD66" s="120">
        <f>'[2]Forarbejdede produkter'!BC66</f>
        <v>0</v>
      </c>
      <c r="BE66" s="120">
        <f>'[2]Forarbejdede produkter'!BD66</f>
        <v>0</v>
      </c>
      <c r="BF66" s="120" t="str">
        <f>'[2]Forarbejdede produkter'!BE66</f>
        <v>VS*(MCF/100)*B0*0.67*9.375</v>
      </c>
      <c r="BG66" s="120">
        <f>'[2]Forarbejdede produkter'!BF66</f>
        <v>0</v>
      </c>
      <c r="BH66" s="120">
        <f>'[2]Forarbejdede produkter'!BG66</f>
        <v>0</v>
      </c>
      <c r="BI66" s="121" t="str">
        <f>'[2]Forarbejdede produkter'!BH66</f>
        <v>VS*(MCF/100)*B0*0.67*(12/16)*4</v>
      </c>
      <c r="BJ66" s="123"/>
      <c r="BK66" s="122">
        <f>'[2]Forarbejdede produkter'!BJ66</f>
        <v>0</v>
      </c>
      <c r="BL66" s="120">
        <f>'[2]Forarbejdede produkter'!BK66</f>
        <v>0</v>
      </c>
      <c r="BM66" s="120">
        <f>'[2]Forarbejdede produkter'!BL66</f>
        <v>0</v>
      </c>
      <c r="BN66" s="120">
        <f>'[2]Forarbejdede produkter'!BM66</f>
        <v>0</v>
      </c>
      <c r="BO66" s="120" t="str">
        <f>'[2]Forarbejdede produkter'!BN66</f>
        <v>VS*(MCF/100)*B0*0.67*(12/16)</v>
      </c>
      <c r="BP66" s="120">
        <f>'[2]Forarbejdede produkter'!BO66</f>
        <v>0</v>
      </c>
      <c r="BQ66" s="120">
        <f>'[2]Forarbejdede produkter'!BP66</f>
        <v>0</v>
      </c>
      <c r="BR66" s="120">
        <f>'[2]Forarbejdede produkter'!BQ66</f>
        <v>0</v>
      </c>
      <c r="BS66" s="120">
        <f>'[2]Forarbejdede produkter'!BR66</f>
        <v>0</v>
      </c>
      <c r="BT66" s="120">
        <f>'[2]Forarbejdede produkter'!BS66</f>
        <v>0</v>
      </c>
      <c r="BU66" s="120">
        <f>'[2]Forarbejdede produkter'!BT66</f>
        <v>0</v>
      </c>
      <c r="BV66" s="120">
        <f>'[2]Forarbejdede produkter'!BU66</f>
        <v>0</v>
      </c>
      <c r="BW66" s="120">
        <f>'[2]Forarbejdede produkter'!BV66</f>
        <v>0</v>
      </c>
      <c r="BX66" s="120">
        <f>'[2]Forarbejdede produkter'!BW66</f>
        <v>0</v>
      </c>
      <c r="BY66" s="121">
        <f>'[2]Forarbejdede produkter'!BX66</f>
        <v>0</v>
      </c>
      <c r="BZ66" s="123">
        <f>'[2]Forarbejdede produkter'!BY66</f>
        <v>0</v>
      </c>
      <c r="CA66" s="122">
        <f>'[2]Forarbejdede produkter'!BZ66</f>
        <v>0</v>
      </c>
      <c r="CB66" s="120">
        <f>'[2]Forarbejdede produkter'!CA66</f>
        <v>0</v>
      </c>
      <c r="CC66" s="120">
        <f>'[2]Forarbejdede produkter'!CB66</f>
        <v>12</v>
      </c>
      <c r="CD66" s="120">
        <f>'[2]Forarbejdede produkter'!CC66</f>
        <v>0</v>
      </c>
      <c r="CE66" s="121">
        <f>'[2]Forarbejdede produkter'!CD66</f>
        <v>0</v>
      </c>
      <c r="CF66" s="123"/>
      <c r="CG66" s="123"/>
      <c r="CH66" s="123"/>
      <c r="CI66" s="123"/>
      <c r="CJ66" s="123"/>
      <c r="CK66" s="127">
        <f>'[2]Forarbejdede produkter'!CX66</f>
        <v>0</v>
      </c>
      <c r="CL66" s="123"/>
    </row>
    <row r="67" spans="1:90" ht="15.6" x14ac:dyDescent="0.3">
      <c r="A67" s="47">
        <f>'[2]Forarbejdede produkter'!A67</f>
        <v>63</v>
      </c>
      <c r="B67" s="48" t="str">
        <f>'[2]Forarbejdede produkter'!B67</f>
        <v>For_prod_63</v>
      </c>
      <c r="C67" s="48">
        <f>'[2]Forarbejdede produkter'!C67</f>
        <v>0</v>
      </c>
      <c r="D67" s="48">
        <f>'[2]Forarbejdede produkter'!D67</f>
        <v>0</v>
      </c>
      <c r="E67" s="48">
        <f>'[2]Forarbejdede produkter'!E67</f>
        <v>0</v>
      </c>
      <c r="F67" s="48">
        <f>'[2]Forarbejdede produkter'!F67</f>
        <v>0</v>
      </c>
      <c r="G67" s="48">
        <f>'[2]Forarbejdede produkter'!G67</f>
        <v>0</v>
      </c>
      <c r="H67" s="55"/>
      <c r="I67" s="50">
        <f>'[2]Forarbejdede produkter'!I67</f>
        <v>0</v>
      </c>
      <c r="J67" s="50">
        <f>'[2]Forarbejdede produkter'!J67</f>
        <v>0</v>
      </c>
      <c r="K67" s="50">
        <f>'[2]Forarbejdede produkter'!K67</f>
        <v>0</v>
      </c>
      <c r="L67" s="50">
        <f>'[2]Forarbejdede produkter'!L67</f>
        <v>0</v>
      </c>
      <c r="M67" s="50">
        <f>'[2]Forarbejdede produkter'!M67</f>
        <v>0</v>
      </c>
      <c r="N67" s="50">
        <f>'[2]Forarbejdede produkter'!N67</f>
        <v>0</v>
      </c>
      <c r="O67" s="50">
        <f>'[2]Forarbejdede produkter'!O67</f>
        <v>0</v>
      </c>
      <c r="Q67" s="43"/>
      <c r="R67" s="43"/>
      <c r="S67" s="43"/>
      <c r="T67" s="43"/>
      <c r="U67" s="43"/>
      <c r="V67" s="43"/>
      <c r="W67" s="43"/>
      <c r="X67" s="51"/>
      <c r="Y67" s="52">
        <f>'[2]Forarbejdede produkter'!Y67</f>
        <v>63</v>
      </c>
      <c r="Z67" s="53" t="str">
        <f>'[2]Forarbejdede produkter'!Z67</f>
        <v>For_prod_63</v>
      </c>
      <c r="AA67" s="53">
        <f>'[2]Forarbejdede produkter'!AA67</f>
        <v>0</v>
      </c>
      <c r="AB67" s="53" t="e">
        <f>'[2]Forarbejdede produkter'!AB67</f>
        <v>#N/A</v>
      </c>
      <c r="AC67" s="53" t="e">
        <f>'[2]Forarbejdede produkter'!AC67</f>
        <v>#N/A</v>
      </c>
      <c r="AD67" s="53">
        <f>'[2]Forarbejdede produkter'!AD67</f>
        <v>0</v>
      </c>
      <c r="AE67" s="53">
        <f>'[2]Forarbejdede produkter'!AE67</f>
        <v>0</v>
      </c>
      <c r="AF67" s="53">
        <f>'[2]Forarbejdede produkter'!AF67</f>
        <v>0</v>
      </c>
      <c r="AI67" s="43">
        <f>'[2]Forarbejdede produkter'!AI67</f>
        <v>63</v>
      </c>
      <c r="AJ67" s="54" t="str">
        <f>'[2]Forarbejdede produkter'!AJ67</f>
        <v>Heifer_godning_afsat_på_mark_conv</v>
      </c>
      <c r="AK67" s="54" t="str">
        <f>'[2]Forarbejdede produkter'!AK67</f>
        <v>Cattle_dung_urine_field_conv</v>
      </c>
      <c r="AL67" s="54" t="str">
        <f>'[2]Forarbejdede produkter'!AL67</f>
        <v>Dung_field_conv</v>
      </c>
      <c r="AM67" s="54" t="str">
        <f>'[2]Forarbejdede produkter'!AM67</f>
        <v>Field_application</v>
      </c>
      <c r="AN67" s="54">
        <f>'[2]Forarbejdede produkter'!AN67</f>
        <v>100</v>
      </c>
      <c r="AO67" s="54" t="str">
        <f>'[2]Forarbejdede produkter'!AO67</f>
        <v>Kg</v>
      </c>
      <c r="AP67" s="118" t="str">
        <f>'[2]Forarbejdede produkter'!AP67</f>
        <v>TS; Som for gylle fra spaltestald</v>
      </c>
      <c r="AQ67" s="120">
        <f>'[2]Forarbejdede produkter'!AQ67</f>
        <v>80</v>
      </c>
      <c r="AR67" s="121" t="str">
        <f>'[2]Forarbejdede produkter'!AR67</f>
        <v>(VS_initial/100)*DM_waste</v>
      </c>
      <c r="AS67" s="123"/>
      <c r="AT67" s="123"/>
      <c r="AU67" s="122">
        <f>'[2]Forarbejdede produkter'!AT67</f>
        <v>1</v>
      </c>
      <c r="AV67" s="121">
        <f>'[2]Forarbejdede produkter'!AU67</f>
        <v>0.18</v>
      </c>
      <c r="AW67" s="123"/>
      <c r="AX67" s="122">
        <f>'[2]Forarbejdede produkter'!AW67</f>
        <v>0</v>
      </c>
      <c r="AY67" s="120" t="str">
        <f>'[2]Forarbejdede produkter'!AX67</f>
        <v>VS er samlet mængde af VS for den pågældende gødning; MCF og B0 er som anført til venstre</v>
      </c>
      <c r="AZ67" s="120" t="str">
        <f>'[2]Forarbejdede produkter'!AY67</f>
        <v>VS*(MCF/100)*B0*0.67*9.375</v>
      </c>
      <c r="BA67" s="120">
        <f>'[2]Forarbejdede produkter'!AZ67</f>
        <v>0</v>
      </c>
      <c r="BB67" s="120">
        <f>'[2]Forarbejdede produkter'!BA67</f>
        <v>0</v>
      </c>
      <c r="BC67" s="120" t="str">
        <f>'[2]Forarbejdede produkter'!BB67</f>
        <v>VS*(MCF/100)*B0*0.67*55+VS*(MCF/100)*B0*1000*4*0.02175</v>
      </c>
      <c r="BD67" s="120">
        <f>'[2]Forarbejdede produkter'!BC67</f>
        <v>0</v>
      </c>
      <c r="BE67" s="120">
        <f>'[2]Forarbejdede produkter'!BD67</f>
        <v>0</v>
      </c>
      <c r="BF67" s="120" t="str">
        <f>'[2]Forarbejdede produkter'!BE67</f>
        <v>VS*(MCF/100)*B0*0.67*9.375</v>
      </c>
      <c r="BG67" s="120">
        <f>'[2]Forarbejdede produkter'!BF67</f>
        <v>0</v>
      </c>
      <c r="BH67" s="120">
        <f>'[2]Forarbejdede produkter'!BG67</f>
        <v>0</v>
      </c>
      <c r="BI67" s="121" t="str">
        <f>'[2]Forarbejdede produkter'!BH67</f>
        <v>VS*(MCF/100)*B0*0.67*(12/16)*4</v>
      </c>
      <c r="BJ67" s="123"/>
      <c r="BK67" s="122">
        <f>'[2]Forarbejdede produkter'!BJ67</f>
        <v>0</v>
      </c>
      <c r="BL67" s="120">
        <f>'[2]Forarbejdede produkter'!BK67</f>
        <v>0</v>
      </c>
      <c r="BM67" s="120">
        <f>'[2]Forarbejdede produkter'!BL67</f>
        <v>0</v>
      </c>
      <c r="BN67" s="120">
        <f>'[2]Forarbejdede produkter'!BM67</f>
        <v>0</v>
      </c>
      <c r="BO67" s="120" t="str">
        <f>'[2]Forarbejdede produkter'!BN67</f>
        <v>VS*(MCF/100)*B0*0.67*(12/16)</v>
      </c>
      <c r="BP67" s="120">
        <f>'[2]Forarbejdede produkter'!BO67</f>
        <v>0</v>
      </c>
      <c r="BQ67" s="120">
        <f>'[2]Forarbejdede produkter'!BP67</f>
        <v>0</v>
      </c>
      <c r="BR67" s="120">
        <f>'[2]Forarbejdede produkter'!BQ67</f>
        <v>0</v>
      </c>
      <c r="BS67" s="120">
        <f>'[2]Forarbejdede produkter'!BR67</f>
        <v>0</v>
      </c>
      <c r="BT67" s="120">
        <f>'[2]Forarbejdede produkter'!BS67</f>
        <v>0</v>
      </c>
      <c r="BU67" s="120">
        <f>'[2]Forarbejdede produkter'!BT67</f>
        <v>0</v>
      </c>
      <c r="BV67" s="120">
        <f>'[2]Forarbejdede produkter'!BU67</f>
        <v>0</v>
      </c>
      <c r="BW67" s="120">
        <f>'[2]Forarbejdede produkter'!BV67</f>
        <v>1.5</v>
      </c>
      <c r="BX67" s="120">
        <f>'[2]Forarbejdede produkter'!BW67</f>
        <v>0</v>
      </c>
      <c r="BY67" s="121">
        <f>'[2]Forarbejdede produkter'!BX67</f>
        <v>0</v>
      </c>
      <c r="BZ67" s="123">
        <f>'[2]Forarbejdede produkter'!BY67</f>
        <v>7.5</v>
      </c>
      <c r="CA67" s="122">
        <f>'[2]Forarbejdede produkter'!BZ67</f>
        <v>0</v>
      </c>
      <c r="CB67" s="120">
        <f>'[2]Forarbejdede produkter'!CA67</f>
        <v>0</v>
      </c>
      <c r="CC67" s="120">
        <f>'[2]Forarbejdede produkter'!CB67</f>
        <v>7</v>
      </c>
      <c r="CD67" s="120">
        <f>'[2]Forarbejdede produkter'!CC67</f>
        <v>0</v>
      </c>
      <c r="CE67" s="121">
        <f>'[2]Forarbejdede produkter'!CD67</f>
        <v>0</v>
      </c>
      <c r="CF67" s="123"/>
      <c r="CG67" s="123"/>
      <c r="CH67" s="123"/>
      <c r="CI67" s="123"/>
      <c r="CJ67" s="123"/>
      <c r="CK67" s="127">
        <f>'[2]Forarbejdede produkter'!CX67</f>
        <v>0</v>
      </c>
      <c r="CL67" s="123"/>
    </row>
    <row r="68" spans="1:90" ht="15.6" x14ac:dyDescent="0.3">
      <c r="A68" s="47">
        <f>'[2]Forarbejdede produkter'!A68</f>
        <v>64</v>
      </c>
      <c r="B68" s="48" t="str">
        <f>'[2]Forarbejdede produkter'!B68</f>
        <v>For_prod_64</v>
      </c>
      <c r="C68" s="48">
        <f>'[2]Forarbejdede produkter'!C68</f>
        <v>0</v>
      </c>
      <c r="D68" s="48">
        <f>'[2]Forarbejdede produkter'!D68</f>
        <v>0</v>
      </c>
      <c r="E68" s="48">
        <f>'[2]Forarbejdede produkter'!E68</f>
        <v>0</v>
      </c>
      <c r="F68" s="48">
        <f>'[2]Forarbejdede produkter'!F68</f>
        <v>0</v>
      </c>
      <c r="G68" s="48">
        <f>'[2]Forarbejdede produkter'!G68</f>
        <v>0</v>
      </c>
      <c r="H68" s="55"/>
      <c r="I68" s="50">
        <f>'[2]Forarbejdede produkter'!I68</f>
        <v>0</v>
      </c>
      <c r="J68" s="50">
        <f>'[2]Forarbejdede produkter'!J68</f>
        <v>0</v>
      </c>
      <c r="K68" s="50">
        <f>'[2]Forarbejdede produkter'!K68</f>
        <v>0</v>
      </c>
      <c r="L68" s="50">
        <f>'[2]Forarbejdede produkter'!L68</f>
        <v>0</v>
      </c>
      <c r="M68" s="50">
        <f>'[2]Forarbejdede produkter'!M68</f>
        <v>0</v>
      </c>
      <c r="N68" s="50">
        <f>'[2]Forarbejdede produkter'!N68</f>
        <v>0</v>
      </c>
      <c r="O68" s="50">
        <f>'[2]Forarbejdede produkter'!O68</f>
        <v>0</v>
      </c>
      <c r="Q68" s="43"/>
      <c r="R68" s="43"/>
      <c r="S68" s="43"/>
      <c r="T68" s="43"/>
      <c r="U68" s="43"/>
      <c r="V68" s="43"/>
      <c r="W68" s="43"/>
      <c r="X68" s="51"/>
      <c r="Y68" s="52">
        <f>'[2]Forarbejdede produkter'!Y68</f>
        <v>64</v>
      </c>
      <c r="Z68" s="53" t="str">
        <f>'[2]Forarbejdede produkter'!Z68</f>
        <v>For_prod_64</v>
      </c>
      <c r="AA68" s="53">
        <f>'[2]Forarbejdede produkter'!AA68</f>
        <v>0</v>
      </c>
      <c r="AB68" s="53" t="e">
        <f>'[2]Forarbejdede produkter'!AB68</f>
        <v>#N/A</v>
      </c>
      <c r="AC68" s="53" t="e">
        <f>'[2]Forarbejdede produkter'!AC68</f>
        <v>#N/A</v>
      </c>
      <c r="AD68" s="53">
        <f>'[2]Forarbejdede produkter'!AD68</f>
        <v>0</v>
      </c>
      <c r="AE68" s="53">
        <f>'[2]Forarbejdede produkter'!AE68</f>
        <v>0</v>
      </c>
      <c r="AF68" s="53">
        <f>'[2]Forarbejdede produkter'!AF68</f>
        <v>0</v>
      </c>
      <c r="AI68" s="43">
        <f>'[2]Forarbejdede produkter'!AI68</f>
        <v>64</v>
      </c>
      <c r="AJ68" s="54" t="str">
        <f>'[2]Forarbejdede produkter'!AJ68</f>
        <v>Heifer_gylle_sengestald_fast_gulv_conv</v>
      </c>
      <c r="AK68" s="54" t="str">
        <f>'[2]Forarbejdede produkter'!AK68</f>
        <v>Cattle_slurry_conv</v>
      </c>
      <c r="AL68" s="54" t="str">
        <f>'[2]Forarbejdede produkter'!AL68</f>
        <v>Livestock_manure_conv</v>
      </c>
      <c r="AM68" s="54" t="str">
        <f>'[2]Forarbejdede produkter'!AM68</f>
        <v>Field_application</v>
      </c>
      <c r="AN68" s="54">
        <f>'[2]Forarbejdede produkter'!AN68</f>
        <v>123</v>
      </c>
      <c r="AO68" s="54" t="str">
        <f>'[2]Forarbejdede produkter'!AO68</f>
        <v>Kg</v>
      </c>
      <c r="AP68" s="118">
        <f>'[2]Forarbejdede produkter'!AP68</f>
        <v>0</v>
      </c>
      <c r="AQ68" s="120">
        <f>'[2]Forarbejdede produkter'!AQ68</f>
        <v>80</v>
      </c>
      <c r="AR68" s="121" t="str">
        <f>'[2]Forarbejdede produkter'!AR68</f>
        <v>(VS_initial/100)*DM_waste+DM_straw*(1-(4.5/100))</v>
      </c>
      <c r="AS68" s="123"/>
      <c r="AT68" s="123"/>
      <c r="AU68" s="122">
        <f>'[2]Forarbejdede produkter'!AT68</f>
        <v>6.61</v>
      </c>
      <c r="AV68" s="121">
        <f>'[2]Forarbejdede produkter'!AU68</f>
        <v>0.18</v>
      </c>
      <c r="AW68" s="123"/>
      <c r="AX68" s="122">
        <f>'[2]Forarbejdede produkter'!AW68</f>
        <v>0</v>
      </c>
      <c r="AY68" s="120" t="str">
        <f>'[2]Forarbejdede produkter'!AX68</f>
        <v>VS er samlet mængde af VS for den pågældende gødning; MCF og B0 er som anført til venstre</v>
      </c>
      <c r="AZ68" s="120" t="str">
        <f>'[2]Forarbejdede produkter'!AY68</f>
        <v>VS*(MCF/100)*B0*0.67*9.375</v>
      </c>
      <c r="BA68" s="120">
        <f>'[2]Forarbejdede produkter'!AZ68</f>
        <v>0</v>
      </c>
      <c r="BB68" s="120">
        <f>'[2]Forarbejdede produkter'!BA68</f>
        <v>0</v>
      </c>
      <c r="BC68" s="120" t="str">
        <f>'[2]Forarbejdede produkter'!BB68</f>
        <v>VS*(MCF/100)*B0*0.67*55+VS*(MCF/100)*B0*1000*4*0.02175</v>
      </c>
      <c r="BD68" s="120">
        <f>'[2]Forarbejdede produkter'!BC68</f>
        <v>0</v>
      </c>
      <c r="BE68" s="120">
        <f>'[2]Forarbejdede produkter'!BD68</f>
        <v>0</v>
      </c>
      <c r="BF68" s="120" t="str">
        <f>'[2]Forarbejdede produkter'!BE68</f>
        <v>VS*(MCF/100)*B0*0.67*9.375</v>
      </c>
      <c r="BG68" s="120">
        <f>'[2]Forarbejdede produkter'!BF68</f>
        <v>0</v>
      </c>
      <c r="BH68" s="120">
        <f>'[2]Forarbejdede produkter'!BG68</f>
        <v>0</v>
      </c>
      <c r="BI68" s="121" t="str">
        <f>'[2]Forarbejdede produkter'!BH68</f>
        <v>VS*(MCF/100)*B0*0.67*(12/16)*4</v>
      </c>
      <c r="BJ68" s="123"/>
      <c r="BK68" s="122">
        <f>'[2]Forarbejdede produkter'!BJ68</f>
        <v>0</v>
      </c>
      <c r="BL68" s="120">
        <f>'[2]Forarbejdede produkter'!BK68</f>
        <v>0</v>
      </c>
      <c r="BM68" s="120">
        <f>'[2]Forarbejdede produkter'!BL68</f>
        <v>0</v>
      </c>
      <c r="BN68" s="120">
        <f>'[2]Forarbejdede produkter'!BM68</f>
        <v>0</v>
      </c>
      <c r="BO68" s="120" t="str">
        <f>'[2]Forarbejdede produkter'!BN68</f>
        <v>VS*(MCF/100)*B0*0.67*(12/16)</v>
      </c>
      <c r="BP68" s="120">
        <f>'[2]Forarbejdede produkter'!BO68</f>
        <v>0</v>
      </c>
      <c r="BQ68" s="120">
        <f>'[2]Forarbejdede produkter'!BP68</f>
        <v>0</v>
      </c>
      <c r="BR68" s="120">
        <f>'[2]Forarbejdede produkter'!BQ68</f>
        <v>0</v>
      </c>
      <c r="BS68" s="120">
        <f>'[2]Forarbejdede produkter'!BR68</f>
        <v>0</v>
      </c>
      <c r="BT68" s="120">
        <f>'[2]Forarbejdede produkter'!BS68</f>
        <v>0</v>
      </c>
      <c r="BU68" s="120">
        <f>'[2]Forarbejdede produkter'!BT68</f>
        <v>0</v>
      </c>
      <c r="BV68" s="120">
        <f>'[2]Forarbejdede produkter'!BU68</f>
        <v>0</v>
      </c>
      <c r="BW68" s="120">
        <f>'[2]Forarbejdede produkter'!BV68</f>
        <v>0</v>
      </c>
      <c r="BX68" s="120">
        <f>'[2]Forarbejdede produkter'!BW68</f>
        <v>0</v>
      </c>
      <c r="BY68" s="121">
        <f>'[2]Forarbejdede produkter'!BX68</f>
        <v>0</v>
      </c>
      <c r="BZ68" s="123">
        <f>'[2]Forarbejdede produkter'!BY68</f>
        <v>0</v>
      </c>
      <c r="CA68" s="122">
        <f>'[2]Forarbejdede produkter'!BZ68</f>
        <v>0</v>
      </c>
      <c r="CB68" s="120">
        <f>'[2]Forarbejdede produkter'!CA68</f>
        <v>0</v>
      </c>
      <c r="CC68" s="120">
        <f>'[2]Forarbejdede produkter'!CB68</f>
        <v>12</v>
      </c>
      <c r="CD68" s="120">
        <f>'[2]Forarbejdede produkter'!CC68</f>
        <v>0</v>
      </c>
      <c r="CE68" s="121">
        <f>'[2]Forarbejdede produkter'!CD68</f>
        <v>0</v>
      </c>
      <c r="CF68" s="123"/>
      <c r="CG68" s="123"/>
      <c r="CH68" s="123"/>
      <c r="CI68" s="123"/>
      <c r="CJ68" s="123"/>
      <c r="CK68" s="127">
        <f>'[2]Forarbejdede produkter'!CX68</f>
        <v>0</v>
      </c>
      <c r="CL68" s="123"/>
    </row>
    <row r="69" spans="1:90" ht="15.6" x14ac:dyDescent="0.3">
      <c r="A69" s="47">
        <f>'[2]Forarbejdede produkter'!A69</f>
        <v>65</v>
      </c>
      <c r="B69" s="48" t="str">
        <f>'[2]Forarbejdede produkter'!B69</f>
        <v>For_prod_65</v>
      </c>
      <c r="C69" s="48">
        <f>'[2]Forarbejdede produkter'!C69</f>
        <v>0</v>
      </c>
      <c r="D69" s="48">
        <f>'[2]Forarbejdede produkter'!D69</f>
        <v>0</v>
      </c>
      <c r="E69" s="48">
        <f>'[2]Forarbejdede produkter'!E69</f>
        <v>0</v>
      </c>
      <c r="F69" s="48">
        <f>'[2]Forarbejdede produkter'!F69</f>
        <v>0</v>
      </c>
      <c r="G69" s="48">
        <f>'[2]Forarbejdede produkter'!G69</f>
        <v>0</v>
      </c>
      <c r="H69" s="55"/>
      <c r="I69" s="50">
        <f>'[2]Forarbejdede produkter'!I69</f>
        <v>0</v>
      </c>
      <c r="J69" s="50">
        <f>'[2]Forarbejdede produkter'!J69</f>
        <v>0</v>
      </c>
      <c r="K69" s="50">
        <f>'[2]Forarbejdede produkter'!K69</f>
        <v>0</v>
      </c>
      <c r="L69" s="50">
        <f>'[2]Forarbejdede produkter'!L69</f>
        <v>0</v>
      </c>
      <c r="M69" s="50">
        <f>'[2]Forarbejdede produkter'!M69</f>
        <v>0</v>
      </c>
      <c r="N69" s="50">
        <f>'[2]Forarbejdede produkter'!N69</f>
        <v>0</v>
      </c>
      <c r="O69" s="50">
        <f>'[2]Forarbejdede produkter'!O69</f>
        <v>0</v>
      </c>
      <c r="Q69" s="43"/>
      <c r="R69" s="43"/>
      <c r="S69" s="43"/>
      <c r="T69" s="43"/>
      <c r="U69" s="43"/>
      <c r="V69" s="43"/>
      <c r="W69" s="43"/>
      <c r="X69" s="51"/>
      <c r="Y69" s="52">
        <f>'[2]Forarbejdede produkter'!Y69</f>
        <v>65</v>
      </c>
      <c r="Z69" s="53" t="str">
        <f>'[2]Forarbejdede produkter'!Z69</f>
        <v>For_prod_65</v>
      </c>
      <c r="AA69" s="53">
        <f>'[2]Forarbejdede produkter'!AA69</f>
        <v>0</v>
      </c>
      <c r="AB69" s="53" t="e">
        <f>'[2]Forarbejdede produkter'!AB69</f>
        <v>#N/A</v>
      </c>
      <c r="AC69" s="53" t="e">
        <f>'[2]Forarbejdede produkter'!AC69</f>
        <v>#N/A</v>
      </c>
      <c r="AD69" s="53">
        <f>'[2]Forarbejdede produkter'!AD69</f>
        <v>0</v>
      </c>
      <c r="AE69" s="53">
        <f>'[2]Forarbejdede produkter'!AE69</f>
        <v>0</v>
      </c>
      <c r="AF69" s="53">
        <f>'[2]Forarbejdede produkter'!AF69</f>
        <v>0</v>
      </c>
      <c r="AI69" s="43">
        <f>'[2]Forarbejdede produkter'!AI69</f>
        <v>65</v>
      </c>
      <c r="AJ69" s="54" t="str">
        <f>'[2]Forarbejdede produkter'!AJ69</f>
        <v>Heifer_gylle_sengestald_draenet_conv</v>
      </c>
      <c r="AK69" s="54" t="str">
        <f>'[2]Forarbejdede produkter'!AK69</f>
        <v>Cattle_slurry_conv</v>
      </c>
      <c r="AL69" s="54" t="str">
        <f>'[2]Forarbejdede produkter'!AL69</f>
        <v>Livestock_manure_conv</v>
      </c>
      <c r="AM69" s="54" t="str">
        <f>'[2]Forarbejdede produkter'!AM69</f>
        <v>Field_application</v>
      </c>
      <c r="AN69" s="54">
        <f>'[2]Forarbejdede produkter'!AN69</f>
        <v>123</v>
      </c>
      <c r="AO69" s="54" t="str">
        <f>'[2]Forarbejdede produkter'!AO69</f>
        <v>Kg</v>
      </c>
      <c r="AP69" s="118">
        <f>'[2]Forarbejdede produkter'!AP69</f>
        <v>0</v>
      </c>
      <c r="AQ69" s="120">
        <f>'[2]Forarbejdede produkter'!AQ69</f>
        <v>80</v>
      </c>
      <c r="AR69" s="121" t="str">
        <f>'[2]Forarbejdede produkter'!AR69</f>
        <v>(VS_initial/100)*DM_waste+DM_straw*(1-(4.5/100))</v>
      </c>
      <c r="AS69" s="123"/>
      <c r="AT69" s="123"/>
      <c r="AU69" s="122">
        <f>'[2]Forarbejdede produkter'!AT69</f>
        <v>6.61</v>
      </c>
      <c r="AV69" s="121">
        <f>'[2]Forarbejdede produkter'!AU69</f>
        <v>0.18</v>
      </c>
      <c r="AW69" s="123"/>
      <c r="AX69" s="122">
        <f>'[2]Forarbejdede produkter'!AW69</f>
        <v>0</v>
      </c>
      <c r="AY69" s="120" t="str">
        <f>'[2]Forarbejdede produkter'!AX69</f>
        <v>VS er samlet mængde af VS for den pågældende gødning; MCF og B0 er som anført til venstre</v>
      </c>
      <c r="AZ69" s="120" t="str">
        <f>'[2]Forarbejdede produkter'!AY69</f>
        <v>VS*(MCF/100)*B0*0.67*9.375</v>
      </c>
      <c r="BA69" s="120">
        <f>'[2]Forarbejdede produkter'!AZ69</f>
        <v>0</v>
      </c>
      <c r="BB69" s="120">
        <f>'[2]Forarbejdede produkter'!BA69</f>
        <v>0</v>
      </c>
      <c r="BC69" s="120" t="str">
        <f>'[2]Forarbejdede produkter'!BB69</f>
        <v>VS*(MCF/100)*B0*0.67*55+VS*(MCF/100)*B0*1000*4*0.02175</v>
      </c>
      <c r="BD69" s="120">
        <f>'[2]Forarbejdede produkter'!BC69</f>
        <v>0</v>
      </c>
      <c r="BE69" s="120">
        <f>'[2]Forarbejdede produkter'!BD69</f>
        <v>0</v>
      </c>
      <c r="BF69" s="120" t="str">
        <f>'[2]Forarbejdede produkter'!BE69</f>
        <v>VS*(MCF/100)*B0*0.67*9.375</v>
      </c>
      <c r="BG69" s="120">
        <f>'[2]Forarbejdede produkter'!BF69</f>
        <v>0</v>
      </c>
      <c r="BH69" s="120">
        <f>'[2]Forarbejdede produkter'!BG69</f>
        <v>0</v>
      </c>
      <c r="BI69" s="121" t="str">
        <f>'[2]Forarbejdede produkter'!BH69</f>
        <v>VS*(MCF/100)*B0*0.67*(12/16)*4</v>
      </c>
      <c r="BJ69" s="123"/>
      <c r="BK69" s="122">
        <f>'[2]Forarbejdede produkter'!BJ69</f>
        <v>0</v>
      </c>
      <c r="BL69" s="120">
        <f>'[2]Forarbejdede produkter'!BK69</f>
        <v>0</v>
      </c>
      <c r="BM69" s="120">
        <f>'[2]Forarbejdede produkter'!BL69</f>
        <v>0</v>
      </c>
      <c r="BN69" s="120">
        <f>'[2]Forarbejdede produkter'!BM69</f>
        <v>0</v>
      </c>
      <c r="BO69" s="120" t="str">
        <f>'[2]Forarbejdede produkter'!BN69</f>
        <v>VS*(MCF/100)*B0*0.67*(12/16)</v>
      </c>
      <c r="BP69" s="120">
        <f>'[2]Forarbejdede produkter'!BO69</f>
        <v>0</v>
      </c>
      <c r="BQ69" s="120">
        <f>'[2]Forarbejdede produkter'!BP69</f>
        <v>0</v>
      </c>
      <c r="BR69" s="120">
        <f>'[2]Forarbejdede produkter'!BQ69</f>
        <v>0</v>
      </c>
      <c r="BS69" s="120">
        <f>'[2]Forarbejdede produkter'!BR69</f>
        <v>0</v>
      </c>
      <c r="BT69" s="120">
        <f>'[2]Forarbejdede produkter'!BS69</f>
        <v>0</v>
      </c>
      <c r="BU69" s="120">
        <f>'[2]Forarbejdede produkter'!BT69</f>
        <v>0</v>
      </c>
      <c r="BV69" s="120">
        <f>'[2]Forarbejdede produkter'!BU69</f>
        <v>0</v>
      </c>
      <c r="BW69" s="120">
        <f>'[2]Forarbejdede produkter'!BV69</f>
        <v>0</v>
      </c>
      <c r="BX69" s="120">
        <f>'[2]Forarbejdede produkter'!BW69</f>
        <v>0</v>
      </c>
      <c r="BY69" s="121">
        <f>'[2]Forarbejdede produkter'!BX69</f>
        <v>0</v>
      </c>
      <c r="BZ69" s="123">
        <f>'[2]Forarbejdede produkter'!BY69</f>
        <v>0</v>
      </c>
      <c r="CA69" s="122">
        <f>'[2]Forarbejdede produkter'!BZ69</f>
        <v>0</v>
      </c>
      <c r="CB69" s="120">
        <f>'[2]Forarbejdede produkter'!CA69</f>
        <v>0</v>
      </c>
      <c r="CC69" s="120">
        <f>'[2]Forarbejdede produkter'!CB69</f>
        <v>6.24</v>
      </c>
      <c r="CD69" s="120">
        <f>'[2]Forarbejdede produkter'!CC69</f>
        <v>0</v>
      </c>
      <c r="CE69" s="121">
        <f>'[2]Forarbejdede produkter'!CD69</f>
        <v>0</v>
      </c>
      <c r="CF69" s="123"/>
      <c r="CG69" s="123"/>
      <c r="CH69" s="123"/>
      <c r="CI69" s="123"/>
      <c r="CJ69" s="123"/>
      <c r="CK69" s="127">
        <f>'[2]Forarbejdede produkter'!CX69</f>
        <v>0</v>
      </c>
      <c r="CL69" s="123"/>
    </row>
    <row r="70" spans="1:90" ht="15.6" x14ac:dyDescent="0.3">
      <c r="A70" s="47">
        <f>'[2]Forarbejdede produkter'!A70</f>
        <v>66</v>
      </c>
      <c r="B70" s="48" t="str">
        <f>'[2]Forarbejdede produkter'!B70</f>
        <v>For_prod_66</v>
      </c>
      <c r="C70" s="48">
        <f>'[2]Forarbejdede produkter'!C70</f>
        <v>0</v>
      </c>
      <c r="D70" s="48">
        <f>'[2]Forarbejdede produkter'!D70</f>
        <v>0</v>
      </c>
      <c r="E70" s="48">
        <f>'[2]Forarbejdede produkter'!E70</f>
        <v>0</v>
      </c>
      <c r="F70" s="48">
        <f>'[2]Forarbejdede produkter'!F70</f>
        <v>0</v>
      </c>
      <c r="G70" s="48">
        <f>'[2]Forarbejdede produkter'!G70</f>
        <v>0</v>
      </c>
      <c r="H70" s="55"/>
      <c r="I70" s="50">
        <f>'[2]Forarbejdede produkter'!I70</f>
        <v>0</v>
      </c>
      <c r="J70" s="50">
        <f>'[2]Forarbejdede produkter'!J70</f>
        <v>0</v>
      </c>
      <c r="K70" s="50">
        <f>'[2]Forarbejdede produkter'!K70</f>
        <v>0</v>
      </c>
      <c r="L70" s="50">
        <f>'[2]Forarbejdede produkter'!L70</f>
        <v>0</v>
      </c>
      <c r="M70" s="50">
        <f>'[2]Forarbejdede produkter'!M70</f>
        <v>0</v>
      </c>
      <c r="N70" s="50">
        <f>'[2]Forarbejdede produkter'!N70</f>
        <v>0</v>
      </c>
      <c r="O70" s="50">
        <f>'[2]Forarbejdede produkter'!O70</f>
        <v>0</v>
      </c>
      <c r="Q70" s="43"/>
      <c r="R70" s="43"/>
      <c r="S70" s="43"/>
      <c r="T70" s="43"/>
      <c r="U70" s="43"/>
      <c r="V70" s="43"/>
      <c r="W70" s="43"/>
      <c r="X70" s="51"/>
      <c r="Y70" s="52">
        <f>'[2]Forarbejdede produkter'!Y70</f>
        <v>66</v>
      </c>
      <c r="Z70" s="53" t="str">
        <f>'[2]Forarbejdede produkter'!Z70</f>
        <v>For_prod_66</v>
      </c>
      <c r="AA70" s="53">
        <f>'[2]Forarbejdede produkter'!AA70</f>
        <v>0</v>
      </c>
      <c r="AB70" s="53" t="e">
        <f>'[2]Forarbejdede produkter'!AB70</f>
        <v>#N/A</v>
      </c>
      <c r="AC70" s="53" t="e">
        <f>'[2]Forarbejdede produkter'!AC70</f>
        <v>#N/A</v>
      </c>
      <c r="AD70" s="53">
        <f>'[2]Forarbejdede produkter'!AD70</f>
        <v>0</v>
      </c>
      <c r="AE70" s="53">
        <f>'[2]Forarbejdede produkter'!AE70</f>
        <v>0</v>
      </c>
      <c r="AF70" s="53">
        <f>'[2]Forarbejdede produkter'!AF70</f>
        <v>0</v>
      </c>
      <c r="AI70" s="43">
        <f>'[2]Forarbejdede produkter'!AI70</f>
        <v>66</v>
      </c>
      <c r="AJ70" s="54" t="str">
        <f>'[2]Forarbejdede produkter'!AJ70</f>
        <v>Heifer_gylle_dybstroelse_spalter_linespil_conv</v>
      </c>
      <c r="AK70" s="54" t="str">
        <f>'[2]Forarbejdede produkter'!AK70</f>
        <v>Cattle_slurry_conv</v>
      </c>
      <c r="AL70" s="54" t="str">
        <f>'[2]Forarbejdede produkter'!AL70</f>
        <v>Livestock_manure_conv</v>
      </c>
      <c r="AM70" s="54" t="str">
        <f>'[2]Forarbejdede produkter'!AM70</f>
        <v>Field_application</v>
      </c>
      <c r="AN70" s="54">
        <f>'[2]Forarbejdede produkter'!AN70</f>
        <v>110</v>
      </c>
      <c r="AO70" s="54" t="str">
        <f>'[2]Forarbejdede produkter'!AO70</f>
        <v>Kg</v>
      </c>
      <c r="AP70" s="118">
        <f>'[2]Forarbejdede produkter'!AP70</f>
        <v>0</v>
      </c>
      <c r="AQ70" s="120">
        <f>'[2]Forarbejdede produkter'!AQ70</f>
        <v>80</v>
      </c>
      <c r="AR70" s="121" t="str">
        <f>'[2]Forarbejdede produkter'!AR70</f>
        <v>(VS_initial/100)*DM_waste+DM_straw*(1-(4.5/100))</v>
      </c>
      <c r="AS70" s="123"/>
      <c r="AT70" s="123"/>
      <c r="AU70" s="122">
        <f>'[2]Forarbejdede produkter'!AT70</f>
        <v>6.61</v>
      </c>
      <c r="AV70" s="121">
        <f>'[2]Forarbejdede produkter'!AU70</f>
        <v>0.18</v>
      </c>
      <c r="AW70" s="123"/>
      <c r="AX70" s="122">
        <f>'[2]Forarbejdede produkter'!AW70</f>
        <v>0</v>
      </c>
      <c r="AY70" s="120" t="str">
        <f>'[2]Forarbejdede produkter'!AX70</f>
        <v>VS er samlet mængde af VS for den pågældende gødning; MCF og B0 er som anført til venstre</v>
      </c>
      <c r="AZ70" s="120" t="str">
        <f>'[2]Forarbejdede produkter'!AY70</f>
        <v>VS*(MCF/100)*B0*0.67*9.375</v>
      </c>
      <c r="BA70" s="120">
        <f>'[2]Forarbejdede produkter'!AZ70</f>
        <v>0</v>
      </c>
      <c r="BB70" s="120">
        <f>'[2]Forarbejdede produkter'!BA70</f>
        <v>0</v>
      </c>
      <c r="BC70" s="120" t="str">
        <f>'[2]Forarbejdede produkter'!BB70</f>
        <v>VS*(MCF/100)*B0*0.67*55+VS*(MCF/100)*B0*1000*4*0.02175</v>
      </c>
      <c r="BD70" s="120">
        <f>'[2]Forarbejdede produkter'!BC70</f>
        <v>0</v>
      </c>
      <c r="BE70" s="120">
        <f>'[2]Forarbejdede produkter'!BD70</f>
        <v>0</v>
      </c>
      <c r="BF70" s="120" t="str">
        <f>'[2]Forarbejdede produkter'!BE70</f>
        <v>VS*(MCF/100)*B0*0.67*9.375</v>
      </c>
      <c r="BG70" s="120">
        <f>'[2]Forarbejdede produkter'!BF70</f>
        <v>0</v>
      </c>
      <c r="BH70" s="120">
        <f>'[2]Forarbejdede produkter'!BG70</f>
        <v>0</v>
      </c>
      <c r="BI70" s="121" t="str">
        <f>'[2]Forarbejdede produkter'!BH70</f>
        <v>VS*(MCF/100)*B0*0.67*(12/16)*4</v>
      </c>
      <c r="BJ70" s="123"/>
      <c r="BK70" s="122">
        <f>'[2]Forarbejdede produkter'!BJ70</f>
        <v>0</v>
      </c>
      <c r="BL70" s="120">
        <f>'[2]Forarbejdede produkter'!BK70</f>
        <v>0</v>
      </c>
      <c r="BM70" s="120">
        <f>'[2]Forarbejdede produkter'!BL70</f>
        <v>0</v>
      </c>
      <c r="BN70" s="120">
        <f>'[2]Forarbejdede produkter'!BM70</f>
        <v>0</v>
      </c>
      <c r="BO70" s="120" t="str">
        <f>'[2]Forarbejdede produkter'!BN70</f>
        <v>VS*(MCF/100)*B0*0.67*(12/16)</v>
      </c>
      <c r="BP70" s="120">
        <f>'[2]Forarbejdede produkter'!BO70</f>
        <v>0</v>
      </c>
      <c r="BQ70" s="120">
        <f>'[2]Forarbejdede produkter'!BP70</f>
        <v>0</v>
      </c>
      <c r="BR70" s="120">
        <f>'[2]Forarbejdede produkter'!BQ70</f>
        <v>0</v>
      </c>
      <c r="BS70" s="120">
        <f>'[2]Forarbejdede produkter'!BR70</f>
        <v>0</v>
      </c>
      <c r="BT70" s="120">
        <f>'[2]Forarbejdede produkter'!BS70</f>
        <v>0</v>
      </c>
      <c r="BU70" s="120">
        <f>'[2]Forarbejdede produkter'!BT70</f>
        <v>0</v>
      </c>
      <c r="BV70" s="120">
        <f>'[2]Forarbejdede produkter'!BU70</f>
        <v>0</v>
      </c>
      <c r="BW70" s="120">
        <f>'[2]Forarbejdede produkter'!BV70</f>
        <v>0</v>
      </c>
      <c r="BX70" s="120">
        <f>'[2]Forarbejdede produkter'!BW70</f>
        <v>0</v>
      </c>
      <c r="BY70" s="121">
        <f>'[2]Forarbejdede produkter'!BX70</f>
        <v>0</v>
      </c>
      <c r="BZ70" s="123">
        <f>'[2]Forarbejdede produkter'!BY70</f>
        <v>0</v>
      </c>
      <c r="CA70" s="122">
        <f>'[2]Forarbejdede produkter'!BZ70</f>
        <v>0</v>
      </c>
      <c r="CB70" s="120">
        <f>'[2]Forarbejdede produkter'!CA70</f>
        <v>0</v>
      </c>
      <c r="CC70" s="120">
        <f>'[2]Forarbejdede produkter'!CB70</f>
        <v>7.2</v>
      </c>
      <c r="CD70" s="120">
        <f>'[2]Forarbejdede produkter'!CC70</f>
        <v>0</v>
      </c>
      <c r="CE70" s="121">
        <f>'[2]Forarbejdede produkter'!CD70</f>
        <v>0</v>
      </c>
      <c r="CF70" s="123"/>
      <c r="CG70" s="123"/>
      <c r="CH70" s="123"/>
      <c r="CI70" s="123"/>
      <c r="CJ70" s="123"/>
      <c r="CK70" s="127">
        <f>'[2]Forarbejdede produkter'!CX70</f>
        <v>0</v>
      </c>
      <c r="CL70" s="123"/>
    </row>
    <row r="71" spans="1:90" ht="15.6" x14ac:dyDescent="0.3">
      <c r="A71" s="47">
        <f>'[2]Forarbejdede produkter'!A71</f>
        <v>67</v>
      </c>
      <c r="B71" s="48" t="str">
        <f>'[2]Forarbejdede produkter'!B71</f>
        <v>For_prod_67</v>
      </c>
      <c r="C71" s="48">
        <f>'[2]Forarbejdede produkter'!C71</f>
        <v>0</v>
      </c>
      <c r="D71" s="48">
        <f>'[2]Forarbejdede produkter'!D71</f>
        <v>0</v>
      </c>
      <c r="E71" s="48">
        <f>'[2]Forarbejdede produkter'!E71</f>
        <v>0</v>
      </c>
      <c r="F71" s="48">
        <f>'[2]Forarbejdede produkter'!F71</f>
        <v>0</v>
      </c>
      <c r="G71" s="48">
        <f>'[2]Forarbejdede produkter'!G71</f>
        <v>0</v>
      </c>
      <c r="H71" s="55"/>
      <c r="I71" s="50">
        <f>'[2]Forarbejdede produkter'!I71</f>
        <v>0</v>
      </c>
      <c r="J71" s="50">
        <f>'[2]Forarbejdede produkter'!J71</f>
        <v>0</v>
      </c>
      <c r="K71" s="50">
        <f>'[2]Forarbejdede produkter'!K71</f>
        <v>0</v>
      </c>
      <c r="L71" s="50">
        <f>'[2]Forarbejdede produkter'!L71</f>
        <v>0</v>
      </c>
      <c r="M71" s="50">
        <f>'[2]Forarbejdede produkter'!M71</f>
        <v>0</v>
      </c>
      <c r="N71" s="50">
        <f>'[2]Forarbejdede produkter'!N71</f>
        <v>0</v>
      </c>
      <c r="O71" s="50">
        <f>'[2]Forarbejdede produkter'!O71</f>
        <v>0</v>
      </c>
      <c r="Q71" s="43"/>
      <c r="R71" s="43"/>
      <c r="S71" s="43"/>
      <c r="T71" s="43"/>
      <c r="U71" s="43"/>
      <c r="V71" s="43"/>
      <c r="W71" s="43"/>
      <c r="X71" s="51"/>
      <c r="Y71" s="52">
        <f>'[2]Forarbejdede produkter'!Y71</f>
        <v>67</v>
      </c>
      <c r="Z71" s="53" t="str">
        <f>'[2]Forarbejdede produkter'!Z71</f>
        <v>For_prod_67</v>
      </c>
      <c r="AA71" s="53">
        <f>'[2]Forarbejdede produkter'!AA71</f>
        <v>0</v>
      </c>
      <c r="AB71" s="53" t="e">
        <f>'[2]Forarbejdede produkter'!AB71</f>
        <v>#N/A</v>
      </c>
      <c r="AC71" s="53" t="e">
        <f>'[2]Forarbejdede produkter'!AC71</f>
        <v>#N/A</v>
      </c>
      <c r="AD71" s="53">
        <f>'[2]Forarbejdede produkter'!AD71</f>
        <v>0</v>
      </c>
      <c r="AE71" s="53">
        <f>'[2]Forarbejdede produkter'!AE71</f>
        <v>0</v>
      </c>
      <c r="AF71" s="53">
        <f>'[2]Forarbejdede produkter'!AF71</f>
        <v>0</v>
      </c>
      <c r="AI71" s="43">
        <f>'[2]Forarbejdede produkter'!AI71</f>
        <v>67</v>
      </c>
      <c r="AJ71" s="54" t="str">
        <f>'[2]Forarbejdede produkter'!AJ71</f>
        <v>Heifer_gylle_dybstroelse_spalter_ring_bag_conv</v>
      </c>
      <c r="AK71" s="54" t="str">
        <f>'[2]Forarbejdede produkter'!AK71</f>
        <v>Cattle_slurry_conv</v>
      </c>
      <c r="AL71" s="54" t="str">
        <f>'[2]Forarbejdede produkter'!AL71</f>
        <v>Livestock_manure_conv</v>
      </c>
      <c r="AM71" s="54" t="str">
        <f>'[2]Forarbejdede produkter'!AM71</f>
        <v>Field_application</v>
      </c>
      <c r="AN71" s="54">
        <f>'[2]Forarbejdede produkter'!AN71</f>
        <v>110</v>
      </c>
      <c r="AO71" s="54" t="str">
        <f>'[2]Forarbejdede produkter'!AO71</f>
        <v>Kg</v>
      </c>
      <c r="AP71" s="118">
        <f>'[2]Forarbejdede produkter'!AP71</f>
        <v>0</v>
      </c>
      <c r="AQ71" s="120">
        <f>'[2]Forarbejdede produkter'!AQ71</f>
        <v>80</v>
      </c>
      <c r="AR71" s="121" t="str">
        <f>'[2]Forarbejdede produkter'!AR71</f>
        <v>(VS_initial/100)*DM_waste+DM_straw*(1-(4.5/100))</v>
      </c>
      <c r="AS71" s="123"/>
      <c r="AT71" s="123"/>
      <c r="AU71" s="122">
        <f>'[2]Forarbejdede produkter'!AT71</f>
        <v>6.61</v>
      </c>
      <c r="AV71" s="121">
        <f>'[2]Forarbejdede produkter'!AU71</f>
        <v>0.18</v>
      </c>
      <c r="AW71" s="123"/>
      <c r="AX71" s="122">
        <f>'[2]Forarbejdede produkter'!AW71</f>
        <v>0</v>
      </c>
      <c r="AY71" s="120" t="str">
        <f>'[2]Forarbejdede produkter'!AX71</f>
        <v>VS er samlet mængde af VS for den pågældende gødning; MCF og B0 er som anført til venstre</v>
      </c>
      <c r="AZ71" s="120" t="str">
        <f>'[2]Forarbejdede produkter'!AY71</f>
        <v>VS*(MCF/100)*B0*0.67*9.375</v>
      </c>
      <c r="BA71" s="120">
        <f>'[2]Forarbejdede produkter'!AZ71</f>
        <v>0</v>
      </c>
      <c r="BB71" s="120">
        <f>'[2]Forarbejdede produkter'!BA71</f>
        <v>0</v>
      </c>
      <c r="BC71" s="120" t="str">
        <f>'[2]Forarbejdede produkter'!BB71</f>
        <v>VS*(MCF/100)*B0*0.67*55+VS*(MCF/100)*B0*1000*4*0.02175</v>
      </c>
      <c r="BD71" s="120">
        <f>'[2]Forarbejdede produkter'!BC71</f>
        <v>0</v>
      </c>
      <c r="BE71" s="120">
        <f>'[2]Forarbejdede produkter'!BD71</f>
        <v>0</v>
      </c>
      <c r="BF71" s="120" t="str">
        <f>'[2]Forarbejdede produkter'!BE71</f>
        <v>VS*(MCF/100)*B0*0.67*9.375</v>
      </c>
      <c r="BG71" s="120">
        <f>'[2]Forarbejdede produkter'!BF71</f>
        <v>0</v>
      </c>
      <c r="BH71" s="120">
        <f>'[2]Forarbejdede produkter'!BG71</f>
        <v>0</v>
      </c>
      <c r="BI71" s="121" t="str">
        <f>'[2]Forarbejdede produkter'!BH71</f>
        <v>VS*(MCF/100)*B0*0.67*(12/16)*4</v>
      </c>
      <c r="BJ71" s="123"/>
      <c r="BK71" s="122">
        <f>'[2]Forarbejdede produkter'!BJ71</f>
        <v>0</v>
      </c>
      <c r="BL71" s="120">
        <f>'[2]Forarbejdede produkter'!BK71</f>
        <v>0</v>
      </c>
      <c r="BM71" s="120">
        <f>'[2]Forarbejdede produkter'!BL71</f>
        <v>0</v>
      </c>
      <c r="BN71" s="120">
        <f>'[2]Forarbejdede produkter'!BM71</f>
        <v>0</v>
      </c>
      <c r="BO71" s="120" t="str">
        <f>'[2]Forarbejdede produkter'!BN71</f>
        <v>VS*(MCF/100)*B0*0.67*(12/16)</v>
      </c>
      <c r="BP71" s="120">
        <f>'[2]Forarbejdede produkter'!BO71</f>
        <v>0</v>
      </c>
      <c r="BQ71" s="120">
        <f>'[2]Forarbejdede produkter'!BP71</f>
        <v>0</v>
      </c>
      <c r="BR71" s="120">
        <f>'[2]Forarbejdede produkter'!BQ71</f>
        <v>0</v>
      </c>
      <c r="BS71" s="120">
        <f>'[2]Forarbejdede produkter'!BR71</f>
        <v>0</v>
      </c>
      <c r="BT71" s="120">
        <f>'[2]Forarbejdede produkter'!BS71</f>
        <v>0</v>
      </c>
      <c r="BU71" s="120">
        <f>'[2]Forarbejdede produkter'!BT71</f>
        <v>0</v>
      </c>
      <c r="BV71" s="120">
        <f>'[2]Forarbejdede produkter'!BU71</f>
        <v>0</v>
      </c>
      <c r="BW71" s="120">
        <f>'[2]Forarbejdede produkter'!BV71</f>
        <v>0</v>
      </c>
      <c r="BX71" s="120">
        <f>'[2]Forarbejdede produkter'!BW71</f>
        <v>0</v>
      </c>
      <c r="BY71" s="121">
        <f>'[2]Forarbejdede produkter'!BX71</f>
        <v>0</v>
      </c>
      <c r="BZ71" s="123">
        <f>'[2]Forarbejdede produkter'!BY71</f>
        <v>0</v>
      </c>
      <c r="CA71" s="122">
        <f>'[2]Forarbejdede produkter'!BZ71</f>
        <v>0</v>
      </c>
      <c r="CB71" s="120">
        <f>'[2]Forarbejdede produkter'!CA71</f>
        <v>0</v>
      </c>
      <c r="CC71" s="120">
        <f>'[2]Forarbejdede produkter'!CB71</f>
        <v>8.1</v>
      </c>
      <c r="CD71" s="120">
        <f>'[2]Forarbejdede produkter'!CC71</f>
        <v>0</v>
      </c>
      <c r="CE71" s="121">
        <f>'[2]Forarbejdede produkter'!CD71</f>
        <v>0</v>
      </c>
      <c r="CF71" s="123"/>
      <c r="CG71" s="123"/>
      <c r="CH71" s="123"/>
      <c r="CI71" s="123"/>
      <c r="CJ71" s="123"/>
      <c r="CK71" s="127">
        <f>'[2]Forarbejdede produkter'!CX71</f>
        <v>0</v>
      </c>
      <c r="CL71" s="123"/>
    </row>
    <row r="72" spans="1:90" ht="15.6" x14ac:dyDescent="0.3">
      <c r="A72" s="47">
        <f>'[2]Forarbejdede produkter'!A72</f>
        <v>68</v>
      </c>
      <c r="B72" s="48" t="str">
        <f>'[2]Forarbejdede produkter'!B72</f>
        <v>For_prod_68</v>
      </c>
      <c r="C72" s="48">
        <f>'[2]Forarbejdede produkter'!C72</f>
        <v>0</v>
      </c>
      <c r="D72" s="48">
        <f>'[2]Forarbejdede produkter'!D72</f>
        <v>0</v>
      </c>
      <c r="E72" s="48">
        <f>'[2]Forarbejdede produkter'!E72</f>
        <v>0</v>
      </c>
      <c r="F72" s="48">
        <f>'[2]Forarbejdede produkter'!F72</f>
        <v>0</v>
      </c>
      <c r="G72" s="48">
        <f>'[2]Forarbejdede produkter'!G72</f>
        <v>0</v>
      </c>
      <c r="H72" s="55"/>
      <c r="I72" s="50">
        <f>'[2]Forarbejdede produkter'!I72</f>
        <v>0</v>
      </c>
      <c r="J72" s="50">
        <f>'[2]Forarbejdede produkter'!J72</f>
        <v>0</v>
      </c>
      <c r="K72" s="50">
        <f>'[2]Forarbejdede produkter'!K72</f>
        <v>0</v>
      </c>
      <c r="L72" s="50">
        <f>'[2]Forarbejdede produkter'!L72</f>
        <v>0</v>
      </c>
      <c r="M72" s="50">
        <f>'[2]Forarbejdede produkter'!M72</f>
        <v>0</v>
      </c>
      <c r="N72" s="50">
        <f>'[2]Forarbejdede produkter'!N72</f>
        <v>0</v>
      </c>
      <c r="O72" s="50">
        <f>'[2]Forarbejdede produkter'!O72</f>
        <v>0</v>
      </c>
      <c r="Q72" s="43"/>
      <c r="R72" s="43"/>
      <c r="S72" s="43"/>
      <c r="T72" s="43"/>
      <c r="U72" s="43"/>
      <c r="V72" s="43"/>
      <c r="W72" s="43"/>
      <c r="X72" s="51"/>
      <c r="Y72" s="52">
        <f>'[2]Forarbejdede produkter'!Y72</f>
        <v>68</v>
      </c>
      <c r="Z72" s="53" t="str">
        <f>'[2]Forarbejdede produkter'!Z72</f>
        <v>For_prod_68</v>
      </c>
      <c r="AA72" s="53">
        <f>'[2]Forarbejdede produkter'!AA72</f>
        <v>0</v>
      </c>
      <c r="AB72" s="53" t="e">
        <f>'[2]Forarbejdede produkter'!AB72</f>
        <v>#N/A</v>
      </c>
      <c r="AC72" s="53" t="e">
        <f>'[2]Forarbejdede produkter'!AC72</f>
        <v>#N/A</v>
      </c>
      <c r="AD72" s="53">
        <f>'[2]Forarbejdede produkter'!AD72</f>
        <v>0</v>
      </c>
      <c r="AE72" s="53">
        <f>'[2]Forarbejdede produkter'!AE72</f>
        <v>0</v>
      </c>
      <c r="AF72" s="53">
        <f>'[2]Forarbejdede produkter'!AF72</f>
        <v>0</v>
      </c>
      <c r="AI72" s="43">
        <f>'[2]Forarbejdede produkter'!AI72</f>
        <v>68</v>
      </c>
      <c r="AJ72" s="54" t="str">
        <f>'[2]Forarbejdede produkter'!AJ72</f>
        <v>Heifer_gylle_spaltestald_conv</v>
      </c>
      <c r="AK72" s="54" t="str">
        <f>'[2]Forarbejdede produkter'!AK72</f>
        <v>Cattle_slurry_conv</v>
      </c>
      <c r="AL72" s="54" t="str">
        <f>'[2]Forarbejdede produkter'!AL72</f>
        <v>Livestock_manure_conv</v>
      </c>
      <c r="AM72" s="54" t="str">
        <f>'[2]Forarbejdede produkter'!AM72</f>
        <v>Field_application</v>
      </c>
      <c r="AN72" s="54">
        <f>'[2]Forarbejdede produkter'!AN72</f>
        <v>100</v>
      </c>
      <c r="AO72" s="54" t="str">
        <f>'[2]Forarbejdede produkter'!AO72</f>
        <v>Kg</v>
      </c>
      <c r="AP72" s="118">
        <f>'[2]Forarbejdede produkter'!AP72</f>
        <v>0</v>
      </c>
      <c r="AQ72" s="120">
        <f>'[2]Forarbejdede produkter'!AQ72</f>
        <v>80</v>
      </c>
      <c r="AR72" s="121" t="str">
        <f>'[2]Forarbejdede produkter'!AR72</f>
        <v>(VS_initial/100)*DM_waste</v>
      </c>
      <c r="AS72" s="123"/>
      <c r="AT72" s="123"/>
      <c r="AU72" s="122">
        <f>'[2]Forarbejdede produkter'!AT72</f>
        <v>6.61</v>
      </c>
      <c r="AV72" s="121">
        <f>'[2]Forarbejdede produkter'!AU72</f>
        <v>0.18</v>
      </c>
      <c r="AW72" s="123"/>
      <c r="AX72" s="122">
        <f>'[2]Forarbejdede produkter'!AW72</f>
        <v>0</v>
      </c>
      <c r="AY72" s="120" t="str">
        <f>'[2]Forarbejdede produkter'!AX72</f>
        <v>VS er samlet mængde af VS for den pågældende gødning; MCF og B0 er som anført til venstre</v>
      </c>
      <c r="AZ72" s="120" t="str">
        <f>'[2]Forarbejdede produkter'!AY72</f>
        <v>VS*(MCF/100)*B0*0.67*9.375</v>
      </c>
      <c r="BA72" s="120">
        <f>'[2]Forarbejdede produkter'!AZ72</f>
        <v>0</v>
      </c>
      <c r="BB72" s="120">
        <f>'[2]Forarbejdede produkter'!BA72</f>
        <v>0</v>
      </c>
      <c r="BC72" s="120" t="str">
        <f>'[2]Forarbejdede produkter'!BB72</f>
        <v>VS*(MCF/100)*B0*0.67*55+VS*(MCF/100)*B0*1000*4*0.02175</v>
      </c>
      <c r="BD72" s="120">
        <f>'[2]Forarbejdede produkter'!BC72</f>
        <v>0</v>
      </c>
      <c r="BE72" s="120">
        <f>'[2]Forarbejdede produkter'!BD72</f>
        <v>0</v>
      </c>
      <c r="BF72" s="120" t="str">
        <f>'[2]Forarbejdede produkter'!BE72</f>
        <v>VS*(MCF/100)*B0*0.67*9.375</v>
      </c>
      <c r="BG72" s="120">
        <f>'[2]Forarbejdede produkter'!BF72</f>
        <v>0</v>
      </c>
      <c r="BH72" s="120">
        <f>'[2]Forarbejdede produkter'!BG72</f>
        <v>0</v>
      </c>
      <c r="BI72" s="121" t="str">
        <f>'[2]Forarbejdede produkter'!BH72</f>
        <v>VS*(MCF/100)*B0*0.67*(12/16)*4</v>
      </c>
      <c r="BJ72" s="123"/>
      <c r="BK72" s="122">
        <f>'[2]Forarbejdede produkter'!BJ72</f>
        <v>0</v>
      </c>
      <c r="BL72" s="120">
        <f>'[2]Forarbejdede produkter'!BK72</f>
        <v>0</v>
      </c>
      <c r="BM72" s="120">
        <f>'[2]Forarbejdede produkter'!BL72</f>
        <v>0</v>
      </c>
      <c r="BN72" s="120">
        <f>'[2]Forarbejdede produkter'!BM72</f>
        <v>0</v>
      </c>
      <c r="BO72" s="120" t="str">
        <f>'[2]Forarbejdede produkter'!BN72</f>
        <v>VS*(MCF/100)*B0*0.67*(12/16)</v>
      </c>
      <c r="BP72" s="120">
        <f>'[2]Forarbejdede produkter'!BO72</f>
        <v>0</v>
      </c>
      <c r="BQ72" s="120">
        <f>'[2]Forarbejdede produkter'!BP72</f>
        <v>0</v>
      </c>
      <c r="BR72" s="120">
        <f>'[2]Forarbejdede produkter'!BQ72</f>
        <v>0</v>
      </c>
      <c r="BS72" s="120">
        <f>'[2]Forarbejdede produkter'!BR72</f>
        <v>0</v>
      </c>
      <c r="BT72" s="120">
        <f>'[2]Forarbejdede produkter'!BS72</f>
        <v>0</v>
      </c>
      <c r="BU72" s="120">
        <f>'[2]Forarbejdede produkter'!BT72</f>
        <v>0</v>
      </c>
      <c r="BV72" s="120">
        <f>'[2]Forarbejdede produkter'!BU72</f>
        <v>0</v>
      </c>
      <c r="BW72" s="120">
        <f>'[2]Forarbejdede produkter'!BV72</f>
        <v>0</v>
      </c>
      <c r="BX72" s="120">
        <f>'[2]Forarbejdede produkter'!BW72</f>
        <v>0</v>
      </c>
      <c r="BY72" s="121">
        <f>'[2]Forarbejdede produkter'!BX72</f>
        <v>0</v>
      </c>
      <c r="BZ72" s="123">
        <f>'[2]Forarbejdede produkter'!BY72</f>
        <v>0</v>
      </c>
      <c r="CA72" s="122">
        <f>'[2]Forarbejdede produkter'!BZ72</f>
        <v>0</v>
      </c>
      <c r="CB72" s="120">
        <f>'[2]Forarbejdede produkter'!CA72</f>
        <v>0</v>
      </c>
      <c r="CC72" s="120">
        <f>'[2]Forarbejdede produkter'!CB72</f>
        <v>9.6</v>
      </c>
      <c r="CD72" s="120">
        <f>'[2]Forarbejdede produkter'!CC72</f>
        <v>0</v>
      </c>
      <c r="CE72" s="121">
        <f>'[2]Forarbejdede produkter'!CD72</f>
        <v>0</v>
      </c>
      <c r="CF72" s="123"/>
      <c r="CG72" s="123"/>
      <c r="CH72" s="123"/>
      <c r="CI72" s="123"/>
      <c r="CJ72" s="123"/>
      <c r="CK72" s="127">
        <f>'[2]Forarbejdede produkter'!CX72</f>
        <v>0</v>
      </c>
      <c r="CL72" s="123"/>
    </row>
    <row r="73" spans="1:90" ht="15.6" x14ac:dyDescent="0.3">
      <c r="A73" s="47">
        <f>'[2]Forarbejdede produkter'!A73</f>
        <v>69</v>
      </c>
      <c r="B73" s="48" t="str">
        <f>'[2]Forarbejdede produkter'!B73</f>
        <v>For_prod_69</v>
      </c>
      <c r="C73" s="48">
        <f>'[2]Forarbejdede produkter'!C73</f>
        <v>0</v>
      </c>
      <c r="D73" s="48">
        <f>'[2]Forarbejdede produkter'!D73</f>
        <v>0</v>
      </c>
      <c r="E73" s="48">
        <f>'[2]Forarbejdede produkter'!E73</f>
        <v>0</v>
      </c>
      <c r="F73" s="48">
        <f>'[2]Forarbejdede produkter'!F73</f>
        <v>0</v>
      </c>
      <c r="G73" s="48">
        <f>'[2]Forarbejdede produkter'!G73</f>
        <v>0</v>
      </c>
      <c r="H73" s="55"/>
      <c r="I73" s="50">
        <f>'[2]Forarbejdede produkter'!I73</f>
        <v>0</v>
      </c>
      <c r="J73" s="50">
        <f>'[2]Forarbejdede produkter'!J73</f>
        <v>0</v>
      </c>
      <c r="K73" s="50">
        <f>'[2]Forarbejdede produkter'!K73</f>
        <v>0</v>
      </c>
      <c r="L73" s="50">
        <f>'[2]Forarbejdede produkter'!L73</f>
        <v>0</v>
      </c>
      <c r="M73" s="50">
        <f>'[2]Forarbejdede produkter'!M73</f>
        <v>0</v>
      </c>
      <c r="N73" s="50">
        <f>'[2]Forarbejdede produkter'!N73</f>
        <v>0</v>
      </c>
      <c r="O73" s="50">
        <f>'[2]Forarbejdede produkter'!O73</f>
        <v>0</v>
      </c>
      <c r="Q73" s="43"/>
      <c r="R73" s="43"/>
      <c r="S73" s="43"/>
      <c r="T73" s="43"/>
      <c r="U73" s="43"/>
      <c r="V73" s="43"/>
      <c r="W73" s="43"/>
      <c r="X73" s="51"/>
      <c r="Y73" s="52">
        <f>'[2]Forarbejdede produkter'!Y73</f>
        <v>69</v>
      </c>
      <c r="Z73" s="53" t="str">
        <f>'[2]Forarbejdede produkter'!Z73</f>
        <v>For_prod_69</v>
      </c>
      <c r="AA73" s="53">
        <f>'[2]Forarbejdede produkter'!AA73</f>
        <v>0</v>
      </c>
      <c r="AB73" s="53" t="e">
        <f>'[2]Forarbejdede produkter'!AB73</f>
        <v>#N/A</v>
      </c>
      <c r="AC73" s="53" t="e">
        <f>'[2]Forarbejdede produkter'!AC73</f>
        <v>#N/A</v>
      </c>
      <c r="AD73" s="53">
        <f>'[2]Forarbejdede produkter'!AD73</f>
        <v>0</v>
      </c>
      <c r="AE73" s="53">
        <f>'[2]Forarbejdede produkter'!AE73</f>
        <v>0</v>
      </c>
      <c r="AF73" s="53">
        <f>'[2]Forarbejdede produkter'!AF73</f>
        <v>0</v>
      </c>
      <c r="AI73" s="43">
        <f>'[2]Forarbejdede produkter'!AI73</f>
        <v>69</v>
      </c>
      <c r="AJ73" s="54" t="str">
        <f>'[2]Forarbejdede produkter'!AJ73</f>
        <v>Heifer_gylle_bindestald_org</v>
      </c>
      <c r="AK73" s="54" t="str">
        <f>'[2]Forarbejdede produkter'!AK73</f>
        <v>Cattle_slurry_org</v>
      </c>
      <c r="AL73" s="54" t="str">
        <f>'[2]Forarbejdede produkter'!AL73</f>
        <v>Livestock_manure_org</v>
      </c>
      <c r="AM73" s="54" t="str">
        <f>'[2]Forarbejdede produkter'!AM73</f>
        <v>Field_application</v>
      </c>
      <c r="AN73" s="54">
        <f>'[2]Forarbejdede produkter'!AN73</f>
        <v>123</v>
      </c>
      <c r="AO73" s="54" t="str">
        <f>'[2]Forarbejdede produkter'!AO73</f>
        <v>Kg</v>
      </c>
      <c r="AP73" s="118">
        <f>'[2]Forarbejdede produkter'!AP73</f>
        <v>0</v>
      </c>
      <c r="AQ73" s="120">
        <f>'[2]Forarbejdede produkter'!AQ73</f>
        <v>80</v>
      </c>
      <c r="AR73" s="121" t="str">
        <f>'[2]Forarbejdede produkter'!AR73</f>
        <v>(VS_initial/100)*DM_waste+DM_straw*(1-(4.5/100))</v>
      </c>
      <c r="AS73" s="123"/>
      <c r="AT73" s="123"/>
      <c r="AU73" s="122">
        <f>'[2]Forarbejdede produkter'!AT73</f>
        <v>6.61</v>
      </c>
      <c r="AV73" s="121">
        <f>'[2]Forarbejdede produkter'!AU73</f>
        <v>0.18</v>
      </c>
      <c r="AW73" s="123"/>
      <c r="AX73" s="122">
        <f>'[2]Forarbejdede produkter'!AW73</f>
        <v>0</v>
      </c>
      <c r="AY73" s="120" t="str">
        <f>'[2]Forarbejdede produkter'!AX73</f>
        <v>VS er samlet mængde af VS for den pågældende gødning; MCF og B0 er som anført til venstre</v>
      </c>
      <c r="AZ73" s="120" t="str">
        <f>'[2]Forarbejdede produkter'!AY73</f>
        <v>VS*(MCF/100)*B0*0.67*9.375</v>
      </c>
      <c r="BA73" s="120">
        <f>'[2]Forarbejdede produkter'!AZ73</f>
        <v>0</v>
      </c>
      <c r="BB73" s="120">
        <f>'[2]Forarbejdede produkter'!BA73</f>
        <v>0</v>
      </c>
      <c r="BC73" s="120" t="str">
        <f>'[2]Forarbejdede produkter'!BB73</f>
        <v>VS*(MCF/100)*B0*0.67*55+VS*(MCF/100)*B0*1000*4*0.02175</v>
      </c>
      <c r="BD73" s="120">
        <f>'[2]Forarbejdede produkter'!BC73</f>
        <v>0</v>
      </c>
      <c r="BE73" s="120">
        <f>'[2]Forarbejdede produkter'!BD73</f>
        <v>0</v>
      </c>
      <c r="BF73" s="120" t="str">
        <f>'[2]Forarbejdede produkter'!BE73</f>
        <v>VS*(MCF/100)*B0*0.67*9.375</v>
      </c>
      <c r="BG73" s="120">
        <f>'[2]Forarbejdede produkter'!BF73</f>
        <v>0</v>
      </c>
      <c r="BH73" s="120">
        <f>'[2]Forarbejdede produkter'!BG73</f>
        <v>0</v>
      </c>
      <c r="BI73" s="121" t="str">
        <f>'[2]Forarbejdede produkter'!BH73</f>
        <v>VS*(MCF/100)*B0*0.67*(12/16)*4</v>
      </c>
      <c r="BJ73" s="123"/>
      <c r="BK73" s="122">
        <f>'[2]Forarbejdede produkter'!BJ73</f>
        <v>0</v>
      </c>
      <c r="BL73" s="120">
        <f>'[2]Forarbejdede produkter'!BK73</f>
        <v>0</v>
      </c>
      <c r="BM73" s="120">
        <f>'[2]Forarbejdede produkter'!BL73</f>
        <v>0</v>
      </c>
      <c r="BN73" s="120">
        <f>'[2]Forarbejdede produkter'!BM73</f>
        <v>0</v>
      </c>
      <c r="BO73" s="120" t="str">
        <f>'[2]Forarbejdede produkter'!BN73</f>
        <v>VS*(MCF/100)*B0*0.67*(12/16)</v>
      </c>
      <c r="BP73" s="120">
        <f>'[2]Forarbejdede produkter'!BO73</f>
        <v>0</v>
      </c>
      <c r="BQ73" s="120">
        <f>'[2]Forarbejdede produkter'!BP73</f>
        <v>0</v>
      </c>
      <c r="BR73" s="120">
        <f>'[2]Forarbejdede produkter'!BQ73</f>
        <v>0</v>
      </c>
      <c r="BS73" s="120">
        <f>'[2]Forarbejdede produkter'!BR73</f>
        <v>0</v>
      </c>
      <c r="BT73" s="120">
        <f>'[2]Forarbejdede produkter'!BS73</f>
        <v>0</v>
      </c>
      <c r="BU73" s="120">
        <f>'[2]Forarbejdede produkter'!BT73</f>
        <v>0</v>
      </c>
      <c r="BV73" s="120">
        <f>'[2]Forarbejdede produkter'!BU73</f>
        <v>0</v>
      </c>
      <c r="BW73" s="120">
        <f>'[2]Forarbejdede produkter'!BV73</f>
        <v>0</v>
      </c>
      <c r="BX73" s="120">
        <f>'[2]Forarbejdede produkter'!BW73</f>
        <v>0</v>
      </c>
      <c r="BY73" s="121">
        <f>'[2]Forarbejdede produkter'!BX73</f>
        <v>0</v>
      </c>
      <c r="BZ73" s="123">
        <f>'[2]Forarbejdede produkter'!BY73</f>
        <v>0</v>
      </c>
      <c r="CA73" s="122">
        <f>'[2]Forarbejdede produkter'!BZ73</f>
        <v>0</v>
      </c>
      <c r="CB73" s="120">
        <f>'[2]Forarbejdede produkter'!CA73</f>
        <v>0</v>
      </c>
      <c r="CC73" s="120">
        <f>'[2]Forarbejdede produkter'!CB73</f>
        <v>3.6</v>
      </c>
      <c r="CD73" s="120">
        <f>'[2]Forarbejdede produkter'!CC73</f>
        <v>0</v>
      </c>
      <c r="CE73" s="121">
        <f>'[2]Forarbejdede produkter'!CD73</f>
        <v>0</v>
      </c>
      <c r="CF73" s="123"/>
      <c r="CG73" s="123"/>
      <c r="CH73" s="123"/>
      <c r="CI73" s="123"/>
      <c r="CJ73" s="123"/>
      <c r="CK73" s="127">
        <f>'[2]Forarbejdede produkter'!CX73</f>
        <v>0</v>
      </c>
      <c r="CL73" s="123"/>
    </row>
    <row r="74" spans="1:90" ht="15.6" x14ac:dyDescent="0.3">
      <c r="A74" s="47">
        <f>'[2]Forarbejdede produkter'!A74</f>
        <v>70</v>
      </c>
      <c r="B74" s="48" t="str">
        <f>'[2]Forarbejdede produkter'!B74</f>
        <v>For_prod_70</v>
      </c>
      <c r="C74" s="48">
        <f>'[2]Forarbejdede produkter'!C74</f>
        <v>0</v>
      </c>
      <c r="D74" s="48">
        <f>'[2]Forarbejdede produkter'!D74</f>
        <v>0</v>
      </c>
      <c r="E74" s="48">
        <f>'[2]Forarbejdede produkter'!E74</f>
        <v>0</v>
      </c>
      <c r="F74" s="48">
        <f>'[2]Forarbejdede produkter'!F74</f>
        <v>0</v>
      </c>
      <c r="G74" s="48">
        <f>'[2]Forarbejdede produkter'!G74</f>
        <v>0</v>
      </c>
      <c r="H74" s="55"/>
      <c r="I74" s="50">
        <f>'[2]Forarbejdede produkter'!I74</f>
        <v>0</v>
      </c>
      <c r="J74" s="50">
        <f>'[2]Forarbejdede produkter'!J74</f>
        <v>0</v>
      </c>
      <c r="K74" s="50">
        <f>'[2]Forarbejdede produkter'!K74</f>
        <v>0</v>
      </c>
      <c r="L74" s="50">
        <f>'[2]Forarbejdede produkter'!L74</f>
        <v>0</v>
      </c>
      <c r="M74" s="50">
        <f>'[2]Forarbejdede produkter'!M74</f>
        <v>0</v>
      </c>
      <c r="N74" s="50">
        <f>'[2]Forarbejdede produkter'!N74</f>
        <v>0</v>
      </c>
      <c r="O74" s="50">
        <f>'[2]Forarbejdede produkter'!O74</f>
        <v>0</v>
      </c>
      <c r="Q74" s="43"/>
      <c r="R74" s="43"/>
      <c r="S74" s="43"/>
      <c r="T74" s="43"/>
      <c r="U74" s="43"/>
      <c r="V74" s="43"/>
      <c r="W74" s="43"/>
      <c r="X74" s="51"/>
      <c r="Y74" s="52">
        <f>'[2]Forarbejdede produkter'!Y74</f>
        <v>70</v>
      </c>
      <c r="Z74" s="53" t="str">
        <f>'[2]Forarbejdede produkter'!Z74</f>
        <v>For_prod_70</v>
      </c>
      <c r="AA74" s="53">
        <f>'[2]Forarbejdede produkter'!AA74</f>
        <v>0</v>
      </c>
      <c r="AB74" s="53" t="e">
        <f>'[2]Forarbejdede produkter'!AB74</f>
        <v>#N/A</v>
      </c>
      <c r="AC74" s="53" t="e">
        <f>'[2]Forarbejdede produkter'!AC74</f>
        <v>#N/A</v>
      </c>
      <c r="AD74" s="53">
        <f>'[2]Forarbejdede produkter'!AD74</f>
        <v>0</v>
      </c>
      <c r="AE74" s="53">
        <f>'[2]Forarbejdede produkter'!AE74</f>
        <v>0</v>
      </c>
      <c r="AF74" s="53">
        <f>'[2]Forarbejdede produkter'!AF74</f>
        <v>0</v>
      </c>
      <c r="AI74" s="43">
        <f>'[2]Forarbejdede produkter'!AI74</f>
        <v>70</v>
      </c>
      <c r="AJ74" s="54" t="str">
        <f>'[2]Forarbejdede produkter'!AJ74</f>
        <v>Heifer_fast_moeg_org</v>
      </c>
      <c r="AK74" s="54" t="str">
        <f>'[2]Forarbejdede produkter'!AK74</f>
        <v>Cattle_solid_manure_org</v>
      </c>
      <c r="AL74" s="54" t="str">
        <f>'[2]Forarbejdede produkter'!AL74</f>
        <v>Livestock_manure_org</v>
      </c>
      <c r="AM74" s="54" t="str">
        <f>'[2]Forarbejdede produkter'!AM74</f>
        <v>Field_application</v>
      </c>
      <c r="AN74" s="54">
        <f>'[2]Forarbejdede produkter'!AN74</f>
        <v>182</v>
      </c>
      <c r="AO74" s="54" t="str">
        <f>'[2]Forarbejdede produkter'!AO74</f>
        <v>Kg</v>
      </c>
      <c r="AP74" s="118">
        <f>'[2]Forarbejdede produkter'!AP74</f>
        <v>0</v>
      </c>
      <c r="AQ74" s="120">
        <f>'[2]Forarbejdede produkter'!AQ74</f>
        <v>80</v>
      </c>
      <c r="AR74" s="121" t="str">
        <f>'[2]Forarbejdede produkter'!AR74</f>
        <v>(VS_initial/100)*DM_waste+DM_straw*(1-(4.5/100))</v>
      </c>
      <c r="AS74" s="123"/>
      <c r="AT74" s="123"/>
      <c r="AU74" s="122">
        <f>'[2]Forarbejdede produkter'!AT74</f>
        <v>2</v>
      </c>
      <c r="AV74" s="121">
        <f>'[2]Forarbejdede produkter'!AU74</f>
        <v>0.18</v>
      </c>
      <c r="AW74" s="123"/>
      <c r="AX74" s="122">
        <f>'[2]Forarbejdede produkter'!AW74</f>
        <v>0</v>
      </c>
      <c r="AY74" s="120" t="str">
        <f>'[2]Forarbejdede produkter'!AX74</f>
        <v>VS er samlet mængde af VS for den pågældende gødning; MCF og B0 er som anført til venstre</v>
      </c>
      <c r="AZ74" s="120" t="str">
        <f>'[2]Forarbejdede produkter'!AY74</f>
        <v>VS*(MCF/100)*B0*0.67*9.375</v>
      </c>
      <c r="BA74" s="120">
        <f>'[2]Forarbejdede produkter'!AZ74</f>
        <v>0</v>
      </c>
      <c r="BB74" s="120">
        <f>'[2]Forarbejdede produkter'!BA74</f>
        <v>8.1</v>
      </c>
      <c r="BC74" s="120" t="str">
        <f>'[2]Forarbejdede produkter'!BB74</f>
        <v>VS*(MCF/100)*B0*0.67*55+VS*(MCF/100)*B0*1000*4*0.02175</v>
      </c>
      <c r="BD74" s="120">
        <f>'[2]Forarbejdede produkter'!BC74</f>
        <v>0</v>
      </c>
      <c r="BE74" s="120">
        <f>'[2]Forarbejdede produkter'!BD74</f>
        <v>8.1</v>
      </c>
      <c r="BF74" s="120" t="str">
        <f>'[2]Forarbejdede produkter'!BE74</f>
        <v>VS*(MCF/100)*B0*0.67*9.375</v>
      </c>
      <c r="BG74" s="120">
        <f>'[2]Forarbejdede produkter'!BF74</f>
        <v>0</v>
      </c>
      <c r="BH74" s="120">
        <f>'[2]Forarbejdede produkter'!BG74</f>
        <v>8.1</v>
      </c>
      <c r="BI74" s="121" t="str">
        <f>'[2]Forarbejdede produkter'!BH74</f>
        <v>VS*(MCF/100)*B0*0.67*(12/16)*4</v>
      </c>
      <c r="BJ74" s="123"/>
      <c r="BK74" s="122">
        <f>'[2]Forarbejdede produkter'!BJ74</f>
        <v>8.1</v>
      </c>
      <c r="BL74" s="120">
        <f>'[2]Forarbejdede produkter'!BK74</f>
        <v>0</v>
      </c>
      <c r="BM74" s="120">
        <f>'[2]Forarbejdede produkter'!BL74</f>
        <v>0</v>
      </c>
      <c r="BN74" s="120">
        <f>'[2]Forarbejdede produkter'!BM74</f>
        <v>0</v>
      </c>
      <c r="BO74" s="120" t="str">
        <f>'[2]Forarbejdede produkter'!BN74</f>
        <v>VS*(MCF/100)*B0*0.67*(12/16)</v>
      </c>
      <c r="BP74" s="120">
        <f>'[2]Forarbejdede produkter'!BO74</f>
        <v>0</v>
      </c>
      <c r="BQ74" s="120">
        <f>'[2]Forarbejdede produkter'!BP74</f>
        <v>0</v>
      </c>
      <c r="BR74" s="120">
        <f>'[2]Forarbejdede produkter'!BQ74</f>
        <v>0</v>
      </c>
      <c r="BS74" s="120">
        <f>'[2]Forarbejdede produkter'!BR74</f>
        <v>0</v>
      </c>
      <c r="BT74" s="120">
        <f>'[2]Forarbejdede produkter'!BS74</f>
        <v>0</v>
      </c>
      <c r="BU74" s="120">
        <f>'[2]Forarbejdede produkter'!BT74</f>
        <v>0</v>
      </c>
      <c r="BV74" s="120">
        <f>'[2]Forarbejdede produkter'!BU74</f>
        <v>0</v>
      </c>
      <c r="BW74" s="120">
        <f>'[2]Forarbejdede produkter'!BV74</f>
        <v>0</v>
      </c>
      <c r="BX74" s="120">
        <f>'[2]Forarbejdede produkter'!BW74</f>
        <v>0</v>
      </c>
      <c r="BY74" s="121">
        <f>'[2]Forarbejdede produkter'!BX74</f>
        <v>0</v>
      </c>
      <c r="BZ74" s="123">
        <f>'[2]Forarbejdede produkter'!BY74</f>
        <v>0</v>
      </c>
      <c r="CA74" s="122">
        <f>'[2]Forarbejdede produkter'!BZ74</f>
        <v>0</v>
      </c>
      <c r="CB74" s="120">
        <f>'[2]Forarbejdede produkter'!CA74</f>
        <v>0</v>
      </c>
      <c r="CC74" s="120">
        <f>'[2]Forarbejdede produkter'!CB74</f>
        <v>0</v>
      </c>
      <c r="CD74" s="120">
        <f>'[2]Forarbejdede produkter'!CC74</f>
        <v>0</v>
      </c>
      <c r="CE74" s="121">
        <f>'[2]Forarbejdede produkter'!CD74</f>
        <v>0</v>
      </c>
      <c r="CF74" s="123"/>
      <c r="CG74" s="123"/>
      <c r="CH74" s="123"/>
      <c r="CI74" s="123"/>
      <c r="CJ74" s="123"/>
      <c r="CK74" s="127">
        <f>'[2]Forarbejdede produkter'!CX74</f>
        <v>3</v>
      </c>
      <c r="CL74" s="123"/>
    </row>
    <row r="75" spans="1:90" ht="15.6" x14ac:dyDescent="0.3">
      <c r="A75" s="47">
        <f>'[2]Forarbejdede produkter'!A75</f>
        <v>71</v>
      </c>
      <c r="B75" s="48" t="str">
        <f>'[2]Forarbejdede produkter'!B75</f>
        <v>For_prod_71</v>
      </c>
      <c r="C75" s="48">
        <f>'[2]Forarbejdede produkter'!C75</f>
        <v>0</v>
      </c>
      <c r="D75" s="48">
        <f>'[2]Forarbejdede produkter'!D75</f>
        <v>0</v>
      </c>
      <c r="E75" s="48">
        <f>'[2]Forarbejdede produkter'!E75</f>
        <v>0</v>
      </c>
      <c r="F75" s="48">
        <f>'[2]Forarbejdede produkter'!F75</f>
        <v>0</v>
      </c>
      <c r="G75" s="48">
        <f>'[2]Forarbejdede produkter'!G75</f>
        <v>0</v>
      </c>
      <c r="H75" s="55"/>
      <c r="I75" s="50">
        <f>'[2]Forarbejdede produkter'!I75</f>
        <v>0</v>
      </c>
      <c r="J75" s="50">
        <f>'[2]Forarbejdede produkter'!J75</f>
        <v>0</v>
      </c>
      <c r="K75" s="50">
        <f>'[2]Forarbejdede produkter'!K75</f>
        <v>0</v>
      </c>
      <c r="L75" s="50">
        <f>'[2]Forarbejdede produkter'!L75</f>
        <v>0</v>
      </c>
      <c r="M75" s="50">
        <f>'[2]Forarbejdede produkter'!M75</f>
        <v>0</v>
      </c>
      <c r="N75" s="50">
        <f>'[2]Forarbejdede produkter'!N75</f>
        <v>0</v>
      </c>
      <c r="O75" s="50">
        <f>'[2]Forarbejdede produkter'!O75</f>
        <v>0</v>
      </c>
      <c r="Q75" s="43"/>
      <c r="R75" s="43"/>
      <c r="S75" s="43"/>
      <c r="T75" s="43"/>
      <c r="U75" s="43"/>
      <c r="V75" s="43"/>
      <c r="W75" s="43"/>
      <c r="X75" s="51"/>
      <c r="Y75" s="52">
        <f>'[2]Forarbejdede produkter'!Y75</f>
        <v>71</v>
      </c>
      <c r="Z75" s="53" t="str">
        <f>'[2]Forarbejdede produkter'!Z75</f>
        <v>For_prod_71</v>
      </c>
      <c r="AA75" s="53">
        <f>'[2]Forarbejdede produkter'!AA75</f>
        <v>0</v>
      </c>
      <c r="AB75" s="53" t="e">
        <f>'[2]Forarbejdede produkter'!AB75</f>
        <v>#N/A</v>
      </c>
      <c r="AC75" s="53" t="e">
        <f>'[2]Forarbejdede produkter'!AC75</f>
        <v>#N/A</v>
      </c>
      <c r="AD75" s="53">
        <f>'[2]Forarbejdede produkter'!AD75</f>
        <v>0</v>
      </c>
      <c r="AE75" s="53">
        <f>'[2]Forarbejdede produkter'!AE75</f>
        <v>0</v>
      </c>
      <c r="AF75" s="53">
        <f>'[2]Forarbejdede produkter'!AF75</f>
        <v>0</v>
      </c>
      <c r="AI75" s="43">
        <f>'[2]Forarbejdede produkter'!AI75</f>
        <v>71</v>
      </c>
      <c r="AJ75" s="54" t="str">
        <f>'[2]Forarbejdede produkter'!AJ75</f>
        <v>Heifer_ajle_org</v>
      </c>
      <c r="AK75" s="54" t="str">
        <f>'[2]Forarbejdede produkter'!AK75</f>
        <v>Cattle_ajle_org</v>
      </c>
      <c r="AL75" s="54" t="str">
        <f>'[2]Forarbejdede produkter'!AL75</f>
        <v>Livestock_manure_org</v>
      </c>
      <c r="AM75" s="54" t="str">
        <f>'[2]Forarbejdede produkter'!AM75</f>
        <v>Field_application</v>
      </c>
      <c r="AN75" s="54">
        <f>'[2]Forarbejdede produkter'!AN75</f>
        <v>34</v>
      </c>
      <c r="AO75" s="54" t="str">
        <f>'[2]Forarbejdede produkter'!AO75</f>
        <v>Kg</v>
      </c>
      <c r="AP75" s="118">
        <f>'[2]Forarbejdede produkter'!AP75</f>
        <v>0</v>
      </c>
      <c r="AQ75" s="120">
        <f>'[2]Forarbejdede produkter'!AQ75</f>
        <v>80</v>
      </c>
      <c r="AR75" s="121" t="str">
        <f>'[2]Forarbejdede produkter'!AR75</f>
        <v>(VS_initial/100)*DM_waste+DM_straw*(1-(4.5/100))</v>
      </c>
      <c r="AS75" s="123"/>
      <c r="AT75" s="123"/>
      <c r="AU75" s="122">
        <f>'[2]Forarbejdede produkter'!AT75</f>
        <v>6.61</v>
      </c>
      <c r="AV75" s="121">
        <f>'[2]Forarbejdede produkter'!AU75</f>
        <v>0.18</v>
      </c>
      <c r="AW75" s="123"/>
      <c r="AX75" s="122">
        <f>'[2]Forarbejdede produkter'!AW75</f>
        <v>0</v>
      </c>
      <c r="AY75" s="120" t="str">
        <f>'[2]Forarbejdede produkter'!AX75</f>
        <v>VS er samlet mængde af VS for den pågældende gødning; MCF og B0 er som anført til venstre</v>
      </c>
      <c r="AZ75" s="120" t="str">
        <f>'[2]Forarbejdede produkter'!AY75</f>
        <v>VS*(MCF/100)*B0*0.67*9.375</v>
      </c>
      <c r="BA75" s="120">
        <f>'[2]Forarbejdede produkter'!AZ75</f>
        <v>0</v>
      </c>
      <c r="BB75" s="120">
        <f>'[2]Forarbejdede produkter'!BA75</f>
        <v>0</v>
      </c>
      <c r="BC75" s="120" t="str">
        <f>'[2]Forarbejdede produkter'!BB75</f>
        <v>VS*(MCF/100)*B0*0.67*55+VS*(MCF/100)*B0*1000*4*0.02175</v>
      </c>
      <c r="BD75" s="120">
        <f>'[2]Forarbejdede produkter'!BC75</f>
        <v>0</v>
      </c>
      <c r="BE75" s="120">
        <f>'[2]Forarbejdede produkter'!BD75</f>
        <v>0</v>
      </c>
      <c r="BF75" s="120" t="str">
        <f>'[2]Forarbejdede produkter'!BE75</f>
        <v>VS*(MCF/100)*B0*0.67*9.375</v>
      </c>
      <c r="BG75" s="120">
        <f>'[2]Forarbejdede produkter'!BF75</f>
        <v>0</v>
      </c>
      <c r="BH75" s="120">
        <f>'[2]Forarbejdede produkter'!BG75</f>
        <v>0</v>
      </c>
      <c r="BI75" s="121" t="str">
        <f>'[2]Forarbejdede produkter'!BH75</f>
        <v>VS*(MCF/100)*B0*0.67*(12/16)*4</v>
      </c>
      <c r="BJ75" s="123"/>
      <c r="BK75" s="122">
        <f>'[2]Forarbejdede produkter'!BJ75</f>
        <v>0</v>
      </c>
      <c r="BL75" s="120">
        <f>'[2]Forarbejdede produkter'!BK75</f>
        <v>0</v>
      </c>
      <c r="BM75" s="120">
        <f>'[2]Forarbejdede produkter'!BL75</f>
        <v>0</v>
      </c>
      <c r="BN75" s="120">
        <f>'[2]Forarbejdede produkter'!BM75</f>
        <v>0</v>
      </c>
      <c r="BO75" s="120" t="str">
        <f>'[2]Forarbejdede produkter'!BN75</f>
        <v>VS*(MCF/100)*B0*0.67*(12/16)</v>
      </c>
      <c r="BP75" s="120">
        <f>'[2]Forarbejdede produkter'!BO75</f>
        <v>0</v>
      </c>
      <c r="BQ75" s="120">
        <f>'[2]Forarbejdede produkter'!BP75</f>
        <v>0</v>
      </c>
      <c r="BR75" s="120">
        <f>'[2]Forarbejdede produkter'!BQ75</f>
        <v>0</v>
      </c>
      <c r="BS75" s="120">
        <f>'[2]Forarbejdede produkter'!BR75</f>
        <v>0</v>
      </c>
      <c r="BT75" s="120">
        <f>'[2]Forarbejdede produkter'!BS75</f>
        <v>0</v>
      </c>
      <c r="BU75" s="120">
        <f>'[2]Forarbejdede produkter'!BT75</f>
        <v>0</v>
      </c>
      <c r="BV75" s="120">
        <f>'[2]Forarbejdede produkter'!BU75</f>
        <v>0</v>
      </c>
      <c r="BW75" s="120">
        <f>'[2]Forarbejdede produkter'!BV75</f>
        <v>0</v>
      </c>
      <c r="BX75" s="120">
        <f>'[2]Forarbejdede produkter'!BW75</f>
        <v>0</v>
      </c>
      <c r="BY75" s="121">
        <f>'[2]Forarbejdede produkter'!BX75</f>
        <v>0</v>
      </c>
      <c r="BZ75" s="123">
        <f>'[2]Forarbejdede produkter'!BY75</f>
        <v>0</v>
      </c>
      <c r="CA75" s="122">
        <f>'[2]Forarbejdede produkter'!BZ75</f>
        <v>0</v>
      </c>
      <c r="CB75" s="120">
        <f>'[2]Forarbejdede produkter'!CA75</f>
        <v>0</v>
      </c>
      <c r="CC75" s="120">
        <f>'[2]Forarbejdede produkter'!CB75</f>
        <v>5.4</v>
      </c>
      <c r="CD75" s="120">
        <f>'[2]Forarbejdede produkter'!CC75</f>
        <v>0</v>
      </c>
      <c r="CE75" s="121">
        <f>'[2]Forarbejdede produkter'!CD75</f>
        <v>0</v>
      </c>
      <c r="CF75" s="123"/>
      <c r="CG75" s="123"/>
      <c r="CH75" s="123"/>
      <c r="CI75" s="123"/>
      <c r="CJ75" s="123"/>
      <c r="CK75" s="127">
        <f>'[2]Forarbejdede produkter'!CX75</f>
        <v>0</v>
      </c>
      <c r="CL75" s="123"/>
    </row>
    <row r="76" spans="1:90" ht="15.6" x14ac:dyDescent="0.3">
      <c r="A76" s="47">
        <f>'[2]Forarbejdede produkter'!A76</f>
        <v>72</v>
      </c>
      <c r="B76" s="48" t="str">
        <f>'[2]Forarbejdede produkter'!B76</f>
        <v>For_prod_72</v>
      </c>
      <c r="C76" s="48">
        <f>'[2]Forarbejdede produkter'!C76</f>
        <v>0</v>
      </c>
      <c r="D76" s="48">
        <f>'[2]Forarbejdede produkter'!D76</f>
        <v>0</v>
      </c>
      <c r="E76" s="48">
        <f>'[2]Forarbejdede produkter'!E76</f>
        <v>0</v>
      </c>
      <c r="F76" s="48">
        <f>'[2]Forarbejdede produkter'!F76</f>
        <v>0</v>
      </c>
      <c r="G76" s="48">
        <f>'[2]Forarbejdede produkter'!G76</f>
        <v>0</v>
      </c>
      <c r="H76" s="55"/>
      <c r="I76" s="50">
        <f>'[2]Forarbejdede produkter'!I76</f>
        <v>0</v>
      </c>
      <c r="J76" s="50">
        <f>'[2]Forarbejdede produkter'!J76</f>
        <v>0</v>
      </c>
      <c r="K76" s="50">
        <f>'[2]Forarbejdede produkter'!K76</f>
        <v>0</v>
      </c>
      <c r="L76" s="50">
        <f>'[2]Forarbejdede produkter'!L76</f>
        <v>0</v>
      </c>
      <c r="M76" s="50">
        <f>'[2]Forarbejdede produkter'!M76</f>
        <v>0</v>
      </c>
      <c r="N76" s="50">
        <f>'[2]Forarbejdede produkter'!N76</f>
        <v>0</v>
      </c>
      <c r="O76" s="50">
        <f>'[2]Forarbejdede produkter'!O76</f>
        <v>0</v>
      </c>
      <c r="Q76" s="43"/>
      <c r="R76" s="43"/>
      <c r="S76" s="43"/>
      <c r="T76" s="43"/>
      <c r="U76" s="43"/>
      <c r="V76" s="43"/>
      <c r="W76" s="43"/>
      <c r="X76" s="51"/>
      <c r="Y76" s="52">
        <f>'[2]Forarbejdede produkter'!Y76</f>
        <v>72</v>
      </c>
      <c r="Z76" s="53" t="str">
        <f>'[2]Forarbejdede produkter'!Z76</f>
        <v>For_prod_72</v>
      </c>
      <c r="AA76" s="53">
        <f>'[2]Forarbejdede produkter'!AA76</f>
        <v>0</v>
      </c>
      <c r="AB76" s="53" t="e">
        <f>'[2]Forarbejdede produkter'!AB76</f>
        <v>#N/A</v>
      </c>
      <c r="AC76" s="53" t="e">
        <f>'[2]Forarbejdede produkter'!AC76</f>
        <v>#N/A</v>
      </c>
      <c r="AD76" s="53">
        <f>'[2]Forarbejdede produkter'!AD76</f>
        <v>0</v>
      </c>
      <c r="AE76" s="53">
        <f>'[2]Forarbejdede produkter'!AE76</f>
        <v>0</v>
      </c>
      <c r="AF76" s="53">
        <f>'[2]Forarbejdede produkter'!AF76</f>
        <v>0</v>
      </c>
      <c r="AI76" s="43">
        <f>'[2]Forarbejdede produkter'!AI76</f>
        <v>72</v>
      </c>
      <c r="AJ76" s="54" t="str">
        <f>'[2]Forarbejdede produkter'!AJ76</f>
        <v>Heifer_dybstroelse_hel_org</v>
      </c>
      <c r="AK76" s="54" t="str">
        <f>'[2]Forarbejdede produkter'!AK76</f>
        <v>Cattle_deep_litter_org</v>
      </c>
      <c r="AL76" s="54" t="str">
        <f>'[2]Forarbejdede produkter'!AL76</f>
        <v>Livestock_manure_org</v>
      </c>
      <c r="AM76" s="54" t="str">
        <f>'[2]Forarbejdede produkter'!AM76</f>
        <v>Field_application</v>
      </c>
      <c r="AN76" s="54">
        <f>'[2]Forarbejdede produkter'!AN76</f>
        <v>300</v>
      </c>
      <c r="AO76" s="54" t="str">
        <f>'[2]Forarbejdede produkter'!AO76</f>
        <v>Kg</v>
      </c>
      <c r="AP76" s="118">
        <f>'[2]Forarbejdede produkter'!AP76</f>
        <v>0</v>
      </c>
      <c r="AQ76" s="120">
        <f>'[2]Forarbejdede produkter'!AQ76</f>
        <v>80</v>
      </c>
      <c r="AR76" s="121" t="str">
        <f>'[2]Forarbejdede produkter'!AR76</f>
        <v>(VS_initial/100)*DM_waste+DM_straw*(1-(4.5/100))</v>
      </c>
      <c r="AS76" s="123"/>
      <c r="AT76" s="123"/>
      <c r="AU76" s="122">
        <f>'[2]Forarbejdede produkter'!AT76</f>
        <v>13.9</v>
      </c>
      <c r="AV76" s="121">
        <f>'[2]Forarbejdede produkter'!AU76</f>
        <v>0.18</v>
      </c>
      <c r="AW76" s="123"/>
      <c r="AX76" s="122">
        <f>'[2]Forarbejdede produkter'!AW76</f>
        <v>0</v>
      </c>
      <c r="AY76" s="120" t="str">
        <f>'[2]Forarbejdede produkter'!AX76</f>
        <v>VS er samlet mængde af VS for den pågældende gødning; MCF og B0 er som anført til venstre</v>
      </c>
      <c r="AZ76" s="120" t="str">
        <f>'[2]Forarbejdede produkter'!AY76</f>
        <v>VS*(MCF/100)*B0*0.67*9.375</v>
      </c>
      <c r="BA76" s="120">
        <f>'[2]Forarbejdede produkter'!AZ76</f>
        <v>0</v>
      </c>
      <c r="BB76" s="120">
        <f>'[2]Forarbejdede produkter'!BA76</f>
        <v>46.4</v>
      </c>
      <c r="BC76" s="120" t="str">
        <f>'[2]Forarbejdede produkter'!BB76</f>
        <v>VS*(MCF/100)*B0*0.67*55+VS*(MCF/100)*B0*1000*4*0.02175</v>
      </c>
      <c r="BD76" s="120">
        <f>'[2]Forarbejdede produkter'!BC76</f>
        <v>0</v>
      </c>
      <c r="BE76" s="120">
        <f>'[2]Forarbejdede produkter'!BD76</f>
        <v>46.4</v>
      </c>
      <c r="BF76" s="120" t="str">
        <f>'[2]Forarbejdede produkter'!BE76</f>
        <v>VS*(MCF/100)*B0*0.67*9.375</v>
      </c>
      <c r="BG76" s="120">
        <f>'[2]Forarbejdede produkter'!BF76</f>
        <v>0</v>
      </c>
      <c r="BH76" s="120">
        <f>'[2]Forarbejdede produkter'!BG76</f>
        <v>46.4</v>
      </c>
      <c r="BI76" s="121" t="str">
        <f>'[2]Forarbejdede produkter'!BH76</f>
        <v>VS*(MCF/100)*B0*0.67*(12/16)*4</v>
      </c>
      <c r="BJ76" s="123"/>
      <c r="BK76" s="122">
        <f>'[2]Forarbejdede produkter'!BJ76</f>
        <v>46.4</v>
      </c>
      <c r="BL76" s="120">
        <f>'[2]Forarbejdede produkter'!BK76</f>
        <v>0</v>
      </c>
      <c r="BM76" s="120">
        <f>'[2]Forarbejdede produkter'!BL76</f>
        <v>0</v>
      </c>
      <c r="BN76" s="120">
        <f>'[2]Forarbejdede produkter'!BM76</f>
        <v>0</v>
      </c>
      <c r="BO76" s="120" t="str">
        <f>'[2]Forarbejdede produkter'!BN76</f>
        <v>VS*(MCF/100)*B0*0.67*(12/16)</v>
      </c>
      <c r="BP76" s="120">
        <f>'[2]Forarbejdede produkter'!BO76</f>
        <v>0</v>
      </c>
      <c r="BQ76" s="120">
        <f>'[2]Forarbejdede produkter'!BP76</f>
        <v>0</v>
      </c>
      <c r="BR76" s="120">
        <f>'[2]Forarbejdede produkter'!BQ76</f>
        <v>0</v>
      </c>
      <c r="BS76" s="120">
        <f>'[2]Forarbejdede produkter'!BR76</f>
        <v>0</v>
      </c>
      <c r="BT76" s="120">
        <f>'[2]Forarbejdede produkter'!BS76</f>
        <v>0</v>
      </c>
      <c r="BU76" s="120">
        <f>'[2]Forarbejdede produkter'!BT76</f>
        <v>0</v>
      </c>
      <c r="BV76" s="120">
        <f>'[2]Forarbejdede produkter'!BU76</f>
        <v>0</v>
      </c>
      <c r="BW76" s="120">
        <f>'[2]Forarbejdede produkter'!BV76</f>
        <v>0</v>
      </c>
      <c r="BX76" s="120">
        <f>'[2]Forarbejdede produkter'!BW76</f>
        <v>0</v>
      </c>
      <c r="BY76" s="121">
        <f>'[2]Forarbejdede produkter'!BX76</f>
        <v>0</v>
      </c>
      <c r="BZ76" s="123">
        <f>'[2]Forarbejdede produkter'!BY76</f>
        <v>0</v>
      </c>
      <c r="CA76" s="122">
        <f>'[2]Forarbejdede produkter'!BZ76</f>
        <v>0</v>
      </c>
      <c r="CB76" s="120">
        <f>'[2]Forarbejdede produkter'!CA76</f>
        <v>0</v>
      </c>
      <c r="CC76" s="120">
        <f>'[2]Forarbejdede produkter'!CB76</f>
        <v>6</v>
      </c>
      <c r="CD76" s="120">
        <f>'[2]Forarbejdede produkter'!CC76</f>
        <v>0</v>
      </c>
      <c r="CE76" s="121">
        <f>'[2]Forarbejdede produkter'!CD76</f>
        <v>0</v>
      </c>
      <c r="CF76" s="123"/>
      <c r="CG76" s="123"/>
      <c r="CH76" s="123"/>
      <c r="CI76" s="123"/>
      <c r="CJ76" s="123"/>
      <c r="CK76" s="127">
        <f>'[2]Forarbejdede produkter'!CX76</f>
        <v>0</v>
      </c>
      <c r="CL76" s="123"/>
    </row>
    <row r="77" spans="1:90" ht="15.6" x14ac:dyDescent="0.3">
      <c r="A77" s="47">
        <f>'[2]Forarbejdede produkter'!A77</f>
        <v>73</v>
      </c>
      <c r="B77" s="48" t="str">
        <f>'[2]Forarbejdede produkter'!B77</f>
        <v>For_prod_73</v>
      </c>
      <c r="C77" s="48">
        <f>'[2]Forarbejdede produkter'!C77</f>
        <v>0</v>
      </c>
      <c r="D77" s="48">
        <f>'[2]Forarbejdede produkter'!D77</f>
        <v>0</v>
      </c>
      <c r="E77" s="48">
        <f>'[2]Forarbejdede produkter'!E77</f>
        <v>0</v>
      </c>
      <c r="F77" s="48">
        <f>'[2]Forarbejdede produkter'!F77</f>
        <v>0</v>
      </c>
      <c r="G77" s="48">
        <f>'[2]Forarbejdede produkter'!G77</f>
        <v>0</v>
      </c>
      <c r="H77" s="55"/>
      <c r="I77" s="50">
        <f>'[2]Forarbejdede produkter'!I77</f>
        <v>0</v>
      </c>
      <c r="J77" s="50">
        <f>'[2]Forarbejdede produkter'!J77</f>
        <v>0</v>
      </c>
      <c r="K77" s="50">
        <f>'[2]Forarbejdede produkter'!K77</f>
        <v>0</v>
      </c>
      <c r="L77" s="50">
        <f>'[2]Forarbejdede produkter'!L77</f>
        <v>0</v>
      </c>
      <c r="M77" s="50">
        <f>'[2]Forarbejdede produkter'!M77</f>
        <v>0</v>
      </c>
      <c r="N77" s="50">
        <f>'[2]Forarbejdede produkter'!N77</f>
        <v>0</v>
      </c>
      <c r="O77" s="50">
        <f>'[2]Forarbejdede produkter'!O77</f>
        <v>0</v>
      </c>
      <c r="Q77" s="43"/>
      <c r="R77" s="43"/>
      <c r="S77" s="43"/>
      <c r="T77" s="43"/>
      <c r="U77" s="43"/>
      <c r="V77" s="43"/>
      <c r="W77" s="43"/>
      <c r="X77" s="51"/>
      <c r="Y77" s="52">
        <f>'[2]Forarbejdede produkter'!Y77</f>
        <v>73</v>
      </c>
      <c r="Z77" s="53" t="str">
        <f>'[2]Forarbejdede produkter'!Z77</f>
        <v>For_prod_73</v>
      </c>
      <c r="AA77" s="53">
        <f>'[2]Forarbejdede produkter'!AA77</f>
        <v>0</v>
      </c>
      <c r="AB77" s="53" t="e">
        <f>'[2]Forarbejdede produkter'!AB77</f>
        <v>#N/A</v>
      </c>
      <c r="AC77" s="53" t="e">
        <f>'[2]Forarbejdede produkter'!AC77</f>
        <v>#N/A</v>
      </c>
      <c r="AD77" s="53">
        <f>'[2]Forarbejdede produkter'!AD77</f>
        <v>0</v>
      </c>
      <c r="AE77" s="53">
        <f>'[2]Forarbejdede produkter'!AE77</f>
        <v>0</v>
      </c>
      <c r="AF77" s="53">
        <f>'[2]Forarbejdede produkter'!AF77</f>
        <v>0</v>
      </c>
      <c r="AI77" s="43">
        <f>'[2]Forarbejdede produkter'!AI77</f>
        <v>73</v>
      </c>
      <c r="AJ77" s="54" t="str">
        <f>'[2]Forarbejdede produkter'!AJ77</f>
        <v>Heifer_dybstroelse_delvis_org</v>
      </c>
      <c r="AK77" s="54" t="str">
        <f>'[2]Forarbejdede produkter'!AK77</f>
        <v>Cattle_deep_litter_org</v>
      </c>
      <c r="AL77" s="54" t="str">
        <f>'[2]Forarbejdede produkter'!AL77</f>
        <v>Livestock_manure_org</v>
      </c>
      <c r="AM77" s="54" t="str">
        <f>'[2]Forarbejdede produkter'!AM77</f>
        <v>Field_application</v>
      </c>
      <c r="AN77" s="54">
        <f>'[2]Forarbejdede produkter'!AN77</f>
        <v>300</v>
      </c>
      <c r="AO77" s="54" t="str">
        <f>'[2]Forarbejdede produkter'!AO77</f>
        <v>Kg</v>
      </c>
      <c r="AP77" s="118">
        <f>'[2]Forarbejdede produkter'!AP77</f>
        <v>0</v>
      </c>
      <c r="AQ77" s="120">
        <f>'[2]Forarbejdede produkter'!AQ77</f>
        <v>80</v>
      </c>
      <c r="AR77" s="121" t="str">
        <f>'[2]Forarbejdede produkter'!AR77</f>
        <v>(VS_initial/100)*DM_waste+DM_straw*(1-(4.5/100))</v>
      </c>
      <c r="AS77" s="123"/>
      <c r="AT77" s="123"/>
      <c r="AU77" s="122">
        <f>'[2]Forarbejdede produkter'!AT77</f>
        <v>17</v>
      </c>
      <c r="AV77" s="121">
        <f>'[2]Forarbejdede produkter'!AU77</f>
        <v>0.18</v>
      </c>
      <c r="AW77" s="123"/>
      <c r="AX77" s="122">
        <f>'[2]Forarbejdede produkter'!AW77</f>
        <v>0</v>
      </c>
      <c r="AY77" s="120" t="str">
        <f>'[2]Forarbejdede produkter'!AX77</f>
        <v>VS er samlet mængde af VS for den pågældende gødning; MCF og B0 er som anført til venstre</v>
      </c>
      <c r="AZ77" s="120" t="str">
        <f>'[2]Forarbejdede produkter'!AY77</f>
        <v>VS*(MCF/100)*B0*0.67*9.375</v>
      </c>
      <c r="BA77" s="120">
        <f>'[2]Forarbejdede produkter'!AZ77</f>
        <v>0</v>
      </c>
      <c r="BB77" s="120">
        <f>'[2]Forarbejdede produkter'!BA77</f>
        <v>43.2</v>
      </c>
      <c r="BC77" s="120" t="str">
        <f>'[2]Forarbejdede produkter'!BB77</f>
        <v>VS*(MCF/100)*B0*0.67*55+VS*(MCF/100)*B0*1000*4*0.02175</v>
      </c>
      <c r="BD77" s="120">
        <f>'[2]Forarbejdede produkter'!BC77</f>
        <v>0</v>
      </c>
      <c r="BE77" s="120">
        <f>'[2]Forarbejdede produkter'!BD77</f>
        <v>43.2</v>
      </c>
      <c r="BF77" s="120" t="str">
        <f>'[2]Forarbejdede produkter'!BE77</f>
        <v>VS*(MCF/100)*B0*0.67*9.375</v>
      </c>
      <c r="BG77" s="120">
        <f>'[2]Forarbejdede produkter'!BF77</f>
        <v>0</v>
      </c>
      <c r="BH77" s="120">
        <f>'[2]Forarbejdede produkter'!BG77</f>
        <v>43.2</v>
      </c>
      <c r="BI77" s="121" t="str">
        <f>'[2]Forarbejdede produkter'!BH77</f>
        <v>VS*(MCF/100)*B0*0.67*(12/16)*4</v>
      </c>
      <c r="BJ77" s="123"/>
      <c r="BK77" s="122">
        <f>'[2]Forarbejdede produkter'!BJ77</f>
        <v>43.2</v>
      </c>
      <c r="BL77" s="120">
        <f>'[2]Forarbejdede produkter'!BK77</f>
        <v>0</v>
      </c>
      <c r="BM77" s="120">
        <f>'[2]Forarbejdede produkter'!BL77</f>
        <v>0</v>
      </c>
      <c r="BN77" s="120">
        <f>'[2]Forarbejdede produkter'!BM77</f>
        <v>0</v>
      </c>
      <c r="BO77" s="120" t="str">
        <f>'[2]Forarbejdede produkter'!BN77</f>
        <v>VS*(MCF/100)*B0*0.67*(12/16)</v>
      </c>
      <c r="BP77" s="120">
        <f>'[2]Forarbejdede produkter'!BO77</f>
        <v>0</v>
      </c>
      <c r="BQ77" s="120">
        <f>'[2]Forarbejdede produkter'!BP77</f>
        <v>0</v>
      </c>
      <c r="BR77" s="120">
        <f>'[2]Forarbejdede produkter'!BQ77</f>
        <v>0</v>
      </c>
      <c r="BS77" s="120">
        <f>'[2]Forarbejdede produkter'!BR77</f>
        <v>0</v>
      </c>
      <c r="BT77" s="120">
        <f>'[2]Forarbejdede produkter'!BS77</f>
        <v>0</v>
      </c>
      <c r="BU77" s="120">
        <f>'[2]Forarbejdede produkter'!BT77</f>
        <v>0</v>
      </c>
      <c r="BV77" s="120">
        <f>'[2]Forarbejdede produkter'!BU77</f>
        <v>0</v>
      </c>
      <c r="BW77" s="120">
        <f>'[2]Forarbejdede produkter'!BV77</f>
        <v>0</v>
      </c>
      <c r="BX77" s="120">
        <f>'[2]Forarbejdede produkter'!BW77</f>
        <v>0</v>
      </c>
      <c r="BY77" s="121">
        <f>'[2]Forarbejdede produkter'!BX77</f>
        <v>0</v>
      </c>
      <c r="BZ77" s="123">
        <f>'[2]Forarbejdede produkter'!BY77</f>
        <v>0</v>
      </c>
      <c r="CA77" s="122">
        <f>'[2]Forarbejdede produkter'!BZ77</f>
        <v>0</v>
      </c>
      <c r="CB77" s="120">
        <f>'[2]Forarbejdede produkter'!CA77</f>
        <v>0</v>
      </c>
      <c r="CC77" s="120">
        <f>'[2]Forarbejdede produkter'!CB77</f>
        <v>6</v>
      </c>
      <c r="CD77" s="120">
        <f>'[2]Forarbejdede produkter'!CC77</f>
        <v>0</v>
      </c>
      <c r="CE77" s="121">
        <f>'[2]Forarbejdede produkter'!CD77</f>
        <v>0</v>
      </c>
      <c r="CF77" s="123"/>
      <c r="CG77" s="123"/>
      <c r="CH77" s="123"/>
      <c r="CI77" s="123"/>
      <c r="CJ77" s="123"/>
      <c r="CK77" s="127">
        <f>'[2]Forarbejdede produkter'!CX77</f>
        <v>0</v>
      </c>
      <c r="CL77" s="123"/>
    </row>
    <row r="78" spans="1:90" ht="15.6" x14ac:dyDescent="0.3">
      <c r="A78" s="47">
        <f>'[2]Forarbejdede produkter'!A78</f>
        <v>74</v>
      </c>
      <c r="B78" s="48" t="str">
        <f>'[2]Forarbejdede produkter'!B78</f>
        <v>For_prod_74</v>
      </c>
      <c r="C78" s="48">
        <f>'[2]Forarbejdede produkter'!C78</f>
        <v>0</v>
      </c>
      <c r="D78" s="48">
        <f>'[2]Forarbejdede produkter'!D78</f>
        <v>0</v>
      </c>
      <c r="E78" s="48">
        <f>'[2]Forarbejdede produkter'!E78</f>
        <v>0</v>
      </c>
      <c r="F78" s="48">
        <f>'[2]Forarbejdede produkter'!F78</f>
        <v>0</v>
      </c>
      <c r="G78" s="48">
        <f>'[2]Forarbejdede produkter'!G78</f>
        <v>0</v>
      </c>
      <c r="H78" s="55"/>
      <c r="I78" s="50">
        <f>'[2]Forarbejdede produkter'!I78</f>
        <v>0</v>
      </c>
      <c r="J78" s="50">
        <f>'[2]Forarbejdede produkter'!J78</f>
        <v>0</v>
      </c>
      <c r="K78" s="50">
        <f>'[2]Forarbejdede produkter'!K78</f>
        <v>0</v>
      </c>
      <c r="L78" s="50">
        <f>'[2]Forarbejdede produkter'!L78</f>
        <v>0</v>
      </c>
      <c r="M78" s="50">
        <f>'[2]Forarbejdede produkter'!M78</f>
        <v>0</v>
      </c>
      <c r="N78" s="50">
        <f>'[2]Forarbejdede produkter'!N78</f>
        <v>0</v>
      </c>
      <c r="O78" s="50">
        <f>'[2]Forarbejdede produkter'!O78</f>
        <v>0</v>
      </c>
      <c r="Q78" s="43"/>
      <c r="R78" s="43"/>
      <c r="S78" s="43"/>
      <c r="T78" s="43"/>
      <c r="U78" s="43"/>
      <c r="V78" s="43"/>
      <c r="W78" s="43"/>
      <c r="X78" s="51"/>
      <c r="Y78" s="52">
        <f>'[2]Forarbejdede produkter'!Y78</f>
        <v>74</v>
      </c>
      <c r="Z78" s="53" t="str">
        <f>'[2]Forarbejdede produkter'!Z78</f>
        <v>For_prod_74</v>
      </c>
      <c r="AA78" s="53">
        <f>'[2]Forarbejdede produkter'!AA78</f>
        <v>0</v>
      </c>
      <c r="AB78" s="53" t="e">
        <f>'[2]Forarbejdede produkter'!AB78</f>
        <v>#N/A</v>
      </c>
      <c r="AC78" s="53" t="e">
        <f>'[2]Forarbejdede produkter'!AC78</f>
        <v>#N/A</v>
      </c>
      <c r="AD78" s="53">
        <f>'[2]Forarbejdede produkter'!AD78</f>
        <v>0</v>
      </c>
      <c r="AE78" s="53">
        <f>'[2]Forarbejdede produkter'!AE78</f>
        <v>0</v>
      </c>
      <c r="AF78" s="53">
        <f>'[2]Forarbejdede produkter'!AF78</f>
        <v>0</v>
      </c>
      <c r="AI78" s="43">
        <f>'[2]Forarbejdede produkter'!AI78</f>
        <v>74</v>
      </c>
      <c r="AJ78" s="54" t="str">
        <f>'[2]Forarbejdede produkter'!AJ78</f>
        <v>Heifer_gylle_sengestald_spalter_org</v>
      </c>
      <c r="AK78" s="54" t="str">
        <f>'[2]Forarbejdede produkter'!AK78</f>
        <v>Cattle_slurry_org</v>
      </c>
      <c r="AL78" s="54" t="str">
        <f>'[2]Forarbejdede produkter'!AL78</f>
        <v>Livestock_manure_org</v>
      </c>
      <c r="AM78" s="54" t="str">
        <f>'[2]Forarbejdede produkter'!AM78</f>
        <v>Field_application</v>
      </c>
      <c r="AN78" s="54">
        <f>'[2]Forarbejdede produkter'!AN78</f>
        <v>123</v>
      </c>
      <c r="AO78" s="54" t="str">
        <f>'[2]Forarbejdede produkter'!AO78</f>
        <v>Kg</v>
      </c>
      <c r="AP78" s="118">
        <f>'[2]Forarbejdede produkter'!AP78</f>
        <v>0</v>
      </c>
      <c r="AQ78" s="120">
        <f>'[2]Forarbejdede produkter'!AQ78</f>
        <v>80</v>
      </c>
      <c r="AR78" s="121" t="str">
        <f>'[2]Forarbejdede produkter'!AR78</f>
        <v>(VS_initial/100)*DM_waste+DM_straw*(1-(4.5/100))</v>
      </c>
      <c r="AS78" s="123"/>
      <c r="AT78" s="123"/>
      <c r="AU78" s="122">
        <f>'[2]Forarbejdede produkter'!AT78</f>
        <v>6.61</v>
      </c>
      <c r="AV78" s="121">
        <f>'[2]Forarbejdede produkter'!AU78</f>
        <v>0.18</v>
      </c>
      <c r="AW78" s="123"/>
      <c r="AX78" s="122">
        <f>'[2]Forarbejdede produkter'!AW78</f>
        <v>0</v>
      </c>
      <c r="AY78" s="120" t="str">
        <f>'[2]Forarbejdede produkter'!AX78</f>
        <v>VS er samlet mængde af VS for den pågældende gødning; MCF og B0 er som anført til venstre</v>
      </c>
      <c r="AZ78" s="120" t="str">
        <f>'[2]Forarbejdede produkter'!AY78</f>
        <v>VS*(MCF/100)*B0*0.67*9.375</v>
      </c>
      <c r="BA78" s="120">
        <f>'[2]Forarbejdede produkter'!AZ78</f>
        <v>0</v>
      </c>
      <c r="BB78" s="120">
        <f>'[2]Forarbejdede produkter'!BA78</f>
        <v>0</v>
      </c>
      <c r="BC78" s="120" t="str">
        <f>'[2]Forarbejdede produkter'!BB78</f>
        <v>VS*(MCF/100)*B0*0.67*55+VS*(MCF/100)*B0*1000*4*0.02175</v>
      </c>
      <c r="BD78" s="120">
        <f>'[2]Forarbejdede produkter'!BC78</f>
        <v>0</v>
      </c>
      <c r="BE78" s="120">
        <f>'[2]Forarbejdede produkter'!BD78</f>
        <v>0</v>
      </c>
      <c r="BF78" s="120" t="str">
        <f>'[2]Forarbejdede produkter'!BE78</f>
        <v>VS*(MCF/100)*B0*0.67*9.375</v>
      </c>
      <c r="BG78" s="120">
        <f>'[2]Forarbejdede produkter'!BF78</f>
        <v>0</v>
      </c>
      <c r="BH78" s="120">
        <f>'[2]Forarbejdede produkter'!BG78</f>
        <v>0</v>
      </c>
      <c r="BI78" s="121" t="str">
        <f>'[2]Forarbejdede produkter'!BH78</f>
        <v>VS*(MCF/100)*B0*0.67*(12/16)*4</v>
      </c>
      <c r="BJ78" s="123"/>
      <c r="BK78" s="122">
        <f>'[2]Forarbejdede produkter'!BJ78</f>
        <v>0</v>
      </c>
      <c r="BL78" s="120">
        <f>'[2]Forarbejdede produkter'!BK78</f>
        <v>0</v>
      </c>
      <c r="BM78" s="120">
        <f>'[2]Forarbejdede produkter'!BL78</f>
        <v>0</v>
      </c>
      <c r="BN78" s="120">
        <f>'[2]Forarbejdede produkter'!BM78</f>
        <v>0</v>
      </c>
      <c r="BO78" s="120" t="str">
        <f>'[2]Forarbejdede produkter'!BN78</f>
        <v>VS*(MCF/100)*B0*0.67*(12/16)</v>
      </c>
      <c r="BP78" s="120">
        <f>'[2]Forarbejdede produkter'!BO78</f>
        <v>0</v>
      </c>
      <c r="BQ78" s="120">
        <f>'[2]Forarbejdede produkter'!BP78</f>
        <v>0</v>
      </c>
      <c r="BR78" s="120">
        <f>'[2]Forarbejdede produkter'!BQ78</f>
        <v>0</v>
      </c>
      <c r="BS78" s="120">
        <f>'[2]Forarbejdede produkter'!BR78</f>
        <v>0</v>
      </c>
      <c r="BT78" s="120">
        <f>'[2]Forarbejdede produkter'!BS78</f>
        <v>0</v>
      </c>
      <c r="BU78" s="120">
        <f>'[2]Forarbejdede produkter'!BT78</f>
        <v>0</v>
      </c>
      <c r="BV78" s="120">
        <f>'[2]Forarbejdede produkter'!BU78</f>
        <v>0</v>
      </c>
      <c r="BW78" s="120">
        <f>'[2]Forarbejdede produkter'!BV78</f>
        <v>0</v>
      </c>
      <c r="BX78" s="120">
        <f>'[2]Forarbejdede produkter'!BW78</f>
        <v>0</v>
      </c>
      <c r="BY78" s="121">
        <f>'[2]Forarbejdede produkter'!BX78</f>
        <v>0</v>
      </c>
      <c r="BZ78" s="123">
        <f>'[2]Forarbejdede produkter'!BY78</f>
        <v>0</v>
      </c>
      <c r="CA78" s="122">
        <f>'[2]Forarbejdede produkter'!BZ78</f>
        <v>0</v>
      </c>
      <c r="CB78" s="120">
        <f>'[2]Forarbejdede produkter'!CA78</f>
        <v>0</v>
      </c>
      <c r="CC78" s="120">
        <f>'[2]Forarbejdede produkter'!CB78</f>
        <v>8.1</v>
      </c>
      <c r="CD78" s="120">
        <f>'[2]Forarbejdede produkter'!CC78</f>
        <v>0</v>
      </c>
      <c r="CE78" s="121">
        <f>'[2]Forarbejdede produkter'!CD78</f>
        <v>0</v>
      </c>
      <c r="CF78" s="123"/>
      <c r="CG78" s="123"/>
      <c r="CH78" s="123"/>
      <c r="CI78" s="123"/>
      <c r="CJ78" s="123"/>
      <c r="CK78" s="127">
        <f>'[2]Forarbejdede produkter'!CX78</f>
        <v>0</v>
      </c>
      <c r="CL78" s="123"/>
    </row>
    <row r="79" spans="1:90" ht="15.6" x14ac:dyDescent="0.3">
      <c r="A79" s="47">
        <f>'[2]Forarbejdede produkter'!A79</f>
        <v>75</v>
      </c>
      <c r="B79" s="48" t="str">
        <f>'[2]Forarbejdede produkter'!B79</f>
        <v>For_prod_75</v>
      </c>
      <c r="C79" s="48">
        <f>'[2]Forarbejdede produkter'!C79</f>
        <v>0</v>
      </c>
      <c r="D79" s="48">
        <f>'[2]Forarbejdede produkter'!D79</f>
        <v>0</v>
      </c>
      <c r="E79" s="48">
        <f>'[2]Forarbejdede produkter'!E79</f>
        <v>0</v>
      </c>
      <c r="F79" s="48">
        <f>'[2]Forarbejdede produkter'!F79</f>
        <v>0</v>
      </c>
      <c r="G79" s="48">
        <f>'[2]Forarbejdede produkter'!G79</f>
        <v>0</v>
      </c>
      <c r="H79" s="55"/>
      <c r="I79" s="50">
        <f>'[2]Forarbejdede produkter'!I79</f>
        <v>0</v>
      </c>
      <c r="J79" s="50">
        <f>'[2]Forarbejdede produkter'!J79</f>
        <v>0</v>
      </c>
      <c r="K79" s="50">
        <f>'[2]Forarbejdede produkter'!K79</f>
        <v>0</v>
      </c>
      <c r="L79" s="50">
        <f>'[2]Forarbejdede produkter'!L79</f>
        <v>0</v>
      </c>
      <c r="M79" s="50">
        <f>'[2]Forarbejdede produkter'!M79</f>
        <v>0</v>
      </c>
      <c r="N79" s="50">
        <f>'[2]Forarbejdede produkter'!N79</f>
        <v>0</v>
      </c>
      <c r="O79" s="50">
        <f>'[2]Forarbejdede produkter'!O79</f>
        <v>0</v>
      </c>
      <c r="Q79" s="43"/>
      <c r="R79" s="43"/>
      <c r="S79" s="43"/>
      <c r="T79" s="43"/>
      <c r="U79" s="43"/>
      <c r="V79" s="43"/>
      <c r="W79" s="43"/>
      <c r="X79" s="51"/>
      <c r="Y79" s="52">
        <f>'[2]Forarbejdede produkter'!Y79</f>
        <v>75</v>
      </c>
      <c r="Z79" s="53" t="str">
        <f>'[2]Forarbejdede produkter'!Z79</f>
        <v>For_prod_75</v>
      </c>
      <c r="AA79" s="53">
        <f>'[2]Forarbejdede produkter'!AA79</f>
        <v>0</v>
      </c>
      <c r="AB79" s="53" t="e">
        <f>'[2]Forarbejdede produkter'!AB79</f>
        <v>#N/A</v>
      </c>
      <c r="AC79" s="53" t="e">
        <f>'[2]Forarbejdede produkter'!AC79</f>
        <v>#N/A</v>
      </c>
      <c r="AD79" s="53">
        <f>'[2]Forarbejdede produkter'!AD79</f>
        <v>0</v>
      </c>
      <c r="AE79" s="53">
        <f>'[2]Forarbejdede produkter'!AE79</f>
        <v>0</v>
      </c>
      <c r="AF79" s="53">
        <f>'[2]Forarbejdede produkter'!AF79</f>
        <v>0</v>
      </c>
      <c r="AI79" s="43">
        <f>'[2]Forarbejdede produkter'!AI79</f>
        <v>75</v>
      </c>
      <c r="AJ79" s="54" t="str">
        <f>'[2]Forarbejdede produkter'!AJ79</f>
        <v>Heifer_gylle_dybstroelse_og_gulv_org</v>
      </c>
      <c r="AK79" s="54" t="str">
        <f>'[2]Forarbejdede produkter'!AK79</f>
        <v>Cattle_slurry_org</v>
      </c>
      <c r="AL79" s="54" t="str">
        <f>'[2]Forarbejdede produkter'!AL79</f>
        <v>Livestock_manure_org</v>
      </c>
      <c r="AM79" s="54" t="str">
        <f>'[2]Forarbejdede produkter'!AM79</f>
        <v>Field_application</v>
      </c>
      <c r="AN79" s="54">
        <f>'[2]Forarbejdede produkter'!AN79</f>
        <v>110</v>
      </c>
      <c r="AO79" s="54" t="str">
        <f>'[2]Forarbejdede produkter'!AO79</f>
        <v>Kg</v>
      </c>
      <c r="AP79" s="118">
        <f>'[2]Forarbejdede produkter'!AP79</f>
        <v>0</v>
      </c>
      <c r="AQ79" s="120">
        <f>'[2]Forarbejdede produkter'!AQ79</f>
        <v>80</v>
      </c>
      <c r="AR79" s="121" t="str">
        <f>'[2]Forarbejdede produkter'!AR79</f>
        <v>(VS_initial/100)*DM_waste+DM_straw*(1-(4.5/100))</v>
      </c>
      <c r="AS79" s="123"/>
      <c r="AT79" s="123"/>
      <c r="AU79" s="122">
        <f>'[2]Forarbejdede produkter'!AT79</f>
        <v>6.61</v>
      </c>
      <c r="AV79" s="121">
        <f>'[2]Forarbejdede produkter'!AU79</f>
        <v>0.18</v>
      </c>
      <c r="AW79" s="123"/>
      <c r="AX79" s="122">
        <f>'[2]Forarbejdede produkter'!AW79</f>
        <v>0</v>
      </c>
      <c r="AY79" s="120" t="str">
        <f>'[2]Forarbejdede produkter'!AX79</f>
        <v>VS er samlet mængde af VS for den pågældende gødning; MCF og B0 er som anført til venstre</v>
      </c>
      <c r="AZ79" s="120" t="str">
        <f>'[2]Forarbejdede produkter'!AY79</f>
        <v>VS*(MCF/100)*B0*0.67*9.375</v>
      </c>
      <c r="BA79" s="120">
        <f>'[2]Forarbejdede produkter'!AZ79</f>
        <v>0</v>
      </c>
      <c r="BB79" s="120">
        <f>'[2]Forarbejdede produkter'!BA79</f>
        <v>0</v>
      </c>
      <c r="BC79" s="120" t="str">
        <f>'[2]Forarbejdede produkter'!BB79</f>
        <v>VS*(MCF/100)*B0*0.67*55+VS*(MCF/100)*B0*1000*4*0.02175</v>
      </c>
      <c r="BD79" s="120">
        <f>'[2]Forarbejdede produkter'!BC79</f>
        <v>0</v>
      </c>
      <c r="BE79" s="120">
        <f>'[2]Forarbejdede produkter'!BD79</f>
        <v>0</v>
      </c>
      <c r="BF79" s="120" t="str">
        <f>'[2]Forarbejdede produkter'!BE79</f>
        <v>VS*(MCF/100)*B0*0.67*9.375</v>
      </c>
      <c r="BG79" s="120">
        <f>'[2]Forarbejdede produkter'!BF79</f>
        <v>0</v>
      </c>
      <c r="BH79" s="120">
        <f>'[2]Forarbejdede produkter'!BG79</f>
        <v>0</v>
      </c>
      <c r="BI79" s="121" t="str">
        <f>'[2]Forarbejdede produkter'!BH79</f>
        <v>VS*(MCF/100)*B0*0.67*(12/16)*4</v>
      </c>
      <c r="BJ79" s="123"/>
      <c r="BK79" s="122">
        <f>'[2]Forarbejdede produkter'!BJ79</f>
        <v>0</v>
      </c>
      <c r="BL79" s="120">
        <f>'[2]Forarbejdede produkter'!BK79</f>
        <v>0</v>
      </c>
      <c r="BM79" s="120">
        <f>'[2]Forarbejdede produkter'!BL79</f>
        <v>0</v>
      </c>
      <c r="BN79" s="120">
        <f>'[2]Forarbejdede produkter'!BM79</f>
        <v>0</v>
      </c>
      <c r="BO79" s="120" t="str">
        <f>'[2]Forarbejdede produkter'!BN79</f>
        <v>VS*(MCF/100)*B0*0.67*(12/16)</v>
      </c>
      <c r="BP79" s="120">
        <f>'[2]Forarbejdede produkter'!BO79</f>
        <v>0</v>
      </c>
      <c r="BQ79" s="120">
        <f>'[2]Forarbejdede produkter'!BP79</f>
        <v>0</v>
      </c>
      <c r="BR79" s="120">
        <f>'[2]Forarbejdede produkter'!BQ79</f>
        <v>0</v>
      </c>
      <c r="BS79" s="120">
        <f>'[2]Forarbejdede produkter'!BR79</f>
        <v>0</v>
      </c>
      <c r="BT79" s="120">
        <f>'[2]Forarbejdede produkter'!BS79</f>
        <v>0</v>
      </c>
      <c r="BU79" s="120">
        <f>'[2]Forarbejdede produkter'!BT79</f>
        <v>0</v>
      </c>
      <c r="BV79" s="120">
        <f>'[2]Forarbejdede produkter'!BU79</f>
        <v>0</v>
      </c>
      <c r="BW79" s="120">
        <f>'[2]Forarbejdede produkter'!BV79</f>
        <v>0</v>
      </c>
      <c r="BX79" s="120">
        <f>'[2]Forarbejdede produkter'!BW79</f>
        <v>0</v>
      </c>
      <c r="BY79" s="121">
        <f>'[2]Forarbejdede produkter'!BX79</f>
        <v>0</v>
      </c>
      <c r="BZ79" s="123">
        <f>'[2]Forarbejdede produkter'!BY79</f>
        <v>0</v>
      </c>
      <c r="CA79" s="122">
        <f>'[2]Forarbejdede produkter'!BZ79</f>
        <v>0</v>
      </c>
      <c r="CB79" s="120">
        <f>'[2]Forarbejdede produkter'!CA79</f>
        <v>0</v>
      </c>
      <c r="CC79" s="120">
        <f>'[2]Forarbejdede produkter'!CB79</f>
        <v>12</v>
      </c>
      <c r="CD79" s="120">
        <f>'[2]Forarbejdede produkter'!CC79</f>
        <v>0</v>
      </c>
      <c r="CE79" s="121">
        <f>'[2]Forarbejdede produkter'!CD79</f>
        <v>0</v>
      </c>
      <c r="CF79" s="123"/>
      <c r="CG79" s="123"/>
      <c r="CH79" s="123"/>
      <c r="CI79" s="123"/>
      <c r="CJ79" s="123"/>
      <c r="CK79" s="127">
        <f>'[2]Forarbejdede produkter'!CX79</f>
        <v>0</v>
      </c>
      <c r="CL79" s="123"/>
    </row>
    <row r="80" spans="1:90" ht="15.6" x14ac:dyDescent="0.3">
      <c r="A80" s="47">
        <f>'[2]Forarbejdede produkter'!A80</f>
        <v>76</v>
      </c>
      <c r="B80" s="48" t="str">
        <f>'[2]Forarbejdede produkter'!B80</f>
        <v>For_prod_76</v>
      </c>
      <c r="C80" s="48">
        <f>'[2]Forarbejdede produkter'!C80</f>
        <v>0</v>
      </c>
      <c r="D80" s="48">
        <f>'[2]Forarbejdede produkter'!D80</f>
        <v>0</v>
      </c>
      <c r="E80" s="48">
        <f>'[2]Forarbejdede produkter'!E80</f>
        <v>0</v>
      </c>
      <c r="F80" s="48">
        <f>'[2]Forarbejdede produkter'!F80</f>
        <v>0</v>
      </c>
      <c r="G80" s="48">
        <f>'[2]Forarbejdede produkter'!G80</f>
        <v>0</v>
      </c>
      <c r="H80" s="55"/>
      <c r="I80" s="50">
        <f>'[2]Forarbejdede produkter'!I80</f>
        <v>0</v>
      </c>
      <c r="J80" s="50">
        <f>'[2]Forarbejdede produkter'!J80</f>
        <v>0</v>
      </c>
      <c r="K80" s="50">
        <f>'[2]Forarbejdede produkter'!K80</f>
        <v>0</v>
      </c>
      <c r="L80" s="50">
        <f>'[2]Forarbejdede produkter'!L80</f>
        <v>0</v>
      </c>
      <c r="M80" s="50">
        <f>'[2]Forarbejdede produkter'!M80</f>
        <v>0</v>
      </c>
      <c r="N80" s="50">
        <f>'[2]Forarbejdede produkter'!N80</f>
        <v>0</v>
      </c>
      <c r="O80" s="50">
        <f>'[2]Forarbejdede produkter'!O80</f>
        <v>0</v>
      </c>
      <c r="Q80" s="43"/>
      <c r="R80" s="43"/>
      <c r="S80" s="43"/>
      <c r="T80" s="43"/>
      <c r="U80" s="43"/>
      <c r="V80" s="43"/>
      <c r="W80" s="43"/>
      <c r="X80" s="51"/>
      <c r="Y80" s="52">
        <f>'[2]Forarbejdede produkter'!Y80</f>
        <v>76</v>
      </c>
      <c r="Z80" s="53" t="str">
        <f>'[2]Forarbejdede produkter'!Z80</f>
        <v>For_prod_76</v>
      </c>
      <c r="AA80" s="53">
        <f>'[2]Forarbejdede produkter'!AA80</f>
        <v>0</v>
      </c>
      <c r="AB80" s="53" t="e">
        <f>'[2]Forarbejdede produkter'!AB80</f>
        <v>#N/A</v>
      </c>
      <c r="AC80" s="53" t="e">
        <f>'[2]Forarbejdede produkter'!AC80</f>
        <v>#N/A</v>
      </c>
      <c r="AD80" s="53">
        <f>'[2]Forarbejdede produkter'!AD80</f>
        <v>0</v>
      </c>
      <c r="AE80" s="53">
        <f>'[2]Forarbejdede produkter'!AE80</f>
        <v>0</v>
      </c>
      <c r="AF80" s="53">
        <f>'[2]Forarbejdede produkter'!AF80</f>
        <v>0</v>
      </c>
      <c r="AI80" s="43">
        <f>'[2]Forarbejdede produkter'!AI80</f>
        <v>76</v>
      </c>
      <c r="AJ80" s="54" t="str">
        <f>'[2]Forarbejdede produkter'!AJ80</f>
        <v>Heifer_godning_afsat_på_mark_org</v>
      </c>
      <c r="AK80" s="54" t="str">
        <f>'[2]Forarbejdede produkter'!AK80</f>
        <v>Cattle_dung_urine_field_org</v>
      </c>
      <c r="AL80" s="54" t="str">
        <f>'[2]Forarbejdede produkter'!AL80</f>
        <v>Dung_field_org</v>
      </c>
      <c r="AM80" s="54" t="str">
        <f>'[2]Forarbejdede produkter'!AM80</f>
        <v>Field_application</v>
      </c>
      <c r="AN80" s="54">
        <f>'[2]Forarbejdede produkter'!AN80</f>
        <v>100</v>
      </c>
      <c r="AO80" s="54" t="str">
        <f>'[2]Forarbejdede produkter'!AO80</f>
        <v>Kg</v>
      </c>
      <c r="AP80" s="118" t="str">
        <f>'[2]Forarbejdede produkter'!AP80</f>
        <v>TS; Som for gylle fra spaltestald</v>
      </c>
      <c r="AQ80" s="120">
        <f>'[2]Forarbejdede produkter'!AQ80</f>
        <v>80</v>
      </c>
      <c r="AR80" s="121" t="str">
        <f>'[2]Forarbejdede produkter'!AR80</f>
        <v>(VS_initial/100)*DM_waste</v>
      </c>
      <c r="AS80" s="123"/>
      <c r="AT80" s="123"/>
      <c r="AU80" s="122">
        <f>'[2]Forarbejdede produkter'!AT80</f>
        <v>1</v>
      </c>
      <c r="AV80" s="121">
        <f>'[2]Forarbejdede produkter'!AU80</f>
        <v>0.18</v>
      </c>
      <c r="AW80" s="123"/>
      <c r="AX80" s="122">
        <f>'[2]Forarbejdede produkter'!AW80</f>
        <v>0</v>
      </c>
      <c r="AY80" s="120" t="str">
        <f>'[2]Forarbejdede produkter'!AX80</f>
        <v>VS er samlet mængde af VS for den pågældende gødning; MCF og B0 er som anført til venstre</v>
      </c>
      <c r="AZ80" s="120" t="str">
        <f>'[2]Forarbejdede produkter'!AY80</f>
        <v>VS*(MCF/100)*B0*0.67*9.375</v>
      </c>
      <c r="BA80" s="120">
        <f>'[2]Forarbejdede produkter'!AZ80</f>
        <v>0</v>
      </c>
      <c r="BB80" s="120">
        <f>'[2]Forarbejdede produkter'!BA80</f>
        <v>0</v>
      </c>
      <c r="BC80" s="120" t="str">
        <f>'[2]Forarbejdede produkter'!BB80</f>
        <v>VS*(MCF/100)*B0*0.67*55+VS*(MCF/100)*B0*1000*4*0.02175</v>
      </c>
      <c r="BD80" s="120">
        <f>'[2]Forarbejdede produkter'!BC80</f>
        <v>0</v>
      </c>
      <c r="BE80" s="120">
        <f>'[2]Forarbejdede produkter'!BD80</f>
        <v>0</v>
      </c>
      <c r="BF80" s="120" t="str">
        <f>'[2]Forarbejdede produkter'!BE80</f>
        <v>VS*(MCF/100)*B0*0.67*9.375</v>
      </c>
      <c r="BG80" s="120">
        <f>'[2]Forarbejdede produkter'!BF80</f>
        <v>0</v>
      </c>
      <c r="BH80" s="120">
        <f>'[2]Forarbejdede produkter'!BG80</f>
        <v>0</v>
      </c>
      <c r="BI80" s="121" t="str">
        <f>'[2]Forarbejdede produkter'!BH80</f>
        <v>VS*(MCF/100)*B0*0.67*(12/16)*4</v>
      </c>
      <c r="BJ80" s="123"/>
      <c r="BK80" s="122">
        <f>'[2]Forarbejdede produkter'!BJ80</f>
        <v>0</v>
      </c>
      <c r="BL80" s="120">
        <f>'[2]Forarbejdede produkter'!BK80</f>
        <v>0</v>
      </c>
      <c r="BM80" s="120">
        <f>'[2]Forarbejdede produkter'!BL80</f>
        <v>0</v>
      </c>
      <c r="BN80" s="120">
        <f>'[2]Forarbejdede produkter'!BM80</f>
        <v>0</v>
      </c>
      <c r="BO80" s="120" t="str">
        <f>'[2]Forarbejdede produkter'!BN80</f>
        <v>VS*(MCF/100)*B0*0.67*(12/16)</v>
      </c>
      <c r="BP80" s="120">
        <f>'[2]Forarbejdede produkter'!BO80</f>
        <v>0</v>
      </c>
      <c r="BQ80" s="120">
        <f>'[2]Forarbejdede produkter'!BP80</f>
        <v>0</v>
      </c>
      <c r="BR80" s="120">
        <f>'[2]Forarbejdede produkter'!BQ80</f>
        <v>0</v>
      </c>
      <c r="BS80" s="120">
        <f>'[2]Forarbejdede produkter'!BR80</f>
        <v>0</v>
      </c>
      <c r="BT80" s="120">
        <f>'[2]Forarbejdede produkter'!BS80</f>
        <v>0</v>
      </c>
      <c r="BU80" s="120">
        <f>'[2]Forarbejdede produkter'!BT80</f>
        <v>0</v>
      </c>
      <c r="BV80" s="120">
        <f>'[2]Forarbejdede produkter'!BU80</f>
        <v>0</v>
      </c>
      <c r="BW80" s="120">
        <f>'[2]Forarbejdede produkter'!BV80</f>
        <v>1.5</v>
      </c>
      <c r="BX80" s="120">
        <f>'[2]Forarbejdede produkter'!BW80</f>
        <v>0</v>
      </c>
      <c r="BY80" s="121">
        <f>'[2]Forarbejdede produkter'!BX80</f>
        <v>0</v>
      </c>
      <c r="BZ80" s="123">
        <f>'[2]Forarbejdede produkter'!BY80</f>
        <v>7.5</v>
      </c>
      <c r="CA80" s="122">
        <f>'[2]Forarbejdede produkter'!BZ80</f>
        <v>0</v>
      </c>
      <c r="CB80" s="120">
        <f>'[2]Forarbejdede produkter'!CA80</f>
        <v>0</v>
      </c>
      <c r="CC80" s="120">
        <f>'[2]Forarbejdede produkter'!CB80</f>
        <v>7</v>
      </c>
      <c r="CD80" s="120">
        <f>'[2]Forarbejdede produkter'!CC80</f>
        <v>0</v>
      </c>
      <c r="CE80" s="121">
        <f>'[2]Forarbejdede produkter'!CD80</f>
        <v>0</v>
      </c>
      <c r="CF80" s="123"/>
      <c r="CG80" s="123"/>
      <c r="CH80" s="123"/>
      <c r="CI80" s="123"/>
      <c r="CJ80" s="123"/>
      <c r="CK80" s="127">
        <f>'[2]Forarbejdede produkter'!CX80</f>
        <v>0</v>
      </c>
      <c r="CL80" s="123"/>
    </row>
    <row r="81" spans="1:90" ht="15.6" x14ac:dyDescent="0.3">
      <c r="A81" s="47">
        <f>'[2]Forarbejdede produkter'!A81</f>
        <v>77</v>
      </c>
      <c r="B81" s="48" t="str">
        <f>'[2]Forarbejdede produkter'!B81</f>
        <v>For_prod_77</v>
      </c>
      <c r="C81" s="48">
        <f>'[2]Forarbejdede produkter'!C81</f>
        <v>0</v>
      </c>
      <c r="D81" s="48">
        <f>'[2]Forarbejdede produkter'!D81</f>
        <v>0</v>
      </c>
      <c r="E81" s="48">
        <f>'[2]Forarbejdede produkter'!E81</f>
        <v>0</v>
      </c>
      <c r="F81" s="48">
        <f>'[2]Forarbejdede produkter'!F81</f>
        <v>0</v>
      </c>
      <c r="G81" s="48">
        <f>'[2]Forarbejdede produkter'!G81</f>
        <v>0</v>
      </c>
      <c r="H81" s="55"/>
      <c r="I81" s="50">
        <f>'[2]Forarbejdede produkter'!I81</f>
        <v>0</v>
      </c>
      <c r="J81" s="50">
        <f>'[2]Forarbejdede produkter'!J81</f>
        <v>0</v>
      </c>
      <c r="K81" s="50">
        <f>'[2]Forarbejdede produkter'!K81</f>
        <v>0</v>
      </c>
      <c r="L81" s="50">
        <f>'[2]Forarbejdede produkter'!L81</f>
        <v>0</v>
      </c>
      <c r="M81" s="50">
        <f>'[2]Forarbejdede produkter'!M81</f>
        <v>0</v>
      </c>
      <c r="N81" s="50">
        <f>'[2]Forarbejdede produkter'!N81</f>
        <v>0</v>
      </c>
      <c r="O81" s="50">
        <f>'[2]Forarbejdede produkter'!O81</f>
        <v>0</v>
      </c>
      <c r="Q81" s="43"/>
      <c r="R81" s="43"/>
      <c r="S81" s="43"/>
      <c r="T81" s="43"/>
      <c r="U81" s="43"/>
      <c r="V81" s="43"/>
      <c r="W81" s="43"/>
      <c r="X81" s="51"/>
      <c r="Y81" s="52">
        <f>'[2]Forarbejdede produkter'!Y81</f>
        <v>77</v>
      </c>
      <c r="Z81" s="53" t="str">
        <f>'[2]Forarbejdede produkter'!Z81</f>
        <v>For_prod_77</v>
      </c>
      <c r="AA81" s="53">
        <f>'[2]Forarbejdede produkter'!AA81</f>
        <v>0</v>
      </c>
      <c r="AB81" s="53" t="e">
        <f>'[2]Forarbejdede produkter'!AB81</f>
        <v>#N/A</v>
      </c>
      <c r="AC81" s="53" t="e">
        <f>'[2]Forarbejdede produkter'!AC81</f>
        <v>#N/A</v>
      </c>
      <c r="AD81" s="53">
        <f>'[2]Forarbejdede produkter'!AD81</f>
        <v>0</v>
      </c>
      <c r="AE81" s="53">
        <f>'[2]Forarbejdede produkter'!AE81</f>
        <v>0</v>
      </c>
      <c r="AF81" s="53">
        <f>'[2]Forarbejdede produkter'!AF81</f>
        <v>0</v>
      </c>
      <c r="AI81" s="43">
        <f>'[2]Forarbejdede produkter'!AI81</f>
        <v>77</v>
      </c>
      <c r="AJ81" s="54" t="str">
        <f>'[2]Forarbejdede produkter'!AJ81</f>
        <v>Heifer_gylle_sengestald_fast_gulv_org</v>
      </c>
      <c r="AK81" s="54" t="str">
        <f>'[2]Forarbejdede produkter'!AK81</f>
        <v>Cattle_slurry_org</v>
      </c>
      <c r="AL81" s="54" t="str">
        <f>'[2]Forarbejdede produkter'!AL81</f>
        <v>Livestock_manure_org</v>
      </c>
      <c r="AM81" s="54" t="str">
        <f>'[2]Forarbejdede produkter'!AM81</f>
        <v>Field_application</v>
      </c>
      <c r="AN81" s="54">
        <f>'[2]Forarbejdede produkter'!AN81</f>
        <v>123</v>
      </c>
      <c r="AO81" s="54" t="str">
        <f>'[2]Forarbejdede produkter'!AO81</f>
        <v>Kg</v>
      </c>
      <c r="AP81" s="118">
        <f>'[2]Forarbejdede produkter'!AP81</f>
        <v>0</v>
      </c>
      <c r="AQ81" s="120">
        <f>'[2]Forarbejdede produkter'!AQ81</f>
        <v>80</v>
      </c>
      <c r="AR81" s="121" t="str">
        <f>'[2]Forarbejdede produkter'!AR81</f>
        <v>(VS_initial/100)*DM_waste+DM_straw*(1-(4.5/100))</v>
      </c>
      <c r="AS81" s="123"/>
      <c r="AT81" s="123"/>
      <c r="AU81" s="122">
        <f>'[2]Forarbejdede produkter'!AT81</f>
        <v>6.61</v>
      </c>
      <c r="AV81" s="121">
        <f>'[2]Forarbejdede produkter'!AU81</f>
        <v>0.18</v>
      </c>
      <c r="AW81" s="123"/>
      <c r="AX81" s="122">
        <f>'[2]Forarbejdede produkter'!AW81</f>
        <v>0</v>
      </c>
      <c r="AY81" s="120" t="str">
        <f>'[2]Forarbejdede produkter'!AX81</f>
        <v>VS er samlet mængde af VS for den pågældende gødning; MCF og B0 er som anført til venstre</v>
      </c>
      <c r="AZ81" s="120" t="str">
        <f>'[2]Forarbejdede produkter'!AY81</f>
        <v>VS*(MCF/100)*B0*0.67*9.375</v>
      </c>
      <c r="BA81" s="120">
        <f>'[2]Forarbejdede produkter'!AZ81</f>
        <v>0</v>
      </c>
      <c r="BB81" s="120">
        <f>'[2]Forarbejdede produkter'!BA81</f>
        <v>0</v>
      </c>
      <c r="BC81" s="120" t="str">
        <f>'[2]Forarbejdede produkter'!BB81</f>
        <v>VS*(MCF/100)*B0*0.67*55+VS*(MCF/100)*B0*1000*4*0.02175</v>
      </c>
      <c r="BD81" s="120">
        <f>'[2]Forarbejdede produkter'!BC81</f>
        <v>0</v>
      </c>
      <c r="BE81" s="120">
        <f>'[2]Forarbejdede produkter'!BD81</f>
        <v>0</v>
      </c>
      <c r="BF81" s="120" t="str">
        <f>'[2]Forarbejdede produkter'!BE81</f>
        <v>VS*(MCF/100)*B0*0.67*9.375</v>
      </c>
      <c r="BG81" s="120">
        <f>'[2]Forarbejdede produkter'!BF81</f>
        <v>0</v>
      </c>
      <c r="BH81" s="120">
        <f>'[2]Forarbejdede produkter'!BG81</f>
        <v>0</v>
      </c>
      <c r="BI81" s="121" t="str">
        <f>'[2]Forarbejdede produkter'!BH81</f>
        <v>VS*(MCF/100)*B0*0.67*(12/16)*4</v>
      </c>
      <c r="BJ81" s="123"/>
      <c r="BK81" s="122">
        <f>'[2]Forarbejdede produkter'!BJ81</f>
        <v>0</v>
      </c>
      <c r="BL81" s="120">
        <f>'[2]Forarbejdede produkter'!BK81</f>
        <v>0</v>
      </c>
      <c r="BM81" s="120">
        <f>'[2]Forarbejdede produkter'!BL81</f>
        <v>0</v>
      </c>
      <c r="BN81" s="120">
        <f>'[2]Forarbejdede produkter'!BM81</f>
        <v>0</v>
      </c>
      <c r="BO81" s="120" t="str">
        <f>'[2]Forarbejdede produkter'!BN81</f>
        <v>VS*(MCF/100)*B0*0.67*(12/16)</v>
      </c>
      <c r="BP81" s="120">
        <f>'[2]Forarbejdede produkter'!BO81</f>
        <v>0</v>
      </c>
      <c r="BQ81" s="120">
        <f>'[2]Forarbejdede produkter'!BP81</f>
        <v>0</v>
      </c>
      <c r="BR81" s="120">
        <f>'[2]Forarbejdede produkter'!BQ81</f>
        <v>0</v>
      </c>
      <c r="BS81" s="120">
        <f>'[2]Forarbejdede produkter'!BR81</f>
        <v>0</v>
      </c>
      <c r="BT81" s="120">
        <f>'[2]Forarbejdede produkter'!BS81</f>
        <v>0</v>
      </c>
      <c r="BU81" s="120">
        <f>'[2]Forarbejdede produkter'!BT81</f>
        <v>0</v>
      </c>
      <c r="BV81" s="120">
        <f>'[2]Forarbejdede produkter'!BU81</f>
        <v>0</v>
      </c>
      <c r="BW81" s="120">
        <f>'[2]Forarbejdede produkter'!BV81</f>
        <v>0</v>
      </c>
      <c r="BX81" s="120">
        <f>'[2]Forarbejdede produkter'!BW81</f>
        <v>0</v>
      </c>
      <c r="BY81" s="121">
        <f>'[2]Forarbejdede produkter'!BX81</f>
        <v>0</v>
      </c>
      <c r="BZ81" s="123">
        <f>'[2]Forarbejdede produkter'!BY81</f>
        <v>0</v>
      </c>
      <c r="CA81" s="122">
        <f>'[2]Forarbejdede produkter'!BZ81</f>
        <v>0</v>
      </c>
      <c r="CB81" s="120">
        <f>'[2]Forarbejdede produkter'!CA81</f>
        <v>0</v>
      </c>
      <c r="CC81" s="120">
        <f>'[2]Forarbejdede produkter'!CB81</f>
        <v>12</v>
      </c>
      <c r="CD81" s="120">
        <f>'[2]Forarbejdede produkter'!CC81</f>
        <v>0</v>
      </c>
      <c r="CE81" s="121">
        <f>'[2]Forarbejdede produkter'!CD81</f>
        <v>0</v>
      </c>
      <c r="CF81" s="123"/>
      <c r="CG81" s="123"/>
      <c r="CH81" s="123"/>
      <c r="CI81" s="123"/>
      <c r="CJ81" s="123"/>
      <c r="CK81" s="127">
        <f>'[2]Forarbejdede produkter'!CX81</f>
        <v>0</v>
      </c>
      <c r="CL81" s="123"/>
    </row>
    <row r="82" spans="1:90" ht="15.6" x14ac:dyDescent="0.3">
      <c r="A82" s="47">
        <f>'[2]Forarbejdede produkter'!A82</f>
        <v>78</v>
      </c>
      <c r="B82" s="48" t="str">
        <f>'[2]Forarbejdede produkter'!B82</f>
        <v>For_prod_78</v>
      </c>
      <c r="C82" s="48">
        <f>'[2]Forarbejdede produkter'!C82</f>
        <v>0</v>
      </c>
      <c r="D82" s="48">
        <f>'[2]Forarbejdede produkter'!D82</f>
        <v>0</v>
      </c>
      <c r="E82" s="48">
        <f>'[2]Forarbejdede produkter'!E82</f>
        <v>0</v>
      </c>
      <c r="F82" s="48">
        <f>'[2]Forarbejdede produkter'!F82</f>
        <v>0</v>
      </c>
      <c r="G82" s="48">
        <f>'[2]Forarbejdede produkter'!G82</f>
        <v>0</v>
      </c>
      <c r="H82" s="55"/>
      <c r="I82" s="50">
        <f>'[2]Forarbejdede produkter'!I82</f>
        <v>0</v>
      </c>
      <c r="J82" s="50">
        <f>'[2]Forarbejdede produkter'!J82</f>
        <v>0</v>
      </c>
      <c r="K82" s="50">
        <f>'[2]Forarbejdede produkter'!K82</f>
        <v>0</v>
      </c>
      <c r="L82" s="50">
        <f>'[2]Forarbejdede produkter'!L82</f>
        <v>0</v>
      </c>
      <c r="M82" s="50">
        <f>'[2]Forarbejdede produkter'!M82</f>
        <v>0</v>
      </c>
      <c r="N82" s="50">
        <f>'[2]Forarbejdede produkter'!N82</f>
        <v>0</v>
      </c>
      <c r="O82" s="50">
        <f>'[2]Forarbejdede produkter'!O82</f>
        <v>0</v>
      </c>
      <c r="Q82" s="43"/>
      <c r="R82" s="43"/>
      <c r="S82" s="43"/>
      <c r="T82" s="43"/>
      <c r="U82" s="43"/>
      <c r="V82" s="43"/>
      <c r="W82" s="43"/>
      <c r="X82" s="51"/>
      <c r="Y82" s="52">
        <f>'[2]Forarbejdede produkter'!Y82</f>
        <v>78</v>
      </c>
      <c r="Z82" s="53" t="str">
        <f>'[2]Forarbejdede produkter'!Z82</f>
        <v>For_prod_78</v>
      </c>
      <c r="AA82" s="53">
        <f>'[2]Forarbejdede produkter'!AA82</f>
        <v>0</v>
      </c>
      <c r="AB82" s="53" t="e">
        <f>'[2]Forarbejdede produkter'!AB82</f>
        <v>#N/A</v>
      </c>
      <c r="AC82" s="53" t="e">
        <f>'[2]Forarbejdede produkter'!AC82</f>
        <v>#N/A</v>
      </c>
      <c r="AD82" s="53">
        <f>'[2]Forarbejdede produkter'!AD82</f>
        <v>0</v>
      </c>
      <c r="AE82" s="53">
        <f>'[2]Forarbejdede produkter'!AE82</f>
        <v>0</v>
      </c>
      <c r="AF82" s="53">
        <f>'[2]Forarbejdede produkter'!AF82</f>
        <v>0</v>
      </c>
      <c r="AI82" s="43">
        <f>'[2]Forarbejdede produkter'!AI82</f>
        <v>78</v>
      </c>
      <c r="AJ82" s="54" t="str">
        <f>'[2]Forarbejdede produkter'!AJ82</f>
        <v>Heifer_gylle_sengestald_draenet_org</v>
      </c>
      <c r="AK82" s="54" t="str">
        <f>'[2]Forarbejdede produkter'!AK82</f>
        <v>Cattle_slurry_org</v>
      </c>
      <c r="AL82" s="54" t="str">
        <f>'[2]Forarbejdede produkter'!AL82</f>
        <v>Livestock_manure_org</v>
      </c>
      <c r="AM82" s="54" t="str">
        <f>'[2]Forarbejdede produkter'!AM82</f>
        <v>Field_application</v>
      </c>
      <c r="AN82" s="54">
        <f>'[2]Forarbejdede produkter'!AN82</f>
        <v>123</v>
      </c>
      <c r="AO82" s="54" t="str">
        <f>'[2]Forarbejdede produkter'!AO82</f>
        <v>Kg</v>
      </c>
      <c r="AP82" s="118">
        <f>'[2]Forarbejdede produkter'!AP82</f>
        <v>0</v>
      </c>
      <c r="AQ82" s="120">
        <f>'[2]Forarbejdede produkter'!AQ82</f>
        <v>80</v>
      </c>
      <c r="AR82" s="121" t="str">
        <f>'[2]Forarbejdede produkter'!AR82</f>
        <v>(VS_initial/100)*DM_waste+DM_straw*(1-(4.5/100))</v>
      </c>
      <c r="AS82" s="123"/>
      <c r="AT82" s="123"/>
      <c r="AU82" s="122">
        <f>'[2]Forarbejdede produkter'!AT82</f>
        <v>6.61</v>
      </c>
      <c r="AV82" s="121">
        <f>'[2]Forarbejdede produkter'!AU82</f>
        <v>0.18</v>
      </c>
      <c r="AW82" s="123"/>
      <c r="AX82" s="122">
        <f>'[2]Forarbejdede produkter'!AW82</f>
        <v>0</v>
      </c>
      <c r="AY82" s="120" t="str">
        <f>'[2]Forarbejdede produkter'!AX82</f>
        <v>VS er samlet mængde af VS for den pågældende gødning; MCF og B0 er som anført til venstre</v>
      </c>
      <c r="AZ82" s="120" t="str">
        <f>'[2]Forarbejdede produkter'!AY82</f>
        <v>VS*(MCF/100)*B0*0.67*9.375</v>
      </c>
      <c r="BA82" s="120">
        <f>'[2]Forarbejdede produkter'!AZ82</f>
        <v>0</v>
      </c>
      <c r="BB82" s="120">
        <f>'[2]Forarbejdede produkter'!BA82</f>
        <v>0</v>
      </c>
      <c r="BC82" s="120" t="str">
        <f>'[2]Forarbejdede produkter'!BB82</f>
        <v>VS*(MCF/100)*B0*0.67*55+VS*(MCF/100)*B0*1000*4*0.02175</v>
      </c>
      <c r="BD82" s="120">
        <f>'[2]Forarbejdede produkter'!BC82</f>
        <v>0</v>
      </c>
      <c r="BE82" s="120">
        <f>'[2]Forarbejdede produkter'!BD82</f>
        <v>0</v>
      </c>
      <c r="BF82" s="120" t="str">
        <f>'[2]Forarbejdede produkter'!BE82</f>
        <v>VS*(MCF/100)*B0*0.67*9.375</v>
      </c>
      <c r="BG82" s="120">
        <f>'[2]Forarbejdede produkter'!BF82</f>
        <v>0</v>
      </c>
      <c r="BH82" s="120">
        <f>'[2]Forarbejdede produkter'!BG82</f>
        <v>0</v>
      </c>
      <c r="BI82" s="121" t="str">
        <f>'[2]Forarbejdede produkter'!BH82</f>
        <v>VS*(MCF/100)*B0*0.67*(12/16)*4</v>
      </c>
      <c r="BJ82" s="123"/>
      <c r="BK82" s="122">
        <f>'[2]Forarbejdede produkter'!BJ82</f>
        <v>0</v>
      </c>
      <c r="BL82" s="120">
        <f>'[2]Forarbejdede produkter'!BK82</f>
        <v>0</v>
      </c>
      <c r="BM82" s="120">
        <f>'[2]Forarbejdede produkter'!BL82</f>
        <v>0</v>
      </c>
      <c r="BN82" s="120">
        <f>'[2]Forarbejdede produkter'!BM82</f>
        <v>0</v>
      </c>
      <c r="BO82" s="120" t="str">
        <f>'[2]Forarbejdede produkter'!BN82</f>
        <v>VS*(MCF/100)*B0*0.67*(12/16)</v>
      </c>
      <c r="BP82" s="120">
        <f>'[2]Forarbejdede produkter'!BO82</f>
        <v>0</v>
      </c>
      <c r="BQ82" s="120">
        <f>'[2]Forarbejdede produkter'!BP82</f>
        <v>0</v>
      </c>
      <c r="BR82" s="120">
        <f>'[2]Forarbejdede produkter'!BQ82</f>
        <v>0</v>
      </c>
      <c r="BS82" s="120">
        <f>'[2]Forarbejdede produkter'!BR82</f>
        <v>0</v>
      </c>
      <c r="BT82" s="120">
        <f>'[2]Forarbejdede produkter'!BS82</f>
        <v>0</v>
      </c>
      <c r="BU82" s="120">
        <f>'[2]Forarbejdede produkter'!BT82</f>
        <v>0</v>
      </c>
      <c r="BV82" s="120">
        <f>'[2]Forarbejdede produkter'!BU82</f>
        <v>0</v>
      </c>
      <c r="BW82" s="120">
        <f>'[2]Forarbejdede produkter'!BV82</f>
        <v>0</v>
      </c>
      <c r="BX82" s="120">
        <f>'[2]Forarbejdede produkter'!BW82</f>
        <v>0</v>
      </c>
      <c r="BY82" s="121">
        <f>'[2]Forarbejdede produkter'!BX82</f>
        <v>0</v>
      </c>
      <c r="BZ82" s="123">
        <f>'[2]Forarbejdede produkter'!BY82</f>
        <v>0</v>
      </c>
      <c r="CA82" s="122">
        <f>'[2]Forarbejdede produkter'!BZ82</f>
        <v>0</v>
      </c>
      <c r="CB82" s="120">
        <f>'[2]Forarbejdede produkter'!CA82</f>
        <v>0</v>
      </c>
      <c r="CC82" s="120">
        <f>'[2]Forarbejdede produkter'!CB82</f>
        <v>6.24</v>
      </c>
      <c r="CD82" s="120">
        <f>'[2]Forarbejdede produkter'!CC82</f>
        <v>0</v>
      </c>
      <c r="CE82" s="121">
        <f>'[2]Forarbejdede produkter'!CD82</f>
        <v>0</v>
      </c>
      <c r="CF82" s="123"/>
      <c r="CG82" s="123"/>
      <c r="CH82" s="123"/>
      <c r="CI82" s="123"/>
      <c r="CJ82" s="123"/>
      <c r="CK82" s="127">
        <f>'[2]Forarbejdede produkter'!CX82</f>
        <v>0</v>
      </c>
      <c r="CL82" s="123"/>
    </row>
    <row r="83" spans="1:90" ht="15.6" x14ac:dyDescent="0.3">
      <c r="A83" s="47">
        <f>'[2]Forarbejdede produkter'!A83</f>
        <v>79</v>
      </c>
      <c r="B83" s="48" t="str">
        <f>'[2]Forarbejdede produkter'!B83</f>
        <v>For_prod_79</v>
      </c>
      <c r="C83" s="48">
        <f>'[2]Forarbejdede produkter'!C83</f>
        <v>0</v>
      </c>
      <c r="D83" s="48">
        <f>'[2]Forarbejdede produkter'!D83</f>
        <v>0</v>
      </c>
      <c r="E83" s="48">
        <f>'[2]Forarbejdede produkter'!E83</f>
        <v>0</v>
      </c>
      <c r="F83" s="48">
        <f>'[2]Forarbejdede produkter'!F83</f>
        <v>0</v>
      </c>
      <c r="G83" s="48">
        <f>'[2]Forarbejdede produkter'!G83</f>
        <v>0</v>
      </c>
      <c r="H83" s="55"/>
      <c r="I83" s="50">
        <f>'[2]Forarbejdede produkter'!I83</f>
        <v>0</v>
      </c>
      <c r="J83" s="50">
        <f>'[2]Forarbejdede produkter'!J83</f>
        <v>0</v>
      </c>
      <c r="K83" s="50">
        <f>'[2]Forarbejdede produkter'!K83</f>
        <v>0</v>
      </c>
      <c r="L83" s="50">
        <f>'[2]Forarbejdede produkter'!L83</f>
        <v>0</v>
      </c>
      <c r="M83" s="50">
        <f>'[2]Forarbejdede produkter'!M83</f>
        <v>0</v>
      </c>
      <c r="N83" s="50">
        <f>'[2]Forarbejdede produkter'!N83</f>
        <v>0</v>
      </c>
      <c r="O83" s="50">
        <f>'[2]Forarbejdede produkter'!O83</f>
        <v>0</v>
      </c>
      <c r="Q83" s="43"/>
      <c r="R83" s="43"/>
      <c r="S83" s="43"/>
      <c r="T83" s="43"/>
      <c r="U83" s="43"/>
      <c r="V83" s="43"/>
      <c r="W83" s="43"/>
      <c r="X83" s="51"/>
      <c r="Y83" s="52">
        <f>'[2]Forarbejdede produkter'!Y83</f>
        <v>79</v>
      </c>
      <c r="Z83" s="53" t="str">
        <f>'[2]Forarbejdede produkter'!Z83</f>
        <v>For_prod_79</v>
      </c>
      <c r="AA83" s="53">
        <f>'[2]Forarbejdede produkter'!AA83</f>
        <v>0</v>
      </c>
      <c r="AB83" s="53" t="e">
        <f>'[2]Forarbejdede produkter'!AB83</f>
        <v>#N/A</v>
      </c>
      <c r="AC83" s="53" t="e">
        <f>'[2]Forarbejdede produkter'!AC83</f>
        <v>#N/A</v>
      </c>
      <c r="AD83" s="53">
        <f>'[2]Forarbejdede produkter'!AD83</f>
        <v>0</v>
      </c>
      <c r="AE83" s="53">
        <f>'[2]Forarbejdede produkter'!AE83</f>
        <v>0</v>
      </c>
      <c r="AF83" s="53">
        <f>'[2]Forarbejdede produkter'!AF83</f>
        <v>0</v>
      </c>
      <c r="AI83" s="43">
        <f>'[2]Forarbejdede produkter'!AI83</f>
        <v>79</v>
      </c>
      <c r="AJ83" s="54" t="str">
        <f>'[2]Forarbejdede produkter'!AJ83</f>
        <v>Heifer_gylle_dybstroelse_spalter_linespil_org</v>
      </c>
      <c r="AK83" s="54" t="str">
        <f>'[2]Forarbejdede produkter'!AK83</f>
        <v>Cattle_slurry_org</v>
      </c>
      <c r="AL83" s="54" t="str">
        <f>'[2]Forarbejdede produkter'!AL83</f>
        <v>Livestock_manure_org</v>
      </c>
      <c r="AM83" s="54" t="str">
        <f>'[2]Forarbejdede produkter'!AM83</f>
        <v>Field_application</v>
      </c>
      <c r="AN83" s="54">
        <f>'[2]Forarbejdede produkter'!AN83</f>
        <v>110</v>
      </c>
      <c r="AO83" s="54" t="str">
        <f>'[2]Forarbejdede produkter'!AO83</f>
        <v>Kg</v>
      </c>
      <c r="AP83" s="118">
        <f>'[2]Forarbejdede produkter'!AP83</f>
        <v>0</v>
      </c>
      <c r="AQ83" s="120">
        <f>'[2]Forarbejdede produkter'!AQ83</f>
        <v>80</v>
      </c>
      <c r="AR83" s="121" t="str">
        <f>'[2]Forarbejdede produkter'!AR83</f>
        <v>(VS_initial/100)*DM_waste+DM_straw*(1-(4.5/100))</v>
      </c>
      <c r="AS83" s="123"/>
      <c r="AT83" s="123"/>
      <c r="AU83" s="122">
        <f>'[2]Forarbejdede produkter'!AT83</f>
        <v>6.61</v>
      </c>
      <c r="AV83" s="121">
        <f>'[2]Forarbejdede produkter'!AU83</f>
        <v>0.18</v>
      </c>
      <c r="AW83" s="123"/>
      <c r="AX83" s="122">
        <f>'[2]Forarbejdede produkter'!AW83</f>
        <v>0</v>
      </c>
      <c r="AY83" s="120" t="str">
        <f>'[2]Forarbejdede produkter'!AX83</f>
        <v>VS er samlet mængde af VS for den pågældende gødning; MCF og B0 er som anført til venstre</v>
      </c>
      <c r="AZ83" s="120" t="str">
        <f>'[2]Forarbejdede produkter'!AY83</f>
        <v>VS*(MCF/100)*B0*0.67*9.375</v>
      </c>
      <c r="BA83" s="120">
        <f>'[2]Forarbejdede produkter'!AZ83</f>
        <v>0</v>
      </c>
      <c r="BB83" s="120">
        <f>'[2]Forarbejdede produkter'!BA83</f>
        <v>0</v>
      </c>
      <c r="BC83" s="120" t="str">
        <f>'[2]Forarbejdede produkter'!BB83</f>
        <v>VS*(MCF/100)*B0*0.67*55+VS*(MCF/100)*B0*1000*4*0.02175</v>
      </c>
      <c r="BD83" s="120">
        <f>'[2]Forarbejdede produkter'!BC83</f>
        <v>0</v>
      </c>
      <c r="BE83" s="120">
        <f>'[2]Forarbejdede produkter'!BD83</f>
        <v>0</v>
      </c>
      <c r="BF83" s="120" t="str">
        <f>'[2]Forarbejdede produkter'!BE83</f>
        <v>VS*(MCF/100)*B0*0.67*9.375</v>
      </c>
      <c r="BG83" s="120">
        <f>'[2]Forarbejdede produkter'!BF83</f>
        <v>0</v>
      </c>
      <c r="BH83" s="120">
        <f>'[2]Forarbejdede produkter'!BG83</f>
        <v>0</v>
      </c>
      <c r="BI83" s="121" t="str">
        <f>'[2]Forarbejdede produkter'!BH83</f>
        <v>VS*(MCF/100)*B0*0.67*(12/16)*4</v>
      </c>
      <c r="BJ83" s="123"/>
      <c r="BK83" s="122">
        <f>'[2]Forarbejdede produkter'!BJ83</f>
        <v>0</v>
      </c>
      <c r="BL83" s="120">
        <f>'[2]Forarbejdede produkter'!BK83</f>
        <v>0</v>
      </c>
      <c r="BM83" s="120">
        <f>'[2]Forarbejdede produkter'!BL83</f>
        <v>0</v>
      </c>
      <c r="BN83" s="120">
        <f>'[2]Forarbejdede produkter'!BM83</f>
        <v>0</v>
      </c>
      <c r="BO83" s="120" t="str">
        <f>'[2]Forarbejdede produkter'!BN83</f>
        <v>VS*(MCF/100)*B0*0.67*(12/16)</v>
      </c>
      <c r="BP83" s="120">
        <f>'[2]Forarbejdede produkter'!BO83</f>
        <v>0</v>
      </c>
      <c r="BQ83" s="120">
        <f>'[2]Forarbejdede produkter'!BP83</f>
        <v>0</v>
      </c>
      <c r="BR83" s="120">
        <f>'[2]Forarbejdede produkter'!BQ83</f>
        <v>0</v>
      </c>
      <c r="BS83" s="120">
        <f>'[2]Forarbejdede produkter'!BR83</f>
        <v>0</v>
      </c>
      <c r="BT83" s="120">
        <f>'[2]Forarbejdede produkter'!BS83</f>
        <v>0</v>
      </c>
      <c r="BU83" s="120">
        <f>'[2]Forarbejdede produkter'!BT83</f>
        <v>0</v>
      </c>
      <c r="BV83" s="120">
        <f>'[2]Forarbejdede produkter'!BU83</f>
        <v>0</v>
      </c>
      <c r="BW83" s="120">
        <f>'[2]Forarbejdede produkter'!BV83</f>
        <v>0</v>
      </c>
      <c r="BX83" s="120">
        <f>'[2]Forarbejdede produkter'!BW83</f>
        <v>0</v>
      </c>
      <c r="BY83" s="121">
        <f>'[2]Forarbejdede produkter'!BX83</f>
        <v>0</v>
      </c>
      <c r="BZ83" s="123">
        <f>'[2]Forarbejdede produkter'!BY83</f>
        <v>0</v>
      </c>
      <c r="CA83" s="122">
        <f>'[2]Forarbejdede produkter'!BZ83</f>
        <v>0</v>
      </c>
      <c r="CB83" s="120">
        <f>'[2]Forarbejdede produkter'!CA83</f>
        <v>0</v>
      </c>
      <c r="CC83" s="120">
        <f>'[2]Forarbejdede produkter'!CB83</f>
        <v>7.2</v>
      </c>
      <c r="CD83" s="120">
        <f>'[2]Forarbejdede produkter'!CC83</f>
        <v>0</v>
      </c>
      <c r="CE83" s="121">
        <f>'[2]Forarbejdede produkter'!CD83</f>
        <v>0</v>
      </c>
      <c r="CF83" s="123"/>
      <c r="CG83" s="123"/>
      <c r="CH83" s="123"/>
      <c r="CI83" s="123"/>
      <c r="CJ83" s="123"/>
      <c r="CK83" s="127">
        <f>'[2]Forarbejdede produkter'!CX83</f>
        <v>0</v>
      </c>
      <c r="CL83" s="123"/>
    </row>
    <row r="84" spans="1:90" ht="15.6" x14ac:dyDescent="0.3">
      <c r="A84" s="47">
        <f>'[2]Forarbejdede produkter'!A84</f>
        <v>80</v>
      </c>
      <c r="B84" s="48" t="str">
        <f>'[2]Forarbejdede produkter'!B84</f>
        <v>For_prod_80</v>
      </c>
      <c r="C84" s="48">
        <f>'[2]Forarbejdede produkter'!C84</f>
        <v>0</v>
      </c>
      <c r="D84" s="48">
        <f>'[2]Forarbejdede produkter'!D84</f>
        <v>0</v>
      </c>
      <c r="E84" s="48">
        <f>'[2]Forarbejdede produkter'!E84</f>
        <v>0</v>
      </c>
      <c r="F84" s="48">
        <f>'[2]Forarbejdede produkter'!F84</f>
        <v>0</v>
      </c>
      <c r="G84" s="48">
        <f>'[2]Forarbejdede produkter'!G84</f>
        <v>0</v>
      </c>
      <c r="H84" s="55"/>
      <c r="I84" s="50">
        <f>'[2]Forarbejdede produkter'!I84</f>
        <v>0</v>
      </c>
      <c r="J84" s="50">
        <f>'[2]Forarbejdede produkter'!J84</f>
        <v>0</v>
      </c>
      <c r="K84" s="50">
        <f>'[2]Forarbejdede produkter'!K84</f>
        <v>0</v>
      </c>
      <c r="L84" s="50">
        <f>'[2]Forarbejdede produkter'!L84</f>
        <v>0</v>
      </c>
      <c r="M84" s="50">
        <f>'[2]Forarbejdede produkter'!M84</f>
        <v>0</v>
      </c>
      <c r="N84" s="50">
        <f>'[2]Forarbejdede produkter'!N84</f>
        <v>0</v>
      </c>
      <c r="O84" s="50">
        <f>'[2]Forarbejdede produkter'!O84</f>
        <v>0</v>
      </c>
      <c r="Q84" s="43"/>
      <c r="R84" s="43"/>
      <c r="S84" s="43"/>
      <c r="T84" s="43"/>
      <c r="U84" s="43"/>
      <c r="V84" s="43"/>
      <c r="W84" s="43"/>
      <c r="X84" s="51"/>
      <c r="Y84" s="52">
        <f>'[2]Forarbejdede produkter'!Y84</f>
        <v>80</v>
      </c>
      <c r="Z84" s="53" t="str">
        <f>'[2]Forarbejdede produkter'!Z84</f>
        <v>For_prod_80</v>
      </c>
      <c r="AA84" s="53">
        <f>'[2]Forarbejdede produkter'!AA84</f>
        <v>0</v>
      </c>
      <c r="AB84" s="53" t="e">
        <f>'[2]Forarbejdede produkter'!AB84</f>
        <v>#N/A</v>
      </c>
      <c r="AC84" s="53" t="e">
        <f>'[2]Forarbejdede produkter'!AC84</f>
        <v>#N/A</v>
      </c>
      <c r="AD84" s="53">
        <f>'[2]Forarbejdede produkter'!AD84</f>
        <v>0</v>
      </c>
      <c r="AE84" s="53">
        <f>'[2]Forarbejdede produkter'!AE84</f>
        <v>0</v>
      </c>
      <c r="AF84" s="53">
        <f>'[2]Forarbejdede produkter'!AF84</f>
        <v>0</v>
      </c>
      <c r="AI84" s="43">
        <f>'[2]Forarbejdede produkter'!AI84</f>
        <v>80</v>
      </c>
      <c r="AJ84" s="54" t="str">
        <f>'[2]Forarbejdede produkter'!AJ84</f>
        <v>Heifer_gylle_dybstroelse_spalter_ring_bag_org</v>
      </c>
      <c r="AK84" s="54" t="str">
        <f>'[2]Forarbejdede produkter'!AK84</f>
        <v>Cattle_slurry_org</v>
      </c>
      <c r="AL84" s="54" t="str">
        <f>'[2]Forarbejdede produkter'!AL84</f>
        <v>Livestock_manure_org</v>
      </c>
      <c r="AM84" s="54" t="str">
        <f>'[2]Forarbejdede produkter'!AM84</f>
        <v>Field_application</v>
      </c>
      <c r="AN84" s="54">
        <f>'[2]Forarbejdede produkter'!AN84</f>
        <v>110</v>
      </c>
      <c r="AO84" s="54" t="str">
        <f>'[2]Forarbejdede produkter'!AO84</f>
        <v>Kg</v>
      </c>
      <c r="AP84" s="118">
        <f>'[2]Forarbejdede produkter'!AP84</f>
        <v>0</v>
      </c>
      <c r="AQ84" s="120">
        <f>'[2]Forarbejdede produkter'!AQ84</f>
        <v>80</v>
      </c>
      <c r="AR84" s="121" t="str">
        <f>'[2]Forarbejdede produkter'!AR84</f>
        <v>(VS_initial/100)*DM_waste+DM_straw*(1-(4.5/100))</v>
      </c>
      <c r="AS84" s="123"/>
      <c r="AT84" s="123"/>
      <c r="AU84" s="122">
        <f>'[2]Forarbejdede produkter'!AT84</f>
        <v>6.61</v>
      </c>
      <c r="AV84" s="121">
        <f>'[2]Forarbejdede produkter'!AU84</f>
        <v>0.18</v>
      </c>
      <c r="AW84" s="123"/>
      <c r="AX84" s="122">
        <f>'[2]Forarbejdede produkter'!AW84</f>
        <v>0</v>
      </c>
      <c r="AY84" s="120" t="str">
        <f>'[2]Forarbejdede produkter'!AX84</f>
        <v>VS er samlet mængde af VS for den pågældende gødning; MCF og B0 er som anført til venstre</v>
      </c>
      <c r="AZ84" s="120" t="str">
        <f>'[2]Forarbejdede produkter'!AY84</f>
        <v>VS*(MCF/100)*B0*0.67*9.375</v>
      </c>
      <c r="BA84" s="120">
        <f>'[2]Forarbejdede produkter'!AZ84</f>
        <v>0</v>
      </c>
      <c r="BB84" s="120">
        <f>'[2]Forarbejdede produkter'!BA84</f>
        <v>0</v>
      </c>
      <c r="BC84" s="120" t="str">
        <f>'[2]Forarbejdede produkter'!BB84</f>
        <v>VS*(MCF/100)*B0*0.67*55+VS*(MCF/100)*B0*1000*4*0.02175</v>
      </c>
      <c r="BD84" s="120">
        <f>'[2]Forarbejdede produkter'!BC84</f>
        <v>0</v>
      </c>
      <c r="BE84" s="120">
        <f>'[2]Forarbejdede produkter'!BD84</f>
        <v>0</v>
      </c>
      <c r="BF84" s="120" t="str">
        <f>'[2]Forarbejdede produkter'!BE84</f>
        <v>VS*(MCF/100)*B0*0.67*9.375</v>
      </c>
      <c r="BG84" s="120">
        <f>'[2]Forarbejdede produkter'!BF84</f>
        <v>0</v>
      </c>
      <c r="BH84" s="120">
        <f>'[2]Forarbejdede produkter'!BG84</f>
        <v>0</v>
      </c>
      <c r="BI84" s="121" t="str">
        <f>'[2]Forarbejdede produkter'!BH84</f>
        <v>VS*(MCF/100)*B0*0.67*(12/16)*4</v>
      </c>
      <c r="BJ84" s="123"/>
      <c r="BK84" s="122">
        <f>'[2]Forarbejdede produkter'!BJ84</f>
        <v>0</v>
      </c>
      <c r="BL84" s="120">
        <f>'[2]Forarbejdede produkter'!BK84</f>
        <v>0</v>
      </c>
      <c r="BM84" s="120">
        <f>'[2]Forarbejdede produkter'!BL84</f>
        <v>0</v>
      </c>
      <c r="BN84" s="120">
        <f>'[2]Forarbejdede produkter'!BM84</f>
        <v>0</v>
      </c>
      <c r="BO84" s="120" t="str">
        <f>'[2]Forarbejdede produkter'!BN84</f>
        <v>VS*(MCF/100)*B0*0.67*(12/16)</v>
      </c>
      <c r="BP84" s="120">
        <f>'[2]Forarbejdede produkter'!BO84</f>
        <v>0</v>
      </c>
      <c r="BQ84" s="120">
        <f>'[2]Forarbejdede produkter'!BP84</f>
        <v>0</v>
      </c>
      <c r="BR84" s="120">
        <f>'[2]Forarbejdede produkter'!BQ84</f>
        <v>0</v>
      </c>
      <c r="BS84" s="120">
        <f>'[2]Forarbejdede produkter'!BR84</f>
        <v>0</v>
      </c>
      <c r="BT84" s="120">
        <f>'[2]Forarbejdede produkter'!BS84</f>
        <v>0</v>
      </c>
      <c r="BU84" s="120">
        <f>'[2]Forarbejdede produkter'!BT84</f>
        <v>0</v>
      </c>
      <c r="BV84" s="120">
        <f>'[2]Forarbejdede produkter'!BU84</f>
        <v>0</v>
      </c>
      <c r="BW84" s="120">
        <f>'[2]Forarbejdede produkter'!BV84</f>
        <v>0</v>
      </c>
      <c r="BX84" s="120">
        <f>'[2]Forarbejdede produkter'!BW84</f>
        <v>0</v>
      </c>
      <c r="BY84" s="121">
        <f>'[2]Forarbejdede produkter'!BX84</f>
        <v>0</v>
      </c>
      <c r="BZ84" s="123">
        <f>'[2]Forarbejdede produkter'!BY84</f>
        <v>0</v>
      </c>
      <c r="CA84" s="122">
        <f>'[2]Forarbejdede produkter'!BZ84</f>
        <v>0</v>
      </c>
      <c r="CB84" s="120">
        <f>'[2]Forarbejdede produkter'!CA84</f>
        <v>0</v>
      </c>
      <c r="CC84" s="120">
        <f>'[2]Forarbejdede produkter'!CB84</f>
        <v>8.1</v>
      </c>
      <c r="CD84" s="120">
        <f>'[2]Forarbejdede produkter'!CC84</f>
        <v>0</v>
      </c>
      <c r="CE84" s="121">
        <f>'[2]Forarbejdede produkter'!CD84</f>
        <v>0</v>
      </c>
      <c r="CF84" s="123"/>
      <c r="CG84" s="123"/>
      <c r="CH84" s="123"/>
      <c r="CI84" s="123"/>
      <c r="CJ84" s="123"/>
      <c r="CK84" s="127">
        <f>'[2]Forarbejdede produkter'!CX84</f>
        <v>0</v>
      </c>
      <c r="CL84" s="123"/>
    </row>
    <row r="85" spans="1:90" ht="15.6" x14ac:dyDescent="0.3">
      <c r="A85" s="47">
        <f>'[2]Forarbejdede produkter'!A85</f>
        <v>81</v>
      </c>
      <c r="B85" s="48" t="str">
        <f>'[2]Forarbejdede produkter'!B85</f>
        <v>For_prod_81</v>
      </c>
      <c r="C85" s="48">
        <f>'[2]Forarbejdede produkter'!C85</f>
        <v>0</v>
      </c>
      <c r="D85" s="48">
        <f>'[2]Forarbejdede produkter'!D85</f>
        <v>0</v>
      </c>
      <c r="E85" s="48">
        <f>'[2]Forarbejdede produkter'!E85</f>
        <v>0</v>
      </c>
      <c r="F85" s="48">
        <f>'[2]Forarbejdede produkter'!F85</f>
        <v>0</v>
      </c>
      <c r="G85" s="48">
        <f>'[2]Forarbejdede produkter'!G85</f>
        <v>0</v>
      </c>
      <c r="H85" s="55"/>
      <c r="I85" s="50">
        <f>'[2]Forarbejdede produkter'!I85</f>
        <v>0</v>
      </c>
      <c r="J85" s="50">
        <f>'[2]Forarbejdede produkter'!J85</f>
        <v>0</v>
      </c>
      <c r="K85" s="50">
        <f>'[2]Forarbejdede produkter'!K85</f>
        <v>0</v>
      </c>
      <c r="L85" s="50">
        <f>'[2]Forarbejdede produkter'!L85</f>
        <v>0</v>
      </c>
      <c r="M85" s="50">
        <f>'[2]Forarbejdede produkter'!M85</f>
        <v>0</v>
      </c>
      <c r="N85" s="50">
        <f>'[2]Forarbejdede produkter'!N85</f>
        <v>0</v>
      </c>
      <c r="O85" s="50">
        <f>'[2]Forarbejdede produkter'!O85</f>
        <v>0</v>
      </c>
      <c r="Q85" s="43"/>
      <c r="R85" s="43"/>
      <c r="S85" s="43"/>
      <c r="T85" s="43"/>
      <c r="U85" s="43"/>
      <c r="V85" s="43"/>
      <c r="W85" s="43"/>
      <c r="X85" s="51"/>
      <c r="Y85" s="52">
        <f>'[2]Forarbejdede produkter'!Y85</f>
        <v>81</v>
      </c>
      <c r="Z85" s="53" t="str">
        <f>'[2]Forarbejdede produkter'!Z85</f>
        <v>For_prod_81</v>
      </c>
      <c r="AA85" s="53">
        <f>'[2]Forarbejdede produkter'!AA85</f>
        <v>0</v>
      </c>
      <c r="AB85" s="53" t="e">
        <f>'[2]Forarbejdede produkter'!AB85</f>
        <v>#N/A</v>
      </c>
      <c r="AC85" s="53" t="e">
        <f>'[2]Forarbejdede produkter'!AC85</f>
        <v>#N/A</v>
      </c>
      <c r="AD85" s="53">
        <f>'[2]Forarbejdede produkter'!AD85</f>
        <v>0</v>
      </c>
      <c r="AE85" s="53">
        <f>'[2]Forarbejdede produkter'!AE85</f>
        <v>0</v>
      </c>
      <c r="AF85" s="53">
        <f>'[2]Forarbejdede produkter'!AF85</f>
        <v>0</v>
      </c>
      <c r="AI85" s="43">
        <f>'[2]Forarbejdede produkter'!AI85</f>
        <v>81</v>
      </c>
      <c r="AJ85" s="54" t="str">
        <f>'[2]Forarbejdede produkter'!AJ85</f>
        <v>Heifer_gylle_spaltestald_org</v>
      </c>
      <c r="AK85" s="54" t="str">
        <f>'[2]Forarbejdede produkter'!AK85</f>
        <v>Cattle_slurry_org</v>
      </c>
      <c r="AL85" s="54" t="str">
        <f>'[2]Forarbejdede produkter'!AL85</f>
        <v>Livestock_manure_org</v>
      </c>
      <c r="AM85" s="54" t="str">
        <f>'[2]Forarbejdede produkter'!AM85</f>
        <v>Field_application</v>
      </c>
      <c r="AN85" s="54">
        <f>'[2]Forarbejdede produkter'!AN85</f>
        <v>100</v>
      </c>
      <c r="AO85" s="54" t="str">
        <f>'[2]Forarbejdede produkter'!AO85</f>
        <v>Kg</v>
      </c>
      <c r="AP85" s="118">
        <f>'[2]Forarbejdede produkter'!AP85</f>
        <v>0</v>
      </c>
      <c r="AQ85" s="120">
        <f>'[2]Forarbejdede produkter'!AQ85</f>
        <v>80</v>
      </c>
      <c r="AR85" s="121" t="str">
        <f>'[2]Forarbejdede produkter'!AR85</f>
        <v>(VS_initial/100)*DM_waste</v>
      </c>
      <c r="AS85" s="123"/>
      <c r="AT85" s="123"/>
      <c r="AU85" s="122">
        <f>'[2]Forarbejdede produkter'!AT85</f>
        <v>6.61</v>
      </c>
      <c r="AV85" s="121">
        <f>'[2]Forarbejdede produkter'!AU85</f>
        <v>0.18</v>
      </c>
      <c r="AW85" s="123"/>
      <c r="AX85" s="122">
        <f>'[2]Forarbejdede produkter'!AW85</f>
        <v>0</v>
      </c>
      <c r="AY85" s="120" t="str">
        <f>'[2]Forarbejdede produkter'!AX85</f>
        <v>VS er samlet mængde af VS for den pågældende gødning; MCF og B0 er som anført til venstre</v>
      </c>
      <c r="AZ85" s="120" t="str">
        <f>'[2]Forarbejdede produkter'!AY85</f>
        <v>VS*(MCF/100)*B0*0.67*9.375</v>
      </c>
      <c r="BA85" s="120">
        <f>'[2]Forarbejdede produkter'!AZ85</f>
        <v>0</v>
      </c>
      <c r="BB85" s="120">
        <f>'[2]Forarbejdede produkter'!BA85</f>
        <v>0</v>
      </c>
      <c r="BC85" s="120" t="str">
        <f>'[2]Forarbejdede produkter'!BB85</f>
        <v>VS*(MCF/100)*B0*0.67*55+VS*(MCF/100)*B0*1000*4*0.02175</v>
      </c>
      <c r="BD85" s="120">
        <f>'[2]Forarbejdede produkter'!BC85</f>
        <v>0</v>
      </c>
      <c r="BE85" s="120">
        <f>'[2]Forarbejdede produkter'!BD85</f>
        <v>0</v>
      </c>
      <c r="BF85" s="120" t="str">
        <f>'[2]Forarbejdede produkter'!BE85</f>
        <v>VS*(MCF/100)*B0*0.67*9.375</v>
      </c>
      <c r="BG85" s="120">
        <f>'[2]Forarbejdede produkter'!BF85</f>
        <v>0</v>
      </c>
      <c r="BH85" s="120">
        <f>'[2]Forarbejdede produkter'!BG85</f>
        <v>0</v>
      </c>
      <c r="BI85" s="121" t="str">
        <f>'[2]Forarbejdede produkter'!BH85</f>
        <v>VS*(MCF/100)*B0*0.67*(12/16)*4</v>
      </c>
      <c r="BJ85" s="123"/>
      <c r="BK85" s="122">
        <f>'[2]Forarbejdede produkter'!BJ85</f>
        <v>0</v>
      </c>
      <c r="BL85" s="120">
        <f>'[2]Forarbejdede produkter'!BK85</f>
        <v>0</v>
      </c>
      <c r="BM85" s="120">
        <f>'[2]Forarbejdede produkter'!BL85</f>
        <v>0</v>
      </c>
      <c r="BN85" s="120">
        <f>'[2]Forarbejdede produkter'!BM85</f>
        <v>0</v>
      </c>
      <c r="BO85" s="120" t="str">
        <f>'[2]Forarbejdede produkter'!BN85</f>
        <v>VS*(MCF/100)*B0*0.67*(12/16)</v>
      </c>
      <c r="BP85" s="120">
        <f>'[2]Forarbejdede produkter'!BO85</f>
        <v>0</v>
      </c>
      <c r="BQ85" s="120">
        <f>'[2]Forarbejdede produkter'!BP85</f>
        <v>0</v>
      </c>
      <c r="BR85" s="120">
        <f>'[2]Forarbejdede produkter'!BQ85</f>
        <v>0</v>
      </c>
      <c r="BS85" s="120">
        <f>'[2]Forarbejdede produkter'!BR85</f>
        <v>0</v>
      </c>
      <c r="BT85" s="120">
        <f>'[2]Forarbejdede produkter'!BS85</f>
        <v>0</v>
      </c>
      <c r="BU85" s="120">
        <f>'[2]Forarbejdede produkter'!BT85</f>
        <v>0</v>
      </c>
      <c r="BV85" s="120">
        <f>'[2]Forarbejdede produkter'!BU85</f>
        <v>0</v>
      </c>
      <c r="BW85" s="120">
        <f>'[2]Forarbejdede produkter'!BV85</f>
        <v>0</v>
      </c>
      <c r="BX85" s="120">
        <f>'[2]Forarbejdede produkter'!BW85</f>
        <v>0</v>
      </c>
      <c r="BY85" s="121">
        <f>'[2]Forarbejdede produkter'!BX85</f>
        <v>0</v>
      </c>
      <c r="BZ85" s="123">
        <f>'[2]Forarbejdede produkter'!BY85</f>
        <v>0</v>
      </c>
      <c r="CA85" s="122">
        <f>'[2]Forarbejdede produkter'!BZ85</f>
        <v>0</v>
      </c>
      <c r="CB85" s="120">
        <f>'[2]Forarbejdede produkter'!CA85</f>
        <v>0</v>
      </c>
      <c r="CC85" s="120">
        <f>'[2]Forarbejdede produkter'!CB85</f>
        <v>9.6</v>
      </c>
      <c r="CD85" s="120">
        <f>'[2]Forarbejdede produkter'!CC85</f>
        <v>0</v>
      </c>
      <c r="CE85" s="121">
        <f>'[2]Forarbejdede produkter'!CD85</f>
        <v>0</v>
      </c>
      <c r="CF85" s="123"/>
      <c r="CG85" s="123"/>
      <c r="CH85" s="123"/>
      <c r="CI85" s="123"/>
      <c r="CJ85" s="123"/>
      <c r="CK85" s="127">
        <f>'[2]Forarbejdede produkter'!CX85</f>
        <v>0</v>
      </c>
      <c r="CL85" s="123"/>
    </row>
    <row r="86" spans="1:90" ht="15.6" x14ac:dyDescent="0.3">
      <c r="A86" s="47">
        <f>'[2]Forarbejdede produkter'!A86</f>
        <v>82</v>
      </c>
      <c r="B86" s="48" t="str">
        <f>'[2]Forarbejdede produkter'!B86</f>
        <v>For_prod_82</v>
      </c>
      <c r="C86" s="48">
        <f>'[2]Forarbejdede produkter'!C86</f>
        <v>0</v>
      </c>
      <c r="D86" s="48">
        <f>'[2]Forarbejdede produkter'!D86</f>
        <v>0</v>
      </c>
      <c r="E86" s="48">
        <f>'[2]Forarbejdede produkter'!E86</f>
        <v>0</v>
      </c>
      <c r="F86" s="48">
        <f>'[2]Forarbejdede produkter'!F86</f>
        <v>0</v>
      </c>
      <c r="G86" s="48">
        <f>'[2]Forarbejdede produkter'!G86</f>
        <v>0</v>
      </c>
      <c r="H86" s="55"/>
      <c r="I86" s="50">
        <f>'[2]Forarbejdede produkter'!I86</f>
        <v>0</v>
      </c>
      <c r="J86" s="50">
        <f>'[2]Forarbejdede produkter'!J86</f>
        <v>0</v>
      </c>
      <c r="K86" s="50">
        <f>'[2]Forarbejdede produkter'!K86</f>
        <v>0</v>
      </c>
      <c r="L86" s="50">
        <f>'[2]Forarbejdede produkter'!L86</f>
        <v>0</v>
      </c>
      <c r="M86" s="50">
        <f>'[2]Forarbejdede produkter'!M86</f>
        <v>0</v>
      </c>
      <c r="N86" s="50">
        <f>'[2]Forarbejdede produkter'!N86</f>
        <v>0</v>
      </c>
      <c r="O86" s="50">
        <f>'[2]Forarbejdede produkter'!O86</f>
        <v>0</v>
      </c>
      <c r="Q86" s="43"/>
      <c r="R86" s="43"/>
      <c r="S86" s="43"/>
      <c r="T86" s="43"/>
      <c r="U86" s="43"/>
      <c r="V86" s="43"/>
      <c r="W86" s="43"/>
      <c r="X86" s="51"/>
      <c r="Y86" s="52">
        <f>'[2]Forarbejdede produkter'!Y86</f>
        <v>82</v>
      </c>
      <c r="Z86" s="53" t="str">
        <f>'[2]Forarbejdede produkter'!Z86</f>
        <v>For_prod_82</v>
      </c>
      <c r="AA86" s="53">
        <f>'[2]Forarbejdede produkter'!AA86</f>
        <v>0</v>
      </c>
      <c r="AB86" s="53" t="e">
        <f>'[2]Forarbejdede produkter'!AB86</f>
        <v>#N/A</v>
      </c>
      <c r="AC86" s="53" t="e">
        <f>'[2]Forarbejdede produkter'!AC86</f>
        <v>#N/A</v>
      </c>
      <c r="AD86" s="53">
        <f>'[2]Forarbejdede produkter'!AD86</f>
        <v>0</v>
      </c>
      <c r="AE86" s="53">
        <f>'[2]Forarbejdede produkter'!AE86</f>
        <v>0</v>
      </c>
      <c r="AF86" s="53">
        <f>'[2]Forarbejdede produkter'!AF86</f>
        <v>0</v>
      </c>
      <c r="AI86" s="43">
        <f>'[2]Forarbejdede produkter'!AI86</f>
        <v>82</v>
      </c>
      <c r="AJ86" s="54" t="str">
        <f>'[2]Forarbejdede produkter'!AJ86</f>
        <v>Bull_gylle_bindestald_conv</v>
      </c>
      <c r="AK86" s="54" t="str">
        <f>'[2]Forarbejdede produkter'!AK86</f>
        <v>Cattle_slurry_conv</v>
      </c>
      <c r="AL86" s="54" t="str">
        <f>'[2]Forarbejdede produkter'!AL86</f>
        <v>Livestock_manure_conv</v>
      </c>
      <c r="AM86" s="54" t="str">
        <f>'[2]Forarbejdede produkter'!AM86</f>
        <v>Field_application</v>
      </c>
      <c r="AN86" s="54">
        <f>'[2]Forarbejdede produkter'!AN86</f>
        <v>128</v>
      </c>
      <c r="AO86" s="54" t="str">
        <f>'[2]Forarbejdede produkter'!AO86</f>
        <v>Kg</v>
      </c>
      <c r="AP86" s="118">
        <f>'[2]Forarbejdede produkter'!AP86</f>
        <v>0</v>
      </c>
      <c r="AQ86" s="120">
        <f>'[2]Forarbejdede produkter'!AQ86</f>
        <v>80</v>
      </c>
      <c r="AR86" s="121" t="str">
        <f>'[2]Forarbejdede produkter'!AR86</f>
        <v>(VS_initial/100)*DM_waste+DM_straw*(1-(4.5/100))</v>
      </c>
      <c r="AS86" s="123"/>
      <c r="AT86" s="123"/>
      <c r="AU86" s="122">
        <f>'[2]Forarbejdede produkter'!AT86</f>
        <v>6.61</v>
      </c>
      <c r="AV86" s="121">
        <f>'[2]Forarbejdede produkter'!AU86</f>
        <v>0.18</v>
      </c>
      <c r="AW86" s="123"/>
      <c r="AX86" s="122">
        <f>'[2]Forarbejdede produkter'!AW86</f>
        <v>0</v>
      </c>
      <c r="AY86" s="120" t="str">
        <f>'[2]Forarbejdede produkter'!AX86</f>
        <v>VS er samlet mængde af VS for den pågældende gødning; MCF og B0 er som anført til venstre</v>
      </c>
      <c r="AZ86" s="120" t="str">
        <f>'[2]Forarbejdede produkter'!AY86</f>
        <v>VS*(MCF/100)*B0*0.67*9.375</v>
      </c>
      <c r="BA86" s="120">
        <f>'[2]Forarbejdede produkter'!AZ86</f>
        <v>0</v>
      </c>
      <c r="BB86" s="120">
        <f>'[2]Forarbejdede produkter'!BA86</f>
        <v>0</v>
      </c>
      <c r="BC86" s="120" t="str">
        <f>'[2]Forarbejdede produkter'!BB86</f>
        <v>VS*(MCF/100)*B0*0.67*55+VS*(MCF/100)*B0*1000*4*0.02175</v>
      </c>
      <c r="BD86" s="120">
        <f>'[2]Forarbejdede produkter'!BC86</f>
        <v>0</v>
      </c>
      <c r="BE86" s="120">
        <f>'[2]Forarbejdede produkter'!BD86</f>
        <v>0</v>
      </c>
      <c r="BF86" s="120" t="str">
        <f>'[2]Forarbejdede produkter'!BE86</f>
        <v>VS*(MCF/100)*B0*0.67*9.375</v>
      </c>
      <c r="BG86" s="120">
        <f>'[2]Forarbejdede produkter'!BF86</f>
        <v>0</v>
      </c>
      <c r="BH86" s="120">
        <f>'[2]Forarbejdede produkter'!BG86</f>
        <v>0</v>
      </c>
      <c r="BI86" s="121" t="str">
        <f>'[2]Forarbejdede produkter'!BH86</f>
        <v>VS*(MCF/100)*B0*0.67*(12/16)*4</v>
      </c>
      <c r="BJ86" s="123"/>
      <c r="BK86" s="122">
        <f>'[2]Forarbejdede produkter'!BJ86</f>
        <v>0</v>
      </c>
      <c r="BL86" s="120">
        <f>'[2]Forarbejdede produkter'!BK86</f>
        <v>0</v>
      </c>
      <c r="BM86" s="120">
        <f>'[2]Forarbejdede produkter'!BL86</f>
        <v>0</v>
      </c>
      <c r="BN86" s="120">
        <f>'[2]Forarbejdede produkter'!BM86</f>
        <v>0</v>
      </c>
      <c r="BO86" s="120" t="str">
        <f>'[2]Forarbejdede produkter'!BN86</f>
        <v>VS*(MCF/100)*B0*0.67*(12/16)</v>
      </c>
      <c r="BP86" s="120">
        <f>'[2]Forarbejdede produkter'!BO86</f>
        <v>0</v>
      </c>
      <c r="BQ86" s="120">
        <f>'[2]Forarbejdede produkter'!BP86</f>
        <v>0</v>
      </c>
      <c r="BR86" s="120">
        <f>'[2]Forarbejdede produkter'!BQ86</f>
        <v>0</v>
      </c>
      <c r="BS86" s="120">
        <f>'[2]Forarbejdede produkter'!BR86</f>
        <v>0</v>
      </c>
      <c r="BT86" s="120">
        <f>'[2]Forarbejdede produkter'!BS86</f>
        <v>0</v>
      </c>
      <c r="BU86" s="120">
        <f>'[2]Forarbejdede produkter'!BT86</f>
        <v>0</v>
      </c>
      <c r="BV86" s="120">
        <f>'[2]Forarbejdede produkter'!BU86</f>
        <v>0</v>
      </c>
      <c r="BW86" s="120">
        <f>'[2]Forarbejdede produkter'!BV86</f>
        <v>0</v>
      </c>
      <c r="BX86" s="120">
        <f>'[2]Forarbejdede produkter'!BW86</f>
        <v>0</v>
      </c>
      <c r="BY86" s="121">
        <f>'[2]Forarbejdede produkter'!BX86</f>
        <v>0</v>
      </c>
      <c r="BZ86" s="123">
        <f>'[2]Forarbejdede produkter'!BY86</f>
        <v>0</v>
      </c>
      <c r="CA86" s="122">
        <f>'[2]Forarbejdede produkter'!BZ86</f>
        <v>0</v>
      </c>
      <c r="CB86" s="120">
        <f>'[2]Forarbejdede produkter'!CA86</f>
        <v>0</v>
      </c>
      <c r="CC86" s="120">
        <f>'[2]Forarbejdede produkter'!CB86</f>
        <v>3.6</v>
      </c>
      <c r="CD86" s="120">
        <f>'[2]Forarbejdede produkter'!CC86</f>
        <v>0</v>
      </c>
      <c r="CE86" s="121">
        <f>'[2]Forarbejdede produkter'!CD86</f>
        <v>0</v>
      </c>
      <c r="CF86" s="123"/>
      <c r="CG86" s="123"/>
      <c r="CH86" s="123"/>
      <c r="CI86" s="123"/>
      <c r="CJ86" s="123"/>
      <c r="CK86" s="127">
        <f>'[2]Forarbejdede produkter'!CX86</f>
        <v>0</v>
      </c>
      <c r="CL86" s="123"/>
    </row>
    <row r="87" spans="1:90" ht="15.6" x14ac:dyDescent="0.3">
      <c r="A87" s="47">
        <f>'[2]Forarbejdede produkter'!A87</f>
        <v>83</v>
      </c>
      <c r="B87" s="48" t="str">
        <f>'[2]Forarbejdede produkter'!B87</f>
        <v>For_prod_83</v>
      </c>
      <c r="C87" s="48">
        <f>'[2]Forarbejdede produkter'!C87</f>
        <v>0</v>
      </c>
      <c r="D87" s="48">
        <f>'[2]Forarbejdede produkter'!D87</f>
        <v>0</v>
      </c>
      <c r="E87" s="48">
        <f>'[2]Forarbejdede produkter'!E87</f>
        <v>0</v>
      </c>
      <c r="F87" s="48">
        <f>'[2]Forarbejdede produkter'!F87</f>
        <v>0</v>
      </c>
      <c r="G87" s="48">
        <f>'[2]Forarbejdede produkter'!G87</f>
        <v>0</v>
      </c>
      <c r="H87" s="55"/>
      <c r="I87" s="50">
        <f>'[2]Forarbejdede produkter'!I87</f>
        <v>0</v>
      </c>
      <c r="J87" s="50">
        <f>'[2]Forarbejdede produkter'!J87</f>
        <v>0</v>
      </c>
      <c r="K87" s="50">
        <f>'[2]Forarbejdede produkter'!K87</f>
        <v>0</v>
      </c>
      <c r="L87" s="50">
        <f>'[2]Forarbejdede produkter'!L87</f>
        <v>0</v>
      </c>
      <c r="M87" s="50">
        <f>'[2]Forarbejdede produkter'!M87</f>
        <v>0</v>
      </c>
      <c r="N87" s="50">
        <f>'[2]Forarbejdede produkter'!N87</f>
        <v>0</v>
      </c>
      <c r="O87" s="50">
        <f>'[2]Forarbejdede produkter'!O87</f>
        <v>0</v>
      </c>
      <c r="Q87" s="43"/>
      <c r="R87" s="43"/>
      <c r="S87" s="43"/>
      <c r="T87" s="43"/>
      <c r="U87" s="43"/>
      <c r="V87" s="43"/>
      <c r="W87" s="43"/>
      <c r="X87" s="51"/>
      <c r="Y87" s="52">
        <f>'[2]Forarbejdede produkter'!Y87</f>
        <v>83</v>
      </c>
      <c r="Z87" s="53" t="str">
        <f>'[2]Forarbejdede produkter'!Z87</f>
        <v>For_prod_83</v>
      </c>
      <c r="AA87" s="53">
        <f>'[2]Forarbejdede produkter'!AA87</f>
        <v>0</v>
      </c>
      <c r="AB87" s="53" t="e">
        <f>'[2]Forarbejdede produkter'!AB87</f>
        <v>#N/A</v>
      </c>
      <c r="AC87" s="53" t="e">
        <f>'[2]Forarbejdede produkter'!AC87</f>
        <v>#N/A</v>
      </c>
      <c r="AD87" s="53">
        <f>'[2]Forarbejdede produkter'!AD87</f>
        <v>0</v>
      </c>
      <c r="AE87" s="53">
        <f>'[2]Forarbejdede produkter'!AE87</f>
        <v>0</v>
      </c>
      <c r="AF87" s="53">
        <f>'[2]Forarbejdede produkter'!AF87</f>
        <v>0</v>
      </c>
      <c r="AI87" s="43">
        <f>'[2]Forarbejdede produkter'!AI87</f>
        <v>83</v>
      </c>
      <c r="AJ87" s="54" t="str">
        <f>'[2]Forarbejdede produkter'!AJ87</f>
        <v>Bull_fast_moeg_conv</v>
      </c>
      <c r="AK87" s="54" t="str">
        <f>'[2]Forarbejdede produkter'!AK87</f>
        <v>Cattle_solid_manure_conv</v>
      </c>
      <c r="AL87" s="54" t="str">
        <f>'[2]Forarbejdede produkter'!AL87</f>
        <v>Livestock_manure_conv</v>
      </c>
      <c r="AM87" s="54" t="str">
        <f>'[2]Forarbejdede produkter'!AM87</f>
        <v>Field_application</v>
      </c>
      <c r="AN87" s="54">
        <f>'[2]Forarbejdede produkter'!AN87</f>
        <v>206</v>
      </c>
      <c r="AO87" s="54" t="str">
        <f>'[2]Forarbejdede produkter'!AO87</f>
        <v>Kg</v>
      </c>
      <c r="AP87" s="118">
        <f>'[2]Forarbejdede produkter'!AP87</f>
        <v>0</v>
      </c>
      <c r="AQ87" s="120">
        <f>'[2]Forarbejdede produkter'!AQ87</f>
        <v>80</v>
      </c>
      <c r="AR87" s="121" t="str">
        <f>'[2]Forarbejdede produkter'!AR87</f>
        <v>(VS_initial/100)*DM_waste+DM_straw*(1-(4.5/100))</v>
      </c>
      <c r="AS87" s="123"/>
      <c r="AT87" s="123"/>
      <c r="AU87" s="122">
        <f>'[2]Forarbejdede produkter'!AT87</f>
        <v>2</v>
      </c>
      <c r="AV87" s="121">
        <f>'[2]Forarbejdede produkter'!AU87</f>
        <v>0.18</v>
      </c>
      <c r="AW87" s="123"/>
      <c r="AX87" s="122">
        <f>'[2]Forarbejdede produkter'!AW87</f>
        <v>0</v>
      </c>
      <c r="AY87" s="120" t="str">
        <f>'[2]Forarbejdede produkter'!AX87</f>
        <v>VS er samlet mængde af VS for den pågældende gødning; MCF og B0 er som anført til venstre</v>
      </c>
      <c r="AZ87" s="120" t="str">
        <f>'[2]Forarbejdede produkter'!AY87</f>
        <v>VS*(MCF/100)*B0*0.67*9.375</v>
      </c>
      <c r="BA87" s="120">
        <f>'[2]Forarbejdede produkter'!AZ87</f>
        <v>0</v>
      </c>
      <c r="BB87" s="120">
        <f>'[2]Forarbejdede produkter'!BA87</f>
        <v>8.1999999999999993</v>
      </c>
      <c r="BC87" s="120" t="str">
        <f>'[2]Forarbejdede produkter'!BB87</f>
        <v>VS*(MCF/100)*B0*0.67*55+VS*(MCF/100)*B0*1000*4*0.02175</v>
      </c>
      <c r="BD87" s="120">
        <f>'[2]Forarbejdede produkter'!BC87</f>
        <v>0</v>
      </c>
      <c r="BE87" s="120">
        <f>'[2]Forarbejdede produkter'!BD87</f>
        <v>8.1999999999999993</v>
      </c>
      <c r="BF87" s="120" t="str">
        <f>'[2]Forarbejdede produkter'!BE87</f>
        <v>VS*(MCF/100)*B0*0.67*9.375</v>
      </c>
      <c r="BG87" s="120">
        <f>'[2]Forarbejdede produkter'!BF87</f>
        <v>0</v>
      </c>
      <c r="BH87" s="120">
        <f>'[2]Forarbejdede produkter'!BG87</f>
        <v>8.1999999999999993</v>
      </c>
      <c r="BI87" s="121" t="str">
        <f>'[2]Forarbejdede produkter'!BH87</f>
        <v>VS*(MCF/100)*B0*0.67*(12/16)*4</v>
      </c>
      <c r="BJ87" s="123"/>
      <c r="BK87" s="122">
        <f>'[2]Forarbejdede produkter'!BJ87</f>
        <v>8.1999999999999993</v>
      </c>
      <c r="BL87" s="120">
        <f>'[2]Forarbejdede produkter'!BK87</f>
        <v>0</v>
      </c>
      <c r="BM87" s="120">
        <f>'[2]Forarbejdede produkter'!BL87</f>
        <v>0</v>
      </c>
      <c r="BN87" s="120">
        <f>'[2]Forarbejdede produkter'!BM87</f>
        <v>0</v>
      </c>
      <c r="BO87" s="120" t="str">
        <f>'[2]Forarbejdede produkter'!BN87</f>
        <v>VS*(MCF/100)*B0*0.67*(12/16)</v>
      </c>
      <c r="BP87" s="120">
        <f>'[2]Forarbejdede produkter'!BO87</f>
        <v>0</v>
      </c>
      <c r="BQ87" s="120">
        <f>'[2]Forarbejdede produkter'!BP87</f>
        <v>0</v>
      </c>
      <c r="BR87" s="120">
        <f>'[2]Forarbejdede produkter'!BQ87</f>
        <v>0</v>
      </c>
      <c r="BS87" s="120">
        <f>'[2]Forarbejdede produkter'!BR87</f>
        <v>0</v>
      </c>
      <c r="BT87" s="120">
        <f>'[2]Forarbejdede produkter'!BS87</f>
        <v>0</v>
      </c>
      <c r="BU87" s="120">
        <f>'[2]Forarbejdede produkter'!BT87</f>
        <v>0</v>
      </c>
      <c r="BV87" s="120">
        <f>'[2]Forarbejdede produkter'!BU87</f>
        <v>0</v>
      </c>
      <c r="BW87" s="120">
        <f>'[2]Forarbejdede produkter'!BV87</f>
        <v>0</v>
      </c>
      <c r="BX87" s="120">
        <f>'[2]Forarbejdede produkter'!BW87</f>
        <v>0</v>
      </c>
      <c r="BY87" s="121">
        <f>'[2]Forarbejdede produkter'!BX87</f>
        <v>0</v>
      </c>
      <c r="BZ87" s="123">
        <f>'[2]Forarbejdede produkter'!BY87</f>
        <v>0</v>
      </c>
      <c r="CA87" s="122">
        <f>'[2]Forarbejdede produkter'!BZ87</f>
        <v>0</v>
      </c>
      <c r="CB87" s="120">
        <f>'[2]Forarbejdede produkter'!CA87</f>
        <v>0</v>
      </c>
      <c r="CC87" s="120">
        <f>'[2]Forarbejdede produkter'!CB87</f>
        <v>0</v>
      </c>
      <c r="CD87" s="120">
        <f>'[2]Forarbejdede produkter'!CC87</f>
        <v>0</v>
      </c>
      <c r="CE87" s="121">
        <f>'[2]Forarbejdede produkter'!CD87</f>
        <v>0</v>
      </c>
      <c r="CF87" s="123"/>
      <c r="CG87" s="123"/>
      <c r="CH87" s="123"/>
      <c r="CI87" s="123"/>
      <c r="CJ87" s="123"/>
      <c r="CK87" s="127">
        <f>'[2]Forarbejdede produkter'!CX87</f>
        <v>3</v>
      </c>
      <c r="CL87" s="123"/>
    </row>
    <row r="88" spans="1:90" ht="15.6" x14ac:dyDescent="0.3">
      <c r="A88" s="47">
        <f>'[2]Forarbejdede produkter'!A88</f>
        <v>84</v>
      </c>
      <c r="B88" s="48" t="str">
        <f>'[2]Forarbejdede produkter'!B88</f>
        <v>For_prod_84</v>
      </c>
      <c r="C88" s="48">
        <f>'[2]Forarbejdede produkter'!C88</f>
        <v>0</v>
      </c>
      <c r="D88" s="48">
        <f>'[2]Forarbejdede produkter'!D88</f>
        <v>0</v>
      </c>
      <c r="E88" s="48">
        <f>'[2]Forarbejdede produkter'!E88</f>
        <v>0</v>
      </c>
      <c r="F88" s="48">
        <f>'[2]Forarbejdede produkter'!F88</f>
        <v>0</v>
      </c>
      <c r="G88" s="48">
        <f>'[2]Forarbejdede produkter'!G88</f>
        <v>0</v>
      </c>
      <c r="H88" s="55"/>
      <c r="I88" s="50">
        <f>'[2]Forarbejdede produkter'!I88</f>
        <v>0</v>
      </c>
      <c r="J88" s="50">
        <f>'[2]Forarbejdede produkter'!J88</f>
        <v>0</v>
      </c>
      <c r="K88" s="50">
        <f>'[2]Forarbejdede produkter'!K88</f>
        <v>0</v>
      </c>
      <c r="L88" s="50">
        <f>'[2]Forarbejdede produkter'!L88</f>
        <v>0</v>
      </c>
      <c r="M88" s="50">
        <f>'[2]Forarbejdede produkter'!M88</f>
        <v>0</v>
      </c>
      <c r="N88" s="50">
        <f>'[2]Forarbejdede produkter'!N88</f>
        <v>0</v>
      </c>
      <c r="O88" s="50">
        <f>'[2]Forarbejdede produkter'!O88</f>
        <v>0</v>
      </c>
      <c r="Q88" s="43"/>
      <c r="R88" s="43"/>
      <c r="S88" s="43"/>
      <c r="T88" s="43"/>
      <c r="U88" s="43"/>
      <c r="V88" s="43"/>
      <c r="W88" s="43"/>
      <c r="X88" s="51"/>
      <c r="Y88" s="52">
        <f>'[2]Forarbejdede produkter'!Y88</f>
        <v>84</v>
      </c>
      <c r="Z88" s="53" t="str">
        <f>'[2]Forarbejdede produkter'!Z88</f>
        <v>For_prod_84</v>
      </c>
      <c r="AA88" s="53">
        <f>'[2]Forarbejdede produkter'!AA88</f>
        <v>0</v>
      </c>
      <c r="AB88" s="53" t="e">
        <f>'[2]Forarbejdede produkter'!AB88</f>
        <v>#N/A</v>
      </c>
      <c r="AC88" s="53" t="e">
        <f>'[2]Forarbejdede produkter'!AC88</f>
        <v>#N/A</v>
      </c>
      <c r="AD88" s="53">
        <f>'[2]Forarbejdede produkter'!AD88</f>
        <v>0</v>
      </c>
      <c r="AE88" s="53">
        <f>'[2]Forarbejdede produkter'!AE88</f>
        <v>0</v>
      </c>
      <c r="AF88" s="53">
        <f>'[2]Forarbejdede produkter'!AF88</f>
        <v>0</v>
      </c>
      <c r="AI88" s="43">
        <f>'[2]Forarbejdede produkter'!AI88</f>
        <v>84</v>
      </c>
      <c r="AJ88" s="54" t="str">
        <f>'[2]Forarbejdede produkter'!AJ88</f>
        <v>Bull_ajle_conv</v>
      </c>
      <c r="AK88" s="54" t="str">
        <f>'[2]Forarbejdede produkter'!AK88</f>
        <v>Cattle_ajle_conv</v>
      </c>
      <c r="AL88" s="54" t="str">
        <f>'[2]Forarbejdede produkter'!AL88</f>
        <v>Livestock_manure_conv</v>
      </c>
      <c r="AM88" s="54" t="str">
        <f>'[2]Forarbejdede produkter'!AM88</f>
        <v>Field_application</v>
      </c>
      <c r="AN88" s="54">
        <f>'[2]Forarbejdede produkter'!AN88</f>
        <v>31</v>
      </c>
      <c r="AO88" s="54" t="str">
        <f>'[2]Forarbejdede produkter'!AO88</f>
        <v>Kg</v>
      </c>
      <c r="AP88" s="118">
        <f>'[2]Forarbejdede produkter'!AP88</f>
        <v>0</v>
      </c>
      <c r="AQ88" s="120">
        <f>'[2]Forarbejdede produkter'!AQ88</f>
        <v>80</v>
      </c>
      <c r="AR88" s="121" t="str">
        <f>'[2]Forarbejdede produkter'!AR88</f>
        <v>(VS_initial/100)*DM_waste+DM_straw*(1-(4.5/100))</v>
      </c>
      <c r="AS88" s="123"/>
      <c r="AT88" s="123"/>
      <c r="AU88" s="122">
        <f>'[2]Forarbejdede produkter'!AT88</f>
        <v>6.61</v>
      </c>
      <c r="AV88" s="121">
        <f>'[2]Forarbejdede produkter'!AU88</f>
        <v>0.18</v>
      </c>
      <c r="AW88" s="123"/>
      <c r="AX88" s="122">
        <f>'[2]Forarbejdede produkter'!AW88</f>
        <v>0</v>
      </c>
      <c r="AY88" s="120" t="str">
        <f>'[2]Forarbejdede produkter'!AX88</f>
        <v>VS er samlet mængde af VS for den pågældende gødning; MCF og B0 er som anført til venstre</v>
      </c>
      <c r="AZ88" s="120" t="str">
        <f>'[2]Forarbejdede produkter'!AY88</f>
        <v>VS*(MCF/100)*B0*0.67*9.375</v>
      </c>
      <c r="BA88" s="120">
        <f>'[2]Forarbejdede produkter'!AZ88</f>
        <v>0</v>
      </c>
      <c r="BB88" s="120">
        <f>'[2]Forarbejdede produkter'!BA88</f>
        <v>0</v>
      </c>
      <c r="BC88" s="120" t="str">
        <f>'[2]Forarbejdede produkter'!BB88</f>
        <v>VS*(MCF/100)*B0*0.67*55+VS*(MCF/100)*B0*1000*4*0.02175</v>
      </c>
      <c r="BD88" s="120">
        <f>'[2]Forarbejdede produkter'!BC88</f>
        <v>0</v>
      </c>
      <c r="BE88" s="120">
        <f>'[2]Forarbejdede produkter'!BD88</f>
        <v>0</v>
      </c>
      <c r="BF88" s="120" t="str">
        <f>'[2]Forarbejdede produkter'!BE88</f>
        <v>VS*(MCF/100)*B0*0.67*9.375</v>
      </c>
      <c r="BG88" s="120">
        <f>'[2]Forarbejdede produkter'!BF88</f>
        <v>0</v>
      </c>
      <c r="BH88" s="120">
        <f>'[2]Forarbejdede produkter'!BG88</f>
        <v>0</v>
      </c>
      <c r="BI88" s="121" t="str">
        <f>'[2]Forarbejdede produkter'!BH88</f>
        <v>VS*(MCF/100)*B0*0.67*(12/16)*4</v>
      </c>
      <c r="BJ88" s="123"/>
      <c r="BK88" s="122">
        <f>'[2]Forarbejdede produkter'!BJ88</f>
        <v>0</v>
      </c>
      <c r="BL88" s="120">
        <f>'[2]Forarbejdede produkter'!BK88</f>
        <v>0</v>
      </c>
      <c r="BM88" s="120">
        <f>'[2]Forarbejdede produkter'!BL88</f>
        <v>0</v>
      </c>
      <c r="BN88" s="120">
        <f>'[2]Forarbejdede produkter'!BM88</f>
        <v>0</v>
      </c>
      <c r="BO88" s="120" t="str">
        <f>'[2]Forarbejdede produkter'!BN88</f>
        <v>VS*(MCF/100)*B0*0.67*(12/16)</v>
      </c>
      <c r="BP88" s="120">
        <f>'[2]Forarbejdede produkter'!BO88</f>
        <v>0</v>
      </c>
      <c r="BQ88" s="120">
        <f>'[2]Forarbejdede produkter'!BP88</f>
        <v>0</v>
      </c>
      <c r="BR88" s="120">
        <f>'[2]Forarbejdede produkter'!BQ88</f>
        <v>0</v>
      </c>
      <c r="BS88" s="120">
        <f>'[2]Forarbejdede produkter'!BR88</f>
        <v>0</v>
      </c>
      <c r="BT88" s="120">
        <f>'[2]Forarbejdede produkter'!BS88</f>
        <v>0</v>
      </c>
      <c r="BU88" s="120">
        <f>'[2]Forarbejdede produkter'!BT88</f>
        <v>0</v>
      </c>
      <c r="BV88" s="120">
        <f>'[2]Forarbejdede produkter'!BU88</f>
        <v>0</v>
      </c>
      <c r="BW88" s="120">
        <f>'[2]Forarbejdede produkter'!BV88</f>
        <v>0</v>
      </c>
      <c r="BX88" s="120">
        <f>'[2]Forarbejdede produkter'!BW88</f>
        <v>0</v>
      </c>
      <c r="BY88" s="121">
        <f>'[2]Forarbejdede produkter'!BX88</f>
        <v>0</v>
      </c>
      <c r="BZ88" s="123">
        <f>'[2]Forarbejdede produkter'!BY88</f>
        <v>0</v>
      </c>
      <c r="CA88" s="122">
        <f>'[2]Forarbejdede produkter'!BZ88</f>
        <v>0</v>
      </c>
      <c r="CB88" s="120">
        <f>'[2]Forarbejdede produkter'!CA88</f>
        <v>0</v>
      </c>
      <c r="CC88" s="120">
        <f>'[2]Forarbejdede produkter'!CB88</f>
        <v>5.4</v>
      </c>
      <c r="CD88" s="120">
        <f>'[2]Forarbejdede produkter'!CC88</f>
        <v>0</v>
      </c>
      <c r="CE88" s="121">
        <f>'[2]Forarbejdede produkter'!CD88</f>
        <v>0</v>
      </c>
      <c r="CF88" s="123"/>
      <c r="CG88" s="123"/>
      <c r="CH88" s="123"/>
      <c r="CI88" s="123"/>
      <c r="CJ88" s="123"/>
      <c r="CK88" s="127">
        <f>'[2]Forarbejdede produkter'!CX88</f>
        <v>0</v>
      </c>
      <c r="CL88" s="123"/>
    </row>
    <row r="89" spans="1:90" ht="15.6" x14ac:dyDescent="0.3">
      <c r="A89" s="47">
        <f>'[2]Forarbejdede produkter'!A89</f>
        <v>85</v>
      </c>
      <c r="B89" s="48" t="str">
        <f>'[2]Forarbejdede produkter'!B89</f>
        <v>For_prod_85</v>
      </c>
      <c r="C89" s="48">
        <f>'[2]Forarbejdede produkter'!C89</f>
        <v>0</v>
      </c>
      <c r="D89" s="48">
        <f>'[2]Forarbejdede produkter'!D89</f>
        <v>0</v>
      </c>
      <c r="E89" s="48">
        <f>'[2]Forarbejdede produkter'!E89</f>
        <v>0</v>
      </c>
      <c r="F89" s="48">
        <f>'[2]Forarbejdede produkter'!F89</f>
        <v>0</v>
      </c>
      <c r="G89" s="48">
        <f>'[2]Forarbejdede produkter'!G89</f>
        <v>0</v>
      </c>
      <c r="H89" s="55"/>
      <c r="I89" s="50">
        <f>'[2]Forarbejdede produkter'!I89</f>
        <v>0</v>
      </c>
      <c r="J89" s="50">
        <f>'[2]Forarbejdede produkter'!J89</f>
        <v>0</v>
      </c>
      <c r="K89" s="50">
        <f>'[2]Forarbejdede produkter'!K89</f>
        <v>0</v>
      </c>
      <c r="L89" s="50">
        <f>'[2]Forarbejdede produkter'!L89</f>
        <v>0</v>
      </c>
      <c r="M89" s="50">
        <f>'[2]Forarbejdede produkter'!M89</f>
        <v>0</v>
      </c>
      <c r="N89" s="50">
        <f>'[2]Forarbejdede produkter'!N89</f>
        <v>0</v>
      </c>
      <c r="O89" s="50">
        <f>'[2]Forarbejdede produkter'!O89</f>
        <v>0</v>
      </c>
      <c r="Q89" s="43"/>
      <c r="R89" s="43"/>
      <c r="S89" s="43"/>
      <c r="T89" s="43"/>
      <c r="U89" s="43"/>
      <c r="V89" s="43"/>
      <c r="W89" s="43"/>
      <c r="X89" s="51"/>
      <c r="Y89" s="52">
        <f>'[2]Forarbejdede produkter'!Y89</f>
        <v>85</v>
      </c>
      <c r="Z89" s="53" t="str">
        <f>'[2]Forarbejdede produkter'!Z89</f>
        <v>For_prod_85</v>
      </c>
      <c r="AA89" s="53">
        <f>'[2]Forarbejdede produkter'!AA89</f>
        <v>0</v>
      </c>
      <c r="AB89" s="53" t="e">
        <f>'[2]Forarbejdede produkter'!AB89</f>
        <v>#N/A</v>
      </c>
      <c r="AC89" s="53" t="e">
        <f>'[2]Forarbejdede produkter'!AC89</f>
        <v>#N/A</v>
      </c>
      <c r="AD89" s="53">
        <f>'[2]Forarbejdede produkter'!AD89</f>
        <v>0</v>
      </c>
      <c r="AE89" s="53">
        <f>'[2]Forarbejdede produkter'!AE89</f>
        <v>0</v>
      </c>
      <c r="AF89" s="53">
        <f>'[2]Forarbejdede produkter'!AF89</f>
        <v>0</v>
      </c>
      <c r="AI89" s="43">
        <f>'[2]Forarbejdede produkter'!AI89</f>
        <v>85</v>
      </c>
      <c r="AJ89" s="54" t="str">
        <f>'[2]Forarbejdede produkter'!AJ89</f>
        <v>Bull_dybstroelse_hel_conv</v>
      </c>
      <c r="AK89" s="54" t="str">
        <f>'[2]Forarbejdede produkter'!AK89</f>
        <v>Cattle_deep_litter_conv</v>
      </c>
      <c r="AL89" s="54" t="str">
        <f>'[2]Forarbejdede produkter'!AL89</f>
        <v>Livestock_manure_conv</v>
      </c>
      <c r="AM89" s="54" t="str">
        <f>'[2]Forarbejdede produkter'!AM89</f>
        <v>Field_application</v>
      </c>
      <c r="AN89" s="54">
        <f>'[2]Forarbejdede produkter'!AN89</f>
        <v>300</v>
      </c>
      <c r="AO89" s="54" t="str">
        <f>'[2]Forarbejdede produkter'!AO89</f>
        <v>Kg</v>
      </c>
      <c r="AP89" s="118">
        <f>'[2]Forarbejdede produkter'!AP89</f>
        <v>0</v>
      </c>
      <c r="AQ89" s="120">
        <f>'[2]Forarbejdede produkter'!AQ89</f>
        <v>80</v>
      </c>
      <c r="AR89" s="121" t="str">
        <f>'[2]Forarbejdede produkter'!AR89</f>
        <v>(VS_initial/100)*DM_waste+DM_straw*(1-(4.5/100))</v>
      </c>
      <c r="AS89" s="123"/>
      <c r="AT89" s="123"/>
      <c r="AU89" s="122">
        <f>'[2]Forarbejdede produkter'!AT89</f>
        <v>12.4</v>
      </c>
      <c r="AV89" s="121">
        <f>'[2]Forarbejdede produkter'!AU89</f>
        <v>0.18</v>
      </c>
      <c r="AW89" s="123"/>
      <c r="AX89" s="122">
        <f>'[2]Forarbejdede produkter'!AW89</f>
        <v>0</v>
      </c>
      <c r="AY89" s="120" t="str">
        <f>'[2]Forarbejdede produkter'!AX89</f>
        <v>VS er samlet mængde af VS for den pågældende gødning; MCF og B0 er som anført til venstre</v>
      </c>
      <c r="AZ89" s="120" t="str">
        <f>'[2]Forarbejdede produkter'!AY89</f>
        <v>VS*(MCF/100)*B0*0.67*9.375</v>
      </c>
      <c r="BA89" s="120">
        <f>'[2]Forarbejdede produkter'!AZ89</f>
        <v>0</v>
      </c>
      <c r="BB89" s="120">
        <f>'[2]Forarbejdede produkter'!BA89</f>
        <v>48.3</v>
      </c>
      <c r="BC89" s="120" t="str">
        <f>'[2]Forarbejdede produkter'!BB89</f>
        <v>VS*(MCF/100)*B0*0.67*55+VS*(MCF/100)*B0*1000*4*0.02175</v>
      </c>
      <c r="BD89" s="120">
        <f>'[2]Forarbejdede produkter'!BC89</f>
        <v>0</v>
      </c>
      <c r="BE89" s="120">
        <f>'[2]Forarbejdede produkter'!BD89</f>
        <v>48.3</v>
      </c>
      <c r="BF89" s="120" t="str">
        <f>'[2]Forarbejdede produkter'!BE89</f>
        <v>VS*(MCF/100)*B0*0.67*9.375</v>
      </c>
      <c r="BG89" s="120">
        <f>'[2]Forarbejdede produkter'!BF89</f>
        <v>0</v>
      </c>
      <c r="BH89" s="120">
        <f>'[2]Forarbejdede produkter'!BG89</f>
        <v>48.3</v>
      </c>
      <c r="BI89" s="121" t="str">
        <f>'[2]Forarbejdede produkter'!BH89</f>
        <v>VS*(MCF/100)*B0*0.67*(12/16)*4</v>
      </c>
      <c r="BJ89" s="123"/>
      <c r="BK89" s="122">
        <f>'[2]Forarbejdede produkter'!BJ89</f>
        <v>48.3</v>
      </c>
      <c r="BL89" s="120">
        <f>'[2]Forarbejdede produkter'!BK89</f>
        <v>0</v>
      </c>
      <c r="BM89" s="120">
        <f>'[2]Forarbejdede produkter'!BL89</f>
        <v>0</v>
      </c>
      <c r="BN89" s="120">
        <f>'[2]Forarbejdede produkter'!BM89</f>
        <v>0</v>
      </c>
      <c r="BO89" s="120" t="str">
        <f>'[2]Forarbejdede produkter'!BN89</f>
        <v>VS*(MCF/100)*B0*0.67*(12/16)</v>
      </c>
      <c r="BP89" s="120">
        <f>'[2]Forarbejdede produkter'!BO89</f>
        <v>0</v>
      </c>
      <c r="BQ89" s="120">
        <f>'[2]Forarbejdede produkter'!BP89</f>
        <v>0</v>
      </c>
      <c r="BR89" s="120">
        <f>'[2]Forarbejdede produkter'!BQ89</f>
        <v>0</v>
      </c>
      <c r="BS89" s="120">
        <f>'[2]Forarbejdede produkter'!BR89</f>
        <v>0</v>
      </c>
      <c r="BT89" s="120">
        <f>'[2]Forarbejdede produkter'!BS89</f>
        <v>0</v>
      </c>
      <c r="BU89" s="120">
        <f>'[2]Forarbejdede produkter'!BT89</f>
        <v>0</v>
      </c>
      <c r="BV89" s="120">
        <f>'[2]Forarbejdede produkter'!BU89</f>
        <v>0</v>
      </c>
      <c r="BW89" s="120">
        <f>'[2]Forarbejdede produkter'!BV89</f>
        <v>0</v>
      </c>
      <c r="BX89" s="120">
        <f>'[2]Forarbejdede produkter'!BW89</f>
        <v>0</v>
      </c>
      <c r="BY89" s="121">
        <f>'[2]Forarbejdede produkter'!BX89</f>
        <v>0</v>
      </c>
      <c r="BZ89" s="123">
        <f>'[2]Forarbejdede produkter'!BY89</f>
        <v>0</v>
      </c>
      <c r="CA89" s="122">
        <f>'[2]Forarbejdede produkter'!BZ89</f>
        <v>0</v>
      </c>
      <c r="CB89" s="120">
        <f>'[2]Forarbejdede produkter'!CA89</f>
        <v>0</v>
      </c>
      <c r="CC89" s="120">
        <f>'[2]Forarbejdede produkter'!CB89</f>
        <v>6</v>
      </c>
      <c r="CD89" s="120">
        <f>'[2]Forarbejdede produkter'!CC89</f>
        <v>0</v>
      </c>
      <c r="CE89" s="121">
        <f>'[2]Forarbejdede produkter'!CD89</f>
        <v>0</v>
      </c>
      <c r="CF89" s="123"/>
      <c r="CG89" s="123"/>
      <c r="CH89" s="123"/>
      <c r="CI89" s="123"/>
      <c r="CJ89" s="123"/>
      <c r="CK89" s="127">
        <f>'[2]Forarbejdede produkter'!CX89</f>
        <v>0</v>
      </c>
      <c r="CL89" s="123"/>
    </row>
    <row r="90" spans="1:90" ht="15.6" x14ac:dyDescent="0.3">
      <c r="A90" s="47">
        <f>'[2]Forarbejdede produkter'!A90</f>
        <v>86</v>
      </c>
      <c r="B90" s="48" t="str">
        <f>'[2]Forarbejdede produkter'!B90</f>
        <v>For_prod_86</v>
      </c>
      <c r="C90" s="48">
        <f>'[2]Forarbejdede produkter'!C90</f>
        <v>0</v>
      </c>
      <c r="D90" s="48">
        <f>'[2]Forarbejdede produkter'!D90</f>
        <v>0</v>
      </c>
      <c r="E90" s="48">
        <f>'[2]Forarbejdede produkter'!E90</f>
        <v>0</v>
      </c>
      <c r="F90" s="48">
        <f>'[2]Forarbejdede produkter'!F90</f>
        <v>0</v>
      </c>
      <c r="G90" s="48">
        <f>'[2]Forarbejdede produkter'!G90</f>
        <v>0</v>
      </c>
      <c r="H90" s="55"/>
      <c r="I90" s="50">
        <f>'[2]Forarbejdede produkter'!I90</f>
        <v>0</v>
      </c>
      <c r="J90" s="50">
        <f>'[2]Forarbejdede produkter'!J90</f>
        <v>0</v>
      </c>
      <c r="K90" s="50">
        <f>'[2]Forarbejdede produkter'!K90</f>
        <v>0</v>
      </c>
      <c r="L90" s="50">
        <f>'[2]Forarbejdede produkter'!L90</f>
        <v>0</v>
      </c>
      <c r="M90" s="50">
        <f>'[2]Forarbejdede produkter'!M90</f>
        <v>0</v>
      </c>
      <c r="N90" s="50">
        <f>'[2]Forarbejdede produkter'!N90</f>
        <v>0</v>
      </c>
      <c r="O90" s="50">
        <f>'[2]Forarbejdede produkter'!O90</f>
        <v>0</v>
      </c>
      <c r="Q90" s="43"/>
      <c r="R90" s="43"/>
      <c r="S90" s="43"/>
      <c r="T90" s="43"/>
      <c r="U90" s="43"/>
      <c r="V90" s="43"/>
      <c r="W90" s="43"/>
      <c r="X90" s="51"/>
      <c r="Y90" s="52">
        <f>'[2]Forarbejdede produkter'!Y90</f>
        <v>86</v>
      </c>
      <c r="Z90" s="53" t="str">
        <f>'[2]Forarbejdede produkter'!Z90</f>
        <v>For_prod_86</v>
      </c>
      <c r="AA90" s="53">
        <f>'[2]Forarbejdede produkter'!AA90</f>
        <v>0</v>
      </c>
      <c r="AB90" s="53" t="e">
        <f>'[2]Forarbejdede produkter'!AB90</f>
        <v>#N/A</v>
      </c>
      <c r="AC90" s="53" t="e">
        <f>'[2]Forarbejdede produkter'!AC90</f>
        <v>#N/A</v>
      </c>
      <c r="AD90" s="53">
        <f>'[2]Forarbejdede produkter'!AD90</f>
        <v>0</v>
      </c>
      <c r="AE90" s="53">
        <f>'[2]Forarbejdede produkter'!AE90</f>
        <v>0</v>
      </c>
      <c r="AF90" s="53">
        <f>'[2]Forarbejdede produkter'!AF90</f>
        <v>0</v>
      </c>
      <c r="AI90" s="43">
        <f>'[2]Forarbejdede produkter'!AI90</f>
        <v>86</v>
      </c>
      <c r="AJ90" s="54" t="str">
        <f>'[2]Forarbejdede produkter'!AJ90</f>
        <v>Bull_dybstroelse_delvis_conv</v>
      </c>
      <c r="AK90" s="54" t="str">
        <f>'[2]Forarbejdede produkter'!AK90</f>
        <v>Cattle_deep_litter_conv</v>
      </c>
      <c r="AL90" s="54" t="str">
        <f>'[2]Forarbejdede produkter'!AL90</f>
        <v>Livestock_manure_conv</v>
      </c>
      <c r="AM90" s="54" t="str">
        <f>'[2]Forarbejdede produkter'!AM90</f>
        <v>Field_application</v>
      </c>
      <c r="AN90" s="54">
        <f>'[2]Forarbejdede produkter'!AN90</f>
        <v>300</v>
      </c>
      <c r="AO90" s="54" t="str">
        <f>'[2]Forarbejdede produkter'!AO90</f>
        <v>Kg</v>
      </c>
      <c r="AP90" s="118">
        <f>'[2]Forarbejdede produkter'!AP90</f>
        <v>0</v>
      </c>
      <c r="AQ90" s="120">
        <f>'[2]Forarbejdede produkter'!AQ90</f>
        <v>80</v>
      </c>
      <c r="AR90" s="121" t="str">
        <f>'[2]Forarbejdede produkter'!AR90</f>
        <v>(VS_initial/100)*DM_waste+DM_straw*(1-(4.5/100))</v>
      </c>
      <c r="AS90" s="123"/>
      <c r="AT90" s="123"/>
      <c r="AU90" s="122">
        <f>'[2]Forarbejdede produkter'!AT90</f>
        <v>17</v>
      </c>
      <c r="AV90" s="121">
        <f>'[2]Forarbejdede produkter'!AU90</f>
        <v>0.18</v>
      </c>
      <c r="AW90" s="123"/>
      <c r="AX90" s="122">
        <f>'[2]Forarbejdede produkter'!AW90</f>
        <v>0</v>
      </c>
      <c r="AY90" s="120" t="str">
        <f>'[2]Forarbejdede produkter'!AX90</f>
        <v>VS er samlet mængde af VS for den pågældende gødning; MCF og B0 er som anført til venstre</v>
      </c>
      <c r="AZ90" s="120" t="str">
        <f>'[2]Forarbejdede produkter'!AY90</f>
        <v>VS*(MCF/100)*B0*0.67*9.375</v>
      </c>
      <c r="BA90" s="120">
        <f>'[2]Forarbejdede produkter'!AZ90</f>
        <v>0</v>
      </c>
      <c r="BB90" s="120">
        <f>'[2]Forarbejdede produkter'!BA90</f>
        <v>43.9</v>
      </c>
      <c r="BC90" s="120" t="str">
        <f>'[2]Forarbejdede produkter'!BB90</f>
        <v>VS*(MCF/100)*B0*0.67*55+VS*(MCF/100)*B0*1000*4*0.02175</v>
      </c>
      <c r="BD90" s="120">
        <f>'[2]Forarbejdede produkter'!BC90</f>
        <v>0</v>
      </c>
      <c r="BE90" s="120">
        <f>'[2]Forarbejdede produkter'!BD90</f>
        <v>43.9</v>
      </c>
      <c r="BF90" s="120" t="str">
        <f>'[2]Forarbejdede produkter'!BE90</f>
        <v>VS*(MCF/100)*B0*0.67*9.375</v>
      </c>
      <c r="BG90" s="120">
        <f>'[2]Forarbejdede produkter'!BF90</f>
        <v>0</v>
      </c>
      <c r="BH90" s="120">
        <f>'[2]Forarbejdede produkter'!BG90</f>
        <v>43.9</v>
      </c>
      <c r="BI90" s="121" t="str">
        <f>'[2]Forarbejdede produkter'!BH90</f>
        <v>VS*(MCF/100)*B0*0.67*(12/16)*4</v>
      </c>
      <c r="BJ90" s="123"/>
      <c r="BK90" s="122">
        <f>'[2]Forarbejdede produkter'!BJ90</f>
        <v>43.9</v>
      </c>
      <c r="BL90" s="120">
        <f>'[2]Forarbejdede produkter'!BK90</f>
        <v>0</v>
      </c>
      <c r="BM90" s="120">
        <f>'[2]Forarbejdede produkter'!BL90</f>
        <v>0</v>
      </c>
      <c r="BN90" s="120">
        <f>'[2]Forarbejdede produkter'!BM90</f>
        <v>0</v>
      </c>
      <c r="BO90" s="120" t="str">
        <f>'[2]Forarbejdede produkter'!BN90</f>
        <v>VS*(MCF/100)*B0*0.67*(12/16)</v>
      </c>
      <c r="BP90" s="120">
        <f>'[2]Forarbejdede produkter'!BO90</f>
        <v>0</v>
      </c>
      <c r="BQ90" s="120">
        <f>'[2]Forarbejdede produkter'!BP90</f>
        <v>0</v>
      </c>
      <c r="BR90" s="120">
        <f>'[2]Forarbejdede produkter'!BQ90</f>
        <v>0</v>
      </c>
      <c r="BS90" s="120">
        <f>'[2]Forarbejdede produkter'!BR90</f>
        <v>0</v>
      </c>
      <c r="BT90" s="120">
        <f>'[2]Forarbejdede produkter'!BS90</f>
        <v>0</v>
      </c>
      <c r="BU90" s="120">
        <f>'[2]Forarbejdede produkter'!BT90</f>
        <v>0</v>
      </c>
      <c r="BV90" s="120">
        <f>'[2]Forarbejdede produkter'!BU90</f>
        <v>0</v>
      </c>
      <c r="BW90" s="120">
        <f>'[2]Forarbejdede produkter'!BV90</f>
        <v>0</v>
      </c>
      <c r="BX90" s="120">
        <f>'[2]Forarbejdede produkter'!BW90</f>
        <v>0</v>
      </c>
      <c r="BY90" s="121">
        <f>'[2]Forarbejdede produkter'!BX90</f>
        <v>0</v>
      </c>
      <c r="BZ90" s="123">
        <f>'[2]Forarbejdede produkter'!BY90</f>
        <v>0</v>
      </c>
      <c r="CA90" s="122">
        <f>'[2]Forarbejdede produkter'!BZ90</f>
        <v>0</v>
      </c>
      <c r="CB90" s="120">
        <f>'[2]Forarbejdede produkter'!CA90</f>
        <v>0</v>
      </c>
      <c r="CC90" s="120">
        <f>'[2]Forarbejdede produkter'!CB90</f>
        <v>6</v>
      </c>
      <c r="CD90" s="120">
        <f>'[2]Forarbejdede produkter'!CC90</f>
        <v>0</v>
      </c>
      <c r="CE90" s="121">
        <f>'[2]Forarbejdede produkter'!CD90</f>
        <v>0</v>
      </c>
      <c r="CF90" s="123"/>
      <c r="CG90" s="123"/>
      <c r="CH90" s="123"/>
      <c r="CI90" s="123"/>
      <c r="CJ90" s="123"/>
      <c r="CK90" s="127">
        <f>'[2]Forarbejdede produkter'!CX90</f>
        <v>0</v>
      </c>
      <c r="CL90" s="123"/>
    </row>
    <row r="91" spans="1:90" ht="15.6" x14ac:dyDescent="0.3">
      <c r="A91" s="47">
        <f>'[2]Forarbejdede produkter'!A91</f>
        <v>87</v>
      </c>
      <c r="B91" s="48" t="str">
        <f>'[2]Forarbejdede produkter'!B91</f>
        <v>For_prod_87</v>
      </c>
      <c r="C91" s="48">
        <f>'[2]Forarbejdede produkter'!C91</f>
        <v>0</v>
      </c>
      <c r="D91" s="48">
        <f>'[2]Forarbejdede produkter'!D91</f>
        <v>0</v>
      </c>
      <c r="E91" s="48">
        <f>'[2]Forarbejdede produkter'!E91</f>
        <v>0</v>
      </c>
      <c r="F91" s="48">
        <f>'[2]Forarbejdede produkter'!F91</f>
        <v>0</v>
      </c>
      <c r="G91" s="48">
        <f>'[2]Forarbejdede produkter'!G91</f>
        <v>0</v>
      </c>
      <c r="H91" s="55"/>
      <c r="I91" s="50">
        <f>'[2]Forarbejdede produkter'!I91</f>
        <v>0</v>
      </c>
      <c r="J91" s="50">
        <f>'[2]Forarbejdede produkter'!J91</f>
        <v>0</v>
      </c>
      <c r="K91" s="50">
        <f>'[2]Forarbejdede produkter'!K91</f>
        <v>0</v>
      </c>
      <c r="L91" s="50">
        <f>'[2]Forarbejdede produkter'!L91</f>
        <v>0</v>
      </c>
      <c r="M91" s="50">
        <f>'[2]Forarbejdede produkter'!M91</f>
        <v>0</v>
      </c>
      <c r="N91" s="50">
        <f>'[2]Forarbejdede produkter'!N91</f>
        <v>0</v>
      </c>
      <c r="O91" s="50">
        <f>'[2]Forarbejdede produkter'!O91</f>
        <v>0</v>
      </c>
      <c r="Q91" s="43"/>
      <c r="R91" s="43"/>
      <c r="S91" s="43"/>
      <c r="T91" s="43"/>
      <c r="U91" s="43"/>
      <c r="V91" s="43"/>
      <c r="W91" s="43"/>
      <c r="X91" s="51"/>
      <c r="Y91" s="52">
        <f>'[2]Forarbejdede produkter'!Y91</f>
        <v>87</v>
      </c>
      <c r="Z91" s="53" t="str">
        <f>'[2]Forarbejdede produkter'!Z91</f>
        <v>For_prod_87</v>
      </c>
      <c r="AA91" s="53">
        <f>'[2]Forarbejdede produkter'!AA91</f>
        <v>0</v>
      </c>
      <c r="AB91" s="53" t="e">
        <f>'[2]Forarbejdede produkter'!AB91</f>
        <v>#N/A</v>
      </c>
      <c r="AC91" s="53" t="e">
        <f>'[2]Forarbejdede produkter'!AC91</f>
        <v>#N/A</v>
      </c>
      <c r="AD91" s="53">
        <f>'[2]Forarbejdede produkter'!AD91</f>
        <v>0</v>
      </c>
      <c r="AE91" s="53">
        <f>'[2]Forarbejdede produkter'!AE91</f>
        <v>0</v>
      </c>
      <c r="AF91" s="53">
        <f>'[2]Forarbejdede produkter'!AF91</f>
        <v>0</v>
      </c>
      <c r="AI91" s="43">
        <f>'[2]Forarbejdede produkter'!AI91</f>
        <v>87</v>
      </c>
      <c r="AJ91" s="54" t="str">
        <f>'[2]Forarbejdede produkter'!AJ91</f>
        <v>Bull_gylle_sengestald_spalter_conv</v>
      </c>
      <c r="AK91" s="54" t="str">
        <f>'[2]Forarbejdede produkter'!AK91</f>
        <v>Cattle_slurry_conv</v>
      </c>
      <c r="AL91" s="54" t="str">
        <f>'[2]Forarbejdede produkter'!AL91</f>
        <v>Livestock_manure_conv</v>
      </c>
      <c r="AM91" s="54" t="str">
        <f>'[2]Forarbejdede produkter'!AM91</f>
        <v>Field_application</v>
      </c>
      <c r="AN91" s="54">
        <f>'[2]Forarbejdede produkter'!AN91</f>
        <v>123</v>
      </c>
      <c r="AO91" s="54" t="str">
        <f>'[2]Forarbejdede produkter'!AO91</f>
        <v>Kg</v>
      </c>
      <c r="AP91" s="118">
        <f>'[2]Forarbejdede produkter'!AP91</f>
        <v>0</v>
      </c>
      <c r="AQ91" s="120">
        <f>'[2]Forarbejdede produkter'!AQ91</f>
        <v>80</v>
      </c>
      <c r="AR91" s="121" t="str">
        <f>'[2]Forarbejdede produkter'!AR91</f>
        <v>(VS_initial/100)*DM_waste+DM_straw*(1-(4.5/100))</v>
      </c>
      <c r="AS91" s="123"/>
      <c r="AT91" s="123"/>
      <c r="AU91" s="122">
        <f>'[2]Forarbejdede produkter'!AT91</f>
        <v>6.61</v>
      </c>
      <c r="AV91" s="121">
        <f>'[2]Forarbejdede produkter'!AU91</f>
        <v>0.18</v>
      </c>
      <c r="AW91" s="123"/>
      <c r="AX91" s="122">
        <f>'[2]Forarbejdede produkter'!AW91</f>
        <v>0</v>
      </c>
      <c r="AY91" s="120" t="str">
        <f>'[2]Forarbejdede produkter'!AX91</f>
        <v>VS er samlet mængde af VS for den pågældende gødning; MCF og B0 er som anført til venstre</v>
      </c>
      <c r="AZ91" s="120" t="str">
        <f>'[2]Forarbejdede produkter'!AY91</f>
        <v>VS*(MCF/100)*B0*0.67*9.375</v>
      </c>
      <c r="BA91" s="120">
        <f>'[2]Forarbejdede produkter'!AZ91</f>
        <v>0</v>
      </c>
      <c r="BB91" s="120">
        <f>'[2]Forarbejdede produkter'!BA91</f>
        <v>0</v>
      </c>
      <c r="BC91" s="120" t="str">
        <f>'[2]Forarbejdede produkter'!BB91</f>
        <v>VS*(MCF/100)*B0*0.67*55+VS*(MCF/100)*B0*1000*4*0.02175</v>
      </c>
      <c r="BD91" s="120">
        <f>'[2]Forarbejdede produkter'!BC91</f>
        <v>0</v>
      </c>
      <c r="BE91" s="120">
        <f>'[2]Forarbejdede produkter'!BD91</f>
        <v>0</v>
      </c>
      <c r="BF91" s="120" t="str">
        <f>'[2]Forarbejdede produkter'!BE91</f>
        <v>VS*(MCF/100)*B0*0.67*9.375</v>
      </c>
      <c r="BG91" s="120">
        <f>'[2]Forarbejdede produkter'!BF91</f>
        <v>0</v>
      </c>
      <c r="BH91" s="120">
        <f>'[2]Forarbejdede produkter'!BG91</f>
        <v>0</v>
      </c>
      <c r="BI91" s="121" t="str">
        <f>'[2]Forarbejdede produkter'!BH91</f>
        <v>VS*(MCF/100)*B0*0.67*(12/16)*4</v>
      </c>
      <c r="BJ91" s="123"/>
      <c r="BK91" s="122">
        <f>'[2]Forarbejdede produkter'!BJ91</f>
        <v>0</v>
      </c>
      <c r="BL91" s="120">
        <f>'[2]Forarbejdede produkter'!BK91</f>
        <v>0</v>
      </c>
      <c r="BM91" s="120">
        <f>'[2]Forarbejdede produkter'!BL91</f>
        <v>0</v>
      </c>
      <c r="BN91" s="120">
        <f>'[2]Forarbejdede produkter'!BM91</f>
        <v>0</v>
      </c>
      <c r="BO91" s="120" t="str">
        <f>'[2]Forarbejdede produkter'!BN91</f>
        <v>VS*(MCF/100)*B0*0.67*(12/16)</v>
      </c>
      <c r="BP91" s="120">
        <f>'[2]Forarbejdede produkter'!BO91</f>
        <v>0</v>
      </c>
      <c r="BQ91" s="120">
        <f>'[2]Forarbejdede produkter'!BP91</f>
        <v>0</v>
      </c>
      <c r="BR91" s="120">
        <f>'[2]Forarbejdede produkter'!BQ91</f>
        <v>0</v>
      </c>
      <c r="BS91" s="120">
        <f>'[2]Forarbejdede produkter'!BR91</f>
        <v>0</v>
      </c>
      <c r="BT91" s="120">
        <f>'[2]Forarbejdede produkter'!BS91</f>
        <v>0</v>
      </c>
      <c r="BU91" s="120">
        <f>'[2]Forarbejdede produkter'!BT91</f>
        <v>0</v>
      </c>
      <c r="BV91" s="120">
        <f>'[2]Forarbejdede produkter'!BU91</f>
        <v>0</v>
      </c>
      <c r="BW91" s="120">
        <f>'[2]Forarbejdede produkter'!BV91</f>
        <v>0</v>
      </c>
      <c r="BX91" s="120">
        <f>'[2]Forarbejdede produkter'!BW91</f>
        <v>0</v>
      </c>
      <c r="BY91" s="121">
        <f>'[2]Forarbejdede produkter'!BX91</f>
        <v>0</v>
      </c>
      <c r="BZ91" s="123">
        <f>'[2]Forarbejdede produkter'!BY91</f>
        <v>0</v>
      </c>
      <c r="CA91" s="122">
        <f>'[2]Forarbejdede produkter'!BZ91</f>
        <v>0</v>
      </c>
      <c r="CB91" s="120">
        <f>'[2]Forarbejdede produkter'!CA91</f>
        <v>0</v>
      </c>
      <c r="CC91" s="120">
        <f>'[2]Forarbejdede produkter'!CB91</f>
        <v>8.1</v>
      </c>
      <c r="CD91" s="120">
        <f>'[2]Forarbejdede produkter'!CC91</f>
        <v>0</v>
      </c>
      <c r="CE91" s="121">
        <f>'[2]Forarbejdede produkter'!CD91</f>
        <v>0</v>
      </c>
      <c r="CF91" s="123"/>
      <c r="CG91" s="123"/>
      <c r="CH91" s="123"/>
      <c r="CI91" s="123"/>
      <c r="CJ91" s="123"/>
      <c r="CK91" s="127">
        <f>'[2]Forarbejdede produkter'!CX91</f>
        <v>0</v>
      </c>
      <c r="CL91" s="123"/>
    </row>
    <row r="92" spans="1:90" ht="15.6" x14ac:dyDescent="0.3">
      <c r="A92" s="47">
        <f>'[2]Forarbejdede produkter'!A92</f>
        <v>88</v>
      </c>
      <c r="B92" s="48" t="str">
        <f>'[2]Forarbejdede produkter'!B92</f>
        <v>For_prod_88</v>
      </c>
      <c r="C92" s="48">
        <f>'[2]Forarbejdede produkter'!C92</f>
        <v>0</v>
      </c>
      <c r="D92" s="48">
        <f>'[2]Forarbejdede produkter'!D92</f>
        <v>0</v>
      </c>
      <c r="E92" s="48">
        <f>'[2]Forarbejdede produkter'!E92</f>
        <v>0</v>
      </c>
      <c r="F92" s="48">
        <f>'[2]Forarbejdede produkter'!F92</f>
        <v>0</v>
      </c>
      <c r="G92" s="48">
        <f>'[2]Forarbejdede produkter'!G92</f>
        <v>0</v>
      </c>
      <c r="H92" s="55"/>
      <c r="I92" s="50">
        <f>'[2]Forarbejdede produkter'!I92</f>
        <v>0</v>
      </c>
      <c r="J92" s="50">
        <f>'[2]Forarbejdede produkter'!J92</f>
        <v>0</v>
      </c>
      <c r="K92" s="50">
        <f>'[2]Forarbejdede produkter'!K92</f>
        <v>0</v>
      </c>
      <c r="L92" s="50">
        <f>'[2]Forarbejdede produkter'!L92</f>
        <v>0</v>
      </c>
      <c r="M92" s="50">
        <f>'[2]Forarbejdede produkter'!M92</f>
        <v>0</v>
      </c>
      <c r="N92" s="50">
        <f>'[2]Forarbejdede produkter'!N92</f>
        <v>0</v>
      </c>
      <c r="O92" s="50">
        <f>'[2]Forarbejdede produkter'!O92</f>
        <v>0</v>
      </c>
      <c r="Q92" s="43"/>
      <c r="R92" s="43"/>
      <c r="S92" s="43"/>
      <c r="T92" s="43"/>
      <c r="U92" s="43"/>
      <c r="V92" s="43"/>
      <c r="W92" s="43"/>
      <c r="X92" s="51"/>
      <c r="Y92" s="52">
        <f>'[2]Forarbejdede produkter'!Y92</f>
        <v>88</v>
      </c>
      <c r="Z92" s="53" t="str">
        <f>'[2]Forarbejdede produkter'!Z92</f>
        <v>For_prod_88</v>
      </c>
      <c r="AA92" s="53">
        <f>'[2]Forarbejdede produkter'!AA92</f>
        <v>0</v>
      </c>
      <c r="AB92" s="53" t="e">
        <f>'[2]Forarbejdede produkter'!AB92</f>
        <v>#N/A</v>
      </c>
      <c r="AC92" s="53" t="e">
        <f>'[2]Forarbejdede produkter'!AC92</f>
        <v>#N/A</v>
      </c>
      <c r="AD92" s="53">
        <f>'[2]Forarbejdede produkter'!AD92</f>
        <v>0</v>
      </c>
      <c r="AE92" s="53">
        <f>'[2]Forarbejdede produkter'!AE92</f>
        <v>0</v>
      </c>
      <c r="AF92" s="53">
        <f>'[2]Forarbejdede produkter'!AF92</f>
        <v>0</v>
      </c>
      <c r="AI92" s="43">
        <f>'[2]Forarbejdede produkter'!AI92</f>
        <v>88</v>
      </c>
      <c r="AJ92" s="54" t="str">
        <f>'[2]Forarbejdede produkter'!AJ92</f>
        <v>Bull_gylle_dybstroelse_og_gulv_conv</v>
      </c>
      <c r="AK92" s="54" t="str">
        <f>'[2]Forarbejdede produkter'!AK92</f>
        <v>Cattle_slurry_conv</v>
      </c>
      <c r="AL92" s="54" t="str">
        <f>'[2]Forarbejdede produkter'!AL92</f>
        <v>Livestock_manure_conv</v>
      </c>
      <c r="AM92" s="54" t="str">
        <f>'[2]Forarbejdede produkter'!AM92</f>
        <v>Field_application</v>
      </c>
      <c r="AN92" s="54">
        <f>'[2]Forarbejdede produkter'!AN92</f>
        <v>89</v>
      </c>
      <c r="AO92" s="54" t="str">
        <f>'[2]Forarbejdede produkter'!AO92</f>
        <v>Kg</v>
      </c>
      <c r="AP92" s="118">
        <f>'[2]Forarbejdede produkter'!AP92</f>
        <v>0</v>
      </c>
      <c r="AQ92" s="120">
        <f>'[2]Forarbejdede produkter'!AQ92</f>
        <v>80</v>
      </c>
      <c r="AR92" s="121" t="str">
        <f>'[2]Forarbejdede produkter'!AR92</f>
        <v>(VS_initial/100)*DM_waste+DM_straw*(1-(4.5/100))</v>
      </c>
      <c r="AS92" s="123"/>
      <c r="AT92" s="123"/>
      <c r="AU92" s="122">
        <f>'[2]Forarbejdede produkter'!AT92</f>
        <v>6.61</v>
      </c>
      <c r="AV92" s="121">
        <f>'[2]Forarbejdede produkter'!AU92</f>
        <v>0.18</v>
      </c>
      <c r="AW92" s="123"/>
      <c r="AX92" s="122">
        <f>'[2]Forarbejdede produkter'!AW92</f>
        <v>0</v>
      </c>
      <c r="AY92" s="120" t="str">
        <f>'[2]Forarbejdede produkter'!AX92</f>
        <v>VS er samlet mængde af VS for den pågældende gødning; MCF og B0 er som anført til venstre</v>
      </c>
      <c r="AZ92" s="120" t="str">
        <f>'[2]Forarbejdede produkter'!AY92</f>
        <v>VS*(MCF/100)*B0*0.67*9.375</v>
      </c>
      <c r="BA92" s="120">
        <f>'[2]Forarbejdede produkter'!AZ92</f>
        <v>0</v>
      </c>
      <c r="BB92" s="120">
        <f>'[2]Forarbejdede produkter'!BA92</f>
        <v>0</v>
      </c>
      <c r="BC92" s="120" t="str">
        <f>'[2]Forarbejdede produkter'!BB92</f>
        <v>VS*(MCF/100)*B0*0.67*55+VS*(MCF/100)*B0*1000*4*0.02175</v>
      </c>
      <c r="BD92" s="120">
        <f>'[2]Forarbejdede produkter'!BC92</f>
        <v>0</v>
      </c>
      <c r="BE92" s="120">
        <f>'[2]Forarbejdede produkter'!BD92</f>
        <v>0</v>
      </c>
      <c r="BF92" s="120" t="str">
        <f>'[2]Forarbejdede produkter'!BE92</f>
        <v>VS*(MCF/100)*B0*0.67*9.375</v>
      </c>
      <c r="BG92" s="120">
        <f>'[2]Forarbejdede produkter'!BF92</f>
        <v>0</v>
      </c>
      <c r="BH92" s="120">
        <f>'[2]Forarbejdede produkter'!BG92</f>
        <v>0</v>
      </c>
      <c r="BI92" s="121" t="str">
        <f>'[2]Forarbejdede produkter'!BH92</f>
        <v>VS*(MCF/100)*B0*0.67*(12/16)*4</v>
      </c>
      <c r="BJ92" s="123"/>
      <c r="BK92" s="122">
        <f>'[2]Forarbejdede produkter'!BJ92</f>
        <v>0</v>
      </c>
      <c r="BL92" s="120">
        <f>'[2]Forarbejdede produkter'!BK92</f>
        <v>0</v>
      </c>
      <c r="BM92" s="120">
        <f>'[2]Forarbejdede produkter'!BL92</f>
        <v>0</v>
      </c>
      <c r="BN92" s="120">
        <f>'[2]Forarbejdede produkter'!BM92</f>
        <v>0</v>
      </c>
      <c r="BO92" s="120" t="str">
        <f>'[2]Forarbejdede produkter'!BN92</f>
        <v>VS*(MCF/100)*B0*0.67*(12/16)</v>
      </c>
      <c r="BP92" s="120">
        <f>'[2]Forarbejdede produkter'!BO92</f>
        <v>0</v>
      </c>
      <c r="BQ92" s="120">
        <f>'[2]Forarbejdede produkter'!BP92</f>
        <v>0</v>
      </c>
      <c r="BR92" s="120">
        <f>'[2]Forarbejdede produkter'!BQ92</f>
        <v>0</v>
      </c>
      <c r="BS92" s="120">
        <f>'[2]Forarbejdede produkter'!BR92</f>
        <v>0</v>
      </c>
      <c r="BT92" s="120">
        <f>'[2]Forarbejdede produkter'!BS92</f>
        <v>0</v>
      </c>
      <c r="BU92" s="120">
        <f>'[2]Forarbejdede produkter'!BT92</f>
        <v>0</v>
      </c>
      <c r="BV92" s="120">
        <f>'[2]Forarbejdede produkter'!BU92</f>
        <v>0</v>
      </c>
      <c r="BW92" s="120">
        <f>'[2]Forarbejdede produkter'!BV92</f>
        <v>0</v>
      </c>
      <c r="BX92" s="120">
        <f>'[2]Forarbejdede produkter'!BW92</f>
        <v>0</v>
      </c>
      <c r="BY92" s="121">
        <f>'[2]Forarbejdede produkter'!BX92</f>
        <v>0</v>
      </c>
      <c r="BZ92" s="123">
        <f>'[2]Forarbejdede produkter'!BY92</f>
        <v>0</v>
      </c>
      <c r="CA92" s="122">
        <f>'[2]Forarbejdede produkter'!BZ92</f>
        <v>0</v>
      </c>
      <c r="CB92" s="120">
        <f>'[2]Forarbejdede produkter'!CA92</f>
        <v>0</v>
      </c>
      <c r="CC92" s="120">
        <f>'[2]Forarbejdede produkter'!CB92</f>
        <v>12.01</v>
      </c>
      <c r="CD92" s="120">
        <f>'[2]Forarbejdede produkter'!CC92</f>
        <v>0</v>
      </c>
      <c r="CE92" s="121">
        <f>'[2]Forarbejdede produkter'!CD92</f>
        <v>0</v>
      </c>
      <c r="CF92" s="123"/>
      <c r="CG92" s="123"/>
      <c r="CH92" s="123"/>
      <c r="CI92" s="123"/>
      <c r="CJ92" s="123"/>
      <c r="CK92" s="127">
        <f>'[2]Forarbejdede produkter'!CX92</f>
        <v>0</v>
      </c>
      <c r="CL92" s="123"/>
    </row>
    <row r="93" spans="1:90" ht="15.6" x14ac:dyDescent="0.3">
      <c r="A93" s="47">
        <f>'[2]Forarbejdede produkter'!A93</f>
        <v>89</v>
      </c>
      <c r="B93" s="48" t="str">
        <f>'[2]Forarbejdede produkter'!B93</f>
        <v>For_prod_89</v>
      </c>
      <c r="C93" s="48">
        <f>'[2]Forarbejdede produkter'!C93</f>
        <v>0</v>
      </c>
      <c r="D93" s="48">
        <f>'[2]Forarbejdede produkter'!D93</f>
        <v>0</v>
      </c>
      <c r="E93" s="48">
        <f>'[2]Forarbejdede produkter'!E93</f>
        <v>0</v>
      </c>
      <c r="F93" s="48">
        <f>'[2]Forarbejdede produkter'!F93</f>
        <v>0</v>
      </c>
      <c r="G93" s="48">
        <f>'[2]Forarbejdede produkter'!G93</f>
        <v>0</v>
      </c>
      <c r="H93" s="55"/>
      <c r="I93" s="50">
        <f>'[2]Forarbejdede produkter'!I93</f>
        <v>0</v>
      </c>
      <c r="J93" s="50">
        <f>'[2]Forarbejdede produkter'!J93</f>
        <v>0</v>
      </c>
      <c r="K93" s="50">
        <f>'[2]Forarbejdede produkter'!K93</f>
        <v>0</v>
      </c>
      <c r="L93" s="50">
        <f>'[2]Forarbejdede produkter'!L93</f>
        <v>0</v>
      </c>
      <c r="M93" s="50">
        <f>'[2]Forarbejdede produkter'!M93</f>
        <v>0</v>
      </c>
      <c r="N93" s="50">
        <f>'[2]Forarbejdede produkter'!N93</f>
        <v>0</v>
      </c>
      <c r="O93" s="50">
        <f>'[2]Forarbejdede produkter'!O93</f>
        <v>0</v>
      </c>
      <c r="Q93" s="43"/>
      <c r="R93" s="43"/>
      <c r="S93" s="43"/>
      <c r="T93" s="43"/>
      <c r="U93" s="43"/>
      <c r="V93" s="43"/>
      <c r="W93" s="43"/>
      <c r="X93" s="51"/>
      <c r="Y93" s="52">
        <f>'[2]Forarbejdede produkter'!Y93</f>
        <v>89</v>
      </c>
      <c r="Z93" s="53" t="str">
        <f>'[2]Forarbejdede produkter'!Z93</f>
        <v>For_prod_89</v>
      </c>
      <c r="AA93" s="53">
        <f>'[2]Forarbejdede produkter'!AA93</f>
        <v>0</v>
      </c>
      <c r="AB93" s="53" t="e">
        <f>'[2]Forarbejdede produkter'!AB93</f>
        <v>#N/A</v>
      </c>
      <c r="AC93" s="53" t="e">
        <f>'[2]Forarbejdede produkter'!AC93</f>
        <v>#N/A</v>
      </c>
      <c r="AD93" s="53">
        <f>'[2]Forarbejdede produkter'!AD93</f>
        <v>0</v>
      </c>
      <c r="AE93" s="53">
        <f>'[2]Forarbejdede produkter'!AE93</f>
        <v>0</v>
      </c>
      <c r="AF93" s="53">
        <f>'[2]Forarbejdede produkter'!AF93</f>
        <v>0</v>
      </c>
      <c r="AI93" s="43">
        <f>'[2]Forarbejdede produkter'!AI93</f>
        <v>89</v>
      </c>
      <c r="AJ93" s="54" t="str">
        <f>'[2]Forarbejdede produkter'!AJ93</f>
        <v>Bull_godning_afsat_på_mark_conv</v>
      </c>
      <c r="AK93" s="54" t="str">
        <f>'[2]Forarbejdede produkter'!AK93</f>
        <v>Cattle_dung_urine_field_conv</v>
      </c>
      <c r="AL93" s="54" t="str">
        <f>'[2]Forarbejdede produkter'!AL93</f>
        <v>Dung_field_conv</v>
      </c>
      <c r="AM93" s="54" t="str">
        <f>'[2]Forarbejdede produkter'!AM93</f>
        <v>Field_application</v>
      </c>
      <c r="AN93" s="54">
        <f>'[2]Forarbejdede produkter'!AN93</f>
        <v>101</v>
      </c>
      <c r="AO93" s="54" t="str">
        <f>'[2]Forarbejdede produkter'!AO93</f>
        <v>Kg</v>
      </c>
      <c r="AP93" s="118" t="str">
        <f>'[2]Forarbejdede produkter'!AP93</f>
        <v>TS; Som for gylle fra spaltestald</v>
      </c>
      <c r="AQ93" s="120">
        <f>'[2]Forarbejdede produkter'!AQ93</f>
        <v>80</v>
      </c>
      <c r="AR93" s="121" t="str">
        <f>'[2]Forarbejdede produkter'!AR93</f>
        <v>(VS_initial/100)*DM_waste</v>
      </c>
      <c r="AS93" s="123"/>
      <c r="AT93" s="123"/>
      <c r="AU93" s="122">
        <f>'[2]Forarbejdede produkter'!AT93</f>
        <v>1</v>
      </c>
      <c r="AV93" s="121">
        <f>'[2]Forarbejdede produkter'!AU93</f>
        <v>0.18</v>
      </c>
      <c r="AW93" s="123"/>
      <c r="AX93" s="122">
        <f>'[2]Forarbejdede produkter'!AW93</f>
        <v>0</v>
      </c>
      <c r="AY93" s="120" t="str">
        <f>'[2]Forarbejdede produkter'!AX93</f>
        <v>VS er samlet mængde af VS for den pågældende gødning; MCF og B0 er som anført til venstre</v>
      </c>
      <c r="AZ93" s="120" t="str">
        <f>'[2]Forarbejdede produkter'!AY93</f>
        <v>VS*(MCF/100)*B0*0.67*9.375</v>
      </c>
      <c r="BA93" s="120">
        <f>'[2]Forarbejdede produkter'!AZ93</f>
        <v>0</v>
      </c>
      <c r="BB93" s="120">
        <f>'[2]Forarbejdede produkter'!BA93</f>
        <v>0</v>
      </c>
      <c r="BC93" s="120" t="str">
        <f>'[2]Forarbejdede produkter'!BB93</f>
        <v>VS*(MCF/100)*B0*0.67*55+VS*(MCF/100)*B0*1000*4*0.02175</v>
      </c>
      <c r="BD93" s="120">
        <f>'[2]Forarbejdede produkter'!BC93</f>
        <v>0</v>
      </c>
      <c r="BE93" s="120">
        <f>'[2]Forarbejdede produkter'!BD93</f>
        <v>0</v>
      </c>
      <c r="BF93" s="120" t="str">
        <f>'[2]Forarbejdede produkter'!BE93</f>
        <v>VS*(MCF/100)*B0*0.67*9.375</v>
      </c>
      <c r="BG93" s="120">
        <f>'[2]Forarbejdede produkter'!BF93</f>
        <v>0</v>
      </c>
      <c r="BH93" s="120">
        <f>'[2]Forarbejdede produkter'!BG93</f>
        <v>0</v>
      </c>
      <c r="BI93" s="121" t="str">
        <f>'[2]Forarbejdede produkter'!BH93</f>
        <v>VS*(MCF/100)*B0*0.67*(12/16)*4</v>
      </c>
      <c r="BJ93" s="123"/>
      <c r="BK93" s="122">
        <f>'[2]Forarbejdede produkter'!BJ93</f>
        <v>0</v>
      </c>
      <c r="BL93" s="120">
        <f>'[2]Forarbejdede produkter'!BK93</f>
        <v>0</v>
      </c>
      <c r="BM93" s="120">
        <f>'[2]Forarbejdede produkter'!BL93</f>
        <v>0</v>
      </c>
      <c r="BN93" s="120">
        <f>'[2]Forarbejdede produkter'!BM93</f>
        <v>0</v>
      </c>
      <c r="BO93" s="120" t="str">
        <f>'[2]Forarbejdede produkter'!BN93</f>
        <v>VS*(MCF/100)*B0*0.67*(12/16)</v>
      </c>
      <c r="BP93" s="120">
        <f>'[2]Forarbejdede produkter'!BO93</f>
        <v>0</v>
      </c>
      <c r="BQ93" s="120">
        <f>'[2]Forarbejdede produkter'!BP93</f>
        <v>0</v>
      </c>
      <c r="BR93" s="120">
        <f>'[2]Forarbejdede produkter'!BQ93</f>
        <v>0</v>
      </c>
      <c r="BS93" s="120">
        <f>'[2]Forarbejdede produkter'!BR93</f>
        <v>0</v>
      </c>
      <c r="BT93" s="120">
        <f>'[2]Forarbejdede produkter'!BS93</f>
        <v>0</v>
      </c>
      <c r="BU93" s="120">
        <f>'[2]Forarbejdede produkter'!BT93</f>
        <v>0</v>
      </c>
      <c r="BV93" s="120">
        <f>'[2]Forarbejdede produkter'!BU93</f>
        <v>0</v>
      </c>
      <c r="BW93" s="120">
        <f>'[2]Forarbejdede produkter'!BV93</f>
        <v>1.5</v>
      </c>
      <c r="BX93" s="120">
        <f>'[2]Forarbejdede produkter'!BW93</f>
        <v>0</v>
      </c>
      <c r="BY93" s="121">
        <f>'[2]Forarbejdede produkter'!BX93</f>
        <v>0</v>
      </c>
      <c r="BZ93" s="123">
        <f>'[2]Forarbejdede produkter'!BY93</f>
        <v>7.5</v>
      </c>
      <c r="CA93" s="122">
        <f>'[2]Forarbejdede produkter'!BZ93</f>
        <v>0</v>
      </c>
      <c r="CB93" s="120">
        <f>'[2]Forarbejdede produkter'!CA93</f>
        <v>0</v>
      </c>
      <c r="CC93" s="120">
        <f>'[2]Forarbejdede produkter'!CB93</f>
        <v>7</v>
      </c>
      <c r="CD93" s="120">
        <f>'[2]Forarbejdede produkter'!CC93</f>
        <v>0</v>
      </c>
      <c r="CE93" s="121">
        <f>'[2]Forarbejdede produkter'!CD93</f>
        <v>0</v>
      </c>
      <c r="CF93" s="123"/>
      <c r="CG93" s="123"/>
      <c r="CH93" s="123"/>
      <c r="CI93" s="123"/>
      <c r="CJ93" s="123"/>
      <c r="CK93" s="127">
        <f>'[2]Forarbejdede produkter'!CX93</f>
        <v>0</v>
      </c>
      <c r="CL93" s="123"/>
    </row>
    <row r="94" spans="1:90" ht="15.6" x14ac:dyDescent="0.3">
      <c r="A94" s="47">
        <f>'[2]Forarbejdede produkter'!A94</f>
        <v>90</v>
      </c>
      <c r="B94" s="48" t="str">
        <f>'[2]Forarbejdede produkter'!B94</f>
        <v>For_prod_90</v>
      </c>
      <c r="C94" s="48">
        <f>'[2]Forarbejdede produkter'!C94</f>
        <v>0</v>
      </c>
      <c r="D94" s="48">
        <f>'[2]Forarbejdede produkter'!D94</f>
        <v>0</v>
      </c>
      <c r="E94" s="48">
        <f>'[2]Forarbejdede produkter'!E94</f>
        <v>0</v>
      </c>
      <c r="F94" s="48">
        <f>'[2]Forarbejdede produkter'!F94</f>
        <v>0</v>
      </c>
      <c r="G94" s="48">
        <f>'[2]Forarbejdede produkter'!G94</f>
        <v>0</v>
      </c>
      <c r="H94" s="55"/>
      <c r="I94" s="50">
        <f>'[2]Forarbejdede produkter'!I94</f>
        <v>0</v>
      </c>
      <c r="J94" s="50">
        <f>'[2]Forarbejdede produkter'!J94</f>
        <v>0</v>
      </c>
      <c r="K94" s="50">
        <f>'[2]Forarbejdede produkter'!K94</f>
        <v>0</v>
      </c>
      <c r="L94" s="50">
        <f>'[2]Forarbejdede produkter'!L94</f>
        <v>0</v>
      </c>
      <c r="M94" s="50">
        <f>'[2]Forarbejdede produkter'!M94</f>
        <v>0</v>
      </c>
      <c r="N94" s="50">
        <f>'[2]Forarbejdede produkter'!N94</f>
        <v>0</v>
      </c>
      <c r="O94" s="50">
        <f>'[2]Forarbejdede produkter'!O94</f>
        <v>0</v>
      </c>
      <c r="Q94" s="43"/>
      <c r="R94" s="43"/>
      <c r="S94" s="43"/>
      <c r="T94" s="43"/>
      <c r="U94" s="43"/>
      <c r="V94" s="43"/>
      <c r="W94" s="43"/>
      <c r="X94" s="51"/>
      <c r="Y94" s="52">
        <f>'[2]Forarbejdede produkter'!Y94</f>
        <v>90</v>
      </c>
      <c r="Z94" s="53" t="str">
        <f>'[2]Forarbejdede produkter'!Z94</f>
        <v>For_prod_90</v>
      </c>
      <c r="AA94" s="53">
        <f>'[2]Forarbejdede produkter'!AA94</f>
        <v>0</v>
      </c>
      <c r="AB94" s="53" t="e">
        <f>'[2]Forarbejdede produkter'!AB94</f>
        <v>#N/A</v>
      </c>
      <c r="AC94" s="53" t="e">
        <f>'[2]Forarbejdede produkter'!AC94</f>
        <v>#N/A</v>
      </c>
      <c r="AD94" s="53">
        <f>'[2]Forarbejdede produkter'!AD94</f>
        <v>0</v>
      </c>
      <c r="AE94" s="53">
        <f>'[2]Forarbejdede produkter'!AE94</f>
        <v>0</v>
      </c>
      <c r="AF94" s="53">
        <f>'[2]Forarbejdede produkter'!AF94</f>
        <v>0</v>
      </c>
      <c r="AI94" s="43">
        <f>'[2]Forarbejdede produkter'!AI94</f>
        <v>90</v>
      </c>
      <c r="AJ94" s="54" t="str">
        <f>'[2]Forarbejdede produkter'!AJ94</f>
        <v>Bull_gylle_sengestald_fast_gulv_conv</v>
      </c>
      <c r="AK94" s="54" t="str">
        <f>'[2]Forarbejdede produkter'!AK94</f>
        <v>Cattle_slurry_conv</v>
      </c>
      <c r="AL94" s="54" t="str">
        <f>'[2]Forarbejdede produkter'!AL94</f>
        <v>Livestock_manure_conv</v>
      </c>
      <c r="AM94" s="54" t="str">
        <f>'[2]Forarbejdede produkter'!AM94</f>
        <v>Field_application</v>
      </c>
      <c r="AN94" s="54">
        <f>'[2]Forarbejdede produkter'!AN94</f>
        <v>123</v>
      </c>
      <c r="AO94" s="54" t="str">
        <f>'[2]Forarbejdede produkter'!AO94</f>
        <v>Kg</v>
      </c>
      <c r="AP94" s="118">
        <f>'[2]Forarbejdede produkter'!AP94</f>
        <v>0</v>
      </c>
      <c r="AQ94" s="120">
        <f>'[2]Forarbejdede produkter'!AQ94</f>
        <v>80</v>
      </c>
      <c r="AR94" s="121" t="str">
        <f>'[2]Forarbejdede produkter'!AR94</f>
        <v>(VS_initial/100)*DM_waste+DM_straw*(1-(4.5/100))</v>
      </c>
      <c r="AS94" s="123"/>
      <c r="AT94" s="123"/>
      <c r="AU94" s="122">
        <f>'[2]Forarbejdede produkter'!AT94</f>
        <v>6.61</v>
      </c>
      <c r="AV94" s="121">
        <f>'[2]Forarbejdede produkter'!AU94</f>
        <v>0.18</v>
      </c>
      <c r="AW94" s="123"/>
      <c r="AX94" s="122">
        <f>'[2]Forarbejdede produkter'!AW94</f>
        <v>0</v>
      </c>
      <c r="AY94" s="120" t="str">
        <f>'[2]Forarbejdede produkter'!AX94</f>
        <v>VS er samlet mængde af VS for den pågældende gødning; MCF og B0 er som anført til venstre</v>
      </c>
      <c r="AZ94" s="120" t="str">
        <f>'[2]Forarbejdede produkter'!AY94</f>
        <v>VS*(MCF/100)*B0*0.67*9.375</v>
      </c>
      <c r="BA94" s="120">
        <f>'[2]Forarbejdede produkter'!AZ94</f>
        <v>0</v>
      </c>
      <c r="BB94" s="120">
        <f>'[2]Forarbejdede produkter'!BA94</f>
        <v>0</v>
      </c>
      <c r="BC94" s="120" t="str">
        <f>'[2]Forarbejdede produkter'!BB94</f>
        <v>VS*(MCF/100)*B0*0.67*55+VS*(MCF/100)*B0*1000*4*0.02175</v>
      </c>
      <c r="BD94" s="120">
        <f>'[2]Forarbejdede produkter'!BC94</f>
        <v>0</v>
      </c>
      <c r="BE94" s="120">
        <f>'[2]Forarbejdede produkter'!BD94</f>
        <v>0</v>
      </c>
      <c r="BF94" s="120" t="str">
        <f>'[2]Forarbejdede produkter'!BE94</f>
        <v>VS*(MCF/100)*B0*0.67*9.375</v>
      </c>
      <c r="BG94" s="120">
        <f>'[2]Forarbejdede produkter'!BF94</f>
        <v>0</v>
      </c>
      <c r="BH94" s="120">
        <f>'[2]Forarbejdede produkter'!BG94</f>
        <v>0</v>
      </c>
      <c r="BI94" s="121" t="str">
        <f>'[2]Forarbejdede produkter'!BH94</f>
        <v>VS*(MCF/100)*B0*0.67*(12/16)*4</v>
      </c>
      <c r="BJ94" s="123"/>
      <c r="BK94" s="122">
        <f>'[2]Forarbejdede produkter'!BJ94</f>
        <v>0</v>
      </c>
      <c r="BL94" s="120">
        <f>'[2]Forarbejdede produkter'!BK94</f>
        <v>0</v>
      </c>
      <c r="BM94" s="120">
        <f>'[2]Forarbejdede produkter'!BL94</f>
        <v>0</v>
      </c>
      <c r="BN94" s="120">
        <f>'[2]Forarbejdede produkter'!BM94</f>
        <v>0</v>
      </c>
      <c r="BO94" s="120" t="str">
        <f>'[2]Forarbejdede produkter'!BN94</f>
        <v>VS*(MCF/100)*B0*0.67*(12/16)</v>
      </c>
      <c r="BP94" s="120">
        <f>'[2]Forarbejdede produkter'!BO94</f>
        <v>0</v>
      </c>
      <c r="BQ94" s="120">
        <f>'[2]Forarbejdede produkter'!BP94</f>
        <v>0</v>
      </c>
      <c r="BR94" s="120">
        <f>'[2]Forarbejdede produkter'!BQ94</f>
        <v>0</v>
      </c>
      <c r="BS94" s="120">
        <f>'[2]Forarbejdede produkter'!BR94</f>
        <v>0</v>
      </c>
      <c r="BT94" s="120">
        <f>'[2]Forarbejdede produkter'!BS94</f>
        <v>0</v>
      </c>
      <c r="BU94" s="120">
        <f>'[2]Forarbejdede produkter'!BT94</f>
        <v>0</v>
      </c>
      <c r="BV94" s="120">
        <f>'[2]Forarbejdede produkter'!BU94</f>
        <v>0</v>
      </c>
      <c r="BW94" s="120">
        <f>'[2]Forarbejdede produkter'!BV94</f>
        <v>0</v>
      </c>
      <c r="BX94" s="120">
        <f>'[2]Forarbejdede produkter'!BW94</f>
        <v>0</v>
      </c>
      <c r="BY94" s="121">
        <f>'[2]Forarbejdede produkter'!BX94</f>
        <v>0</v>
      </c>
      <c r="BZ94" s="123">
        <f>'[2]Forarbejdede produkter'!BY94</f>
        <v>0</v>
      </c>
      <c r="CA94" s="122">
        <f>'[2]Forarbejdede produkter'!BZ94</f>
        <v>0</v>
      </c>
      <c r="CB94" s="120">
        <f>'[2]Forarbejdede produkter'!CA94</f>
        <v>0</v>
      </c>
      <c r="CC94" s="120">
        <f>'[2]Forarbejdede produkter'!CB94</f>
        <v>12</v>
      </c>
      <c r="CD94" s="120">
        <f>'[2]Forarbejdede produkter'!CC94</f>
        <v>0</v>
      </c>
      <c r="CE94" s="121">
        <f>'[2]Forarbejdede produkter'!CD94</f>
        <v>0</v>
      </c>
      <c r="CF94" s="123"/>
      <c r="CG94" s="123"/>
      <c r="CH94" s="123"/>
      <c r="CI94" s="123"/>
      <c r="CJ94" s="123"/>
      <c r="CK94" s="127">
        <f>'[2]Forarbejdede produkter'!CX94</f>
        <v>0</v>
      </c>
      <c r="CL94" s="123"/>
    </row>
    <row r="95" spans="1:90" ht="15.6" x14ac:dyDescent="0.3">
      <c r="A95" s="47">
        <f>'[2]Forarbejdede produkter'!A95</f>
        <v>91</v>
      </c>
      <c r="B95" s="48" t="str">
        <f>'[2]Forarbejdede produkter'!B95</f>
        <v>For_prod_91</v>
      </c>
      <c r="C95" s="48">
        <f>'[2]Forarbejdede produkter'!C95</f>
        <v>0</v>
      </c>
      <c r="D95" s="48">
        <f>'[2]Forarbejdede produkter'!D95</f>
        <v>0</v>
      </c>
      <c r="E95" s="48">
        <f>'[2]Forarbejdede produkter'!E95</f>
        <v>0</v>
      </c>
      <c r="F95" s="48">
        <f>'[2]Forarbejdede produkter'!F95</f>
        <v>0</v>
      </c>
      <c r="G95" s="48">
        <f>'[2]Forarbejdede produkter'!G95</f>
        <v>0</v>
      </c>
      <c r="H95" s="55"/>
      <c r="I95" s="50">
        <f>'[2]Forarbejdede produkter'!I95</f>
        <v>0</v>
      </c>
      <c r="J95" s="50">
        <f>'[2]Forarbejdede produkter'!J95</f>
        <v>0</v>
      </c>
      <c r="K95" s="50">
        <f>'[2]Forarbejdede produkter'!K95</f>
        <v>0</v>
      </c>
      <c r="L95" s="50">
        <f>'[2]Forarbejdede produkter'!L95</f>
        <v>0</v>
      </c>
      <c r="M95" s="50">
        <f>'[2]Forarbejdede produkter'!M95</f>
        <v>0</v>
      </c>
      <c r="N95" s="50">
        <f>'[2]Forarbejdede produkter'!N95</f>
        <v>0</v>
      </c>
      <c r="O95" s="50">
        <f>'[2]Forarbejdede produkter'!O95</f>
        <v>0</v>
      </c>
      <c r="Q95" s="43"/>
      <c r="R95" s="43"/>
      <c r="S95" s="43"/>
      <c r="T95" s="43"/>
      <c r="U95" s="43"/>
      <c r="V95" s="43"/>
      <c r="W95" s="43"/>
      <c r="X95" s="51"/>
      <c r="Y95" s="52">
        <f>'[2]Forarbejdede produkter'!Y95</f>
        <v>91</v>
      </c>
      <c r="Z95" s="53" t="str">
        <f>'[2]Forarbejdede produkter'!Z95</f>
        <v>For_prod_91</v>
      </c>
      <c r="AA95" s="53">
        <f>'[2]Forarbejdede produkter'!AA95</f>
        <v>0</v>
      </c>
      <c r="AB95" s="53" t="e">
        <f>'[2]Forarbejdede produkter'!AB95</f>
        <v>#N/A</v>
      </c>
      <c r="AC95" s="53" t="e">
        <f>'[2]Forarbejdede produkter'!AC95</f>
        <v>#N/A</v>
      </c>
      <c r="AD95" s="53">
        <f>'[2]Forarbejdede produkter'!AD95</f>
        <v>0</v>
      </c>
      <c r="AE95" s="53">
        <f>'[2]Forarbejdede produkter'!AE95</f>
        <v>0</v>
      </c>
      <c r="AF95" s="53">
        <f>'[2]Forarbejdede produkter'!AF95</f>
        <v>0</v>
      </c>
      <c r="AI95" s="43">
        <f>'[2]Forarbejdede produkter'!AI95</f>
        <v>91</v>
      </c>
      <c r="AJ95" s="54" t="str">
        <f>'[2]Forarbejdede produkter'!AJ95</f>
        <v>Bull_gylle_sengestald_draenet_conv</v>
      </c>
      <c r="AK95" s="54" t="str">
        <f>'[2]Forarbejdede produkter'!AK95</f>
        <v>Cattle_slurry_conv</v>
      </c>
      <c r="AL95" s="54" t="str">
        <f>'[2]Forarbejdede produkter'!AL95</f>
        <v>Livestock_manure_conv</v>
      </c>
      <c r="AM95" s="54" t="str">
        <f>'[2]Forarbejdede produkter'!AM95</f>
        <v>Field_application</v>
      </c>
      <c r="AN95" s="54">
        <f>'[2]Forarbejdede produkter'!AN95</f>
        <v>123</v>
      </c>
      <c r="AO95" s="54" t="str">
        <f>'[2]Forarbejdede produkter'!AO95</f>
        <v>Kg</v>
      </c>
      <c r="AP95" s="118">
        <f>'[2]Forarbejdede produkter'!AP95</f>
        <v>0</v>
      </c>
      <c r="AQ95" s="120">
        <f>'[2]Forarbejdede produkter'!AQ95</f>
        <v>80</v>
      </c>
      <c r="AR95" s="121" t="str">
        <f>'[2]Forarbejdede produkter'!AR95</f>
        <v>(VS_initial/100)*DM_waste+DM_straw*(1-(4.5/100))</v>
      </c>
      <c r="AS95" s="123"/>
      <c r="AT95" s="123"/>
      <c r="AU95" s="122">
        <f>'[2]Forarbejdede produkter'!AT95</f>
        <v>6.61</v>
      </c>
      <c r="AV95" s="121">
        <f>'[2]Forarbejdede produkter'!AU95</f>
        <v>0.18</v>
      </c>
      <c r="AW95" s="123"/>
      <c r="AX95" s="122">
        <f>'[2]Forarbejdede produkter'!AW95</f>
        <v>0</v>
      </c>
      <c r="AY95" s="120" t="str">
        <f>'[2]Forarbejdede produkter'!AX95</f>
        <v>VS er samlet mængde af VS for den pågældende gødning; MCF og B0 er som anført til venstre</v>
      </c>
      <c r="AZ95" s="120" t="str">
        <f>'[2]Forarbejdede produkter'!AY95</f>
        <v>VS*(MCF/100)*B0*0.67*9.375</v>
      </c>
      <c r="BA95" s="120">
        <f>'[2]Forarbejdede produkter'!AZ95</f>
        <v>0</v>
      </c>
      <c r="BB95" s="120">
        <f>'[2]Forarbejdede produkter'!BA95</f>
        <v>0</v>
      </c>
      <c r="BC95" s="120" t="str">
        <f>'[2]Forarbejdede produkter'!BB95</f>
        <v>VS*(MCF/100)*B0*0.67*55+VS*(MCF/100)*B0*1000*4*0.02175</v>
      </c>
      <c r="BD95" s="120">
        <f>'[2]Forarbejdede produkter'!BC95</f>
        <v>0</v>
      </c>
      <c r="BE95" s="120">
        <f>'[2]Forarbejdede produkter'!BD95</f>
        <v>0</v>
      </c>
      <c r="BF95" s="120" t="str">
        <f>'[2]Forarbejdede produkter'!BE95</f>
        <v>VS*(MCF/100)*B0*0.67*9.375</v>
      </c>
      <c r="BG95" s="120">
        <f>'[2]Forarbejdede produkter'!BF95</f>
        <v>0</v>
      </c>
      <c r="BH95" s="120">
        <f>'[2]Forarbejdede produkter'!BG95</f>
        <v>0</v>
      </c>
      <c r="BI95" s="121" t="str">
        <f>'[2]Forarbejdede produkter'!BH95</f>
        <v>VS*(MCF/100)*B0*0.67*(12/16)*4</v>
      </c>
      <c r="BJ95" s="123"/>
      <c r="BK95" s="122">
        <f>'[2]Forarbejdede produkter'!BJ95</f>
        <v>0</v>
      </c>
      <c r="BL95" s="120">
        <f>'[2]Forarbejdede produkter'!BK95</f>
        <v>0</v>
      </c>
      <c r="BM95" s="120">
        <f>'[2]Forarbejdede produkter'!BL95</f>
        <v>0</v>
      </c>
      <c r="BN95" s="120">
        <f>'[2]Forarbejdede produkter'!BM95</f>
        <v>0</v>
      </c>
      <c r="BO95" s="120" t="str">
        <f>'[2]Forarbejdede produkter'!BN95</f>
        <v>VS*(MCF/100)*B0*0.67*(12/16)</v>
      </c>
      <c r="BP95" s="120">
        <f>'[2]Forarbejdede produkter'!BO95</f>
        <v>0</v>
      </c>
      <c r="BQ95" s="120">
        <f>'[2]Forarbejdede produkter'!BP95</f>
        <v>0</v>
      </c>
      <c r="BR95" s="120">
        <f>'[2]Forarbejdede produkter'!BQ95</f>
        <v>0</v>
      </c>
      <c r="BS95" s="120">
        <f>'[2]Forarbejdede produkter'!BR95</f>
        <v>0</v>
      </c>
      <c r="BT95" s="120">
        <f>'[2]Forarbejdede produkter'!BS95</f>
        <v>0</v>
      </c>
      <c r="BU95" s="120">
        <f>'[2]Forarbejdede produkter'!BT95</f>
        <v>0</v>
      </c>
      <c r="BV95" s="120">
        <f>'[2]Forarbejdede produkter'!BU95</f>
        <v>0</v>
      </c>
      <c r="BW95" s="120">
        <f>'[2]Forarbejdede produkter'!BV95</f>
        <v>0</v>
      </c>
      <c r="BX95" s="120">
        <f>'[2]Forarbejdede produkter'!BW95</f>
        <v>0</v>
      </c>
      <c r="BY95" s="121">
        <f>'[2]Forarbejdede produkter'!BX95</f>
        <v>0</v>
      </c>
      <c r="BZ95" s="123">
        <f>'[2]Forarbejdede produkter'!BY95</f>
        <v>0</v>
      </c>
      <c r="CA95" s="122">
        <f>'[2]Forarbejdede produkter'!BZ95</f>
        <v>0</v>
      </c>
      <c r="CB95" s="120">
        <f>'[2]Forarbejdede produkter'!CA95</f>
        <v>0</v>
      </c>
      <c r="CC95" s="120">
        <f>'[2]Forarbejdede produkter'!CB95</f>
        <v>6.24</v>
      </c>
      <c r="CD95" s="120">
        <f>'[2]Forarbejdede produkter'!CC95</f>
        <v>0</v>
      </c>
      <c r="CE95" s="121">
        <f>'[2]Forarbejdede produkter'!CD95</f>
        <v>0</v>
      </c>
      <c r="CF95" s="123"/>
      <c r="CG95" s="123"/>
      <c r="CH95" s="123"/>
      <c r="CI95" s="123"/>
      <c r="CJ95" s="123"/>
      <c r="CK95" s="127">
        <f>'[2]Forarbejdede produkter'!CX95</f>
        <v>0</v>
      </c>
      <c r="CL95" s="123"/>
    </row>
    <row r="96" spans="1:90" ht="15.6" x14ac:dyDescent="0.3">
      <c r="A96" s="47">
        <f>'[2]Forarbejdede produkter'!A96</f>
        <v>92</v>
      </c>
      <c r="B96" s="48" t="str">
        <f>'[2]Forarbejdede produkter'!B96</f>
        <v>For_prod_92</v>
      </c>
      <c r="C96" s="48">
        <f>'[2]Forarbejdede produkter'!C96</f>
        <v>0</v>
      </c>
      <c r="D96" s="48">
        <f>'[2]Forarbejdede produkter'!D96</f>
        <v>0</v>
      </c>
      <c r="E96" s="48">
        <f>'[2]Forarbejdede produkter'!E96</f>
        <v>0</v>
      </c>
      <c r="F96" s="48">
        <f>'[2]Forarbejdede produkter'!F96</f>
        <v>0</v>
      </c>
      <c r="G96" s="48">
        <f>'[2]Forarbejdede produkter'!G96</f>
        <v>0</v>
      </c>
      <c r="H96" s="55"/>
      <c r="I96" s="50">
        <f>'[2]Forarbejdede produkter'!I96</f>
        <v>0</v>
      </c>
      <c r="J96" s="50">
        <f>'[2]Forarbejdede produkter'!J96</f>
        <v>0</v>
      </c>
      <c r="K96" s="50">
        <f>'[2]Forarbejdede produkter'!K96</f>
        <v>0</v>
      </c>
      <c r="L96" s="50">
        <f>'[2]Forarbejdede produkter'!L96</f>
        <v>0</v>
      </c>
      <c r="M96" s="50">
        <f>'[2]Forarbejdede produkter'!M96</f>
        <v>0</v>
      </c>
      <c r="N96" s="50">
        <f>'[2]Forarbejdede produkter'!N96</f>
        <v>0</v>
      </c>
      <c r="O96" s="50">
        <f>'[2]Forarbejdede produkter'!O96</f>
        <v>0</v>
      </c>
      <c r="Q96" s="43"/>
      <c r="R96" s="43"/>
      <c r="S96" s="43"/>
      <c r="T96" s="43"/>
      <c r="U96" s="43"/>
      <c r="V96" s="43"/>
      <c r="W96" s="43"/>
      <c r="X96" s="51"/>
      <c r="Y96" s="52">
        <f>'[2]Forarbejdede produkter'!Y96</f>
        <v>92</v>
      </c>
      <c r="Z96" s="53" t="str">
        <f>'[2]Forarbejdede produkter'!Z96</f>
        <v>For_prod_92</v>
      </c>
      <c r="AA96" s="53">
        <f>'[2]Forarbejdede produkter'!AA96</f>
        <v>0</v>
      </c>
      <c r="AB96" s="53" t="e">
        <f>'[2]Forarbejdede produkter'!AB96</f>
        <v>#N/A</v>
      </c>
      <c r="AC96" s="53" t="e">
        <f>'[2]Forarbejdede produkter'!AC96</f>
        <v>#N/A</v>
      </c>
      <c r="AD96" s="53">
        <f>'[2]Forarbejdede produkter'!AD96</f>
        <v>0</v>
      </c>
      <c r="AE96" s="53">
        <f>'[2]Forarbejdede produkter'!AE96</f>
        <v>0</v>
      </c>
      <c r="AF96" s="53">
        <f>'[2]Forarbejdede produkter'!AF96</f>
        <v>0</v>
      </c>
      <c r="AI96" s="43">
        <f>'[2]Forarbejdede produkter'!AI96</f>
        <v>92</v>
      </c>
      <c r="AJ96" s="54" t="str">
        <f>'[2]Forarbejdede produkter'!AJ96</f>
        <v>Bull_gylle_dybstroelse_spalter_linespil_conv</v>
      </c>
      <c r="AK96" s="54" t="str">
        <f>'[2]Forarbejdede produkter'!AK96</f>
        <v>Cattle_slurry_conv</v>
      </c>
      <c r="AL96" s="54" t="str">
        <f>'[2]Forarbejdede produkter'!AL96</f>
        <v>Livestock_manure_conv</v>
      </c>
      <c r="AM96" s="54" t="str">
        <f>'[2]Forarbejdede produkter'!AM96</f>
        <v>Field_application</v>
      </c>
      <c r="AN96" s="54">
        <f>'[2]Forarbejdede produkter'!AN96</f>
        <v>89</v>
      </c>
      <c r="AO96" s="54" t="str">
        <f>'[2]Forarbejdede produkter'!AO96</f>
        <v>Kg</v>
      </c>
      <c r="AP96" s="118">
        <f>'[2]Forarbejdede produkter'!AP96</f>
        <v>0</v>
      </c>
      <c r="AQ96" s="120">
        <f>'[2]Forarbejdede produkter'!AQ96</f>
        <v>80</v>
      </c>
      <c r="AR96" s="121" t="str">
        <f>'[2]Forarbejdede produkter'!AR96</f>
        <v>(VS_initial/100)*DM_waste+DM_straw*(1-(4.5/100))</v>
      </c>
      <c r="AS96" s="123"/>
      <c r="AT96" s="123"/>
      <c r="AU96" s="122">
        <f>'[2]Forarbejdede produkter'!AT96</f>
        <v>6.61</v>
      </c>
      <c r="AV96" s="121">
        <f>'[2]Forarbejdede produkter'!AU96</f>
        <v>0.18</v>
      </c>
      <c r="AW96" s="123"/>
      <c r="AX96" s="122">
        <f>'[2]Forarbejdede produkter'!AW96</f>
        <v>0</v>
      </c>
      <c r="AY96" s="120" t="str">
        <f>'[2]Forarbejdede produkter'!AX96</f>
        <v>VS er samlet mængde af VS for den pågældende gødning; MCF og B0 er som anført til venstre</v>
      </c>
      <c r="AZ96" s="120" t="str">
        <f>'[2]Forarbejdede produkter'!AY96</f>
        <v>VS*(MCF/100)*B0*0.67*9.375</v>
      </c>
      <c r="BA96" s="120">
        <f>'[2]Forarbejdede produkter'!AZ96</f>
        <v>0</v>
      </c>
      <c r="BB96" s="120">
        <f>'[2]Forarbejdede produkter'!BA96</f>
        <v>0</v>
      </c>
      <c r="BC96" s="120" t="str">
        <f>'[2]Forarbejdede produkter'!BB96</f>
        <v>VS*(MCF/100)*B0*0.67*55+VS*(MCF/100)*B0*1000*4*0.02175</v>
      </c>
      <c r="BD96" s="120">
        <f>'[2]Forarbejdede produkter'!BC96</f>
        <v>0</v>
      </c>
      <c r="BE96" s="120">
        <f>'[2]Forarbejdede produkter'!BD96</f>
        <v>0</v>
      </c>
      <c r="BF96" s="120" t="str">
        <f>'[2]Forarbejdede produkter'!BE96</f>
        <v>VS*(MCF/100)*B0*0.67*9.375</v>
      </c>
      <c r="BG96" s="120">
        <f>'[2]Forarbejdede produkter'!BF96</f>
        <v>0</v>
      </c>
      <c r="BH96" s="120">
        <f>'[2]Forarbejdede produkter'!BG96</f>
        <v>0</v>
      </c>
      <c r="BI96" s="121" t="str">
        <f>'[2]Forarbejdede produkter'!BH96</f>
        <v>VS*(MCF/100)*B0*0.67*(12/16)*4</v>
      </c>
      <c r="BJ96" s="123"/>
      <c r="BK96" s="122">
        <f>'[2]Forarbejdede produkter'!BJ96</f>
        <v>0</v>
      </c>
      <c r="BL96" s="120">
        <f>'[2]Forarbejdede produkter'!BK96</f>
        <v>0</v>
      </c>
      <c r="BM96" s="120">
        <f>'[2]Forarbejdede produkter'!BL96</f>
        <v>0</v>
      </c>
      <c r="BN96" s="120">
        <f>'[2]Forarbejdede produkter'!BM96</f>
        <v>0</v>
      </c>
      <c r="BO96" s="120" t="str">
        <f>'[2]Forarbejdede produkter'!BN96</f>
        <v>VS*(MCF/100)*B0*0.67*(12/16)</v>
      </c>
      <c r="BP96" s="120">
        <f>'[2]Forarbejdede produkter'!BO96</f>
        <v>0</v>
      </c>
      <c r="BQ96" s="120">
        <f>'[2]Forarbejdede produkter'!BP96</f>
        <v>0</v>
      </c>
      <c r="BR96" s="120">
        <f>'[2]Forarbejdede produkter'!BQ96</f>
        <v>0</v>
      </c>
      <c r="BS96" s="120">
        <f>'[2]Forarbejdede produkter'!BR96</f>
        <v>0</v>
      </c>
      <c r="BT96" s="120">
        <f>'[2]Forarbejdede produkter'!BS96</f>
        <v>0</v>
      </c>
      <c r="BU96" s="120">
        <f>'[2]Forarbejdede produkter'!BT96</f>
        <v>0</v>
      </c>
      <c r="BV96" s="120">
        <f>'[2]Forarbejdede produkter'!BU96</f>
        <v>0</v>
      </c>
      <c r="BW96" s="120">
        <f>'[2]Forarbejdede produkter'!BV96</f>
        <v>0</v>
      </c>
      <c r="BX96" s="120">
        <f>'[2]Forarbejdede produkter'!BW96</f>
        <v>0</v>
      </c>
      <c r="BY96" s="121">
        <f>'[2]Forarbejdede produkter'!BX96</f>
        <v>0</v>
      </c>
      <c r="BZ96" s="123">
        <f>'[2]Forarbejdede produkter'!BY96</f>
        <v>0</v>
      </c>
      <c r="CA96" s="122">
        <f>'[2]Forarbejdede produkter'!BZ96</f>
        <v>0</v>
      </c>
      <c r="CB96" s="120">
        <f>'[2]Forarbejdede produkter'!CA96</f>
        <v>0</v>
      </c>
      <c r="CC96" s="120">
        <f>'[2]Forarbejdede produkter'!CB96</f>
        <v>7.21</v>
      </c>
      <c r="CD96" s="120">
        <f>'[2]Forarbejdede produkter'!CC96</f>
        <v>0</v>
      </c>
      <c r="CE96" s="121">
        <f>'[2]Forarbejdede produkter'!CD96</f>
        <v>0</v>
      </c>
      <c r="CF96" s="123"/>
      <c r="CG96" s="123"/>
      <c r="CH96" s="123"/>
      <c r="CI96" s="123"/>
      <c r="CJ96" s="123"/>
      <c r="CK96" s="127">
        <f>'[2]Forarbejdede produkter'!CX96</f>
        <v>0</v>
      </c>
      <c r="CL96" s="123"/>
    </row>
    <row r="97" spans="1:90" ht="15.6" x14ac:dyDescent="0.3">
      <c r="A97" s="47">
        <f>'[2]Forarbejdede produkter'!A97</f>
        <v>93</v>
      </c>
      <c r="B97" s="48" t="str">
        <f>'[2]Forarbejdede produkter'!B97</f>
        <v>For_prod_93</v>
      </c>
      <c r="C97" s="48">
        <f>'[2]Forarbejdede produkter'!C97</f>
        <v>0</v>
      </c>
      <c r="D97" s="48">
        <f>'[2]Forarbejdede produkter'!D97</f>
        <v>0</v>
      </c>
      <c r="E97" s="48">
        <f>'[2]Forarbejdede produkter'!E97</f>
        <v>0</v>
      </c>
      <c r="F97" s="48">
        <f>'[2]Forarbejdede produkter'!F97</f>
        <v>0</v>
      </c>
      <c r="G97" s="48">
        <f>'[2]Forarbejdede produkter'!G97</f>
        <v>0</v>
      </c>
      <c r="H97" s="55"/>
      <c r="I97" s="50">
        <f>'[2]Forarbejdede produkter'!I97</f>
        <v>0</v>
      </c>
      <c r="J97" s="50">
        <f>'[2]Forarbejdede produkter'!J97</f>
        <v>0</v>
      </c>
      <c r="K97" s="50">
        <f>'[2]Forarbejdede produkter'!K97</f>
        <v>0</v>
      </c>
      <c r="L97" s="50">
        <f>'[2]Forarbejdede produkter'!L97</f>
        <v>0</v>
      </c>
      <c r="M97" s="50">
        <f>'[2]Forarbejdede produkter'!M97</f>
        <v>0</v>
      </c>
      <c r="N97" s="50">
        <f>'[2]Forarbejdede produkter'!N97</f>
        <v>0</v>
      </c>
      <c r="O97" s="50">
        <f>'[2]Forarbejdede produkter'!O97</f>
        <v>0</v>
      </c>
      <c r="Q97" s="43"/>
      <c r="R97" s="43"/>
      <c r="S97" s="43"/>
      <c r="T97" s="43"/>
      <c r="U97" s="43"/>
      <c r="V97" s="43"/>
      <c r="W97" s="43"/>
      <c r="X97" s="51"/>
      <c r="Y97" s="52">
        <f>'[2]Forarbejdede produkter'!Y97</f>
        <v>93</v>
      </c>
      <c r="Z97" s="53" t="str">
        <f>'[2]Forarbejdede produkter'!Z97</f>
        <v>For_prod_93</v>
      </c>
      <c r="AA97" s="53">
        <f>'[2]Forarbejdede produkter'!AA97</f>
        <v>0</v>
      </c>
      <c r="AB97" s="53" t="e">
        <f>'[2]Forarbejdede produkter'!AB97</f>
        <v>#N/A</v>
      </c>
      <c r="AC97" s="53" t="e">
        <f>'[2]Forarbejdede produkter'!AC97</f>
        <v>#N/A</v>
      </c>
      <c r="AD97" s="53">
        <f>'[2]Forarbejdede produkter'!AD97</f>
        <v>0</v>
      </c>
      <c r="AE97" s="53">
        <f>'[2]Forarbejdede produkter'!AE97</f>
        <v>0</v>
      </c>
      <c r="AF97" s="53">
        <f>'[2]Forarbejdede produkter'!AF97</f>
        <v>0</v>
      </c>
      <c r="AI97" s="43">
        <f>'[2]Forarbejdede produkter'!AI97</f>
        <v>93</v>
      </c>
      <c r="AJ97" s="54" t="str">
        <f>'[2]Forarbejdede produkter'!AJ97</f>
        <v>Bull_gylle_dybstroelse_spalter_ring_bag_conv</v>
      </c>
      <c r="AK97" s="54" t="str">
        <f>'[2]Forarbejdede produkter'!AK97</f>
        <v>Cattle_slurry_conv</v>
      </c>
      <c r="AL97" s="54" t="str">
        <f>'[2]Forarbejdede produkter'!AL97</f>
        <v>Livestock_manure_conv</v>
      </c>
      <c r="AM97" s="54" t="str">
        <f>'[2]Forarbejdede produkter'!AM97</f>
        <v>Field_application</v>
      </c>
      <c r="AN97" s="54">
        <f>'[2]Forarbejdede produkter'!AN97</f>
        <v>89</v>
      </c>
      <c r="AO97" s="54" t="str">
        <f>'[2]Forarbejdede produkter'!AO97</f>
        <v>Kg</v>
      </c>
      <c r="AP97" s="118">
        <f>'[2]Forarbejdede produkter'!AP97</f>
        <v>0</v>
      </c>
      <c r="AQ97" s="120">
        <f>'[2]Forarbejdede produkter'!AQ97</f>
        <v>80</v>
      </c>
      <c r="AR97" s="121" t="str">
        <f>'[2]Forarbejdede produkter'!AR97</f>
        <v>(VS_initial/100)*DM_waste+DM_straw*(1-(4.5/100))</v>
      </c>
      <c r="AS97" s="123"/>
      <c r="AT97" s="123"/>
      <c r="AU97" s="122">
        <f>'[2]Forarbejdede produkter'!AT97</f>
        <v>6.61</v>
      </c>
      <c r="AV97" s="121">
        <f>'[2]Forarbejdede produkter'!AU97</f>
        <v>0.18</v>
      </c>
      <c r="AW97" s="123"/>
      <c r="AX97" s="122">
        <f>'[2]Forarbejdede produkter'!AW97</f>
        <v>0</v>
      </c>
      <c r="AY97" s="120" t="str">
        <f>'[2]Forarbejdede produkter'!AX97</f>
        <v>VS er samlet mængde af VS for den pågældende gødning; MCF og B0 er som anført til venstre</v>
      </c>
      <c r="AZ97" s="120" t="str">
        <f>'[2]Forarbejdede produkter'!AY97</f>
        <v>VS*(MCF/100)*B0*0.67*9.375</v>
      </c>
      <c r="BA97" s="120">
        <f>'[2]Forarbejdede produkter'!AZ97</f>
        <v>0</v>
      </c>
      <c r="BB97" s="120">
        <f>'[2]Forarbejdede produkter'!BA97</f>
        <v>0</v>
      </c>
      <c r="BC97" s="120" t="str">
        <f>'[2]Forarbejdede produkter'!BB97</f>
        <v>VS*(MCF/100)*B0*0.67*55+VS*(MCF/100)*B0*1000*4*0.02175</v>
      </c>
      <c r="BD97" s="120">
        <f>'[2]Forarbejdede produkter'!BC97</f>
        <v>0</v>
      </c>
      <c r="BE97" s="120">
        <f>'[2]Forarbejdede produkter'!BD97</f>
        <v>0</v>
      </c>
      <c r="BF97" s="120" t="str">
        <f>'[2]Forarbejdede produkter'!BE97</f>
        <v>VS*(MCF/100)*B0*0.67*9.375</v>
      </c>
      <c r="BG97" s="120">
        <f>'[2]Forarbejdede produkter'!BF97</f>
        <v>0</v>
      </c>
      <c r="BH97" s="120">
        <f>'[2]Forarbejdede produkter'!BG97</f>
        <v>0</v>
      </c>
      <c r="BI97" s="121" t="str">
        <f>'[2]Forarbejdede produkter'!BH97</f>
        <v>VS*(MCF/100)*B0*0.67*(12/16)*4</v>
      </c>
      <c r="BJ97" s="123"/>
      <c r="BK97" s="122">
        <f>'[2]Forarbejdede produkter'!BJ97</f>
        <v>0</v>
      </c>
      <c r="BL97" s="120">
        <f>'[2]Forarbejdede produkter'!BK97</f>
        <v>0</v>
      </c>
      <c r="BM97" s="120">
        <f>'[2]Forarbejdede produkter'!BL97</f>
        <v>0</v>
      </c>
      <c r="BN97" s="120">
        <f>'[2]Forarbejdede produkter'!BM97</f>
        <v>0</v>
      </c>
      <c r="BO97" s="120" t="str">
        <f>'[2]Forarbejdede produkter'!BN97</f>
        <v>VS*(MCF/100)*B0*0.67*(12/16)</v>
      </c>
      <c r="BP97" s="120">
        <f>'[2]Forarbejdede produkter'!BO97</f>
        <v>0</v>
      </c>
      <c r="BQ97" s="120">
        <f>'[2]Forarbejdede produkter'!BP97</f>
        <v>0</v>
      </c>
      <c r="BR97" s="120">
        <f>'[2]Forarbejdede produkter'!BQ97</f>
        <v>0</v>
      </c>
      <c r="BS97" s="120">
        <f>'[2]Forarbejdede produkter'!BR97</f>
        <v>0</v>
      </c>
      <c r="BT97" s="120">
        <f>'[2]Forarbejdede produkter'!BS97</f>
        <v>0</v>
      </c>
      <c r="BU97" s="120">
        <f>'[2]Forarbejdede produkter'!BT97</f>
        <v>0</v>
      </c>
      <c r="BV97" s="120">
        <f>'[2]Forarbejdede produkter'!BU97</f>
        <v>0</v>
      </c>
      <c r="BW97" s="120">
        <f>'[2]Forarbejdede produkter'!BV97</f>
        <v>0</v>
      </c>
      <c r="BX97" s="120">
        <f>'[2]Forarbejdede produkter'!BW97</f>
        <v>0</v>
      </c>
      <c r="BY97" s="121">
        <f>'[2]Forarbejdede produkter'!BX97</f>
        <v>0</v>
      </c>
      <c r="BZ97" s="123">
        <f>'[2]Forarbejdede produkter'!BY97</f>
        <v>0</v>
      </c>
      <c r="CA97" s="122">
        <f>'[2]Forarbejdede produkter'!BZ97</f>
        <v>0</v>
      </c>
      <c r="CB97" s="120">
        <f>'[2]Forarbejdede produkter'!CA97</f>
        <v>0</v>
      </c>
      <c r="CC97" s="120">
        <f>'[2]Forarbejdede produkter'!CB97</f>
        <v>8.1</v>
      </c>
      <c r="CD97" s="120">
        <f>'[2]Forarbejdede produkter'!CC97</f>
        <v>0</v>
      </c>
      <c r="CE97" s="121">
        <f>'[2]Forarbejdede produkter'!CD97</f>
        <v>0</v>
      </c>
      <c r="CF97" s="123"/>
      <c r="CG97" s="123"/>
      <c r="CH97" s="123"/>
      <c r="CI97" s="123"/>
      <c r="CJ97" s="123"/>
      <c r="CK97" s="127">
        <f>'[2]Forarbejdede produkter'!CX97</f>
        <v>0</v>
      </c>
      <c r="CL97" s="123"/>
    </row>
    <row r="98" spans="1:90" ht="15.6" x14ac:dyDescent="0.3">
      <c r="A98" s="47">
        <f>'[2]Forarbejdede produkter'!A98</f>
        <v>94</v>
      </c>
      <c r="B98" s="48" t="str">
        <f>'[2]Forarbejdede produkter'!B98</f>
        <v>For_prod_94</v>
      </c>
      <c r="C98" s="48">
        <f>'[2]Forarbejdede produkter'!C98</f>
        <v>0</v>
      </c>
      <c r="D98" s="48">
        <f>'[2]Forarbejdede produkter'!D98</f>
        <v>0</v>
      </c>
      <c r="E98" s="48">
        <f>'[2]Forarbejdede produkter'!E98</f>
        <v>0</v>
      </c>
      <c r="F98" s="48">
        <f>'[2]Forarbejdede produkter'!F98</f>
        <v>0</v>
      </c>
      <c r="G98" s="48">
        <f>'[2]Forarbejdede produkter'!G98</f>
        <v>0</v>
      </c>
      <c r="H98" s="55"/>
      <c r="I98" s="50">
        <f>'[2]Forarbejdede produkter'!I98</f>
        <v>0</v>
      </c>
      <c r="J98" s="50">
        <f>'[2]Forarbejdede produkter'!J98</f>
        <v>0</v>
      </c>
      <c r="K98" s="50">
        <f>'[2]Forarbejdede produkter'!K98</f>
        <v>0</v>
      </c>
      <c r="L98" s="50">
        <f>'[2]Forarbejdede produkter'!L98</f>
        <v>0</v>
      </c>
      <c r="M98" s="50">
        <f>'[2]Forarbejdede produkter'!M98</f>
        <v>0</v>
      </c>
      <c r="N98" s="50">
        <f>'[2]Forarbejdede produkter'!N98</f>
        <v>0</v>
      </c>
      <c r="O98" s="50">
        <f>'[2]Forarbejdede produkter'!O98</f>
        <v>0</v>
      </c>
      <c r="Q98" s="43"/>
      <c r="R98" s="43"/>
      <c r="S98" s="43"/>
      <c r="T98" s="43"/>
      <c r="U98" s="43"/>
      <c r="V98" s="43"/>
      <c r="W98" s="43"/>
      <c r="X98" s="51"/>
      <c r="Y98" s="52">
        <f>'[2]Forarbejdede produkter'!Y98</f>
        <v>94</v>
      </c>
      <c r="Z98" s="53" t="str">
        <f>'[2]Forarbejdede produkter'!Z98</f>
        <v>For_prod_94</v>
      </c>
      <c r="AA98" s="53">
        <f>'[2]Forarbejdede produkter'!AA98</f>
        <v>0</v>
      </c>
      <c r="AB98" s="53" t="e">
        <f>'[2]Forarbejdede produkter'!AB98</f>
        <v>#N/A</v>
      </c>
      <c r="AC98" s="53" t="e">
        <f>'[2]Forarbejdede produkter'!AC98</f>
        <v>#N/A</v>
      </c>
      <c r="AD98" s="53">
        <f>'[2]Forarbejdede produkter'!AD98</f>
        <v>0</v>
      </c>
      <c r="AE98" s="53">
        <f>'[2]Forarbejdede produkter'!AE98</f>
        <v>0</v>
      </c>
      <c r="AF98" s="53">
        <f>'[2]Forarbejdede produkter'!AF98</f>
        <v>0</v>
      </c>
      <c r="AI98" s="43">
        <f>'[2]Forarbejdede produkter'!AI98</f>
        <v>94</v>
      </c>
      <c r="AJ98" s="54" t="str">
        <f>'[2]Forarbejdede produkter'!AJ98</f>
        <v>Bull_gylle_spaltestald_conv</v>
      </c>
      <c r="AK98" s="54" t="str">
        <f>'[2]Forarbejdede produkter'!AK98</f>
        <v>Cattle_slurry_conv</v>
      </c>
      <c r="AL98" s="54" t="str">
        <f>'[2]Forarbejdede produkter'!AL98</f>
        <v>Livestock_manure_conv</v>
      </c>
      <c r="AM98" s="54" t="str">
        <f>'[2]Forarbejdede produkter'!AM98</f>
        <v>Field_application</v>
      </c>
      <c r="AN98" s="54">
        <f>'[2]Forarbejdede produkter'!AN98</f>
        <v>101</v>
      </c>
      <c r="AO98" s="54" t="str">
        <f>'[2]Forarbejdede produkter'!AO98</f>
        <v>Kg</v>
      </c>
      <c r="AP98" s="118">
        <f>'[2]Forarbejdede produkter'!AP98</f>
        <v>0</v>
      </c>
      <c r="AQ98" s="120">
        <f>'[2]Forarbejdede produkter'!AQ98</f>
        <v>80</v>
      </c>
      <c r="AR98" s="121" t="str">
        <f>'[2]Forarbejdede produkter'!AR98</f>
        <v>(VS_initial/100)*DM_waste</v>
      </c>
      <c r="AS98" s="123"/>
      <c r="AT98" s="123"/>
      <c r="AU98" s="122">
        <f>'[2]Forarbejdede produkter'!AT98</f>
        <v>6.61</v>
      </c>
      <c r="AV98" s="121">
        <f>'[2]Forarbejdede produkter'!AU98</f>
        <v>0.18</v>
      </c>
      <c r="AW98" s="123"/>
      <c r="AX98" s="122">
        <f>'[2]Forarbejdede produkter'!AW98</f>
        <v>0</v>
      </c>
      <c r="AY98" s="120" t="str">
        <f>'[2]Forarbejdede produkter'!AX98</f>
        <v>VS er samlet mængde af VS for den pågældende gødning; MCF og B0 er som anført til venstre</v>
      </c>
      <c r="AZ98" s="120" t="str">
        <f>'[2]Forarbejdede produkter'!AY98</f>
        <v>VS*(MCF/100)*B0*0.67*9.375</v>
      </c>
      <c r="BA98" s="120">
        <f>'[2]Forarbejdede produkter'!AZ98</f>
        <v>0</v>
      </c>
      <c r="BB98" s="120">
        <f>'[2]Forarbejdede produkter'!BA98</f>
        <v>0</v>
      </c>
      <c r="BC98" s="120" t="str">
        <f>'[2]Forarbejdede produkter'!BB98</f>
        <v>VS*(MCF/100)*B0*0.67*55+VS*(MCF/100)*B0*1000*4*0.02175</v>
      </c>
      <c r="BD98" s="120">
        <f>'[2]Forarbejdede produkter'!BC98</f>
        <v>0</v>
      </c>
      <c r="BE98" s="120">
        <f>'[2]Forarbejdede produkter'!BD98</f>
        <v>0</v>
      </c>
      <c r="BF98" s="120" t="str">
        <f>'[2]Forarbejdede produkter'!BE98</f>
        <v>VS*(MCF/100)*B0*0.67*9.375</v>
      </c>
      <c r="BG98" s="120">
        <f>'[2]Forarbejdede produkter'!BF98</f>
        <v>0</v>
      </c>
      <c r="BH98" s="120">
        <f>'[2]Forarbejdede produkter'!BG98</f>
        <v>0</v>
      </c>
      <c r="BI98" s="121" t="str">
        <f>'[2]Forarbejdede produkter'!BH98</f>
        <v>VS*(MCF/100)*B0*0.67*(12/16)*4</v>
      </c>
      <c r="BJ98" s="123"/>
      <c r="BK98" s="122">
        <f>'[2]Forarbejdede produkter'!BJ98</f>
        <v>0</v>
      </c>
      <c r="BL98" s="120">
        <f>'[2]Forarbejdede produkter'!BK98</f>
        <v>0</v>
      </c>
      <c r="BM98" s="120">
        <f>'[2]Forarbejdede produkter'!BL98</f>
        <v>0</v>
      </c>
      <c r="BN98" s="120">
        <f>'[2]Forarbejdede produkter'!BM98</f>
        <v>0</v>
      </c>
      <c r="BO98" s="120" t="str">
        <f>'[2]Forarbejdede produkter'!BN98</f>
        <v>VS*(MCF/100)*B0*0.67*(12/16)</v>
      </c>
      <c r="BP98" s="120">
        <f>'[2]Forarbejdede produkter'!BO98</f>
        <v>0</v>
      </c>
      <c r="BQ98" s="120">
        <f>'[2]Forarbejdede produkter'!BP98</f>
        <v>0</v>
      </c>
      <c r="BR98" s="120">
        <f>'[2]Forarbejdede produkter'!BQ98</f>
        <v>0</v>
      </c>
      <c r="BS98" s="120">
        <f>'[2]Forarbejdede produkter'!BR98</f>
        <v>0</v>
      </c>
      <c r="BT98" s="120">
        <f>'[2]Forarbejdede produkter'!BS98</f>
        <v>0</v>
      </c>
      <c r="BU98" s="120">
        <f>'[2]Forarbejdede produkter'!BT98</f>
        <v>0</v>
      </c>
      <c r="BV98" s="120">
        <f>'[2]Forarbejdede produkter'!BU98</f>
        <v>0</v>
      </c>
      <c r="BW98" s="120">
        <f>'[2]Forarbejdede produkter'!BV98</f>
        <v>0</v>
      </c>
      <c r="BX98" s="120">
        <f>'[2]Forarbejdede produkter'!BW98</f>
        <v>0</v>
      </c>
      <c r="BY98" s="121">
        <f>'[2]Forarbejdede produkter'!BX98</f>
        <v>0</v>
      </c>
      <c r="BZ98" s="123">
        <f>'[2]Forarbejdede produkter'!BY98</f>
        <v>0</v>
      </c>
      <c r="CA98" s="122">
        <f>'[2]Forarbejdede produkter'!BZ98</f>
        <v>0</v>
      </c>
      <c r="CB98" s="120">
        <f>'[2]Forarbejdede produkter'!CA98</f>
        <v>0</v>
      </c>
      <c r="CC98" s="120">
        <f>'[2]Forarbejdede produkter'!CB98</f>
        <v>9.6</v>
      </c>
      <c r="CD98" s="120">
        <f>'[2]Forarbejdede produkter'!CC98</f>
        <v>0</v>
      </c>
      <c r="CE98" s="121">
        <f>'[2]Forarbejdede produkter'!CD98</f>
        <v>0</v>
      </c>
      <c r="CF98" s="123"/>
      <c r="CG98" s="123"/>
      <c r="CH98" s="123"/>
      <c r="CI98" s="123"/>
      <c r="CJ98" s="123"/>
      <c r="CK98" s="127">
        <f>'[2]Forarbejdede produkter'!CX98</f>
        <v>0</v>
      </c>
      <c r="CL98" s="123"/>
    </row>
    <row r="99" spans="1:90" ht="15.6" x14ac:dyDescent="0.3">
      <c r="A99" s="47">
        <f>'[2]Forarbejdede produkter'!A99</f>
        <v>95</v>
      </c>
      <c r="B99" s="48" t="str">
        <f>'[2]Forarbejdede produkter'!B99</f>
        <v>For_prod_95</v>
      </c>
      <c r="C99" s="48">
        <f>'[2]Forarbejdede produkter'!C99</f>
        <v>0</v>
      </c>
      <c r="D99" s="48">
        <f>'[2]Forarbejdede produkter'!D99</f>
        <v>0</v>
      </c>
      <c r="E99" s="48">
        <f>'[2]Forarbejdede produkter'!E99</f>
        <v>0</v>
      </c>
      <c r="F99" s="48">
        <f>'[2]Forarbejdede produkter'!F99</f>
        <v>0</v>
      </c>
      <c r="G99" s="48">
        <f>'[2]Forarbejdede produkter'!G99</f>
        <v>0</v>
      </c>
      <c r="H99" s="55"/>
      <c r="I99" s="50">
        <f>'[2]Forarbejdede produkter'!I99</f>
        <v>0</v>
      </c>
      <c r="J99" s="50">
        <f>'[2]Forarbejdede produkter'!J99</f>
        <v>0</v>
      </c>
      <c r="K99" s="50">
        <f>'[2]Forarbejdede produkter'!K99</f>
        <v>0</v>
      </c>
      <c r="L99" s="50">
        <f>'[2]Forarbejdede produkter'!L99</f>
        <v>0</v>
      </c>
      <c r="M99" s="50">
        <f>'[2]Forarbejdede produkter'!M99</f>
        <v>0</v>
      </c>
      <c r="N99" s="50">
        <f>'[2]Forarbejdede produkter'!N99</f>
        <v>0</v>
      </c>
      <c r="O99" s="50">
        <f>'[2]Forarbejdede produkter'!O99</f>
        <v>0</v>
      </c>
      <c r="Q99" s="43"/>
      <c r="R99" s="43"/>
      <c r="S99" s="43"/>
      <c r="T99" s="43"/>
      <c r="U99" s="43"/>
      <c r="V99" s="43"/>
      <c r="W99" s="43"/>
      <c r="X99" s="51"/>
      <c r="Y99" s="52">
        <f>'[2]Forarbejdede produkter'!Y99</f>
        <v>95</v>
      </c>
      <c r="Z99" s="53" t="str">
        <f>'[2]Forarbejdede produkter'!Z99</f>
        <v>For_prod_95</v>
      </c>
      <c r="AA99" s="53">
        <f>'[2]Forarbejdede produkter'!AA99</f>
        <v>0</v>
      </c>
      <c r="AB99" s="53" t="e">
        <f>'[2]Forarbejdede produkter'!AB99</f>
        <v>#N/A</v>
      </c>
      <c r="AC99" s="53" t="e">
        <f>'[2]Forarbejdede produkter'!AC99</f>
        <v>#N/A</v>
      </c>
      <c r="AD99" s="53">
        <f>'[2]Forarbejdede produkter'!AD99</f>
        <v>0</v>
      </c>
      <c r="AE99" s="53">
        <f>'[2]Forarbejdede produkter'!AE99</f>
        <v>0</v>
      </c>
      <c r="AF99" s="53">
        <f>'[2]Forarbejdede produkter'!AF99</f>
        <v>0</v>
      </c>
      <c r="AI99" s="43">
        <f>'[2]Forarbejdede produkter'!AI99</f>
        <v>95</v>
      </c>
      <c r="AJ99" s="54" t="str">
        <f>'[2]Forarbejdede produkter'!AJ99</f>
        <v>Bull_dybstroelse_hel_org</v>
      </c>
      <c r="AK99" s="54" t="str">
        <f>'[2]Forarbejdede produkter'!AK99</f>
        <v>Cattle_deep_litter_org</v>
      </c>
      <c r="AL99" s="54" t="str">
        <f>'[2]Forarbejdede produkter'!AL99</f>
        <v>Livestock_manure_org</v>
      </c>
      <c r="AM99" s="54" t="str">
        <f>'[2]Forarbejdede produkter'!AM99</f>
        <v>Field_application</v>
      </c>
      <c r="AN99" s="54">
        <f>'[2]Forarbejdede produkter'!AN99</f>
        <v>300</v>
      </c>
      <c r="AO99" s="54" t="str">
        <f>'[2]Forarbejdede produkter'!AO99</f>
        <v>Kg</v>
      </c>
      <c r="AP99" s="118">
        <f>'[2]Forarbejdede produkter'!AP99</f>
        <v>0</v>
      </c>
      <c r="AQ99" s="120">
        <f>'[2]Forarbejdede produkter'!AQ99</f>
        <v>80</v>
      </c>
      <c r="AR99" s="121" t="str">
        <f>'[2]Forarbejdede produkter'!AR99</f>
        <v>(VS_initial/100)*DM_waste+DM_straw*(1-(4.5/100))</v>
      </c>
      <c r="AS99" s="123"/>
      <c r="AT99" s="123"/>
      <c r="AU99" s="122">
        <f>'[2]Forarbejdede produkter'!AT99</f>
        <v>12.4</v>
      </c>
      <c r="AV99" s="121">
        <f>'[2]Forarbejdede produkter'!AU99</f>
        <v>0.18</v>
      </c>
      <c r="AW99" s="123"/>
      <c r="AX99" s="122">
        <f>'[2]Forarbejdede produkter'!AW99</f>
        <v>0</v>
      </c>
      <c r="AY99" s="120" t="str">
        <f>'[2]Forarbejdede produkter'!AX99</f>
        <v>VS er samlet mængde af VS for den pågældende gødning; MCF og B0 er som anført til venstre</v>
      </c>
      <c r="AZ99" s="120" t="str">
        <f>'[2]Forarbejdede produkter'!AY99</f>
        <v>VS*(MCF/100)*B0*0.67*9.375</v>
      </c>
      <c r="BA99" s="120">
        <f>'[2]Forarbejdede produkter'!AZ99</f>
        <v>0</v>
      </c>
      <c r="BB99" s="120">
        <f>'[2]Forarbejdede produkter'!BA99</f>
        <v>48.5</v>
      </c>
      <c r="BC99" s="120" t="str">
        <f>'[2]Forarbejdede produkter'!BB99</f>
        <v>VS*(MCF/100)*B0*0.67*55+VS*(MCF/100)*B0*1000*4*0.02175</v>
      </c>
      <c r="BD99" s="120">
        <f>'[2]Forarbejdede produkter'!BC99</f>
        <v>0</v>
      </c>
      <c r="BE99" s="120">
        <f>'[2]Forarbejdede produkter'!BD99</f>
        <v>48.5</v>
      </c>
      <c r="BF99" s="120" t="str">
        <f>'[2]Forarbejdede produkter'!BE99</f>
        <v>VS*(MCF/100)*B0*0.67*9.375</v>
      </c>
      <c r="BG99" s="120">
        <f>'[2]Forarbejdede produkter'!BF99</f>
        <v>0</v>
      </c>
      <c r="BH99" s="120">
        <f>'[2]Forarbejdede produkter'!BG99</f>
        <v>48.5</v>
      </c>
      <c r="BI99" s="121" t="str">
        <f>'[2]Forarbejdede produkter'!BH99</f>
        <v>VS*(MCF/100)*B0*0.67*(12/16)*4</v>
      </c>
      <c r="BJ99" s="123"/>
      <c r="BK99" s="122">
        <f>'[2]Forarbejdede produkter'!BJ99</f>
        <v>48.5</v>
      </c>
      <c r="BL99" s="120">
        <f>'[2]Forarbejdede produkter'!BK99</f>
        <v>0</v>
      </c>
      <c r="BM99" s="120">
        <f>'[2]Forarbejdede produkter'!BL99</f>
        <v>0</v>
      </c>
      <c r="BN99" s="120">
        <f>'[2]Forarbejdede produkter'!BM99</f>
        <v>0</v>
      </c>
      <c r="BO99" s="120" t="str">
        <f>'[2]Forarbejdede produkter'!BN99</f>
        <v>VS*(MCF/100)*B0*0.67*(12/16)</v>
      </c>
      <c r="BP99" s="120">
        <f>'[2]Forarbejdede produkter'!BO99</f>
        <v>0</v>
      </c>
      <c r="BQ99" s="120">
        <f>'[2]Forarbejdede produkter'!BP99</f>
        <v>0</v>
      </c>
      <c r="BR99" s="120">
        <f>'[2]Forarbejdede produkter'!BQ99</f>
        <v>0</v>
      </c>
      <c r="BS99" s="120">
        <f>'[2]Forarbejdede produkter'!BR99</f>
        <v>0</v>
      </c>
      <c r="BT99" s="120">
        <f>'[2]Forarbejdede produkter'!BS99</f>
        <v>0</v>
      </c>
      <c r="BU99" s="120">
        <f>'[2]Forarbejdede produkter'!BT99</f>
        <v>0</v>
      </c>
      <c r="BV99" s="120">
        <f>'[2]Forarbejdede produkter'!BU99</f>
        <v>0</v>
      </c>
      <c r="BW99" s="120">
        <f>'[2]Forarbejdede produkter'!BV99</f>
        <v>0</v>
      </c>
      <c r="BX99" s="120">
        <f>'[2]Forarbejdede produkter'!BW99</f>
        <v>0</v>
      </c>
      <c r="BY99" s="121">
        <f>'[2]Forarbejdede produkter'!BX99</f>
        <v>0</v>
      </c>
      <c r="BZ99" s="123">
        <f>'[2]Forarbejdede produkter'!BY99</f>
        <v>0</v>
      </c>
      <c r="CA99" s="122">
        <f>'[2]Forarbejdede produkter'!BZ99</f>
        <v>0</v>
      </c>
      <c r="CB99" s="120">
        <f>'[2]Forarbejdede produkter'!CA99</f>
        <v>0</v>
      </c>
      <c r="CC99" s="120">
        <f>'[2]Forarbejdede produkter'!CB99</f>
        <v>6</v>
      </c>
      <c r="CD99" s="120">
        <f>'[2]Forarbejdede produkter'!CC99</f>
        <v>0</v>
      </c>
      <c r="CE99" s="121">
        <f>'[2]Forarbejdede produkter'!CD99</f>
        <v>0</v>
      </c>
      <c r="CF99" s="123"/>
      <c r="CG99" s="123"/>
      <c r="CH99" s="123"/>
      <c r="CI99" s="123"/>
      <c r="CJ99" s="123"/>
      <c r="CK99" s="127">
        <f>'[2]Forarbejdede produkter'!CX99</f>
        <v>0</v>
      </c>
      <c r="CL99" s="123"/>
    </row>
    <row r="100" spans="1:90" ht="15.6" x14ac:dyDescent="0.3">
      <c r="A100" s="47">
        <f>'[2]Forarbejdede produkter'!A100</f>
        <v>96</v>
      </c>
      <c r="B100" s="48" t="str">
        <f>'[2]Forarbejdede produkter'!B100</f>
        <v>For_prod_96</v>
      </c>
      <c r="C100" s="48">
        <f>'[2]Forarbejdede produkter'!C100</f>
        <v>0</v>
      </c>
      <c r="D100" s="48">
        <f>'[2]Forarbejdede produkter'!D100</f>
        <v>0</v>
      </c>
      <c r="E100" s="48">
        <f>'[2]Forarbejdede produkter'!E100</f>
        <v>0</v>
      </c>
      <c r="F100" s="48">
        <f>'[2]Forarbejdede produkter'!F100</f>
        <v>0</v>
      </c>
      <c r="G100" s="48">
        <f>'[2]Forarbejdede produkter'!G100</f>
        <v>0</v>
      </c>
      <c r="H100" s="55"/>
      <c r="I100" s="50">
        <f>'[2]Forarbejdede produkter'!I100</f>
        <v>0</v>
      </c>
      <c r="J100" s="50">
        <f>'[2]Forarbejdede produkter'!J100</f>
        <v>0</v>
      </c>
      <c r="K100" s="50">
        <f>'[2]Forarbejdede produkter'!K100</f>
        <v>0</v>
      </c>
      <c r="L100" s="50">
        <f>'[2]Forarbejdede produkter'!L100</f>
        <v>0</v>
      </c>
      <c r="M100" s="50">
        <f>'[2]Forarbejdede produkter'!M100</f>
        <v>0</v>
      </c>
      <c r="N100" s="50">
        <f>'[2]Forarbejdede produkter'!N100</f>
        <v>0</v>
      </c>
      <c r="O100" s="50">
        <f>'[2]Forarbejdede produkter'!O100</f>
        <v>0</v>
      </c>
      <c r="Q100" s="43"/>
      <c r="R100" s="43"/>
      <c r="S100" s="43"/>
      <c r="T100" s="43"/>
      <c r="U100" s="43"/>
      <c r="V100" s="43"/>
      <c r="W100" s="43"/>
      <c r="X100" s="51"/>
      <c r="Y100" s="52">
        <f>'[2]Forarbejdede produkter'!Y100</f>
        <v>96</v>
      </c>
      <c r="Z100" s="53" t="str">
        <f>'[2]Forarbejdede produkter'!Z100</f>
        <v>For_prod_96</v>
      </c>
      <c r="AA100" s="53">
        <f>'[2]Forarbejdede produkter'!AA100</f>
        <v>0</v>
      </c>
      <c r="AB100" s="53" t="e">
        <f>'[2]Forarbejdede produkter'!AB100</f>
        <v>#N/A</v>
      </c>
      <c r="AC100" s="53" t="e">
        <f>'[2]Forarbejdede produkter'!AC100</f>
        <v>#N/A</v>
      </c>
      <c r="AD100" s="53">
        <f>'[2]Forarbejdede produkter'!AD100</f>
        <v>0</v>
      </c>
      <c r="AE100" s="53">
        <f>'[2]Forarbejdede produkter'!AE100</f>
        <v>0</v>
      </c>
      <c r="AF100" s="53">
        <f>'[2]Forarbejdede produkter'!AF100</f>
        <v>0</v>
      </c>
      <c r="AI100" s="43">
        <f>'[2]Forarbejdede produkter'!AI100</f>
        <v>96</v>
      </c>
      <c r="AJ100" s="54" t="str">
        <f>'[2]Forarbejdede produkter'!AJ100</f>
        <v>Bull_dybstroelse_delvis_org</v>
      </c>
      <c r="AK100" s="54" t="str">
        <f>'[2]Forarbejdede produkter'!AK100</f>
        <v>Cattle_deep_litter_org</v>
      </c>
      <c r="AL100" s="54" t="str">
        <f>'[2]Forarbejdede produkter'!AL100</f>
        <v>Livestock_manure_org</v>
      </c>
      <c r="AM100" s="54" t="str">
        <f>'[2]Forarbejdede produkter'!AM100</f>
        <v>Field_application</v>
      </c>
      <c r="AN100" s="54">
        <f>'[2]Forarbejdede produkter'!AN100</f>
        <v>300</v>
      </c>
      <c r="AO100" s="54" t="str">
        <f>'[2]Forarbejdede produkter'!AO100</f>
        <v>Kg</v>
      </c>
      <c r="AP100" s="118">
        <f>'[2]Forarbejdede produkter'!AP100</f>
        <v>0</v>
      </c>
      <c r="AQ100" s="120">
        <f>'[2]Forarbejdede produkter'!AQ100</f>
        <v>80</v>
      </c>
      <c r="AR100" s="121" t="str">
        <f>'[2]Forarbejdede produkter'!AR100</f>
        <v>(VS_initial/100)*DM_waste+DM_straw*(1-(4.5/100))</v>
      </c>
      <c r="AS100" s="123"/>
      <c r="AT100" s="123"/>
      <c r="AU100" s="122">
        <f>'[2]Forarbejdede produkter'!AT100</f>
        <v>17</v>
      </c>
      <c r="AV100" s="121">
        <f>'[2]Forarbejdede produkter'!AU100</f>
        <v>0.18</v>
      </c>
      <c r="AW100" s="123"/>
      <c r="AX100" s="122">
        <f>'[2]Forarbejdede produkter'!AW100</f>
        <v>0</v>
      </c>
      <c r="AY100" s="120" t="str">
        <f>'[2]Forarbejdede produkter'!AX100</f>
        <v>VS er samlet mængde af VS for den pågældende gødning; MCF og B0 er som anført til venstre</v>
      </c>
      <c r="AZ100" s="120" t="str">
        <f>'[2]Forarbejdede produkter'!AY100</f>
        <v>VS*(MCF/100)*B0*0.67*9.375</v>
      </c>
      <c r="BA100" s="120">
        <f>'[2]Forarbejdede produkter'!AZ100</f>
        <v>0</v>
      </c>
      <c r="BB100" s="120">
        <f>'[2]Forarbejdede produkter'!BA100</f>
        <v>44.2</v>
      </c>
      <c r="BC100" s="120" t="str">
        <f>'[2]Forarbejdede produkter'!BB100</f>
        <v>VS*(MCF/100)*B0*0.67*55+VS*(MCF/100)*B0*1000*4*0.02175</v>
      </c>
      <c r="BD100" s="120">
        <f>'[2]Forarbejdede produkter'!BC100</f>
        <v>0</v>
      </c>
      <c r="BE100" s="120">
        <f>'[2]Forarbejdede produkter'!BD100</f>
        <v>44.2</v>
      </c>
      <c r="BF100" s="120" t="str">
        <f>'[2]Forarbejdede produkter'!BE100</f>
        <v>VS*(MCF/100)*B0*0.67*9.375</v>
      </c>
      <c r="BG100" s="120">
        <f>'[2]Forarbejdede produkter'!BF100</f>
        <v>0</v>
      </c>
      <c r="BH100" s="120">
        <f>'[2]Forarbejdede produkter'!BG100</f>
        <v>44.2</v>
      </c>
      <c r="BI100" s="121" t="str">
        <f>'[2]Forarbejdede produkter'!BH100</f>
        <v>VS*(MCF/100)*B0*0.67*(12/16)*4</v>
      </c>
      <c r="BJ100" s="123"/>
      <c r="BK100" s="122">
        <f>'[2]Forarbejdede produkter'!BJ100</f>
        <v>44.2</v>
      </c>
      <c r="BL100" s="120">
        <f>'[2]Forarbejdede produkter'!BK100</f>
        <v>0</v>
      </c>
      <c r="BM100" s="120">
        <f>'[2]Forarbejdede produkter'!BL100</f>
        <v>0</v>
      </c>
      <c r="BN100" s="120">
        <f>'[2]Forarbejdede produkter'!BM100</f>
        <v>0</v>
      </c>
      <c r="BO100" s="120" t="str">
        <f>'[2]Forarbejdede produkter'!BN100</f>
        <v>VS*(MCF/100)*B0*0.67*(12/16)</v>
      </c>
      <c r="BP100" s="120">
        <f>'[2]Forarbejdede produkter'!BO100</f>
        <v>0</v>
      </c>
      <c r="BQ100" s="120">
        <f>'[2]Forarbejdede produkter'!BP100</f>
        <v>0</v>
      </c>
      <c r="BR100" s="120">
        <f>'[2]Forarbejdede produkter'!BQ100</f>
        <v>0</v>
      </c>
      <c r="BS100" s="120">
        <f>'[2]Forarbejdede produkter'!BR100</f>
        <v>0</v>
      </c>
      <c r="BT100" s="120">
        <f>'[2]Forarbejdede produkter'!BS100</f>
        <v>0</v>
      </c>
      <c r="BU100" s="120">
        <f>'[2]Forarbejdede produkter'!BT100</f>
        <v>0</v>
      </c>
      <c r="BV100" s="120">
        <f>'[2]Forarbejdede produkter'!BU100</f>
        <v>0</v>
      </c>
      <c r="BW100" s="120">
        <f>'[2]Forarbejdede produkter'!BV100</f>
        <v>0</v>
      </c>
      <c r="BX100" s="120">
        <f>'[2]Forarbejdede produkter'!BW100</f>
        <v>0</v>
      </c>
      <c r="BY100" s="121">
        <f>'[2]Forarbejdede produkter'!BX100</f>
        <v>0</v>
      </c>
      <c r="BZ100" s="123">
        <f>'[2]Forarbejdede produkter'!BY100</f>
        <v>0</v>
      </c>
      <c r="CA100" s="122">
        <f>'[2]Forarbejdede produkter'!BZ100</f>
        <v>0</v>
      </c>
      <c r="CB100" s="120">
        <f>'[2]Forarbejdede produkter'!CA100</f>
        <v>0</v>
      </c>
      <c r="CC100" s="120">
        <f>'[2]Forarbejdede produkter'!CB100</f>
        <v>6</v>
      </c>
      <c r="CD100" s="120">
        <f>'[2]Forarbejdede produkter'!CC100</f>
        <v>0</v>
      </c>
      <c r="CE100" s="121">
        <f>'[2]Forarbejdede produkter'!CD100</f>
        <v>0</v>
      </c>
      <c r="CF100" s="123"/>
      <c r="CG100" s="123"/>
      <c r="CH100" s="123"/>
      <c r="CI100" s="123"/>
      <c r="CJ100" s="123"/>
      <c r="CK100" s="127">
        <f>'[2]Forarbejdede produkter'!CX100</f>
        <v>0</v>
      </c>
      <c r="CL100" s="123"/>
    </row>
    <row r="101" spans="1:90" ht="15.6" x14ac:dyDescent="0.3">
      <c r="A101" s="47">
        <f>'[2]Forarbejdede produkter'!A101</f>
        <v>97</v>
      </c>
      <c r="B101" s="48" t="str">
        <f>'[2]Forarbejdede produkter'!B101</f>
        <v>For_prod_97</v>
      </c>
      <c r="C101" s="48">
        <f>'[2]Forarbejdede produkter'!C101</f>
        <v>0</v>
      </c>
      <c r="D101" s="48">
        <f>'[2]Forarbejdede produkter'!D101</f>
        <v>0</v>
      </c>
      <c r="E101" s="48">
        <f>'[2]Forarbejdede produkter'!E101</f>
        <v>0</v>
      </c>
      <c r="F101" s="48">
        <f>'[2]Forarbejdede produkter'!F101</f>
        <v>0</v>
      </c>
      <c r="G101" s="48">
        <f>'[2]Forarbejdede produkter'!G101</f>
        <v>0</v>
      </c>
      <c r="H101" s="55"/>
      <c r="I101" s="50">
        <f>'[2]Forarbejdede produkter'!I101</f>
        <v>0</v>
      </c>
      <c r="J101" s="50">
        <f>'[2]Forarbejdede produkter'!J101</f>
        <v>0</v>
      </c>
      <c r="K101" s="50">
        <f>'[2]Forarbejdede produkter'!K101</f>
        <v>0</v>
      </c>
      <c r="L101" s="50">
        <f>'[2]Forarbejdede produkter'!L101</f>
        <v>0</v>
      </c>
      <c r="M101" s="50">
        <f>'[2]Forarbejdede produkter'!M101</f>
        <v>0</v>
      </c>
      <c r="N101" s="50">
        <f>'[2]Forarbejdede produkter'!N101</f>
        <v>0</v>
      </c>
      <c r="O101" s="50">
        <f>'[2]Forarbejdede produkter'!O101</f>
        <v>0</v>
      </c>
      <c r="Q101" s="43"/>
      <c r="R101" s="43"/>
      <c r="S101" s="43"/>
      <c r="T101" s="43"/>
      <c r="U101" s="43"/>
      <c r="V101" s="43"/>
      <c r="W101" s="43"/>
      <c r="X101" s="51"/>
      <c r="Y101" s="52">
        <f>'[2]Forarbejdede produkter'!Y101</f>
        <v>97</v>
      </c>
      <c r="Z101" s="53" t="str">
        <f>'[2]Forarbejdede produkter'!Z101</f>
        <v>For_prod_97</v>
      </c>
      <c r="AA101" s="53">
        <f>'[2]Forarbejdede produkter'!AA101</f>
        <v>0</v>
      </c>
      <c r="AB101" s="53" t="e">
        <f>'[2]Forarbejdede produkter'!AB101</f>
        <v>#N/A</v>
      </c>
      <c r="AC101" s="53" t="e">
        <f>'[2]Forarbejdede produkter'!AC101</f>
        <v>#N/A</v>
      </c>
      <c r="AD101" s="53">
        <f>'[2]Forarbejdede produkter'!AD101</f>
        <v>0</v>
      </c>
      <c r="AE101" s="53">
        <f>'[2]Forarbejdede produkter'!AE101</f>
        <v>0</v>
      </c>
      <c r="AF101" s="53">
        <f>'[2]Forarbejdede produkter'!AF101</f>
        <v>0</v>
      </c>
      <c r="AI101" s="43">
        <f>'[2]Forarbejdede produkter'!AI101</f>
        <v>97</v>
      </c>
      <c r="AJ101" s="54" t="str">
        <f>'[2]Forarbejdede produkter'!AJ101</f>
        <v>Bull_gylle_sengestald_spalter_org</v>
      </c>
      <c r="AK101" s="54" t="str">
        <f>'[2]Forarbejdede produkter'!AK101</f>
        <v>Cattle_slurry_org</v>
      </c>
      <c r="AL101" s="54" t="str">
        <f>'[2]Forarbejdede produkter'!AL101</f>
        <v>Livestock_manure_org</v>
      </c>
      <c r="AM101" s="54" t="str">
        <f>'[2]Forarbejdede produkter'!AM101</f>
        <v>Field_application</v>
      </c>
      <c r="AN101" s="54">
        <f>'[2]Forarbejdede produkter'!AN101</f>
        <v>123</v>
      </c>
      <c r="AO101" s="54" t="str">
        <f>'[2]Forarbejdede produkter'!AO101</f>
        <v>Kg</v>
      </c>
      <c r="AP101" s="118">
        <f>'[2]Forarbejdede produkter'!AP101</f>
        <v>0</v>
      </c>
      <c r="AQ101" s="120">
        <f>'[2]Forarbejdede produkter'!AQ101</f>
        <v>80</v>
      </c>
      <c r="AR101" s="121" t="str">
        <f>'[2]Forarbejdede produkter'!AR101</f>
        <v>(VS_initial/100)*DM_waste+DM_straw*(1-(4.5/100))</v>
      </c>
      <c r="AS101" s="123"/>
      <c r="AT101" s="123"/>
      <c r="AU101" s="122">
        <f>'[2]Forarbejdede produkter'!AT101</f>
        <v>6.61</v>
      </c>
      <c r="AV101" s="121">
        <f>'[2]Forarbejdede produkter'!AU101</f>
        <v>0.18</v>
      </c>
      <c r="AW101" s="123"/>
      <c r="AX101" s="122">
        <f>'[2]Forarbejdede produkter'!AW101</f>
        <v>0</v>
      </c>
      <c r="AY101" s="120" t="str">
        <f>'[2]Forarbejdede produkter'!AX101</f>
        <v>VS er samlet mængde af VS for den pågældende gødning; MCF og B0 er som anført til venstre</v>
      </c>
      <c r="AZ101" s="120" t="str">
        <f>'[2]Forarbejdede produkter'!AY101</f>
        <v>VS*(MCF/100)*B0*0.67*9.375</v>
      </c>
      <c r="BA101" s="120">
        <f>'[2]Forarbejdede produkter'!AZ101</f>
        <v>0</v>
      </c>
      <c r="BB101" s="120">
        <f>'[2]Forarbejdede produkter'!BA101</f>
        <v>0</v>
      </c>
      <c r="BC101" s="120" t="str">
        <f>'[2]Forarbejdede produkter'!BB101</f>
        <v>VS*(MCF/100)*B0*0.67*55+VS*(MCF/100)*B0*1000*4*0.02175</v>
      </c>
      <c r="BD101" s="120">
        <f>'[2]Forarbejdede produkter'!BC101</f>
        <v>0</v>
      </c>
      <c r="BE101" s="120">
        <f>'[2]Forarbejdede produkter'!BD101</f>
        <v>0</v>
      </c>
      <c r="BF101" s="120" t="str">
        <f>'[2]Forarbejdede produkter'!BE101</f>
        <v>VS*(MCF/100)*B0*0.67*9.375</v>
      </c>
      <c r="BG101" s="120">
        <f>'[2]Forarbejdede produkter'!BF101</f>
        <v>0</v>
      </c>
      <c r="BH101" s="120">
        <f>'[2]Forarbejdede produkter'!BG101</f>
        <v>0</v>
      </c>
      <c r="BI101" s="121" t="str">
        <f>'[2]Forarbejdede produkter'!BH101</f>
        <v>VS*(MCF/100)*B0*0.67*(12/16)*4</v>
      </c>
      <c r="BJ101" s="123"/>
      <c r="BK101" s="122">
        <f>'[2]Forarbejdede produkter'!BJ101</f>
        <v>0</v>
      </c>
      <c r="BL101" s="120">
        <f>'[2]Forarbejdede produkter'!BK101</f>
        <v>0</v>
      </c>
      <c r="BM101" s="120">
        <f>'[2]Forarbejdede produkter'!BL101</f>
        <v>0</v>
      </c>
      <c r="BN101" s="120">
        <f>'[2]Forarbejdede produkter'!BM101</f>
        <v>0</v>
      </c>
      <c r="BO101" s="120" t="str">
        <f>'[2]Forarbejdede produkter'!BN101</f>
        <v>VS*(MCF/100)*B0*0.67*(12/16)</v>
      </c>
      <c r="BP101" s="120">
        <f>'[2]Forarbejdede produkter'!BO101</f>
        <v>0</v>
      </c>
      <c r="BQ101" s="120">
        <f>'[2]Forarbejdede produkter'!BP101</f>
        <v>0</v>
      </c>
      <c r="BR101" s="120">
        <f>'[2]Forarbejdede produkter'!BQ101</f>
        <v>0</v>
      </c>
      <c r="BS101" s="120">
        <f>'[2]Forarbejdede produkter'!BR101</f>
        <v>0</v>
      </c>
      <c r="BT101" s="120">
        <f>'[2]Forarbejdede produkter'!BS101</f>
        <v>0</v>
      </c>
      <c r="BU101" s="120">
        <f>'[2]Forarbejdede produkter'!BT101</f>
        <v>0</v>
      </c>
      <c r="BV101" s="120">
        <f>'[2]Forarbejdede produkter'!BU101</f>
        <v>0</v>
      </c>
      <c r="BW101" s="120">
        <f>'[2]Forarbejdede produkter'!BV101</f>
        <v>0</v>
      </c>
      <c r="BX101" s="120">
        <f>'[2]Forarbejdede produkter'!BW101</f>
        <v>0</v>
      </c>
      <c r="BY101" s="121">
        <f>'[2]Forarbejdede produkter'!BX101</f>
        <v>0</v>
      </c>
      <c r="BZ101" s="123">
        <f>'[2]Forarbejdede produkter'!BY101</f>
        <v>0</v>
      </c>
      <c r="CA101" s="122">
        <f>'[2]Forarbejdede produkter'!BZ101</f>
        <v>0</v>
      </c>
      <c r="CB101" s="120">
        <f>'[2]Forarbejdede produkter'!CA101</f>
        <v>0</v>
      </c>
      <c r="CC101" s="120">
        <f>'[2]Forarbejdede produkter'!CB101</f>
        <v>8.1</v>
      </c>
      <c r="CD101" s="120">
        <f>'[2]Forarbejdede produkter'!CC101</f>
        <v>0</v>
      </c>
      <c r="CE101" s="121">
        <f>'[2]Forarbejdede produkter'!CD101</f>
        <v>0</v>
      </c>
      <c r="CF101" s="123"/>
      <c r="CG101" s="123"/>
      <c r="CH101" s="123"/>
      <c r="CI101" s="123"/>
      <c r="CJ101" s="123"/>
      <c r="CK101" s="127">
        <f>'[2]Forarbejdede produkter'!CX101</f>
        <v>0</v>
      </c>
      <c r="CL101" s="123"/>
    </row>
    <row r="102" spans="1:90" ht="15.6" x14ac:dyDescent="0.3">
      <c r="A102" s="47">
        <f>'[2]Forarbejdede produkter'!A102</f>
        <v>98</v>
      </c>
      <c r="B102" s="48" t="str">
        <f>'[2]Forarbejdede produkter'!B102</f>
        <v>For_prod_98</v>
      </c>
      <c r="C102" s="48">
        <f>'[2]Forarbejdede produkter'!C102</f>
        <v>0</v>
      </c>
      <c r="D102" s="48">
        <f>'[2]Forarbejdede produkter'!D102</f>
        <v>0</v>
      </c>
      <c r="E102" s="48">
        <f>'[2]Forarbejdede produkter'!E102</f>
        <v>0</v>
      </c>
      <c r="F102" s="48">
        <f>'[2]Forarbejdede produkter'!F102</f>
        <v>0</v>
      </c>
      <c r="G102" s="48">
        <f>'[2]Forarbejdede produkter'!G102</f>
        <v>0</v>
      </c>
      <c r="H102" s="55"/>
      <c r="I102" s="50">
        <f>'[2]Forarbejdede produkter'!I102</f>
        <v>0</v>
      </c>
      <c r="J102" s="50">
        <f>'[2]Forarbejdede produkter'!J102</f>
        <v>0</v>
      </c>
      <c r="K102" s="50">
        <f>'[2]Forarbejdede produkter'!K102</f>
        <v>0</v>
      </c>
      <c r="L102" s="50">
        <f>'[2]Forarbejdede produkter'!L102</f>
        <v>0</v>
      </c>
      <c r="M102" s="50">
        <f>'[2]Forarbejdede produkter'!M102</f>
        <v>0</v>
      </c>
      <c r="N102" s="50">
        <f>'[2]Forarbejdede produkter'!N102</f>
        <v>0</v>
      </c>
      <c r="O102" s="50">
        <f>'[2]Forarbejdede produkter'!O102</f>
        <v>0</v>
      </c>
      <c r="Q102" s="43"/>
      <c r="R102" s="43"/>
      <c r="S102" s="43"/>
      <c r="T102" s="43"/>
      <c r="U102" s="43"/>
      <c r="V102" s="43"/>
      <c r="W102" s="43"/>
      <c r="X102" s="51"/>
      <c r="Y102" s="52">
        <f>'[2]Forarbejdede produkter'!Y102</f>
        <v>98</v>
      </c>
      <c r="Z102" s="53" t="str">
        <f>'[2]Forarbejdede produkter'!Z102</f>
        <v>For_prod_98</v>
      </c>
      <c r="AA102" s="53">
        <f>'[2]Forarbejdede produkter'!AA102</f>
        <v>0</v>
      </c>
      <c r="AB102" s="53" t="e">
        <f>'[2]Forarbejdede produkter'!AB102</f>
        <v>#N/A</v>
      </c>
      <c r="AC102" s="53" t="e">
        <f>'[2]Forarbejdede produkter'!AC102</f>
        <v>#N/A</v>
      </c>
      <c r="AD102" s="53">
        <f>'[2]Forarbejdede produkter'!AD102</f>
        <v>0</v>
      </c>
      <c r="AE102" s="53">
        <f>'[2]Forarbejdede produkter'!AE102</f>
        <v>0</v>
      </c>
      <c r="AF102" s="53">
        <f>'[2]Forarbejdede produkter'!AF102</f>
        <v>0</v>
      </c>
      <c r="AI102" s="43">
        <f>'[2]Forarbejdede produkter'!AI102</f>
        <v>98</v>
      </c>
      <c r="AJ102" s="54" t="str">
        <f>'[2]Forarbejdede produkter'!AJ102</f>
        <v>Bull_gylle_dybstroelse_og_gulv_org</v>
      </c>
      <c r="AK102" s="54" t="str">
        <f>'[2]Forarbejdede produkter'!AK102</f>
        <v>Cattle_slurry_org</v>
      </c>
      <c r="AL102" s="54" t="str">
        <f>'[2]Forarbejdede produkter'!AL102</f>
        <v>Livestock_manure_org</v>
      </c>
      <c r="AM102" s="54" t="str">
        <f>'[2]Forarbejdede produkter'!AM102</f>
        <v>Field_application</v>
      </c>
      <c r="AN102" s="54">
        <f>'[2]Forarbejdede produkter'!AN102</f>
        <v>89</v>
      </c>
      <c r="AO102" s="54" t="str">
        <f>'[2]Forarbejdede produkter'!AO102</f>
        <v>Kg</v>
      </c>
      <c r="AP102" s="118">
        <f>'[2]Forarbejdede produkter'!AP102</f>
        <v>0</v>
      </c>
      <c r="AQ102" s="120">
        <f>'[2]Forarbejdede produkter'!AQ102</f>
        <v>80</v>
      </c>
      <c r="AR102" s="121" t="str">
        <f>'[2]Forarbejdede produkter'!AR102</f>
        <v>(VS_initial/100)*DM_waste+DM_straw*(1-(4.5/100))</v>
      </c>
      <c r="AS102" s="123"/>
      <c r="AT102" s="123"/>
      <c r="AU102" s="122">
        <f>'[2]Forarbejdede produkter'!AT102</f>
        <v>6.61</v>
      </c>
      <c r="AV102" s="121">
        <f>'[2]Forarbejdede produkter'!AU102</f>
        <v>0.18</v>
      </c>
      <c r="AW102" s="123"/>
      <c r="AX102" s="122">
        <f>'[2]Forarbejdede produkter'!AW102</f>
        <v>0</v>
      </c>
      <c r="AY102" s="120" t="str">
        <f>'[2]Forarbejdede produkter'!AX102</f>
        <v>VS er samlet mængde af VS for den pågældende gødning; MCF og B0 er som anført til venstre</v>
      </c>
      <c r="AZ102" s="120" t="str">
        <f>'[2]Forarbejdede produkter'!AY102</f>
        <v>VS*(MCF/100)*B0*0.67*9.375</v>
      </c>
      <c r="BA102" s="120">
        <f>'[2]Forarbejdede produkter'!AZ102</f>
        <v>0</v>
      </c>
      <c r="BB102" s="120">
        <f>'[2]Forarbejdede produkter'!BA102</f>
        <v>0</v>
      </c>
      <c r="BC102" s="120" t="str">
        <f>'[2]Forarbejdede produkter'!BB102</f>
        <v>VS*(MCF/100)*B0*0.67*55+VS*(MCF/100)*B0*1000*4*0.02175</v>
      </c>
      <c r="BD102" s="120">
        <f>'[2]Forarbejdede produkter'!BC102</f>
        <v>0</v>
      </c>
      <c r="BE102" s="120">
        <f>'[2]Forarbejdede produkter'!BD102</f>
        <v>0</v>
      </c>
      <c r="BF102" s="120" t="str">
        <f>'[2]Forarbejdede produkter'!BE102</f>
        <v>VS*(MCF/100)*B0*0.67*9.375</v>
      </c>
      <c r="BG102" s="120">
        <f>'[2]Forarbejdede produkter'!BF102</f>
        <v>0</v>
      </c>
      <c r="BH102" s="120">
        <f>'[2]Forarbejdede produkter'!BG102</f>
        <v>0</v>
      </c>
      <c r="BI102" s="121" t="str">
        <f>'[2]Forarbejdede produkter'!BH102</f>
        <v>VS*(MCF/100)*B0*0.67*(12/16)*4</v>
      </c>
      <c r="BJ102" s="123"/>
      <c r="BK102" s="122">
        <f>'[2]Forarbejdede produkter'!BJ102</f>
        <v>0</v>
      </c>
      <c r="BL102" s="120">
        <f>'[2]Forarbejdede produkter'!BK102</f>
        <v>0</v>
      </c>
      <c r="BM102" s="120">
        <f>'[2]Forarbejdede produkter'!BL102</f>
        <v>0</v>
      </c>
      <c r="BN102" s="120">
        <f>'[2]Forarbejdede produkter'!BM102</f>
        <v>0</v>
      </c>
      <c r="BO102" s="120" t="str">
        <f>'[2]Forarbejdede produkter'!BN102</f>
        <v>VS*(MCF/100)*B0*0.67*(12/16)</v>
      </c>
      <c r="BP102" s="120">
        <f>'[2]Forarbejdede produkter'!BO102</f>
        <v>0</v>
      </c>
      <c r="BQ102" s="120">
        <f>'[2]Forarbejdede produkter'!BP102</f>
        <v>0</v>
      </c>
      <c r="BR102" s="120">
        <f>'[2]Forarbejdede produkter'!BQ102</f>
        <v>0</v>
      </c>
      <c r="BS102" s="120">
        <f>'[2]Forarbejdede produkter'!BR102</f>
        <v>0</v>
      </c>
      <c r="BT102" s="120">
        <f>'[2]Forarbejdede produkter'!BS102</f>
        <v>0</v>
      </c>
      <c r="BU102" s="120">
        <f>'[2]Forarbejdede produkter'!BT102</f>
        <v>0</v>
      </c>
      <c r="BV102" s="120">
        <f>'[2]Forarbejdede produkter'!BU102</f>
        <v>0</v>
      </c>
      <c r="BW102" s="120">
        <f>'[2]Forarbejdede produkter'!BV102</f>
        <v>0</v>
      </c>
      <c r="BX102" s="120">
        <f>'[2]Forarbejdede produkter'!BW102</f>
        <v>0</v>
      </c>
      <c r="BY102" s="121">
        <f>'[2]Forarbejdede produkter'!BX102</f>
        <v>0</v>
      </c>
      <c r="BZ102" s="123">
        <f>'[2]Forarbejdede produkter'!BY102</f>
        <v>0</v>
      </c>
      <c r="CA102" s="122">
        <f>'[2]Forarbejdede produkter'!BZ102</f>
        <v>0</v>
      </c>
      <c r="CB102" s="120">
        <f>'[2]Forarbejdede produkter'!CA102</f>
        <v>0</v>
      </c>
      <c r="CC102" s="120">
        <f>'[2]Forarbejdede produkter'!CB102</f>
        <v>12.01</v>
      </c>
      <c r="CD102" s="120">
        <f>'[2]Forarbejdede produkter'!CC102</f>
        <v>0</v>
      </c>
      <c r="CE102" s="121">
        <f>'[2]Forarbejdede produkter'!CD102</f>
        <v>0</v>
      </c>
      <c r="CF102" s="123"/>
      <c r="CG102" s="123"/>
      <c r="CH102" s="123"/>
      <c r="CI102" s="123"/>
      <c r="CJ102" s="123"/>
      <c r="CK102" s="127">
        <f>'[2]Forarbejdede produkter'!CX102</f>
        <v>0</v>
      </c>
      <c r="CL102" s="123"/>
    </row>
    <row r="103" spans="1:90" ht="15.6" x14ac:dyDescent="0.3">
      <c r="A103" s="47">
        <f>'[2]Forarbejdede produkter'!A103</f>
        <v>99</v>
      </c>
      <c r="B103" s="48" t="str">
        <f>'[2]Forarbejdede produkter'!B103</f>
        <v>For_prod_99</v>
      </c>
      <c r="C103" s="48">
        <f>'[2]Forarbejdede produkter'!C103</f>
        <v>0</v>
      </c>
      <c r="D103" s="48">
        <f>'[2]Forarbejdede produkter'!D103</f>
        <v>0</v>
      </c>
      <c r="E103" s="48">
        <f>'[2]Forarbejdede produkter'!E103</f>
        <v>0</v>
      </c>
      <c r="F103" s="48">
        <f>'[2]Forarbejdede produkter'!F103</f>
        <v>0</v>
      </c>
      <c r="G103" s="48">
        <f>'[2]Forarbejdede produkter'!G103</f>
        <v>0</v>
      </c>
      <c r="H103" s="55"/>
      <c r="I103" s="50">
        <f>'[2]Forarbejdede produkter'!I103</f>
        <v>0</v>
      </c>
      <c r="J103" s="50">
        <f>'[2]Forarbejdede produkter'!J103</f>
        <v>0</v>
      </c>
      <c r="K103" s="50">
        <f>'[2]Forarbejdede produkter'!K103</f>
        <v>0</v>
      </c>
      <c r="L103" s="50">
        <f>'[2]Forarbejdede produkter'!L103</f>
        <v>0</v>
      </c>
      <c r="M103" s="50">
        <f>'[2]Forarbejdede produkter'!M103</f>
        <v>0</v>
      </c>
      <c r="N103" s="50">
        <f>'[2]Forarbejdede produkter'!N103</f>
        <v>0</v>
      </c>
      <c r="O103" s="50">
        <f>'[2]Forarbejdede produkter'!O103</f>
        <v>0</v>
      </c>
      <c r="Q103" s="43"/>
      <c r="R103" s="43"/>
      <c r="S103" s="43"/>
      <c r="T103" s="43"/>
      <c r="U103" s="43"/>
      <c r="V103" s="43"/>
      <c r="W103" s="43"/>
      <c r="X103" s="51"/>
      <c r="Y103" s="52">
        <f>'[2]Forarbejdede produkter'!Y103</f>
        <v>99</v>
      </c>
      <c r="Z103" s="53" t="str">
        <f>'[2]Forarbejdede produkter'!Z103</f>
        <v>For_prod_99</v>
      </c>
      <c r="AA103" s="53">
        <f>'[2]Forarbejdede produkter'!AA103</f>
        <v>0</v>
      </c>
      <c r="AB103" s="53" t="e">
        <f>'[2]Forarbejdede produkter'!AB103</f>
        <v>#N/A</v>
      </c>
      <c r="AC103" s="53" t="e">
        <f>'[2]Forarbejdede produkter'!AC103</f>
        <v>#N/A</v>
      </c>
      <c r="AD103" s="53">
        <f>'[2]Forarbejdede produkter'!AD103</f>
        <v>0</v>
      </c>
      <c r="AE103" s="53">
        <f>'[2]Forarbejdede produkter'!AE103</f>
        <v>0</v>
      </c>
      <c r="AF103" s="53">
        <f>'[2]Forarbejdede produkter'!AF103</f>
        <v>0</v>
      </c>
      <c r="AI103" s="43">
        <f>'[2]Forarbejdede produkter'!AI103</f>
        <v>99</v>
      </c>
      <c r="AJ103" s="54" t="str">
        <f>'[2]Forarbejdede produkter'!AJ103</f>
        <v>Bull_godning_afsat_på_mark_org</v>
      </c>
      <c r="AK103" s="54" t="str">
        <f>'[2]Forarbejdede produkter'!AK103</f>
        <v>Cattle_dung_urine_field_org</v>
      </c>
      <c r="AL103" s="54" t="str">
        <f>'[2]Forarbejdede produkter'!AL103</f>
        <v>Dung_field_org</v>
      </c>
      <c r="AM103" s="54" t="str">
        <f>'[2]Forarbejdede produkter'!AM103</f>
        <v>Field_application</v>
      </c>
      <c r="AN103" s="54">
        <f>'[2]Forarbejdede produkter'!AN103</f>
        <v>101</v>
      </c>
      <c r="AO103" s="54" t="str">
        <f>'[2]Forarbejdede produkter'!AO103</f>
        <v>Kg</v>
      </c>
      <c r="AP103" s="118" t="str">
        <f>'[2]Forarbejdede produkter'!AP103</f>
        <v>TS; Som for gylle fra spaltestald</v>
      </c>
      <c r="AQ103" s="120">
        <f>'[2]Forarbejdede produkter'!AQ103</f>
        <v>80</v>
      </c>
      <c r="AR103" s="121" t="str">
        <f>'[2]Forarbejdede produkter'!AR103</f>
        <v>(VS_initial/100)*DM_waste</v>
      </c>
      <c r="AS103" s="123"/>
      <c r="AT103" s="123"/>
      <c r="AU103" s="122">
        <f>'[2]Forarbejdede produkter'!AT103</f>
        <v>1</v>
      </c>
      <c r="AV103" s="121">
        <f>'[2]Forarbejdede produkter'!AU103</f>
        <v>0.18</v>
      </c>
      <c r="AW103" s="123"/>
      <c r="AX103" s="122">
        <f>'[2]Forarbejdede produkter'!AW103</f>
        <v>0</v>
      </c>
      <c r="AY103" s="120" t="str">
        <f>'[2]Forarbejdede produkter'!AX103</f>
        <v>VS er samlet mængde af VS for den pågældende gødning; MCF og B0 er som anført til venstre</v>
      </c>
      <c r="AZ103" s="120" t="str">
        <f>'[2]Forarbejdede produkter'!AY103</f>
        <v>VS*(MCF/100)*B0*0.67*9.375</v>
      </c>
      <c r="BA103" s="120">
        <f>'[2]Forarbejdede produkter'!AZ103</f>
        <v>0</v>
      </c>
      <c r="BB103" s="120">
        <f>'[2]Forarbejdede produkter'!BA103</f>
        <v>0</v>
      </c>
      <c r="BC103" s="120" t="str">
        <f>'[2]Forarbejdede produkter'!BB103</f>
        <v>VS*(MCF/100)*B0*0.67*55+VS*(MCF/100)*B0*1000*4*0.02175</v>
      </c>
      <c r="BD103" s="120">
        <f>'[2]Forarbejdede produkter'!BC103</f>
        <v>0</v>
      </c>
      <c r="BE103" s="120">
        <f>'[2]Forarbejdede produkter'!BD103</f>
        <v>0</v>
      </c>
      <c r="BF103" s="120" t="str">
        <f>'[2]Forarbejdede produkter'!BE103</f>
        <v>VS*(MCF/100)*B0*0.67*9.375</v>
      </c>
      <c r="BG103" s="120">
        <f>'[2]Forarbejdede produkter'!BF103</f>
        <v>0</v>
      </c>
      <c r="BH103" s="120">
        <f>'[2]Forarbejdede produkter'!BG103</f>
        <v>0</v>
      </c>
      <c r="BI103" s="121" t="str">
        <f>'[2]Forarbejdede produkter'!BH103</f>
        <v>VS*(MCF/100)*B0*0.67*(12/16)*4</v>
      </c>
      <c r="BJ103" s="123"/>
      <c r="BK103" s="122">
        <f>'[2]Forarbejdede produkter'!BJ103</f>
        <v>0</v>
      </c>
      <c r="BL103" s="120">
        <f>'[2]Forarbejdede produkter'!BK103</f>
        <v>0</v>
      </c>
      <c r="BM103" s="120">
        <f>'[2]Forarbejdede produkter'!BL103</f>
        <v>0</v>
      </c>
      <c r="BN103" s="120">
        <f>'[2]Forarbejdede produkter'!BM103</f>
        <v>0</v>
      </c>
      <c r="BO103" s="120" t="str">
        <f>'[2]Forarbejdede produkter'!BN103</f>
        <v>VS*(MCF/100)*B0*0.67*(12/16)</v>
      </c>
      <c r="BP103" s="120">
        <f>'[2]Forarbejdede produkter'!BO103</f>
        <v>0</v>
      </c>
      <c r="BQ103" s="120">
        <f>'[2]Forarbejdede produkter'!BP103</f>
        <v>0</v>
      </c>
      <c r="BR103" s="120">
        <f>'[2]Forarbejdede produkter'!BQ103</f>
        <v>0</v>
      </c>
      <c r="BS103" s="120">
        <f>'[2]Forarbejdede produkter'!BR103</f>
        <v>0</v>
      </c>
      <c r="BT103" s="120">
        <f>'[2]Forarbejdede produkter'!BS103</f>
        <v>0</v>
      </c>
      <c r="BU103" s="120">
        <f>'[2]Forarbejdede produkter'!BT103</f>
        <v>0</v>
      </c>
      <c r="BV103" s="120">
        <f>'[2]Forarbejdede produkter'!BU103</f>
        <v>0</v>
      </c>
      <c r="BW103" s="120">
        <f>'[2]Forarbejdede produkter'!BV103</f>
        <v>1.5</v>
      </c>
      <c r="BX103" s="120">
        <f>'[2]Forarbejdede produkter'!BW103</f>
        <v>0</v>
      </c>
      <c r="BY103" s="121">
        <f>'[2]Forarbejdede produkter'!BX103</f>
        <v>0</v>
      </c>
      <c r="BZ103" s="123">
        <f>'[2]Forarbejdede produkter'!BY103</f>
        <v>7.5</v>
      </c>
      <c r="CA103" s="122">
        <f>'[2]Forarbejdede produkter'!BZ103</f>
        <v>0</v>
      </c>
      <c r="CB103" s="120">
        <f>'[2]Forarbejdede produkter'!CA103</f>
        <v>0</v>
      </c>
      <c r="CC103" s="120">
        <f>'[2]Forarbejdede produkter'!CB103</f>
        <v>7</v>
      </c>
      <c r="CD103" s="120">
        <f>'[2]Forarbejdede produkter'!CC103</f>
        <v>0</v>
      </c>
      <c r="CE103" s="121">
        <f>'[2]Forarbejdede produkter'!CD103</f>
        <v>0</v>
      </c>
      <c r="CF103" s="123"/>
      <c r="CG103" s="123"/>
      <c r="CH103" s="123"/>
      <c r="CI103" s="123"/>
      <c r="CJ103" s="123"/>
      <c r="CK103" s="127">
        <f>'[2]Forarbejdede produkter'!CX103</f>
        <v>0</v>
      </c>
      <c r="CL103" s="123"/>
    </row>
    <row r="104" spans="1:90" ht="15.6" x14ac:dyDescent="0.3">
      <c r="A104" s="47">
        <f>'[2]Forarbejdede produkter'!A104</f>
        <v>100</v>
      </c>
      <c r="B104" s="48" t="str">
        <f>'[2]Forarbejdede produkter'!B104</f>
        <v>For_prod_100</v>
      </c>
      <c r="C104" s="48">
        <f>'[2]Forarbejdede produkter'!C104</f>
        <v>0</v>
      </c>
      <c r="D104" s="48">
        <f>'[2]Forarbejdede produkter'!D104</f>
        <v>0</v>
      </c>
      <c r="E104" s="48">
        <f>'[2]Forarbejdede produkter'!E104</f>
        <v>0</v>
      </c>
      <c r="F104" s="48">
        <f>'[2]Forarbejdede produkter'!F104</f>
        <v>0</v>
      </c>
      <c r="G104" s="48">
        <f>'[2]Forarbejdede produkter'!G104</f>
        <v>0</v>
      </c>
      <c r="H104" s="56"/>
      <c r="I104" s="50">
        <f>'[2]Forarbejdede produkter'!I104</f>
        <v>0</v>
      </c>
      <c r="J104" s="50">
        <f>'[2]Forarbejdede produkter'!J104</f>
        <v>0</v>
      </c>
      <c r="K104" s="50">
        <f>'[2]Forarbejdede produkter'!K104</f>
        <v>0</v>
      </c>
      <c r="L104" s="50">
        <f>'[2]Forarbejdede produkter'!L104</f>
        <v>0</v>
      </c>
      <c r="M104" s="50">
        <f>'[2]Forarbejdede produkter'!M104</f>
        <v>0</v>
      </c>
      <c r="N104" s="50">
        <f>'[2]Forarbejdede produkter'!N104</f>
        <v>0</v>
      </c>
      <c r="O104" s="50">
        <f>'[2]Forarbejdede produkter'!O104</f>
        <v>0</v>
      </c>
      <c r="Q104" s="43"/>
      <c r="R104" s="43"/>
      <c r="S104" s="43"/>
      <c r="T104" s="43"/>
      <c r="U104" s="43"/>
      <c r="V104" s="43"/>
      <c r="W104" s="43"/>
      <c r="X104" s="51"/>
      <c r="Y104" s="52">
        <f>'[2]Forarbejdede produkter'!Y104</f>
        <v>100</v>
      </c>
      <c r="Z104" s="53" t="str">
        <f>'[2]Forarbejdede produkter'!Z104</f>
        <v>For_prod_100</v>
      </c>
      <c r="AA104" s="53">
        <f>'[2]Forarbejdede produkter'!AA104</f>
        <v>0</v>
      </c>
      <c r="AB104" s="53" t="e">
        <f>'[2]Forarbejdede produkter'!AB104</f>
        <v>#N/A</v>
      </c>
      <c r="AC104" s="53" t="e">
        <f>'[2]Forarbejdede produkter'!AC104</f>
        <v>#N/A</v>
      </c>
      <c r="AD104" s="53">
        <f>'[2]Forarbejdede produkter'!AD104</f>
        <v>0</v>
      </c>
      <c r="AE104" s="53">
        <f>'[2]Forarbejdede produkter'!AE104</f>
        <v>0</v>
      </c>
      <c r="AF104" s="53">
        <f>'[2]Forarbejdede produkter'!AF104</f>
        <v>0</v>
      </c>
      <c r="AI104" s="43">
        <f>'[2]Forarbejdede produkter'!AI104</f>
        <v>100</v>
      </c>
      <c r="AJ104" s="54" t="str">
        <f>'[2]Forarbejdede produkter'!AJ104</f>
        <v>Bull_gylle_sengestald_fast_gulv_org</v>
      </c>
      <c r="AK104" s="54" t="str">
        <f>'[2]Forarbejdede produkter'!AK104</f>
        <v>Cattle_slurry_org</v>
      </c>
      <c r="AL104" s="54" t="str">
        <f>'[2]Forarbejdede produkter'!AL104</f>
        <v>Livestock_manure_org</v>
      </c>
      <c r="AM104" s="54" t="str">
        <f>'[2]Forarbejdede produkter'!AM104</f>
        <v>Field_application</v>
      </c>
      <c r="AN104" s="54">
        <f>'[2]Forarbejdede produkter'!AN104</f>
        <v>123</v>
      </c>
      <c r="AO104" s="54" t="str">
        <f>'[2]Forarbejdede produkter'!AO104</f>
        <v>Kg</v>
      </c>
      <c r="AP104" s="118">
        <f>'[2]Forarbejdede produkter'!AP104</f>
        <v>0</v>
      </c>
      <c r="AQ104" s="120">
        <f>'[2]Forarbejdede produkter'!AQ104</f>
        <v>80</v>
      </c>
      <c r="AR104" s="121" t="str">
        <f>'[2]Forarbejdede produkter'!AR104</f>
        <v>(VS_initial/100)*DM_waste+DM_straw*(1-(4.5/100))</v>
      </c>
      <c r="AS104" s="123"/>
      <c r="AT104" s="123"/>
      <c r="AU104" s="122">
        <f>'[2]Forarbejdede produkter'!AT104</f>
        <v>6.61</v>
      </c>
      <c r="AV104" s="121">
        <f>'[2]Forarbejdede produkter'!AU104</f>
        <v>0.18</v>
      </c>
      <c r="AW104" s="123"/>
      <c r="AX104" s="122">
        <f>'[2]Forarbejdede produkter'!AW104</f>
        <v>0</v>
      </c>
      <c r="AY104" s="120" t="str">
        <f>'[2]Forarbejdede produkter'!AX104</f>
        <v>VS er samlet mængde af VS for den pågældende gødning; MCF og B0 er som anført til venstre</v>
      </c>
      <c r="AZ104" s="120" t="str">
        <f>'[2]Forarbejdede produkter'!AY104</f>
        <v>VS*(MCF/100)*B0*0.67*9.375</v>
      </c>
      <c r="BA104" s="120">
        <f>'[2]Forarbejdede produkter'!AZ104</f>
        <v>0</v>
      </c>
      <c r="BB104" s="120">
        <f>'[2]Forarbejdede produkter'!BA104</f>
        <v>0</v>
      </c>
      <c r="BC104" s="120" t="str">
        <f>'[2]Forarbejdede produkter'!BB104</f>
        <v>VS*(MCF/100)*B0*0.67*55+VS*(MCF/100)*B0*1000*4*0.02175</v>
      </c>
      <c r="BD104" s="120">
        <f>'[2]Forarbejdede produkter'!BC104</f>
        <v>0</v>
      </c>
      <c r="BE104" s="120">
        <f>'[2]Forarbejdede produkter'!BD104</f>
        <v>0</v>
      </c>
      <c r="BF104" s="120" t="str">
        <f>'[2]Forarbejdede produkter'!BE104</f>
        <v>VS*(MCF/100)*B0*0.67*9.375</v>
      </c>
      <c r="BG104" s="120">
        <f>'[2]Forarbejdede produkter'!BF104</f>
        <v>0</v>
      </c>
      <c r="BH104" s="120">
        <f>'[2]Forarbejdede produkter'!BG104</f>
        <v>0</v>
      </c>
      <c r="BI104" s="121" t="str">
        <f>'[2]Forarbejdede produkter'!BH104</f>
        <v>VS*(MCF/100)*B0*0.67*(12/16)*4</v>
      </c>
      <c r="BJ104" s="123"/>
      <c r="BK104" s="122">
        <f>'[2]Forarbejdede produkter'!BJ104</f>
        <v>0</v>
      </c>
      <c r="BL104" s="120">
        <f>'[2]Forarbejdede produkter'!BK104</f>
        <v>0</v>
      </c>
      <c r="BM104" s="120">
        <f>'[2]Forarbejdede produkter'!BL104</f>
        <v>0</v>
      </c>
      <c r="BN104" s="120">
        <f>'[2]Forarbejdede produkter'!BM104</f>
        <v>0</v>
      </c>
      <c r="BO104" s="120" t="str">
        <f>'[2]Forarbejdede produkter'!BN104</f>
        <v>VS*(MCF/100)*B0*0.67*(12/16)</v>
      </c>
      <c r="BP104" s="120">
        <f>'[2]Forarbejdede produkter'!BO104</f>
        <v>0</v>
      </c>
      <c r="BQ104" s="120">
        <f>'[2]Forarbejdede produkter'!BP104</f>
        <v>0</v>
      </c>
      <c r="BR104" s="120">
        <f>'[2]Forarbejdede produkter'!BQ104</f>
        <v>0</v>
      </c>
      <c r="BS104" s="120">
        <f>'[2]Forarbejdede produkter'!BR104</f>
        <v>0</v>
      </c>
      <c r="BT104" s="120">
        <f>'[2]Forarbejdede produkter'!BS104</f>
        <v>0</v>
      </c>
      <c r="BU104" s="120">
        <f>'[2]Forarbejdede produkter'!BT104</f>
        <v>0</v>
      </c>
      <c r="BV104" s="120">
        <f>'[2]Forarbejdede produkter'!BU104</f>
        <v>0</v>
      </c>
      <c r="BW104" s="120">
        <f>'[2]Forarbejdede produkter'!BV104</f>
        <v>0</v>
      </c>
      <c r="BX104" s="120">
        <f>'[2]Forarbejdede produkter'!BW104</f>
        <v>0</v>
      </c>
      <c r="BY104" s="121">
        <f>'[2]Forarbejdede produkter'!BX104</f>
        <v>0</v>
      </c>
      <c r="BZ104" s="123">
        <f>'[2]Forarbejdede produkter'!BY104</f>
        <v>0</v>
      </c>
      <c r="CA104" s="122">
        <f>'[2]Forarbejdede produkter'!BZ104</f>
        <v>0</v>
      </c>
      <c r="CB104" s="120">
        <f>'[2]Forarbejdede produkter'!CA104</f>
        <v>0</v>
      </c>
      <c r="CC104" s="120">
        <f>'[2]Forarbejdede produkter'!CB104</f>
        <v>12</v>
      </c>
      <c r="CD104" s="120">
        <f>'[2]Forarbejdede produkter'!CC104</f>
        <v>0</v>
      </c>
      <c r="CE104" s="121">
        <f>'[2]Forarbejdede produkter'!CD104</f>
        <v>0</v>
      </c>
      <c r="CF104" s="123"/>
      <c r="CG104" s="123"/>
      <c r="CH104" s="123"/>
      <c r="CI104" s="123"/>
      <c r="CJ104" s="123"/>
      <c r="CK104" s="127">
        <f>'[2]Forarbejdede produkter'!CX104</f>
        <v>0</v>
      </c>
      <c r="CL104" s="123"/>
    </row>
    <row r="105" spans="1:90" ht="15.6" x14ac:dyDescent="0.3">
      <c r="A105" s="43"/>
      <c r="AI105" s="43">
        <f>'[2]Forarbejdede produkter'!AI105</f>
        <v>101</v>
      </c>
      <c r="AJ105" s="54" t="str">
        <f>'[2]Forarbejdede produkter'!AJ105</f>
        <v>Bull_gylle_dybstroelse_spalter_linespil_org</v>
      </c>
      <c r="AK105" s="54" t="str">
        <f>'[2]Forarbejdede produkter'!AK105</f>
        <v>Cattle_slurry_org</v>
      </c>
      <c r="AL105" s="54" t="str">
        <f>'[2]Forarbejdede produkter'!AL105</f>
        <v>Livestock_manure_org</v>
      </c>
      <c r="AM105" s="54" t="str">
        <f>'[2]Forarbejdede produkter'!AM105</f>
        <v>Field_application</v>
      </c>
      <c r="AN105" s="54">
        <f>'[2]Forarbejdede produkter'!AN105</f>
        <v>89</v>
      </c>
      <c r="AO105" s="54" t="str">
        <f>'[2]Forarbejdede produkter'!AO105</f>
        <v>Kg</v>
      </c>
      <c r="AP105" s="118">
        <f>'[2]Forarbejdede produkter'!AP105</f>
        <v>0</v>
      </c>
      <c r="AQ105" s="120">
        <f>'[2]Forarbejdede produkter'!AQ105</f>
        <v>80</v>
      </c>
      <c r="AR105" s="121" t="str">
        <f>'[2]Forarbejdede produkter'!AR105</f>
        <v>(VS_initial/100)*DM_waste+DM_straw*(1-(4.5/100))</v>
      </c>
      <c r="AS105" s="123"/>
      <c r="AT105" s="123"/>
      <c r="AU105" s="122">
        <f>'[2]Forarbejdede produkter'!AT105</f>
        <v>6.61</v>
      </c>
      <c r="AV105" s="121">
        <f>'[2]Forarbejdede produkter'!AU105</f>
        <v>0.18</v>
      </c>
    </row>
    <row r="106" spans="1:90" ht="15.6" x14ac:dyDescent="0.3">
      <c r="A106" s="43"/>
      <c r="AI106" s="43">
        <f>'[2]Forarbejdede produkter'!AI106</f>
        <v>102</v>
      </c>
      <c r="AJ106" s="54" t="str">
        <f>'[2]Forarbejdede produkter'!AJ106</f>
        <v>Bull_gylle_dybstroelse_spalter_ring_bag_org</v>
      </c>
      <c r="AK106" s="54" t="str">
        <f>'[2]Forarbejdede produkter'!AK106</f>
        <v>Cattle_slurry_org</v>
      </c>
      <c r="AL106" s="54" t="str">
        <f>'[2]Forarbejdede produkter'!AL106</f>
        <v>Livestock_manure_org</v>
      </c>
      <c r="AM106" s="54" t="str">
        <f>'[2]Forarbejdede produkter'!AM106</f>
        <v>Field_application</v>
      </c>
      <c r="AN106" s="54">
        <f>'[2]Forarbejdede produkter'!AN106</f>
        <v>89</v>
      </c>
      <c r="AO106" s="54" t="str">
        <f>'[2]Forarbejdede produkter'!AO106</f>
        <v>Kg</v>
      </c>
      <c r="AP106" s="118">
        <f>'[2]Forarbejdede produkter'!AP106</f>
        <v>0</v>
      </c>
      <c r="AQ106" s="120">
        <f>'[2]Forarbejdede produkter'!AQ106</f>
        <v>80</v>
      </c>
      <c r="AR106" s="121" t="str">
        <f>'[2]Forarbejdede produkter'!AR106</f>
        <v>(VS_initial/100)*DM_waste+DM_straw*(1-(4.5/100))</v>
      </c>
      <c r="AS106" s="123"/>
      <c r="AT106" s="123"/>
      <c r="AU106" s="122">
        <f>'[2]Forarbejdede produkter'!AT106</f>
        <v>6.61</v>
      </c>
      <c r="AV106" s="121">
        <f>'[2]Forarbejdede produkter'!AU106</f>
        <v>0.18</v>
      </c>
    </row>
    <row r="107" spans="1:90" ht="15.6" x14ac:dyDescent="0.3">
      <c r="A107" s="43"/>
      <c r="AI107" s="43">
        <f>'[2]Forarbejdede produkter'!AI107</f>
        <v>103</v>
      </c>
      <c r="AJ107" s="54" t="str">
        <f>'[2]Forarbejdede produkter'!AJ107</f>
        <v>Bull_gylle_spaltestald_org</v>
      </c>
      <c r="AK107" s="54" t="str">
        <f>'[2]Forarbejdede produkter'!AK107</f>
        <v>Cattle_slurry_org</v>
      </c>
      <c r="AL107" s="54" t="str">
        <f>'[2]Forarbejdede produkter'!AL107</f>
        <v>Livestock_manure_org</v>
      </c>
      <c r="AM107" s="54" t="str">
        <f>'[2]Forarbejdede produkter'!AM107</f>
        <v>Field_application</v>
      </c>
      <c r="AN107" s="54">
        <f>'[2]Forarbejdede produkter'!AN107</f>
        <v>101</v>
      </c>
      <c r="AO107" s="54" t="str">
        <f>'[2]Forarbejdede produkter'!AO107</f>
        <v>Kg</v>
      </c>
      <c r="AP107" s="118">
        <f>'[2]Forarbejdede produkter'!AP107</f>
        <v>0</v>
      </c>
      <c r="AQ107" s="120">
        <f>'[2]Forarbejdede produkter'!AQ107</f>
        <v>80</v>
      </c>
      <c r="AR107" s="121" t="str">
        <f>'[2]Forarbejdede produkter'!AR107</f>
        <v>(VS_initial/100)*DM_waste</v>
      </c>
      <c r="AS107" s="123"/>
      <c r="AT107" s="123"/>
      <c r="AU107" s="122">
        <f>'[2]Forarbejdede produkter'!AT107</f>
        <v>6.61</v>
      </c>
      <c r="AV107" s="121">
        <f>'[2]Forarbejdede produkter'!AU107</f>
        <v>0.18</v>
      </c>
    </row>
    <row r="108" spans="1:90" ht="15.6" x14ac:dyDescent="0.3">
      <c r="A108" s="43"/>
      <c r="AI108" s="43">
        <f>'[2]Forarbejdede produkter'!AI108</f>
        <v>104</v>
      </c>
      <c r="AJ108" s="54" t="str">
        <f>'[2]Forarbejdede produkter'!AJ108</f>
        <v>Snittet_halm_conv</v>
      </c>
      <c r="AK108" s="54" t="str">
        <f>'[2]Forarbejdede produkter'!AK108</f>
        <v>Soil_input_conv</v>
      </c>
      <c r="AL108" s="54" t="str">
        <f>'[2]Forarbejdede produkter'!AL108</f>
        <v>Crop_residue</v>
      </c>
      <c r="AM108" s="54" t="str">
        <f>'[2]Forarbejdede produkter'!AM108</f>
        <v>Return</v>
      </c>
      <c r="AN108" s="54">
        <f>'[2]Forarbejdede produkter'!AN108</f>
        <v>850</v>
      </c>
      <c r="AO108" s="54" t="str">
        <f>'[2]Forarbejdede produkter'!AO108</f>
        <v>Kg</v>
      </c>
      <c r="AP108" s="118">
        <f>'[2]Forarbejdede produkter'!AP108</f>
        <v>0</v>
      </c>
      <c r="AQ108" s="120">
        <f>'[2]Forarbejdede produkter'!AQ108</f>
        <v>0</v>
      </c>
      <c r="AR108" s="121">
        <f>'[2]Forarbejdede produkter'!AR108</f>
        <v>0</v>
      </c>
      <c r="AS108" s="123"/>
      <c r="AT108" s="123"/>
      <c r="AU108" s="122">
        <f>'[2]Forarbejdede produkter'!AT108</f>
        <v>0</v>
      </c>
      <c r="AV108" s="121">
        <f>'[2]Forarbejdede produkter'!AU108</f>
        <v>0</v>
      </c>
    </row>
    <row r="109" spans="1:90" ht="15.6" x14ac:dyDescent="0.3">
      <c r="A109" s="43"/>
      <c r="AI109" s="43">
        <f>'[2]Forarbejdede produkter'!AI109</f>
        <v>105</v>
      </c>
      <c r="AJ109" s="54" t="str">
        <f>'[2]Forarbejdede produkter'!AJ109</f>
        <v>Rapskage_conv</v>
      </c>
      <c r="AK109" s="54" t="str">
        <f>'[2]Forarbejdede produkter'!AK109</f>
        <v>Protein_2_conv</v>
      </c>
      <c r="AL109" s="54" t="str">
        <f>'[2]Forarbejdede produkter'!AL109</f>
        <v>Moden</v>
      </c>
      <c r="AM109" s="54" t="str">
        <f>'[2]Forarbejdede produkter'!AM109</f>
        <v>Forarbejdet</v>
      </c>
      <c r="AN109" s="54">
        <f>'[2]Forarbejdede produkter'!AN109</f>
        <v>885</v>
      </c>
      <c r="AO109" s="54" t="str">
        <f>'[2]Forarbejdede produkter'!AO109</f>
        <v>Kg</v>
      </c>
      <c r="AP109" s="118">
        <f>'[2]Forarbejdede produkter'!AP109</f>
        <v>0</v>
      </c>
      <c r="AQ109" s="120">
        <f>'[2]Forarbejdede produkter'!AQ109</f>
        <v>0</v>
      </c>
      <c r="AR109" s="121">
        <f>'[2]Forarbejdede produkter'!AR109</f>
        <v>0</v>
      </c>
      <c r="AS109" s="123"/>
      <c r="AT109" s="123"/>
      <c r="AU109" s="122">
        <f>'[2]Forarbejdede produkter'!AT109</f>
        <v>0</v>
      </c>
      <c r="AV109" s="121">
        <f>'[2]Forarbejdede produkter'!AU109</f>
        <v>0</v>
      </c>
    </row>
    <row r="110" spans="1:90" ht="15.6" x14ac:dyDescent="0.3">
      <c r="A110" s="43"/>
      <c r="AI110" s="43">
        <f>'[2]Forarbejdede produkter'!AI110</f>
        <v>106</v>
      </c>
      <c r="AJ110" s="54" t="str">
        <f>'[2]Forarbejdede produkter'!AJ110</f>
        <v>Protein_concentrate_mixed_conv</v>
      </c>
      <c r="AK110" s="54" t="str">
        <f>'[2]Forarbejdede produkter'!AK110</f>
        <v>Protein_1_conv</v>
      </c>
      <c r="AL110" s="54" t="str">
        <f>'[2]Forarbejdede produkter'!AL110</f>
        <v>Moden</v>
      </c>
      <c r="AM110" s="54" t="str">
        <f>'[2]Forarbejdede produkter'!AM110</f>
        <v>Forarbejdet</v>
      </c>
      <c r="AN110" s="54">
        <f>'[2]Forarbejdede produkter'!AN110</f>
        <v>900</v>
      </c>
      <c r="AO110" s="54" t="str">
        <f>'[2]Forarbejdede produkter'!AO110</f>
        <v>Kg</v>
      </c>
      <c r="AP110" s="118">
        <f>'[2]Forarbejdede produkter'!AP110</f>
        <v>0</v>
      </c>
      <c r="AQ110" s="120">
        <f>'[2]Forarbejdede produkter'!AQ110</f>
        <v>0</v>
      </c>
      <c r="AR110" s="121">
        <f>'[2]Forarbejdede produkter'!AR110</f>
        <v>0</v>
      </c>
      <c r="AS110" s="123"/>
      <c r="AT110" s="123"/>
      <c r="AU110" s="122">
        <f>'[2]Forarbejdede produkter'!AT110</f>
        <v>0</v>
      </c>
      <c r="AV110" s="121">
        <f>'[2]Forarbejdede produkter'!AU110</f>
        <v>0</v>
      </c>
    </row>
    <row r="111" spans="1:90" ht="15.6" x14ac:dyDescent="0.3">
      <c r="A111" s="43"/>
      <c r="AI111" s="43">
        <f>'[2]Forarbejdede produkter'!AI111</f>
        <v>107</v>
      </c>
      <c r="AJ111" s="54" t="str">
        <f>'[2]Forarbejdede produkter'!AJ111</f>
        <v>Pulp_mixed_conv</v>
      </c>
      <c r="AK111" s="54" t="str">
        <f>'[2]Forarbejdede produkter'!AK111</f>
        <v>Grass_and_grass_clover_conv</v>
      </c>
      <c r="AL111" s="54" t="str">
        <f>'[2]Forarbejdede produkter'!AL111</f>
        <v>Grøn</v>
      </c>
      <c r="AM111" s="54" t="str">
        <f>'[2]Forarbejdede produkter'!AM111</f>
        <v>Grøn</v>
      </c>
      <c r="AN111" s="54">
        <f>'[2]Forarbejdede produkter'!AN111</f>
        <v>337</v>
      </c>
      <c r="AO111" s="54" t="str">
        <f>'[2]Forarbejdede produkter'!AO111</f>
        <v>Kg</v>
      </c>
      <c r="AP111" s="118">
        <f>'[2]Forarbejdede produkter'!AP111</f>
        <v>0</v>
      </c>
      <c r="AQ111" s="120">
        <f>'[2]Forarbejdede produkter'!AQ111</f>
        <v>0</v>
      </c>
      <c r="AR111" s="121">
        <f>'[2]Forarbejdede produkter'!AR111</f>
        <v>0</v>
      </c>
      <c r="AS111" s="123"/>
      <c r="AT111" s="123"/>
      <c r="AU111" s="122">
        <f>'[2]Forarbejdede produkter'!AT111</f>
        <v>0</v>
      </c>
      <c r="AV111" s="121">
        <f>'[2]Forarbejdede produkter'!AU111</f>
        <v>0</v>
      </c>
    </row>
    <row r="112" spans="1:90" ht="15.6" x14ac:dyDescent="0.3">
      <c r="A112" s="43"/>
      <c r="AI112" s="43">
        <f>'[2]Forarbejdede produkter'!AI112</f>
        <v>108</v>
      </c>
      <c r="AJ112" s="54" t="str">
        <f>'[2]Forarbejdede produkter'!AJ112</f>
        <v>Brown_juice_mixed_conv</v>
      </c>
      <c r="AK112" s="54" t="str">
        <f>'[2]Forarbejdede produkter'!AK112</f>
        <v>Plant_slurry_conv</v>
      </c>
      <c r="AL112" s="54" t="str">
        <f>'[2]Forarbejdede produkter'!AL112</f>
        <v>Plant_organic_ferti_conv</v>
      </c>
      <c r="AM112" s="54" t="str">
        <f>'[2]Forarbejdede produkter'!AM112</f>
        <v>Field_application</v>
      </c>
      <c r="AN112" s="54">
        <f>'[2]Forarbejdede produkter'!AN112</f>
        <v>45</v>
      </c>
      <c r="AO112" s="54" t="str">
        <f>'[2]Forarbejdede produkter'!AO112</f>
        <v>Kg</v>
      </c>
      <c r="AP112" s="118">
        <f>'[2]Forarbejdede produkter'!AP112</f>
        <v>0</v>
      </c>
      <c r="AQ112" s="120">
        <f>'[2]Forarbejdede produkter'!AQ112</f>
        <v>0</v>
      </c>
      <c r="AR112" s="121">
        <f>'[2]Forarbejdede produkter'!AR112</f>
        <v>0</v>
      </c>
      <c r="AS112" s="123"/>
      <c r="AT112" s="123"/>
      <c r="AU112" s="122">
        <f>'[2]Forarbejdede produkter'!AT112</f>
        <v>0</v>
      </c>
      <c r="AV112" s="121">
        <f>'[2]Forarbejdede produkter'!AU112</f>
        <v>0</v>
      </c>
    </row>
    <row r="113" spans="1:48" ht="15.6" x14ac:dyDescent="0.3">
      <c r="A113" s="43"/>
      <c r="AI113" s="43">
        <f>'[2]Forarbejdede produkter'!AI113</f>
        <v>109</v>
      </c>
      <c r="AJ113" s="54" t="str">
        <f>'[2]Forarbejdede produkter'!AJ113</f>
        <v>Biochar_halm_conv</v>
      </c>
      <c r="AK113" s="54" t="str">
        <f>'[2]Forarbejdede produkter'!AK113</f>
        <v>Biochar_conv</v>
      </c>
      <c r="AL113" s="54" t="str">
        <f>'[2]Forarbejdede produkter'!AL113</f>
        <v>Soil_input_biochar_conv</v>
      </c>
      <c r="AM113" s="54" t="str">
        <f>'[2]Forarbejdede produkter'!AM113</f>
        <v>Field_application</v>
      </c>
      <c r="AN113" s="54">
        <f>'[2]Forarbejdede produkter'!AN113</f>
        <v>981.2</v>
      </c>
      <c r="AO113" s="54" t="str">
        <f>'[2]Forarbejdede produkter'!AO113</f>
        <v>Kg</v>
      </c>
      <c r="AP113" s="118">
        <f>'[2]Forarbejdede produkter'!AP113</f>
        <v>0</v>
      </c>
      <c r="AQ113" s="120">
        <f>'[2]Forarbejdede produkter'!AQ113</f>
        <v>0</v>
      </c>
      <c r="AR113" s="121">
        <f>'[2]Forarbejdede produkter'!AR113</f>
        <v>0</v>
      </c>
      <c r="AS113" s="123"/>
      <c r="AT113" s="123"/>
      <c r="AU113" s="122">
        <f>'[2]Forarbejdede produkter'!AT113</f>
        <v>0</v>
      </c>
      <c r="AV113" s="121">
        <f>'[2]Forarbejdede produkter'!AU113</f>
        <v>0</v>
      </c>
    </row>
    <row r="114" spans="1:48" ht="15.6" x14ac:dyDescent="0.3">
      <c r="A114" s="43"/>
      <c r="AI114" s="43">
        <f>'[2]Forarbejdede produkter'!AI114</f>
        <v>110</v>
      </c>
      <c r="AJ114" s="54" t="str">
        <f>'[2]Forarbejdede produkter'!AJ114</f>
        <v>Loss</v>
      </c>
      <c r="AK114" s="54" t="str">
        <f>'[2]Forarbejdede produkter'!AK114</f>
        <v>Exit_conv</v>
      </c>
      <c r="AL114" s="54" t="str">
        <f>'[2]Forarbejdede produkter'!AL114</f>
        <v>Loss</v>
      </c>
      <c r="AM114" s="54" t="str">
        <f>'[2]Forarbejdede produkter'!AM114</f>
        <v>Exit_model</v>
      </c>
      <c r="AN114" s="54">
        <f>'[2]Forarbejdede produkter'!AN114</f>
        <v>500</v>
      </c>
      <c r="AO114" s="54" t="str">
        <f>'[2]Forarbejdede produkter'!AO114</f>
        <v>Kg</v>
      </c>
      <c r="AP114" s="118">
        <f>'[2]Forarbejdede produkter'!AP114</f>
        <v>0</v>
      </c>
      <c r="AQ114" s="120">
        <f>'[2]Forarbejdede produkter'!AQ114</f>
        <v>0</v>
      </c>
      <c r="AR114" s="121">
        <f>'[2]Forarbejdede produkter'!AR114</f>
        <v>0</v>
      </c>
      <c r="AS114" s="123"/>
      <c r="AT114" s="123"/>
      <c r="AU114" s="122">
        <f>'[2]Forarbejdede produkter'!AT114</f>
        <v>0</v>
      </c>
      <c r="AV114" s="121">
        <f>'[2]Forarbejdede produkter'!AU114</f>
        <v>0</v>
      </c>
    </row>
    <row r="115" spans="1:48" ht="15.6" x14ac:dyDescent="0.3">
      <c r="A115" s="43"/>
      <c r="AI115" s="43">
        <f>'[2]Forarbejdede produkter'!AI115</f>
        <v>111</v>
      </c>
      <c r="AJ115" s="54" t="str">
        <f>'[2]Forarbejdede produkter'!AJ115</f>
        <v>Soedmaelk_tung_EKM_conv</v>
      </c>
      <c r="AK115" s="54" t="str">
        <f>'[2]Forarbejdede produkter'!AK115</f>
        <v>Maelk_EKM_conv</v>
      </c>
      <c r="AL115" s="54" t="str">
        <f>'[2]Forarbejdede produkter'!AL115</f>
        <v>Maelk_EKM</v>
      </c>
      <c r="AM115" s="54" t="str">
        <f>'[2]Forarbejdede produkter'!AM115</f>
        <v>Exit_model</v>
      </c>
      <c r="AN115" s="54">
        <f>'[2]Forarbejdede produkter'!AN115</f>
        <v>135</v>
      </c>
      <c r="AO115" s="54" t="str">
        <f>'[2]Forarbejdede produkter'!AO115</f>
        <v>Kg</v>
      </c>
      <c r="AP115" s="118">
        <f>'[2]Forarbejdede produkter'!AP115</f>
        <v>0</v>
      </c>
      <c r="AQ115" s="120">
        <f>'[2]Forarbejdede produkter'!AQ115</f>
        <v>0</v>
      </c>
      <c r="AR115" s="121">
        <f>'[2]Forarbejdede produkter'!AR115</f>
        <v>0</v>
      </c>
      <c r="AS115" s="123"/>
      <c r="AT115" s="123"/>
      <c r="AU115" s="122">
        <f>'[2]Forarbejdede produkter'!AT115</f>
        <v>0</v>
      </c>
      <c r="AV115" s="121">
        <f>'[2]Forarbejdede produkter'!AU115</f>
        <v>0</v>
      </c>
    </row>
    <row r="116" spans="1:48" ht="15.6" x14ac:dyDescent="0.3">
      <c r="A116" s="43"/>
      <c r="AI116" s="43">
        <f>'[2]Forarbejdede produkter'!AI116</f>
        <v>112</v>
      </c>
      <c r="AJ116" s="54" t="str">
        <f>'[2]Forarbejdede produkter'!AJ116</f>
        <v>Soedmaelk_jersey_EKM_conv</v>
      </c>
      <c r="AK116" s="54" t="str">
        <f>'[2]Forarbejdede produkter'!AK116</f>
        <v>Maelk_EKM_conv</v>
      </c>
      <c r="AL116" s="54" t="str">
        <f>'[2]Forarbejdede produkter'!AL116</f>
        <v>Maelk_EKM</v>
      </c>
      <c r="AM116" s="54" t="str">
        <f>'[2]Forarbejdede produkter'!AM116</f>
        <v>Exit_model</v>
      </c>
      <c r="AN116" s="54">
        <f>'[2]Forarbejdede produkter'!AN116</f>
        <v>155</v>
      </c>
      <c r="AO116" s="54" t="str">
        <f>'[2]Forarbejdede produkter'!AO116</f>
        <v>Kg</v>
      </c>
      <c r="AP116" s="118">
        <f>'[2]Forarbejdede produkter'!AP116</f>
        <v>0</v>
      </c>
      <c r="AQ116" s="120">
        <f>'[2]Forarbejdede produkter'!AQ116</f>
        <v>0</v>
      </c>
      <c r="AR116" s="121">
        <f>'[2]Forarbejdede produkter'!AR116</f>
        <v>0</v>
      </c>
      <c r="AS116" s="123"/>
      <c r="AT116" s="123"/>
      <c r="AU116" s="122">
        <f>'[2]Forarbejdede produkter'!AT116</f>
        <v>0</v>
      </c>
      <c r="AV116" s="121">
        <f>'[2]Forarbejdede produkter'!AU116</f>
        <v>0</v>
      </c>
    </row>
    <row r="117" spans="1:48" ht="15.6" x14ac:dyDescent="0.3">
      <c r="A117" s="43"/>
      <c r="AI117" s="43">
        <f>'[2]Forarbejdede produkter'!AI117</f>
        <v>113</v>
      </c>
      <c r="AJ117" s="54" t="str">
        <f>'[2]Forarbejdede produkter'!AJ117</f>
        <v>Afgraesningstab_afgraesning_1_conv</v>
      </c>
      <c r="AK117" s="54" t="str">
        <f>'[2]Forarbejdede produkter'!AK117</f>
        <v>Afgraesningstab_conv</v>
      </c>
      <c r="AL117" s="54" t="str">
        <f>'[2]Forarbejdede produkter'!AL117</f>
        <v>Crop_residue</v>
      </c>
      <c r="AM117" s="54" t="str">
        <f>'[2]Forarbejdede produkter'!AM117</f>
        <v>Return</v>
      </c>
      <c r="AN117" s="54">
        <f>'[2]Forarbejdede produkter'!AN117</f>
        <v>180</v>
      </c>
      <c r="AO117" s="54" t="str">
        <f>'[2]Forarbejdede produkter'!AO117</f>
        <v>Kg</v>
      </c>
      <c r="AP117" s="118">
        <f>'[2]Forarbejdede produkter'!AP117</f>
        <v>0</v>
      </c>
      <c r="AQ117" s="120">
        <f>'[2]Forarbejdede produkter'!AQ117</f>
        <v>0</v>
      </c>
      <c r="AR117" s="121">
        <f>'[2]Forarbejdede produkter'!AR117</f>
        <v>0</v>
      </c>
      <c r="AS117" s="123"/>
      <c r="AT117" s="123"/>
      <c r="AU117" s="122">
        <f>'[2]Forarbejdede produkter'!AT117</f>
        <v>0</v>
      </c>
      <c r="AV117" s="121">
        <f>'[2]Forarbejdede produkter'!AU117</f>
        <v>0</v>
      </c>
    </row>
    <row r="118" spans="1:48" ht="15.6" x14ac:dyDescent="0.3">
      <c r="A118" s="43"/>
      <c r="AI118" s="43">
        <f>'[2]Forarbejdede produkter'!AI118</f>
        <v>114</v>
      </c>
      <c r="AJ118" s="54" t="str">
        <f>'[2]Forarbejdede produkter'!AJ118</f>
        <v>Biochar_fiber_conv</v>
      </c>
      <c r="AK118" s="54" t="str">
        <f>'[2]Forarbejdede produkter'!AK118</f>
        <v>Biochar_conv</v>
      </c>
      <c r="AL118" s="54" t="str">
        <f>'[2]Forarbejdede produkter'!AL118</f>
        <v>Soil_input_biochar_conv</v>
      </c>
      <c r="AM118" s="54" t="str">
        <f>'[2]Forarbejdede produkter'!AM118</f>
        <v>Field_application</v>
      </c>
      <c r="AN118" s="54">
        <f>'[2]Forarbejdede produkter'!AN118</f>
        <v>981</v>
      </c>
      <c r="AO118" s="54" t="str">
        <f>'[2]Forarbejdede produkter'!AO118</f>
        <v>Kg</v>
      </c>
      <c r="AP118" s="118">
        <f>'[2]Forarbejdede produkter'!AP118</f>
        <v>0</v>
      </c>
      <c r="AQ118" s="120">
        <f>'[2]Forarbejdede produkter'!AQ118</f>
        <v>0</v>
      </c>
      <c r="AR118" s="121">
        <f>'[2]Forarbejdede produkter'!AR118</f>
        <v>0</v>
      </c>
      <c r="AS118" s="123"/>
      <c r="AT118" s="123"/>
      <c r="AU118" s="122">
        <f>'[2]Forarbejdede produkter'!AT118</f>
        <v>0</v>
      </c>
      <c r="AV118" s="121">
        <f>'[2]Forarbejdede produkter'!AU118</f>
        <v>0</v>
      </c>
    </row>
    <row r="119" spans="1:48" ht="15.6" x14ac:dyDescent="0.3">
      <c r="A119" s="43"/>
      <c r="AI119" s="43">
        <f>'[2]Forarbejdede produkter'!AI119</f>
        <v>115</v>
      </c>
      <c r="AJ119" s="54" t="str">
        <f>'[2]Forarbejdede produkter'!AJ119</f>
        <v>Afgraesningstab_afgraesning_1_org</v>
      </c>
      <c r="AK119" s="54" t="str">
        <f>'[2]Forarbejdede produkter'!AK119</f>
        <v>Afgraesningstab_org</v>
      </c>
      <c r="AL119" s="54" t="str">
        <f>'[2]Forarbejdede produkter'!AL119</f>
        <v>Crop_residue</v>
      </c>
      <c r="AM119" s="54" t="str">
        <f>'[2]Forarbejdede produkter'!AM119</f>
        <v>Return</v>
      </c>
      <c r="AN119" s="54">
        <f>'[2]Forarbejdede produkter'!AN119</f>
        <v>180</v>
      </c>
      <c r="AO119" s="54" t="str">
        <f>'[2]Forarbejdede produkter'!AO119</f>
        <v>Kg</v>
      </c>
      <c r="AP119" s="118">
        <f>'[2]Forarbejdede produkter'!AP119</f>
        <v>0</v>
      </c>
      <c r="AQ119" s="120">
        <f>'[2]Forarbejdede produkter'!AQ119</f>
        <v>0</v>
      </c>
      <c r="AR119" s="121">
        <f>'[2]Forarbejdede produkter'!AR119</f>
        <v>0</v>
      </c>
      <c r="AS119" s="123"/>
      <c r="AT119" s="123"/>
      <c r="AU119" s="122">
        <f>'[2]Forarbejdede produkter'!AT119</f>
        <v>0</v>
      </c>
      <c r="AV119" s="121">
        <f>'[2]Forarbejdede produkter'!AU119</f>
        <v>0</v>
      </c>
    </row>
    <row r="120" spans="1:48" ht="15.6" x14ac:dyDescent="0.3">
      <c r="A120" s="43"/>
      <c r="AI120" s="43">
        <f>'[2]Forarbejdede produkter'!AI120</f>
        <v>116</v>
      </c>
      <c r="AJ120" s="54" t="str">
        <f>'[2]Forarbejdede produkter'!AJ120</f>
        <v>Soedmaelk_tung_EKM_org</v>
      </c>
      <c r="AK120" s="54" t="str">
        <f>'[2]Forarbejdede produkter'!AK120</f>
        <v>Maelk_EKM_org</v>
      </c>
      <c r="AL120" s="54" t="str">
        <f>'[2]Forarbejdede produkter'!AL120</f>
        <v>Maelk_EKM</v>
      </c>
      <c r="AM120" s="54" t="str">
        <f>'[2]Forarbejdede produkter'!AM120</f>
        <v>Exit_model</v>
      </c>
      <c r="AN120" s="54">
        <f>'[2]Forarbejdede produkter'!AN120</f>
        <v>135</v>
      </c>
      <c r="AO120" s="54" t="str">
        <f>'[2]Forarbejdede produkter'!AO120</f>
        <v>Kg</v>
      </c>
      <c r="AP120" s="118">
        <f>'[2]Forarbejdede produkter'!AP120</f>
        <v>0</v>
      </c>
      <c r="AQ120" s="120">
        <f>'[2]Forarbejdede produkter'!AQ120</f>
        <v>0</v>
      </c>
      <c r="AR120" s="121">
        <f>'[2]Forarbejdede produkter'!AR120</f>
        <v>0</v>
      </c>
      <c r="AS120" s="123"/>
      <c r="AT120" s="123"/>
      <c r="AU120" s="122">
        <f>'[2]Forarbejdede produkter'!AT120</f>
        <v>0</v>
      </c>
      <c r="AV120" s="121">
        <f>'[2]Forarbejdede produkter'!AU120</f>
        <v>0</v>
      </c>
    </row>
    <row r="121" spans="1:48" ht="15.6" x14ac:dyDescent="0.3">
      <c r="A121" s="43"/>
      <c r="AI121" s="43">
        <f>'[2]Forarbejdede produkter'!AI121</f>
        <v>117</v>
      </c>
      <c r="AJ121" s="54" t="str">
        <f>'[2]Forarbejdede produkter'!AJ121</f>
        <v>Soedmaelk_jersey_EKM_org</v>
      </c>
      <c r="AK121" s="54" t="str">
        <f>'[2]Forarbejdede produkter'!AK121</f>
        <v>Maelk_EKM_org</v>
      </c>
      <c r="AL121" s="54" t="str">
        <f>'[2]Forarbejdede produkter'!AL121</f>
        <v>Maelk_EKM</v>
      </c>
      <c r="AM121" s="54" t="str">
        <f>'[2]Forarbejdede produkter'!AM121</f>
        <v>Exit_model</v>
      </c>
      <c r="AN121" s="54">
        <f>'[2]Forarbejdede produkter'!AN121</f>
        <v>155</v>
      </c>
      <c r="AO121" s="54" t="str">
        <f>'[2]Forarbejdede produkter'!AO121</f>
        <v>Kg</v>
      </c>
      <c r="AP121" s="118">
        <f>'[2]Forarbejdede produkter'!AP121</f>
        <v>0</v>
      </c>
      <c r="AQ121" s="120">
        <f>'[2]Forarbejdede produkter'!AQ121</f>
        <v>0</v>
      </c>
      <c r="AR121" s="121">
        <f>'[2]Forarbejdede produkter'!AR121</f>
        <v>0</v>
      </c>
      <c r="AS121" s="123"/>
      <c r="AT121" s="123"/>
      <c r="AU121" s="122">
        <f>'[2]Forarbejdede produkter'!AT121</f>
        <v>0</v>
      </c>
      <c r="AV121" s="121">
        <f>'[2]Forarbejdede produkter'!AU121</f>
        <v>0</v>
      </c>
    </row>
    <row r="122" spans="1:48" ht="15.6" x14ac:dyDescent="0.3">
      <c r="A122" s="43"/>
      <c r="AI122" s="43">
        <f>'[2]Forarbejdede produkter'!AI122</f>
        <v>118</v>
      </c>
      <c r="AJ122" s="54" t="str">
        <f>'[2]Forarbejdede produkter'!AJ122</f>
        <v>Protein_concentrate_mixed_org</v>
      </c>
      <c r="AK122" s="54" t="str">
        <f>'[2]Forarbejdede produkter'!AK122</f>
        <v>Protein_1_org</v>
      </c>
      <c r="AL122" s="54" t="str">
        <f>'[2]Forarbejdede produkter'!AL122</f>
        <v>Moden</v>
      </c>
      <c r="AM122" s="54" t="str">
        <f>'[2]Forarbejdede produkter'!AM122</f>
        <v>Forarbejdet</v>
      </c>
      <c r="AN122" s="54">
        <f>'[2]Forarbejdede produkter'!AN122</f>
        <v>900</v>
      </c>
      <c r="AO122" s="54" t="str">
        <f>'[2]Forarbejdede produkter'!AO122</f>
        <v>Kg</v>
      </c>
      <c r="AP122" s="118">
        <f>'[2]Forarbejdede produkter'!AP122</f>
        <v>0</v>
      </c>
      <c r="AQ122" s="120">
        <f>'[2]Forarbejdede produkter'!AQ122</f>
        <v>0</v>
      </c>
      <c r="AR122" s="121">
        <f>'[2]Forarbejdede produkter'!AR122</f>
        <v>0</v>
      </c>
      <c r="AS122" s="123"/>
      <c r="AT122" s="123"/>
      <c r="AU122" s="122">
        <f>'[2]Forarbejdede produkter'!AT122</f>
        <v>0</v>
      </c>
      <c r="AV122" s="121">
        <f>'[2]Forarbejdede produkter'!AU122</f>
        <v>0</v>
      </c>
    </row>
    <row r="123" spans="1:48" ht="15.6" x14ac:dyDescent="0.3">
      <c r="A123" s="43"/>
      <c r="AI123" s="43">
        <f>'[2]Forarbejdede produkter'!AI123</f>
        <v>119</v>
      </c>
      <c r="AJ123" s="54" t="str">
        <f>'[2]Forarbejdede produkter'!AJ123</f>
        <v>Pulp_mixed_org</v>
      </c>
      <c r="AK123" s="54" t="str">
        <f>'[2]Forarbejdede produkter'!AK123</f>
        <v>Grass_and_grass_clover_org</v>
      </c>
      <c r="AL123" s="54" t="str">
        <f>'[2]Forarbejdede produkter'!AL123</f>
        <v>Grøn</v>
      </c>
      <c r="AM123" s="54" t="str">
        <f>'[2]Forarbejdede produkter'!AM123</f>
        <v>Grøn</v>
      </c>
      <c r="AN123" s="54">
        <f>'[2]Forarbejdede produkter'!AN123</f>
        <v>337</v>
      </c>
      <c r="AO123" s="54" t="str">
        <f>'[2]Forarbejdede produkter'!AO123</f>
        <v>Kg</v>
      </c>
      <c r="AP123" s="118">
        <f>'[2]Forarbejdede produkter'!AP123</f>
        <v>0</v>
      </c>
      <c r="AQ123" s="120">
        <f>'[2]Forarbejdede produkter'!AQ123</f>
        <v>0</v>
      </c>
      <c r="AR123" s="121">
        <f>'[2]Forarbejdede produkter'!AR123</f>
        <v>0</v>
      </c>
      <c r="AS123" s="123"/>
      <c r="AT123" s="123"/>
      <c r="AU123" s="122">
        <f>'[2]Forarbejdede produkter'!AT123</f>
        <v>0</v>
      </c>
      <c r="AV123" s="121">
        <f>'[2]Forarbejdede produkter'!AU123</f>
        <v>0</v>
      </c>
    </row>
    <row r="124" spans="1:48" ht="15.6" x14ac:dyDescent="0.3">
      <c r="A124" s="43"/>
      <c r="AI124" s="43">
        <f>'[2]Forarbejdede produkter'!AI124</f>
        <v>120</v>
      </c>
      <c r="AJ124" s="54" t="str">
        <f>'[2]Forarbejdede produkter'!AJ124</f>
        <v>Brown_juice_mixed_org</v>
      </c>
      <c r="AK124" s="54" t="str">
        <f>'[2]Forarbejdede produkter'!AK124</f>
        <v>Plant_slurry_org</v>
      </c>
      <c r="AL124" s="54" t="str">
        <f>'[2]Forarbejdede produkter'!AL124</f>
        <v>Plant_organic_ferti_org</v>
      </c>
      <c r="AM124" s="54" t="str">
        <f>'[2]Forarbejdede produkter'!AM124</f>
        <v>Field_application</v>
      </c>
      <c r="AN124" s="54">
        <f>'[2]Forarbejdede produkter'!AN124</f>
        <v>45</v>
      </c>
      <c r="AO124" s="54" t="str">
        <f>'[2]Forarbejdede produkter'!AO124</f>
        <v>Kg</v>
      </c>
      <c r="AP124" s="118">
        <f>'[2]Forarbejdede produkter'!AP124</f>
        <v>0</v>
      </c>
      <c r="AQ124" s="120">
        <f>'[2]Forarbejdede produkter'!AQ124</f>
        <v>0</v>
      </c>
      <c r="AR124" s="121">
        <f>'[2]Forarbejdede produkter'!AR124</f>
        <v>0</v>
      </c>
      <c r="AS124" s="123"/>
      <c r="AT124" s="123"/>
      <c r="AU124" s="122">
        <f>'[2]Forarbejdede produkter'!AT124</f>
        <v>0</v>
      </c>
      <c r="AV124" s="121">
        <f>'[2]Forarbejdede produkter'!AU124</f>
        <v>0</v>
      </c>
    </row>
    <row r="125" spans="1:48" ht="15.6" x14ac:dyDescent="0.3">
      <c r="A125" s="43"/>
      <c r="AI125" s="43">
        <f>'[2]Forarbejdede produkter'!AI125</f>
        <v>121</v>
      </c>
      <c r="AJ125" s="54" t="str">
        <f>'[2]Forarbejdede produkter'!AJ125</f>
        <v>Rapeseed_cake_org</v>
      </c>
      <c r="AK125" s="54" t="str">
        <f>'[2]Forarbejdede produkter'!AK125</f>
        <v>Protein_2_org</v>
      </c>
      <c r="AL125" s="54" t="str">
        <f>'[2]Forarbejdede produkter'!AL125</f>
        <v>Moden</v>
      </c>
      <c r="AM125" s="54" t="str">
        <f>'[2]Forarbejdede produkter'!AM125</f>
        <v>Forarbejdet</v>
      </c>
      <c r="AN125" s="54">
        <f>'[2]Forarbejdede produkter'!AN125</f>
        <v>885</v>
      </c>
      <c r="AO125" s="54" t="str">
        <f>'[2]Forarbejdede produkter'!AO125</f>
        <v>Kg</v>
      </c>
      <c r="AP125" s="118">
        <f>'[2]Forarbejdede produkter'!AP125</f>
        <v>0</v>
      </c>
      <c r="AQ125" s="120">
        <f>'[2]Forarbejdede produkter'!AQ125</f>
        <v>0</v>
      </c>
      <c r="AR125" s="121">
        <f>'[2]Forarbejdede produkter'!AR125</f>
        <v>0</v>
      </c>
      <c r="AS125" s="123"/>
      <c r="AT125" s="123"/>
      <c r="AU125" s="122">
        <f>'[2]Forarbejdede produkter'!AT125</f>
        <v>0</v>
      </c>
      <c r="AV125" s="121">
        <f>'[2]Forarbejdede produkter'!AU125</f>
        <v>0</v>
      </c>
    </row>
    <row r="126" spans="1:48" ht="15.6" x14ac:dyDescent="0.3">
      <c r="A126" s="43"/>
      <c r="AI126" s="43">
        <f>'[2]Forarbejdede produkter'!AI126</f>
        <v>122</v>
      </c>
      <c r="AJ126" s="54" t="str">
        <f>'[2]Forarbejdede produkter'!AJ126</f>
        <v>Beet_sugar_conv</v>
      </c>
      <c r="AK126" s="54" t="str">
        <f>'[2]Forarbejdede produkter'!AK126</f>
        <v>White_sugar_conv</v>
      </c>
      <c r="AL126" s="54" t="str">
        <f>'[2]Forarbejdede produkter'!AL126</f>
        <v>Sugar</v>
      </c>
      <c r="AM126" s="54" t="str">
        <f>'[2]Forarbejdede produkter'!AM126</f>
        <v>Exit_model</v>
      </c>
      <c r="AN126" s="54">
        <f>'[2]Forarbejdede produkter'!AN126</f>
        <v>1000</v>
      </c>
      <c r="AO126" s="54" t="str">
        <f>'[2]Forarbejdede produkter'!AO126</f>
        <v>Kg</v>
      </c>
      <c r="AP126" s="118">
        <f>'[2]Forarbejdede produkter'!AP126</f>
        <v>0</v>
      </c>
      <c r="AQ126" s="120">
        <f>'[2]Forarbejdede produkter'!AQ126</f>
        <v>0</v>
      </c>
      <c r="AR126" s="121">
        <f>'[2]Forarbejdede produkter'!AR126</f>
        <v>0</v>
      </c>
      <c r="AS126" s="123"/>
      <c r="AT126" s="123"/>
      <c r="AU126" s="122">
        <f>'[2]Forarbejdede produkter'!AT126</f>
        <v>0</v>
      </c>
      <c r="AV126" s="121">
        <f>'[2]Forarbejdede produkter'!AU126</f>
        <v>0</v>
      </c>
    </row>
    <row r="127" spans="1:48" ht="15.6" x14ac:dyDescent="0.3">
      <c r="A127" s="43"/>
      <c r="AI127" s="43">
        <f>'[2]Forarbejdede produkter'!AI127</f>
        <v>123</v>
      </c>
      <c r="AJ127" s="54" t="str">
        <f>'[2]Forarbejdede produkter'!AJ127</f>
        <v>Beet_sugar_org</v>
      </c>
      <c r="AK127" s="54" t="str">
        <f>'[2]Forarbejdede produkter'!AK127</f>
        <v>White_sugar_org</v>
      </c>
      <c r="AL127" s="54" t="str">
        <f>'[2]Forarbejdede produkter'!AL127</f>
        <v>Sugar</v>
      </c>
      <c r="AM127" s="54" t="str">
        <f>'[2]Forarbejdede produkter'!AM127</f>
        <v>Exit_model</v>
      </c>
      <c r="AN127" s="54">
        <f>'[2]Forarbejdede produkter'!AN127</f>
        <v>1000</v>
      </c>
      <c r="AO127" s="54" t="str">
        <f>'[2]Forarbejdede produkter'!AO127</f>
        <v>Kg</v>
      </c>
      <c r="AP127" s="118">
        <f>'[2]Forarbejdede produkter'!AP127</f>
        <v>0</v>
      </c>
      <c r="AQ127" s="120">
        <f>'[2]Forarbejdede produkter'!AQ127</f>
        <v>0</v>
      </c>
      <c r="AR127" s="121">
        <f>'[2]Forarbejdede produkter'!AR127</f>
        <v>0</v>
      </c>
      <c r="AS127" s="123"/>
      <c r="AT127" s="123"/>
      <c r="AU127" s="122">
        <f>'[2]Forarbejdede produkter'!AT127</f>
        <v>0</v>
      </c>
      <c r="AV127" s="121">
        <f>'[2]Forarbejdede produkter'!AU127</f>
        <v>0</v>
      </c>
    </row>
    <row r="128" spans="1:48" ht="15.6" x14ac:dyDescent="0.3">
      <c r="A128" s="43"/>
      <c r="AI128" s="43">
        <f>'[2]Forarbejdede produkter'!AI128</f>
        <v>124</v>
      </c>
      <c r="AJ128" s="54" t="str">
        <f>'[2]Forarbejdede produkter'!AJ128</f>
        <v>Beet_molasses1_conv</v>
      </c>
      <c r="AK128" s="54" t="str">
        <f>'[2]Forarbejdede produkter'!AK128</f>
        <v>Molasses1_conv</v>
      </c>
      <c r="AL128" s="54" t="str">
        <f>'[2]Forarbejdede produkter'!AL128</f>
        <v>Sugar</v>
      </c>
      <c r="AM128" s="54" t="str">
        <f>'[2]Forarbejdede produkter'!AM128</f>
        <v>Exit_model</v>
      </c>
      <c r="AN128" s="54">
        <f>'[2]Forarbejdede produkter'!AN128</f>
        <v>960</v>
      </c>
      <c r="AO128" s="54" t="str">
        <f>'[2]Forarbejdede produkter'!AO128</f>
        <v>Kg</v>
      </c>
      <c r="AP128" s="118">
        <f>'[2]Forarbejdede produkter'!AP128</f>
        <v>0</v>
      </c>
      <c r="AQ128" s="120">
        <f>'[2]Forarbejdede produkter'!AQ128</f>
        <v>0</v>
      </c>
      <c r="AR128" s="121">
        <f>'[2]Forarbejdede produkter'!AR128</f>
        <v>0</v>
      </c>
      <c r="AS128" s="123"/>
      <c r="AT128" s="123"/>
      <c r="AU128" s="122">
        <f>'[2]Forarbejdede produkter'!AT128</f>
        <v>0</v>
      </c>
      <c r="AV128" s="121">
        <f>'[2]Forarbejdede produkter'!AU128</f>
        <v>0</v>
      </c>
    </row>
    <row r="129" spans="1:48" ht="15.6" x14ac:dyDescent="0.3">
      <c r="A129" s="43"/>
      <c r="AI129" s="43">
        <f>'[2]Forarbejdede produkter'!AI129</f>
        <v>125</v>
      </c>
      <c r="AJ129" s="54" t="str">
        <f>'[2]Forarbejdede produkter'!AJ129</f>
        <v>Beet_molasses2_conv</v>
      </c>
      <c r="AK129" s="54" t="str">
        <f>'[2]Forarbejdede produkter'!AK129</f>
        <v>Grain_conv</v>
      </c>
      <c r="AL129" s="54" t="str">
        <f>'[2]Forarbejdede produkter'!AL129</f>
        <v>Grain_crop</v>
      </c>
      <c r="AM129" s="54" t="str">
        <f>'[2]Forarbejdede produkter'!AM129</f>
        <v>Kerne</v>
      </c>
      <c r="AN129" s="54">
        <f>'[2]Forarbejdede produkter'!AN129</f>
        <v>740</v>
      </c>
      <c r="AO129" s="54" t="str">
        <f>'[2]Forarbejdede produkter'!AO129</f>
        <v>Kg</v>
      </c>
      <c r="AP129" s="118">
        <f>'[2]Forarbejdede produkter'!AP129</f>
        <v>0</v>
      </c>
      <c r="AQ129" s="120">
        <f>'[2]Forarbejdede produkter'!AQ129</f>
        <v>0</v>
      </c>
      <c r="AR129" s="121">
        <f>'[2]Forarbejdede produkter'!AR129</f>
        <v>0</v>
      </c>
      <c r="AS129" s="123"/>
      <c r="AT129" s="123"/>
      <c r="AU129" s="122">
        <f>'[2]Forarbejdede produkter'!AT129</f>
        <v>0</v>
      </c>
      <c r="AV129" s="121">
        <f>'[2]Forarbejdede produkter'!AU129</f>
        <v>0</v>
      </c>
    </row>
    <row r="130" spans="1:48" ht="15.6" x14ac:dyDescent="0.3">
      <c r="A130" s="43"/>
      <c r="AI130" s="43">
        <f>'[2]Forarbejdede produkter'!AI130</f>
        <v>126</v>
      </c>
      <c r="AJ130" s="54" t="str">
        <f>'[2]Forarbejdede produkter'!AJ130</f>
        <v>Beet_molasses1_org</v>
      </c>
      <c r="AK130" s="54" t="str">
        <f>'[2]Forarbejdede produkter'!AK130</f>
        <v>Molasses1_org</v>
      </c>
      <c r="AL130" s="54" t="str">
        <f>'[2]Forarbejdede produkter'!AL130</f>
        <v>Sugar</v>
      </c>
      <c r="AM130" s="54" t="str">
        <f>'[2]Forarbejdede produkter'!AM130</f>
        <v>Exit_model</v>
      </c>
      <c r="AN130" s="54">
        <f>'[2]Forarbejdede produkter'!AN130</f>
        <v>740</v>
      </c>
      <c r="AO130" s="54" t="str">
        <f>'[2]Forarbejdede produkter'!AO130</f>
        <v>Kg</v>
      </c>
      <c r="AP130" s="118">
        <f>'[2]Forarbejdede produkter'!AP130</f>
        <v>0</v>
      </c>
      <c r="AQ130" s="120">
        <f>'[2]Forarbejdede produkter'!AQ130</f>
        <v>0</v>
      </c>
      <c r="AR130" s="121">
        <f>'[2]Forarbejdede produkter'!AR130</f>
        <v>0</v>
      </c>
      <c r="AS130" s="123"/>
      <c r="AT130" s="123"/>
      <c r="AU130" s="122">
        <f>'[2]Forarbejdede produkter'!AT130</f>
        <v>0</v>
      </c>
      <c r="AV130" s="121">
        <f>'[2]Forarbejdede produkter'!AU130</f>
        <v>0</v>
      </c>
    </row>
    <row r="131" spans="1:48" ht="15.6" x14ac:dyDescent="0.3">
      <c r="A131" s="43"/>
      <c r="AI131" s="43">
        <f>'[2]Forarbejdede produkter'!AI131</f>
        <v>127</v>
      </c>
      <c r="AJ131" s="54" t="str">
        <f>'[2]Forarbejdede produkter'!AJ131</f>
        <v>Beet_molasses2_org</v>
      </c>
      <c r="AK131" s="54" t="str">
        <f>'[2]Forarbejdede produkter'!AK131</f>
        <v>Grain_org</v>
      </c>
      <c r="AL131" s="54" t="str">
        <f>'[2]Forarbejdede produkter'!AL131</f>
        <v>Grain_crop</v>
      </c>
      <c r="AM131" s="54" t="str">
        <f>'[2]Forarbejdede produkter'!AM131</f>
        <v>Kerne</v>
      </c>
      <c r="AN131" s="54">
        <f>'[2]Forarbejdede produkter'!AN131</f>
        <v>740</v>
      </c>
      <c r="AO131" s="54" t="str">
        <f>'[2]Forarbejdede produkter'!AO131</f>
        <v>Kg</v>
      </c>
      <c r="AP131" s="118">
        <f>'[2]Forarbejdede produkter'!AP131</f>
        <v>0</v>
      </c>
      <c r="AQ131" s="120">
        <f>'[2]Forarbejdede produkter'!AQ131</f>
        <v>0</v>
      </c>
      <c r="AR131" s="121">
        <f>'[2]Forarbejdede produkter'!AR131</f>
        <v>0</v>
      </c>
      <c r="AS131" s="123"/>
      <c r="AT131" s="123"/>
      <c r="AU131" s="122">
        <f>'[2]Forarbejdede produkter'!AT131</f>
        <v>0</v>
      </c>
      <c r="AV131" s="121">
        <f>'[2]Forarbejdede produkter'!AU131</f>
        <v>0</v>
      </c>
    </row>
    <row r="132" spans="1:48" ht="15.6" x14ac:dyDescent="0.3">
      <c r="A132" s="43"/>
      <c r="AI132" s="43">
        <f>'[2]Forarbejdede produkter'!AI132</f>
        <v>128</v>
      </c>
      <c r="AJ132" s="54" t="str">
        <f>'[2]Forarbejdede produkter'!AJ132</f>
        <v>Beet_pulp_dried_conv</v>
      </c>
      <c r="AK132" s="54" t="str">
        <f>'[2]Forarbejdede produkter'!AK132</f>
        <v>Grain_conv</v>
      </c>
      <c r="AL132" s="54" t="str">
        <f>'[2]Forarbejdede produkter'!AL132</f>
        <v>Grain_crop</v>
      </c>
      <c r="AM132" s="54" t="str">
        <f>'[2]Forarbejdede produkter'!AM132</f>
        <v>Kerne</v>
      </c>
      <c r="AN132" s="54">
        <f>'[2]Forarbejdede produkter'!AN132</f>
        <v>960</v>
      </c>
      <c r="AO132" s="54" t="str">
        <f>'[2]Forarbejdede produkter'!AO132</f>
        <v>Kg</v>
      </c>
      <c r="AP132" s="118">
        <f>'[2]Forarbejdede produkter'!AP132</f>
        <v>0</v>
      </c>
      <c r="AQ132" s="120">
        <f>'[2]Forarbejdede produkter'!AQ132</f>
        <v>0</v>
      </c>
      <c r="AR132" s="121">
        <f>'[2]Forarbejdede produkter'!AR132</f>
        <v>0</v>
      </c>
      <c r="AS132" s="123"/>
      <c r="AT132" s="123"/>
      <c r="AU132" s="122">
        <f>'[2]Forarbejdede produkter'!AT132</f>
        <v>0</v>
      </c>
      <c r="AV132" s="121">
        <f>'[2]Forarbejdede produkter'!AU132</f>
        <v>0</v>
      </c>
    </row>
    <row r="133" spans="1:48" ht="15.6" x14ac:dyDescent="0.3">
      <c r="A133" s="43"/>
      <c r="AI133" s="43">
        <f>'[2]Forarbejdede produkter'!AI133</f>
        <v>129</v>
      </c>
      <c r="AJ133" s="54" t="str">
        <f>'[2]Forarbejdede produkter'!AJ133</f>
        <v>Beet_pulp_dried_org</v>
      </c>
      <c r="AK133" s="54" t="str">
        <f>'[2]Forarbejdede produkter'!AK133</f>
        <v>Grain_org</v>
      </c>
      <c r="AL133" s="54" t="str">
        <f>'[2]Forarbejdede produkter'!AL133</f>
        <v>Grain_crop</v>
      </c>
      <c r="AM133" s="54" t="str">
        <f>'[2]Forarbejdede produkter'!AM133</f>
        <v>Kerne</v>
      </c>
      <c r="AN133" s="54">
        <f>'[2]Forarbejdede produkter'!AN133</f>
        <v>960</v>
      </c>
      <c r="AO133" s="54" t="str">
        <f>'[2]Forarbejdede produkter'!AO133</f>
        <v>Kg</v>
      </c>
      <c r="AP133" s="118">
        <f>'[2]Forarbejdede produkter'!AP133</f>
        <v>0</v>
      </c>
      <c r="AQ133" s="120">
        <f>'[2]Forarbejdede produkter'!AQ133</f>
        <v>0</v>
      </c>
      <c r="AR133" s="121">
        <f>'[2]Forarbejdede produkter'!AR133</f>
        <v>0</v>
      </c>
      <c r="AS133" s="123"/>
      <c r="AT133" s="123"/>
      <c r="AU133" s="122">
        <f>'[2]Forarbejdede produkter'!AT133</f>
        <v>0</v>
      </c>
      <c r="AV133" s="121">
        <f>'[2]Forarbejdede produkter'!AU133</f>
        <v>0</v>
      </c>
    </row>
    <row r="134" spans="1:48" ht="15.6" x14ac:dyDescent="0.3">
      <c r="A134" s="43"/>
      <c r="AI134" s="43">
        <f>'[2]Forarbejdede produkter'!AI134</f>
        <v>130</v>
      </c>
      <c r="AJ134" s="54" t="str">
        <f>'[2]Forarbejdede produkter'!AJ134</f>
        <v>Separ_degas_solid_fraction_juice_manure_conv</v>
      </c>
      <c r="AK134" s="54" t="str">
        <f>'[2]Forarbejdede produkter'!AK134</f>
        <v>Separ_degas_solid_fraction_exist_plant_conv</v>
      </c>
      <c r="AL134" s="54" t="str">
        <f>'[2]Forarbejdede produkter'!AL134</f>
        <v>Degas_plant_organic_ferti_conv</v>
      </c>
      <c r="AM134" s="54" t="str">
        <f>'[2]Forarbejdede produkter'!AM134</f>
        <v>Field_application</v>
      </c>
      <c r="AN134" s="54">
        <f>'[2]Forarbejdede produkter'!AN134</f>
        <v>300</v>
      </c>
      <c r="AO134" s="54" t="str">
        <f>'[2]Forarbejdede produkter'!AO134</f>
        <v>Kg</v>
      </c>
      <c r="AP134" s="118">
        <f>'[2]Forarbejdede produkter'!AP134</f>
        <v>0</v>
      </c>
      <c r="AQ134" s="120">
        <f>'[2]Forarbejdede produkter'!AQ134</f>
        <v>0</v>
      </c>
      <c r="AR134" s="121">
        <f>'[2]Forarbejdede produkter'!AR134</f>
        <v>0</v>
      </c>
      <c r="AS134" s="123"/>
      <c r="AT134" s="123"/>
      <c r="AU134" s="122">
        <f>'[2]Forarbejdede produkter'!AT134</f>
        <v>0.71</v>
      </c>
      <c r="AV134" s="121">
        <f>'[2]Forarbejdede produkter'!AU134</f>
        <v>0.18</v>
      </c>
    </row>
    <row r="135" spans="1:48" ht="15.6" x14ac:dyDescent="0.3">
      <c r="A135" s="43"/>
      <c r="AI135" s="43">
        <f>'[2]Forarbejdede produkter'!AI135</f>
        <v>131</v>
      </c>
      <c r="AJ135" s="54" t="str">
        <f>'[2]Forarbejdede produkter'!AJ135</f>
        <v>Separ_degas_thin_fraction_juice_manure_conv</v>
      </c>
      <c r="AK135" s="54" t="str">
        <f>'[2]Forarbejdede produkter'!AK135</f>
        <v>Separ_degas_thin_fraction_exist_plant_conv</v>
      </c>
      <c r="AL135" s="54" t="str">
        <f>'[2]Forarbejdede produkter'!AL135</f>
        <v>Degas_plant_organic_ferti_conv</v>
      </c>
      <c r="AM135" s="54" t="str">
        <f>'[2]Forarbejdede produkter'!AM135</f>
        <v>Field_application</v>
      </c>
      <c r="AN135" s="54">
        <f>'[2]Forarbejdede produkter'!AN135</f>
        <v>39</v>
      </c>
      <c r="AO135" s="54" t="str">
        <f>'[2]Forarbejdede produkter'!AO135</f>
        <v>Kg</v>
      </c>
      <c r="AP135" s="118">
        <f>'[2]Forarbejdede produkter'!AP135</f>
        <v>0</v>
      </c>
      <c r="AQ135" s="120">
        <f>'[2]Forarbejdede produkter'!AQ135</f>
        <v>0</v>
      </c>
      <c r="AR135" s="121">
        <f>'[2]Forarbejdede produkter'!AR135</f>
        <v>0</v>
      </c>
      <c r="AS135" s="123"/>
      <c r="AT135" s="123"/>
      <c r="AU135" s="122">
        <f>'[2]Forarbejdede produkter'!AT135</f>
        <v>0</v>
      </c>
      <c r="AV135" s="121">
        <f>'[2]Forarbejdede produkter'!AU135</f>
        <v>0</v>
      </c>
    </row>
    <row r="136" spans="1:48" ht="15.6" x14ac:dyDescent="0.3">
      <c r="A136" s="43"/>
      <c r="AI136" s="43">
        <f>'[2]Forarbejdede produkter'!AI136</f>
        <v>132</v>
      </c>
      <c r="AJ136" s="54" t="str">
        <f>'[2]Forarbejdede produkter'!AJ136</f>
        <v>Degassed_swine_deep_litter_conv</v>
      </c>
      <c r="AK136" s="54" t="str">
        <f>'[2]Forarbejdede produkter'!AK136</f>
        <v>Degas_swine_deep_litter_conv</v>
      </c>
      <c r="AL136" s="54" t="str">
        <f>'[2]Forarbejdede produkter'!AL136</f>
        <v>Degas_livestock_manure_conv</v>
      </c>
      <c r="AM136" s="54" t="str">
        <f>'[2]Forarbejdede produkter'!AM136</f>
        <v>Field_application</v>
      </c>
      <c r="AN136" s="54">
        <f>'[2]Forarbejdede produkter'!AN136</f>
        <v>95</v>
      </c>
      <c r="AO136" s="54" t="str">
        <f>'[2]Forarbejdede produkter'!AO136</f>
        <v>Kg</v>
      </c>
      <c r="AP136" s="118">
        <f>'[2]Forarbejdede produkter'!AP136</f>
        <v>0</v>
      </c>
      <c r="AQ136" s="120">
        <f>'[2]Forarbejdede produkter'!AQ136</f>
        <v>0</v>
      </c>
      <c r="AR136" s="121">
        <f>'[2]Forarbejdede produkter'!AR136</f>
        <v>0</v>
      </c>
      <c r="AS136" s="123"/>
      <c r="AT136" s="123"/>
      <c r="AU136" s="122">
        <f>'[2]Forarbejdede produkter'!AT136</f>
        <v>0</v>
      </c>
      <c r="AV136" s="121">
        <f>'[2]Forarbejdede produkter'!AU136</f>
        <v>0</v>
      </c>
    </row>
    <row r="137" spans="1:48" ht="15.6" x14ac:dyDescent="0.3">
      <c r="A137" s="43"/>
      <c r="AI137" s="43">
        <f>'[2]Forarbejdede produkter'!AI137</f>
        <v>133</v>
      </c>
      <c r="AJ137" s="54" t="str">
        <f>'[2]Forarbejdede produkter'!AJ137</f>
        <v>Bottom_straw_ash_conv</v>
      </c>
      <c r="AK137" s="54" t="str">
        <f>'[2]Forarbejdede produkter'!AK137</f>
        <v>Bottom_ash_conv</v>
      </c>
      <c r="AL137" s="54" t="str">
        <f>'[2]Forarbejdede produkter'!AL137</f>
        <v>Ash_conv</v>
      </c>
      <c r="AM137" s="54" t="str">
        <f>'[2]Forarbejdede produkter'!AM137</f>
        <v>Field_application</v>
      </c>
      <c r="AN137" s="54">
        <f>'[2]Forarbejdede produkter'!AN137</f>
        <v>980</v>
      </c>
      <c r="AO137" s="54" t="str">
        <f>'[2]Forarbejdede produkter'!AO137</f>
        <v>Kg</v>
      </c>
      <c r="AP137" s="118" t="str">
        <f>'[2]Forarbejdede produkter'!AP137</f>
        <v>Ts, cirka som for biochar</v>
      </c>
      <c r="AQ137" s="120">
        <f>'[2]Forarbejdede produkter'!AQ137</f>
        <v>0</v>
      </c>
      <c r="AR137" s="121">
        <f>'[2]Forarbejdede produkter'!AR137</f>
        <v>0</v>
      </c>
      <c r="AS137" s="123"/>
      <c r="AT137" s="123"/>
      <c r="AU137" s="122">
        <f>'[2]Forarbejdede produkter'!AT137</f>
        <v>0</v>
      </c>
      <c r="AV137" s="121">
        <f>'[2]Forarbejdede produkter'!AU137</f>
        <v>0</v>
      </c>
    </row>
    <row r="138" spans="1:48" ht="15.6" x14ac:dyDescent="0.3">
      <c r="A138" s="43"/>
      <c r="AI138" s="43">
        <f>'[2]Forarbejdede produkter'!AI138</f>
        <v>134</v>
      </c>
      <c r="AJ138" s="54" t="str">
        <f>'[2]Forarbejdede produkter'!AJ138</f>
        <v>Fly_ash_straw_conv</v>
      </c>
      <c r="AK138" s="54" t="str">
        <f>'[2]Forarbejdede produkter'!AK138</f>
        <v>Fly_ash_conv</v>
      </c>
      <c r="AL138" s="54" t="str">
        <f>'[2]Forarbejdede produkter'!AL138</f>
        <v>Fly_ash_conv</v>
      </c>
      <c r="AM138" s="54" t="str">
        <f>'[2]Forarbejdede produkter'!AM138</f>
        <v>Landfill</v>
      </c>
      <c r="AN138" s="54">
        <f>'[2]Forarbejdede produkter'!AN138</f>
        <v>980</v>
      </c>
      <c r="AO138" s="54" t="str">
        <f>'[2]Forarbejdede produkter'!AO138</f>
        <v>Kg</v>
      </c>
      <c r="AP138" s="118" t="str">
        <f>'[2]Forarbejdede produkter'!AP138</f>
        <v>Ts, cirka som for biochar</v>
      </c>
      <c r="AQ138" s="120">
        <f>'[2]Forarbejdede produkter'!AQ138</f>
        <v>0</v>
      </c>
      <c r="AR138" s="121">
        <f>'[2]Forarbejdede produkter'!AR138</f>
        <v>0</v>
      </c>
      <c r="AS138" s="123"/>
      <c r="AT138" s="123"/>
      <c r="AU138" s="122">
        <f>'[2]Forarbejdede produkter'!AT138</f>
        <v>0</v>
      </c>
      <c r="AV138" s="121">
        <f>'[2]Forarbejdede produkter'!AU138</f>
        <v>0</v>
      </c>
    </row>
    <row r="139" spans="1:48" ht="15.6" x14ac:dyDescent="0.3">
      <c r="A139" s="43"/>
      <c r="AI139" s="43">
        <f>'[2]Forarbejdede produkter'!AI139</f>
        <v>135</v>
      </c>
      <c r="AJ139" s="54" t="str">
        <f>'[2]Forarbejdede produkter'!AJ139</f>
        <v>Detail_Malkekvaeg_gylle_sengestald_spalter_conv</v>
      </c>
      <c r="AK139" s="54" t="str">
        <f>'[2]Forarbejdede produkter'!AK139</f>
        <v>Cattle_slurry_conv</v>
      </c>
      <c r="AL139" s="54" t="str">
        <f>'[2]Forarbejdede produkter'!AL139</f>
        <v>Livestock_manure_conv</v>
      </c>
      <c r="AM139" s="54" t="str">
        <f>'[2]Forarbejdede produkter'!AM139</f>
        <v>Field_application</v>
      </c>
      <c r="AN139" s="54">
        <f>'[2]Forarbejdede produkter'!AN139</f>
        <v>80</v>
      </c>
      <c r="AO139" s="54" t="str">
        <f>'[2]Forarbejdede produkter'!AO139</f>
        <v>Kg</v>
      </c>
      <c r="AP139" s="118">
        <f>'[2]Forarbejdede produkter'!AP139</f>
        <v>0</v>
      </c>
      <c r="AQ139" s="120">
        <f>'[2]Forarbejdede produkter'!AQ139</f>
        <v>80</v>
      </c>
      <c r="AR139" s="121" t="str">
        <f>'[2]Forarbejdede produkter'!AR139</f>
        <v>(VS_initial/100)*DM_waste+DM_straw*(1-(4.5/100))</v>
      </c>
      <c r="AS139" s="123"/>
      <c r="AT139" s="123"/>
      <c r="AU139" s="122">
        <f>'[2]Forarbejdede produkter'!AT139</f>
        <v>6.61</v>
      </c>
      <c r="AV139" s="121">
        <f>'[2]Forarbejdede produkter'!AU139</f>
        <v>0.24</v>
      </c>
    </row>
    <row r="140" spans="1:48" ht="15.6" x14ac:dyDescent="0.3">
      <c r="A140" s="43"/>
      <c r="AI140" s="43">
        <f>'[2]Forarbejdede produkter'!AI140</f>
        <v>136</v>
      </c>
      <c r="AJ140" s="54" t="str">
        <f>'[2]Forarbejdede produkter'!AJ140</f>
        <v>Detail_Heifer_dybstroelse_delvis_conv</v>
      </c>
      <c r="AK140" s="54" t="str">
        <f>'[2]Forarbejdede produkter'!AK140</f>
        <v>Cattle_deep_litter_conv</v>
      </c>
      <c r="AL140" s="54" t="str">
        <f>'[2]Forarbejdede produkter'!AL140</f>
        <v>Livestock_manure_conv</v>
      </c>
      <c r="AM140" s="54" t="str">
        <f>'[2]Forarbejdede produkter'!AM140</f>
        <v>Field_application</v>
      </c>
      <c r="AN140" s="54">
        <f>'[2]Forarbejdede produkter'!AN140</f>
        <v>300</v>
      </c>
      <c r="AO140" s="54" t="str">
        <f>'[2]Forarbejdede produkter'!AO140</f>
        <v>Kg</v>
      </c>
      <c r="AP140" s="118">
        <f>'[2]Forarbejdede produkter'!AP140</f>
        <v>0</v>
      </c>
      <c r="AQ140" s="120">
        <f>'[2]Forarbejdede produkter'!AQ140</f>
        <v>80</v>
      </c>
      <c r="AR140" s="121" t="str">
        <f>'[2]Forarbejdede produkter'!AR140</f>
        <v>(VS_initial/100)*DM_waste+DM_straw*(1-(4.5/100))</v>
      </c>
      <c r="AS140" s="123"/>
      <c r="AT140" s="123"/>
      <c r="AU140" s="122">
        <f>'[2]Forarbejdede produkter'!AT140</f>
        <v>17</v>
      </c>
      <c r="AV140" s="121">
        <f>'[2]Forarbejdede produkter'!AU140</f>
        <v>0.18</v>
      </c>
    </row>
    <row r="141" spans="1:48" ht="15.6" x14ac:dyDescent="0.3">
      <c r="A141" s="43"/>
      <c r="AI141" s="43">
        <f>'[2]Forarbejdede produkter'!AI141</f>
        <v>137</v>
      </c>
      <c r="AJ141" s="54" t="str">
        <f>'[2]Forarbejdede produkter'!AJ141</f>
        <v>Detail_Heifer_gylle_dybstroelse_spalter_linespil_conv</v>
      </c>
      <c r="AK141" s="54" t="str">
        <f>'[2]Forarbejdede produkter'!AK141</f>
        <v>Cattle_slurry_conv</v>
      </c>
      <c r="AL141" s="54" t="str">
        <f>'[2]Forarbejdede produkter'!AL141</f>
        <v>Livestock_manure_conv</v>
      </c>
      <c r="AM141" s="54" t="str">
        <f>'[2]Forarbejdede produkter'!AM141</f>
        <v>Field_application</v>
      </c>
      <c r="AN141" s="54">
        <f>'[2]Forarbejdede produkter'!AN141</f>
        <v>110</v>
      </c>
      <c r="AO141" s="54" t="str">
        <f>'[2]Forarbejdede produkter'!AO141</f>
        <v>Kg</v>
      </c>
      <c r="AP141" s="118">
        <f>'[2]Forarbejdede produkter'!AP141</f>
        <v>0</v>
      </c>
      <c r="AQ141" s="120">
        <f>'[2]Forarbejdede produkter'!AQ141</f>
        <v>80</v>
      </c>
      <c r="AR141" s="121" t="str">
        <f>'[2]Forarbejdede produkter'!AR141</f>
        <v>(VS_initial/100)*DM_waste+DM_straw*(1-(4.5/100))</v>
      </c>
      <c r="AS141" s="123"/>
      <c r="AT141" s="123"/>
      <c r="AU141" s="122">
        <f>'[2]Forarbejdede produkter'!AT141</f>
        <v>6.61</v>
      </c>
      <c r="AV141" s="121">
        <f>'[2]Forarbejdede produkter'!AU141</f>
        <v>0.18</v>
      </c>
    </row>
    <row r="142" spans="1:48" ht="15.6" x14ac:dyDescent="0.3">
      <c r="A142" s="43"/>
      <c r="AI142" s="43">
        <f>'[2]Forarbejdede produkter'!AI142</f>
        <v>138</v>
      </c>
      <c r="AJ142" s="54" t="str">
        <f>'[2]Forarbejdede produkter'!AJ142</f>
        <v>Detail_Smaagris_toklimastald_gylle_conv</v>
      </c>
      <c r="AK142" s="54" t="str">
        <f>'[2]Forarbejdede produkter'!AK142</f>
        <v>Pig_slurry_conv</v>
      </c>
      <c r="AL142" s="54" t="str">
        <f>'[2]Forarbejdede produkter'!AL142</f>
        <v>Livestock_manure_conv</v>
      </c>
      <c r="AM142" s="54" t="str">
        <f>'[2]Forarbejdede produkter'!AM142</f>
        <v>Field_application</v>
      </c>
      <c r="AN142" s="54">
        <f>'[2]Forarbejdede produkter'!AN142</f>
        <v>50</v>
      </c>
      <c r="AO142" s="54" t="str">
        <f>'[2]Forarbejdede produkter'!AO142</f>
        <v>Kg</v>
      </c>
      <c r="AP142" s="118">
        <f>'[2]Forarbejdede produkter'!AP142</f>
        <v>0</v>
      </c>
      <c r="AQ142" s="120">
        <f>'[2]Forarbejdede produkter'!AQ142</f>
        <v>80</v>
      </c>
      <c r="AR142" s="121" t="str">
        <f>'[2]Forarbejdede produkter'!AR142</f>
        <v>(VS_initial/100)*DM_waste+DM_straw*(1-(4.5/100))</v>
      </c>
      <c r="AS142" s="123"/>
      <c r="AT142" s="123"/>
      <c r="AU142" s="122">
        <f>'[2]Forarbejdede produkter'!AT142</f>
        <v>9.32</v>
      </c>
      <c r="AV142" s="121">
        <f>'[2]Forarbejdede produkter'!AU142</f>
        <v>0.45</v>
      </c>
    </row>
    <row r="143" spans="1:48" ht="15.6" x14ac:dyDescent="0.3">
      <c r="A143" s="43"/>
      <c r="AI143" s="43">
        <f>'[2]Forarbejdede produkter'!AI143</f>
        <v>139</v>
      </c>
      <c r="AJ143" s="54" t="str">
        <f>'[2]Forarbejdede produkter'!AJ143</f>
        <v>Detail_Sl_pig_gylle_delvis_spaltegulv_25_49_gulv_conv</v>
      </c>
      <c r="AK143" s="54" t="str">
        <f>'[2]Forarbejdede produkter'!AK143</f>
        <v>Pig_slurry_conv</v>
      </c>
      <c r="AL143" s="54" t="str">
        <f>'[2]Forarbejdede produkter'!AL143</f>
        <v>Livestock_manure_conv</v>
      </c>
      <c r="AM143" s="54" t="str">
        <f>'[2]Forarbejdede produkter'!AM143</f>
        <v>Field_application</v>
      </c>
      <c r="AN143" s="54">
        <f>'[2]Forarbejdede produkter'!AN143</f>
        <v>66</v>
      </c>
      <c r="AO143" s="54" t="str">
        <f>'[2]Forarbejdede produkter'!AO143</f>
        <v>Kg</v>
      </c>
      <c r="AP143" s="118">
        <f>'[2]Forarbejdede produkter'!AP143</f>
        <v>0</v>
      </c>
      <c r="AQ143" s="120">
        <f>'[2]Forarbejdede produkter'!AQ143</f>
        <v>80</v>
      </c>
      <c r="AR143" s="121" t="str">
        <f>'[2]Forarbejdede produkter'!AR143</f>
        <v>(VS_initial/100)*DM_waste+DM_straw*(1-(4.5/100))</v>
      </c>
      <c r="AS143" s="123"/>
      <c r="AT143" s="123"/>
      <c r="AU143" s="122">
        <f>'[2]Forarbejdede produkter'!AT143</f>
        <v>9.32</v>
      </c>
      <c r="AV143" s="121">
        <f>'[2]Forarbejdede produkter'!AU143</f>
        <v>0.45</v>
      </c>
    </row>
    <row r="144" spans="1:48" ht="15.6" x14ac:dyDescent="0.3">
      <c r="A144" s="43"/>
      <c r="AI144" s="43">
        <f>'[2]Forarbejdede produkter'!AI144</f>
        <v>140</v>
      </c>
      <c r="AJ144" s="54" t="str">
        <f>'[2]Forarbejdede produkter'!AJ144</f>
        <v>Detail_Sl_pig_dybstroelse_conv</v>
      </c>
      <c r="AK144" s="54" t="str">
        <f>'[2]Forarbejdede produkter'!AK144</f>
        <v>Pig_not_sows_deep_litter_conv</v>
      </c>
      <c r="AL144" s="54" t="str">
        <f>'[2]Forarbejdede produkter'!AL144</f>
        <v>Livestock_manure_conv</v>
      </c>
      <c r="AM144" s="54" t="str">
        <f>'[2]Forarbejdede produkter'!AM144</f>
        <v>Field_application</v>
      </c>
      <c r="AN144" s="54">
        <f>'[2]Forarbejdede produkter'!AN144</f>
        <v>330</v>
      </c>
      <c r="AO144" s="54" t="str">
        <f>'[2]Forarbejdede produkter'!AO144</f>
        <v>Kg</v>
      </c>
      <c r="AP144" s="118" t="str">
        <f>'[2]Forarbejdede produkter'!AP144</f>
        <v>DM som Soer_dybstroelse</v>
      </c>
      <c r="AQ144" s="120">
        <f>'[2]Forarbejdede produkter'!AQ144</f>
        <v>80</v>
      </c>
      <c r="AR144" s="121" t="str">
        <f>'[2]Forarbejdede produkter'!AR144</f>
        <v>(VS_initial/100)*DM_waste+DM_straw*(1-(4.5/100))</v>
      </c>
      <c r="AS144" s="123"/>
      <c r="AT144" s="123"/>
      <c r="AU144" s="122">
        <f>'[2]Forarbejdede produkter'!AT144</f>
        <v>13.7</v>
      </c>
      <c r="AV144" s="121">
        <f>'[2]Forarbejdede produkter'!AU144</f>
        <v>0.45</v>
      </c>
    </row>
    <row r="145" spans="1:48" ht="15.6" x14ac:dyDescent="0.3">
      <c r="A145" s="43"/>
      <c r="AI145" s="43">
        <f>'[2]Forarbejdede produkter'!AI145</f>
        <v>141</v>
      </c>
      <c r="AJ145" s="54" t="str">
        <f>'[2]Forarbejdede produkter'!AJ145</f>
        <v>Detail_Soer_gylle_indi_delvis_spaltegulv_conv</v>
      </c>
      <c r="AK145" s="54" t="str">
        <f>'[2]Forarbejdede produkter'!AK145</f>
        <v>Pig_slurry_conv</v>
      </c>
      <c r="AL145" s="54" t="str">
        <f>'[2]Forarbejdede produkter'!AL145</f>
        <v>Livestock_manure_conv</v>
      </c>
      <c r="AM145" s="54" t="str">
        <f>'[2]Forarbejdede produkter'!AM145</f>
        <v>Field_application</v>
      </c>
      <c r="AN145" s="54">
        <f>'[2]Forarbejdede produkter'!AN145</f>
        <v>45</v>
      </c>
      <c r="AO145" s="54" t="str">
        <f>'[2]Forarbejdede produkter'!AO145</f>
        <v>Kg</v>
      </c>
      <c r="AP145" s="118">
        <f>'[2]Forarbejdede produkter'!AP145</f>
        <v>0</v>
      </c>
      <c r="AQ145" s="120">
        <f>'[2]Forarbejdede produkter'!AQ145</f>
        <v>80</v>
      </c>
      <c r="AR145" s="121" t="str">
        <f>'[2]Forarbejdede produkter'!AR145</f>
        <v>(VS_initial/100)*DM_waste+DM_straw*(1-(4.5/100))</v>
      </c>
      <c r="AS145" s="123"/>
      <c r="AT145" s="123"/>
      <c r="AU145" s="122">
        <f>'[2]Forarbejdede produkter'!AT145</f>
        <v>9.32</v>
      </c>
      <c r="AV145" s="121">
        <f>'[2]Forarbejdede produkter'!AU145</f>
        <v>0.45</v>
      </c>
    </row>
    <row r="146" spans="1:48" ht="15.6" x14ac:dyDescent="0.3">
      <c r="A146" s="43"/>
      <c r="AI146" s="43">
        <f>'[2]Forarbejdede produkter'!AI146</f>
        <v>142</v>
      </c>
      <c r="AJ146" s="54" t="str">
        <f>'[2]Forarbejdede produkter'!AJ146</f>
        <v>Detail_Soer_gylle_kassestier_delvis_spaltegulv_conv</v>
      </c>
      <c r="AK146" s="54" t="str">
        <f>'[2]Forarbejdede produkter'!AK146</f>
        <v>Pig_slurry_conv</v>
      </c>
      <c r="AL146" s="54" t="str">
        <f>'[2]Forarbejdede produkter'!AL146</f>
        <v>Livestock_manure_conv</v>
      </c>
      <c r="AM146" s="54" t="str">
        <f>'[2]Forarbejdede produkter'!AM146</f>
        <v>Field_application</v>
      </c>
      <c r="AN146" s="54">
        <f>'[2]Forarbejdede produkter'!AN146</f>
        <v>45</v>
      </c>
      <c r="AO146" s="54" t="str">
        <f>'[2]Forarbejdede produkter'!AO146</f>
        <v>Kg</v>
      </c>
      <c r="AP146" s="118">
        <f>'[2]Forarbejdede produkter'!AP146</f>
        <v>0</v>
      </c>
      <c r="AQ146" s="120">
        <f>'[2]Forarbejdede produkter'!AQ146</f>
        <v>80</v>
      </c>
      <c r="AR146" s="121" t="str">
        <f>'[2]Forarbejdede produkter'!AR146</f>
        <v>(VS_initial/100)*DM_waste+DM_straw*(1-(4.5/100))</v>
      </c>
      <c r="AS146" s="123"/>
      <c r="AT146" s="123"/>
      <c r="AU146" s="122">
        <f>'[2]Forarbejdede produkter'!AT146</f>
        <v>9.32</v>
      </c>
      <c r="AV146" s="121">
        <f>'[2]Forarbejdede produkter'!AU146</f>
        <v>0.45</v>
      </c>
    </row>
    <row r="147" spans="1:48" ht="15.6" x14ac:dyDescent="0.3">
      <c r="A147" s="43"/>
      <c r="AI147" s="43">
        <f>'[2]Forarbejdede produkter'!AI147</f>
        <v>143</v>
      </c>
      <c r="AJ147" s="54" t="str">
        <f>'[2]Forarbejdede produkter'!AJ147</f>
        <v>Detail_Malkekvaeg_godning_afsat_på_mark_conv</v>
      </c>
      <c r="AK147" s="54" t="str">
        <f>'[2]Forarbejdede produkter'!AK147</f>
        <v>Cattle_dung_urine_field_conv</v>
      </c>
      <c r="AL147" s="54" t="str">
        <f>'[2]Forarbejdede produkter'!AL147</f>
        <v>Dung_field_conv</v>
      </c>
      <c r="AM147" s="54" t="str">
        <f>'[2]Forarbejdede produkter'!AM147</f>
        <v>Field_application</v>
      </c>
      <c r="AN147" s="54">
        <f>'[2]Forarbejdede produkter'!AN147</f>
        <v>87</v>
      </c>
      <c r="AO147" s="54" t="str">
        <f>'[2]Forarbejdede produkter'!AO147</f>
        <v>Kg</v>
      </c>
      <c r="AP147" s="118" t="str">
        <f>'[2]Forarbejdede produkter'!AP147</f>
        <v>TS; Som for gylle fra bindestald</v>
      </c>
      <c r="AQ147" s="120">
        <f>'[2]Forarbejdede produkter'!AQ147</f>
        <v>80</v>
      </c>
      <c r="AR147" s="121" t="str">
        <f>'[2]Forarbejdede produkter'!AR147</f>
        <v>(VS_initial/100)*DM_waste</v>
      </c>
      <c r="AS147" s="123"/>
      <c r="AT147" s="123"/>
      <c r="AU147" s="122">
        <f>'[2]Forarbejdede produkter'!AT147</f>
        <v>1</v>
      </c>
      <c r="AV147" s="121">
        <f>'[2]Forarbejdede produkter'!AU147</f>
        <v>0.24</v>
      </c>
    </row>
    <row r="148" spans="1:48" ht="15.6" x14ac:dyDescent="0.3">
      <c r="A148" s="43"/>
      <c r="AI148" s="43">
        <f>'[2]Forarbejdede produkter'!AI148</f>
        <v>144</v>
      </c>
      <c r="AJ148" s="54" t="str">
        <f>'[2]Forarbejdede produkter'!AJ148</f>
        <v>Detail_Heifer_godning_afsat_på_mark_conv</v>
      </c>
      <c r="AK148" s="54" t="str">
        <f>'[2]Forarbejdede produkter'!AK148</f>
        <v>Cattle_dung_urine_field_conv</v>
      </c>
      <c r="AL148" s="54" t="str">
        <f>'[2]Forarbejdede produkter'!AL148</f>
        <v>Dung_field_conv</v>
      </c>
      <c r="AM148" s="54" t="str">
        <f>'[2]Forarbejdede produkter'!AM148</f>
        <v>Field_application</v>
      </c>
      <c r="AN148" s="54">
        <f>'[2]Forarbejdede produkter'!AN148</f>
        <v>100</v>
      </c>
      <c r="AO148" s="54" t="str">
        <f>'[2]Forarbejdede produkter'!AO148</f>
        <v>Kg</v>
      </c>
      <c r="AP148" s="118" t="str">
        <f>'[2]Forarbejdede produkter'!AP148</f>
        <v>TS; Som for gylle fra spaltestald</v>
      </c>
      <c r="AQ148" s="120">
        <f>'[2]Forarbejdede produkter'!AQ148</f>
        <v>80</v>
      </c>
      <c r="AR148" s="121" t="str">
        <f>'[2]Forarbejdede produkter'!AR148</f>
        <v>(VS_initial/100)*DM_waste</v>
      </c>
      <c r="AS148" s="123"/>
      <c r="AT148" s="123"/>
      <c r="AU148" s="122">
        <f>'[2]Forarbejdede produkter'!AT148</f>
        <v>1</v>
      </c>
      <c r="AV148" s="121">
        <f>'[2]Forarbejdede produkter'!AU148</f>
        <v>0.18</v>
      </c>
    </row>
    <row r="149" spans="1:48" ht="15.6" x14ac:dyDescent="0.3">
      <c r="A149" s="43"/>
      <c r="AI149" s="43">
        <f>'[2]Forarbejdede produkter'!AI149</f>
        <v>145</v>
      </c>
      <c r="AJ149" s="54" t="str">
        <f>'[2]Forarbejdede produkter'!AJ149</f>
        <v>Degassed_slurry_exist_plant_conv</v>
      </c>
      <c r="AK149" s="54" t="str">
        <f>'[2]Forarbejdede produkter'!AK149</f>
        <v>Degassed_exist_plant_slurry_conv</v>
      </c>
      <c r="AL149" s="54" t="str">
        <f>'[2]Forarbejdede produkter'!AL149</f>
        <v>Degas_plant_organic_ferti_conv</v>
      </c>
      <c r="AM149" s="54" t="str">
        <f>'[2]Forarbejdede produkter'!AM149</f>
        <v>Field_application</v>
      </c>
      <c r="AN149" s="54">
        <f>'[2]Forarbejdede produkter'!AN149</f>
        <v>95</v>
      </c>
      <c r="AO149" s="54" t="str">
        <f>'[2]Forarbejdede produkter'!AO149</f>
        <v>Kg</v>
      </c>
      <c r="AP149" s="118" t="str">
        <f>'[2]Forarbejdede produkter'!AP149</f>
        <v>DM som for afgasset dyregylle</v>
      </c>
      <c r="AQ149" s="120">
        <f>'[2]Forarbejdede produkter'!AQ149</f>
        <v>0</v>
      </c>
      <c r="AR149" s="121">
        <f>'[2]Forarbejdede produkter'!AR149</f>
        <v>0</v>
      </c>
      <c r="AS149" s="123"/>
      <c r="AT149" s="123"/>
      <c r="AU149" s="122">
        <f>'[2]Forarbejdede produkter'!AT149</f>
        <v>0</v>
      </c>
      <c r="AV149" s="121">
        <f>'[2]Forarbejdede produkter'!AU149</f>
        <v>0</v>
      </c>
    </row>
    <row r="150" spans="1:48" ht="15.6" x14ac:dyDescent="0.3">
      <c r="A150" s="43"/>
      <c r="AI150" s="43">
        <f>'[2]Forarbejdede produkter'!AI150</f>
        <v>146</v>
      </c>
      <c r="AJ150" s="54" t="str">
        <f>'[2]Forarbejdede produkter'!AJ150</f>
        <v>Separ_degas_solid_fraction_exist_plant_manure_conv</v>
      </c>
      <c r="AK150" s="54" t="str">
        <f>'[2]Forarbejdede produkter'!AK150</f>
        <v>Separ_degas_solid_fraction_exist_plant_conv</v>
      </c>
      <c r="AL150" s="54" t="str">
        <f>'[2]Forarbejdede produkter'!AL150</f>
        <v>Degas_plant_organic_ferti_conv</v>
      </c>
      <c r="AM150" s="54" t="str">
        <f>'[2]Forarbejdede produkter'!AM150</f>
        <v>Field_application</v>
      </c>
      <c r="AN150" s="54">
        <f>'[2]Forarbejdede produkter'!AN150</f>
        <v>300</v>
      </c>
      <c r="AO150" s="54" t="str">
        <f>'[2]Forarbejdede produkter'!AO150</f>
        <v>Kg</v>
      </c>
      <c r="AP150" s="118">
        <f>'[2]Forarbejdede produkter'!AP150</f>
        <v>0</v>
      </c>
      <c r="AQ150" s="120">
        <f>'[2]Forarbejdede produkter'!AQ150</f>
        <v>0</v>
      </c>
      <c r="AR150" s="121">
        <f>'[2]Forarbejdede produkter'!AR150</f>
        <v>0</v>
      </c>
      <c r="AS150" s="123"/>
      <c r="AT150" s="123"/>
      <c r="AU150" s="122">
        <f>'[2]Forarbejdede produkter'!AT150</f>
        <v>0.71</v>
      </c>
      <c r="AV150" s="121">
        <f>'[2]Forarbejdede produkter'!AU150</f>
        <v>0.18</v>
      </c>
    </row>
    <row r="151" spans="1:48" ht="15.6" x14ac:dyDescent="0.3">
      <c r="A151" s="43"/>
      <c r="AI151" s="43">
        <f>'[2]Forarbejdede produkter'!AI151</f>
        <v>147</v>
      </c>
      <c r="AJ151" s="54" t="str">
        <f>'[2]Forarbejdede produkter'!AJ151</f>
        <v>Separ_degas_thin_fraction_exist_plant_manure_conv</v>
      </c>
      <c r="AK151" s="54" t="str">
        <f>'[2]Forarbejdede produkter'!AK151</f>
        <v>Separ_degas_thin_fraction_exist_plant_conv</v>
      </c>
      <c r="AL151" s="54" t="str">
        <f>'[2]Forarbejdede produkter'!AL151</f>
        <v>Degas_plant_organic_ferti_conv</v>
      </c>
      <c r="AM151" s="54" t="str">
        <f>'[2]Forarbejdede produkter'!AM151</f>
        <v>Field_application</v>
      </c>
      <c r="AN151" s="54">
        <f>'[2]Forarbejdede produkter'!AN151</f>
        <v>39</v>
      </c>
      <c r="AO151" s="54" t="str">
        <f>'[2]Forarbejdede produkter'!AO151</f>
        <v>Kg</v>
      </c>
      <c r="AP151" s="118">
        <f>'[2]Forarbejdede produkter'!AP151</f>
        <v>0</v>
      </c>
      <c r="AQ151" s="120">
        <f>'[2]Forarbejdede produkter'!AQ151</f>
        <v>0</v>
      </c>
      <c r="AR151" s="121">
        <f>'[2]Forarbejdede produkter'!AR151</f>
        <v>0</v>
      </c>
      <c r="AS151" s="123"/>
      <c r="AT151" s="123"/>
      <c r="AU151" s="122">
        <f>'[2]Forarbejdede produkter'!AT151</f>
        <v>0</v>
      </c>
      <c r="AV151" s="121">
        <f>'[2]Forarbejdede produkter'!AU151</f>
        <v>0</v>
      </c>
    </row>
    <row r="152" spans="1:48" ht="15.6" x14ac:dyDescent="0.3">
      <c r="A152" s="43"/>
      <c r="AI152" s="43">
        <f>'[2]Forarbejdede produkter'!AI152</f>
        <v>148</v>
      </c>
      <c r="AJ152" s="54" t="str">
        <f>'[2]Forarbejdede produkter'!AJ152</f>
        <v>Reservation_corn_for_biogas_conv</v>
      </c>
      <c r="AK152" s="54" t="str">
        <f>'[2]Forarbejdede produkter'!AK152</f>
        <v>Energy_corn_conv</v>
      </c>
      <c r="AL152" s="54" t="str">
        <f>'[2]Forarbejdede produkter'!AL152</f>
        <v>Energy_biomass_rerservation_conv</v>
      </c>
      <c r="AM152" s="54" t="str">
        <f>'[2]Forarbejdede produkter'!AM152</f>
        <v>Energy_biomass_reservation</v>
      </c>
      <c r="AN152" s="54">
        <f>'[2]Forarbejdede produkter'!AN152</f>
        <v>318</v>
      </c>
      <c r="AO152" s="54" t="str">
        <f>'[2]Forarbejdede produkter'!AO152</f>
        <v>Kg</v>
      </c>
      <c r="AP152" s="118">
        <f>'[2]Forarbejdede produkter'!AP152</f>
        <v>0</v>
      </c>
      <c r="AQ152" s="120">
        <f>'[2]Forarbejdede produkter'!AQ152</f>
        <v>0</v>
      </c>
      <c r="AR152" s="121">
        <f>'[2]Forarbejdede produkter'!AR152</f>
        <v>0</v>
      </c>
      <c r="AS152" s="123"/>
      <c r="AT152" s="123"/>
      <c r="AU152" s="122">
        <f>'[2]Forarbejdede produkter'!AT152</f>
        <v>0</v>
      </c>
      <c r="AV152" s="121">
        <f>'[2]Forarbejdede produkter'!AU152</f>
        <v>0</v>
      </c>
    </row>
    <row r="153" spans="1:48" ht="15.6" x14ac:dyDescent="0.3">
      <c r="A153" s="43"/>
      <c r="AI153" s="43">
        <f>'[2]Forarbejdede produkter'!AI153</f>
        <v>149</v>
      </c>
      <c r="AJ153" s="54" t="str">
        <f>'[2]Forarbejdede produkter'!AJ153</f>
        <v>Reservation_Beet_roots_for_biogas_conv</v>
      </c>
      <c r="AK153" s="54" t="str">
        <f>'[2]Forarbejdede produkter'!AK153</f>
        <v>Energy_beet_roots_conv</v>
      </c>
      <c r="AL153" s="54" t="str">
        <f>'[2]Forarbejdede produkter'!AL153</f>
        <v>Energy_biomass_rerservation_conv</v>
      </c>
      <c r="AM153" s="54" t="str">
        <f>'[2]Forarbejdede produkter'!AM153</f>
        <v>Energy_biomass_reservation</v>
      </c>
      <c r="AN153" s="54">
        <f>'[2]Forarbejdede produkter'!AN153</f>
        <v>220</v>
      </c>
      <c r="AO153" s="54" t="str">
        <f>'[2]Forarbejdede produkter'!AO153</f>
        <v>Kg</v>
      </c>
      <c r="AP153" s="118">
        <f>'[2]Forarbejdede produkter'!AP153</f>
        <v>0</v>
      </c>
      <c r="AQ153" s="120">
        <f>'[2]Forarbejdede produkter'!AQ153</f>
        <v>0</v>
      </c>
      <c r="AR153" s="121">
        <f>'[2]Forarbejdede produkter'!AR153</f>
        <v>0</v>
      </c>
      <c r="AS153" s="123"/>
      <c r="AT153" s="123"/>
      <c r="AU153" s="122">
        <f>'[2]Forarbejdede produkter'!AT153</f>
        <v>0</v>
      </c>
      <c r="AV153" s="121">
        <f>'[2]Forarbejdede produkter'!AU153</f>
        <v>0</v>
      </c>
    </row>
    <row r="154" spans="1:48" ht="15.6" x14ac:dyDescent="0.3">
      <c r="A154" s="43"/>
      <c r="AI154" s="43">
        <f>'[2]Forarbejdede produkter'!AI154</f>
        <v>150</v>
      </c>
      <c r="AJ154" s="54" t="str">
        <f>'[2]Forarbejdede produkter'!AJ154</f>
        <v>Reservation_Whole_crop_for_biogas_conv</v>
      </c>
      <c r="AK154" s="54" t="str">
        <f>'[2]Forarbejdede produkter'!AK154</f>
        <v>Energy_whole_crop_conv</v>
      </c>
      <c r="AL154" s="54" t="str">
        <f>'[2]Forarbejdede produkter'!AL154</f>
        <v>Energy_biomass_rerservation_conv</v>
      </c>
      <c r="AM154" s="54" t="str">
        <f>'[2]Forarbejdede produkter'!AM154</f>
        <v>Energy_biomass_reservation</v>
      </c>
      <c r="AN154" s="54">
        <f>'[2]Forarbejdede produkter'!AN154</f>
        <v>337</v>
      </c>
      <c r="AO154" s="54" t="str">
        <f>'[2]Forarbejdede produkter'!AO154</f>
        <v>Kg</v>
      </c>
      <c r="AP154" s="118" t="str">
        <f>'[2]Forarbejdede produkter'!AP154</f>
        <v>Average of early and late from A</v>
      </c>
      <c r="AQ154" s="120">
        <f>'[2]Forarbejdede produkter'!AQ154</f>
        <v>0</v>
      </c>
      <c r="AR154" s="121">
        <f>'[2]Forarbejdede produkter'!AR154</f>
        <v>0</v>
      </c>
      <c r="AS154" s="123"/>
      <c r="AT154" s="123"/>
      <c r="AU154" s="122">
        <f>'[2]Forarbejdede produkter'!AT154</f>
        <v>0</v>
      </c>
      <c r="AV154" s="121">
        <f>'[2]Forarbejdede produkter'!AU154</f>
        <v>0</v>
      </c>
    </row>
    <row r="155" spans="1:48" ht="15.6" x14ac:dyDescent="0.3">
      <c r="A155" s="43"/>
      <c r="AI155" s="43">
        <f>'[2]Forarbejdede produkter'!AI155</f>
        <v>151</v>
      </c>
      <c r="AJ155" s="54" t="str">
        <f>'[2]Forarbejdede produkter'!AJ155</f>
        <v>Degassed_slurry_new_plant_org</v>
      </c>
      <c r="AK155" s="54" t="str">
        <f>'[2]Forarbejdede produkter'!AK155</f>
        <v>Degassed_new_plant_slurry_org</v>
      </c>
      <c r="AL155" s="54" t="str">
        <f>'[2]Forarbejdede produkter'!AL155</f>
        <v>Degas_plant_organic_ferti_org</v>
      </c>
      <c r="AM155" s="54" t="str">
        <f>'[2]Forarbejdede produkter'!AM155</f>
        <v>Field_application</v>
      </c>
      <c r="AN155" s="54">
        <f>'[2]Forarbejdede produkter'!AN155</f>
        <v>95</v>
      </c>
      <c r="AO155" s="54" t="str">
        <f>'[2]Forarbejdede produkter'!AO155</f>
        <v>Kg</v>
      </c>
      <c r="AP155" s="118" t="str">
        <f>'[2]Forarbejdede produkter'!AP155</f>
        <v>DM som for afgasset dyregylle</v>
      </c>
      <c r="AQ155" s="120">
        <f>'[2]Forarbejdede produkter'!AQ155</f>
        <v>0</v>
      </c>
      <c r="AR155" s="121">
        <f>'[2]Forarbejdede produkter'!AR155</f>
        <v>0</v>
      </c>
      <c r="AS155" s="123"/>
      <c r="AT155" s="123"/>
      <c r="AU155" s="122">
        <f>'[2]Forarbejdede produkter'!AT155</f>
        <v>0</v>
      </c>
      <c r="AV155" s="121">
        <f>'[2]Forarbejdede produkter'!AU155</f>
        <v>0</v>
      </c>
    </row>
    <row r="156" spans="1:48" ht="15.6" x14ac:dyDescent="0.3">
      <c r="A156" s="43"/>
      <c r="AI156" s="43">
        <f>'[2]Forarbejdede produkter'!AI156</f>
        <v>152</v>
      </c>
      <c r="AJ156" s="54" t="str">
        <f>'[2]Forarbejdede produkter'!AJ156</f>
        <v>Degassed_slurry_exist_plant_org</v>
      </c>
      <c r="AK156" s="54" t="str">
        <f>'[2]Forarbejdede produkter'!AK156</f>
        <v>Degassed_exist_plant_slurry_org</v>
      </c>
      <c r="AL156" s="54" t="str">
        <f>'[2]Forarbejdede produkter'!AL156</f>
        <v>Degas_plant_organic_ferti_org</v>
      </c>
      <c r="AM156" s="54" t="str">
        <f>'[2]Forarbejdede produkter'!AM156</f>
        <v>Field_application</v>
      </c>
      <c r="AN156" s="54">
        <f>'[2]Forarbejdede produkter'!AN156</f>
        <v>95</v>
      </c>
      <c r="AO156" s="54" t="str">
        <f>'[2]Forarbejdede produkter'!AO156</f>
        <v>Kg</v>
      </c>
      <c r="AP156" s="118" t="str">
        <f>'[2]Forarbejdede produkter'!AP156</f>
        <v>DM som for afgasset dyregylle</v>
      </c>
      <c r="AQ156" s="120">
        <f>'[2]Forarbejdede produkter'!AQ156</f>
        <v>0</v>
      </c>
      <c r="AR156" s="121">
        <f>'[2]Forarbejdede produkter'!AR156</f>
        <v>0</v>
      </c>
      <c r="AS156" s="123"/>
      <c r="AT156" s="123"/>
      <c r="AU156" s="122">
        <f>'[2]Forarbejdede produkter'!AT156</f>
        <v>0</v>
      </c>
      <c r="AV156" s="121">
        <f>'[2]Forarbejdede produkter'!AU156</f>
        <v>0</v>
      </c>
    </row>
    <row r="157" spans="1:48" ht="15.6" x14ac:dyDescent="0.3">
      <c r="A157" s="43"/>
      <c r="AI157" s="43">
        <f>'[2]Forarbejdede produkter'!AI157</f>
        <v>153</v>
      </c>
      <c r="AJ157" s="54" t="str">
        <f>'[2]Forarbejdede produkter'!AJ157</f>
        <v>Separ_degas_solid_fraction_new_plant_manure_org</v>
      </c>
      <c r="AK157" s="54" t="str">
        <f>'[2]Forarbejdede produkter'!AK157</f>
        <v>Separ_degas_solid_fraction_new_plant_org</v>
      </c>
      <c r="AL157" s="54" t="str">
        <f>'[2]Forarbejdede produkter'!AL157</f>
        <v>Degas_plant_organic_ferti_org</v>
      </c>
      <c r="AM157" s="54" t="str">
        <f>'[2]Forarbejdede produkter'!AM157</f>
        <v>Field_application</v>
      </c>
      <c r="AN157" s="54">
        <f>'[2]Forarbejdede produkter'!AN157</f>
        <v>300</v>
      </c>
      <c r="AO157" s="54" t="str">
        <f>'[2]Forarbejdede produkter'!AO157</f>
        <v>Kg</v>
      </c>
      <c r="AP157" s="118">
        <f>'[2]Forarbejdede produkter'!AP157</f>
        <v>0</v>
      </c>
      <c r="AQ157" s="120">
        <f>'[2]Forarbejdede produkter'!AQ157</f>
        <v>0</v>
      </c>
      <c r="AR157" s="121">
        <f>'[2]Forarbejdede produkter'!AR157</f>
        <v>0</v>
      </c>
      <c r="AS157" s="123"/>
      <c r="AT157" s="123"/>
      <c r="AU157" s="122">
        <f>'[2]Forarbejdede produkter'!AT157</f>
        <v>0</v>
      </c>
      <c r="AV157" s="121">
        <f>'[2]Forarbejdede produkter'!AU157</f>
        <v>0</v>
      </c>
    </row>
    <row r="158" spans="1:48" ht="15.6" x14ac:dyDescent="0.3">
      <c r="A158" s="43"/>
      <c r="AI158" s="43">
        <f>'[2]Forarbejdede produkter'!AI158</f>
        <v>154</v>
      </c>
      <c r="AJ158" s="54" t="str">
        <f>'[2]Forarbejdede produkter'!AJ158</f>
        <v>Separ_degas_thin_fraction_new_plant_manure_org</v>
      </c>
      <c r="AK158" s="54" t="str">
        <f>'[2]Forarbejdede produkter'!AK158</f>
        <v>Separ_degas_thin_fraction_new_plant_org</v>
      </c>
      <c r="AL158" s="54" t="str">
        <f>'[2]Forarbejdede produkter'!AL158</f>
        <v>Degas_plant_organic_ferti_org</v>
      </c>
      <c r="AM158" s="54" t="str">
        <f>'[2]Forarbejdede produkter'!AM158</f>
        <v>Field_application</v>
      </c>
      <c r="AN158" s="54">
        <f>'[2]Forarbejdede produkter'!AN158</f>
        <v>39</v>
      </c>
      <c r="AO158" s="54" t="str">
        <f>'[2]Forarbejdede produkter'!AO158</f>
        <v>Kg</v>
      </c>
      <c r="AP158" s="118">
        <f>'[2]Forarbejdede produkter'!AP158</f>
        <v>0</v>
      </c>
      <c r="AQ158" s="120">
        <f>'[2]Forarbejdede produkter'!AQ158</f>
        <v>0</v>
      </c>
      <c r="AR158" s="121">
        <f>'[2]Forarbejdede produkter'!AR158</f>
        <v>0</v>
      </c>
      <c r="AS158" s="123"/>
      <c r="AT158" s="123"/>
      <c r="AU158" s="122">
        <f>'[2]Forarbejdede produkter'!AT158</f>
        <v>0</v>
      </c>
      <c r="AV158" s="121">
        <f>'[2]Forarbejdede produkter'!AU158</f>
        <v>0</v>
      </c>
    </row>
    <row r="159" spans="1:48" ht="15.6" x14ac:dyDescent="0.3">
      <c r="A159" s="43"/>
      <c r="AI159" s="43">
        <f>'[2]Forarbejdede produkter'!AI159</f>
        <v>155</v>
      </c>
      <c r="AJ159" s="54" t="str">
        <f>'[2]Forarbejdede produkter'!AJ159</f>
        <v>Degassed_slurry_cattle_org</v>
      </c>
      <c r="AK159" s="54" t="str">
        <f>'[2]Forarbejdede produkter'!AK159</f>
        <v>Degassed_cattle_slurry_org</v>
      </c>
      <c r="AL159" s="54" t="str">
        <f>'[2]Forarbejdede produkter'!AL159</f>
        <v>Degas_livestock_manure_org</v>
      </c>
      <c r="AM159" s="54" t="str">
        <f>'[2]Forarbejdede produkter'!AM159</f>
        <v>Field_application</v>
      </c>
      <c r="AN159" s="54">
        <f>'[2]Forarbejdede produkter'!AN159</f>
        <v>95</v>
      </c>
      <c r="AO159" s="54" t="str">
        <f>'[2]Forarbejdede produkter'!AO159</f>
        <v>Kg</v>
      </c>
      <c r="AP159" s="118">
        <f>'[2]Forarbejdede produkter'!AP159</f>
        <v>0</v>
      </c>
      <c r="AQ159" s="120">
        <f>'[2]Forarbejdede produkter'!AQ159</f>
        <v>0</v>
      </c>
      <c r="AR159" s="121">
        <f>'[2]Forarbejdede produkter'!AR159</f>
        <v>0</v>
      </c>
      <c r="AS159" s="123"/>
      <c r="AT159" s="123"/>
      <c r="AU159" s="122">
        <f>'[2]Forarbejdede produkter'!AT159</f>
        <v>0</v>
      </c>
      <c r="AV159" s="121">
        <f>'[2]Forarbejdede produkter'!AU159</f>
        <v>0</v>
      </c>
    </row>
    <row r="160" spans="1:48" ht="15.6" x14ac:dyDescent="0.3">
      <c r="A160" s="43"/>
      <c r="AI160" s="43">
        <f>'[2]Forarbejdede produkter'!AI160</f>
        <v>156</v>
      </c>
      <c r="AJ160" s="54" t="str">
        <f>'[2]Forarbejdede produkter'!AJ160</f>
        <v>Degassed_cattle_deep_litter_conv</v>
      </c>
      <c r="AK160" s="54" t="str">
        <f>'[2]Forarbejdede produkter'!AK160</f>
        <v>Degas_cattle_deep_litter_conv</v>
      </c>
      <c r="AL160" s="54" t="str">
        <f>'[2]Forarbejdede produkter'!AL160</f>
        <v>Degas_livestock_manure_conv</v>
      </c>
      <c r="AM160" s="54" t="str">
        <f>'[2]Forarbejdede produkter'!AM160</f>
        <v>Field_application</v>
      </c>
      <c r="AN160" s="54">
        <f>'[2]Forarbejdede produkter'!AN160</f>
        <v>95</v>
      </c>
      <c r="AO160" s="54" t="str">
        <f>'[2]Forarbejdede produkter'!AO160</f>
        <v>Kg</v>
      </c>
      <c r="AP160" s="118">
        <f>'[2]Forarbejdede produkter'!AP160</f>
        <v>0</v>
      </c>
      <c r="AQ160" s="120">
        <f>'[2]Forarbejdede produkter'!AQ160</f>
        <v>0</v>
      </c>
      <c r="AR160" s="121">
        <f>'[2]Forarbejdede produkter'!AR160</f>
        <v>0</v>
      </c>
      <c r="AS160" s="123"/>
      <c r="AT160" s="123"/>
      <c r="AU160" s="122">
        <f>'[2]Forarbejdede produkter'!AT160</f>
        <v>0</v>
      </c>
      <c r="AV160" s="121">
        <f>'[2]Forarbejdede produkter'!AU160</f>
        <v>0</v>
      </c>
    </row>
    <row r="161" spans="1:48" ht="15.6" x14ac:dyDescent="0.3">
      <c r="A161" s="43"/>
      <c r="AI161" s="43">
        <f>'[2]Forarbejdede produkter'!AI161</f>
        <v>157</v>
      </c>
      <c r="AJ161" s="54" t="str">
        <f>'[2]Forarbejdede produkter'!AJ161</f>
        <v>Degassed_cattle_deep_litter_org</v>
      </c>
      <c r="AK161" s="54" t="str">
        <f>'[2]Forarbejdede produkter'!AK161</f>
        <v>Degas_cattle_deep_litter_org</v>
      </c>
      <c r="AL161" s="54" t="str">
        <f>'[2]Forarbejdede produkter'!AL161</f>
        <v>Degas_livestock_manure_org</v>
      </c>
      <c r="AM161" s="54" t="str">
        <f>'[2]Forarbejdede produkter'!AM161</f>
        <v>Field_application</v>
      </c>
      <c r="AN161" s="54">
        <f>'[2]Forarbejdede produkter'!AN161</f>
        <v>95</v>
      </c>
      <c r="AO161" s="54" t="str">
        <f>'[2]Forarbejdede produkter'!AO161</f>
        <v>Kg</v>
      </c>
      <c r="AP161" s="118">
        <f>'[2]Forarbejdede produkter'!AP161</f>
        <v>0</v>
      </c>
      <c r="AQ161" s="120">
        <f>'[2]Forarbejdede produkter'!AQ161</f>
        <v>0</v>
      </c>
      <c r="AR161" s="121">
        <f>'[2]Forarbejdede produkter'!AR161</f>
        <v>0</v>
      </c>
      <c r="AS161" s="123"/>
      <c r="AT161" s="123"/>
      <c r="AU161" s="122">
        <f>'[2]Forarbejdede produkter'!AT161</f>
        <v>0</v>
      </c>
      <c r="AV161" s="121">
        <f>'[2]Forarbejdede produkter'!AU161</f>
        <v>0</v>
      </c>
    </row>
    <row r="162" spans="1:48" ht="15.6" x14ac:dyDescent="0.3">
      <c r="A162" s="43"/>
      <c r="AI162" s="43">
        <f>'[2]Forarbejdede produkter'!AI162</f>
        <v>158</v>
      </c>
      <c r="AJ162" s="54" t="str">
        <f>'[2]Forarbejdede produkter'!AJ162</f>
        <v>Degassed_cattle_solid_manure_conv</v>
      </c>
      <c r="AK162" s="54" t="str">
        <f>'[2]Forarbejdede produkter'!AK162</f>
        <v>Degas_cattle_solid_manure_conv</v>
      </c>
      <c r="AL162" s="54" t="str">
        <f>'[2]Forarbejdede produkter'!AL162</f>
        <v>Degas_livestock_manure_conv</v>
      </c>
      <c r="AM162" s="54" t="str">
        <f>'[2]Forarbejdede produkter'!AM162</f>
        <v>Field_application</v>
      </c>
      <c r="AN162" s="54">
        <f>'[2]Forarbejdede produkter'!AN162</f>
        <v>95</v>
      </c>
      <c r="AO162" s="54" t="str">
        <f>'[2]Forarbejdede produkter'!AO162</f>
        <v>Kg</v>
      </c>
      <c r="AP162" s="118">
        <f>'[2]Forarbejdede produkter'!AP162</f>
        <v>0</v>
      </c>
      <c r="AQ162" s="120">
        <f>'[2]Forarbejdede produkter'!AQ162</f>
        <v>0</v>
      </c>
      <c r="AR162" s="121">
        <f>'[2]Forarbejdede produkter'!AR162</f>
        <v>0</v>
      </c>
      <c r="AS162" s="123"/>
      <c r="AT162" s="123"/>
      <c r="AU162" s="122">
        <f>'[2]Forarbejdede produkter'!AT162</f>
        <v>0</v>
      </c>
      <c r="AV162" s="121">
        <f>'[2]Forarbejdede produkter'!AU162</f>
        <v>0</v>
      </c>
    </row>
    <row r="163" spans="1:48" ht="15.6" x14ac:dyDescent="0.3">
      <c r="A163" s="43"/>
      <c r="AI163" s="43">
        <f>'[2]Forarbejdede produkter'!AI163</f>
        <v>159</v>
      </c>
      <c r="AJ163" s="54" t="str">
        <f>'[2]Forarbejdede produkter'!AJ163</f>
        <v>Separ_thin_fraction_pig_slurry_conv</v>
      </c>
      <c r="AK163" s="54" t="str">
        <f>'[2]Forarbejdede produkter'!AK163</f>
        <v>Separ_thin_fraction_pig_conv</v>
      </c>
      <c r="AL163" s="54" t="str">
        <f>'[2]Forarbejdede produkter'!AL163</f>
        <v>Livestock_manure_conv</v>
      </c>
      <c r="AM163" s="54" t="str">
        <f>'[2]Forarbejdede produkter'!AM163</f>
        <v>Field_application</v>
      </c>
      <c r="AN163" s="54">
        <f>'[2]Forarbejdede produkter'!AN163</f>
        <v>39</v>
      </c>
      <c r="AO163" s="54" t="str">
        <f>'[2]Forarbejdede produkter'!AO163</f>
        <v>Kg</v>
      </c>
      <c r="AP163" s="118">
        <f>'[2]Forarbejdede produkter'!AP163</f>
        <v>0</v>
      </c>
      <c r="AQ163" s="120">
        <f>'[2]Forarbejdede produkter'!AQ163</f>
        <v>0</v>
      </c>
      <c r="AR163" s="121">
        <f>'[2]Forarbejdede produkter'!AR163</f>
        <v>0</v>
      </c>
      <c r="AS163" s="123"/>
      <c r="AT163" s="123"/>
      <c r="AU163" s="122">
        <f>'[2]Forarbejdede produkter'!AT163</f>
        <v>0</v>
      </c>
      <c r="AV163" s="121">
        <f>'[2]Forarbejdede produkter'!AU163</f>
        <v>0</v>
      </c>
    </row>
    <row r="164" spans="1:48" ht="15.6" x14ac:dyDescent="0.3">
      <c r="A164" s="43"/>
      <c r="AI164" s="43">
        <f>'[2]Forarbejdede produkter'!AI164</f>
        <v>160</v>
      </c>
      <c r="AJ164" s="54" t="str">
        <f>'[2]Forarbejdede produkter'!AJ164</f>
        <v>Separ_solid_fraction_pig_slurry_conv</v>
      </c>
      <c r="AK164" s="54" t="str">
        <f>'[2]Forarbejdede produkter'!AK164</f>
        <v>Separ_solid_fraction_pig_conv</v>
      </c>
      <c r="AL164" s="54" t="str">
        <f>'[2]Forarbejdede produkter'!AL164</f>
        <v>Livestock_manure_conv</v>
      </c>
      <c r="AM164" s="54" t="str">
        <f>'[2]Forarbejdede produkter'!AM164</f>
        <v>Field_application</v>
      </c>
      <c r="AN164" s="54">
        <f>'[2]Forarbejdede produkter'!AN164</f>
        <v>300</v>
      </c>
      <c r="AO164" s="54" t="str">
        <f>'[2]Forarbejdede produkter'!AO164</f>
        <v>Kg</v>
      </c>
      <c r="AP164" s="118">
        <f>'[2]Forarbejdede produkter'!AP164</f>
        <v>0</v>
      </c>
      <c r="AQ164" s="120">
        <f>'[2]Forarbejdede produkter'!AQ164</f>
        <v>0</v>
      </c>
      <c r="AR164" s="121">
        <f>'[2]Forarbejdede produkter'!AR164</f>
        <v>0</v>
      </c>
      <c r="AS164" s="123"/>
      <c r="AT164" s="123"/>
      <c r="AU164" s="122">
        <f>'[2]Forarbejdede produkter'!AT164</f>
        <v>13.7</v>
      </c>
      <c r="AV164" s="121">
        <f>'[2]Forarbejdede produkter'!AU164</f>
        <v>0.45</v>
      </c>
    </row>
    <row r="165" spans="1:48" ht="15.6" x14ac:dyDescent="0.3">
      <c r="A165" s="43"/>
      <c r="AI165" s="43">
        <f>'[2]Forarbejdede produkter'!AI165</f>
        <v>161</v>
      </c>
      <c r="AJ165" s="54" t="str">
        <f>'[2]Forarbejdede produkter'!AJ165</f>
        <v>Potato_starch_conv</v>
      </c>
      <c r="AK165" s="54" t="str">
        <f>'[2]Forarbejdede produkter'!AK165</f>
        <v>Starch_potato_conv</v>
      </c>
      <c r="AL165" s="54" t="str">
        <f>'[2]Forarbejdede produkter'!AL165</f>
        <v>Starch</v>
      </c>
      <c r="AM165" s="54" t="str">
        <f>'[2]Forarbejdede produkter'!AM165</f>
        <v>Exit_model</v>
      </c>
      <c r="AN165" s="54">
        <f>'[2]Forarbejdede produkter'!AN165</f>
        <v>990</v>
      </c>
      <c r="AO165" s="54" t="str">
        <f>'[2]Forarbejdede produkter'!AO165</f>
        <v>Kg</v>
      </c>
      <c r="AP165" s="118" t="str">
        <f>'[2]Forarbejdede produkter'!AP165</f>
        <v>Antaget</v>
      </c>
      <c r="AQ165" s="120">
        <f>'[2]Forarbejdede produkter'!AQ165</f>
        <v>0</v>
      </c>
      <c r="AR165" s="121">
        <f>'[2]Forarbejdede produkter'!AR165</f>
        <v>0</v>
      </c>
      <c r="AS165" s="123"/>
      <c r="AT165" s="123"/>
      <c r="AU165" s="122">
        <f>'[2]Forarbejdede produkter'!AT165</f>
        <v>0</v>
      </c>
      <c r="AV165" s="121">
        <f>'[2]Forarbejdede produkter'!AU165</f>
        <v>0</v>
      </c>
    </row>
    <row r="166" spans="1:48" ht="15.6" x14ac:dyDescent="0.3">
      <c r="A166" s="43"/>
      <c r="AI166" s="43">
        <f>'[2]Forarbejdede produkter'!AI166</f>
        <v>162</v>
      </c>
      <c r="AJ166" s="54" t="str">
        <f>'[2]Forarbejdede produkter'!AJ166</f>
        <v>Potato_protein1_conv</v>
      </c>
      <c r="AK166" s="54" t="str">
        <f>'[2]Forarbejdede produkter'!AK166</f>
        <v>Protein_potato1_conv</v>
      </c>
      <c r="AL166" s="54" t="str">
        <f>'[2]Forarbejdede produkter'!AL166</f>
        <v>Human_food_protein</v>
      </c>
      <c r="AM166" s="54" t="str">
        <f>'[2]Forarbejdede produkter'!AM166</f>
        <v>Exit_model</v>
      </c>
      <c r="AN166" s="54">
        <f>'[2]Forarbejdede produkter'!AN166</f>
        <v>990</v>
      </c>
      <c r="AO166" s="54" t="str">
        <f>'[2]Forarbejdede produkter'!AO166</f>
        <v>Kg</v>
      </c>
      <c r="AP166" s="118" t="str">
        <f>'[2]Forarbejdede produkter'!AP166</f>
        <v>Antaget</v>
      </c>
      <c r="AQ166" s="120">
        <f>'[2]Forarbejdede produkter'!AQ166</f>
        <v>0</v>
      </c>
      <c r="AR166" s="121">
        <f>'[2]Forarbejdede produkter'!AR166</f>
        <v>0</v>
      </c>
      <c r="AS166" s="123"/>
      <c r="AT166" s="123"/>
      <c r="AU166" s="122">
        <f>'[2]Forarbejdede produkter'!AT166</f>
        <v>0</v>
      </c>
      <c r="AV166" s="121">
        <f>'[2]Forarbejdede produkter'!AU166</f>
        <v>0</v>
      </c>
    </row>
    <row r="167" spans="1:48" ht="15.6" x14ac:dyDescent="0.3">
      <c r="A167" s="43"/>
      <c r="AI167" s="43">
        <f>'[2]Forarbejdede produkter'!AI167</f>
        <v>163</v>
      </c>
      <c r="AJ167" s="54" t="str">
        <f>'[2]Forarbejdede produkter'!AJ167</f>
        <v>Potato_protein2_conv</v>
      </c>
      <c r="AK167" s="54" t="str">
        <f>'[2]Forarbejdede produkter'!AK167</f>
        <v>Protein_1_conv</v>
      </c>
      <c r="AL167" s="54" t="str">
        <f>'[2]Forarbejdede produkter'!AL167</f>
        <v>Moden</v>
      </c>
      <c r="AM167" s="54" t="str">
        <f>'[2]Forarbejdede produkter'!AM167</f>
        <v>Forarbejdet</v>
      </c>
      <c r="AN167" s="54">
        <f>'[2]Forarbejdede produkter'!AN167</f>
        <v>990</v>
      </c>
      <c r="AO167" s="54" t="str">
        <f>'[2]Forarbejdede produkter'!AO167</f>
        <v>Kg</v>
      </c>
      <c r="AP167" s="118" t="str">
        <f>'[2]Forarbejdede produkter'!AP167</f>
        <v>Antaget</v>
      </c>
      <c r="AQ167" s="120">
        <f>'[2]Forarbejdede produkter'!AQ167</f>
        <v>0</v>
      </c>
      <c r="AR167" s="121">
        <f>'[2]Forarbejdede produkter'!AR167</f>
        <v>0</v>
      </c>
      <c r="AS167" s="123"/>
      <c r="AT167" s="123"/>
      <c r="AU167" s="122">
        <f>'[2]Forarbejdede produkter'!AT167</f>
        <v>0</v>
      </c>
      <c r="AV167" s="121">
        <f>'[2]Forarbejdede produkter'!AU167</f>
        <v>0</v>
      </c>
    </row>
    <row r="168" spans="1:48" ht="15.6" x14ac:dyDescent="0.3">
      <c r="A168" s="43"/>
      <c r="AI168" s="43">
        <f>'[2]Forarbejdede produkter'!AI168</f>
        <v>164</v>
      </c>
      <c r="AJ168" s="54" t="str">
        <f>'[2]Forarbejdede produkter'!AJ168</f>
        <v>Potato_pulp1_conv</v>
      </c>
      <c r="AK168" s="54" t="str">
        <f>'[2]Forarbejdede produkter'!AK168</f>
        <v>Pulp_potato1_conv</v>
      </c>
      <c r="AL168" s="54" t="str">
        <f>'[2]Forarbejdede produkter'!AL168</f>
        <v>Energy_biomass_rerservation_conv</v>
      </c>
      <c r="AM168" s="54" t="str">
        <f>'[2]Forarbejdede produkter'!AM168</f>
        <v>Energy_biomass_reservation</v>
      </c>
      <c r="AN168" s="54">
        <f>'[2]Forarbejdede produkter'!AN168</f>
        <v>200</v>
      </c>
      <c r="AO168" s="54" t="str">
        <f>'[2]Forarbejdede produkter'!AO168</f>
        <v>Kg</v>
      </c>
      <c r="AP168" s="118" t="str">
        <f>'[2]Forarbejdede produkter'!AP168</f>
        <v>Antaget</v>
      </c>
      <c r="AQ168" s="120">
        <f>'[2]Forarbejdede produkter'!AQ168</f>
        <v>0</v>
      </c>
      <c r="AR168" s="121">
        <f>'[2]Forarbejdede produkter'!AR168</f>
        <v>0</v>
      </c>
      <c r="AS168" s="123"/>
      <c r="AT168" s="123"/>
      <c r="AU168" s="122">
        <f>'[2]Forarbejdede produkter'!AT168</f>
        <v>0</v>
      </c>
      <c r="AV168" s="121">
        <f>'[2]Forarbejdede produkter'!AU168</f>
        <v>0</v>
      </c>
    </row>
    <row r="169" spans="1:48" ht="15.6" x14ac:dyDescent="0.3">
      <c r="A169" s="43"/>
      <c r="AI169" s="43">
        <f>'[2]Forarbejdede produkter'!AI169</f>
        <v>165</v>
      </c>
      <c r="AJ169" s="54" t="str">
        <f>'[2]Forarbejdede produkter'!AJ169</f>
        <v>Potato_pulp2_conv</v>
      </c>
      <c r="AK169" s="54" t="str">
        <f>'[2]Forarbejdede produkter'!AK169</f>
        <v>Grain_conv</v>
      </c>
      <c r="AL169" s="54" t="str">
        <f>'[2]Forarbejdede produkter'!AL169</f>
        <v>Grain_crop</v>
      </c>
      <c r="AM169" s="54" t="str">
        <f>'[2]Forarbejdede produkter'!AM169</f>
        <v>Kerne</v>
      </c>
      <c r="AN169" s="54">
        <f>'[2]Forarbejdede produkter'!AN169</f>
        <v>850</v>
      </c>
      <c r="AO169" s="54" t="str">
        <f>'[2]Forarbejdede produkter'!AO169</f>
        <v>Kg</v>
      </c>
      <c r="AP169" s="118" t="str">
        <f>'[2]Forarbejdede produkter'!AP169</f>
        <v>Antaget</v>
      </c>
      <c r="AQ169" s="120">
        <f>'[2]Forarbejdede produkter'!AQ169</f>
        <v>0</v>
      </c>
      <c r="AR169" s="121">
        <f>'[2]Forarbejdede produkter'!AR169</f>
        <v>0</v>
      </c>
      <c r="AS169" s="123"/>
      <c r="AT169" s="123"/>
      <c r="AU169" s="122">
        <f>'[2]Forarbejdede produkter'!AT169</f>
        <v>0</v>
      </c>
      <c r="AV169" s="121">
        <f>'[2]Forarbejdede produkter'!AU169</f>
        <v>0</v>
      </c>
    </row>
    <row r="170" spans="1:48" ht="15.6" x14ac:dyDescent="0.3">
      <c r="A170" s="43"/>
      <c r="AI170" s="43">
        <f>'[2]Forarbejdede produkter'!AI170</f>
        <v>166</v>
      </c>
      <c r="AJ170" s="54" t="str">
        <f>'[2]Forarbejdede produkter'!AJ170</f>
        <v>Potato_juice_concentrate_conv</v>
      </c>
      <c r="AK170" s="54" t="str">
        <f>'[2]Forarbejdede produkter'!AK170</f>
        <v>Juice_concentrate_potato_conv</v>
      </c>
      <c r="AL170" s="54" t="str">
        <f>'[2]Forarbejdede produkter'!AL170</f>
        <v>Plant_organic_ferti_conv</v>
      </c>
      <c r="AM170" s="54" t="str">
        <f>'[2]Forarbejdede produkter'!AM170</f>
        <v>Field_application</v>
      </c>
      <c r="AN170" s="54">
        <f>'[2]Forarbejdede produkter'!AN170</f>
        <v>300</v>
      </c>
      <c r="AO170" s="54" t="str">
        <f>'[2]Forarbejdede produkter'!AO170</f>
        <v>Kg</v>
      </c>
      <c r="AP170" s="118" t="str">
        <f>'[2]Forarbejdede produkter'!AP170</f>
        <v>Antaget</v>
      </c>
      <c r="AQ170" s="120">
        <f>'[2]Forarbejdede produkter'!AQ170</f>
        <v>0</v>
      </c>
      <c r="AR170" s="121">
        <f>'[2]Forarbejdede produkter'!AR170</f>
        <v>0</v>
      </c>
      <c r="AS170" s="123"/>
      <c r="AT170" s="123"/>
      <c r="AU170" s="122">
        <f>'[2]Forarbejdede produkter'!AT170</f>
        <v>0</v>
      </c>
      <c r="AV170" s="121">
        <f>'[2]Forarbejdede produkter'!AU170</f>
        <v>0</v>
      </c>
    </row>
    <row r="171" spans="1:48" ht="15.6" x14ac:dyDescent="0.3">
      <c r="A171" s="43"/>
      <c r="AI171" s="43">
        <f>'[2]Forarbejdede produkter'!AI171</f>
        <v>167</v>
      </c>
      <c r="AJ171" s="54" t="str">
        <f>'[2]Forarbejdede produkter'!AJ171</f>
        <v>Beet_carbokalk_nokalk_conv</v>
      </c>
      <c r="AK171" s="54" t="str">
        <f>'[2]Forarbejdede produkter'!AK171</f>
        <v>Carbokalk_nokalk_beet_conv</v>
      </c>
      <c r="AL171" s="54" t="str">
        <f>'[2]Forarbejdede produkter'!AL171</f>
        <v>Plant_organic_ferti_conv</v>
      </c>
      <c r="AM171" s="54" t="str">
        <f>'[2]Forarbejdede produkter'!AM171</f>
        <v>Field_application</v>
      </c>
      <c r="AN171" s="54">
        <f>'[2]Forarbejdede produkter'!AN171</f>
        <v>300</v>
      </c>
      <c r="AO171" s="54" t="str">
        <f>'[2]Forarbejdede produkter'!AO171</f>
        <v>Kg</v>
      </c>
      <c r="AP171" s="118" t="str">
        <f>'[2]Forarbejdede produkter'!AP171</f>
        <v>Antaget</v>
      </c>
      <c r="AQ171" s="120">
        <f>'[2]Forarbejdede produkter'!AQ171</f>
        <v>0</v>
      </c>
      <c r="AR171" s="121">
        <f>'[2]Forarbejdede produkter'!AR171</f>
        <v>0</v>
      </c>
      <c r="AS171" s="123"/>
      <c r="AT171" s="123"/>
      <c r="AU171" s="122">
        <f>'[2]Forarbejdede produkter'!AT171</f>
        <v>0</v>
      </c>
      <c r="AV171" s="121">
        <f>'[2]Forarbejdede produkter'!AU171</f>
        <v>0</v>
      </c>
    </row>
    <row r="172" spans="1:48" ht="15.6" x14ac:dyDescent="0.3">
      <c r="A172" s="43"/>
      <c r="AI172" s="43">
        <f>'[2]Forarbejdede produkter'!AI172</f>
        <v>168</v>
      </c>
      <c r="AJ172" s="54" t="str">
        <f>'[2]Forarbejdede produkter'!AJ172</f>
        <v>Beet_carbokalk_nokalk_org</v>
      </c>
      <c r="AK172" s="54" t="str">
        <f>'[2]Forarbejdede produkter'!AK172</f>
        <v>Carbokalk_nokalk_beet_org</v>
      </c>
      <c r="AL172" s="54" t="str">
        <f>'[2]Forarbejdede produkter'!AL172</f>
        <v>Plant_organic_ferti_org</v>
      </c>
      <c r="AM172" s="54" t="str">
        <f>'[2]Forarbejdede produkter'!AM172</f>
        <v>Field_application</v>
      </c>
      <c r="AN172" s="54">
        <f>'[2]Forarbejdede produkter'!AN172</f>
        <v>300</v>
      </c>
      <c r="AO172" s="54" t="str">
        <f>'[2]Forarbejdede produkter'!AO172</f>
        <v>Kg</v>
      </c>
      <c r="AP172" s="118" t="str">
        <f>'[2]Forarbejdede produkter'!AP172</f>
        <v>Antaget</v>
      </c>
      <c r="AQ172" s="120">
        <f>'[2]Forarbejdede produkter'!AQ172</f>
        <v>0</v>
      </c>
      <c r="AR172" s="121">
        <f>'[2]Forarbejdede produkter'!AR172</f>
        <v>0</v>
      </c>
      <c r="AS172" s="123"/>
      <c r="AT172" s="123"/>
      <c r="AU172" s="122">
        <f>'[2]Forarbejdede produkter'!AT172</f>
        <v>0</v>
      </c>
      <c r="AV172" s="121">
        <f>'[2]Forarbejdede produkter'!AU172</f>
        <v>0</v>
      </c>
    </row>
    <row r="173" spans="1:48" ht="15.6" x14ac:dyDescent="0.3">
      <c r="A173" s="43"/>
      <c r="AI173" s="43">
        <f>'[2]Forarbejdede produkter'!AI173</f>
        <v>169</v>
      </c>
      <c r="AJ173" s="54" t="str">
        <f>'[2]Forarbejdede produkter'!AJ173</f>
        <v>Snittet_halm_org</v>
      </c>
      <c r="AK173" s="54" t="str">
        <f>'[2]Forarbejdede produkter'!AK173</f>
        <v>Soil_input_org</v>
      </c>
      <c r="AL173" s="54" t="str">
        <f>'[2]Forarbejdede produkter'!AL173</f>
        <v>Crop_residue</v>
      </c>
      <c r="AM173" s="54" t="str">
        <f>'[2]Forarbejdede produkter'!AM173</f>
        <v>Return</v>
      </c>
      <c r="AN173" s="54">
        <f>'[2]Forarbejdede produkter'!AN173</f>
        <v>850</v>
      </c>
      <c r="AO173" s="54" t="str">
        <f>'[2]Forarbejdede produkter'!AO173</f>
        <v>Kg</v>
      </c>
      <c r="AP173" s="118">
        <f>'[2]Forarbejdede produkter'!AP173</f>
        <v>0</v>
      </c>
      <c r="AQ173" s="120">
        <f>'[2]Forarbejdede produkter'!AQ173</f>
        <v>0</v>
      </c>
      <c r="AR173" s="121">
        <f>'[2]Forarbejdede produkter'!AR173</f>
        <v>0</v>
      </c>
      <c r="AS173" s="123"/>
      <c r="AT173" s="123"/>
      <c r="AU173" s="122">
        <f>'[2]Forarbejdede produkter'!AT173</f>
        <v>0</v>
      </c>
      <c r="AV173" s="121">
        <f>'[2]Forarbejdede produkter'!AU173</f>
        <v>0</v>
      </c>
    </row>
    <row r="174" spans="1:48" ht="15.6" x14ac:dyDescent="0.3">
      <c r="A174" s="43"/>
      <c r="AI174" s="43">
        <f>'[2]Forarbejdede produkter'!AI174</f>
        <v>170</v>
      </c>
      <c r="AJ174" s="54" t="str">
        <f>'[2]Forarbejdede produkter'!AJ174</f>
        <v>Sows_godning_afsat_på_mark_org</v>
      </c>
      <c r="AK174" s="54" t="str">
        <f>'[2]Forarbejdede produkter'!AK174</f>
        <v>Pig_dung_urine_field_org</v>
      </c>
      <c r="AL174" s="54" t="str">
        <f>'[2]Forarbejdede produkter'!AL174</f>
        <v>Dung_field_org</v>
      </c>
      <c r="AM174" s="54" t="str">
        <f>'[2]Forarbejdede produkter'!AM174</f>
        <v>Field_application</v>
      </c>
      <c r="AN174" s="54">
        <f>'[2]Forarbejdede produkter'!AN174</f>
        <v>45</v>
      </c>
      <c r="AO174" s="54" t="str">
        <f>'[2]Forarbejdede produkter'!AO174</f>
        <v>Kg</v>
      </c>
      <c r="AP174" s="118" t="str">
        <f>'[2]Forarbejdede produkter'!AP174</f>
        <v>Som søer kassestier fuldspaltegulv</v>
      </c>
      <c r="AQ174" s="120">
        <f>'[2]Forarbejdede produkter'!AQ174</f>
        <v>80</v>
      </c>
      <c r="AR174" s="121" t="str">
        <f>'[2]Forarbejdede produkter'!AR174</f>
        <v>(VS_initial/100)*DM_waste</v>
      </c>
      <c r="AS174" s="123"/>
      <c r="AT174" s="123"/>
      <c r="AU174" s="122">
        <f>'[2]Forarbejdede produkter'!AT174</f>
        <v>1</v>
      </c>
      <c r="AV174" s="121">
        <f>'[2]Forarbejdede produkter'!AU174</f>
        <v>0.45</v>
      </c>
    </row>
    <row r="175" spans="1:48" ht="15.6" x14ac:dyDescent="0.3">
      <c r="A175" s="43"/>
      <c r="AI175" s="43">
        <f>'[2]Forarbejdede produkter'!AI175</f>
        <v>171</v>
      </c>
      <c r="AJ175" s="54" t="str">
        <f>'[2]Forarbejdede produkter'!AJ175</f>
        <v>Sow_deep_litter_org</v>
      </c>
      <c r="AK175" s="54" t="str">
        <f>'[2]Forarbejdede produkter'!AK175</f>
        <v>Sows_deep_litter_org</v>
      </c>
      <c r="AL175" s="54" t="str">
        <f>'[2]Forarbejdede produkter'!AL175</f>
        <v>Livestock_manure_org</v>
      </c>
      <c r="AM175" s="54" t="str">
        <f>'[2]Forarbejdede produkter'!AM175</f>
        <v>Field_application</v>
      </c>
      <c r="AN175" s="54">
        <f>'[2]Forarbejdede produkter'!AN175</f>
        <v>330</v>
      </c>
      <c r="AO175" s="54" t="str">
        <f>'[2]Forarbejdede produkter'!AO175</f>
        <v>Kg</v>
      </c>
      <c r="AP175" s="118">
        <f>'[2]Forarbejdede produkter'!AP175</f>
        <v>0</v>
      </c>
      <c r="AQ175" s="120">
        <f>'[2]Forarbejdede produkter'!AQ175</f>
        <v>80</v>
      </c>
      <c r="AR175" s="121" t="str">
        <f>'[2]Forarbejdede produkter'!AR175</f>
        <v>(VS_initial/100)*DM_waste+DM_straw*(1-(4.5/100))</v>
      </c>
      <c r="AS175" s="123"/>
      <c r="AT175" s="123"/>
      <c r="AU175" s="122">
        <f>'[2]Forarbejdede produkter'!AT175</f>
        <v>17.96</v>
      </c>
      <c r="AV175" s="121">
        <f>'[2]Forarbejdede produkter'!AU175</f>
        <v>0.45</v>
      </c>
    </row>
    <row r="176" spans="1:48" ht="15.6" x14ac:dyDescent="0.3">
      <c r="A176" s="43"/>
      <c r="AI176" s="43">
        <f>'[2]Forarbejdede produkter'!AI176</f>
        <v>172</v>
      </c>
      <c r="AJ176" s="54" t="str">
        <f>'[2]Forarbejdede produkter'!AJ176</f>
        <v>Sows_slurry_deep_litter_org</v>
      </c>
      <c r="AK176" s="54" t="str">
        <f>'[2]Forarbejdede produkter'!AK176</f>
        <v>Pig_slurry_org</v>
      </c>
      <c r="AL176" s="54" t="str">
        <f>'[2]Forarbejdede produkter'!AL176</f>
        <v>Livestock_manure_org</v>
      </c>
      <c r="AM176" s="54" t="str">
        <f>'[2]Forarbejdede produkter'!AM176</f>
        <v>Field_application</v>
      </c>
      <c r="AN176" s="54">
        <f>'[2]Forarbejdede produkter'!AN176</f>
        <v>50</v>
      </c>
      <c r="AO176" s="54" t="str">
        <f>'[2]Forarbejdede produkter'!AO176</f>
        <v>Kg</v>
      </c>
      <c r="AP176" s="118">
        <f>'[2]Forarbejdede produkter'!AP176</f>
        <v>0</v>
      </c>
      <c r="AQ176" s="120">
        <f>'[2]Forarbejdede produkter'!AQ176</f>
        <v>80</v>
      </c>
      <c r="AR176" s="121" t="str">
        <f>'[2]Forarbejdede produkter'!AR176</f>
        <v>(VS_initial/100)*DM_waste+DM_straw*(1-(4.5/100))</v>
      </c>
      <c r="AS176" s="123"/>
      <c r="AT176" s="123"/>
      <c r="AU176" s="122">
        <f>'[2]Forarbejdede produkter'!AT176</f>
        <v>9.32</v>
      </c>
      <c r="AV176" s="121">
        <f>'[2]Forarbejdede produkter'!AU176</f>
        <v>0.45</v>
      </c>
    </row>
    <row r="177" spans="1:48" ht="15.6" x14ac:dyDescent="0.3">
      <c r="A177" s="43"/>
      <c r="AI177" s="43">
        <f>'[2]Forarbejdede produkter'!AI177</f>
        <v>173</v>
      </c>
      <c r="AJ177" s="54" t="str">
        <f>'[2]Forarbejdede produkter'!AJ177</f>
        <v>Sows_slurry_partly_slatted_floor_org</v>
      </c>
      <c r="AK177" s="54" t="str">
        <f>'[2]Forarbejdede produkter'!AK177</f>
        <v>Pig_slurry_org</v>
      </c>
      <c r="AL177" s="54" t="str">
        <f>'[2]Forarbejdede produkter'!AL177</f>
        <v>Livestock_manure_org</v>
      </c>
      <c r="AM177" s="54" t="str">
        <f>'[2]Forarbejdede produkter'!AM177</f>
        <v>Field_application</v>
      </c>
      <c r="AN177" s="54">
        <f>'[2]Forarbejdede produkter'!AN177</f>
        <v>50</v>
      </c>
      <c r="AO177" s="54" t="str">
        <f>'[2]Forarbejdede produkter'!AO177</f>
        <v>Kg</v>
      </c>
      <c r="AP177" s="118">
        <f>'[2]Forarbejdede produkter'!AP177</f>
        <v>0</v>
      </c>
      <c r="AQ177" s="120">
        <f>'[2]Forarbejdede produkter'!AQ177</f>
        <v>80</v>
      </c>
      <c r="AR177" s="121" t="str">
        <f>'[2]Forarbejdede produkter'!AR177</f>
        <v>(VS_initial/100)*DM_waste+DM_straw*(1-(4.5/100))</v>
      </c>
      <c r="AS177" s="123"/>
      <c r="AT177" s="123"/>
      <c r="AU177" s="122">
        <f>'[2]Forarbejdede produkter'!AT177</f>
        <v>9.32</v>
      </c>
      <c r="AV177" s="121">
        <f>'[2]Forarbejdede produkter'!AU177</f>
        <v>0.45</v>
      </c>
    </row>
    <row r="178" spans="1:48" ht="15.6" x14ac:dyDescent="0.3">
      <c r="A178" s="43"/>
      <c r="AI178" s="43">
        <f>'[2]Forarbejdede produkter'!AI178</f>
        <v>174</v>
      </c>
      <c r="AJ178" s="54" t="str">
        <f>'[2]Forarbejdede produkter'!AJ178</f>
        <v>Little_pig_slurry_partly_slatted_floor_org</v>
      </c>
      <c r="AK178" s="54" t="str">
        <f>'[2]Forarbejdede produkter'!AK178</f>
        <v>Pig_slurry_org</v>
      </c>
      <c r="AL178" s="54" t="str">
        <f>'[2]Forarbejdede produkter'!AL178</f>
        <v>Livestock_manure_org</v>
      </c>
      <c r="AM178" s="54" t="str">
        <f>'[2]Forarbejdede produkter'!AM178</f>
        <v>Field_application</v>
      </c>
      <c r="AN178" s="54">
        <f>'[2]Forarbejdede produkter'!AN178</f>
        <v>50</v>
      </c>
      <c r="AO178" s="54" t="str">
        <f>'[2]Forarbejdede produkter'!AO178</f>
        <v>Kg</v>
      </c>
      <c r="AP178" s="118">
        <f>'[2]Forarbejdede produkter'!AP178</f>
        <v>0</v>
      </c>
      <c r="AQ178" s="120">
        <f>'[2]Forarbejdede produkter'!AQ178</f>
        <v>80</v>
      </c>
      <c r="AR178" s="121" t="str">
        <f>'[2]Forarbejdede produkter'!AR178</f>
        <v>(VS_initial/100)*DM_waste+DM_straw*(1-(4.5/100))</v>
      </c>
      <c r="AS178" s="123"/>
      <c r="AT178" s="123"/>
      <c r="AU178" s="122">
        <f>'[2]Forarbejdede produkter'!AT178</f>
        <v>9.32</v>
      </c>
      <c r="AV178" s="121">
        <f>'[2]Forarbejdede produkter'!AU178</f>
        <v>0.45</v>
      </c>
    </row>
    <row r="179" spans="1:48" ht="15.6" x14ac:dyDescent="0.3">
      <c r="A179" s="43"/>
      <c r="AI179" s="43">
        <f>'[2]Forarbejdede produkter'!AI179</f>
        <v>175</v>
      </c>
      <c r="AJ179" s="54" t="str">
        <f>'[2]Forarbejdede produkter'!AJ179</f>
        <v>Little_pig_deep_litter_org</v>
      </c>
      <c r="AK179" s="54" t="str">
        <f>'[2]Forarbejdede produkter'!AK179</f>
        <v>Pig_not_sows_deep_litter_org</v>
      </c>
      <c r="AL179" s="54" t="str">
        <f>'[2]Forarbejdede produkter'!AL179</f>
        <v>Livestock_manure_org</v>
      </c>
      <c r="AM179" s="54" t="str">
        <f>'[2]Forarbejdede produkter'!AM179</f>
        <v>Field_application</v>
      </c>
      <c r="AN179" s="54">
        <f>'[2]Forarbejdede produkter'!AN179</f>
        <v>330</v>
      </c>
      <c r="AO179" s="54" t="str">
        <f>'[2]Forarbejdede produkter'!AO179</f>
        <v>Kg</v>
      </c>
      <c r="AP179" s="118">
        <f>'[2]Forarbejdede produkter'!AP179</f>
        <v>0</v>
      </c>
      <c r="AQ179" s="120">
        <f>'[2]Forarbejdede produkter'!AQ179</f>
        <v>80</v>
      </c>
      <c r="AR179" s="121" t="str">
        <f>'[2]Forarbejdede produkter'!AR179</f>
        <v>(VS_initial/100)*DM_waste+DM_straw*(1-(4.5/100))</v>
      </c>
      <c r="AS179" s="123"/>
      <c r="AT179" s="123"/>
      <c r="AU179" s="122">
        <f>'[2]Forarbejdede produkter'!AT179</f>
        <v>8.23</v>
      </c>
      <c r="AV179" s="121">
        <f>'[2]Forarbejdede produkter'!AU179</f>
        <v>0.45</v>
      </c>
    </row>
    <row r="180" spans="1:48" ht="15.6" x14ac:dyDescent="0.3">
      <c r="A180" s="43"/>
      <c r="AI180" s="43">
        <f>'[2]Forarbejdede produkter'!AI180</f>
        <v>176</v>
      </c>
      <c r="AJ180" s="54" t="str">
        <f>'[2]Forarbejdede produkter'!AJ180</f>
        <v>Pig_godning_afsat_mark_org</v>
      </c>
      <c r="AK180" s="54" t="str">
        <f>'[2]Forarbejdede produkter'!AK180</f>
        <v>Pig_dung_urine_field_org</v>
      </c>
      <c r="AL180" s="54" t="str">
        <f>'[2]Forarbejdede produkter'!AL180</f>
        <v>Dung_field_org</v>
      </c>
      <c r="AM180" s="54" t="str">
        <f>'[2]Forarbejdede produkter'!AM180</f>
        <v>Field_application</v>
      </c>
      <c r="AN180" s="54">
        <f>'[2]Forarbejdede produkter'!AN180</f>
        <v>45</v>
      </c>
      <c r="AO180" s="54" t="str">
        <f>'[2]Forarbejdede produkter'!AO180</f>
        <v>Kg</v>
      </c>
      <c r="AP180" s="118">
        <f>'[2]Forarbejdede produkter'!AP180</f>
        <v>0</v>
      </c>
      <c r="AQ180" s="120">
        <f>'[2]Forarbejdede produkter'!AQ180</f>
        <v>80</v>
      </c>
      <c r="AR180" s="121" t="str">
        <f>'[2]Forarbejdede produkter'!AR180</f>
        <v>(VS_initial/100)*DM_waste</v>
      </c>
      <c r="AS180" s="123"/>
      <c r="AT180" s="123"/>
      <c r="AU180" s="122">
        <f>'[2]Forarbejdede produkter'!AT180</f>
        <v>1</v>
      </c>
      <c r="AV180" s="121">
        <f>'[2]Forarbejdede produkter'!AU180</f>
        <v>0.45</v>
      </c>
    </row>
    <row r="181" spans="1:48" ht="15.6" x14ac:dyDescent="0.3">
      <c r="A181" s="43"/>
      <c r="AI181" s="43">
        <f>'[2]Forarbejdede produkter'!AI181</f>
        <v>177</v>
      </c>
      <c r="AJ181" s="54" t="str">
        <f>'[2]Forarbejdede produkter'!AJ181</f>
        <v>Little_pig_slurry_deep_litter_org</v>
      </c>
      <c r="AK181" s="54" t="str">
        <f>'[2]Forarbejdede produkter'!AK181</f>
        <v>Pig_slurry_org</v>
      </c>
      <c r="AL181" s="54" t="str">
        <f>'[2]Forarbejdede produkter'!AL181</f>
        <v>Livestock_manure_org</v>
      </c>
      <c r="AM181" s="54" t="str">
        <f>'[2]Forarbejdede produkter'!AM181</f>
        <v>Field_application</v>
      </c>
      <c r="AN181" s="54">
        <f>'[2]Forarbejdede produkter'!AN181</f>
        <v>50</v>
      </c>
      <c r="AO181" s="54" t="str">
        <f>'[2]Forarbejdede produkter'!AO181</f>
        <v>Kg</v>
      </c>
      <c r="AP181" s="118">
        <f>'[2]Forarbejdede produkter'!AP181</f>
        <v>0</v>
      </c>
      <c r="AQ181" s="120">
        <f>'[2]Forarbejdede produkter'!AQ181</f>
        <v>80</v>
      </c>
      <c r="AR181" s="121" t="str">
        <f>'[2]Forarbejdede produkter'!AR181</f>
        <v>(VS_initial/100)*DM_waste+DM_straw*(1-(4.5/100))</v>
      </c>
      <c r="AS181" s="123"/>
      <c r="AT181" s="123"/>
      <c r="AU181" s="122">
        <f>'[2]Forarbejdede produkter'!AT181</f>
        <v>9.32</v>
      </c>
      <c r="AV181" s="121">
        <f>'[2]Forarbejdede produkter'!AU181</f>
        <v>0.45</v>
      </c>
    </row>
    <row r="182" spans="1:48" ht="15.6" x14ac:dyDescent="0.3">
      <c r="A182" s="43"/>
      <c r="AI182" s="43">
        <f>'[2]Forarbejdede produkter'!AI182</f>
        <v>178</v>
      </c>
      <c r="AJ182" s="54" t="str">
        <f>'[2]Forarbejdede produkter'!AJ182</f>
        <v>Sl_pig_deep_litter_org</v>
      </c>
      <c r="AK182" s="54" t="str">
        <f>'[2]Forarbejdede produkter'!AK182</f>
        <v>Pig_not_sows_deep_litter_org</v>
      </c>
      <c r="AL182" s="54" t="str">
        <f>'[2]Forarbejdede produkter'!AL182</f>
        <v>Livestock_manure_org</v>
      </c>
      <c r="AM182" s="54" t="str">
        <f>'[2]Forarbejdede produkter'!AM182</f>
        <v>Field_application</v>
      </c>
      <c r="AN182" s="54">
        <f>'[2]Forarbejdede produkter'!AN182</f>
        <v>330</v>
      </c>
      <c r="AO182" s="54" t="str">
        <f>'[2]Forarbejdede produkter'!AO182</f>
        <v>Kg</v>
      </c>
      <c r="AP182" s="118">
        <f>'[2]Forarbejdede produkter'!AP182</f>
        <v>0</v>
      </c>
      <c r="AQ182" s="120">
        <f>'[2]Forarbejdede produkter'!AQ182</f>
        <v>80</v>
      </c>
      <c r="AR182" s="121" t="str">
        <f>'[2]Forarbejdede produkter'!AR182</f>
        <v>(VS_initial/100)*DM_waste+DM_straw*(1-(4.5/100))</v>
      </c>
      <c r="AS182" s="123"/>
      <c r="AT182" s="123"/>
      <c r="AU182" s="122">
        <f>'[2]Forarbejdede produkter'!AT182</f>
        <v>13.7</v>
      </c>
      <c r="AV182" s="121">
        <f>'[2]Forarbejdede produkter'!AU182</f>
        <v>0.45</v>
      </c>
    </row>
    <row r="183" spans="1:48" ht="15.6" x14ac:dyDescent="0.3">
      <c r="A183" s="43"/>
      <c r="AI183" s="43">
        <f>'[2]Forarbejdede produkter'!AI183</f>
        <v>179</v>
      </c>
      <c r="AJ183" s="54" t="str">
        <f>'[2]Forarbejdede produkter'!AJ183</f>
        <v>Sl_pig_slurry_deep_litter_org</v>
      </c>
      <c r="AK183" s="54" t="str">
        <f>'[2]Forarbejdede produkter'!AK183</f>
        <v>Pig_slurry_org</v>
      </c>
      <c r="AL183" s="54" t="str">
        <f>'[2]Forarbejdede produkter'!AL183</f>
        <v>Livestock_manure_org</v>
      </c>
      <c r="AM183" s="54" t="str">
        <f>'[2]Forarbejdede produkter'!AM183</f>
        <v>Field_application</v>
      </c>
      <c r="AN183" s="54">
        <f>'[2]Forarbejdede produkter'!AN183</f>
        <v>50</v>
      </c>
      <c r="AO183" s="54" t="str">
        <f>'[2]Forarbejdede produkter'!AO183</f>
        <v>Kg</v>
      </c>
      <c r="AP183" s="118">
        <f>'[2]Forarbejdede produkter'!AP183</f>
        <v>0</v>
      </c>
      <c r="AQ183" s="120">
        <f>'[2]Forarbejdede produkter'!AQ183</f>
        <v>80</v>
      </c>
      <c r="AR183" s="121" t="str">
        <f>'[2]Forarbejdede produkter'!AR183</f>
        <v>(VS_initial/100)*DM_waste+DM_straw*(1-(4.5/100))</v>
      </c>
      <c r="AS183" s="123"/>
      <c r="AT183" s="123"/>
      <c r="AU183" s="122">
        <f>'[2]Forarbejdede produkter'!AT183</f>
        <v>9.32</v>
      </c>
      <c r="AV183" s="121">
        <f>'[2]Forarbejdede produkter'!AU183</f>
        <v>0.45</v>
      </c>
    </row>
    <row r="184" spans="1:48" ht="15.6" x14ac:dyDescent="0.3">
      <c r="A184" s="43"/>
      <c r="AI184" s="43">
        <f>'[2]Forarbejdede produkter'!AI184</f>
        <v>180</v>
      </c>
      <c r="AJ184" s="54" t="str">
        <f>'[2]Forarbejdede produkter'!AJ184</f>
        <v>Sl_pig_slurry_partly_slatted_floor_org</v>
      </c>
      <c r="AK184" s="54" t="str">
        <f>'[2]Forarbejdede produkter'!AK184</f>
        <v>Pig_slurry_org</v>
      </c>
      <c r="AL184" s="54" t="str">
        <f>'[2]Forarbejdede produkter'!AL184</f>
        <v>Livestock_manure_org</v>
      </c>
      <c r="AM184" s="54" t="str">
        <f>'[2]Forarbejdede produkter'!AM184</f>
        <v>Field_application</v>
      </c>
      <c r="AN184" s="54">
        <f>'[2]Forarbejdede produkter'!AN184</f>
        <v>50</v>
      </c>
      <c r="AO184" s="54" t="str">
        <f>'[2]Forarbejdede produkter'!AO184</f>
        <v>Kg</v>
      </c>
      <c r="AP184" s="118">
        <f>'[2]Forarbejdede produkter'!AP184</f>
        <v>0</v>
      </c>
      <c r="AQ184" s="120">
        <f>'[2]Forarbejdede produkter'!AQ184</f>
        <v>80</v>
      </c>
      <c r="AR184" s="121" t="str">
        <f>'[2]Forarbejdede produkter'!AR184</f>
        <v>(VS_initial/100)*DM_waste+DM_straw*(1-(4.5/100))</v>
      </c>
      <c r="AS184" s="123"/>
      <c r="AT184" s="123"/>
      <c r="AU184" s="122">
        <f>'[2]Forarbejdede produkter'!AT184</f>
        <v>9.32</v>
      </c>
      <c r="AV184" s="121">
        <f>'[2]Forarbejdede produkter'!AU184</f>
        <v>0.45</v>
      </c>
    </row>
    <row r="185" spans="1:48" ht="15.6" x14ac:dyDescent="0.3">
      <c r="A185" s="43"/>
      <c r="AI185" s="43">
        <f>'[2]Forarbejdede produkter'!AI185</f>
        <v>181</v>
      </c>
      <c r="AJ185" s="54" t="str">
        <f>'[2]Forarbejdede produkter'!AJ185</f>
        <v>Degassed_swine_deep_litter_org</v>
      </c>
      <c r="AK185" s="54" t="str">
        <f>'[2]Forarbejdede produkter'!AK185</f>
        <v>Degas_swine_deep_litter_org</v>
      </c>
      <c r="AL185" s="54" t="str">
        <f>'[2]Forarbejdede produkter'!AL185</f>
        <v>Degas_livestock_manure_org</v>
      </c>
      <c r="AM185" s="54" t="str">
        <f>'[2]Forarbejdede produkter'!AM185</f>
        <v>Field_application</v>
      </c>
      <c r="AN185" s="54">
        <f>'[2]Forarbejdede produkter'!AN185</f>
        <v>95</v>
      </c>
      <c r="AO185" s="54" t="str">
        <f>'[2]Forarbejdede produkter'!AO185</f>
        <v>Kg</v>
      </c>
      <c r="AP185" s="118">
        <f>'[2]Forarbejdede produkter'!AP185</f>
        <v>0</v>
      </c>
      <c r="AQ185" s="120">
        <f>'[2]Forarbejdede produkter'!AQ185</f>
        <v>0</v>
      </c>
      <c r="AR185" s="121">
        <f>'[2]Forarbejdede produkter'!AR185</f>
        <v>0</v>
      </c>
      <c r="AS185" s="123"/>
      <c r="AT185" s="123"/>
      <c r="AU185" s="122">
        <f>'[2]Forarbejdede produkter'!AT185</f>
        <v>0</v>
      </c>
      <c r="AV185" s="121">
        <f>'[2]Forarbejdede produkter'!AU185</f>
        <v>0</v>
      </c>
    </row>
    <row r="186" spans="1:48" ht="15.6" x14ac:dyDescent="0.3">
      <c r="A186" s="43"/>
      <c r="AI186" s="43">
        <f>'[2]Forarbejdede produkter'!AI186</f>
        <v>182</v>
      </c>
      <c r="AJ186" s="54" t="str">
        <f>'[2]Forarbejdede produkter'!AJ186</f>
        <v>Pulp_ProteinGrassClover_conv</v>
      </c>
      <c r="AK186" s="54" t="str">
        <f>'[2]Forarbejdede produkter'!AK186</f>
        <v>Pulp_ProteinGrassClover_biorefinery_conv</v>
      </c>
      <c r="AL186" s="54" t="str">
        <f>'[2]Forarbejdede produkter'!AL186</f>
        <v>Grøn</v>
      </c>
      <c r="AM186" s="54" t="str">
        <f>'[2]Forarbejdede produkter'!AM186</f>
        <v>Grøn</v>
      </c>
      <c r="AN186" s="54">
        <f>'[2]Forarbejdede produkter'!AN186</f>
        <v>337</v>
      </c>
      <c r="AO186" s="54" t="str">
        <f>'[2]Forarbejdede produkter'!AO186</f>
        <v>Kg</v>
      </c>
      <c r="AP186" s="118">
        <f>'[2]Forarbejdede produkter'!AP186</f>
        <v>0</v>
      </c>
      <c r="AQ186" s="120">
        <f>'[2]Forarbejdede produkter'!AQ186</f>
        <v>0</v>
      </c>
      <c r="AR186" s="121">
        <f>'[2]Forarbejdede produkter'!AR186</f>
        <v>0</v>
      </c>
      <c r="AS186" s="123"/>
      <c r="AT186" s="123"/>
      <c r="AU186" s="122">
        <f>'[2]Forarbejdede produkter'!AT186</f>
        <v>0</v>
      </c>
      <c r="AV186" s="121">
        <f>'[2]Forarbejdede produkter'!AU186</f>
        <v>0</v>
      </c>
    </row>
    <row r="187" spans="1:48" ht="15.6" x14ac:dyDescent="0.3">
      <c r="A187" s="43"/>
      <c r="AI187" s="43">
        <f>'[2]Forarbejdede produkter'!AI187</f>
        <v>183</v>
      </c>
      <c r="AJ187" s="54" t="str">
        <f>'[2]Forarbejdede produkter'!AJ187</f>
        <v>Pulp_ProteinGrassClover_org</v>
      </c>
      <c r="AK187" s="54" t="str">
        <f>'[2]Forarbejdede produkter'!AK187</f>
        <v>Pulp_ProteinGrassClover_biorefinery_org</v>
      </c>
      <c r="AL187" s="54" t="str">
        <f>'[2]Forarbejdede produkter'!AL187</f>
        <v>Grøn</v>
      </c>
      <c r="AM187" s="54" t="str">
        <f>'[2]Forarbejdede produkter'!AM187</f>
        <v>Grøn</v>
      </c>
      <c r="AN187" s="54">
        <f>'[2]Forarbejdede produkter'!AN187</f>
        <v>337</v>
      </c>
      <c r="AO187" s="54" t="str">
        <f>'[2]Forarbejdede produkter'!AO187</f>
        <v>Kg</v>
      </c>
      <c r="AP187" s="118">
        <f>'[2]Forarbejdede produkter'!AP187</f>
        <v>0</v>
      </c>
      <c r="AQ187" s="120">
        <f>'[2]Forarbejdede produkter'!AQ187</f>
        <v>0</v>
      </c>
      <c r="AR187" s="121">
        <f>'[2]Forarbejdede produkter'!AR187</f>
        <v>0</v>
      </c>
      <c r="AS187" s="123"/>
      <c r="AT187" s="123"/>
      <c r="AU187" s="122">
        <f>'[2]Forarbejdede produkter'!AT187</f>
        <v>0</v>
      </c>
      <c r="AV187" s="121">
        <f>'[2]Forarbejdede produkter'!AU187</f>
        <v>0</v>
      </c>
    </row>
    <row r="188" spans="1:48" ht="15.6" x14ac:dyDescent="0.3">
      <c r="A188" s="43"/>
      <c r="AI188" s="43">
        <f>'[2]Forarbejdede produkter'!AI188</f>
        <v>184</v>
      </c>
      <c r="AJ188" s="54" t="str">
        <f>'[2]Forarbejdede produkter'!AJ188</f>
        <v>Potato_starch_org</v>
      </c>
      <c r="AK188" s="54" t="str">
        <f>'[2]Forarbejdede produkter'!AK188</f>
        <v>Starch_potato_org</v>
      </c>
      <c r="AL188" s="54" t="str">
        <f>'[2]Forarbejdede produkter'!AL188</f>
        <v>Starch</v>
      </c>
      <c r="AM188" s="54" t="str">
        <f>'[2]Forarbejdede produkter'!AM188</f>
        <v>Exit_model</v>
      </c>
      <c r="AN188" s="54">
        <f>'[2]Forarbejdede produkter'!AN188</f>
        <v>990</v>
      </c>
      <c r="AO188" s="54" t="str">
        <f>'[2]Forarbejdede produkter'!AO188</f>
        <v>Kg</v>
      </c>
      <c r="AP188" s="118">
        <f>'[2]Forarbejdede produkter'!AP188</f>
        <v>0</v>
      </c>
      <c r="AQ188" s="120">
        <f>'[2]Forarbejdede produkter'!AQ188</f>
        <v>0</v>
      </c>
      <c r="AR188" s="121">
        <f>'[2]Forarbejdede produkter'!AR188</f>
        <v>0</v>
      </c>
      <c r="AS188" s="123"/>
      <c r="AT188" s="123"/>
      <c r="AU188" s="122">
        <f>'[2]Forarbejdede produkter'!AT188</f>
        <v>0</v>
      </c>
      <c r="AV188" s="121">
        <f>'[2]Forarbejdede produkter'!AU188</f>
        <v>0</v>
      </c>
    </row>
    <row r="189" spans="1:48" ht="15.6" x14ac:dyDescent="0.3">
      <c r="A189" s="43"/>
      <c r="AI189" s="43">
        <f>'[2]Forarbejdede produkter'!AI189</f>
        <v>185</v>
      </c>
      <c r="AJ189" s="54" t="str">
        <f>'[2]Forarbejdede produkter'!AJ189</f>
        <v>Potato_protein1_org</v>
      </c>
      <c r="AK189" s="54" t="str">
        <f>'[2]Forarbejdede produkter'!AK189</f>
        <v>Protein_potato1_org</v>
      </c>
      <c r="AL189" s="54" t="str">
        <f>'[2]Forarbejdede produkter'!AL189</f>
        <v>Human_food_protein</v>
      </c>
      <c r="AM189" s="54" t="str">
        <f>'[2]Forarbejdede produkter'!AM189</f>
        <v>Exit_model</v>
      </c>
      <c r="AN189" s="54">
        <f>'[2]Forarbejdede produkter'!AN189</f>
        <v>990</v>
      </c>
      <c r="AO189" s="54" t="str">
        <f>'[2]Forarbejdede produkter'!AO189</f>
        <v>Kg</v>
      </c>
      <c r="AP189" s="118">
        <f>'[2]Forarbejdede produkter'!AP189</f>
        <v>0</v>
      </c>
      <c r="AQ189" s="120">
        <f>'[2]Forarbejdede produkter'!AQ189</f>
        <v>0</v>
      </c>
      <c r="AR189" s="121">
        <f>'[2]Forarbejdede produkter'!AR189</f>
        <v>0</v>
      </c>
      <c r="AS189" s="123"/>
      <c r="AT189" s="123"/>
      <c r="AU189" s="122">
        <f>'[2]Forarbejdede produkter'!AT189</f>
        <v>0</v>
      </c>
      <c r="AV189" s="121">
        <f>'[2]Forarbejdede produkter'!AU189</f>
        <v>0</v>
      </c>
    </row>
    <row r="190" spans="1:48" ht="15.6" x14ac:dyDescent="0.3">
      <c r="A190" s="43"/>
      <c r="AI190" s="43">
        <f>'[2]Forarbejdede produkter'!AI190</f>
        <v>186</v>
      </c>
      <c r="AJ190" s="54" t="str">
        <f>'[2]Forarbejdede produkter'!AJ190</f>
        <v>Potato_protein2_org</v>
      </c>
      <c r="AK190" s="54" t="str">
        <f>'[2]Forarbejdede produkter'!AK190</f>
        <v>Protein_1_org</v>
      </c>
      <c r="AL190" s="54" t="str">
        <f>'[2]Forarbejdede produkter'!AL190</f>
        <v>Moden</v>
      </c>
      <c r="AM190" s="54" t="str">
        <f>'[2]Forarbejdede produkter'!AM190</f>
        <v>Forarbejdet</v>
      </c>
      <c r="AN190" s="54">
        <f>'[2]Forarbejdede produkter'!AN190</f>
        <v>990</v>
      </c>
      <c r="AO190" s="54" t="str">
        <f>'[2]Forarbejdede produkter'!AO190</f>
        <v>Kg</v>
      </c>
      <c r="AP190" s="118">
        <f>'[2]Forarbejdede produkter'!AP190</f>
        <v>0</v>
      </c>
      <c r="AQ190" s="120">
        <f>'[2]Forarbejdede produkter'!AQ190</f>
        <v>0</v>
      </c>
      <c r="AR190" s="121">
        <f>'[2]Forarbejdede produkter'!AR190</f>
        <v>0</v>
      </c>
      <c r="AS190" s="123"/>
      <c r="AT190" s="123"/>
      <c r="AU190" s="122">
        <f>'[2]Forarbejdede produkter'!AT190</f>
        <v>0</v>
      </c>
      <c r="AV190" s="121">
        <f>'[2]Forarbejdede produkter'!AU190</f>
        <v>0</v>
      </c>
    </row>
    <row r="191" spans="1:48" ht="15.6" x14ac:dyDescent="0.3">
      <c r="A191" s="43"/>
      <c r="AI191" s="43">
        <f>'[2]Forarbejdede produkter'!AI191</f>
        <v>187</v>
      </c>
      <c r="AJ191" s="54" t="str">
        <f>'[2]Forarbejdede produkter'!AJ191</f>
        <v>Potato_pulp1_org</v>
      </c>
      <c r="AK191" s="54" t="str">
        <f>'[2]Forarbejdede produkter'!AK191</f>
        <v>Pulp_potato1_org</v>
      </c>
      <c r="AL191" s="54" t="str">
        <f>'[2]Forarbejdede produkter'!AL191</f>
        <v>Energy_biomass_rerservation_org</v>
      </c>
      <c r="AM191" s="54" t="str">
        <f>'[2]Forarbejdede produkter'!AM191</f>
        <v>Energy_biomass_reservation</v>
      </c>
      <c r="AN191" s="54">
        <f>'[2]Forarbejdede produkter'!AN191</f>
        <v>200</v>
      </c>
      <c r="AO191" s="54" t="str">
        <f>'[2]Forarbejdede produkter'!AO191</f>
        <v>Kg</v>
      </c>
      <c r="AP191" s="118">
        <f>'[2]Forarbejdede produkter'!AP191</f>
        <v>0</v>
      </c>
      <c r="AQ191" s="120">
        <f>'[2]Forarbejdede produkter'!AQ191</f>
        <v>0</v>
      </c>
      <c r="AR191" s="121">
        <f>'[2]Forarbejdede produkter'!AR191</f>
        <v>0</v>
      </c>
      <c r="AS191" s="123"/>
      <c r="AT191" s="123"/>
      <c r="AU191" s="122">
        <f>'[2]Forarbejdede produkter'!AT191</f>
        <v>0</v>
      </c>
      <c r="AV191" s="121">
        <f>'[2]Forarbejdede produkter'!AU191</f>
        <v>0</v>
      </c>
    </row>
    <row r="192" spans="1:48" ht="15.6" x14ac:dyDescent="0.3">
      <c r="A192" s="43"/>
      <c r="AI192" s="43">
        <f>'[2]Forarbejdede produkter'!AI192</f>
        <v>188</v>
      </c>
      <c r="AJ192" s="54" t="str">
        <f>'[2]Forarbejdede produkter'!AJ192</f>
        <v>Potato_pulp2_org</v>
      </c>
      <c r="AK192" s="54" t="str">
        <f>'[2]Forarbejdede produkter'!AK192</f>
        <v>Grain_org</v>
      </c>
      <c r="AL192" s="54" t="str">
        <f>'[2]Forarbejdede produkter'!AL192</f>
        <v>Grain_crop</v>
      </c>
      <c r="AM192" s="54" t="str">
        <f>'[2]Forarbejdede produkter'!AM192</f>
        <v>Kerne</v>
      </c>
      <c r="AN192" s="54">
        <f>'[2]Forarbejdede produkter'!AN192</f>
        <v>850</v>
      </c>
      <c r="AO192" s="54" t="str">
        <f>'[2]Forarbejdede produkter'!AO192</f>
        <v>Kg</v>
      </c>
      <c r="AP192" s="118">
        <f>'[2]Forarbejdede produkter'!AP192</f>
        <v>0</v>
      </c>
      <c r="AQ192" s="120">
        <f>'[2]Forarbejdede produkter'!AQ192</f>
        <v>0</v>
      </c>
      <c r="AR192" s="121">
        <f>'[2]Forarbejdede produkter'!AR192</f>
        <v>0</v>
      </c>
      <c r="AS192" s="123"/>
      <c r="AT192" s="123"/>
      <c r="AU192" s="122">
        <f>'[2]Forarbejdede produkter'!AT192</f>
        <v>0</v>
      </c>
      <c r="AV192" s="121">
        <f>'[2]Forarbejdede produkter'!AU192</f>
        <v>0</v>
      </c>
    </row>
    <row r="193" spans="1:48" ht="15.6" x14ac:dyDescent="0.3">
      <c r="A193" s="43"/>
      <c r="AI193" s="43">
        <f>'[2]Forarbejdede produkter'!AI193</f>
        <v>189</v>
      </c>
      <c r="AJ193" s="54" t="str">
        <f>'[2]Forarbejdede produkter'!AJ193</f>
        <v>Potato_juice_concentrate_org</v>
      </c>
      <c r="AK193" s="54" t="str">
        <f>'[2]Forarbejdede produkter'!AK193</f>
        <v>Juice_concentrate_potato_org</v>
      </c>
      <c r="AL193" s="54" t="str">
        <f>'[2]Forarbejdede produkter'!AL193</f>
        <v>Plant_organic_ferti_org</v>
      </c>
      <c r="AM193" s="54" t="str">
        <f>'[2]Forarbejdede produkter'!AM193</f>
        <v>Field_application</v>
      </c>
      <c r="AN193" s="54">
        <f>'[2]Forarbejdede produkter'!AN193</f>
        <v>300</v>
      </c>
      <c r="AO193" s="54" t="str">
        <f>'[2]Forarbejdede produkter'!AO193</f>
        <v>Kg</v>
      </c>
      <c r="AP193" s="118">
        <f>'[2]Forarbejdede produkter'!AP193</f>
        <v>0</v>
      </c>
      <c r="AQ193" s="120">
        <f>'[2]Forarbejdede produkter'!AQ193</f>
        <v>0</v>
      </c>
      <c r="AR193" s="121">
        <f>'[2]Forarbejdede produkter'!AR193</f>
        <v>0</v>
      </c>
      <c r="AS193" s="123"/>
      <c r="AT193" s="123"/>
      <c r="AU193" s="122">
        <f>'[2]Forarbejdede produkter'!AT193</f>
        <v>0</v>
      </c>
      <c r="AV193" s="121">
        <f>'[2]Forarbejdede produkter'!AU193</f>
        <v>0</v>
      </c>
    </row>
    <row r="194" spans="1:48" ht="15.6" x14ac:dyDescent="0.3">
      <c r="A194" s="43"/>
      <c r="AI194" s="43">
        <f>'[2]Forarbejdede produkter'!AI194</f>
        <v>190</v>
      </c>
      <c r="AJ194" s="54" t="str">
        <f>'[2]Forarbejdede produkter'!AJ194</f>
        <v>Separ_degas_solid_frac_pig_deep_lit_conv</v>
      </c>
      <c r="AK194" s="54" t="str">
        <f>'[2]Forarbejdede produkter'!AK194</f>
        <v>Separ_degas_solid_fraction_pig_deep_lit_conv</v>
      </c>
      <c r="AL194" s="54" t="str">
        <f>'[2]Forarbejdede produkter'!AL194</f>
        <v>Degas_livestock_manure_conv</v>
      </c>
      <c r="AM194" s="54" t="str">
        <f>'[2]Forarbejdede produkter'!AM194</f>
        <v>Field_application</v>
      </c>
      <c r="AN194" s="54">
        <f>'[2]Forarbejdede produkter'!AN194</f>
        <v>300</v>
      </c>
      <c r="AO194" s="54" t="str">
        <f>'[2]Forarbejdede produkter'!AO194</f>
        <v>Kg</v>
      </c>
      <c r="AP194" s="118">
        <f>'[2]Forarbejdede produkter'!AP194</f>
        <v>0</v>
      </c>
      <c r="AQ194" s="120">
        <f>'[2]Forarbejdede produkter'!AQ194</f>
        <v>0</v>
      </c>
      <c r="AR194" s="121">
        <f>'[2]Forarbejdede produkter'!AR194</f>
        <v>0</v>
      </c>
      <c r="AS194" s="123"/>
      <c r="AT194" s="123"/>
      <c r="AU194" s="122">
        <f>'[2]Forarbejdede produkter'!AT194</f>
        <v>0</v>
      </c>
      <c r="AV194" s="121">
        <f>'[2]Forarbejdede produkter'!AU194</f>
        <v>0</v>
      </c>
    </row>
    <row r="195" spans="1:48" ht="15.6" x14ac:dyDescent="0.3">
      <c r="A195" s="43"/>
      <c r="AI195" s="43">
        <f>'[2]Forarbejdede produkter'!AI195</f>
        <v>191</v>
      </c>
      <c r="AJ195" s="54" t="str">
        <f>'[2]Forarbejdede produkter'!AJ195</f>
        <v>Separ_degas_thin_frac_pig_deep_lit_conv</v>
      </c>
      <c r="AK195" s="54" t="str">
        <f>'[2]Forarbejdede produkter'!AK195</f>
        <v>Separ_degas_thin_fraction_pig_deep_lit_conv</v>
      </c>
      <c r="AL195" s="54" t="str">
        <f>'[2]Forarbejdede produkter'!AL195</f>
        <v>Degas_livestock_manure_conv</v>
      </c>
      <c r="AM195" s="54" t="str">
        <f>'[2]Forarbejdede produkter'!AM195</f>
        <v>Field_application</v>
      </c>
      <c r="AN195" s="54">
        <f>'[2]Forarbejdede produkter'!AN195</f>
        <v>39</v>
      </c>
      <c r="AO195" s="54" t="str">
        <f>'[2]Forarbejdede produkter'!AO195</f>
        <v>Kg</v>
      </c>
      <c r="AP195" s="118">
        <f>'[2]Forarbejdede produkter'!AP195</f>
        <v>0</v>
      </c>
      <c r="AQ195" s="120">
        <f>'[2]Forarbejdede produkter'!AQ195</f>
        <v>0</v>
      </c>
      <c r="AR195" s="121">
        <f>'[2]Forarbejdede produkter'!AR195</f>
        <v>0</v>
      </c>
      <c r="AS195" s="123"/>
      <c r="AT195" s="123"/>
      <c r="AU195" s="122">
        <f>'[2]Forarbejdede produkter'!AT195</f>
        <v>0</v>
      </c>
      <c r="AV195" s="121">
        <f>'[2]Forarbejdede produkter'!AU195</f>
        <v>0</v>
      </c>
    </row>
    <row r="196" spans="1:48" ht="15.6" x14ac:dyDescent="0.3">
      <c r="A196" s="43"/>
      <c r="AI196" s="43">
        <f>'[2]Forarbejdede produkter'!AI196</f>
        <v>192</v>
      </c>
      <c r="AJ196" s="54" t="str">
        <f>'[2]Forarbejdede produkter'!AJ196</f>
        <v>For_prod_192</v>
      </c>
      <c r="AK196" s="54">
        <f>'[2]Forarbejdede produkter'!AK196</f>
        <v>0</v>
      </c>
      <c r="AL196" s="54">
        <f>'[2]Forarbejdede produkter'!AL196</f>
        <v>0</v>
      </c>
      <c r="AM196" s="54">
        <f>'[2]Forarbejdede produkter'!AM196</f>
        <v>0</v>
      </c>
      <c r="AN196" s="54">
        <f>'[2]Forarbejdede produkter'!AN196</f>
        <v>0</v>
      </c>
      <c r="AO196" s="54">
        <f>'[2]Forarbejdede produkter'!AO196</f>
        <v>0</v>
      </c>
      <c r="AP196" s="118">
        <f>'[2]Forarbejdede produkter'!AP196</f>
        <v>0</v>
      </c>
      <c r="AQ196" s="120">
        <f>'[2]Forarbejdede produkter'!AQ196</f>
        <v>0</v>
      </c>
      <c r="AR196" s="121">
        <f>'[2]Forarbejdede produkter'!AR196</f>
        <v>0</v>
      </c>
      <c r="AS196" s="123"/>
      <c r="AT196" s="123"/>
      <c r="AU196" s="122">
        <f>'[2]Forarbejdede produkter'!AT196</f>
        <v>0</v>
      </c>
      <c r="AV196" s="121">
        <f>'[2]Forarbejdede produkter'!AU196</f>
        <v>0</v>
      </c>
    </row>
    <row r="197" spans="1:48" ht="15.6" x14ac:dyDescent="0.3">
      <c r="A197" s="43"/>
      <c r="AI197" s="43">
        <f>'[2]Forarbejdede produkter'!AI197</f>
        <v>193</v>
      </c>
      <c r="AJ197" s="54" t="str">
        <f>'[2]Forarbejdede produkter'!AJ197</f>
        <v>For_prod_193</v>
      </c>
      <c r="AK197" s="54">
        <f>'[2]Forarbejdede produkter'!AK197</f>
        <v>0</v>
      </c>
      <c r="AL197" s="54">
        <f>'[2]Forarbejdede produkter'!AL197</f>
        <v>0</v>
      </c>
      <c r="AM197" s="54">
        <f>'[2]Forarbejdede produkter'!AM197</f>
        <v>0</v>
      </c>
      <c r="AN197" s="54">
        <f>'[2]Forarbejdede produkter'!AN197</f>
        <v>0</v>
      </c>
      <c r="AO197" s="54">
        <f>'[2]Forarbejdede produkter'!AO197</f>
        <v>0</v>
      </c>
      <c r="AP197" s="118">
        <f>'[2]Forarbejdede produkter'!AP197</f>
        <v>0</v>
      </c>
      <c r="AQ197" s="120">
        <f>'[2]Forarbejdede produkter'!AQ197</f>
        <v>0</v>
      </c>
      <c r="AR197" s="121">
        <f>'[2]Forarbejdede produkter'!AR197</f>
        <v>0</v>
      </c>
      <c r="AS197" s="123"/>
      <c r="AT197" s="123"/>
      <c r="AU197" s="122">
        <f>'[2]Forarbejdede produkter'!AT197</f>
        <v>0</v>
      </c>
      <c r="AV197" s="121">
        <f>'[2]Forarbejdede produkter'!AU197</f>
        <v>0</v>
      </c>
    </row>
    <row r="198" spans="1:48" ht="15.6" x14ac:dyDescent="0.3">
      <c r="A198" s="43"/>
      <c r="AI198" s="43">
        <f>'[2]Forarbejdede produkter'!AI198</f>
        <v>194</v>
      </c>
      <c r="AJ198" s="54" t="str">
        <f>'[2]Forarbejdede produkter'!AJ198</f>
        <v>For_prod_194</v>
      </c>
      <c r="AK198" s="54">
        <f>'[2]Forarbejdede produkter'!AK198</f>
        <v>0</v>
      </c>
      <c r="AL198" s="54">
        <f>'[2]Forarbejdede produkter'!AL198</f>
        <v>0</v>
      </c>
      <c r="AM198" s="54">
        <f>'[2]Forarbejdede produkter'!AM198</f>
        <v>0</v>
      </c>
      <c r="AN198" s="54">
        <f>'[2]Forarbejdede produkter'!AN198</f>
        <v>0</v>
      </c>
      <c r="AO198" s="54">
        <f>'[2]Forarbejdede produkter'!AO198</f>
        <v>0</v>
      </c>
      <c r="AP198" s="118">
        <f>'[2]Forarbejdede produkter'!AP198</f>
        <v>0</v>
      </c>
      <c r="AQ198" s="120">
        <f>'[2]Forarbejdede produkter'!AQ198</f>
        <v>0</v>
      </c>
      <c r="AR198" s="121">
        <f>'[2]Forarbejdede produkter'!AR198</f>
        <v>0</v>
      </c>
      <c r="AS198" s="123"/>
      <c r="AT198" s="123"/>
      <c r="AU198" s="122">
        <f>'[2]Forarbejdede produkter'!AT198</f>
        <v>0</v>
      </c>
      <c r="AV198" s="121">
        <f>'[2]Forarbejdede produkter'!AU198</f>
        <v>0</v>
      </c>
    </row>
    <row r="199" spans="1:48" ht="15.6" x14ac:dyDescent="0.3">
      <c r="A199" s="43"/>
      <c r="AI199" s="43">
        <f>'[2]Forarbejdede produkter'!AI199</f>
        <v>195</v>
      </c>
      <c r="AJ199" s="54" t="str">
        <f>'[2]Forarbejdede produkter'!AJ199</f>
        <v>For_prod_195</v>
      </c>
      <c r="AK199" s="54">
        <f>'[2]Forarbejdede produkter'!AK199</f>
        <v>0</v>
      </c>
      <c r="AL199" s="54">
        <f>'[2]Forarbejdede produkter'!AL199</f>
        <v>0</v>
      </c>
      <c r="AM199" s="54">
        <f>'[2]Forarbejdede produkter'!AM199</f>
        <v>0</v>
      </c>
      <c r="AN199" s="54">
        <f>'[2]Forarbejdede produkter'!AN199</f>
        <v>0</v>
      </c>
      <c r="AO199" s="54">
        <f>'[2]Forarbejdede produkter'!AO199</f>
        <v>0</v>
      </c>
      <c r="AP199" s="118">
        <f>'[2]Forarbejdede produkter'!AP199</f>
        <v>0</v>
      </c>
      <c r="AQ199" s="120">
        <f>'[2]Forarbejdede produkter'!AQ199</f>
        <v>0</v>
      </c>
      <c r="AR199" s="121">
        <f>'[2]Forarbejdede produkter'!AR199</f>
        <v>0</v>
      </c>
      <c r="AS199" s="123"/>
      <c r="AT199" s="123"/>
      <c r="AU199" s="122">
        <f>'[2]Forarbejdede produkter'!AT199</f>
        <v>0</v>
      </c>
      <c r="AV199" s="121">
        <f>'[2]Forarbejdede produkter'!AU199</f>
        <v>0</v>
      </c>
    </row>
    <row r="200" spans="1:48" ht="15.6" x14ac:dyDescent="0.3">
      <c r="A200" s="43"/>
      <c r="AI200" s="43">
        <f>'[2]Forarbejdede produkter'!AI200</f>
        <v>196</v>
      </c>
      <c r="AJ200" s="54" t="str">
        <f>'[2]Forarbejdede produkter'!AJ200</f>
        <v>For_prod_196</v>
      </c>
      <c r="AK200" s="54">
        <f>'[2]Forarbejdede produkter'!AK200</f>
        <v>0</v>
      </c>
      <c r="AL200" s="54">
        <f>'[2]Forarbejdede produkter'!AL200</f>
        <v>0</v>
      </c>
      <c r="AM200" s="54">
        <f>'[2]Forarbejdede produkter'!AM200</f>
        <v>0</v>
      </c>
      <c r="AN200" s="54">
        <f>'[2]Forarbejdede produkter'!AN200</f>
        <v>0</v>
      </c>
      <c r="AO200" s="54">
        <f>'[2]Forarbejdede produkter'!AO200</f>
        <v>0</v>
      </c>
      <c r="AP200" s="118">
        <f>'[2]Forarbejdede produkter'!AP200</f>
        <v>0</v>
      </c>
      <c r="AQ200" s="120">
        <f>'[2]Forarbejdede produkter'!AQ200</f>
        <v>0</v>
      </c>
      <c r="AR200" s="121">
        <f>'[2]Forarbejdede produkter'!AR200</f>
        <v>0</v>
      </c>
      <c r="AS200" s="123"/>
      <c r="AT200" s="123"/>
      <c r="AU200" s="122">
        <f>'[2]Forarbejdede produkter'!AT200</f>
        <v>0</v>
      </c>
      <c r="AV200" s="121">
        <f>'[2]Forarbejdede produkter'!AU200</f>
        <v>0</v>
      </c>
    </row>
    <row r="201" spans="1:48" ht="15.6" x14ac:dyDescent="0.3">
      <c r="A201" s="43"/>
      <c r="AI201" s="43">
        <f>'[2]Forarbejdede produkter'!AI201</f>
        <v>197</v>
      </c>
      <c r="AJ201" s="54" t="str">
        <f>'[2]Forarbejdede produkter'!AJ201</f>
        <v>For_prod_197</v>
      </c>
      <c r="AK201" s="54">
        <f>'[2]Forarbejdede produkter'!AK201</f>
        <v>0</v>
      </c>
      <c r="AL201" s="54">
        <f>'[2]Forarbejdede produkter'!AL201</f>
        <v>0</v>
      </c>
      <c r="AM201" s="54">
        <f>'[2]Forarbejdede produkter'!AM201</f>
        <v>0</v>
      </c>
      <c r="AN201" s="54">
        <f>'[2]Forarbejdede produkter'!AN201</f>
        <v>0</v>
      </c>
      <c r="AO201" s="54">
        <f>'[2]Forarbejdede produkter'!AO201</f>
        <v>0</v>
      </c>
      <c r="AP201" s="118">
        <f>'[2]Forarbejdede produkter'!AP201</f>
        <v>0</v>
      </c>
      <c r="AQ201" s="120">
        <f>'[2]Forarbejdede produkter'!AQ201</f>
        <v>0</v>
      </c>
      <c r="AR201" s="121">
        <f>'[2]Forarbejdede produkter'!AR201</f>
        <v>0</v>
      </c>
      <c r="AS201" s="123"/>
      <c r="AT201" s="123"/>
      <c r="AU201" s="122">
        <f>'[2]Forarbejdede produkter'!AT201</f>
        <v>0</v>
      </c>
      <c r="AV201" s="121">
        <f>'[2]Forarbejdede produkter'!AU201</f>
        <v>0</v>
      </c>
    </row>
    <row r="202" spans="1:48" ht="15.6" x14ac:dyDescent="0.3">
      <c r="A202" s="43"/>
      <c r="AI202" s="43">
        <f>'[2]Forarbejdede produkter'!AI202</f>
        <v>198</v>
      </c>
      <c r="AJ202" s="54" t="str">
        <f>'[2]Forarbejdede produkter'!AJ202</f>
        <v>For_prod_198</v>
      </c>
      <c r="AK202" s="54">
        <f>'[2]Forarbejdede produkter'!AK202</f>
        <v>0</v>
      </c>
      <c r="AL202" s="54">
        <f>'[2]Forarbejdede produkter'!AL202</f>
        <v>0</v>
      </c>
      <c r="AM202" s="54">
        <f>'[2]Forarbejdede produkter'!AM202</f>
        <v>0</v>
      </c>
      <c r="AN202" s="54">
        <f>'[2]Forarbejdede produkter'!AN202</f>
        <v>0</v>
      </c>
      <c r="AO202" s="54">
        <f>'[2]Forarbejdede produkter'!AO202</f>
        <v>0</v>
      </c>
      <c r="AP202" s="118">
        <f>'[2]Forarbejdede produkter'!AP202</f>
        <v>0</v>
      </c>
      <c r="AQ202" s="120">
        <f>'[2]Forarbejdede produkter'!AQ202</f>
        <v>0</v>
      </c>
      <c r="AR202" s="121">
        <f>'[2]Forarbejdede produkter'!AR202</f>
        <v>0</v>
      </c>
      <c r="AS202" s="123"/>
      <c r="AT202" s="123"/>
      <c r="AU202" s="122">
        <f>'[2]Forarbejdede produkter'!AT202</f>
        <v>0</v>
      </c>
      <c r="AV202" s="121">
        <f>'[2]Forarbejdede produkter'!AU202</f>
        <v>0</v>
      </c>
    </row>
    <row r="203" spans="1:48" ht="15.6" x14ac:dyDescent="0.3">
      <c r="A203" s="43"/>
      <c r="AI203" s="43">
        <f>'[2]Forarbejdede produkter'!AI203</f>
        <v>199</v>
      </c>
      <c r="AJ203" s="54" t="str">
        <f>'[2]Forarbejdede produkter'!AJ203</f>
        <v>For_prod_199</v>
      </c>
      <c r="AK203" s="54">
        <f>'[2]Forarbejdede produkter'!AK203</f>
        <v>0</v>
      </c>
      <c r="AL203" s="54">
        <f>'[2]Forarbejdede produkter'!AL203</f>
        <v>0</v>
      </c>
      <c r="AM203" s="54">
        <f>'[2]Forarbejdede produkter'!AM203</f>
        <v>0</v>
      </c>
      <c r="AN203" s="54">
        <f>'[2]Forarbejdede produkter'!AN203</f>
        <v>0</v>
      </c>
      <c r="AO203" s="54">
        <f>'[2]Forarbejdede produkter'!AO203</f>
        <v>0</v>
      </c>
      <c r="AP203" s="118">
        <f>'[2]Forarbejdede produkter'!AP203</f>
        <v>0</v>
      </c>
      <c r="AQ203" s="120">
        <f>'[2]Forarbejdede produkter'!AQ203</f>
        <v>0</v>
      </c>
      <c r="AR203" s="121">
        <f>'[2]Forarbejdede produkter'!AR203</f>
        <v>0</v>
      </c>
      <c r="AS203" s="123"/>
      <c r="AT203" s="123"/>
      <c r="AU203" s="122">
        <f>'[2]Forarbejdede produkter'!AT203</f>
        <v>0</v>
      </c>
      <c r="AV203" s="121">
        <f>'[2]Forarbejdede produkter'!AU203</f>
        <v>0</v>
      </c>
    </row>
    <row r="204" spans="1:48" ht="15.6" x14ac:dyDescent="0.3">
      <c r="A204" s="43"/>
      <c r="AI204" s="43">
        <f>'[2]Forarbejdede produkter'!AI204</f>
        <v>200</v>
      </c>
      <c r="AJ204" s="54" t="str">
        <f>'[2]Forarbejdede produkter'!AJ204</f>
        <v>For_prod_200</v>
      </c>
      <c r="AK204" s="54">
        <f>'[2]Forarbejdede produkter'!AK204</f>
        <v>0</v>
      </c>
      <c r="AL204" s="54">
        <f>'[2]Forarbejdede produkter'!AL204</f>
        <v>0</v>
      </c>
      <c r="AM204" s="54">
        <f>'[2]Forarbejdede produkter'!AM204</f>
        <v>0</v>
      </c>
      <c r="AN204" s="54">
        <f>'[2]Forarbejdede produkter'!AN204</f>
        <v>0</v>
      </c>
      <c r="AO204" s="54">
        <f>'[2]Forarbejdede produkter'!AO204</f>
        <v>0</v>
      </c>
      <c r="AP204" s="118">
        <f>'[2]Forarbejdede produkter'!AP204</f>
        <v>0</v>
      </c>
      <c r="AQ204" s="120">
        <f>'[2]Forarbejdede produkter'!AQ204</f>
        <v>0</v>
      </c>
      <c r="AR204" s="121">
        <f>'[2]Forarbejdede produkter'!AR204</f>
        <v>0</v>
      </c>
      <c r="AS204" s="123"/>
      <c r="AT204" s="123"/>
      <c r="AU204" s="122">
        <f>'[2]Forarbejdede produkter'!AT204</f>
        <v>0</v>
      </c>
      <c r="AV204" s="121">
        <f>'[2]Forarbejdede produkter'!AU204</f>
        <v>0</v>
      </c>
    </row>
    <row r="205" spans="1:48" ht="15.6" x14ac:dyDescent="0.3">
      <c r="A205" s="43"/>
      <c r="AI205" s="43">
        <f>'[2]Forarbejdede produkter'!AI205</f>
        <v>201</v>
      </c>
      <c r="AJ205" s="54" t="str">
        <f>'[2]Forarbejdede produkter'!AJ205</f>
        <v>For_prod_201</v>
      </c>
      <c r="AK205" s="54">
        <f>'[2]Forarbejdede produkter'!AK205</f>
        <v>0</v>
      </c>
      <c r="AL205" s="54">
        <f>'[2]Forarbejdede produkter'!AL205</f>
        <v>0</v>
      </c>
      <c r="AM205" s="54">
        <f>'[2]Forarbejdede produkter'!AM205</f>
        <v>0</v>
      </c>
      <c r="AN205" s="54">
        <f>'[2]Forarbejdede produkter'!AN205</f>
        <v>0</v>
      </c>
      <c r="AO205" s="54">
        <f>'[2]Forarbejdede produkter'!AO205</f>
        <v>0</v>
      </c>
      <c r="AP205" s="118">
        <f>'[2]Forarbejdede produkter'!AP205</f>
        <v>0</v>
      </c>
      <c r="AQ205" s="120">
        <f>'[2]Forarbejdede produkter'!AQ205</f>
        <v>0</v>
      </c>
      <c r="AR205" s="121">
        <f>'[2]Forarbejdede produkter'!AR205</f>
        <v>0</v>
      </c>
      <c r="AS205" s="123"/>
      <c r="AT205" s="123"/>
      <c r="AU205" s="122">
        <f>'[2]Forarbejdede produkter'!AT205</f>
        <v>0</v>
      </c>
      <c r="AV205" s="121">
        <f>'[2]Forarbejdede produkter'!AU205</f>
        <v>0</v>
      </c>
    </row>
    <row r="206" spans="1:48" ht="15.6" x14ac:dyDescent="0.3">
      <c r="A206" s="43"/>
      <c r="AI206" s="43">
        <f>'[2]Forarbejdede produkter'!AI206</f>
        <v>202</v>
      </c>
      <c r="AJ206" s="54" t="str">
        <f>'[2]Forarbejdede produkter'!AJ206</f>
        <v>For_prod_202</v>
      </c>
      <c r="AK206" s="54">
        <f>'[2]Forarbejdede produkter'!AK206</f>
        <v>0</v>
      </c>
      <c r="AL206" s="54">
        <f>'[2]Forarbejdede produkter'!AL206</f>
        <v>0</v>
      </c>
      <c r="AM206" s="54">
        <f>'[2]Forarbejdede produkter'!AM206</f>
        <v>0</v>
      </c>
      <c r="AN206" s="54">
        <f>'[2]Forarbejdede produkter'!AN206</f>
        <v>0</v>
      </c>
      <c r="AO206" s="54">
        <f>'[2]Forarbejdede produkter'!AO206</f>
        <v>0</v>
      </c>
      <c r="AP206" s="118">
        <f>'[2]Forarbejdede produkter'!AP206</f>
        <v>0</v>
      </c>
      <c r="AQ206" s="120">
        <f>'[2]Forarbejdede produkter'!AQ206</f>
        <v>0</v>
      </c>
      <c r="AR206" s="121">
        <f>'[2]Forarbejdede produkter'!AR206</f>
        <v>0</v>
      </c>
      <c r="AS206" s="123"/>
      <c r="AT206" s="123"/>
      <c r="AU206" s="122">
        <f>'[2]Forarbejdede produkter'!AT206</f>
        <v>0</v>
      </c>
      <c r="AV206" s="121">
        <f>'[2]Forarbejdede produkter'!AU206</f>
        <v>0</v>
      </c>
    </row>
    <row r="207" spans="1:48" ht="15.6" x14ac:dyDescent="0.3">
      <c r="A207" s="43"/>
      <c r="AI207" s="43">
        <f>'[2]Forarbejdede produkter'!AI207</f>
        <v>203</v>
      </c>
      <c r="AJ207" s="54" t="str">
        <f>'[2]Forarbejdede produkter'!AJ207</f>
        <v>For_prod_203</v>
      </c>
      <c r="AK207" s="54">
        <f>'[2]Forarbejdede produkter'!AK207</f>
        <v>0</v>
      </c>
      <c r="AL207" s="54">
        <f>'[2]Forarbejdede produkter'!AL207</f>
        <v>0</v>
      </c>
      <c r="AM207" s="54">
        <f>'[2]Forarbejdede produkter'!AM207</f>
        <v>0</v>
      </c>
      <c r="AN207" s="54">
        <f>'[2]Forarbejdede produkter'!AN207</f>
        <v>0</v>
      </c>
      <c r="AO207" s="54">
        <f>'[2]Forarbejdede produkter'!AO207</f>
        <v>0</v>
      </c>
      <c r="AP207" s="118">
        <f>'[2]Forarbejdede produkter'!AP207</f>
        <v>0</v>
      </c>
      <c r="AQ207" s="120">
        <f>'[2]Forarbejdede produkter'!AQ207</f>
        <v>0</v>
      </c>
      <c r="AR207" s="121">
        <f>'[2]Forarbejdede produkter'!AR207</f>
        <v>0</v>
      </c>
      <c r="AS207" s="123"/>
      <c r="AT207" s="123"/>
      <c r="AU207" s="122">
        <f>'[2]Forarbejdede produkter'!AT207</f>
        <v>0</v>
      </c>
      <c r="AV207" s="121">
        <f>'[2]Forarbejdede produkter'!AU207</f>
        <v>0</v>
      </c>
    </row>
    <row r="208" spans="1:48" ht="15.6" x14ac:dyDescent="0.3">
      <c r="A208" s="43"/>
      <c r="AI208" s="43">
        <f>'[2]Forarbejdede produkter'!AI208</f>
        <v>204</v>
      </c>
      <c r="AJ208" s="54" t="str">
        <f>'[2]Forarbejdede produkter'!AJ208</f>
        <v>For_prod_204</v>
      </c>
      <c r="AK208" s="54">
        <f>'[2]Forarbejdede produkter'!AK208</f>
        <v>0</v>
      </c>
      <c r="AL208" s="54">
        <f>'[2]Forarbejdede produkter'!AL208</f>
        <v>0</v>
      </c>
      <c r="AM208" s="54">
        <f>'[2]Forarbejdede produkter'!AM208</f>
        <v>0</v>
      </c>
      <c r="AN208" s="54">
        <f>'[2]Forarbejdede produkter'!AN208</f>
        <v>0</v>
      </c>
      <c r="AO208" s="54">
        <f>'[2]Forarbejdede produkter'!AO208</f>
        <v>0</v>
      </c>
      <c r="AP208" s="118">
        <f>'[2]Forarbejdede produkter'!AP208</f>
        <v>0</v>
      </c>
      <c r="AQ208" s="120">
        <f>'[2]Forarbejdede produkter'!AQ208</f>
        <v>0</v>
      </c>
      <c r="AR208" s="121">
        <f>'[2]Forarbejdede produkter'!AR208</f>
        <v>0</v>
      </c>
      <c r="AS208" s="123"/>
      <c r="AT208" s="123"/>
      <c r="AU208" s="122">
        <f>'[2]Forarbejdede produkter'!AT208</f>
        <v>0</v>
      </c>
      <c r="AV208" s="121">
        <f>'[2]Forarbejdede produkter'!AU208</f>
        <v>0</v>
      </c>
    </row>
    <row r="209" spans="1:48" ht="15.6" x14ac:dyDescent="0.3">
      <c r="A209" s="43"/>
      <c r="AI209" s="43">
        <f>'[2]Forarbejdede produkter'!AI209</f>
        <v>205</v>
      </c>
      <c r="AJ209" s="54" t="str">
        <f>'[2]Forarbejdede produkter'!AJ209</f>
        <v>For_prod_205</v>
      </c>
      <c r="AK209" s="54">
        <f>'[2]Forarbejdede produkter'!AK209</f>
        <v>0</v>
      </c>
      <c r="AL209" s="54">
        <f>'[2]Forarbejdede produkter'!AL209</f>
        <v>0</v>
      </c>
      <c r="AM209" s="54">
        <f>'[2]Forarbejdede produkter'!AM209</f>
        <v>0</v>
      </c>
      <c r="AN209" s="54">
        <f>'[2]Forarbejdede produkter'!AN209</f>
        <v>0</v>
      </c>
      <c r="AO209" s="54">
        <f>'[2]Forarbejdede produkter'!AO209</f>
        <v>0</v>
      </c>
      <c r="AP209" s="118">
        <f>'[2]Forarbejdede produkter'!AP209</f>
        <v>0</v>
      </c>
      <c r="AQ209" s="120">
        <f>'[2]Forarbejdede produkter'!AQ209</f>
        <v>0</v>
      </c>
      <c r="AR209" s="121">
        <f>'[2]Forarbejdede produkter'!AR209</f>
        <v>0</v>
      </c>
      <c r="AS209" s="123"/>
      <c r="AT209" s="123"/>
      <c r="AU209" s="122">
        <f>'[2]Forarbejdede produkter'!AT209</f>
        <v>0</v>
      </c>
      <c r="AV209" s="121">
        <f>'[2]Forarbejdede produkter'!AU209</f>
        <v>0</v>
      </c>
    </row>
    <row r="210" spans="1:48" ht="15.6" x14ac:dyDescent="0.3">
      <c r="A210" s="43"/>
      <c r="AI210" s="43">
        <f>'[2]Forarbejdede produkter'!AI210</f>
        <v>206</v>
      </c>
      <c r="AJ210" s="54" t="str">
        <f>'[2]Forarbejdede produkter'!AJ210</f>
        <v>For_prod_206</v>
      </c>
      <c r="AK210" s="54">
        <f>'[2]Forarbejdede produkter'!AK210</f>
        <v>0</v>
      </c>
      <c r="AL210" s="54">
        <f>'[2]Forarbejdede produkter'!AL210</f>
        <v>0</v>
      </c>
      <c r="AM210" s="54">
        <f>'[2]Forarbejdede produkter'!AM210</f>
        <v>0</v>
      </c>
      <c r="AN210" s="54">
        <f>'[2]Forarbejdede produkter'!AN210</f>
        <v>0</v>
      </c>
      <c r="AO210" s="54">
        <f>'[2]Forarbejdede produkter'!AO210</f>
        <v>0</v>
      </c>
      <c r="AP210" s="118">
        <f>'[2]Forarbejdede produkter'!AP210</f>
        <v>0</v>
      </c>
      <c r="AQ210" s="120">
        <f>'[2]Forarbejdede produkter'!AQ210</f>
        <v>0</v>
      </c>
      <c r="AR210" s="121">
        <f>'[2]Forarbejdede produkter'!AR210</f>
        <v>0</v>
      </c>
      <c r="AS210" s="123"/>
      <c r="AT210" s="123"/>
      <c r="AU210" s="122">
        <f>'[2]Forarbejdede produkter'!AT210</f>
        <v>0</v>
      </c>
      <c r="AV210" s="121">
        <f>'[2]Forarbejdede produkter'!AU210</f>
        <v>0</v>
      </c>
    </row>
    <row r="211" spans="1:48" ht="15.6" x14ac:dyDescent="0.3">
      <c r="A211" s="43"/>
      <c r="AI211" s="43">
        <f>'[2]Forarbejdede produkter'!AI211</f>
        <v>207</v>
      </c>
      <c r="AJ211" s="54" t="str">
        <f>'[2]Forarbejdede produkter'!AJ211</f>
        <v>For_prod_207</v>
      </c>
      <c r="AK211" s="54">
        <f>'[2]Forarbejdede produkter'!AK211</f>
        <v>0</v>
      </c>
      <c r="AL211" s="54">
        <f>'[2]Forarbejdede produkter'!AL211</f>
        <v>0</v>
      </c>
      <c r="AM211" s="54">
        <f>'[2]Forarbejdede produkter'!AM211</f>
        <v>0</v>
      </c>
      <c r="AN211" s="54">
        <f>'[2]Forarbejdede produkter'!AN211</f>
        <v>0</v>
      </c>
      <c r="AO211" s="54">
        <f>'[2]Forarbejdede produkter'!AO211</f>
        <v>0</v>
      </c>
      <c r="AP211" s="118">
        <f>'[2]Forarbejdede produkter'!AP211</f>
        <v>0</v>
      </c>
      <c r="AQ211" s="120">
        <f>'[2]Forarbejdede produkter'!AQ211</f>
        <v>0</v>
      </c>
      <c r="AR211" s="121">
        <f>'[2]Forarbejdede produkter'!AR211</f>
        <v>0</v>
      </c>
      <c r="AS211" s="123"/>
      <c r="AT211" s="123"/>
      <c r="AU211" s="122">
        <f>'[2]Forarbejdede produkter'!AT211</f>
        <v>0</v>
      </c>
      <c r="AV211" s="121">
        <f>'[2]Forarbejdede produkter'!AU211</f>
        <v>0</v>
      </c>
    </row>
    <row r="212" spans="1:48" ht="15.6" x14ac:dyDescent="0.3">
      <c r="A212" s="43"/>
      <c r="AI212" s="43">
        <f>'[2]Forarbejdede produkter'!AI212</f>
        <v>208</v>
      </c>
      <c r="AJ212" s="54" t="str">
        <f>'[2]Forarbejdede produkter'!AJ212</f>
        <v>For_prod_208</v>
      </c>
      <c r="AK212" s="54">
        <f>'[2]Forarbejdede produkter'!AK212</f>
        <v>0</v>
      </c>
      <c r="AL212" s="54">
        <f>'[2]Forarbejdede produkter'!AL212</f>
        <v>0</v>
      </c>
      <c r="AM212" s="54">
        <f>'[2]Forarbejdede produkter'!AM212</f>
        <v>0</v>
      </c>
      <c r="AN212" s="54">
        <f>'[2]Forarbejdede produkter'!AN212</f>
        <v>0</v>
      </c>
      <c r="AO212" s="54">
        <f>'[2]Forarbejdede produkter'!AO212</f>
        <v>0</v>
      </c>
      <c r="AP212" s="118">
        <f>'[2]Forarbejdede produkter'!AP212</f>
        <v>0</v>
      </c>
      <c r="AQ212" s="120">
        <f>'[2]Forarbejdede produkter'!AQ212</f>
        <v>0</v>
      </c>
      <c r="AR212" s="121">
        <f>'[2]Forarbejdede produkter'!AR212</f>
        <v>0</v>
      </c>
      <c r="AS212" s="123"/>
      <c r="AT212" s="123"/>
      <c r="AU212" s="122">
        <f>'[2]Forarbejdede produkter'!AT212</f>
        <v>0</v>
      </c>
      <c r="AV212" s="121">
        <f>'[2]Forarbejdede produkter'!AU212</f>
        <v>0</v>
      </c>
    </row>
    <row r="213" spans="1:48" ht="15.6" x14ac:dyDescent="0.3">
      <c r="A213" s="43"/>
      <c r="AI213" s="43">
        <f>'[2]Forarbejdede produkter'!AI213</f>
        <v>209</v>
      </c>
      <c r="AJ213" s="54" t="str">
        <f>'[2]Forarbejdede produkter'!AJ213</f>
        <v>For_prod_209</v>
      </c>
      <c r="AK213" s="54">
        <f>'[2]Forarbejdede produkter'!AK213</f>
        <v>0</v>
      </c>
      <c r="AL213" s="54">
        <f>'[2]Forarbejdede produkter'!AL213</f>
        <v>0</v>
      </c>
      <c r="AM213" s="54">
        <f>'[2]Forarbejdede produkter'!AM213</f>
        <v>0</v>
      </c>
      <c r="AN213" s="54">
        <f>'[2]Forarbejdede produkter'!AN213</f>
        <v>0</v>
      </c>
      <c r="AO213" s="54">
        <f>'[2]Forarbejdede produkter'!AO213</f>
        <v>0</v>
      </c>
      <c r="AP213" s="118">
        <f>'[2]Forarbejdede produkter'!AP213</f>
        <v>0</v>
      </c>
      <c r="AQ213" s="120">
        <f>'[2]Forarbejdede produkter'!AQ213</f>
        <v>0</v>
      </c>
      <c r="AR213" s="121">
        <f>'[2]Forarbejdede produkter'!AR213</f>
        <v>0</v>
      </c>
      <c r="AS213" s="123"/>
      <c r="AT213" s="123"/>
      <c r="AU213" s="122">
        <f>'[2]Forarbejdede produkter'!AT213</f>
        <v>0</v>
      </c>
      <c r="AV213" s="121">
        <f>'[2]Forarbejdede produkter'!AU213</f>
        <v>0</v>
      </c>
    </row>
    <row r="214" spans="1:48" ht="15.6" x14ac:dyDescent="0.3">
      <c r="A214" s="43"/>
      <c r="AI214" s="43">
        <f>'[2]Forarbejdede produkter'!AI214</f>
        <v>210</v>
      </c>
      <c r="AJ214" s="54" t="str">
        <f>'[2]Forarbejdede produkter'!AJ214</f>
        <v>For_prod_210</v>
      </c>
      <c r="AK214" s="54">
        <f>'[2]Forarbejdede produkter'!AK214</f>
        <v>0</v>
      </c>
      <c r="AL214" s="54">
        <f>'[2]Forarbejdede produkter'!AL214</f>
        <v>0</v>
      </c>
      <c r="AM214" s="54">
        <f>'[2]Forarbejdede produkter'!AM214</f>
        <v>0</v>
      </c>
      <c r="AN214" s="54">
        <f>'[2]Forarbejdede produkter'!AN214</f>
        <v>0</v>
      </c>
      <c r="AO214" s="54">
        <f>'[2]Forarbejdede produkter'!AO214</f>
        <v>0</v>
      </c>
      <c r="AP214" s="118">
        <f>'[2]Forarbejdede produkter'!AP214</f>
        <v>0</v>
      </c>
      <c r="AQ214" s="120">
        <f>'[2]Forarbejdede produkter'!AQ214</f>
        <v>0</v>
      </c>
      <c r="AR214" s="121">
        <f>'[2]Forarbejdede produkter'!AR214</f>
        <v>0</v>
      </c>
      <c r="AS214" s="123"/>
      <c r="AT214" s="123"/>
      <c r="AU214" s="122">
        <f>'[2]Forarbejdede produkter'!AT214</f>
        <v>0</v>
      </c>
      <c r="AV214" s="121">
        <f>'[2]Forarbejdede produkter'!AU214</f>
        <v>0</v>
      </c>
    </row>
    <row r="215" spans="1:48" ht="15.6" x14ac:dyDescent="0.3">
      <c r="A215" s="43"/>
      <c r="AI215" s="43">
        <f>'[2]Forarbejdede produkter'!AI215</f>
        <v>211</v>
      </c>
      <c r="AJ215" s="54" t="str">
        <f>'[2]Forarbejdede produkter'!AJ215</f>
        <v>For_prod_211</v>
      </c>
      <c r="AK215" s="54">
        <f>'[2]Forarbejdede produkter'!AK215</f>
        <v>0</v>
      </c>
      <c r="AL215" s="54">
        <f>'[2]Forarbejdede produkter'!AL215</f>
        <v>0</v>
      </c>
      <c r="AM215" s="54">
        <f>'[2]Forarbejdede produkter'!AM215</f>
        <v>0</v>
      </c>
      <c r="AN215" s="54">
        <f>'[2]Forarbejdede produkter'!AN215</f>
        <v>0</v>
      </c>
      <c r="AO215" s="54">
        <f>'[2]Forarbejdede produkter'!AO215</f>
        <v>0</v>
      </c>
      <c r="AP215" s="118">
        <f>'[2]Forarbejdede produkter'!AP215</f>
        <v>0</v>
      </c>
      <c r="AQ215" s="120">
        <f>'[2]Forarbejdede produkter'!AQ215</f>
        <v>0</v>
      </c>
      <c r="AR215" s="121">
        <f>'[2]Forarbejdede produkter'!AR215</f>
        <v>0</v>
      </c>
      <c r="AS215" s="123"/>
      <c r="AT215" s="123"/>
      <c r="AU215" s="122">
        <f>'[2]Forarbejdede produkter'!AT215</f>
        <v>0</v>
      </c>
      <c r="AV215" s="121">
        <f>'[2]Forarbejdede produkter'!AU215</f>
        <v>0</v>
      </c>
    </row>
    <row r="216" spans="1:48" ht="15.6" x14ac:dyDescent="0.3">
      <c r="A216" s="43"/>
      <c r="AI216" s="43">
        <f>'[2]Forarbejdede produkter'!AI216</f>
        <v>212</v>
      </c>
      <c r="AJ216" s="54" t="str">
        <f>'[2]Forarbejdede produkter'!AJ216</f>
        <v>For_prod_212</v>
      </c>
      <c r="AK216" s="54">
        <f>'[2]Forarbejdede produkter'!AK216</f>
        <v>0</v>
      </c>
      <c r="AL216" s="54">
        <f>'[2]Forarbejdede produkter'!AL216</f>
        <v>0</v>
      </c>
      <c r="AM216" s="54">
        <f>'[2]Forarbejdede produkter'!AM216</f>
        <v>0</v>
      </c>
      <c r="AN216" s="54">
        <f>'[2]Forarbejdede produkter'!AN216</f>
        <v>0</v>
      </c>
      <c r="AO216" s="54">
        <f>'[2]Forarbejdede produkter'!AO216</f>
        <v>0</v>
      </c>
      <c r="AP216" s="118">
        <f>'[2]Forarbejdede produkter'!AP216</f>
        <v>0</v>
      </c>
      <c r="AQ216" s="120">
        <f>'[2]Forarbejdede produkter'!AQ216</f>
        <v>0</v>
      </c>
      <c r="AR216" s="121">
        <f>'[2]Forarbejdede produkter'!AR216</f>
        <v>0</v>
      </c>
      <c r="AS216" s="123"/>
      <c r="AT216" s="123"/>
      <c r="AU216" s="122">
        <f>'[2]Forarbejdede produkter'!AT216</f>
        <v>0</v>
      </c>
      <c r="AV216" s="121">
        <f>'[2]Forarbejdede produkter'!AU216</f>
        <v>0</v>
      </c>
    </row>
    <row r="217" spans="1:48" ht="15.6" x14ac:dyDescent="0.3">
      <c r="A217" s="43"/>
      <c r="AI217" s="43">
        <f>'[2]Forarbejdede produkter'!AI217</f>
        <v>213</v>
      </c>
      <c r="AJ217" s="54" t="str">
        <f>'[2]Forarbejdede produkter'!AJ217</f>
        <v>For_prod_213</v>
      </c>
      <c r="AK217" s="54">
        <f>'[2]Forarbejdede produkter'!AK217</f>
        <v>0</v>
      </c>
      <c r="AL217" s="54">
        <f>'[2]Forarbejdede produkter'!AL217</f>
        <v>0</v>
      </c>
      <c r="AM217" s="54">
        <f>'[2]Forarbejdede produkter'!AM217</f>
        <v>0</v>
      </c>
      <c r="AN217" s="54">
        <f>'[2]Forarbejdede produkter'!AN217</f>
        <v>0</v>
      </c>
      <c r="AO217" s="54">
        <f>'[2]Forarbejdede produkter'!AO217</f>
        <v>0</v>
      </c>
      <c r="AP217" s="118">
        <f>'[2]Forarbejdede produkter'!AP217</f>
        <v>0</v>
      </c>
      <c r="AQ217" s="120">
        <f>'[2]Forarbejdede produkter'!AQ217</f>
        <v>0</v>
      </c>
      <c r="AR217" s="121">
        <f>'[2]Forarbejdede produkter'!AR217</f>
        <v>0</v>
      </c>
      <c r="AS217" s="123"/>
      <c r="AT217" s="123"/>
      <c r="AU217" s="122">
        <f>'[2]Forarbejdede produkter'!AT217</f>
        <v>0</v>
      </c>
      <c r="AV217" s="121">
        <f>'[2]Forarbejdede produkter'!AU217</f>
        <v>0</v>
      </c>
    </row>
    <row r="218" spans="1:48" ht="15.6" x14ac:dyDescent="0.3">
      <c r="A218" s="43"/>
      <c r="AI218" s="43">
        <f>'[2]Forarbejdede produkter'!AI218</f>
        <v>214</v>
      </c>
      <c r="AJ218" s="54" t="str">
        <f>'[2]Forarbejdede produkter'!AJ218</f>
        <v>For_prod_214</v>
      </c>
      <c r="AK218" s="54">
        <f>'[2]Forarbejdede produkter'!AK218</f>
        <v>0</v>
      </c>
      <c r="AL218" s="54">
        <f>'[2]Forarbejdede produkter'!AL218</f>
        <v>0</v>
      </c>
      <c r="AM218" s="54">
        <f>'[2]Forarbejdede produkter'!AM218</f>
        <v>0</v>
      </c>
      <c r="AN218" s="54">
        <f>'[2]Forarbejdede produkter'!AN218</f>
        <v>0</v>
      </c>
      <c r="AO218" s="54">
        <f>'[2]Forarbejdede produkter'!AO218</f>
        <v>0</v>
      </c>
      <c r="AP218" s="118">
        <f>'[2]Forarbejdede produkter'!AP218</f>
        <v>0</v>
      </c>
      <c r="AQ218" s="120">
        <f>'[2]Forarbejdede produkter'!AQ218</f>
        <v>0</v>
      </c>
      <c r="AR218" s="121">
        <f>'[2]Forarbejdede produkter'!AR218</f>
        <v>0</v>
      </c>
      <c r="AS218" s="123"/>
      <c r="AT218" s="123"/>
      <c r="AU218" s="122">
        <f>'[2]Forarbejdede produkter'!AT218</f>
        <v>0</v>
      </c>
      <c r="AV218" s="121">
        <f>'[2]Forarbejdede produkter'!AU218</f>
        <v>0</v>
      </c>
    </row>
    <row r="219" spans="1:48" ht="15.6" x14ac:dyDescent="0.3">
      <c r="A219" s="43"/>
      <c r="AI219" s="43">
        <f>'[2]Forarbejdede produkter'!AI219</f>
        <v>215</v>
      </c>
      <c r="AJ219" s="54" t="str">
        <f>'[2]Forarbejdede produkter'!AJ219</f>
        <v>For_prod_215</v>
      </c>
      <c r="AK219" s="54">
        <f>'[2]Forarbejdede produkter'!AK219</f>
        <v>0</v>
      </c>
      <c r="AL219" s="54">
        <f>'[2]Forarbejdede produkter'!AL219</f>
        <v>0</v>
      </c>
      <c r="AM219" s="54">
        <f>'[2]Forarbejdede produkter'!AM219</f>
        <v>0</v>
      </c>
      <c r="AN219" s="54">
        <f>'[2]Forarbejdede produkter'!AN219</f>
        <v>0</v>
      </c>
      <c r="AO219" s="54">
        <f>'[2]Forarbejdede produkter'!AO219</f>
        <v>0</v>
      </c>
      <c r="AP219" s="118">
        <f>'[2]Forarbejdede produkter'!AP219</f>
        <v>0</v>
      </c>
      <c r="AQ219" s="120">
        <f>'[2]Forarbejdede produkter'!AQ219</f>
        <v>0</v>
      </c>
      <c r="AR219" s="121">
        <f>'[2]Forarbejdede produkter'!AR219</f>
        <v>0</v>
      </c>
      <c r="AS219" s="123"/>
      <c r="AT219" s="123"/>
      <c r="AU219" s="122">
        <f>'[2]Forarbejdede produkter'!AT219</f>
        <v>0</v>
      </c>
      <c r="AV219" s="121">
        <f>'[2]Forarbejdede produkter'!AU219</f>
        <v>0</v>
      </c>
    </row>
    <row r="220" spans="1:48" ht="15.6" x14ac:dyDescent="0.3">
      <c r="A220" s="43"/>
      <c r="AI220" s="43">
        <f>'[2]Forarbejdede produkter'!AI220</f>
        <v>216</v>
      </c>
      <c r="AJ220" s="54" t="str">
        <f>'[2]Forarbejdede produkter'!AJ220</f>
        <v>For_prod_216</v>
      </c>
      <c r="AK220" s="54">
        <f>'[2]Forarbejdede produkter'!AK220</f>
        <v>0</v>
      </c>
      <c r="AL220" s="54">
        <f>'[2]Forarbejdede produkter'!AL220</f>
        <v>0</v>
      </c>
      <c r="AM220" s="54">
        <f>'[2]Forarbejdede produkter'!AM220</f>
        <v>0</v>
      </c>
      <c r="AN220" s="54">
        <f>'[2]Forarbejdede produkter'!AN220</f>
        <v>0</v>
      </c>
      <c r="AO220" s="54">
        <f>'[2]Forarbejdede produkter'!AO220</f>
        <v>0</v>
      </c>
      <c r="AP220" s="118">
        <f>'[2]Forarbejdede produkter'!AP220</f>
        <v>0</v>
      </c>
      <c r="AQ220" s="120">
        <f>'[2]Forarbejdede produkter'!AQ220</f>
        <v>0</v>
      </c>
      <c r="AR220" s="121">
        <f>'[2]Forarbejdede produkter'!AR220</f>
        <v>0</v>
      </c>
      <c r="AS220" s="123"/>
      <c r="AT220" s="123"/>
      <c r="AU220" s="122">
        <f>'[2]Forarbejdede produkter'!AT220</f>
        <v>0</v>
      </c>
      <c r="AV220" s="121">
        <f>'[2]Forarbejdede produkter'!AU220</f>
        <v>0</v>
      </c>
    </row>
    <row r="221" spans="1:48" ht="15.6" x14ac:dyDescent="0.3">
      <c r="A221" s="43"/>
      <c r="AI221" s="43">
        <f>'[2]Forarbejdede produkter'!AI221</f>
        <v>217</v>
      </c>
      <c r="AJ221" s="54" t="str">
        <f>'[2]Forarbejdede produkter'!AJ221</f>
        <v>For_prod_217</v>
      </c>
      <c r="AK221" s="54">
        <f>'[2]Forarbejdede produkter'!AK221</f>
        <v>0</v>
      </c>
      <c r="AL221" s="54">
        <f>'[2]Forarbejdede produkter'!AL221</f>
        <v>0</v>
      </c>
      <c r="AM221" s="54">
        <f>'[2]Forarbejdede produkter'!AM221</f>
        <v>0</v>
      </c>
      <c r="AN221" s="54">
        <f>'[2]Forarbejdede produkter'!AN221</f>
        <v>0</v>
      </c>
      <c r="AO221" s="54">
        <f>'[2]Forarbejdede produkter'!AO221</f>
        <v>0</v>
      </c>
      <c r="AP221" s="118">
        <f>'[2]Forarbejdede produkter'!AP221</f>
        <v>0</v>
      </c>
      <c r="AQ221" s="120">
        <f>'[2]Forarbejdede produkter'!AQ221</f>
        <v>0</v>
      </c>
      <c r="AR221" s="121">
        <f>'[2]Forarbejdede produkter'!AR221</f>
        <v>0</v>
      </c>
      <c r="AS221" s="123"/>
      <c r="AT221" s="123"/>
      <c r="AU221" s="122">
        <f>'[2]Forarbejdede produkter'!AT221</f>
        <v>0</v>
      </c>
      <c r="AV221" s="121">
        <f>'[2]Forarbejdede produkter'!AU221</f>
        <v>0</v>
      </c>
    </row>
    <row r="222" spans="1:48" ht="15.6" x14ac:dyDescent="0.3">
      <c r="A222" s="43"/>
      <c r="AI222" s="43">
        <f>'[2]Forarbejdede produkter'!AI222</f>
        <v>218</v>
      </c>
      <c r="AJ222" s="54" t="str">
        <f>'[2]Forarbejdede produkter'!AJ222</f>
        <v>For_prod_218</v>
      </c>
      <c r="AK222" s="54">
        <f>'[2]Forarbejdede produkter'!AK222</f>
        <v>0</v>
      </c>
      <c r="AL222" s="54">
        <f>'[2]Forarbejdede produkter'!AL222</f>
        <v>0</v>
      </c>
      <c r="AM222" s="54">
        <f>'[2]Forarbejdede produkter'!AM222</f>
        <v>0</v>
      </c>
      <c r="AN222" s="54">
        <f>'[2]Forarbejdede produkter'!AN222</f>
        <v>0</v>
      </c>
      <c r="AO222" s="54">
        <f>'[2]Forarbejdede produkter'!AO222</f>
        <v>0</v>
      </c>
      <c r="AP222" s="118">
        <f>'[2]Forarbejdede produkter'!AP222</f>
        <v>0</v>
      </c>
      <c r="AQ222" s="120">
        <f>'[2]Forarbejdede produkter'!AQ222</f>
        <v>0</v>
      </c>
      <c r="AR222" s="121">
        <f>'[2]Forarbejdede produkter'!AR222</f>
        <v>0</v>
      </c>
      <c r="AS222" s="123"/>
      <c r="AT222" s="123"/>
      <c r="AU222" s="122">
        <f>'[2]Forarbejdede produkter'!AT222</f>
        <v>0</v>
      </c>
      <c r="AV222" s="121">
        <f>'[2]Forarbejdede produkter'!AU222</f>
        <v>0</v>
      </c>
    </row>
    <row r="223" spans="1:48" ht="15.6" x14ac:dyDescent="0.3">
      <c r="A223" s="43"/>
      <c r="AI223" s="43">
        <f>'[2]Forarbejdede produkter'!AI223</f>
        <v>219</v>
      </c>
      <c r="AJ223" s="54" t="str">
        <f>'[2]Forarbejdede produkter'!AJ223</f>
        <v>For_prod_219</v>
      </c>
      <c r="AK223" s="54">
        <f>'[2]Forarbejdede produkter'!AK223</f>
        <v>0</v>
      </c>
      <c r="AL223" s="54">
        <f>'[2]Forarbejdede produkter'!AL223</f>
        <v>0</v>
      </c>
      <c r="AM223" s="54">
        <f>'[2]Forarbejdede produkter'!AM223</f>
        <v>0</v>
      </c>
      <c r="AN223" s="54">
        <f>'[2]Forarbejdede produkter'!AN223</f>
        <v>0</v>
      </c>
      <c r="AO223" s="54">
        <f>'[2]Forarbejdede produkter'!AO223</f>
        <v>0</v>
      </c>
      <c r="AP223" s="118">
        <f>'[2]Forarbejdede produkter'!AP223</f>
        <v>0</v>
      </c>
      <c r="AQ223" s="120">
        <f>'[2]Forarbejdede produkter'!AQ223</f>
        <v>0</v>
      </c>
      <c r="AR223" s="121">
        <f>'[2]Forarbejdede produkter'!AR223</f>
        <v>0</v>
      </c>
      <c r="AS223" s="123"/>
      <c r="AT223" s="123"/>
      <c r="AU223" s="122">
        <f>'[2]Forarbejdede produkter'!AT223</f>
        <v>0</v>
      </c>
      <c r="AV223" s="121">
        <f>'[2]Forarbejdede produkter'!AU223</f>
        <v>0</v>
      </c>
    </row>
    <row r="224" spans="1:48" ht="15.6" x14ac:dyDescent="0.3">
      <c r="A224" s="43"/>
      <c r="AI224" s="43">
        <f>'[2]Forarbejdede produkter'!AI224</f>
        <v>220</v>
      </c>
      <c r="AJ224" s="54" t="str">
        <f>'[2]Forarbejdede produkter'!AJ224</f>
        <v>For_prod_220</v>
      </c>
      <c r="AK224" s="54">
        <f>'[2]Forarbejdede produkter'!AK224</f>
        <v>0</v>
      </c>
      <c r="AL224" s="54">
        <f>'[2]Forarbejdede produkter'!AL224</f>
        <v>0</v>
      </c>
      <c r="AM224" s="54">
        <f>'[2]Forarbejdede produkter'!AM224</f>
        <v>0</v>
      </c>
      <c r="AN224" s="54">
        <f>'[2]Forarbejdede produkter'!AN224</f>
        <v>0</v>
      </c>
      <c r="AO224" s="54">
        <f>'[2]Forarbejdede produkter'!AO224</f>
        <v>0</v>
      </c>
      <c r="AP224" s="118">
        <f>'[2]Forarbejdede produkter'!AP224</f>
        <v>0</v>
      </c>
      <c r="AQ224" s="120">
        <f>'[2]Forarbejdede produkter'!AQ224</f>
        <v>0</v>
      </c>
      <c r="AR224" s="121">
        <f>'[2]Forarbejdede produkter'!AR224</f>
        <v>0</v>
      </c>
      <c r="AS224" s="123"/>
      <c r="AT224" s="123"/>
      <c r="AU224" s="122">
        <f>'[2]Forarbejdede produkter'!AT224</f>
        <v>0</v>
      </c>
      <c r="AV224" s="121">
        <f>'[2]Forarbejdede produkter'!AU224</f>
        <v>0</v>
      </c>
    </row>
    <row r="225" spans="1:48" ht="15.6" x14ac:dyDescent="0.3">
      <c r="A225" s="43"/>
      <c r="AI225" s="43">
        <f>'[2]Forarbejdede produkter'!AI225</f>
        <v>221</v>
      </c>
      <c r="AJ225" s="54" t="str">
        <f>'[2]Forarbejdede produkter'!AJ225</f>
        <v>For_prod_221</v>
      </c>
      <c r="AK225" s="54">
        <f>'[2]Forarbejdede produkter'!AK225</f>
        <v>0</v>
      </c>
      <c r="AL225" s="54">
        <f>'[2]Forarbejdede produkter'!AL225</f>
        <v>0</v>
      </c>
      <c r="AM225" s="54">
        <f>'[2]Forarbejdede produkter'!AM225</f>
        <v>0</v>
      </c>
      <c r="AN225" s="54">
        <f>'[2]Forarbejdede produkter'!AN225</f>
        <v>0</v>
      </c>
      <c r="AO225" s="54">
        <f>'[2]Forarbejdede produkter'!AO225</f>
        <v>0</v>
      </c>
      <c r="AP225" s="118">
        <f>'[2]Forarbejdede produkter'!AP225</f>
        <v>0</v>
      </c>
      <c r="AQ225" s="120">
        <f>'[2]Forarbejdede produkter'!AQ225</f>
        <v>0</v>
      </c>
      <c r="AR225" s="121">
        <f>'[2]Forarbejdede produkter'!AR225</f>
        <v>0</v>
      </c>
      <c r="AS225" s="123"/>
      <c r="AT225" s="123"/>
      <c r="AU225" s="122">
        <f>'[2]Forarbejdede produkter'!AT225</f>
        <v>0</v>
      </c>
      <c r="AV225" s="121">
        <f>'[2]Forarbejdede produkter'!AU225</f>
        <v>0</v>
      </c>
    </row>
    <row r="226" spans="1:48" ht="15.6" x14ac:dyDescent="0.3">
      <c r="A226" s="43"/>
      <c r="AI226" s="43">
        <f>'[2]Forarbejdede produkter'!AI226</f>
        <v>222</v>
      </c>
      <c r="AJ226" s="54" t="str">
        <f>'[2]Forarbejdede produkter'!AJ226</f>
        <v>For_prod_222</v>
      </c>
      <c r="AK226" s="54">
        <f>'[2]Forarbejdede produkter'!AK226</f>
        <v>0</v>
      </c>
      <c r="AL226" s="54">
        <f>'[2]Forarbejdede produkter'!AL226</f>
        <v>0</v>
      </c>
      <c r="AM226" s="54">
        <f>'[2]Forarbejdede produkter'!AM226</f>
        <v>0</v>
      </c>
      <c r="AN226" s="54">
        <f>'[2]Forarbejdede produkter'!AN226</f>
        <v>0</v>
      </c>
      <c r="AO226" s="54">
        <f>'[2]Forarbejdede produkter'!AO226</f>
        <v>0</v>
      </c>
      <c r="AP226" s="118">
        <f>'[2]Forarbejdede produkter'!AP226</f>
        <v>0</v>
      </c>
      <c r="AQ226" s="120">
        <f>'[2]Forarbejdede produkter'!AQ226</f>
        <v>0</v>
      </c>
      <c r="AR226" s="121">
        <f>'[2]Forarbejdede produkter'!AR226</f>
        <v>0</v>
      </c>
      <c r="AS226" s="123"/>
      <c r="AT226" s="123"/>
      <c r="AU226" s="122">
        <f>'[2]Forarbejdede produkter'!AT226</f>
        <v>0</v>
      </c>
      <c r="AV226" s="121">
        <f>'[2]Forarbejdede produkter'!AU226</f>
        <v>0</v>
      </c>
    </row>
    <row r="227" spans="1:48" ht="15.6" x14ac:dyDescent="0.3">
      <c r="A227" s="43"/>
      <c r="AI227" s="43">
        <f>'[2]Forarbejdede produkter'!AI227</f>
        <v>223</v>
      </c>
      <c r="AJ227" s="54" t="str">
        <f>'[2]Forarbejdede produkter'!AJ227</f>
        <v>For_prod_223</v>
      </c>
      <c r="AK227" s="54">
        <f>'[2]Forarbejdede produkter'!AK227</f>
        <v>0</v>
      </c>
      <c r="AL227" s="54">
        <f>'[2]Forarbejdede produkter'!AL227</f>
        <v>0</v>
      </c>
      <c r="AM227" s="54">
        <f>'[2]Forarbejdede produkter'!AM227</f>
        <v>0</v>
      </c>
      <c r="AN227" s="54">
        <f>'[2]Forarbejdede produkter'!AN227</f>
        <v>0</v>
      </c>
      <c r="AO227" s="54">
        <f>'[2]Forarbejdede produkter'!AO227</f>
        <v>0</v>
      </c>
      <c r="AP227" s="118">
        <f>'[2]Forarbejdede produkter'!AP227</f>
        <v>0</v>
      </c>
      <c r="AQ227" s="120">
        <f>'[2]Forarbejdede produkter'!AQ227</f>
        <v>0</v>
      </c>
      <c r="AR227" s="121">
        <f>'[2]Forarbejdede produkter'!AR227</f>
        <v>0</v>
      </c>
      <c r="AS227" s="123"/>
      <c r="AT227" s="123"/>
      <c r="AU227" s="122">
        <f>'[2]Forarbejdede produkter'!AT227</f>
        <v>0</v>
      </c>
      <c r="AV227" s="121">
        <f>'[2]Forarbejdede produkter'!AU227</f>
        <v>0</v>
      </c>
    </row>
    <row r="228" spans="1:48" ht="15.6" x14ac:dyDescent="0.3">
      <c r="A228" s="43"/>
      <c r="AI228" s="43">
        <f>'[2]Forarbejdede produkter'!AI228</f>
        <v>224</v>
      </c>
      <c r="AJ228" s="54" t="str">
        <f>'[2]Forarbejdede produkter'!AJ228</f>
        <v>For_prod_224</v>
      </c>
      <c r="AK228" s="54">
        <f>'[2]Forarbejdede produkter'!AK228</f>
        <v>0</v>
      </c>
      <c r="AL228" s="54">
        <f>'[2]Forarbejdede produkter'!AL228</f>
        <v>0</v>
      </c>
      <c r="AM228" s="54">
        <f>'[2]Forarbejdede produkter'!AM228</f>
        <v>0</v>
      </c>
      <c r="AN228" s="54">
        <f>'[2]Forarbejdede produkter'!AN228</f>
        <v>0</v>
      </c>
      <c r="AO228" s="54">
        <f>'[2]Forarbejdede produkter'!AO228</f>
        <v>0</v>
      </c>
      <c r="AP228" s="118">
        <f>'[2]Forarbejdede produkter'!AP228</f>
        <v>0</v>
      </c>
      <c r="AQ228" s="120">
        <f>'[2]Forarbejdede produkter'!AQ228</f>
        <v>0</v>
      </c>
      <c r="AR228" s="121">
        <f>'[2]Forarbejdede produkter'!AR228</f>
        <v>0</v>
      </c>
      <c r="AS228" s="123"/>
      <c r="AT228" s="123"/>
      <c r="AU228" s="122">
        <f>'[2]Forarbejdede produkter'!AT228</f>
        <v>0</v>
      </c>
      <c r="AV228" s="121">
        <f>'[2]Forarbejdede produkter'!AU228</f>
        <v>0</v>
      </c>
    </row>
    <row r="229" spans="1:48" ht="15.6" x14ac:dyDescent="0.3">
      <c r="A229" s="43"/>
      <c r="AI229" s="43">
        <f>'[2]Forarbejdede produkter'!AI229</f>
        <v>225</v>
      </c>
      <c r="AJ229" s="54" t="str">
        <f>'[2]Forarbejdede produkter'!AJ229</f>
        <v>For_prod_225</v>
      </c>
      <c r="AK229" s="54">
        <f>'[2]Forarbejdede produkter'!AK229</f>
        <v>0</v>
      </c>
      <c r="AL229" s="54">
        <f>'[2]Forarbejdede produkter'!AL229</f>
        <v>0</v>
      </c>
      <c r="AM229" s="54">
        <f>'[2]Forarbejdede produkter'!AM229</f>
        <v>0</v>
      </c>
      <c r="AN229" s="54">
        <f>'[2]Forarbejdede produkter'!AN229</f>
        <v>0</v>
      </c>
      <c r="AO229" s="54">
        <f>'[2]Forarbejdede produkter'!AO229</f>
        <v>0</v>
      </c>
      <c r="AP229" s="118">
        <f>'[2]Forarbejdede produkter'!AP229</f>
        <v>0</v>
      </c>
      <c r="AQ229" s="120">
        <f>'[2]Forarbejdede produkter'!AQ229</f>
        <v>0</v>
      </c>
      <c r="AR229" s="121">
        <f>'[2]Forarbejdede produkter'!AR229</f>
        <v>0</v>
      </c>
      <c r="AS229" s="123"/>
      <c r="AT229" s="123"/>
      <c r="AU229" s="122">
        <f>'[2]Forarbejdede produkter'!AT229</f>
        <v>0</v>
      </c>
      <c r="AV229" s="121">
        <f>'[2]Forarbejdede produkter'!AU229</f>
        <v>0</v>
      </c>
    </row>
    <row r="230" spans="1:48" ht="15.6" x14ac:dyDescent="0.3">
      <c r="A230" s="43"/>
      <c r="AI230" s="43">
        <f>'[2]Forarbejdede produkter'!AI230</f>
        <v>226</v>
      </c>
      <c r="AJ230" s="54" t="str">
        <f>'[2]Forarbejdede produkter'!AJ230</f>
        <v>For_prod_226</v>
      </c>
      <c r="AK230" s="54">
        <f>'[2]Forarbejdede produkter'!AK230</f>
        <v>0</v>
      </c>
      <c r="AL230" s="54">
        <f>'[2]Forarbejdede produkter'!AL230</f>
        <v>0</v>
      </c>
      <c r="AM230" s="54">
        <f>'[2]Forarbejdede produkter'!AM230</f>
        <v>0</v>
      </c>
      <c r="AN230" s="54">
        <f>'[2]Forarbejdede produkter'!AN230</f>
        <v>0</v>
      </c>
      <c r="AO230" s="54">
        <f>'[2]Forarbejdede produkter'!AO230</f>
        <v>0</v>
      </c>
      <c r="AP230" s="118">
        <f>'[2]Forarbejdede produkter'!AP230</f>
        <v>0</v>
      </c>
      <c r="AQ230" s="120">
        <f>'[2]Forarbejdede produkter'!AQ230</f>
        <v>0</v>
      </c>
      <c r="AR230" s="121">
        <f>'[2]Forarbejdede produkter'!AR230</f>
        <v>0</v>
      </c>
      <c r="AS230" s="123"/>
      <c r="AT230" s="123"/>
      <c r="AU230" s="122">
        <f>'[2]Forarbejdede produkter'!AT230</f>
        <v>0</v>
      </c>
      <c r="AV230" s="121">
        <f>'[2]Forarbejdede produkter'!AU230</f>
        <v>0</v>
      </c>
    </row>
    <row r="231" spans="1:48" ht="15.6" x14ac:dyDescent="0.3">
      <c r="A231" s="43"/>
      <c r="AI231" s="43">
        <f>'[2]Forarbejdede produkter'!AI231</f>
        <v>227</v>
      </c>
      <c r="AJ231" s="54" t="str">
        <f>'[2]Forarbejdede produkter'!AJ231</f>
        <v>For_prod_227</v>
      </c>
      <c r="AK231" s="54">
        <f>'[2]Forarbejdede produkter'!AK231</f>
        <v>0</v>
      </c>
      <c r="AL231" s="54">
        <f>'[2]Forarbejdede produkter'!AL231</f>
        <v>0</v>
      </c>
      <c r="AM231" s="54">
        <f>'[2]Forarbejdede produkter'!AM231</f>
        <v>0</v>
      </c>
      <c r="AN231" s="54">
        <f>'[2]Forarbejdede produkter'!AN231</f>
        <v>0</v>
      </c>
      <c r="AO231" s="54">
        <f>'[2]Forarbejdede produkter'!AO231</f>
        <v>0</v>
      </c>
      <c r="AP231" s="118">
        <f>'[2]Forarbejdede produkter'!AP231</f>
        <v>0</v>
      </c>
      <c r="AQ231" s="120">
        <f>'[2]Forarbejdede produkter'!AQ231</f>
        <v>0</v>
      </c>
      <c r="AR231" s="121">
        <f>'[2]Forarbejdede produkter'!AR231</f>
        <v>0</v>
      </c>
      <c r="AS231" s="123"/>
      <c r="AT231" s="123"/>
      <c r="AU231" s="122">
        <f>'[2]Forarbejdede produkter'!AT231</f>
        <v>0</v>
      </c>
      <c r="AV231" s="121">
        <f>'[2]Forarbejdede produkter'!AU231</f>
        <v>0</v>
      </c>
    </row>
    <row r="232" spans="1:48" ht="15.6" x14ac:dyDescent="0.3">
      <c r="A232" s="43"/>
      <c r="AI232" s="43">
        <f>'[2]Forarbejdede produkter'!AI232</f>
        <v>228</v>
      </c>
      <c r="AJ232" s="54" t="str">
        <f>'[2]Forarbejdede produkter'!AJ232</f>
        <v>For_prod_228</v>
      </c>
      <c r="AK232" s="54">
        <f>'[2]Forarbejdede produkter'!AK232</f>
        <v>0</v>
      </c>
      <c r="AL232" s="54">
        <f>'[2]Forarbejdede produkter'!AL232</f>
        <v>0</v>
      </c>
      <c r="AM232" s="54">
        <f>'[2]Forarbejdede produkter'!AM232</f>
        <v>0</v>
      </c>
      <c r="AN232" s="54">
        <f>'[2]Forarbejdede produkter'!AN232</f>
        <v>0</v>
      </c>
      <c r="AO232" s="54">
        <f>'[2]Forarbejdede produkter'!AO232</f>
        <v>0</v>
      </c>
      <c r="AP232" s="118">
        <f>'[2]Forarbejdede produkter'!AP232</f>
        <v>0</v>
      </c>
      <c r="AQ232" s="120">
        <f>'[2]Forarbejdede produkter'!AQ232</f>
        <v>0</v>
      </c>
      <c r="AR232" s="121">
        <f>'[2]Forarbejdede produkter'!AR232</f>
        <v>0</v>
      </c>
      <c r="AS232" s="123"/>
      <c r="AT232" s="123"/>
      <c r="AU232" s="122">
        <f>'[2]Forarbejdede produkter'!AT232</f>
        <v>0</v>
      </c>
      <c r="AV232" s="121">
        <f>'[2]Forarbejdede produkter'!AU232</f>
        <v>0</v>
      </c>
    </row>
    <row r="233" spans="1:48" ht="15.6" x14ac:dyDescent="0.3">
      <c r="A233" s="43"/>
      <c r="AI233" s="43">
        <f>'[2]Forarbejdede produkter'!AI233</f>
        <v>229</v>
      </c>
      <c r="AJ233" s="54" t="str">
        <f>'[2]Forarbejdede produkter'!AJ233</f>
        <v>For_prod_229</v>
      </c>
      <c r="AK233" s="54">
        <f>'[2]Forarbejdede produkter'!AK233</f>
        <v>0</v>
      </c>
      <c r="AL233" s="54">
        <f>'[2]Forarbejdede produkter'!AL233</f>
        <v>0</v>
      </c>
      <c r="AM233" s="54">
        <f>'[2]Forarbejdede produkter'!AM233</f>
        <v>0</v>
      </c>
      <c r="AN233" s="54">
        <f>'[2]Forarbejdede produkter'!AN233</f>
        <v>0</v>
      </c>
      <c r="AO233" s="54">
        <f>'[2]Forarbejdede produkter'!AO233</f>
        <v>0</v>
      </c>
      <c r="AP233" s="118">
        <f>'[2]Forarbejdede produkter'!AP233</f>
        <v>0</v>
      </c>
      <c r="AQ233" s="120">
        <f>'[2]Forarbejdede produkter'!AQ233</f>
        <v>0</v>
      </c>
      <c r="AR233" s="121">
        <f>'[2]Forarbejdede produkter'!AR233</f>
        <v>0</v>
      </c>
      <c r="AS233" s="123"/>
      <c r="AT233" s="123"/>
      <c r="AU233" s="122">
        <f>'[2]Forarbejdede produkter'!AT233</f>
        <v>0</v>
      </c>
      <c r="AV233" s="121">
        <f>'[2]Forarbejdede produkter'!AU233</f>
        <v>0</v>
      </c>
    </row>
    <row r="234" spans="1:48" ht="15.6" x14ac:dyDescent="0.3">
      <c r="A234" s="43"/>
      <c r="AI234" s="43">
        <f>'[2]Forarbejdede produkter'!AI234</f>
        <v>230</v>
      </c>
      <c r="AJ234" s="54" t="str">
        <f>'[2]Forarbejdede produkter'!AJ234</f>
        <v>For_prod_230</v>
      </c>
      <c r="AK234" s="54">
        <f>'[2]Forarbejdede produkter'!AK234</f>
        <v>0</v>
      </c>
      <c r="AL234" s="54">
        <f>'[2]Forarbejdede produkter'!AL234</f>
        <v>0</v>
      </c>
      <c r="AM234" s="54">
        <f>'[2]Forarbejdede produkter'!AM234</f>
        <v>0</v>
      </c>
      <c r="AN234" s="54">
        <f>'[2]Forarbejdede produkter'!AN234</f>
        <v>0</v>
      </c>
      <c r="AO234" s="54">
        <f>'[2]Forarbejdede produkter'!AO234</f>
        <v>0</v>
      </c>
      <c r="AP234" s="118">
        <f>'[2]Forarbejdede produkter'!AP234</f>
        <v>0</v>
      </c>
      <c r="AQ234" s="120">
        <f>'[2]Forarbejdede produkter'!AQ234</f>
        <v>0</v>
      </c>
      <c r="AR234" s="121">
        <f>'[2]Forarbejdede produkter'!AR234</f>
        <v>0</v>
      </c>
      <c r="AS234" s="123"/>
      <c r="AT234" s="123"/>
      <c r="AU234" s="122">
        <f>'[2]Forarbejdede produkter'!AT234</f>
        <v>0</v>
      </c>
      <c r="AV234" s="121">
        <f>'[2]Forarbejdede produkter'!AU234</f>
        <v>0</v>
      </c>
    </row>
    <row r="235" spans="1:48" ht="15.6" x14ac:dyDescent="0.3">
      <c r="A235" s="43"/>
      <c r="AI235" s="43">
        <f>'[2]Forarbejdede produkter'!AI235</f>
        <v>231</v>
      </c>
      <c r="AJ235" s="54" t="str">
        <f>'[2]Forarbejdede produkter'!AJ235</f>
        <v>For_prod_231</v>
      </c>
      <c r="AK235" s="54">
        <f>'[2]Forarbejdede produkter'!AK235</f>
        <v>0</v>
      </c>
      <c r="AL235" s="54">
        <f>'[2]Forarbejdede produkter'!AL235</f>
        <v>0</v>
      </c>
      <c r="AM235" s="54">
        <f>'[2]Forarbejdede produkter'!AM235</f>
        <v>0</v>
      </c>
      <c r="AN235" s="54">
        <f>'[2]Forarbejdede produkter'!AN235</f>
        <v>0</v>
      </c>
      <c r="AO235" s="54">
        <f>'[2]Forarbejdede produkter'!AO235</f>
        <v>0</v>
      </c>
      <c r="AP235" s="118">
        <f>'[2]Forarbejdede produkter'!AP235</f>
        <v>0</v>
      </c>
      <c r="AQ235" s="120">
        <f>'[2]Forarbejdede produkter'!AQ235</f>
        <v>0</v>
      </c>
      <c r="AR235" s="121">
        <f>'[2]Forarbejdede produkter'!AR235</f>
        <v>0</v>
      </c>
      <c r="AS235" s="123"/>
      <c r="AT235" s="123"/>
      <c r="AU235" s="122">
        <f>'[2]Forarbejdede produkter'!AT235</f>
        <v>0</v>
      </c>
      <c r="AV235" s="121">
        <f>'[2]Forarbejdede produkter'!AU235</f>
        <v>0</v>
      </c>
    </row>
    <row r="236" spans="1:48" ht="15.6" x14ac:dyDescent="0.3">
      <c r="A236" s="43"/>
      <c r="AI236" s="43">
        <f>'[2]Forarbejdede produkter'!AI236</f>
        <v>232</v>
      </c>
      <c r="AJ236" s="54" t="str">
        <f>'[2]Forarbejdede produkter'!AJ236</f>
        <v>For_prod_232</v>
      </c>
      <c r="AK236" s="54">
        <f>'[2]Forarbejdede produkter'!AK236</f>
        <v>0</v>
      </c>
      <c r="AL236" s="54">
        <f>'[2]Forarbejdede produkter'!AL236</f>
        <v>0</v>
      </c>
      <c r="AM236" s="54">
        <f>'[2]Forarbejdede produkter'!AM236</f>
        <v>0</v>
      </c>
      <c r="AN236" s="54">
        <f>'[2]Forarbejdede produkter'!AN236</f>
        <v>0</v>
      </c>
      <c r="AO236" s="54">
        <f>'[2]Forarbejdede produkter'!AO236</f>
        <v>0</v>
      </c>
      <c r="AP236" s="118">
        <f>'[2]Forarbejdede produkter'!AP236</f>
        <v>0</v>
      </c>
      <c r="AQ236" s="120">
        <f>'[2]Forarbejdede produkter'!AQ236</f>
        <v>0</v>
      </c>
      <c r="AR236" s="121">
        <f>'[2]Forarbejdede produkter'!AR236</f>
        <v>0</v>
      </c>
      <c r="AS236" s="123"/>
      <c r="AT236" s="123"/>
      <c r="AU236" s="122">
        <f>'[2]Forarbejdede produkter'!AT236</f>
        <v>0</v>
      </c>
      <c r="AV236" s="121">
        <f>'[2]Forarbejdede produkter'!AU236</f>
        <v>0</v>
      </c>
    </row>
    <row r="237" spans="1:48" ht="15.6" x14ac:dyDescent="0.3">
      <c r="A237" s="43"/>
      <c r="AI237" s="43">
        <f>'[2]Forarbejdede produkter'!AI237</f>
        <v>233</v>
      </c>
      <c r="AJ237" s="54" t="str">
        <f>'[2]Forarbejdede produkter'!AJ237</f>
        <v>For_prod_233</v>
      </c>
      <c r="AK237" s="54">
        <f>'[2]Forarbejdede produkter'!AK237</f>
        <v>0</v>
      </c>
      <c r="AL237" s="54">
        <f>'[2]Forarbejdede produkter'!AL237</f>
        <v>0</v>
      </c>
      <c r="AM237" s="54">
        <f>'[2]Forarbejdede produkter'!AM237</f>
        <v>0</v>
      </c>
      <c r="AN237" s="54">
        <f>'[2]Forarbejdede produkter'!AN237</f>
        <v>0</v>
      </c>
      <c r="AO237" s="54">
        <f>'[2]Forarbejdede produkter'!AO237</f>
        <v>0</v>
      </c>
      <c r="AP237" s="118">
        <f>'[2]Forarbejdede produkter'!AP237</f>
        <v>0</v>
      </c>
      <c r="AQ237" s="120">
        <f>'[2]Forarbejdede produkter'!AQ237</f>
        <v>0</v>
      </c>
      <c r="AR237" s="121">
        <f>'[2]Forarbejdede produkter'!AR237</f>
        <v>0</v>
      </c>
      <c r="AS237" s="123"/>
      <c r="AT237" s="123"/>
      <c r="AU237" s="122">
        <f>'[2]Forarbejdede produkter'!AT237</f>
        <v>0</v>
      </c>
      <c r="AV237" s="121">
        <f>'[2]Forarbejdede produkter'!AU237</f>
        <v>0</v>
      </c>
    </row>
    <row r="238" spans="1:48" ht="15.6" x14ac:dyDescent="0.3">
      <c r="A238" s="43"/>
      <c r="AI238" s="43">
        <f>'[2]Forarbejdede produkter'!AI238</f>
        <v>234</v>
      </c>
      <c r="AJ238" s="54" t="str">
        <f>'[2]Forarbejdede produkter'!AJ238</f>
        <v>For_prod_234</v>
      </c>
      <c r="AK238" s="54">
        <f>'[2]Forarbejdede produkter'!AK238</f>
        <v>0</v>
      </c>
      <c r="AL238" s="54">
        <f>'[2]Forarbejdede produkter'!AL238</f>
        <v>0</v>
      </c>
      <c r="AM238" s="54">
        <f>'[2]Forarbejdede produkter'!AM238</f>
        <v>0</v>
      </c>
      <c r="AN238" s="54">
        <f>'[2]Forarbejdede produkter'!AN238</f>
        <v>0</v>
      </c>
      <c r="AO238" s="54">
        <f>'[2]Forarbejdede produkter'!AO238</f>
        <v>0</v>
      </c>
      <c r="AP238" s="118">
        <f>'[2]Forarbejdede produkter'!AP238</f>
        <v>0</v>
      </c>
      <c r="AQ238" s="120">
        <f>'[2]Forarbejdede produkter'!AQ238</f>
        <v>0</v>
      </c>
      <c r="AR238" s="121">
        <f>'[2]Forarbejdede produkter'!AR238</f>
        <v>0</v>
      </c>
      <c r="AS238" s="123"/>
      <c r="AT238" s="123"/>
      <c r="AU238" s="122">
        <f>'[2]Forarbejdede produkter'!AT238</f>
        <v>0</v>
      </c>
      <c r="AV238" s="121">
        <f>'[2]Forarbejdede produkter'!AU238</f>
        <v>0</v>
      </c>
    </row>
    <row r="239" spans="1:48" ht="15.6" x14ac:dyDescent="0.3">
      <c r="A239" s="43"/>
      <c r="AI239" s="43">
        <f>'[2]Forarbejdede produkter'!AI239</f>
        <v>235</v>
      </c>
      <c r="AJ239" s="54" t="str">
        <f>'[2]Forarbejdede produkter'!AJ239</f>
        <v>For_prod_235</v>
      </c>
      <c r="AK239" s="54">
        <f>'[2]Forarbejdede produkter'!AK239</f>
        <v>0</v>
      </c>
      <c r="AL239" s="54">
        <f>'[2]Forarbejdede produkter'!AL239</f>
        <v>0</v>
      </c>
      <c r="AM239" s="54">
        <f>'[2]Forarbejdede produkter'!AM239</f>
        <v>0</v>
      </c>
      <c r="AN239" s="54">
        <f>'[2]Forarbejdede produkter'!AN239</f>
        <v>0</v>
      </c>
      <c r="AO239" s="54">
        <f>'[2]Forarbejdede produkter'!AO239</f>
        <v>0</v>
      </c>
      <c r="AP239" s="118">
        <f>'[2]Forarbejdede produkter'!AP239</f>
        <v>0</v>
      </c>
      <c r="AQ239" s="120">
        <f>'[2]Forarbejdede produkter'!AQ239</f>
        <v>0</v>
      </c>
      <c r="AR239" s="121">
        <f>'[2]Forarbejdede produkter'!AR239</f>
        <v>0</v>
      </c>
      <c r="AS239" s="123"/>
      <c r="AT239" s="123"/>
      <c r="AU239" s="122">
        <f>'[2]Forarbejdede produkter'!AT239</f>
        <v>0</v>
      </c>
      <c r="AV239" s="121">
        <f>'[2]Forarbejdede produkter'!AU239</f>
        <v>0</v>
      </c>
    </row>
    <row r="240" spans="1:48" ht="15.6" x14ac:dyDescent="0.3">
      <c r="A240" s="43"/>
      <c r="AI240" s="43">
        <f>'[2]Forarbejdede produkter'!AI240</f>
        <v>236</v>
      </c>
      <c r="AJ240" s="54" t="str">
        <f>'[2]Forarbejdede produkter'!AJ240</f>
        <v>For_prod_236</v>
      </c>
      <c r="AK240" s="54">
        <f>'[2]Forarbejdede produkter'!AK240</f>
        <v>0</v>
      </c>
      <c r="AL240" s="54">
        <f>'[2]Forarbejdede produkter'!AL240</f>
        <v>0</v>
      </c>
      <c r="AM240" s="54">
        <f>'[2]Forarbejdede produkter'!AM240</f>
        <v>0</v>
      </c>
      <c r="AN240" s="54">
        <f>'[2]Forarbejdede produkter'!AN240</f>
        <v>0</v>
      </c>
      <c r="AO240" s="54">
        <f>'[2]Forarbejdede produkter'!AO240</f>
        <v>0</v>
      </c>
      <c r="AP240" s="118">
        <f>'[2]Forarbejdede produkter'!AP240</f>
        <v>0</v>
      </c>
      <c r="AQ240" s="120">
        <f>'[2]Forarbejdede produkter'!AQ240</f>
        <v>0</v>
      </c>
      <c r="AR240" s="121">
        <f>'[2]Forarbejdede produkter'!AR240</f>
        <v>0</v>
      </c>
      <c r="AS240" s="123"/>
      <c r="AT240" s="123"/>
      <c r="AU240" s="122">
        <f>'[2]Forarbejdede produkter'!AT240</f>
        <v>0</v>
      </c>
      <c r="AV240" s="121">
        <f>'[2]Forarbejdede produkter'!AU240</f>
        <v>0</v>
      </c>
    </row>
    <row r="241" spans="1:48" ht="15.6" x14ac:dyDescent="0.3">
      <c r="A241" s="43"/>
      <c r="AI241" s="43">
        <f>'[2]Forarbejdede produkter'!AI241</f>
        <v>237</v>
      </c>
      <c r="AJ241" s="54" t="str">
        <f>'[2]Forarbejdede produkter'!AJ241</f>
        <v>For_prod_237</v>
      </c>
      <c r="AK241" s="54">
        <f>'[2]Forarbejdede produkter'!AK241</f>
        <v>0</v>
      </c>
      <c r="AL241" s="54">
        <f>'[2]Forarbejdede produkter'!AL241</f>
        <v>0</v>
      </c>
      <c r="AM241" s="54">
        <f>'[2]Forarbejdede produkter'!AM241</f>
        <v>0</v>
      </c>
      <c r="AN241" s="54">
        <f>'[2]Forarbejdede produkter'!AN241</f>
        <v>0</v>
      </c>
      <c r="AO241" s="54">
        <f>'[2]Forarbejdede produkter'!AO241</f>
        <v>0</v>
      </c>
      <c r="AP241" s="118">
        <f>'[2]Forarbejdede produkter'!AP241</f>
        <v>0</v>
      </c>
      <c r="AQ241" s="120">
        <f>'[2]Forarbejdede produkter'!AQ241</f>
        <v>0</v>
      </c>
      <c r="AR241" s="121">
        <f>'[2]Forarbejdede produkter'!AR241</f>
        <v>0</v>
      </c>
      <c r="AS241" s="123"/>
      <c r="AT241" s="123"/>
      <c r="AU241" s="122">
        <f>'[2]Forarbejdede produkter'!AT241</f>
        <v>0</v>
      </c>
      <c r="AV241" s="121">
        <f>'[2]Forarbejdede produkter'!AU241</f>
        <v>0</v>
      </c>
    </row>
    <row r="242" spans="1:48" ht="15.6" x14ac:dyDescent="0.3">
      <c r="A242" s="43"/>
      <c r="AI242" s="43">
        <f>'[2]Forarbejdede produkter'!AI242</f>
        <v>238</v>
      </c>
      <c r="AJ242" s="54" t="str">
        <f>'[2]Forarbejdede produkter'!AJ242</f>
        <v>For_prod_238</v>
      </c>
      <c r="AK242" s="54">
        <f>'[2]Forarbejdede produkter'!AK242</f>
        <v>0</v>
      </c>
      <c r="AL242" s="54">
        <f>'[2]Forarbejdede produkter'!AL242</f>
        <v>0</v>
      </c>
      <c r="AM242" s="54">
        <f>'[2]Forarbejdede produkter'!AM242</f>
        <v>0</v>
      </c>
      <c r="AN242" s="54">
        <f>'[2]Forarbejdede produkter'!AN242</f>
        <v>0</v>
      </c>
      <c r="AO242" s="54">
        <f>'[2]Forarbejdede produkter'!AO242</f>
        <v>0</v>
      </c>
      <c r="AP242" s="118">
        <f>'[2]Forarbejdede produkter'!AP242</f>
        <v>0</v>
      </c>
      <c r="AQ242" s="120">
        <f>'[2]Forarbejdede produkter'!AQ242</f>
        <v>0</v>
      </c>
      <c r="AR242" s="121">
        <f>'[2]Forarbejdede produkter'!AR242</f>
        <v>0</v>
      </c>
      <c r="AS242" s="123"/>
      <c r="AT242" s="123"/>
      <c r="AU242" s="122">
        <f>'[2]Forarbejdede produkter'!AT242</f>
        <v>0</v>
      </c>
      <c r="AV242" s="121">
        <f>'[2]Forarbejdede produkter'!AU242</f>
        <v>0</v>
      </c>
    </row>
    <row r="243" spans="1:48" ht="15.6" x14ac:dyDescent="0.3">
      <c r="A243" s="43"/>
      <c r="AI243" s="43">
        <f>'[2]Forarbejdede produkter'!AI243</f>
        <v>239</v>
      </c>
      <c r="AJ243" s="54" t="str">
        <f>'[2]Forarbejdede produkter'!AJ243</f>
        <v>For_prod_239</v>
      </c>
      <c r="AK243" s="54">
        <f>'[2]Forarbejdede produkter'!AK243</f>
        <v>0</v>
      </c>
      <c r="AL243" s="54">
        <f>'[2]Forarbejdede produkter'!AL243</f>
        <v>0</v>
      </c>
      <c r="AM243" s="54">
        <f>'[2]Forarbejdede produkter'!AM243</f>
        <v>0</v>
      </c>
      <c r="AN243" s="54">
        <f>'[2]Forarbejdede produkter'!AN243</f>
        <v>0</v>
      </c>
      <c r="AO243" s="54">
        <f>'[2]Forarbejdede produkter'!AO243</f>
        <v>0</v>
      </c>
      <c r="AP243" s="118">
        <f>'[2]Forarbejdede produkter'!AP243</f>
        <v>0</v>
      </c>
      <c r="AQ243" s="120">
        <f>'[2]Forarbejdede produkter'!AQ243</f>
        <v>0</v>
      </c>
      <c r="AR243" s="121">
        <f>'[2]Forarbejdede produkter'!AR243</f>
        <v>0</v>
      </c>
      <c r="AS243" s="123"/>
      <c r="AT243" s="123"/>
      <c r="AU243" s="122">
        <f>'[2]Forarbejdede produkter'!AT243</f>
        <v>0</v>
      </c>
      <c r="AV243" s="121">
        <f>'[2]Forarbejdede produkter'!AU243</f>
        <v>0</v>
      </c>
    </row>
    <row r="244" spans="1:48" ht="15.6" x14ac:dyDescent="0.3">
      <c r="A244" s="43"/>
      <c r="AI244" s="43">
        <f>'[2]Forarbejdede produkter'!AI244</f>
        <v>240</v>
      </c>
      <c r="AJ244" s="54" t="str">
        <f>'[2]Forarbejdede produkter'!AJ244</f>
        <v>For_prod_240</v>
      </c>
      <c r="AK244" s="54">
        <f>'[2]Forarbejdede produkter'!AK244</f>
        <v>0</v>
      </c>
      <c r="AL244" s="54">
        <f>'[2]Forarbejdede produkter'!AL244</f>
        <v>0</v>
      </c>
      <c r="AM244" s="54">
        <f>'[2]Forarbejdede produkter'!AM244</f>
        <v>0</v>
      </c>
      <c r="AN244" s="54">
        <f>'[2]Forarbejdede produkter'!AN244</f>
        <v>0</v>
      </c>
      <c r="AO244" s="54">
        <f>'[2]Forarbejdede produkter'!AO244</f>
        <v>0</v>
      </c>
      <c r="AP244" s="118">
        <f>'[2]Forarbejdede produkter'!AP244</f>
        <v>0</v>
      </c>
      <c r="AQ244" s="120">
        <f>'[2]Forarbejdede produkter'!AQ244</f>
        <v>0</v>
      </c>
      <c r="AR244" s="121">
        <f>'[2]Forarbejdede produkter'!AR244</f>
        <v>0</v>
      </c>
      <c r="AS244" s="123"/>
      <c r="AT244" s="123"/>
      <c r="AU244" s="122">
        <f>'[2]Forarbejdede produkter'!AT244</f>
        <v>0</v>
      </c>
      <c r="AV244" s="121">
        <f>'[2]Forarbejdede produkter'!AU244</f>
        <v>0</v>
      </c>
    </row>
    <row r="245" spans="1:48" ht="15.6" x14ac:dyDescent="0.3">
      <c r="A245" s="43"/>
      <c r="AI245" s="43">
        <f>'[2]Forarbejdede produkter'!AI245</f>
        <v>241</v>
      </c>
      <c r="AJ245" s="54" t="str">
        <f>'[2]Forarbejdede produkter'!AJ245</f>
        <v>For_prod_241</v>
      </c>
      <c r="AK245" s="54">
        <f>'[2]Forarbejdede produkter'!AK245</f>
        <v>0</v>
      </c>
      <c r="AL245" s="54">
        <f>'[2]Forarbejdede produkter'!AL245</f>
        <v>0</v>
      </c>
      <c r="AM245" s="54">
        <f>'[2]Forarbejdede produkter'!AM245</f>
        <v>0</v>
      </c>
      <c r="AN245" s="54">
        <f>'[2]Forarbejdede produkter'!AN245</f>
        <v>0</v>
      </c>
      <c r="AO245" s="54">
        <f>'[2]Forarbejdede produkter'!AO245</f>
        <v>0</v>
      </c>
      <c r="AP245" s="118">
        <f>'[2]Forarbejdede produkter'!AP245</f>
        <v>0</v>
      </c>
      <c r="AQ245" s="120">
        <f>'[2]Forarbejdede produkter'!AQ245</f>
        <v>0</v>
      </c>
      <c r="AR245" s="121">
        <f>'[2]Forarbejdede produkter'!AR245</f>
        <v>0</v>
      </c>
      <c r="AS245" s="123"/>
      <c r="AT245" s="123"/>
      <c r="AU245" s="122">
        <f>'[2]Forarbejdede produkter'!AT245</f>
        <v>0</v>
      </c>
      <c r="AV245" s="121">
        <f>'[2]Forarbejdede produkter'!AU245</f>
        <v>0</v>
      </c>
    </row>
    <row r="246" spans="1:48" ht="15.6" x14ac:dyDescent="0.3">
      <c r="A246" s="43"/>
      <c r="AI246" s="43">
        <f>'[2]Forarbejdede produkter'!AI246</f>
        <v>242</v>
      </c>
      <c r="AJ246" s="54" t="str">
        <f>'[2]Forarbejdede produkter'!AJ246</f>
        <v>For_prod_242</v>
      </c>
      <c r="AK246" s="54">
        <f>'[2]Forarbejdede produkter'!AK246</f>
        <v>0</v>
      </c>
      <c r="AL246" s="54">
        <f>'[2]Forarbejdede produkter'!AL246</f>
        <v>0</v>
      </c>
      <c r="AM246" s="54">
        <f>'[2]Forarbejdede produkter'!AM246</f>
        <v>0</v>
      </c>
      <c r="AN246" s="54">
        <f>'[2]Forarbejdede produkter'!AN246</f>
        <v>0</v>
      </c>
      <c r="AO246" s="54">
        <f>'[2]Forarbejdede produkter'!AO246</f>
        <v>0</v>
      </c>
      <c r="AP246" s="118">
        <f>'[2]Forarbejdede produkter'!AP246</f>
        <v>0</v>
      </c>
      <c r="AQ246" s="120">
        <f>'[2]Forarbejdede produkter'!AQ246</f>
        <v>0</v>
      </c>
      <c r="AR246" s="121">
        <f>'[2]Forarbejdede produkter'!AR246</f>
        <v>0</v>
      </c>
      <c r="AS246" s="123"/>
      <c r="AT246" s="123"/>
      <c r="AU246" s="122">
        <f>'[2]Forarbejdede produkter'!AT246</f>
        <v>0</v>
      </c>
      <c r="AV246" s="121">
        <f>'[2]Forarbejdede produkter'!AU246</f>
        <v>0</v>
      </c>
    </row>
    <row r="247" spans="1:48" ht="15.6" x14ac:dyDescent="0.3">
      <c r="A247" s="43"/>
      <c r="AI247" s="43">
        <f>'[2]Forarbejdede produkter'!AI247</f>
        <v>243</v>
      </c>
      <c r="AJ247" s="54" t="str">
        <f>'[2]Forarbejdede produkter'!AJ247</f>
        <v>For_prod_243</v>
      </c>
      <c r="AK247" s="54">
        <f>'[2]Forarbejdede produkter'!AK247</f>
        <v>0</v>
      </c>
      <c r="AL247" s="54">
        <f>'[2]Forarbejdede produkter'!AL247</f>
        <v>0</v>
      </c>
      <c r="AM247" s="54">
        <f>'[2]Forarbejdede produkter'!AM247</f>
        <v>0</v>
      </c>
      <c r="AN247" s="54">
        <f>'[2]Forarbejdede produkter'!AN247</f>
        <v>0</v>
      </c>
      <c r="AO247" s="54">
        <f>'[2]Forarbejdede produkter'!AO247</f>
        <v>0</v>
      </c>
      <c r="AP247" s="118">
        <f>'[2]Forarbejdede produkter'!AP247</f>
        <v>0</v>
      </c>
      <c r="AQ247" s="120">
        <f>'[2]Forarbejdede produkter'!AQ247</f>
        <v>0</v>
      </c>
      <c r="AR247" s="121">
        <f>'[2]Forarbejdede produkter'!AR247</f>
        <v>0</v>
      </c>
      <c r="AS247" s="123"/>
      <c r="AT247" s="123"/>
      <c r="AU247" s="122">
        <f>'[2]Forarbejdede produkter'!AT247</f>
        <v>0</v>
      </c>
      <c r="AV247" s="121">
        <f>'[2]Forarbejdede produkter'!AU247</f>
        <v>0</v>
      </c>
    </row>
    <row r="248" spans="1:48" ht="15.6" x14ac:dyDescent="0.3">
      <c r="A248" s="43"/>
      <c r="AI248" s="43">
        <f>'[2]Forarbejdede produkter'!AI248</f>
        <v>244</v>
      </c>
      <c r="AJ248" s="54" t="str">
        <f>'[2]Forarbejdede produkter'!AJ248</f>
        <v>For_prod_244</v>
      </c>
      <c r="AK248" s="54">
        <f>'[2]Forarbejdede produkter'!AK248</f>
        <v>0</v>
      </c>
      <c r="AL248" s="54">
        <f>'[2]Forarbejdede produkter'!AL248</f>
        <v>0</v>
      </c>
      <c r="AM248" s="54">
        <f>'[2]Forarbejdede produkter'!AM248</f>
        <v>0</v>
      </c>
      <c r="AN248" s="54">
        <f>'[2]Forarbejdede produkter'!AN248</f>
        <v>0</v>
      </c>
      <c r="AO248" s="54">
        <f>'[2]Forarbejdede produkter'!AO248</f>
        <v>0</v>
      </c>
      <c r="AP248" s="118">
        <f>'[2]Forarbejdede produkter'!AP248</f>
        <v>0</v>
      </c>
      <c r="AQ248" s="120">
        <f>'[2]Forarbejdede produkter'!AQ248</f>
        <v>0</v>
      </c>
      <c r="AR248" s="121">
        <f>'[2]Forarbejdede produkter'!AR248</f>
        <v>0</v>
      </c>
      <c r="AS248" s="123"/>
      <c r="AT248" s="123"/>
      <c r="AU248" s="122">
        <f>'[2]Forarbejdede produkter'!AT248</f>
        <v>0</v>
      </c>
      <c r="AV248" s="121">
        <f>'[2]Forarbejdede produkter'!AU248</f>
        <v>0</v>
      </c>
    </row>
    <row r="249" spans="1:48" ht="15.6" x14ac:dyDescent="0.3">
      <c r="A249" s="43"/>
      <c r="AI249" s="43">
        <f>'[2]Forarbejdede produkter'!AI249</f>
        <v>245</v>
      </c>
      <c r="AJ249" s="54" t="str">
        <f>'[2]Forarbejdede produkter'!AJ249</f>
        <v>For_prod_245</v>
      </c>
      <c r="AK249" s="54">
        <f>'[2]Forarbejdede produkter'!AK249</f>
        <v>0</v>
      </c>
      <c r="AL249" s="54">
        <f>'[2]Forarbejdede produkter'!AL249</f>
        <v>0</v>
      </c>
      <c r="AM249" s="54">
        <f>'[2]Forarbejdede produkter'!AM249</f>
        <v>0</v>
      </c>
      <c r="AN249" s="54">
        <f>'[2]Forarbejdede produkter'!AN249</f>
        <v>0</v>
      </c>
      <c r="AO249" s="54">
        <f>'[2]Forarbejdede produkter'!AO249</f>
        <v>0</v>
      </c>
      <c r="AP249" s="118">
        <f>'[2]Forarbejdede produkter'!AP249</f>
        <v>0</v>
      </c>
      <c r="AQ249" s="120">
        <f>'[2]Forarbejdede produkter'!AQ249</f>
        <v>0</v>
      </c>
      <c r="AR249" s="121">
        <f>'[2]Forarbejdede produkter'!AR249</f>
        <v>0</v>
      </c>
      <c r="AS249" s="123"/>
      <c r="AT249" s="123"/>
      <c r="AU249" s="122">
        <f>'[2]Forarbejdede produkter'!AT249</f>
        <v>0</v>
      </c>
      <c r="AV249" s="121">
        <f>'[2]Forarbejdede produkter'!AU249</f>
        <v>0</v>
      </c>
    </row>
    <row r="250" spans="1:48" ht="15.6" x14ac:dyDescent="0.3">
      <c r="A250" s="43"/>
      <c r="AI250" s="43">
        <f>'[2]Forarbejdede produkter'!AI250</f>
        <v>246</v>
      </c>
      <c r="AJ250" s="54" t="str">
        <f>'[2]Forarbejdede produkter'!AJ250</f>
        <v>For_prod_246</v>
      </c>
      <c r="AK250" s="54">
        <f>'[2]Forarbejdede produkter'!AK250</f>
        <v>0</v>
      </c>
      <c r="AL250" s="54">
        <f>'[2]Forarbejdede produkter'!AL250</f>
        <v>0</v>
      </c>
      <c r="AM250" s="54">
        <f>'[2]Forarbejdede produkter'!AM250</f>
        <v>0</v>
      </c>
      <c r="AN250" s="54">
        <f>'[2]Forarbejdede produkter'!AN250</f>
        <v>0</v>
      </c>
      <c r="AO250" s="54">
        <f>'[2]Forarbejdede produkter'!AO250</f>
        <v>0</v>
      </c>
      <c r="AP250" s="118">
        <f>'[2]Forarbejdede produkter'!AP250</f>
        <v>0</v>
      </c>
      <c r="AQ250" s="120">
        <f>'[2]Forarbejdede produkter'!AQ250</f>
        <v>0</v>
      </c>
      <c r="AR250" s="121">
        <f>'[2]Forarbejdede produkter'!AR250</f>
        <v>0</v>
      </c>
      <c r="AS250" s="123"/>
      <c r="AT250" s="123"/>
      <c r="AU250" s="122">
        <f>'[2]Forarbejdede produkter'!AT250</f>
        <v>0</v>
      </c>
      <c r="AV250" s="121">
        <f>'[2]Forarbejdede produkter'!AU250</f>
        <v>0</v>
      </c>
    </row>
    <row r="251" spans="1:48" x14ac:dyDescent="0.3">
      <c r="A251" s="43"/>
    </row>
    <row r="252" spans="1:48" x14ac:dyDescent="0.3">
      <c r="A252" s="43"/>
    </row>
    <row r="253" spans="1:48" x14ac:dyDescent="0.3">
      <c r="A253" s="43"/>
    </row>
    <row r="254" spans="1:48" x14ac:dyDescent="0.3">
      <c r="A254" s="43"/>
    </row>
    <row r="255" spans="1:48" x14ac:dyDescent="0.3">
      <c r="A255" s="43"/>
    </row>
    <row r="256" spans="1:48" x14ac:dyDescent="0.3">
      <c r="A256" s="43"/>
    </row>
    <row r="257" spans="1:1" x14ac:dyDescent="0.3">
      <c r="A257" s="43"/>
    </row>
    <row r="258" spans="1:1" x14ac:dyDescent="0.3">
      <c r="A258" s="43"/>
    </row>
    <row r="259" spans="1:1" x14ac:dyDescent="0.3">
      <c r="A259" s="43"/>
    </row>
    <row r="260" spans="1:1" x14ac:dyDescent="0.3">
      <c r="A260" s="43"/>
    </row>
    <row r="261" spans="1:1" x14ac:dyDescent="0.3">
      <c r="A261" s="43"/>
    </row>
    <row r="262" spans="1:1" x14ac:dyDescent="0.3">
      <c r="A262" s="43"/>
    </row>
    <row r="263" spans="1:1" x14ac:dyDescent="0.3">
      <c r="A263" s="43"/>
    </row>
    <row r="264" spans="1:1" x14ac:dyDescent="0.3">
      <c r="A264" s="43"/>
    </row>
    <row r="265" spans="1:1" x14ac:dyDescent="0.3">
      <c r="A265" s="43"/>
    </row>
    <row r="266" spans="1:1" x14ac:dyDescent="0.3">
      <c r="A266" s="43"/>
    </row>
    <row r="267" spans="1:1" x14ac:dyDescent="0.3">
      <c r="A267" s="43"/>
    </row>
    <row r="268" spans="1:1" x14ac:dyDescent="0.3">
      <c r="A268" s="43"/>
    </row>
    <row r="269" spans="1:1" x14ac:dyDescent="0.3">
      <c r="A269" s="43"/>
    </row>
    <row r="270" spans="1:1" x14ac:dyDescent="0.3">
      <c r="A270" s="43"/>
    </row>
    <row r="271" spans="1:1" x14ac:dyDescent="0.3">
      <c r="A271" s="43"/>
    </row>
    <row r="272" spans="1:1" x14ac:dyDescent="0.3">
      <c r="A272" s="43"/>
    </row>
    <row r="273" spans="1:1" x14ac:dyDescent="0.3">
      <c r="A273" s="43"/>
    </row>
    <row r="274" spans="1:1" x14ac:dyDescent="0.3">
      <c r="A274" s="43"/>
    </row>
    <row r="275" spans="1:1" x14ac:dyDescent="0.3">
      <c r="A275" s="43"/>
    </row>
    <row r="276" spans="1:1" x14ac:dyDescent="0.3">
      <c r="A276" s="43"/>
    </row>
    <row r="277" spans="1:1" x14ac:dyDescent="0.3">
      <c r="A277" s="43"/>
    </row>
    <row r="278" spans="1:1" x14ac:dyDescent="0.3">
      <c r="A278" s="43"/>
    </row>
    <row r="279" spans="1:1" x14ac:dyDescent="0.3">
      <c r="A279" s="43"/>
    </row>
    <row r="280" spans="1:1" x14ac:dyDescent="0.3">
      <c r="A280" s="43"/>
    </row>
    <row r="281" spans="1:1" x14ac:dyDescent="0.3">
      <c r="A281" s="43"/>
    </row>
    <row r="282" spans="1:1" x14ac:dyDescent="0.3">
      <c r="A282" s="43"/>
    </row>
    <row r="283" spans="1:1" x14ac:dyDescent="0.3">
      <c r="A283" s="43"/>
    </row>
    <row r="284" spans="1:1" x14ac:dyDescent="0.3">
      <c r="A284" s="43"/>
    </row>
    <row r="285" spans="1:1" x14ac:dyDescent="0.3">
      <c r="A285" s="43"/>
    </row>
    <row r="286" spans="1:1" x14ac:dyDescent="0.3">
      <c r="A286" s="43"/>
    </row>
    <row r="287" spans="1:1" x14ac:dyDescent="0.3">
      <c r="A287" s="43"/>
    </row>
    <row r="288" spans="1:1" x14ac:dyDescent="0.3">
      <c r="A288" s="43"/>
    </row>
    <row r="289" spans="1:1" x14ac:dyDescent="0.3">
      <c r="A289" s="43"/>
    </row>
    <row r="290" spans="1:1" x14ac:dyDescent="0.3">
      <c r="A290" s="43"/>
    </row>
    <row r="291" spans="1:1" x14ac:dyDescent="0.3">
      <c r="A291" s="43"/>
    </row>
    <row r="292" spans="1:1" x14ac:dyDescent="0.3">
      <c r="A292" s="43"/>
    </row>
    <row r="293" spans="1:1" x14ac:dyDescent="0.3">
      <c r="A293" s="43"/>
    </row>
    <row r="294" spans="1:1" x14ac:dyDescent="0.3">
      <c r="A294" s="43"/>
    </row>
    <row r="295" spans="1:1" x14ac:dyDescent="0.3">
      <c r="A295" s="43"/>
    </row>
    <row r="296" spans="1:1" x14ac:dyDescent="0.3">
      <c r="A296" s="43"/>
    </row>
    <row r="297" spans="1:1" x14ac:dyDescent="0.3">
      <c r="A297" s="43"/>
    </row>
    <row r="298" spans="1:1" x14ac:dyDescent="0.3">
      <c r="A298" s="43"/>
    </row>
    <row r="299" spans="1:1" x14ac:dyDescent="0.3">
      <c r="A299" s="43"/>
    </row>
    <row r="300" spans="1:1" x14ac:dyDescent="0.3">
      <c r="A300" s="43"/>
    </row>
    <row r="301" spans="1:1" x14ac:dyDescent="0.3">
      <c r="A301" s="43"/>
    </row>
    <row r="302" spans="1:1" x14ac:dyDescent="0.3">
      <c r="A302" s="43"/>
    </row>
    <row r="303" spans="1:1" x14ac:dyDescent="0.3">
      <c r="A303" s="43"/>
    </row>
    <row r="304" spans="1:1" x14ac:dyDescent="0.3">
      <c r="A304" s="43"/>
    </row>
    <row r="305" spans="1:1" x14ac:dyDescent="0.3">
      <c r="A305" s="43"/>
    </row>
    <row r="306" spans="1:1" x14ac:dyDescent="0.3">
      <c r="A306" s="43"/>
    </row>
    <row r="307" spans="1:1" x14ac:dyDescent="0.3">
      <c r="A307" s="43"/>
    </row>
    <row r="308" spans="1:1" x14ac:dyDescent="0.3">
      <c r="A308" s="43"/>
    </row>
    <row r="309" spans="1:1" x14ac:dyDescent="0.3">
      <c r="A309" s="43"/>
    </row>
    <row r="310" spans="1:1" x14ac:dyDescent="0.3">
      <c r="A310" s="43"/>
    </row>
    <row r="311" spans="1:1" x14ac:dyDescent="0.3">
      <c r="A311" s="43"/>
    </row>
    <row r="312" spans="1:1" x14ac:dyDescent="0.3">
      <c r="A312" s="43"/>
    </row>
    <row r="313" spans="1:1" x14ac:dyDescent="0.3">
      <c r="A313" s="43"/>
    </row>
    <row r="314" spans="1:1" x14ac:dyDescent="0.3">
      <c r="A314" s="43"/>
    </row>
    <row r="315" spans="1:1" x14ac:dyDescent="0.3">
      <c r="A315" s="43"/>
    </row>
    <row r="316" spans="1:1" x14ac:dyDescent="0.3">
      <c r="A316" s="43"/>
    </row>
    <row r="317" spans="1:1" x14ac:dyDescent="0.3">
      <c r="A317" s="43"/>
    </row>
    <row r="318" spans="1:1" x14ac:dyDescent="0.3">
      <c r="A318" s="43"/>
    </row>
    <row r="319" spans="1:1" x14ac:dyDescent="0.3">
      <c r="A319" s="43"/>
    </row>
    <row r="320" spans="1:1" x14ac:dyDescent="0.3">
      <c r="A320" s="43"/>
    </row>
    <row r="321" spans="1:1" x14ac:dyDescent="0.3">
      <c r="A321" s="43"/>
    </row>
    <row r="322" spans="1:1" x14ac:dyDescent="0.3">
      <c r="A322" s="43"/>
    </row>
    <row r="323" spans="1:1" x14ac:dyDescent="0.3">
      <c r="A323" s="43"/>
    </row>
    <row r="324" spans="1:1" x14ac:dyDescent="0.3">
      <c r="A324" s="43"/>
    </row>
    <row r="325" spans="1:1" x14ac:dyDescent="0.3">
      <c r="A325" s="43"/>
    </row>
    <row r="326" spans="1:1" x14ac:dyDescent="0.3">
      <c r="A326" s="43"/>
    </row>
    <row r="327" spans="1:1" x14ac:dyDescent="0.3">
      <c r="A327" s="43"/>
    </row>
    <row r="328" spans="1:1" x14ac:dyDescent="0.3">
      <c r="A328" s="43"/>
    </row>
    <row r="329" spans="1:1" x14ac:dyDescent="0.3">
      <c r="A329" s="43"/>
    </row>
    <row r="330" spans="1:1" x14ac:dyDescent="0.3">
      <c r="A330" s="43"/>
    </row>
    <row r="331" spans="1:1" x14ac:dyDescent="0.3">
      <c r="A331" s="43"/>
    </row>
    <row r="332" spans="1:1" x14ac:dyDescent="0.3">
      <c r="A332" s="43"/>
    </row>
    <row r="333" spans="1:1" x14ac:dyDescent="0.3">
      <c r="A333" s="43"/>
    </row>
    <row r="334" spans="1:1" x14ac:dyDescent="0.3">
      <c r="A334" s="43"/>
    </row>
    <row r="335" spans="1:1" x14ac:dyDescent="0.3">
      <c r="A335" s="43"/>
    </row>
    <row r="336" spans="1:1" x14ac:dyDescent="0.3">
      <c r="A336" s="43"/>
    </row>
    <row r="337" spans="1:1" x14ac:dyDescent="0.3">
      <c r="A337" s="43"/>
    </row>
    <row r="338" spans="1:1" x14ac:dyDescent="0.3">
      <c r="A338" s="43"/>
    </row>
    <row r="339" spans="1:1" x14ac:dyDescent="0.3">
      <c r="A339" s="43"/>
    </row>
    <row r="340" spans="1:1" x14ac:dyDescent="0.3">
      <c r="A340" s="43"/>
    </row>
    <row r="341" spans="1:1" x14ac:dyDescent="0.3">
      <c r="A341" s="43"/>
    </row>
    <row r="342" spans="1:1" x14ac:dyDescent="0.3">
      <c r="A342" s="43"/>
    </row>
    <row r="343" spans="1:1" x14ac:dyDescent="0.3">
      <c r="A343" s="43"/>
    </row>
    <row r="344" spans="1:1" x14ac:dyDescent="0.3">
      <c r="A344" s="43"/>
    </row>
    <row r="345" spans="1:1" x14ac:dyDescent="0.3">
      <c r="A345" s="43"/>
    </row>
    <row r="346" spans="1:1" x14ac:dyDescent="0.3">
      <c r="A346" s="43"/>
    </row>
    <row r="347" spans="1:1" x14ac:dyDescent="0.3">
      <c r="A347" s="43"/>
    </row>
    <row r="348" spans="1:1" x14ac:dyDescent="0.3">
      <c r="A348" s="43"/>
    </row>
    <row r="349" spans="1:1" x14ac:dyDescent="0.3">
      <c r="A349" s="43"/>
    </row>
    <row r="350" spans="1:1" x14ac:dyDescent="0.3">
      <c r="A350" s="43"/>
    </row>
    <row r="351" spans="1:1" x14ac:dyDescent="0.3">
      <c r="A351" s="43"/>
    </row>
    <row r="352" spans="1:1" x14ac:dyDescent="0.3">
      <c r="A352" s="43"/>
    </row>
  </sheetData>
  <mergeCells count="11">
    <mergeCell ref="Y3:AC3"/>
    <mergeCell ref="AD3:AD4"/>
    <mergeCell ref="AF3:AF4"/>
    <mergeCell ref="AI3:AM3"/>
    <mergeCell ref="AN3:AN4"/>
    <mergeCell ref="V3:V4"/>
    <mergeCell ref="A3:E3"/>
    <mergeCell ref="F3:F4"/>
    <mergeCell ref="I3:I4"/>
    <mergeCell ref="J3:O3"/>
    <mergeCell ref="Q3:U3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0" tint="-0.14999847407452621"/>
  </sheetPr>
  <dimension ref="A1:BU54"/>
  <sheetViews>
    <sheetView workbookViewId="0">
      <selection activeCell="E31" sqref="E31"/>
    </sheetView>
  </sheetViews>
  <sheetFormatPr defaultRowHeight="14.4" x14ac:dyDescent="0.3"/>
  <cols>
    <col min="2" max="2" width="33.33203125" bestFit="1" customWidth="1"/>
    <col min="3" max="3" width="31.6640625" bestFit="1" customWidth="1"/>
    <col min="4" max="4" width="9.5546875" bestFit="1" customWidth="1"/>
    <col min="5" max="5" width="18.109375" bestFit="1" customWidth="1"/>
    <col min="6" max="6" width="22.109375" bestFit="1" customWidth="1"/>
    <col min="12" max="12" width="35.88671875" bestFit="1" customWidth="1"/>
    <col min="13" max="13" width="28.88671875" bestFit="1" customWidth="1"/>
    <col min="14" max="14" width="34.5546875" bestFit="1" customWidth="1"/>
    <col min="15" max="15" width="23.5546875" bestFit="1" customWidth="1"/>
    <col min="34" max="34" width="31.5546875" bestFit="1" customWidth="1"/>
    <col min="66" max="66" width="40" bestFit="1" customWidth="1"/>
  </cols>
  <sheetData>
    <row r="1" spans="1:73" x14ac:dyDescent="0.3">
      <c r="A1" t="str">
        <f>[4]Omdannede_foderprodukter_husdyr!A1</f>
        <v>Omdannede foderprodukter primært til husdyr</v>
      </c>
      <c r="U1">
        <f>[4]Omdannede_foderprodukter_husdyr!U1</f>
        <v>0</v>
      </c>
      <c r="V1">
        <f>[4]Omdannede_foderprodukter_husdyr!V1</f>
        <v>0</v>
      </c>
      <c r="W1">
        <f>[4]Omdannede_foderprodukter_husdyr!W1</f>
        <v>0</v>
      </c>
      <c r="X1">
        <f>[4]Omdannede_foderprodukter_husdyr!X1</f>
        <v>0</v>
      </c>
      <c r="Y1">
        <f>[4]Omdannede_foderprodukter_husdyr!Y1</f>
        <v>0</v>
      </c>
      <c r="Z1">
        <f>[4]Omdannede_foderprodukter_husdyr!Z1</f>
        <v>0</v>
      </c>
      <c r="AA1">
        <f>[4]Omdannede_foderprodukter_husdyr!AA1</f>
        <v>0</v>
      </c>
      <c r="AB1">
        <f>[4]Omdannede_foderprodukter_husdyr!AB1</f>
        <v>0</v>
      </c>
      <c r="AC1">
        <f>[4]Omdannede_foderprodukter_husdyr!AC1</f>
        <v>0</v>
      </c>
      <c r="AD1">
        <f>[4]Omdannede_foderprodukter_husdyr!AD1</f>
        <v>0</v>
      </c>
      <c r="AE1">
        <f>[4]Omdannede_foderprodukter_husdyr!AE1</f>
        <v>0</v>
      </c>
      <c r="AF1">
        <f>[4]Omdannede_foderprodukter_husdyr!AF1</f>
        <v>0</v>
      </c>
      <c r="AG1">
        <f>[4]Omdannede_foderprodukter_husdyr!AG1</f>
        <v>0</v>
      </c>
      <c r="AH1">
        <f>[4]Omdannede_foderprodukter_husdyr!AH1</f>
        <v>0</v>
      </c>
      <c r="AI1">
        <f>[4]Omdannede_foderprodukter_husdyr!AI1</f>
        <v>0</v>
      </c>
      <c r="AJ1">
        <f>[4]Omdannede_foderprodukter_husdyr!AJ1</f>
        <v>0</v>
      </c>
      <c r="AK1">
        <f>[4]Omdannede_foderprodukter_husdyr!AK1</f>
        <v>0</v>
      </c>
      <c r="AL1">
        <f>[4]Omdannede_foderprodukter_husdyr!AL1</f>
        <v>0</v>
      </c>
      <c r="AM1">
        <f>[4]Omdannede_foderprodukter_husdyr!AM1</f>
        <v>0</v>
      </c>
      <c r="AN1">
        <f>[4]Omdannede_foderprodukter_husdyr!AN1</f>
        <v>0</v>
      </c>
      <c r="AO1">
        <f>[4]Omdannede_foderprodukter_husdyr!AO1</f>
        <v>0</v>
      </c>
      <c r="AP1">
        <f>[4]Omdannede_foderprodukter_husdyr!AP1</f>
        <v>0</v>
      </c>
      <c r="AQ1">
        <f>[4]Omdannede_foderprodukter_husdyr!AQ1</f>
        <v>0</v>
      </c>
      <c r="AR1">
        <f>[4]Omdannede_foderprodukter_husdyr!AR1</f>
        <v>0</v>
      </c>
      <c r="AS1">
        <f>[4]Omdannede_foderprodukter_husdyr!AS1</f>
        <v>0</v>
      </c>
      <c r="AT1">
        <f>[4]Omdannede_foderprodukter_husdyr!AT1</f>
        <v>0</v>
      </c>
      <c r="AU1">
        <f>[4]Omdannede_foderprodukter_husdyr!AU1</f>
        <v>0</v>
      </c>
      <c r="AV1">
        <f>[4]Omdannede_foderprodukter_husdyr!AV1</f>
        <v>0</v>
      </c>
      <c r="AW1">
        <f>[4]Omdannede_foderprodukter_husdyr!AW1</f>
        <v>0</v>
      </c>
      <c r="AX1">
        <f>[4]Omdannede_foderprodukter_husdyr!AX1</f>
        <v>0</v>
      </c>
      <c r="AY1">
        <f>[4]Omdannede_foderprodukter_husdyr!AY1</f>
        <v>0</v>
      </c>
      <c r="AZ1">
        <f>[4]Omdannede_foderprodukter_husdyr!AZ1</f>
        <v>0</v>
      </c>
      <c r="BA1">
        <f>[4]Omdannede_foderprodukter_husdyr!BA1</f>
        <v>0</v>
      </c>
      <c r="BB1">
        <f>[4]Omdannede_foderprodukter_husdyr!BB1</f>
        <v>0</v>
      </c>
      <c r="BC1">
        <f>[4]Omdannede_foderprodukter_husdyr!BC1</f>
        <v>0</v>
      </c>
      <c r="BD1">
        <f>[4]Omdannede_foderprodukter_husdyr!BD1</f>
        <v>0</v>
      </c>
      <c r="BE1">
        <f>[4]Omdannede_foderprodukter_husdyr!BE1</f>
        <v>0</v>
      </c>
      <c r="BF1">
        <f>[4]Omdannede_foderprodukter_husdyr!BF1</f>
        <v>0</v>
      </c>
      <c r="BG1">
        <f>[4]Omdannede_foderprodukter_husdyr!BG1</f>
        <v>0</v>
      </c>
      <c r="BH1">
        <f>[4]Omdannede_foderprodukter_husdyr!BH1</f>
        <v>0</v>
      </c>
      <c r="BI1">
        <f>[4]Omdannede_foderprodukter_husdyr!BI1</f>
        <v>0</v>
      </c>
      <c r="BJ1">
        <f>[4]Omdannede_foderprodukter_husdyr!BJ1</f>
        <v>0</v>
      </c>
      <c r="BK1">
        <f>[4]Omdannede_foderprodukter_husdyr!BK1</f>
        <v>0</v>
      </c>
      <c r="BL1">
        <f>[4]Omdannede_foderprodukter_husdyr!BL1</f>
        <v>0</v>
      </c>
      <c r="BM1">
        <f>[4]Omdannede_foderprodukter_husdyr!BM1</f>
        <v>0</v>
      </c>
      <c r="BN1">
        <f>[4]Omdannede_foderprodukter_husdyr!BN1</f>
        <v>0</v>
      </c>
      <c r="BO1">
        <f>[4]Omdannede_foderprodukter_husdyr!BO1</f>
        <v>0</v>
      </c>
      <c r="BP1">
        <f>[4]Omdannede_foderprodukter_husdyr!BP1</f>
        <v>0</v>
      </c>
      <c r="BQ1">
        <f>[4]Omdannede_foderprodukter_husdyr!BQ1</f>
        <v>0</v>
      </c>
      <c r="BR1">
        <f>[4]Omdannede_foderprodukter_husdyr!BR1</f>
        <v>0</v>
      </c>
      <c r="BS1">
        <f>[4]Omdannede_foderprodukter_husdyr!BS1</f>
        <v>0</v>
      </c>
      <c r="BT1">
        <f>[4]Omdannede_foderprodukter_husdyr!BT1</f>
        <v>0</v>
      </c>
      <c r="BU1">
        <f>[4]Omdannede_foderprodukter_husdyr!BU1</f>
        <v>0</v>
      </c>
    </row>
    <row r="2" spans="1:73" x14ac:dyDescent="0.3">
      <c r="U2" t="str">
        <f>[4]Omdannede_foderprodukter_husdyr!U2</f>
        <v>Diffuse tab og specifikke gastab (allokering)</v>
      </c>
      <c r="V2">
        <f>[4]Omdannede_foderprodukter_husdyr!V2</f>
        <v>0</v>
      </c>
      <c r="W2">
        <f>[4]Omdannede_foderprodukter_husdyr!W2</f>
        <v>0</v>
      </c>
      <c r="X2">
        <f>[4]Omdannede_foderprodukter_husdyr!X2</f>
        <v>0</v>
      </c>
      <c r="Y2">
        <f>[4]Omdannede_foderprodukter_husdyr!Y2</f>
        <v>0</v>
      </c>
      <c r="Z2">
        <f>[4]Omdannede_foderprodukter_husdyr!Z2</f>
        <v>0</v>
      </c>
      <c r="AA2">
        <f>[4]Omdannede_foderprodukter_husdyr!AA2</f>
        <v>0</v>
      </c>
      <c r="AB2">
        <f>[4]Omdannede_foderprodukter_husdyr!AB2</f>
        <v>0</v>
      </c>
      <c r="AC2">
        <f>[4]Omdannede_foderprodukter_husdyr!AC2</f>
        <v>0</v>
      </c>
      <c r="AD2">
        <f>[4]Omdannede_foderprodukter_husdyr!AD2</f>
        <v>0</v>
      </c>
      <c r="AE2">
        <f>[4]Omdannede_foderprodukter_husdyr!AE2</f>
        <v>0</v>
      </c>
      <c r="AF2">
        <f>[4]Omdannede_foderprodukter_husdyr!AF2</f>
        <v>0</v>
      </c>
      <c r="AG2">
        <f>[4]Omdannede_foderprodukter_husdyr!AG2</f>
        <v>0</v>
      </c>
      <c r="AH2">
        <f>[4]Omdannede_foderprodukter_husdyr!AH2</f>
        <v>0</v>
      </c>
      <c r="AI2">
        <f>[4]Omdannede_foderprodukter_husdyr!AI2</f>
        <v>0</v>
      </c>
      <c r="AJ2">
        <f>[4]Omdannede_foderprodukter_husdyr!AJ2</f>
        <v>0</v>
      </c>
      <c r="AK2">
        <f>[4]Omdannede_foderprodukter_husdyr!AK2</f>
        <v>0</v>
      </c>
      <c r="AL2">
        <f>[4]Omdannede_foderprodukter_husdyr!AL2</f>
        <v>0</v>
      </c>
      <c r="AM2">
        <f>[4]Omdannede_foderprodukter_husdyr!AM2</f>
        <v>0</v>
      </c>
      <c r="AN2">
        <f>[4]Omdannede_foderprodukter_husdyr!AN2</f>
        <v>0</v>
      </c>
      <c r="AO2" t="str">
        <f>[4]Omdannede_foderprodukter_husdyr!AO2</f>
        <v xml:space="preserve">Ressourceforbrug </v>
      </c>
      <c r="AP2">
        <f>[4]Omdannede_foderprodukter_husdyr!AP2</f>
        <v>0</v>
      </c>
      <c r="AQ2">
        <f>[4]Omdannede_foderprodukter_husdyr!AQ2</f>
        <v>0</v>
      </c>
      <c r="AR2">
        <f>[4]Omdannede_foderprodukter_husdyr!AR2</f>
        <v>0</v>
      </c>
      <c r="AS2">
        <f>[4]Omdannede_foderprodukter_husdyr!AS2</f>
        <v>0</v>
      </c>
      <c r="AT2">
        <f>[4]Omdannede_foderprodukter_husdyr!AT2</f>
        <v>0</v>
      </c>
      <c r="AU2">
        <f>[4]Omdannede_foderprodukter_husdyr!AU2</f>
        <v>0</v>
      </c>
      <c r="AV2">
        <f>[4]Omdannede_foderprodukter_husdyr!AV2</f>
        <v>0</v>
      </c>
      <c r="AW2">
        <f>[4]Omdannede_foderprodukter_husdyr!AW2</f>
        <v>0</v>
      </c>
      <c r="AX2">
        <f>[4]Omdannede_foderprodukter_husdyr!AX2</f>
        <v>0</v>
      </c>
      <c r="AY2">
        <f>[4]Omdannede_foderprodukter_husdyr!AY2</f>
        <v>0</v>
      </c>
      <c r="AZ2">
        <f>[4]Omdannede_foderprodukter_husdyr!AZ2</f>
        <v>0</v>
      </c>
      <c r="BA2">
        <f>[4]Omdannede_foderprodukter_husdyr!BA2</f>
        <v>0</v>
      </c>
      <c r="BB2">
        <f>[4]Omdannede_foderprodukter_husdyr!BB2</f>
        <v>0</v>
      </c>
      <c r="BC2">
        <f>[4]Omdannede_foderprodukter_husdyr!BC2</f>
        <v>0</v>
      </c>
      <c r="BD2">
        <f>[4]Omdannede_foderprodukter_husdyr!BD2</f>
        <v>0</v>
      </c>
      <c r="BE2">
        <f>[4]Omdannede_foderprodukter_husdyr!BE2</f>
        <v>0</v>
      </c>
      <c r="BF2">
        <f>[4]Omdannede_foderprodukter_husdyr!BF2</f>
        <v>0</v>
      </c>
      <c r="BG2">
        <f>[4]Omdannede_foderprodukter_husdyr!BG2</f>
        <v>0</v>
      </c>
      <c r="BH2">
        <f>[4]Omdannede_foderprodukter_husdyr!BH2</f>
        <v>0</v>
      </c>
      <c r="BI2">
        <f>[4]Omdannede_foderprodukter_husdyr!BI2</f>
        <v>0</v>
      </c>
      <c r="BJ2">
        <f>[4]Omdannede_foderprodukter_husdyr!BJ2</f>
        <v>0</v>
      </c>
      <c r="BK2">
        <f>[4]Omdannede_foderprodukter_husdyr!BK2</f>
        <v>0</v>
      </c>
      <c r="BL2">
        <f>[4]Omdannede_foderprodukter_husdyr!BL2</f>
        <v>0</v>
      </c>
      <c r="BM2">
        <f>[4]Omdannede_foderprodukter_husdyr!BM2</f>
        <v>0</v>
      </c>
      <c r="BN2">
        <f>[4]Omdannede_foderprodukter_husdyr!BN2</f>
        <v>0</v>
      </c>
      <c r="BO2">
        <f>[4]Omdannede_foderprodukter_husdyr!BO2</f>
        <v>0</v>
      </c>
      <c r="BP2">
        <f>[4]Omdannede_foderprodukter_husdyr!BP2</f>
        <v>0</v>
      </c>
      <c r="BQ2">
        <f>[4]Omdannede_foderprodukter_husdyr!BQ2</f>
        <v>0</v>
      </c>
      <c r="BR2">
        <f>[4]Omdannede_foderprodukter_husdyr!BR2</f>
        <v>0</v>
      </c>
      <c r="BS2">
        <f>[4]Omdannede_foderprodukter_husdyr!BS2</f>
        <v>0</v>
      </c>
      <c r="BT2">
        <f>[4]Omdannede_foderprodukter_husdyr!BT2</f>
        <v>0</v>
      </c>
      <c r="BU2">
        <f>[4]Omdannede_foderprodukter_husdyr!BU2</f>
        <v>0</v>
      </c>
    </row>
    <row r="3" spans="1:73" x14ac:dyDescent="0.3">
      <c r="A3" t="str">
        <f>[4]Omdannede_foderprodukter_husdyr!A3</f>
        <v>Generelt</v>
      </c>
      <c r="B3">
        <f>[4]Omdannede_foderprodukter_husdyr!B3</f>
        <v>0</v>
      </c>
      <c r="C3">
        <f>[4]Omdannede_foderprodukter_husdyr!C3</f>
        <v>0</v>
      </c>
      <c r="D3">
        <f>[4]Omdannede_foderprodukter_husdyr!D3</f>
        <v>0</v>
      </c>
      <c r="E3">
        <f>[4]Omdannede_foderprodukter_husdyr!E3</f>
        <v>0</v>
      </c>
      <c r="F3" t="str">
        <f>[4]Omdannede_foderprodukter_husdyr!F3</f>
        <v>Tab relativt af input (%)</v>
      </c>
      <c r="O3" t="str">
        <f>[4]Omdannede_foderprodukter_husdyr!O3</f>
        <v>Allokering til produkt (%)</v>
      </c>
      <c r="P3">
        <f>[4]Omdannede_foderprodukter_husdyr!P3</f>
        <v>0</v>
      </c>
      <c r="Q3">
        <f>[4]Omdannede_foderprodukter_husdyr!Q3</f>
        <v>0</v>
      </c>
      <c r="R3">
        <f>[4]Omdannede_foderprodukter_husdyr!R3</f>
        <v>0</v>
      </c>
      <c r="S3">
        <f>[4]Omdannede_foderprodukter_husdyr!S3</f>
        <v>0</v>
      </c>
      <c r="T3">
        <f>[4]Omdannede_foderprodukter_husdyr!T3</f>
        <v>0</v>
      </c>
      <c r="U3" t="str">
        <f>[4]Omdannede_foderprodukter_husdyr!U3</f>
        <v>C</v>
      </c>
      <c r="V3">
        <f>[4]Omdannede_foderprodukter_husdyr!V3</f>
        <v>0</v>
      </c>
      <c r="W3">
        <f>[4]Omdannede_foderprodukter_husdyr!W3</f>
        <v>0</v>
      </c>
      <c r="X3" t="str">
        <f>[4]Omdannede_foderprodukter_husdyr!X3</f>
        <v>N</v>
      </c>
      <c r="Y3">
        <f>[4]Omdannede_foderprodukter_husdyr!Y3</f>
        <v>0</v>
      </c>
      <c r="Z3">
        <f>[4]Omdannede_foderprodukter_husdyr!Z3</f>
        <v>0</v>
      </c>
      <c r="AA3">
        <f>[4]Omdannede_foderprodukter_husdyr!AA3</f>
        <v>0</v>
      </c>
      <c r="AB3">
        <f>[4]Omdannede_foderprodukter_husdyr!AB3</f>
        <v>0</v>
      </c>
      <c r="AC3" t="str">
        <f>[4]Omdannede_foderprodukter_husdyr!AC3</f>
        <v>P</v>
      </c>
      <c r="AD3">
        <f>[4]Omdannede_foderprodukter_husdyr!AD3</f>
        <v>0</v>
      </c>
      <c r="AE3" t="str">
        <f>[4]Omdannede_foderprodukter_husdyr!AE3</f>
        <v>K</v>
      </c>
      <c r="AF3">
        <f>[4]Omdannede_foderprodukter_husdyr!AF3</f>
        <v>0</v>
      </c>
      <c r="AG3">
        <f>[4]Omdannede_foderprodukter_husdyr!AG3</f>
        <v>0</v>
      </c>
      <c r="AH3" t="str">
        <f>[4]Omdannede_foderprodukter_husdyr!AH3</f>
        <v>Deklaration for input fodergruppe</v>
      </c>
      <c r="AI3">
        <f>[4]Omdannede_foderprodukter_husdyr!AI3</f>
        <v>0</v>
      </c>
      <c r="AJ3">
        <f>[4]Omdannede_foderprodukter_husdyr!AJ3</f>
        <v>0</v>
      </c>
      <c r="AK3">
        <f>[4]Omdannede_foderprodukter_husdyr!AK3</f>
        <v>0</v>
      </c>
      <c r="AL3">
        <f>[4]Omdannede_foderprodukter_husdyr!AL3</f>
        <v>0</v>
      </c>
      <c r="AM3">
        <f>[4]Omdannede_foderprodukter_husdyr!AM3</f>
        <v>0</v>
      </c>
      <c r="AN3">
        <f>[4]Omdannede_foderprodukter_husdyr!AN3</f>
        <v>0</v>
      </c>
      <c r="AO3" t="str">
        <f>[4]Omdannede_foderprodukter_husdyr!AO3</f>
        <v>Diesel pr vægtenhed</v>
      </c>
      <c r="AP3">
        <f>[4]Omdannede_foderprodukter_husdyr!AP3</f>
        <v>0</v>
      </c>
      <c r="AQ3">
        <f>[4]Omdannede_foderprodukter_husdyr!AQ3</f>
        <v>0</v>
      </c>
      <c r="AR3">
        <f>[4]Omdannede_foderprodukter_husdyr!AR3</f>
        <v>0</v>
      </c>
      <c r="AS3">
        <f>[4]Omdannede_foderprodukter_husdyr!AS3</f>
        <v>0</v>
      </c>
      <c r="AT3">
        <f>[4]Omdannede_foderprodukter_husdyr!AT3</f>
        <v>0</v>
      </c>
      <c r="AU3">
        <f>[4]Omdannede_foderprodukter_husdyr!AU3</f>
        <v>0</v>
      </c>
      <c r="AV3">
        <f>[4]Omdannede_foderprodukter_husdyr!AV3</f>
        <v>0</v>
      </c>
      <c r="AW3">
        <f>[4]Omdannede_foderprodukter_husdyr!AW3</f>
        <v>0</v>
      </c>
      <c r="AX3">
        <f>[4]Omdannede_foderprodukter_husdyr!AX3</f>
        <v>0</v>
      </c>
      <c r="AY3">
        <f>[4]Omdannede_foderprodukter_husdyr!AY3</f>
        <v>0</v>
      </c>
      <c r="AZ3">
        <f>[4]Omdannede_foderprodukter_husdyr!AZ3</f>
        <v>0</v>
      </c>
      <c r="BA3">
        <f>[4]Omdannede_foderprodukter_husdyr!BA3</f>
        <v>0</v>
      </c>
      <c r="BB3">
        <f>[4]Omdannede_foderprodukter_husdyr!BB3</f>
        <v>0</v>
      </c>
      <c r="BC3">
        <f>[4]Omdannede_foderprodukter_husdyr!BC3</f>
        <v>0</v>
      </c>
      <c r="BD3">
        <f>[4]Omdannede_foderprodukter_husdyr!BD3</f>
        <v>0</v>
      </c>
      <c r="BE3">
        <f>[4]Omdannede_foderprodukter_husdyr!BE3</f>
        <v>0</v>
      </c>
      <c r="BF3">
        <f>[4]Omdannede_foderprodukter_husdyr!BF3</f>
        <v>0</v>
      </c>
      <c r="BG3">
        <f>[4]Omdannede_foderprodukter_husdyr!BG3</f>
        <v>0</v>
      </c>
      <c r="BH3">
        <f>[4]Omdannede_foderprodukter_husdyr!BH3</f>
        <v>0</v>
      </c>
      <c r="BI3">
        <f>[4]Omdannede_foderprodukter_husdyr!BI3</f>
        <v>0</v>
      </c>
      <c r="BJ3" t="str">
        <f>[4]Omdannede_foderprodukter_husdyr!BJ3</f>
        <v>Andet</v>
      </c>
      <c r="BK3">
        <f>[4]Omdannede_foderprodukter_husdyr!BK3</f>
        <v>0</v>
      </c>
      <c r="BL3">
        <f>[4]Omdannede_foderprodukter_husdyr!BL3</f>
        <v>0</v>
      </c>
      <c r="BM3">
        <f>[4]Omdannede_foderprodukter_husdyr!BM3</f>
        <v>0</v>
      </c>
      <c r="BN3" t="str">
        <f>[4]Omdannede_foderprodukter_husdyr!BN3</f>
        <v>Deklaration for omdannet foderprodukt (g/kg)</v>
      </c>
      <c r="BO3">
        <f>[4]Omdannede_foderprodukter_husdyr!BO3</f>
        <v>0</v>
      </c>
      <c r="BP3">
        <f>[4]Omdannede_foderprodukter_husdyr!BP3</f>
        <v>0</v>
      </c>
      <c r="BQ3">
        <f>[4]Omdannede_foderprodukter_husdyr!BQ3</f>
        <v>0</v>
      </c>
      <c r="BR3">
        <f>[4]Omdannede_foderprodukter_husdyr!BR3</f>
        <v>0</v>
      </c>
      <c r="BS3">
        <f>[4]Omdannede_foderprodukter_husdyr!BS3</f>
        <v>0</v>
      </c>
      <c r="BT3">
        <f>[4]Omdannede_foderprodukter_husdyr!BT3</f>
        <v>0</v>
      </c>
      <c r="BU3">
        <f>[4]Omdannede_foderprodukter_husdyr!BU3</f>
        <v>0</v>
      </c>
    </row>
    <row r="4" spans="1:73" x14ac:dyDescent="0.3">
      <c r="A4" t="str">
        <f>[4]Omdannede_foderprodukter_husdyr!A4</f>
        <v>Nr</v>
      </c>
      <c r="B4" t="str">
        <f>[4]Omdannede_foderprodukter_husdyr!B4</f>
        <v>Navn</v>
      </c>
      <c r="C4" t="str">
        <f>[4]Omdannede_foderprodukter_husdyr!C4</f>
        <v>Output fodergruppe</v>
      </c>
      <c r="D4" t="str">
        <f>[4]Omdannede_foderprodukter_husdyr!D4</f>
        <v>DM (g/kg)</v>
      </c>
      <c r="E4" t="str">
        <f>[4]Omdannede_foderprodukter_husdyr!E4</f>
        <v>Input fodergruppe</v>
      </c>
      <c r="F4" t="str">
        <f>[4]Omdannede_foderprodukter_husdyr!F4</f>
        <v>DM</v>
      </c>
      <c r="G4" t="str">
        <f>[4]Omdannede_foderprodukter_husdyr!G4</f>
        <v>C</v>
      </c>
      <c r="H4" t="str">
        <f>[4]Omdannede_foderprodukter_husdyr!H4</f>
        <v>N</v>
      </c>
      <c r="I4" t="str">
        <f>[4]Omdannede_foderprodukter_husdyr!I4</f>
        <v>P</v>
      </c>
      <c r="J4" t="str">
        <f>[4]Omdannede_foderprodukter_husdyr!J4</f>
        <v>K</v>
      </c>
      <c r="K4" t="str">
        <f>[4]Omdannede_foderprodukter_husdyr!K4</f>
        <v>MJ</v>
      </c>
      <c r="L4" t="str">
        <f>[4]Omdannede_foderprodukter_husdyr!L4</f>
        <v>Note</v>
      </c>
      <c r="M4" t="str">
        <f>[4]Omdannede_foderprodukter_husdyr!M4</f>
        <v>Opstår der et produkt af tabet?</v>
      </c>
      <c r="N4" t="str">
        <f>[4]Omdannede_foderprodukter_husdyr!N4</f>
        <v>Produktets navn</v>
      </c>
      <c r="O4" t="str">
        <f>[4]Omdannede_foderprodukter_husdyr!O4</f>
        <v>DM</v>
      </c>
      <c r="P4" t="str">
        <f>[4]Omdannede_foderprodukter_husdyr!P4</f>
        <v>C</v>
      </c>
      <c r="Q4" t="str">
        <f>[4]Omdannede_foderprodukter_husdyr!Q4</f>
        <v>N</v>
      </c>
      <c r="R4" t="str">
        <f>[4]Omdannede_foderprodukter_husdyr!R4</f>
        <v>P</v>
      </c>
      <c r="S4" t="str">
        <f>[4]Omdannede_foderprodukter_husdyr!S4</f>
        <v>K</v>
      </c>
      <c r="T4" t="str">
        <f>[4]Omdannede_foderprodukter_husdyr!T4</f>
        <v>MJ</v>
      </c>
      <c r="U4" t="str">
        <f>[4]Omdannede_foderprodukter_husdyr!U4</f>
        <v>C_Diffust</v>
      </c>
      <c r="V4" t="str">
        <f>[4]Omdannede_foderprodukter_husdyr!V4</f>
        <v>C_CO2_klima</v>
      </c>
      <c r="W4" t="str">
        <f>[4]Omdannede_foderprodukter_husdyr!W4</f>
        <v>C_CH4</v>
      </c>
      <c r="X4" t="str">
        <f>[4]Omdannede_foderprodukter_husdyr!X4</f>
        <v>N_Diffust</v>
      </c>
      <c r="Y4" t="str">
        <f>[4]Omdannede_foderprodukter_husdyr!Y4</f>
        <v>N_N2O</v>
      </c>
      <c r="Z4" t="str">
        <f>[4]Omdannede_foderprodukter_husdyr!Z4</f>
        <v>N_N2</v>
      </c>
      <c r="AA4" t="str">
        <f>[4]Omdannede_foderprodukter_husdyr!AA4</f>
        <v>N_NH3</v>
      </c>
      <c r="AB4" t="str">
        <f>[4]Omdannede_foderprodukter_husdyr!AB4</f>
        <v>N_NO3</v>
      </c>
      <c r="AC4" t="str">
        <f>[4]Omdannede_foderprodukter_husdyr!AC4</f>
        <v>P_Diffust</v>
      </c>
      <c r="AD4" t="str">
        <f>[4]Omdannede_foderprodukter_husdyr!AD4</f>
        <v>P_Vandmiljø</v>
      </c>
      <c r="AE4" t="str">
        <f>[4]Omdannede_foderprodukter_husdyr!AE4</f>
        <v>K_Diffust</v>
      </c>
      <c r="AF4" t="str">
        <f>[4]Omdannede_foderprodukter_husdyr!AF4</f>
        <v>K_Vandmiljø</v>
      </c>
      <c r="AG4">
        <f>[4]Omdannede_foderprodukter_husdyr!AG4</f>
        <v>0</v>
      </c>
      <c r="AH4" t="str">
        <f>[4]Omdannede_foderprodukter_husdyr!AH4</f>
        <v>DM</v>
      </c>
      <c r="AI4" t="str">
        <f>[4]Omdannede_foderprodukter_husdyr!AI4</f>
        <v>C</v>
      </c>
      <c r="AJ4" t="str">
        <f>[4]Omdannede_foderprodukter_husdyr!AJ4</f>
        <v>N</v>
      </c>
      <c r="AK4" t="str">
        <f>[4]Omdannede_foderprodukter_husdyr!AK4</f>
        <v>P</v>
      </c>
      <c r="AL4" t="str">
        <f>[4]Omdannede_foderprodukter_husdyr!AL4</f>
        <v>K</v>
      </c>
      <c r="AM4" t="str">
        <f>[4]Omdannede_foderprodukter_husdyr!AM4</f>
        <v>MJ</v>
      </c>
      <c r="AN4">
        <f>[4]Omdannede_foderprodukter_husdyr!AN4</f>
        <v>0</v>
      </c>
      <c r="AO4" t="str">
        <f>[4]Omdannede_foderprodukter_husdyr!AO4</f>
        <v>Operation</v>
      </c>
      <c r="AP4" t="str">
        <f>[4]Omdannede_foderprodukter_husdyr!AP4</f>
        <v>Diesel</v>
      </c>
      <c r="AQ4" t="str">
        <f>[4]Omdannede_foderprodukter_husdyr!AQ4</f>
        <v>-/+</v>
      </c>
      <c r="AR4" t="str">
        <f>[4]Omdannede_foderprodukter_husdyr!AR4</f>
        <v>Operation</v>
      </c>
      <c r="AS4" t="str">
        <f>[4]Omdannede_foderprodukter_husdyr!AS4</f>
        <v>Diesel</v>
      </c>
      <c r="AT4" t="str">
        <f>[4]Omdannede_foderprodukter_husdyr!AT4</f>
        <v>-/+</v>
      </c>
      <c r="AU4" t="str">
        <f>[4]Omdannede_foderprodukter_husdyr!AU4</f>
        <v>Operation</v>
      </c>
      <c r="AV4" t="str">
        <f>[4]Omdannede_foderprodukter_husdyr!AV4</f>
        <v>Diesel</v>
      </c>
      <c r="AW4" t="str">
        <f>[4]Omdannede_foderprodukter_husdyr!AW4</f>
        <v>-/+</v>
      </c>
      <c r="AX4" t="str">
        <f>[4]Omdannede_foderprodukter_husdyr!AX4</f>
        <v>Operation</v>
      </c>
      <c r="AY4" t="str">
        <f>[4]Omdannede_foderprodukter_husdyr!AY4</f>
        <v>Diesel</v>
      </c>
      <c r="AZ4" t="str">
        <f>[4]Omdannede_foderprodukter_husdyr!AZ4</f>
        <v>-/+</v>
      </c>
      <c r="BA4" t="str">
        <f>[4]Omdannede_foderprodukter_husdyr!BA4</f>
        <v>Operation</v>
      </c>
      <c r="BB4" t="str">
        <f>[4]Omdannede_foderprodukter_husdyr!BB4</f>
        <v>Diesel</v>
      </c>
      <c r="BC4" t="str">
        <f>[4]Omdannede_foderprodukter_husdyr!BC4</f>
        <v>-/+</v>
      </c>
      <c r="BD4" t="str">
        <f>[4]Omdannede_foderprodukter_husdyr!BD4</f>
        <v>Transport</v>
      </c>
      <c r="BE4" t="str">
        <f>[4]Omdannede_foderprodukter_husdyr!BE4</f>
        <v>Afstand</v>
      </c>
      <c r="BF4" t="str">
        <f>[4]Omdannede_foderprodukter_husdyr!BF4</f>
        <v>Diesel</v>
      </c>
      <c r="BG4" t="str">
        <f>[4]Omdannede_foderprodukter_husdyr!BG4</f>
        <v>-/+</v>
      </c>
      <c r="BH4" t="str">
        <f>[4]Omdannede_foderprodukter_husdyr!BH4</f>
        <v>SUM (diesel pr kg input DM)</v>
      </c>
      <c r="BI4">
        <f>[4]Omdannede_foderprodukter_husdyr!BI4</f>
        <v>0</v>
      </c>
      <c r="BJ4" t="str">
        <f>[4]Omdannede_foderprodukter_husdyr!BJ4</f>
        <v>Category</v>
      </c>
      <c r="BK4" t="str">
        <f>[4]Omdannede_foderprodukter_husdyr!BK4</f>
        <v>-/+</v>
      </c>
      <c r="BL4" t="str">
        <f>[4]Omdannede_foderprodukter_husdyr!BL4</f>
        <v>Amount (kg) per kg input DM</v>
      </c>
      <c r="BM4">
        <f>[4]Omdannede_foderprodukter_husdyr!BM4</f>
        <v>0</v>
      </c>
      <c r="BN4" t="str">
        <f>[4]Omdannede_foderprodukter_husdyr!BN4</f>
        <v>C</v>
      </c>
      <c r="BO4" t="str">
        <f>[4]Omdannede_foderprodukter_husdyr!BO4</f>
        <v>N</v>
      </c>
      <c r="BP4" t="str">
        <f>[4]Omdannede_foderprodukter_husdyr!BP4</f>
        <v>P</v>
      </c>
      <c r="BQ4" t="str">
        <f>[4]Omdannede_foderprodukter_husdyr!BQ4</f>
        <v>K</v>
      </c>
      <c r="BR4" t="str">
        <f>[4]Omdannede_foderprodukter_husdyr!BR4</f>
        <v>MJ</v>
      </c>
      <c r="BS4" t="str">
        <f>[4]Omdannede_foderprodukter_husdyr!BS4</f>
        <v>CP</v>
      </c>
      <c r="BT4">
        <f>[4]Omdannede_foderprodukter_husdyr!BT4</f>
        <v>0</v>
      </c>
      <c r="BU4">
        <f>[4]Omdannede_foderprodukter_husdyr!BU4</f>
        <v>0</v>
      </c>
    </row>
    <row r="5" spans="1:73" x14ac:dyDescent="0.3">
      <c r="A5">
        <f>[4]Omdannede_foderprodukter_husdyr!A5</f>
        <v>1</v>
      </c>
      <c r="B5" t="str">
        <f>[4]Omdannede_foderprodukter_husdyr!B5</f>
        <v>Afgraesning_grazed_1</v>
      </c>
      <c r="C5" t="str">
        <f>[4]Omdannede_foderprodukter_husdyr!C5</f>
        <v>Afgraesning_1_grazed_conv</v>
      </c>
      <c r="D5">
        <f>[4]Omdannede_foderprodukter_husdyr!D5</f>
        <v>180</v>
      </c>
      <c r="E5" t="str">
        <f>[4]Omdannede_foderprodukter_husdyr!E5</f>
        <v>Grass_and_grass_clover_conv</v>
      </c>
      <c r="F5">
        <f>[4]Omdannede_foderprodukter_husdyr!F5</f>
        <v>10</v>
      </c>
      <c r="G5">
        <f>[4]Omdannede_foderprodukter_husdyr!G5</f>
        <v>10</v>
      </c>
      <c r="H5">
        <f>[4]Omdannede_foderprodukter_husdyr!H5</f>
        <v>10</v>
      </c>
      <c r="I5">
        <f>[4]Omdannede_foderprodukter_husdyr!I5</f>
        <v>10</v>
      </c>
      <c r="J5">
        <f>[4]Omdannede_foderprodukter_husdyr!J5</f>
        <v>10</v>
      </c>
      <c r="K5">
        <f>[4]Omdannede_foderprodukter_husdyr!K5</f>
        <v>10</v>
      </c>
      <c r="L5" t="str">
        <f>[4]Omdannede_foderprodukter_husdyr!L5</f>
        <v>Standard afgræsning med standard tab</v>
      </c>
      <c r="M5" t="str">
        <f>[4]Omdannede_foderprodukter_husdyr!M5</f>
        <v>Ja</v>
      </c>
      <c r="N5" t="str">
        <f>[4]Omdannede_foderprodukter_husdyr!N5</f>
        <v>Afgraesningstab_afgraesning_1_conv</v>
      </c>
      <c r="O5">
        <f>[4]Omdannede_foderprodukter_husdyr!O5</f>
        <v>100</v>
      </c>
      <c r="P5">
        <f>[4]Omdannede_foderprodukter_husdyr!P5</f>
        <v>100</v>
      </c>
      <c r="Q5">
        <f>[4]Omdannede_foderprodukter_husdyr!Q5</f>
        <v>100</v>
      </c>
      <c r="R5">
        <f>[4]Omdannede_foderprodukter_husdyr!R5</f>
        <v>100</v>
      </c>
      <c r="S5">
        <f>[4]Omdannede_foderprodukter_husdyr!S5</f>
        <v>100</v>
      </c>
      <c r="T5">
        <f>[4]Omdannede_foderprodukter_husdyr!T5</f>
        <v>100</v>
      </c>
      <c r="U5">
        <f>[4]Omdannede_foderprodukter_husdyr!U5</f>
        <v>0</v>
      </c>
      <c r="V5">
        <f>[4]Omdannede_foderprodukter_husdyr!V5</f>
        <v>0</v>
      </c>
      <c r="W5">
        <f>[4]Omdannede_foderprodukter_husdyr!W5</f>
        <v>0</v>
      </c>
      <c r="X5">
        <f>[4]Omdannede_foderprodukter_husdyr!X5</f>
        <v>0</v>
      </c>
      <c r="Y5">
        <f>[4]Omdannede_foderprodukter_husdyr!Y5</f>
        <v>0</v>
      </c>
      <c r="Z5">
        <f>[4]Omdannede_foderprodukter_husdyr!Z5</f>
        <v>0</v>
      </c>
      <c r="AA5">
        <f>[4]Omdannede_foderprodukter_husdyr!AA5</f>
        <v>0</v>
      </c>
      <c r="AB5">
        <f>[4]Omdannede_foderprodukter_husdyr!AB5</f>
        <v>0</v>
      </c>
      <c r="AC5">
        <f>[4]Omdannede_foderprodukter_husdyr!AC5</f>
        <v>0</v>
      </c>
      <c r="AD5">
        <f>[4]Omdannede_foderprodukter_husdyr!AD5</f>
        <v>0</v>
      </c>
      <c r="AE5">
        <f>[4]Omdannede_foderprodukter_husdyr!AE5</f>
        <v>0</v>
      </c>
      <c r="AF5">
        <f>[4]Omdannede_foderprodukter_husdyr!AF5</f>
        <v>0</v>
      </c>
      <c r="AG5">
        <f>[4]Omdannede_foderprodukter_husdyr!AG5</f>
        <v>0</v>
      </c>
      <c r="AH5">
        <f>[4]Omdannede_foderprodukter_husdyr!AH5</f>
        <v>181.626006259945</v>
      </c>
      <c r="AI5">
        <f>[4]Omdannede_foderprodukter_husdyr!AI5</f>
        <v>450.00000233204003</v>
      </c>
      <c r="AJ5">
        <f>[4]Omdannede_foderprodukter_husdyr!AJ5</f>
        <v>27.0203229895893</v>
      </c>
      <c r="AK5">
        <f>[4]Omdannede_foderprodukter_husdyr!AK5</f>
        <v>3.6646866480221498</v>
      </c>
      <c r="AL5">
        <f>[4]Omdannede_foderprodukter_husdyr!AL5</f>
        <v>28.092453829169798</v>
      </c>
      <c r="AM5">
        <f>[4]Omdannede_foderprodukter_husdyr!AM5</f>
        <v>16.549135894677399</v>
      </c>
      <c r="AN5">
        <f>[4]Omdannede_foderprodukter_husdyr!AN5</f>
        <v>0</v>
      </c>
      <c r="AO5" t="str">
        <f>[4]Omdannede_foderprodukter_husdyr!AO5</f>
        <v>Skårlægning*</v>
      </c>
      <c r="AP5">
        <f>[4]Omdannede_foderprodukter_husdyr!AP5</f>
        <v>2.7529097308036103</v>
      </c>
      <c r="AQ5">
        <f>[4]Omdannede_foderprodukter_husdyr!AQ5</f>
        <v>-1</v>
      </c>
      <c r="AR5" t="str">
        <f>[4]Omdannede_foderprodukter_husdyr!AR5</f>
        <v>Stængelbrydning*</v>
      </c>
      <c r="AS5">
        <f>[4]Omdannede_foderprodukter_husdyr!AS5</f>
        <v>1.1011638923214442</v>
      </c>
      <c r="AT5">
        <f>[4]Omdannede_foderprodukter_husdyr!AT5</f>
        <v>-1</v>
      </c>
      <c r="AU5" t="str">
        <f>[4]Omdannede_foderprodukter_husdyr!AU5</f>
        <v>Sammenrivning*</v>
      </c>
      <c r="AV5">
        <f>[4]Omdannede_foderprodukter_husdyr!AV5</f>
        <v>2.7529097308036103</v>
      </c>
      <c r="AW5">
        <f>[4]Omdannede_foderprodukter_husdyr!AW5</f>
        <v>-1</v>
      </c>
      <c r="AX5" t="str">
        <f>[4]Omdannede_foderprodukter_husdyr!AX5</f>
        <v>Snitning*</v>
      </c>
      <c r="AY5">
        <f>[4]Omdannede_foderprodukter_husdyr!AY5</f>
        <v>5.5058194616072207</v>
      </c>
      <c r="AZ5">
        <f>[4]Omdannede_foderprodukter_husdyr!AZ5</f>
        <v>-1</v>
      </c>
      <c r="BA5">
        <f>[4]Omdannede_foderprodukter_husdyr!BA5</f>
        <v>0</v>
      </c>
      <c r="BB5">
        <f>[4]Omdannede_foderprodukter_husdyr!BB5</f>
        <v>0</v>
      </c>
      <c r="BC5">
        <f>[4]Omdannede_foderprodukter_husdyr!BC5</f>
        <v>0</v>
      </c>
      <c r="BD5">
        <f>[4]Omdannede_foderprodukter_husdyr!BD5</f>
        <v>0</v>
      </c>
      <c r="BE5">
        <f>[4]Omdannede_foderprodukter_husdyr!BE5</f>
        <v>0</v>
      </c>
      <c r="BF5" s="38">
        <f>[4]Omdannede_foderprodukter_husdyr!BF5</f>
        <v>0</v>
      </c>
      <c r="BG5">
        <f>[4]Omdannede_foderprodukter_husdyr!BG5</f>
        <v>0</v>
      </c>
      <c r="BH5">
        <f>[4]Omdannede_foderprodukter_husdyr!BH5</f>
        <v>-1.2112802815535886E-2</v>
      </c>
      <c r="BI5">
        <f>[4]Omdannede_foderprodukter_husdyr!BI5</f>
        <v>0</v>
      </c>
      <c r="BJ5">
        <f>[4]Omdannede_foderprodukter_husdyr!BJ5</f>
        <v>0</v>
      </c>
      <c r="BK5">
        <f>[4]Omdannede_foderprodukter_husdyr!BK5</f>
        <v>0</v>
      </c>
      <c r="BL5">
        <f>[4]Omdannede_foderprodukter_husdyr!BL5</f>
        <v>0</v>
      </c>
      <c r="BM5">
        <f>[4]Omdannede_foderprodukter_husdyr!BM5</f>
        <v>0</v>
      </c>
      <c r="BN5">
        <f>[4]Omdannede_foderprodukter_husdyr!BN5</f>
        <v>450.00000233204003</v>
      </c>
      <c r="BO5">
        <f>[4]Omdannede_foderprodukter_husdyr!BO5</f>
        <v>27.0203229895893</v>
      </c>
      <c r="BP5">
        <f>[4]Omdannede_foderprodukter_husdyr!BP5</f>
        <v>3.6646866480221498</v>
      </c>
      <c r="BQ5">
        <f>[4]Omdannede_foderprodukter_husdyr!BQ5</f>
        <v>28.092453829169798</v>
      </c>
      <c r="BR5">
        <f>[4]Omdannede_foderprodukter_husdyr!BR5</f>
        <v>16.549135894677399</v>
      </c>
      <c r="BS5">
        <f>[4]Omdannede_foderprodukter_husdyr!BS5</f>
        <v>168.87701868493312</v>
      </c>
      <c r="BT5">
        <f>[4]Omdannede_foderprodukter_husdyr!BT5</f>
        <v>0</v>
      </c>
      <c r="BU5">
        <f>[4]Omdannede_foderprodukter_husdyr!BU5</f>
        <v>0</v>
      </c>
    </row>
    <row r="6" spans="1:73" x14ac:dyDescent="0.3">
      <c r="A6">
        <f>[4]Omdannede_foderprodukter_husdyr!A6</f>
        <v>2</v>
      </c>
      <c r="B6" t="str">
        <f>[4]Omdannede_foderprodukter_husdyr!B6</f>
        <v>Ensilering_1_graes</v>
      </c>
      <c r="C6" t="str">
        <f>[4]Omdannede_foderprodukter_husdyr!C6</f>
        <v>Ensilage_graes_conv</v>
      </c>
      <c r="D6">
        <f>[4]Omdannede_foderprodukter_husdyr!D6</f>
        <v>359</v>
      </c>
      <c r="E6" t="str">
        <f>[4]Omdannede_foderprodukter_husdyr!E6</f>
        <v>Grass_and_grass_clover_conv</v>
      </c>
      <c r="F6">
        <f>[4]Omdannede_foderprodukter_husdyr!F6</f>
        <v>15.1</v>
      </c>
      <c r="G6">
        <f>[4]Omdannede_foderprodukter_husdyr!G6</f>
        <v>15.1</v>
      </c>
      <c r="H6">
        <f>[4]Omdannede_foderprodukter_husdyr!H6</f>
        <v>3.9</v>
      </c>
      <c r="I6">
        <f>[4]Omdannede_foderprodukter_husdyr!I6</f>
        <v>0</v>
      </c>
      <c r="J6">
        <f>[4]Omdannede_foderprodukter_husdyr!J6</f>
        <v>0</v>
      </c>
      <c r="K6">
        <f>[4]Omdannede_foderprodukter_husdyr!K6</f>
        <v>15.1</v>
      </c>
      <c r="L6" t="str">
        <f>[4]Omdannede_foderprodukter_husdyr!L6</f>
        <v xml:space="preserve">Standard ensilering med standard tab </v>
      </c>
      <c r="M6" t="str">
        <f>[4]Omdannede_foderprodukter_husdyr!M6</f>
        <v>Nej</v>
      </c>
      <c r="N6">
        <f>[4]Omdannede_foderprodukter_husdyr!N6</f>
        <v>0</v>
      </c>
      <c r="O6">
        <f>[4]Omdannede_foderprodukter_husdyr!O6</f>
        <v>0</v>
      </c>
      <c r="P6">
        <f>[4]Omdannede_foderprodukter_husdyr!P6</f>
        <v>0</v>
      </c>
      <c r="Q6">
        <f>[4]Omdannede_foderprodukter_husdyr!Q6</f>
        <v>0</v>
      </c>
      <c r="R6">
        <f>[4]Omdannede_foderprodukter_husdyr!R6</f>
        <v>0</v>
      </c>
      <c r="S6">
        <f>[4]Omdannede_foderprodukter_husdyr!S6</f>
        <v>0</v>
      </c>
      <c r="T6">
        <f>[4]Omdannede_foderprodukter_husdyr!T6</f>
        <v>0</v>
      </c>
      <c r="U6">
        <f>[4]Omdannede_foderprodukter_husdyr!U6</f>
        <v>100</v>
      </c>
      <c r="V6">
        <f>[4]Omdannede_foderprodukter_husdyr!V6</f>
        <v>0</v>
      </c>
      <c r="W6">
        <f>[4]Omdannede_foderprodukter_husdyr!W6</f>
        <v>0</v>
      </c>
      <c r="X6">
        <f>[4]Omdannede_foderprodukter_husdyr!X6</f>
        <v>100</v>
      </c>
      <c r="Y6">
        <f>[4]Omdannede_foderprodukter_husdyr!Y6</f>
        <v>0</v>
      </c>
      <c r="Z6">
        <f>[4]Omdannede_foderprodukter_husdyr!Z6</f>
        <v>0</v>
      </c>
      <c r="AA6">
        <f>[4]Omdannede_foderprodukter_husdyr!AA6</f>
        <v>0</v>
      </c>
      <c r="AB6">
        <f>[4]Omdannede_foderprodukter_husdyr!AB6</f>
        <v>0</v>
      </c>
      <c r="AC6">
        <f>[4]Omdannede_foderprodukter_husdyr!AC6</f>
        <v>100</v>
      </c>
      <c r="AD6">
        <f>[4]Omdannede_foderprodukter_husdyr!AD6</f>
        <v>0</v>
      </c>
      <c r="AE6">
        <f>[4]Omdannede_foderprodukter_husdyr!AE6</f>
        <v>100</v>
      </c>
      <c r="AF6">
        <f>[4]Omdannede_foderprodukter_husdyr!AF6</f>
        <v>0</v>
      </c>
      <c r="AG6">
        <f>[4]Omdannede_foderprodukter_husdyr!AG6</f>
        <v>0</v>
      </c>
      <c r="AH6">
        <f>[4]Omdannede_foderprodukter_husdyr!AH6</f>
        <v>181.626006259945</v>
      </c>
      <c r="AI6">
        <f>[4]Omdannede_foderprodukter_husdyr!AI6</f>
        <v>450.00000233204003</v>
      </c>
      <c r="AJ6">
        <f>[4]Omdannede_foderprodukter_husdyr!AJ6</f>
        <v>27.0203229895893</v>
      </c>
      <c r="AK6">
        <f>[4]Omdannede_foderprodukter_husdyr!AK6</f>
        <v>3.6646866480221498</v>
      </c>
      <c r="AL6">
        <f>[4]Omdannede_foderprodukter_husdyr!AL6</f>
        <v>28.092453829169798</v>
      </c>
      <c r="AM6">
        <f>[4]Omdannede_foderprodukter_husdyr!AM6</f>
        <v>16.549135894677399</v>
      </c>
      <c r="AN6">
        <f>[4]Omdannede_foderprodukter_husdyr!AN6</f>
        <v>0</v>
      </c>
      <c r="AO6" t="str">
        <f>[4]Omdannede_foderprodukter_husdyr!AO6</f>
        <v>Læsning og indlægning</v>
      </c>
      <c r="AP6">
        <f>[4]Omdannede_foderprodukter_husdyr!AP6</f>
        <v>2.7529097308036103</v>
      </c>
      <c r="AQ6">
        <f>[4]Omdannede_foderprodukter_husdyr!AQ6</f>
        <v>1</v>
      </c>
      <c r="AR6">
        <f>[4]Omdannede_foderprodukter_husdyr!AR6</f>
        <v>0</v>
      </c>
      <c r="AS6">
        <f>[4]Omdannede_foderprodukter_husdyr!AS6</f>
        <v>0</v>
      </c>
      <c r="AT6">
        <f>[4]Omdannede_foderprodukter_husdyr!AT6</f>
        <v>0</v>
      </c>
      <c r="AU6">
        <f>[4]Omdannede_foderprodukter_husdyr!AU6</f>
        <v>0</v>
      </c>
      <c r="AV6">
        <f>[4]Omdannede_foderprodukter_husdyr!AV6</f>
        <v>0</v>
      </c>
      <c r="AW6">
        <f>[4]Omdannede_foderprodukter_husdyr!AW6</f>
        <v>0</v>
      </c>
      <c r="AX6">
        <f>[4]Omdannede_foderprodukter_husdyr!AX6</f>
        <v>0</v>
      </c>
      <c r="AY6">
        <f>[4]Omdannede_foderprodukter_husdyr!AY6</f>
        <v>0</v>
      </c>
      <c r="AZ6">
        <f>[4]Omdannede_foderprodukter_husdyr!AZ6</f>
        <v>0</v>
      </c>
      <c r="BA6">
        <f>[4]Omdannede_foderprodukter_husdyr!BA6</f>
        <v>0</v>
      </c>
      <c r="BB6">
        <f>[4]Omdannede_foderprodukter_husdyr!BB6</f>
        <v>0</v>
      </c>
      <c r="BC6">
        <f>[4]Omdannede_foderprodukter_husdyr!BC6</f>
        <v>0</v>
      </c>
      <c r="BD6" t="str">
        <f>[4]Omdannede_foderprodukter_husdyr!BD6</f>
        <v>Transport, traktor</v>
      </c>
      <c r="BE6">
        <f>[4]Omdannede_foderprodukter_husdyr!BE6</f>
        <v>5</v>
      </c>
      <c r="BF6" s="38">
        <f>[4]Omdannede_foderprodukter_husdyr!BF6</f>
        <v>5.5058194616072207</v>
      </c>
      <c r="BG6">
        <f>[4]Omdannede_foderprodukter_husdyr!BG6</f>
        <v>1</v>
      </c>
      <c r="BH6">
        <f>[4]Omdannede_foderprodukter_husdyr!BH6</f>
        <v>8.2587291924108314E-3</v>
      </c>
      <c r="BI6">
        <f>[4]Omdannede_foderprodukter_husdyr!BI6</f>
        <v>0</v>
      </c>
      <c r="BJ6" t="str">
        <f>[4]Omdannede_foderprodukter_husdyr!BJ6</f>
        <v>Silage_plastic_1</v>
      </c>
      <c r="BK6">
        <f>[4]Omdannede_foderprodukter_husdyr!BK6</f>
        <v>1</v>
      </c>
      <c r="BL6">
        <f>[4]Omdannede_foderprodukter_husdyr!BL6</f>
        <v>1E-3</v>
      </c>
      <c r="BM6">
        <f>[4]Omdannede_foderprodukter_husdyr!BM6</f>
        <v>0</v>
      </c>
      <c r="BN6">
        <f>[4]Omdannede_foderprodukter_husdyr!BN6</f>
        <v>450.00000233204008</v>
      </c>
      <c r="BO6">
        <f>[4]Omdannede_foderprodukter_husdyr!BO6</f>
        <v>30.5848414522913</v>
      </c>
      <c r="BP6">
        <f>[4]Omdannede_foderprodukter_husdyr!BP6</f>
        <v>4.3164742615101881</v>
      </c>
      <c r="BQ6">
        <f>[4]Omdannede_foderprodukter_husdyr!BQ6</f>
        <v>33.088873768162301</v>
      </c>
      <c r="BR6">
        <f>[4]Omdannede_foderprodukter_husdyr!BR6</f>
        <v>16.549135894677399</v>
      </c>
      <c r="BS6">
        <f>[4]Omdannede_foderprodukter_husdyr!BS6</f>
        <v>191.15525907682064</v>
      </c>
      <c r="BT6">
        <f>[4]Omdannede_foderprodukter_husdyr!BT6</f>
        <v>0</v>
      </c>
      <c r="BU6">
        <f>[4]Omdannede_foderprodukter_husdyr!BU6</f>
        <v>0</v>
      </c>
    </row>
    <row r="7" spans="1:73" x14ac:dyDescent="0.3">
      <c r="A7">
        <f>[4]Omdannede_foderprodukter_husdyr!A7</f>
        <v>3</v>
      </c>
      <c r="B7" t="str">
        <f>[4]Omdannede_foderprodukter_husdyr!B7</f>
        <v>Ensilering_1_majs</v>
      </c>
      <c r="C7" t="str">
        <f>[4]Omdannede_foderprodukter_husdyr!C7</f>
        <v>Ensilage_majs_conv</v>
      </c>
      <c r="D7">
        <f>[4]Omdannede_foderprodukter_husdyr!D7</f>
        <v>349</v>
      </c>
      <c r="E7" t="str">
        <f>[4]Omdannede_foderprodukter_husdyr!E7</f>
        <v>Maize_whole_crop_fresh_conv</v>
      </c>
      <c r="F7">
        <f>[4]Omdannede_foderprodukter_husdyr!F7</f>
        <v>15.1</v>
      </c>
      <c r="G7">
        <f>[4]Omdannede_foderprodukter_husdyr!G7</f>
        <v>15.1</v>
      </c>
      <c r="H7">
        <f>[4]Omdannede_foderprodukter_husdyr!H7</f>
        <v>3.9</v>
      </c>
      <c r="I7">
        <f>[4]Omdannede_foderprodukter_husdyr!I7</f>
        <v>0</v>
      </c>
      <c r="J7">
        <f>[4]Omdannede_foderprodukter_husdyr!J7</f>
        <v>0</v>
      </c>
      <c r="K7">
        <f>[4]Omdannede_foderprodukter_husdyr!K7</f>
        <v>15.1</v>
      </c>
      <c r="L7" t="str">
        <f>[4]Omdannede_foderprodukter_husdyr!L7</f>
        <v xml:space="preserve">Standard ensilering med standard tab </v>
      </c>
      <c r="M7" t="str">
        <f>[4]Omdannede_foderprodukter_husdyr!M7</f>
        <v>Nej</v>
      </c>
      <c r="N7">
        <f>[4]Omdannede_foderprodukter_husdyr!N7</f>
        <v>0</v>
      </c>
      <c r="O7">
        <f>[4]Omdannede_foderprodukter_husdyr!O7</f>
        <v>0</v>
      </c>
      <c r="P7">
        <f>[4]Omdannede_foderprodukter_husdyr!P7</f>
        <v>0</v>
      </c>
      <c r="Q7">
        <f>[4]Omdannede_foderprodukter_husdyr!Q7</f>
        <v>0</v>
      </c>
      <c r="R7">
        <f>[4]Omdannede_foderprodukter_husdyr!R7</f>
        <v>0</v>
      </c>
      <c r="S7">
        <f>[4]Omdannede_foderprodukter_husdyr!S7</f>
        <v>0</v>
      </c>
      <c r="T7">
        <f>[4]Omdannede_foderprodukter_husdyr!T7</f>
        <v>0</v>
      </c>
      <c r="U7">
        <f>[4]Omdannede_foderprodukter_husdyr!U7</f>
        <v>100</v>
      </c>
      <c r="V7">
        <f>[4]Omdannede_foderprodukter_husdyr!V7</f>
        <v>0</v>
      </c>
      <c r="W7">
        <f>[4]Omdannede_foderprodukter_husdyr!W7</f>
        <v>0</v>
      </c>
      <c r="X7">
        <f>[4]Omdannede_foderprodukter_husdyr!X7</f>
        <v>100</v>
      </c>
      <c r="Y7">
        <f>[4]Omdannede_foderprodukter_husdyr!Y7</f>
        <v>0</v>
      </c>
      <c r="Z7">
        <f>[4]Omdannede_foderprodukter_husdyr!Z7</f>
        <v>0</v>
      </c>
      <c r="AA7">
        <f>[4]Omdannede_foderprodukter_husdyr!AA7</f>
        <v>0</v>
      </c>
      <c r="AB7">
        <f>[4]Omdannede_foderprodukter_husdyr!AB7</f>
        <v>0</v>
      </c>
      <c r="AC7">
        <f>[4]Omdannede_foderprodukter_husdyr!AC7</f>
        <v>100</v>
      </c>
      <c r="AD7">
        <f>[4]Omdannede_foderprodukter_husdyr!AD7</f>
        <v>0</v>
      </c>
      <c r="AE7">
        <f>[4]Omdannede_foderprodukter_husdyr!AE7</f>
        <v>100</v>
      </c>
      <c r="AF7">
        <f>[4]Omdannede_foderprodukter_husdyr!AF7</f>
        <v>0</v>
      </c>
      <c r="AG7">
        <f>[4]Omdannede_foderprodukter_husdyr!AG7</f>
        <v>0</v>
      </c>
      <c r="AH7">
        <f>[4]Omdannede_foderprodukter_husdyr!AH7</f>
        <v>318</v>
      </c>
      <c r="AI7">
        <f>[4]Omdannede_foderprodukter_husdyr!AI7</f>
        <v>450</v>
      </c>
      <c r="AJ7">
        <f>[4]Omdannede_foderprodukter_husdyr!AJ7</f>
        <v>11.68</v>
      </c>
      <c r="AK7">
        <f>[4]Omdannede_foderprodukter_husdyr!AK7</f>
        <v>2.2000000000000002</v>
      </c>
      <c r="AL7">
        <f>[4]Omdannede_foderprodukter_husdyr!AL7</f>
        <v>11.3</v>
      </c>
      <c r="AM7">
        <f>[4]Omdannede_foderprodukter_husdyr!AM7</f>
        <v>17.7</v>
      </c>
      <c r="AN7">
        <f>[4]Omdannede_foderprodukter_husdyr!AN7</f>
        <v>0</v>
      </c>
      <c r="AO7" t="str">
        <f>[4]Omdannede_foderprodukter_husdyr!AO7</f>
        <v>Læsning og indlægning</v>
      </c>
      <c r="AP7">
        <f>[4]Omdannede_foderprodukter_husdyr!AP7</f>
        <v>1.5723270440251573</v>
      </c>
      <c r="AQ7">
        <f>[4]Omdannede_foderprodukter_husdyr!AQ7</f>
        <v>1</v>
      </c>
      <c r="AR7">
        <f>[4]Omdannede_foderprodukter_husdyr!AR7</f>
        <v>0</v>
      </c>
      <c r="AS7">
        <f>[4]Omdannede_foderprodukter_husdyr!AS7</f>
        <v>0</v>
      </c>
      <c r="AT7">
        <f>[4]Omdannede_foderprodukter_husdyr!AT7</f>
        <v>0</v>
      </c>
      <c r="AU7">
        <f>[4]Omdannede_foderprodukter_husdyr!AU7</f>
        <v>0</v>
      </c>
      <c r="AV7">
        <f>[4]Omdannede_foderprodukter_husdyr!AV7</f>
        <v>0</v>
      </c>
      <c r="AW7">
        <f>[4]Omdannede_foderprodukter_husdyr!AW7</f>
        <v>0</v>
      </c>
      <c r="AX7">
        <f>[4]Omdannede_foderprodukter_husdyr!AX7</f>
        <v>0</v>
      </c>
      <c r="AY7">
        <f>[4]Omdannede_foderprodukter_husdyr!AY7</f>
        <v>0</v>
      </c>
      <c r="AZ7">
        <f>[4]Omdannede_foderprodukter_husdyr!AZ7</f>
        <v>0</v>
      </c>
      <c r="BA7">
        <f>[4]Omdannede_foderprodukter_husdyr!BA7</f>
        <v>0</v>
      </c>
      <c r="BB7">
        <f>[4]Omdannede_foderprodukter_husdyr!BB7</f>
        <v>0</v>
      </c>
      <c r="BC7">
        <f>[4]Omdannede_foderprodukter_husdyr!BC7</f>
        <v>0</v>
      </c>
      <c r="BD7" t="str">
        <f>[4]Omdannede_foderprodukter_husdyr!BD7</f>
        <v>Transport, traktor</v>
      </c>
      <c r="BE7">
        <f>[4]Omdannede_foderprodukter_husdyr!BE7</f>
        <v>5</v>
      </c>
      <c r="BF7" s="38">
        <f>[4]Omdannede_foderprodukter_husdyr!BF7</f>
        <v>3.1446540880503147</v>
      </c>
      <c r="BG7">
        <f>[4]Omdannede_foderprodukter_husdyr!BG7</f>
        <v>1</v>
      </c>
      <c r="BH7">
        <f>[4]Omdannede_foderprodukter_husdyr!BH7</f>
        <v>4.7169811320754724E-3</v>
      </c>
      <c r="BI7">
        <f>[4]Omdannede_foderprodukter_husdyr!BI7</f>
        <v>0</v>
      </c>
      <c r="BJ7" t="str">
        <f>[4]Omdannede_foderprodukter_husdyr!BJ7</f>
        <v>Silage_plastic_1</v>
      </c>
      <c r="BK7">
        <f>[4]Omdannede_foderprodukter_husdyr!BK7</f>
        <v>1</v>
      </c>
      <c r="BL7">
        <f>[4]Omdannede_foderprodukter_husdyr!BL7</f>
        <v>1E-3</v>
      </c>
      <c r="BM7">
        <f>[4]Omdannede_foderprodukter_husdyr!BM7</f>
        <v>0</v>
      </c>
      <c r="BN7">
        <f>[4]Omdannede_foderprodukter_husdyr!BN7</f>
        <v>449.99999999999994</v>
      </c>
      <c r="BO7">
        <f>[4]Omdannede_foderprodukter_husdyr!BO7</f>
        <v>13.220824499411071</v>
      </c>
      <c r="BP7">
        <f>[4]Omdannede_foderprodukter_husdyr!BP7</f>
        <v>2.5912838633686688</v>
      </c>
      <c r="BQ7">
        <f>[4]Omdannede_foderprodukter_husdyr!BQ7</f>
        <v>13.309776207302708</v>
      </c>
      <c r="BR7">
        <f>[4]Omdannede_foderprodukter_husdyr!BR7</f>
        <v>17.7</v>
      </c>
      <c r="BS7">
        <f>[4]Omdannede_foderprodukter_husdyr!BS7</f>
        <v>82.630153121319196</v>
      </c>
      <c r="BT7">
        <f>[4]Omdannede_foderprodukter_husdyr!BT7</f>
        <v>0</v>
      </c>
      <c r="BU7">
        <f>[4]Omdannede_foderprodukter_husdyr!BU7</f>
        <v>0</v>
      </c>
    </row>
    <row r="8" spans="1:73" x14ac:dyDescent="0.3">
      <c r="A8">
        <f>[4]Omdannede_foderprodukter_husdyr!A8</f>
        <v>4</v>
      </c>
      <c r="B8" t="str">
        <f>[4]Omdannede_foderprodukter_husdyr!B8</f>
        <v>Afgraesning_1_grazed_organic</v>
      </c>
      <c r="C8" t="str">
        <f>[4]Omdannede_foderprodukter_husdyr!C8</f>
        <v>Afgraesning_1_grazed_org</v>
      </c>
      <c r="D8">
        <f>[4]Omdannede_foderprodukter_husdyr!D8</f>
        <v>180</v>
      </c>
      <c r="E8" t="str">
        <f>[4]Omdannede_foderprodukter_husdyr!E8</f>
        <v>Grass_and_grass_clover_org</v>
      </c>
      <c r="F8">
        <f>[4]Omdannede_foderprodukter_husdyr!F8</f>
        <v>10</v>
      </c>
      <c r="G8">
        <f>[4]Omdannede_foderprodukter_husdyr!G8</f>
        <v>10</v>
      </c>
      <c r="H8">
        <f>[4]Omdannede_foderprodukter_husdyr!H8</f>
        <v>10</v>
      </c>
      <c r="I8">
        <f>[4]Omdannede_foderprodukter_husdyr!I8</f>
        <v>10</v>
      </c>
      <c r="J8">
        <f>[4]Omdannede_foderprodukter_husdyr!J8</f>
        <v>10</v>
      </c>
      <c r="K8">
        <f>[4]Omdannede_foderprodukter_husdyr!K8</f>
        <v>10</v>
      </c>
      <c r="L8" t="str">
        <f>[4]Omdannede_foderprodukter_husdyr!L8</f>
        <v>Standard afgræsning med standard tab</v>
      </c>
      <c r="M8" t="str">
        <f>[4]Omdannede_foderprodukter_husdyr!M8</f>
        <v>Ja</v>
      </c>
      <c r="N8" t="str">
        <f>[4]Omdannede_foderprodukter_husdyr!N8</f>
        <v>Afgraesningstab_afgraesning_1_org</v>
      </c>
      <c r="O8">
        <f>[4]Omdannede_foderprodukter_husdyr!O8</f>
        <v>100</v>
      </c>
      <c r="P8">
        <f>[4]Omdannede_foderprodukter_husdyr!P8</f>
        <v>100</v>
      </c>
      <c r="Q8">
        <f>[4]Omdannede_foderprodukter_husdyr!Q8</f>
        <v>100</v>
      </c>
      <c r="R8">
        <f>[4]Omdannede_foderprodukter_husdyr!R8</f>
        <v>100</v>
      </c>
      <c r="S8">
        <f>[4]Omdannede_foderprodukter_husdyr!S8</f>
        <v>100</v>
      </c>
      <c r="T8">
        <f>[4]Omdannede_foderprodukter_husdyr!T8</f>
        <v>100</v>
      </c>
      <c r="U8">
        <f>[4]Omdannede_foderprodukter_husdyr!U8</f>
        <v>0</v>
      </c>
      <c r="V8">
        <f>[4]Omdannede_foderprodukter_husdyr!V8</f>
        <v>0</v>
      </c>
      <c r="W8">
        <f>[4]Omdannede_foderprodukter_husdyr!W8</f>
        <v>0</v>
      </c>
      <c r="X8">
        <f>[4]Omdannede_foderprodukter_husdyr!X8</f>
        <v>0</v>
      </c>
      <c r="Y8">
        <f>[4]Omdannede_foderprodukter_husdyr!Y8</f>
        <v>0</v>
      </c>
      <c r="Z8">
        <f>[4]Omdannede_foderprodukter_husdyr!Z8</f>
        <v>0</v>
      </c>
      <c r="AA8">
        <f>[4]Omdannede_foderprodukter_husdyr!AA8</f>
        <v>0</v>
      </c>
      <c r="AB8">
        <f>[4]Omdannede_foderprodukter_husdyr!AB8</f>
        <v>0</v>
      </c>
      <c r="AC8">
        <f>[4]Omdannede_foderprodukter_husdyr!AC8</f>
        <v>0</v>
      </c>
      <c r="AD8">
        <f>[4]Omdannede_foderprodukter_husdyr!AD8</f>
        <v>0</v>
      </c>
      <c r="AE8">
        <f>[4]Omdannede_foderprodukter_husdyr!AE8</f>
        <v>0</v>
      </c>
      <c r="AF8">
        <f>[4]Omdannede_foderprodukter_husdyr!AF8</f>
        <v>0</v>
      </c>
      <c r="AG8">
        <f>[4]Omdannede_foderprodukter_husdyr!AG8</f>
        <v>0</v>
      </c>
      <c r="AH8">
        <f>[4]Omdannede_foderprodukter_husdyr!AH8</f>
        <v>181.16755850137801</v>
      </c>
      <c r="AI8">
        <f>[4]Omdannede_foderprodukter_husdyr!AI8</f>
        <v>450.00007165681598</v>
      </c>
      <c r="AJ8">
        <f>[4]Omdannede_foderprodukter_husdyr!AJ8</f>
        <v>26.523962609150399</v>
      </c>
      <c r="AK8">
        <f>[4]Omdannede_foderprodukter_husdyr!AK8</f>
        <v>3.6055782621371102</v>
      </c>
      <c r="AL8">
        <f>[4]Omdannede_foderprodukter_husdyr!AL8</f>
        <v>27.561193702598601</v>
      </c>
      <c r="AM8">
        <f>[4]Omdannede_foderprodukter_husdyr!AM8</f>
        <v>16.528960088099701</v>
      </c>
      <c r="AN8">
        <f>[4]Omdannede_foderprodukter_husdyr!AN8</f>
        <v>0</v>
      </c>
      <c r="AO8" t="str">
        <f>[4]Omdannede_foderprodukter_husdyr!AO8</f>
        <v>Skårlægning*</v>
      </c>
      <c r="AP8">
        <f>[4]Omdannede_foderprodukter_husdyr!AP8</f>
        <v>2.7598760182894271</v>
      </c>
      <c r="AQ8">
        <f>[4]Omdannede_foderprodukter_husdyr!AQ8</f>
        <v>-1</v>
      </c>
      <c r="AR8" t="str">
        <f>[4]Omdannede_foderprodukter_husdyr!AR8</f>
        <v>Stængelbrydning*</v>
      </c>
      <c r="AS8">
        <f>[4]Omdannede_foderprodukter_husdyr!AS8</f>
        <v>1.1039504073157709</v>
      </c>
      <c r="AT8">
        <f>[4]Omdannede_foderprodukter_husdyr!AT8</f>
        <v>-1</v>
      </c>
      <c r="AU8" t="str">
        <f>[4]Omdannede_foderprodukter_husdyr!AU8</f>
        <v>Sammenrivning*</v>
      </c>
      <c r="AV8">
        <f>[4]Omdannede_foderprodukter_husdyr!AV8</f>
        <v>2.7598760182894271</v>
      </c>
      <c r="AW8">
        <f>[4]Omdannede_foderprodukter_husdyr!AW8</f>
        <v>-1</v>
      </c>
      <c r="AX8" t="str">
        <f>[4]Omdannede_foderprodukter_husdyr!AX8</f>
        <v>Snitning*</v>
      </c>
      <c r="AY8">
        <f>[4]Omdannede_foderprodukter_husdyr!AY8</f>
        <v>5.5197520365788542</v>
      </c>
      <c r="AZ8">
        <f>[4]Omdannede_foderprodukter_husdyr!AZ8</f>
        <v>-1</v>
      </c>
      <c r="BA8">
        <f>[4]Omdannede_foderprodukter_husdyr!BA8</f>
        <v>0</v>
      </c>
      <c r="BB8">
        <f>[4]Omdannede_foderprodukter_husdyr!BB8</f>
        <v>0</v>
      </c>
      <c r="BC8">
        <f>[4]Omdannede_foderprodukter_husdyr!BC8</f>
        <v>0</v>
      </c>
      <c r="BD8">
        <f>[4]Omdannede_foderprodukter_husdyr!BD8</f>
        <v>0</v>
      </c>
      <c r="BE8">
        <f>[4]Omdannede_foderprodukter_husdyr!BE8</f>
        <v>0</v>
      </c>
      <c r="BF8" s="38">
        <f>[4]Omdannede_foderprodukter_husdyr!BF8</f>
        <v>0</v>
      </c>
      <c r="BG8">
        <f>[4]Omdannede_foderprodukter_husdyr!BG8</f>
        <v>0</v>
      </c>
      <c r="BH8">
        <f>[4]Omdannede_foderprodukter_husdyr!BH8</f>
        <v>-1.214345448047348E-2</v>
      </c>
      <c r="BI8">
        <f>[4]Omdannede_foderprodukter_husdyr!BI8</f>
        <v>0</v>
      </c>
      <c r="BJ8">
        <f>[4]Omdannede_foderprodukter_husdyr!BJ8</f>
        <v>0</v>
      </c>
      <c r="BK8">
        <f>[4]Omdannede_foderprodukter_husdyr!BK8</f>
        <v>0</v>
      </c>
      <c r="BL8">
        <f>[4]Omdannede_foderprodukter_husdyr!BL8</f>
        <v>0</v>
      </c>
      <c r="BM8">
        <f>[4]Omdannede_foderprodukter_husdyr!BM8</f>
        <v>0</v>
      </c>
      <c r="BN8">
        <f>[4]Omdannede_foderprodukter_husdyr!BN8</f>
        <v>450.00007165681598</v>
      </c>
      <c r="BO8">
        <f>[4]Omdannede_foderprodukter_husdyr!BO8</f>
        <v>26.523962609150399</v>
      </c>
      <c r="BP8">
        <f>[4]Omdannede_foderprodukter_husdyr!BP8</f>
        <v>3.6055782621371102</v>
      </c>
      <c r="BQ8">
        <f>[4]Omdannede_foderprodukter_husdyr!BQ8</f>
        <v>27.561193702598601</v>
      </c>
      <c r="BR8">
        <f>[4]Omdannede_foderprodukter_husdyr!BR8</f>
        <v>16.528960088099701</v>
      </c>
      <c r="BS8">
        <f>[4]Omdannede_foderprodukter_husdyr!BS8</f>
        <v>165.77476630718999</v>
      </c>
      <c r="BT8">
        <f>[4]Omdannede_foderprodukter_husdyr!BT8</f>
        <v>0</v>
      </c>
      <c r="BU8">
        <f>[4]Omdannede_foderprodukter_husdyr!BU8</f>
        <v>0</v>
      </c>
    </row>
    <row r="9" spans="1:73" x14ac:dyDescent="0.3">
      <c r="A9">
        <f>[4]Omdannede_foderprodukter_husdyr!A9</f>
        <v>5</v>
      </c>
      <c r="B9" t="str">
        <f>[4]Omdannede_foderprodukter_husdyr!B9</f>
        <v>Ensilering_1_graes_organic</v>
      </c>
      <c r="C9" t="str">
        <f>[4]Omdannede_foderprodukter_husdyr!C9</f>
        <v>Ensilage_graes_org</v>
      </c>
      <c r="D9">
        <f>[4]Omdannede_foderprodukter_husdyr!D9</f>
        <v>359</v>
      </c>
      <c r="E9" t="str">
        <f>[4]Omdannede_foderprodukter_husdyr!E9</f>
        <v>Grass_and_grass_clover_org</v>
      </c>
      <c r="F9">
        <f>[4]Omdannede_foderprodukter_husdyr!F9</f>
        <v>15.1</v>
      </c>
      <c r="G9">
        <f>[4]Omdannede_foderprodukter_husdyr!G9</f>
        <v>15.1</v>
      </c>
      <c r="H9">
        <f>[4]Omdannede_foderprodukter_husdyr!H9</f>
        <v>3.9</v>
      </c>
      <c r="I9">
        <f>[4]Omdannede_foderprodukter_husdyr!I9</f>
        <v>0</v>
      </c>
      <c r="J9">
        <f>[4]Omdannede_foderprodukter_husdyr!J9</f>
        <v>0</v>
      </c>
      <c r="K9">
        <f>[4]Omdannede_foderprodukter_husdyr!K9</f>
        <v>15.1</v>
      </c>
      <c r="L9" t="str">
        <f>[4]Omdannede_foderprodukter_husdyr!L9</f>
        <v xml:space="preserve">Standard ensilering med standard tab </v>
      </c>
      <c r="M9" t="str">
        <f>[4]Omdannede_foderprodukter_husdyr!M9</f>
        <v>Nej</v>
      </c>
      <c r="N9">
        <f>[4]Omdannede_foderprodukter_husdyr!N9</f>
        <v>0</v>
      </c>
      <c r="O9">
        <f>[4]Omdannede_foderprodukter_husdyr!O9</f>
        <v>0</v>
      </c>
      <c r="P9">
        <f>[4]Omdannede_foderprodukter_husdyr!P9</f>
        <v>0</v>
      </c>
      <c r="Q9">
        <f>[4]Omdannede_foderprodukter_husdyr!Q9</f>
        <v>0</v>
      </c>
      <c r="R9">
        <f>[4]Omdannede_foderprodukter_husdyr!R9</f>
        <v>0</v>
      </c>
      <c r="S9">
        <f>[4]Omdannede_foderprodukter_husdyr!S9</f>
        <v>0</v>
      </c>
      <c r="T9">
        <f>[4]Omdannede_foderprodukter_husdyr!T9</f>
        <v>0</v>
      </c>
      <c r="U9">
        <f>[4]Omdannede_foderprodukter_husdyr!U9</f>
        <v>100</v>
      </c>
      <c r="V9">
        <f>[4]Omdannede_foderprodukter_husdyr!V9</f>
        <v>0</v>
      </c>
      <c r="W9">
        <f>[4]Omdannede_foderprodukter_husdyr!W9</f>
        <v>0</v>
      </c>
      <c r="X9">
        <f>[4]Omdannede_foderprodukter_husdyr!X9</f>
        <v>100</v>
      </c>
      <c r="Y9">
        <f>[4]Omdannede_foderprodukter_husdyr!Y9</f>
        <v>0</v>
      </c>
      <c r="Z9">
        <f>[4]Omdannede_foderprodukter_husdyr!Z9</f>
        <v>0</v>
      </c>
      <c r="AA9">
        <f>[4]Omdannede_foderprodukter_husdyr!AA9</f>
        <v>0</v>
      </c>
      <c r="AB9">
        <f>[4]Omdannede_foderprodukter_husdyr!AB9</f>
        <v>0</v>
      </c>
      <c r="AC9">
        <f>[4]Omdannede_foderprodukter_husdyr!AC9</f>
        <v>100</v>
      </c>
      <c r="AD9">
        <f>[4]Omdannede_foderprodukter_husdyr!AD9</f>
        <v>0</v>
      </c>
      <c r="AE9">
        <f>[4]Omdannede_foderprodukter_husdyr!AE9</f>
        <v>100</v>
      </c>
      <c r="AF9">
        <f>[4]Omdannede_foderprodukter_husdyr!AF9</f>
        <v>0</v>
      </c>
      <c r="AG9">
        <f>[4]Omdannede_foderprodukter_husdyr!AG9</f>
        <v>0</v>
      </c>
      <c r="AH9">
        <f>[4]Omdannede_foderprodukter_husdyr!AH9</f>
        <v>181.16755850137801</v>
      </c>
      <c r="AI9">
        <f>[4]Omdannede_foderprodukter_husdyr!AI9</f>
        <v>450.00007165681598</v>
      </c>
      <c r="AJ9">
        <f>[4]Omdannede_foderprodukter_husdyr!AJ9</f>
        <v>26.523962609150399</v>
      </c>
      <c r="AK9">
        <f>[4]Omdannede_foderprodukter_husdyr!AK9</f>
        <v>3.6055782621371102</v>
      </c>
      <c r="AL9">
        <f>[4]Omdannede_foderprodukter_husdyr!AL9</f>
        <v>27.561193702598601</v>
      </c>
      <c r="AM9">
        <f>[4]Omdannede_foderprodukter_husdyr!AM9</f>
        <v>16.528960088099701</v>
      </c>
      <c r="AN9">
        <f>[4]Omdannede_foderprodukter_husdyr!AN9</f>
        <v>0</v>
      </c>
      <c r="AO9" t="str">
        <f>[4]Omdannede_foderprodukter_husdyr!AO9</f>
        <v>Læsning og indlægning</v>
      </c>
      <c r="AP9">
        <f>[4]Omdannede_foderprodukter_husdyr!AP9</f>
        <v>2.7598760182894271</v>
      </c>
      <c r="AQ9">
        <f>[4]Omdannede_foderprodukter_husdyr!AQ9</f>
        <v>1</v>
      </c>
      <c r="AR9">
        <f>[4]Omdannede_foderprodukter_husdyr!AR9</f>
        <v>0</v>
      </c>
      <c r="AS9">
        <f>[4]Omdannede_foderprodukter_husdyr!AS9</f>
        <v>0</v>
      </c>
      <c r="AT9">
        <f>[4]Omdannede_foderprodukter_husdyr!AT9</f>
        <v>0</v>
      </c>
      <c r="AU9">
        <f>[4]Omdannede_foderprodukter_husdyr!AU9</f>
        <v>0</v>
      </c>
      <c r="AV9">
        <f>[4]Omdannede_foderprodukter_husdyr!AV9</f>
        <v>0</v>
      </c>
      <c r="AW9">
        <f>[4]Omdannede_foderprodukter_husdyr!AW9</f>
        <v>0</v>
      </c>
      <c r="AX9">
        <f>[4]Omdannede_foderprodukter_husdyr!AX9</f>
        <v>0</v>
      </c>
      <c r="AY9">
        <f>[4]Omdannede_foderprodukter_husdyr!AY9</f>
        <v>0</v>
      </c>
      <c r="AZ9">
        <f>[4]Omdannede_foderprodukter_husdyr!AZ9</f>
        <v>0</v>
      </c>
      <c r="BA9">
        <f>[4]Omdannede_foderprodukter_husdyr!BA9</f>
        <v>0</v>
      </c>
      <c r="BB9">
        <f>[4]Omdannede_foderprodukter_husdyr!BB9</f>
        <v>0</v>
      </c>
      <c r="BC9">
        <f>[4]Omdannede_foderprodukter_husdyr!BC9</f>
        <v>0</v>
      </c>
      <c r="BD9" t="str">
        <f>[4]Omdannede_foderprodukter_husdyr!BD9</f>
        <v>Transport, traktor</v>
      </c>
      <c r="BE9">
        <f>[4]Omdannede_foderprodukter_husdyr!BE9</f>
        <v>5</v>
      </c>
      <c r="BF9" s="38">
        <f>[4]Omdannede_foderprodukter_husdyr!BF9</f>
        <v>5.5197520365788542</v>
      </c>
      <c r="BG9">
        <f>[4]Omdannede_foderprodukter_husdyr!BG9</f>
        <v>1</v>
      </c>
      <c r="BH9">
        <f>[4]Omdannede_foderprodukter_husdyr!BH9</f>
        <v>8.2796280548682807E-3</v>
      </c>
      <c r="BI9">
        <f>[4]Omdannede_foderprodukter_husdyr!BI9</f>
        <v>0</v>
      </c>
      <c r="BJ9" t="str">
        <f>[4]Omdannede_foderprodukter_husdyr!BJ9</f>
        <v>Silage_plastic_1</v>
      </c>
      <c r="BK9">
        <f>[4]Omdannede_foderprodukter_husdyr!BK9</f>
        <v>1</v>
      </c>
      <c r="BL9">
        <f>[4]Omdannede_foderprodukter_husdyr!BL9</f>
        <v>1E-3</v>
      </c>
      <c r="BM9">
        <f>[4]Omdannede_foderprodukter_husdyr!BM9</f>
        <v>0</v>
      </c>
      <c r="BN9">
        <f>[4]Omdannede_foderprodukter_husdyr!BN9</f>
        <v>450.00007165681598</v>
      </c>
      <c r="BO9">
        <f>[4]Omdannede_foderprodukter_husdyr!BO9</f>
        <v>30.023001257236196</v>
      </c>
      <c r="BP9">
        <f>[4]Omdannede_foderprodukter_husdyr!BP9</f>
        <v>4.2468530767221555</v>
      </c>
      <c r="BQ9">
        <f>[4]Omdannede_foderprodukter_husdyr!BQ9</f>
        <v>32.463125680328147</v>
      </c>
      <c r="BR9">
        <f>[4]Omdannede_foderprodukter_husdyr!BR9</f>
        <v>16.528960088099701</v>
      </c>
      <c r="BS9">
        <f>[4]Omdannede_foderprodukter_husdyr!BS9</f>
        <v>187.64375785772623</v>
      </c>
      <c r="BT9">
        <f>[4]Omdannede_foderprodukter_husdyr!BT9</f>
        <v>0</v>
      </c>
      <c r="BU9">
        <f>[4]Omdannede_foderprodukter_husdyr!BU9</f>
        <v>0</v>
      </c>
    </row>
    <row r="10" spans="1:73" x14ac:dyDescent="0.3">
      <c r="A10">
        <f>[4]Omdannede_foderprodukter_husdyr!A10</f>
        <v>6</v>
      </c>
      <c r="B10" t="str">
        <f>[4]Omdannede_foderprodukter_husdyr!B10</f>
        <v>Ensilering_1_majs_organic</v>
      </c>
      <c r="C10" t="str">
        <f>[4]Omdannede_foderprodukter_husdyr!C10</f>
        <v>Ensilage_majs_org</v>
      </c>
      <c r="D10">
        <f>[4]Omdannede_foderprodukter_husdyr!D10</f>
        <v>349</v>
      </c>
      <c r="E10" t="str">
        <f>[4]Omdannede_foderprodukter_husdyr!E10</f>
        <v>Maize_whole_crop_fresh_org</v>
      </c>
      <c r="F10">
        <f>[4]Omdannede_foderprodukter_husdyr!F10</f>
        <v>15.1</v>
      </c>
      <c r="G10">
        <f>[4]Omdannede_foderprodukter_husdyr!G10</f>
        <v>15.1</v>
      </c>
      <c r="H10">
        <f>[4]Omdannede_foderprodukter_husdyr!H10</f>
        <v>3.9</v>
      </c>
      <c r="I10">
        <f>[4]Omdannede_foderprodukter_husdyr!I10</f>
        <v>0</v>
      </c>
      <c r="J10">
        <f>[4]Omdannede_foderprodukter_husdyr!J10</f>
        <v>0</v>
      </c>
      <c r="K10">
        <f>[4]Omdannede_foderprodukter_husdyr!K10</f>
        <v>15.1</v>
      </c>
      <c r="L10" t="str">
        <f>[4]Omdannede_foderprodukter_husdyr!L10</f>
        <v xml:space="preserve">Standard ensilering med standard tab </v>
      </c>
      <c r="M10" t="str">
        <f>[4]Omdannede_foderprodukter_husdyr!M10</f>
        <v>Nej</v>
      </c>
      <c r="N10">
        <f>[4]Omdannede_foderprodukter_husdyr!N10</f>
        <v>0</v>
      </c>
      <c r="O10">
        <f>[4]Omdannede_foderprodukter_husdyr!O10</f>
        <v>0</v>
      </c>
      <c r="P10">
        <f>[4]Omdannede_foderprodukter_husdyr!P10</f>
        <v>0</v>
      </c>
      <c r="Q10">
        <f>[4]Omdannede_foderprodukter_husdyr!Q10</f>
        <v>0</v>
      </c>
      <c r="R10">
        <f>[4]Omdannede_foderprodukter_husdyr!R10</f>
        <v>0</v>
      </c>
      <c r="S10">
        <f>[4]Omdannede_foderprodukter_husdyr!S10</f>
        <v>0</v>
      </c>
      <c r="T10">
        <f>[4]Omdannede_foderprodukter_husdyr!T10</f>
        <v>0</v>
      </c>
      <c r="U10">
        <f>[4]Omdannede_foderprodukter_husdyr!U10</f>
        <v>100</v>
      </c>
      <c r="V10">
        <f>[4]Omdannede_foderprodukter_husdyr!V10</f>
        <v>0</v>
      </c>
      <c r="W10">
        <f>[4]Omdannede_foderprodukter_husdyr!W10</f>
        <v>0</v>
      </c>
      <c r="X10">
        <f>[4]Omdannede_foderprodukter_husdyr!X10</f>
        <v>100</v>
      </c>
      <c r="Y10">
        <f>[4]Omdannede_foderprodukter_husdyr!Y10</f>
        <v>0</v>
      </c>
      <c r="Z10">
        <f>[4]Omdannede_foderprodukter_husdyr!Z10</f>
        <v>0</v>
      </c>
      <c r="AA10">
        <f>[4]Omdannede_foderprodukter_husdyr!AA10</f>
        <v>0</v>
      </c>
      <c r="AB10">
        <f>[4]Omdannede_foderprodukter_husdyr!AB10</f>
        <v>0</v>
      </c>
      <c r="AC10">
        <f>[4]Omdannede_foderprodukter_husdyr!AC10</f>
        <v>100</v>
      </c>
      <c r="AD10">
        <f>[4]Omdannede_foderprodukter_husdyr!AD10</f>
        <v>0</v>
      </c>
      <c r="AE10">
        <f>[4]Omdannede_foderprodukter_husdyr!AE10</f>
        <v>100</v>
      </c>
      <c r="AF10">
        <f>[4]Omdannede_foderprodukter_husdyr!AF10</f>
        <v>0</v>
      </c>
      <c r="AG10">
        <f>[4]Omdannede_foderprodukter_husdyr!AG10</f>
        <v>0</v>
      </c>
      <c r="AH10">
        <f>[4]Omdannede_foderprodukter_husdyr!AH10</f>
        <v>318</v>
      </c>
      <c r="AI10">
        <f>[4]Omdannede_foderprodukter_husdyr!AI10</f>
        <v>450</v>
      </c>
      <c r="AJ10">
        <f>[4]Omdannede_foderprodukter_husdyr!AJ10</f>
        <v>11.68</v>
      </c>
      <c r="AK10">
        <f>[4]Omdannede_foderprodukter_husdyr!AK10</f>
        <v>2.2000000000000002</v>
      </c>
      <c r="AL10">
        <f>[4]Omdannede_foderprodukter_husdyr!AL10</f>
        <v>11.3</v>
      </c>
      <c r="AM10">
        <f>[4]Omdannede_foderprodukter_husdyr!AM10</f>
        <v>17.7</v>
      </c>
      <c r="AN10">
        <f>[4]Omdannede_foderprodukter_husdyr!AN10</f>
        <v>0</v>
      </c>
      <c r="AO10" t="str">
        <f>[4]Omdannede_foderprodukter_husdyr!AO10</f>
        <v>Læsning og indlægning</v>
      </c>
      <c r="AP10">
        <f>[4]Omdannede_foderprodukter_husdyr!AP10</f>
        <v>1.5723270440251573</v>
      </c>
      <c r="AQ10">
        <f>[4]Omdannede_foderprodukter_husdyr!AQ10</f>
        <v>1</v>
      </c>
      <c r="AR10">
        <f>[4]Omdannede_foderprodukter_husdyr!AR10</f>
        <v>0</v>
      </c>
      <c r="AS10">
        <f>[4]Omdannede_foderprodukter_husdyr!AS10</f>
        <v>0</v>
      </c>
      <c r="AT10">
        <f>[4]Omdannede_foderprodukter_husdyr!AT10</f>
        <v>0</v>
      </c>
      <c r="AU10">
        <f>[4]Omdannede_foderprodukter_husdyr!AU10</f>
        <v>0</v>
      </c>
      <c r="AV10">
        <f>[4]Omdannede_foderprodukter_husdyr!AV10</f>
        <v>0</v>
      </c>
      <c r="AW10">
        <f>[4]Omdannede_foderprodukter_husdyr!AW10</f>
        <v>0</v>
      </c>
      <c r="AX10">
        <f>[4]Omdannede_foderprodukter_husdyr!AX10</f>
        <v>0</v>
      </c>
      <c r="AY10">
        <f>[4]Omdannede_foderprodukter_husdyr!AY10</f>
        <v>0</v>
      </c>
      <c r="AZ10">
        <f>[4]Omdannede_foderprodukter_husdyr!AZ10</f>
        <v>0</v>
      </c>
      <c r="BA10">
        <f>[4]Omdannede_foderprodukter_husdyr!BA10</f>
        <v>0</v>
      </c>
      <c r="BB10">
        <f>[4]Omdannede_foderprodukter_husdyr!BB10</f>
        <v>0</v>
      </c>
      <c r="BC10">
        <f>[4]Omdannede_foderprodukter_husdyr!BC10</f>
        <v>0</v>
      </c>
      <c r="BD10" t="str">
        <f>[4]Omdannede_foderprodukter_husdyr!BD10</f>
        <v>Transport, traktor</v>
      </c>
      <c r="BE10">
        <f>[4]Omdannede_foderprodukter_husdyr!BE10</f>
        <v>5</v>
      </c>
      <c r="BF10" s="38">
        <f>[4]Omdannede_foderprodukter_husdyr!BF10</f>
        <v>3.1446540880503147</v>
      </c>
      <c r="BG10">
        <f>[4]Omdannede_foderprodukter_husdyr!BG10</f>
        <v>1</v>
      </c>
      <c r="BH10">
        <f>[4]Omdannede_foderprodukter_husdyr!BH10</f>
        <v>4.7169811320754724E-3</v>
      </c>
      <c r="BI10">
        <f>[4]Omdannede_foderprodukter_husdyr!BI10</f>
        <v>0</v>
      </c>
      <c r="BJ10" t="str">
        <f>[4]Omdannede_foderprodukter_husdyr!BJ10</f>
        <v>Silage_plastic_1</v>
      </c>
      <c r="BK10">
        <f>[4]Omdannede_foderprodukter_husdyr!BK10</f>
        <v>1</v>
      </c>
      <c r="BL10">
        <f>[4]Omdannede_foderprodukter_husdyr!BL10</f>
        <v>1E-3</v>
      </c>
      <c r="BM10">
        <f>[4]Omdannede_foderprodukter_husdyr!BM10</f>
        <v>0</v>
      </c>
      <c r="BN10">
        <f>[4]Omdannede_foderprodukter_husdyr!BN10</f>
        <v>449.99999999999994</v>
      </c>
      <c r="BO10">
        <f>[4]Omdannede_foderprodukter_husdyr!BO10</f>
        <v>13.220824499411071</v>
      </c>
      <c r="BP10">
        <f>[4]Omdannede_foderprodukter_husdyr!BP10</f>
        <v>2.5912838633686688</v>
      </c>
      <c r="BQ10">
        <f>[4]Omdannede_foderprodukter_husdyr!BQ10</f>
        <v>13.309776207302708</v>
      </c>
      <c r="BR10">
        <f>[4]Omdannede_foderprodukter_husdyr!BR10</f>
        <v>17.7</v>
      </c>
      <c r="BS10">
        <f>[4]Omdannede_foderprodukter_husdyr!BS10</f>
        <v>82.630153121319196</v>
      </c>
      <c r="BT10">
        <f>[4]Omdannede_foderprodukter_husdyr!BT10</f>
        <v>0</v>
      </c>
      <c r="BU10">
        <f>[4]Omdannede_foderprodukter_husdyr!BU10</f>
        <v>0</v>
      </c>
    </row>
    <row r="11" spans="1:73" x14ac:dyDescent="0.3">
      <c r="A11">
        <f>[4]Omdannede_foderprodukter_husdyr!A11</f>
        <v>7</v>
      </c>
      <c r="B11" t="str">
        <f>[4]Omdannede_foderprodukter_husdyr!B11</f>
        <v>Ensilering_1_whole_crop</v>
      </c>
      <c r="C11" t="str">
        <f>[4]Omdannede_foderprodukter_husdyr!C11</f>
        <v>Ensilage_whole_crop_conv</v>
      </c>
      <c r="D11">
        <f>[4]Omdannede_foderprodukter_husdyr!D11</f>
        <v>333</v>
      </c>
      <c r="E11" t="str">
        <f>[4]Omdannede_foderprodukter_husdyr!E11</f>
        <v>Whole_crop_conv</v>
      </c>
      <c r="F11">
        <f>[4]Omdannede_foderprodukter_husdyr!F11</f>
        <v>15.1</v>
      </c>
      <c r="G11">
        <f>[4]Omdannede_foderprodukter_husdyr!G11</f>
        <v>15.1</v>
      </c>
      <c r="H11">
        <f>[4]Omdannede_foderprodukter_husdyr!H11</f>
        <v>3.9</v>
      </c>
      <c r="I11">
        <f>[4]Omdannede_foderprodukter_husdyr!I11</f>
        <v>0</v>
      </c>
      <c r="J11">
        <f>[4]Omdannede_foderprodukter_husdyr!J11</f>
        <v>0</v>
      </c>
      <c r="K11">
        <f>[4]Omdannede_foderprodukter_husdyr!K11</f>
        <v>15.1</v>
      </c>
      <c r="L11" t="str">
        <f>[4]Omdannede_foderprodukter_husdyr!L11</f>
        <v xml:space="preserve">Standard ensilering med standard tab </v>
      </c>
      <c r="M11" t="str">
        <f>[4]Omdannede_foderprodukter_husdyr!M11</f>
        <v>Nej</v>
      </c>
      <c r="N11">
        <f>[4]Omdannede_foderprodukter_husdyr!N11</f>
        <v>0</v>
      </c>
      <c r="O11">
        <f>[4]Omdannede_foderprodukter_husdyr!O11</f>
        <v>0</v>
      </c>
      <c r="P11">
        <f>[4]Omdannede_foderprodukter_husdyr!P11</f>
        <v>0</v>
      </c>
      <c r="Q11">
        <f>[4]Omdannede_foderprodukter_husdyr!Q11</f>
        <v>0</v>
      </c>
      <c r="R11">
        <f>[4]Omdannede_foderprodukter_husdyr!R11</f>
        <v>0</v>
      </c>
      <c r="S11">
        <f>[4]Omdannede_foderprodukter_husdyr!S11</f>
        <v>0</v>
      </c>
      <c r="T11">
        <f>[4]Omdannede_foderprodukter_husdyr!T11</f>
        <v>0</v>
      </c>
      <c r="U11">
        <f>[4]Omdannede_foderprodukter_husdyr!U11</f>
        <v>100</v>
      </c>
      <c r="V11">
        <f>[4]Omdannede_foderprodukter_husdyr!V11</f>
        <v>0</v>
      </c>
      <c r="W11">
        <f>[4]Omdannede_foderprodukter_husdyr!W11</f>
        <v>0</v>
      </c>
      <c r="X11">
        <f>[4]Omdannede_foderprodukter_husdyr!X11</f>
        <v>100</v>
      </c>
      <c r="Y11">
        <f>[4]Omdannede_foderprodukter_husdyr!Y11</f>
        <v>0</v>
      </c>
      <c r="Z11">
        <f>[4]Omdannede_foderprodukter_husdyr!Z11</f>
        <v>0</v>
      </c>
      <c r="AA11">
        <f>[4]Omdannede_foderprodukter_husdyr!AA11</f>
        <v>0</v>
      </c>
      <c r="AB11">
        <f>[4]Omdannede_foderprodukter_husdyr!AB11</f>
        <v>0</v>
      </c>
      <c r="AC11">
        <f>[4]Omdannede_foderprodukter_husdyr!AC11</f>
        <v>100</v>
      </c>
      <c r="AD11">
        <f>[4]Omdannede_foderprodukter_husdyr!AD11</f>
        <v>0</v>
      </c>
      <c r="AE11">
        <f>[4]Omdannede_foderprodukter_husdyr!AE11</f>
        <v>100</v>
      </c>
      <c r="AF11">
        <f>[4]Omdannede_foderprodukter_husdyr!AF11</f>
        <v>0</v>
      </c>
      <c r="AG11">
        <f>[4]Omdannede_foderprodukter_husdyr!AG11</f>
        <v>0</v>
      </c>
      <c r="AH11">
        <f>[4]Omdannede_foderprodukter_husdyr!AH11</f>
        <v>337</v>
      </c>
      <c r="AI11">
        <f>[4]Omdannede_foderprodukter_husdyr!AI11</f>
        <v>450</v>
      </c>
      <c r="AJ11">
        <f>[4]Omdannede_foderprodukter_husdyr!AJ11</f>
        <v>20.96</v>
      </c>
      <c r="AK11">
        <f>[4]Omdannede_foderprodukter_husdyr!AK11</f>
        <v>3.1</v>
      </c>
      <c r="AL11">
        <f>[4]Omdannede_foderprodukter_husdyr!AL11</f>
        <v>18.7</v>
      </c>
      <c r="AM11">
        <f>[4]Omdannede_foderprodukter_husdyr!AM11</f>
        <v>18.399999999999999</v>
      </c>
      <c r="AN11">
        <f>[4]Omdannede_foderprodukter_husdyr!AN11</f>
        <v>0</v>
      </c>
      <c r="AO11" t="str">
        <f>[4]Omdannede_foderprodukter_husdyr!AO11</f>
        <v>Læsning og indlægning</v>
      </c>
      <c r="AP11">
        <f>[4]Omdannede_foderprodukter_husdyr!AP11</f>
        <v>1.4836795252225519</v>
      </c>
      <c r="AQ11">
        <f>[4]Omdannede_foderprodukter_husdyr!AQ11</f>
        <v>1</v>
      </c>
      <c r="AR11">
        <f>[4]Omdannede_foderprodukter_husdyr!AR11</f>
        <v>0</v>
      </c>
      <c r="AS11">
        <f>[4]Omdannede_foderprodukter_husdyr!AS11</f>
        <v>0</v>
      </c>
      <c r="AT11">
        <f>[4]Omdannede_foderprodukter_husdyr!AT11</f>
        <v>0</v>
      </c>
      <c r="AU11">
        <f>[4]Omdannede_foderprodukter_husdyr!AU11</f>
        <v>0</v>
      </c>
      <c r="AV11">
        <f>[4]Omdannede_foderprodukter_husdyr!AV11</f>
        <v>0</v>
      </c>
      <c r="AW11">
        <f>[4]Omdannede_foderprodukter_husdyr!AW11</f>
        <v>0</v>
      </c>
      <c r="AX11">
        <f>[4]Omdannede_foderprodukter_husdyr!AX11</f>
        <v>0</v>
      </c>
      <c r="AY11">
        <f>[4]Omdannede_foderprodukter_husdyr!AY11</f>
        <v>0</v>
      </c>
      <c r="AZ11">
        <f>[4]Omdannede_foderprodukter_husdyr!AZ11</f>
        <v>0</v>
      </c>
      <c r="BA11">
        <f>[4]Omdannede_foderprodukter_husdyr!BA11</f>
        <v>0</v>
      </c>
      <c r="BB11">
        <f>[4]Omdannede_foderprodukter_husdyr!BB11</f>
        <v>0</v>
      </c>
      <c r="BC11">
        <f>[4]Omdannede_foderprodukter_husdyr!BC11</f>
        <v>0</v>
      </c>
      <c r="BD11" t="str">
        <f>[4]Omdannede_foderprodukter_husdyr!BD11</f>
        <v>Transport, traktor</v>
      </c>
      <c r="BE11">
        <f>[4]Omdannede_foderprodukter_husdyr!BE11</f>
        <v>5</v>
      </c>
      <c r="BF11" s="38">
        <f>[4]Omdannede_foderprodukter_husdyr!BF11</f>
        <v>2.9673590504451037</v>
      </c>
      <c r="BG11">
        <f>[4]Omdannede_foderprodukter_husdyr!BG11</f>
        <v>1</v>
      </c>
      <c r="BH11">
        <f>[4]Omdannede_foderprodukter_husdyr!BH11</f>
        <v>4.4510385756676551E-3</v>
      </c>
      <c r="BI11">
        <f>[4]Omdannede_foderprodukter_husdyr!BI11</f>
        <v>0</v>
      </c>
      <c r="BJ11" t="str">
        <f>[4]Omdannede_foderprodukter_husdyr!BJ11</f>
        <v>Silage_plastic_1</v>
      </c>
      <c r="BK11">
        <f>[4]Omdannede_foderprodukter_husdyr!BK11</f>
        <v>1</v>
      </c>
      <c r="BL11">
        <f>[4]Omdannede_foderprodukter_husdyr!BL11</f>
        <v>1E-3</v>
      </c>
      <c r="BM11">
        <f>[4]Omdannede_foderprodukter_husdyr!BM11</f>
        <v>0</v>
      </c>
      <c r="BN11">
        <f>[4]Omdannede_foderprodukter_husdyr!BN11</f>
        <v>449.99999999999994</v>
      </c>
      <c r="BO11">
        <f>[4]Omdannede_foderprodukter_husdyr!BO11</f>
        <v>23.72504122497055</v>
      </c>
      <c r="BP11">
        <f>[4]Omdannede_foderprodukter_husdyr!BP11</f>
        <v>3.6513545347467606</v>
      </c>
      <c r="BQ11">
        <f>[4]Omdannede_foderprodukter_husdyr!BQ11</f>
        <v>22.025912838633683</v>
      </c>
      <c r="BR11">
        <f>[4]Omdannede_foderprodukter_husdyr!BR11</f>
        <v>18.399999999999999</v>
      </c>
      <c r="BS11">
        <f>[4]Omdannede_foderprodukter_husdyr!BS11</f>
        <v>148.28150765606594</v>
      </c>
      <c r="BT11">
        <f>[4]Omdannede_foderprodukter_husdyr!BT11</f>
        <v>0</v>
      </c>
      <c r="BU11">
        <f>[4]Omdannede_foderprodukter_husdyr!BU11</f>
        <v>0</v>
      </c>
    </row>
    <row r="12" spans="1:73" x14ac:dyDescent="0.3">
      <c r="A12">
        <f>[4]Omdannede_foderprodukter_husdyr!A12</f>
        <v>8</v>
      </c>
      <c r="B12" t="str">
        <f>[4]Omdannede_foderprodukter_husdyr!B12</f>
        <v>Ensilering_1_whole_crop_organic</v>
      </c>
      <c r="C12" t="str">
        <f>[4]Omdannede_foderprodukter_husdyr!C12</f>
        <v>Ensilage_whole_crop_org</v>
      </c>
      <c r="D12">
        <f>[4]Omdannede_foderprodukter_husdyr!D12</f>
        <v>333</v>
      </c>
      <c r="E12" t="str">
        <f>[4]Omdannede_foderprodukter_husdyr!E12</f>
        <v>Whole_crop_org</v>
      </c>
      <c r="F12">
        <f>[4]Omdannede_foderprodukter_husdyr!F12</f>
        <v>15.1</v>
      </c>
      <c r="G12">
        <f>[4]Omdannede_foderprodukter_husdyr!G12</f>
        <v>15.1</v>
      </c>
      <c r="H12">
        <f>[4]Omdannede_foderprodukter_husdyr!H12</f>
        <v>3.9</v>
      </c>
      <c r="I12">
        <f>[4]Omdannede_foderprodukter_husdyr!I12</f>
        <v>0</v>
      </c>
      <c r="J12">
        <f>[4]Omdannede_foderprodukter_husdyr!J12</f>
        <v>0</v>
      </c>
      <c r="K12">
        <f>[4]Omdannede_foderprodukter_husdyr!K12</f>
        <v>15.1</v>
      </c>
      <c r="L12" t="str">
        <f>[4]Omdannede_foderprodukter_husdyr!L12</f>
        <v xml:space="preserve">Standard ensilering med standard tab </v>
      </c>
      <c r="M12" t="str">
        <f>[4]Omdannede_foderprodukter_husdyr!M12</f>
        <v>Nej</v>
      </c>
      <c r="N12">
        <f>[4]Omdannede_foderprodukter_husdyr!N12</f>
        <v>0</v>
      </c>
      <c r="O12">
        <f>[4]Omdannede_foderprodukter_husdyr!O12</f>
        <v>0</v>
      </c>
      <c r="P12">
        <f>[4]Omdannede_foderprodukter_husdyr!P12</f>
        <v>0</v>
      </c>
      <c r="Q12">
        <f>[4]Omdannede_foderprodukter_husdyr!Q12</f>
        <v>0</v>
      </c>
      <c r="R12">
        <f>[4]Omdannede_foderprodukter_husdyr!R12</f>
        <v>0</v>
      </c>
      <c r="S12">
        <f>[4]Omdannede_foderprodukter_husdyr!S12</f>
        <v>0</v>
      </c>
      <c r="T12">
        <f>[4]Omdannede_foderprodukter_husdyr!T12</f>
        <v>0</v>
      </c>
      <c r="U12">
        <f>[4]Omdannede_foderprodukter_husdyr!U12</f>
        <v>100</v>
      </c>
      <c r="V12">
        <f>[4]Omdannede_foderprodukter_husdyr!V12</f>
        <v>0</v>
      </c>
      <c r="W12">
        <f>[4]Omdannede_foderprodukter_husdyr!W12</f>
        <v>0</v>
      </c>
      <c r="X12">
        <f>[4]Omdannede_foderprodukter_husdyr!X12</f>
        <v>100</v>
      </c>
      <c r="Y12">
        <f>[4]Omdannede_foderprodukter_husdyr!Y12</f>
        <v>0</v>
      </c>
      <c r="Z12">
        <f>[4]Omdannede_foderprodukter_husdyr!Z12</f>
        <v>0</v>
      </c>
      <c r="AA12">
        <f>[4]Omdannede_foderprodukter_husdyr!AA12</f>
        <v>0</v>
      </c>
      <c r="AB12">
        <f>[4]Omdannede_foderprodukter_husdyr!AB12</f>
        <v>0</v>
      </c>
      <c r="AC12">
        <f>[4]Omdannede_foderprodukter_husdyr!AC12</f>
        <v>100</v>
      </c>
      <c r="AD12">
        <f>[4]Omdannede_foderprodukter_husdyr!AD12</f>
        <v>0</v>
      </c>
      <c r="AE12">
        <f>[4]Omdannede_foderprodukter_husdyr!AE12</f>
        <v>100</v>
      </c>
      <c r="AF12">
        <f>[4]Omdannede_foderprodukter_husdyr!AF12</f>
        <v>0</v>
      </c>
      <c r="AG12">
        <f>[4]Omdannede_foderprodukter_husdyr!AG12</f>
        <v>0</v>
      </c>
      <c r="AH12">
        <f>[4]Omdannede_foderprodukter_husdyr!AH12</f>
        <v>337</v>
      </c>
      <c r="AI12">
        <f>[4]Omdannede_foderprodukter_husdyr!AI12</f>
        <v>450</v>
      </c>
      <c r="AJ12">
        <f>[4]Omdannede_foderprodukter_husdyr!AJ12</f>
        <v>20.96</v>
      </c>
      <c r="AK12">
        <f>[4]Omdannede_foderprodukter_husdyr!AK12</f>
        <v>3.1</v>
      </c>
      <c r="AL12">
        <f>[4]Omdannede_foderprodukter_husdyr!AL12</f>
        <v>18.7</v>
      </c>
      <c r="AM12">
        <f>[4]Omdannede_foderprodukter_husdyr!AM12</f>
        <v>18.399999999999999</v>
      </c>
      <c r="AN12">
        <f>[4]Omdannede_foderprodukter_husdyr!AN12</f>
        <v>0</v>
      </c>
      <c r="AO12" t="str">
        <f>[4]Omdannede_foderprodukter_husdyr!AO12</f>
        <v>Læsning og indlægning</v>
      </c>
      <c r="AP12">
        <f>[4]Omdannede_foderprodukter_husdyr!AP12</f>
        <v>1.4836795252225519</v>
      </c>
      <c r="AQ12">
        <f>[4]Omdannede_foderprodukter_husdyr!AQ12</f>
        <v>1</v>
      </c>
      <c r="AR12">
        <f>[4]Omdannede_foderprodukter_husdyr!AR12</f>
        <v>0</v>
      </c>
      <c r="AS12">
        <f>[4]Omdannede_foderprodukter_husdyr!AS12</f>
        <v>0</v>
      </c>
      <c r="AT12">
        <f>[4]Omdannede_foderprodukter_husdyr!AT12</f>
        <v>0</v>
      </c>
      <c r="AU12">
        <f>[4]Omdannede_foderprodukter_husdyr!AU12</f>
        <v>0</v>
      </c>
      <c r="AV12">
        <f>[4]Omdannede_foderprodukter_husdyr!AV12</f>
        <v>0</v>
      </c>
      <c r="AW12">
        <f>[4]Omdannede_foderprodukter_husdyr!AW12</f>
        <v>0</v>
      </c>
      <c r="AX12">
        <f>[4]Omdannede_foderprodukter_husdyr!AX12</f>
        <v>0</v>
      </c>
      <c r="AY12">
        <f>[4]Omdannede_foderprodukter_husdyr!AY12</f>
        <v>0</v>
      </c>
      <c r="AZ12">
        <f>[4]Omdannede_foderprodukter_husdyr!AZ12</f>
        <v>0</v>
      </c>
      <c r="BA12">
        <f>[4]Omdannede_foderprodukter_husdyr!BA12</f>
        <v>0</v>
      </c>
      <c r="BB12">
        <f>[4]Omdannede_foderprodukter_husdyr!BB12</f>
        <v>0</v>
      </c>
      <c r="BC12">
        <f>[4]Omdannede_foderprodukter_husdyr!BC12</f>
        <v>0</v>
      </c>
      <c r="BD12" t="str">
        <f>[4]Omdannede_foderprodukter_husdyr!BD12</f>
        <v>Transport, traktor</v>
      </c>
      <c r="BE12">
        <f>[4]Omdannede_foderprodukter_husdyr!BE12</f>
        <v>5</v>
      </c>
      <c r="BF12" s="38">
        <f>[4]Omdannede_foderprodukter_husdyr!BF12</f>
        <v>2.9673590504451037</v>
      </c>
      <c r="BG12">
        <f>[4]Omdannede_foderprodukter_husdyr!BG12</f>
        <v>1</v>
      </c>
      <c r="BH12">
        <f>[4]Omdannede_foderprodukter_husdyr!BH12</f>
        <v>4.4510385756676551E-3</v>
      </c>
      <c r="BI12">
        <f>[4]Omdannede_foderprodukter_husdyr!BI12</f>
        <v>0</v>
      </c>
      <c r="BJ12" t="str">
        <f>[4]Omdannede_foderprodukter_husdyr!BJ12</f>
        <v>Silage_plastic_1</v>
      </c>
      <c r="BK12">
        <f>[4]Omdannede_foderprodukter_husdyr!BK12</f>
        <v>1</v>
      </c>
      <c r="BL12">
        <f>[4]Omdannede_foderprodukter_husdyr!BL12</f>
        <v>1E-3</v>
      </c>
      <c r="BM12">
        <f>[4]Omdannede_foderprodukter_husdyr!BM12</f>
        <v>0</v>
      </c>
      <c r="BN12">
        <f>[4]Omdannede_foderprodukter_husdyr!BN12</f>
        <v>449.99999999999994</v>
      </c>
      <c r="BO12">
        <f>[4]Omdannede_foderprodukter_husdyr!BO12</f>
        <v>23.72504122497055</v>
      </c>
      <c r="BP12">
        <f>[4]Omdannede_foderprodukter_husdyr!BP12</f>
        <v>3.6513545347467606</v>
      </c>
      <c r="BQ12">
        <f>[4]Omdannede_foderprodukter_husdyr!BQ12</f>
        <v>22.025912838633683</v>
      </c>
      <c r="BR12">
        <f>[4]Omdannede_foderprodukter_husdyr!BR12</f>
        <v>18.399999999999999</v>
      </c>
      <c r="BS12">
        <f>[4]Omdannede_foderprodukter_husdyr!BS12</f>
        <v>148.28150765606594</v>
      </c>
      <c r="BT12">
        <f>[4]Omdannede_foderprodukter_husdyr!BT12</f>
        <v>0</v>
      </c>
      <c r="BU12">
        <f>[4]Omdannede_foderprodukter_husdyr!BU12</f>
        <v>0</v>
      </c>
    </row>
    <row r="13" spans="1:73" x14ac:dyDescent="0.3">
      <c r="A13">
        <f>[4]Omdannede_foderprodukter_husdyr!A13</f>
        <v>9</v>
      </c>
      <c r="B13" t="str">
        <f>[4]Omdannede_foderprodukter_husdyr!B13</f>
        <v>Ensilering_energy_corn_conv</v>
      </c>
      <c r="C13" t="str">
        <f>[4]Omdannede_foderprodukter_husdyr!C13</f>
        <v>Ensilage_energy_corn_conv</v>
      </c>
      <c r="D13">
        <f>[4]Omdannede_foderprodukter_husdyr!D13</f>
        <v>349</v>
      </c>
      <c r="E13" t="str">
        <f>[4]Omdannede_foderprodukter_husdyr!E13</f>
        <v>Energy_corn_conv</v>
      </c>
      <c r="F13">
        <f>[4]Omdannede_foderprodukter_husdyr!F13</f>
        <v>15.1</v>
      </c>
      <c r="G13">
        <f>[4]Omdannede_foderprodukter_husdyr!G13</f>
        <v>15.1</v>
      </c>
      <c r="H13">
        <f>[4]Omdannede_foderprodukter_husdyr!H13</f>
        <v>3.9</v>
      </c>
      <c r="I13">
        <f>[4]Omdannede_foderprodukter_husdyr!I13</f>
        <v>0</v>
      </c>
      <c r="J13">
        <f>[4]Omdannede_foderprodukter_husdyr!J13</f>
        <v>0</v>
      </c>
      <c r="K13">
        <f>[4]Omdannede_foderprodukter_husdyr!K13</f>
        <v>15.1</v>
      </c>
      <c r="L13" t="str">
        <f>[4]Omdannede_foderprodukter_husdyr!L13</f>
        <v xml:space="preserve">Standard ensilering med standard tab </v>
      </c>
      <c r="M13" t="str">
        <f>[4]Omdannede_foderprodukter_husdyr!M13</f>
        <v>Nej</v>
      </c>
      <c r="N13">
        <f>[4]Omdannede_foderprodukter_husdyr!N13</f>
        <v>0</v>
      </c>
      <c r="O13">
        <f>[4]Omdannede_foderprodukter_husdyr!O13</f>
        <v>0</v>
      </c>
      <c r="P13">
        <f>[4]Omdannede_foderprodukter_husdyr!P13</f>
        <v>0</v>
      </c>
      <c r="Q13">
        <f>[4]Omdannede_foderprodukter_husdyr!Q13</f>
        <v>0</v>
      </c>
      <c r="R13">
        <f>[4]Omdannede_foderprodukter_husdyr!R13</f>
        <v>0</v>
      </c>
      <c r="S13">
        <f>[4]Omdannede_foderprodukter_husdyr!S13</f>
        <v>0</v>
      </c>
      <c r="T13">
        <f>[4]Omdannede_foderprodukter_husdyr!T13</f>
        <v>0</v>
      </c>
      <c r="U13">
        <f>[4]Omdannede_foderprodukter_husdyr!U13</f>
        <v>100</v>
      </c>
      <c r="V13">
        <f>[4]Omdannede_foderprodukter_husdyr!V13</f>
        <v>0</v>
      </c>
      <c r="W13">
        <f>[4]Omdannede_foderprodukter_husdyr!W13</f>
        <v>0</v>
      </c>
      <c r="X13">
        <f>[4]Omdannede_foderprodukter_husdyr!X13</f>
        <v>100</v>
      </c>
      <c r="Y13">
        <f>[4]Omdannede_foderprodukter_husdyr!Y13</f>
        <v>0</v>
      </c>
      <c r="Z13">
        <f>[4]Omdannede_foderprodukter_husdyr!Z13</f>
        <v>0</v>
      </c>
      <c r="AA13">
        <f>[4]Omdannede_foderprodukter_husdyr!AA13</f>
        <v>0</v>
      </c>
      <c r="AB13">
        <f>[4]Omdannede_foderprodukter_husdyr!AB13</f>
        <v>0</v>
      </c>
      <c r="AC13">
        <f>[4]Omdannede_foderprodukter_husdyr!AC13</f>
        <v>100</v>
      </c>
      <c r="AD13">
        <f>[4]Omdannede_foderprodukter_husdyr!AD13</f>
        <v>0</v>
      </c>
      <c r="AE13">
        <f>[4]Omdannede_foderprodukter_husdyr!AE13</f>
        <v>100</v>
      </c>
      <c r="AF13">
        <f>[4]Omdannede_foderprodukter_husdyr!AF13</f>
        <v>0</v>
      </c>
      <c r="AG13">
        <f>[4]Omdannede_foderprodukter_husdyr!AG13</f>
        <v>0</v>
      </c>
      <c r="AH13">
        <f>[4]Omdannede_foderprodukter_husdyr!AH13</f>
        <v>318</v>
      </c>
      <c r="AI13">
        <f>[4]Omdannede_foderprodukter_husdyr!AI13</f>
        <v>450</v>
      </c>
      <c r="AJ13">
        <f>[4]Omdannede_foderprodukter_husdyr!AJ13</f>
        <v>11.68</v>
      </c>
      <c r="AK13">
        <f>[4]Omdannede_foderprodukter_husdyr!AK13</f>
        <v>2.2000000000000002</v>
      </c>
      <c r="AL13">
        <f>[4]Omdannede_foderprodukter_husdyr!AL13</f>
        <v>11.3</v>
      </c>
      <c r="AM13">
        <f>[4]Omdannede_foderprodukter_husdyr!AM13</f>
        <v>17.7</v>
      </c>
      <c r="AN13">
        <f>[4]Omdannede_foderprodukter_husdyr!AN13</f>
        <v>0</v>
      </c>
      <c r="AO13" t="str">
        <f>[4]Omdannede_foderprodukter_husdyr!AO13</f>
        <v>Læsning og indlægning</v>
      </c>
      <c r="AP13">
        <f>[4]Omdannede_foderprodukter_husdyr!AP13</f>
        <v>1.5723270440251573</v>
      </c>
      <c r="AQ13">
        <f>[4]Omdannede_foderprodukter_husdyr!AQ13</f>
        <v>1</v>
      </c>
      <c r="AR13">
        <f>[4]Omdannede_foderprodukter_husdyr!AR13</f>
        <v>0</v>
      </c>
      <c r="AS13">
        <f>[4]Omdannede_foderprodukter_husdyr!AS13</f>
        <v>0</v>
      </c>
      <c r="AT13">
        <f>[4]Omdannede_foderprodukter_husdyr!AT13</f>
        <v>0</v>
      </c>
      <c r="AU13">
        <f>[4]Omdannede_foderprodukter_husdyr!AU13</f>
        <v>0</v>
      </c>
      <c r="AV13">
        <f>[4]Omdannede_foderprodukter_husdyr!AV13</f>
        <v>0</v>
      </c>
      <c r="AW13">
        <f>[4]Omdannede_foderprodukter_husdyr!AW13</f>
        <v>0</v>
      </c>
      <c r="AX13">
        <f>[4]Omdannede_foderprodukter_husdyr!AX13</f>
        <v>0</v>
      </c>
      <c r="AY13">
        <f>[4]Omdannede_foderprodukter_husdyr!AY13</f>
        <v>0</v>
      </c>
      <c r="AZ13">
        <f>[4]Omdannede_foderprodukter_husdyr!AZ13</f>
        <v>0</v>
      </c>
      <c r="BA13">
        <f>[4]Omdannede_foderprodukter_husdyr!BA13</f>
        <v>0</v>
      </c>
      <c r="BB13">
        <f>[4]Omdannede_foderprodukter_husdyr!BB13</f>
        <v>0</v>
      </c>
      <c r="BC13">
        <f>[4]Omdannede_foderprodukter_husdyr!BC13</f>
        <v>0</v>
      </c>
      <c r="BD13" t="str">
        <f>[4]Omdannede_foderprodukter_husdyr!BD13</f>
        <v>Transport, traktor</v>
      </c>
      <c r="BE13">
        <f>[4]Omdannede_foderprodukter_husdyr!BE13</f>
        <v>5</v>
      </c>
      <c r="BF13" s="38">
        <f>[4]Omdannede_foderprodukter_husdyr!BF13</f>
        <v>3.1446540880503147</v>
      </c>
      <c r="BG13">
        <f>[4]Omdannede_foderprodukter_husdyr!BG13</f>
        <v>1</v>
      </c>
      <c r="BH13">
        <f>[4]Omdannede_foderprodukter_husdyr!BH13</f>
        <v>4.7169811320754724E-3</v>
      </c>
      <c r="BI13">
        <f>[4]Omdannede_foderprodukter_husdyr!BI13</f>
        <v>0</v>
      </c>
      <c r="BJ13" t="str">
        <f>[4]Omdannede_foderprodukter_husdyr!BJ13</f>
        <v>Silage_plastic_2</v>
      </c>
      <c r="BK13">
        <f>[4]Omdannede_foderprodukter_husdyr!BK13</f>
        <v>1</v>
      </c>
      <c r="BL13">
        <f>[4]Omdannede_foderprodukter_husdyr!BL13</f>
        <v>1E-3</v>
      </c>
      <c r="BM13">
        <f>[4]Omdannede_foderprodukter_husdyr!BM13</f>
        <v>0</v>
      </c>
      <c r="BN13">
        <f>[4]Omdannede_foderprodukter_husdyr!BN13</f>
        <v>449.99999999999994</v>
      </c>
      <c r="BO13">
        <f>[4]Omdannede_foderprodukter_husdyr!BO13</f>
        <v>13.220824499411071</v>
      </c>
      <c r="BP13">
        <f>[4]Omdannede_foderprodukter_husdyr!BP13</f>
        <v>2.5912838633686688</v>
      </c>
      <c r="BQ13">
        <f>[4]Omdannede_foderprodukter_husdyr!BQ13</f>
        <v>13.309776207302708</v>
      </c>
      <c r="BR13">
        <f>[4]Omdannede_foderprodukter_husdyr!BR13</f>
        <v>17.7</v>
      </c>
      <c r="BS13">
        <f>[4]Omdannede_foderprodukter_husdyr!BS13</f>
        <v>82.630153121319196</v>
      </c>
      <c r="BT13">
        <f>[4]Omdannede_foderprodukter_husdyr!BT13</f>
        <v>0</v>
      </c>
      <c r="BU13">
        <f>[4]Omdannede_foderprodukter_husdyr!BU13</f>
        <v>0</v>
      </c>
    </row>
    <row r="14" spans="1:73" x14ac:dyDescent="0.3">
      <c r="A14">
        <f>[4]Omdannede_foderprodukter_husdyr!A14</f>
        <v>10</v>
      </c>
      <c r="B14" t="str">
        <f>[4]Omdannede_foderprodukter_husdyr!B14</f>
        <v>Ensilering_energy_whole_crop_conv</v>
      </c>
      <c r="C14" t="str">
        <f>[4]Omdannede_foderprodukter_husdyr!C14</f>
        <v>Ensilage_energy_whole_crop_conv</v>
      </c>
      <c r="D14">
        <f>[4]Omdannede_foderprodukter_husdyr!D14</f>
        <v>333</v>
      </c>
      <c r="E14" t="str">
        <f>[4]Omdannede_foderprodukter_husdyr!E14</f>
        <v>Energy_whole_crop_conv</v>
      </c>
      <c r="F14">
        <f>[4]Omdannede_foderprodukter_husdyr!F14</f>
        <v>15.1</v>
      </c>
      <c r="G14">
        <f>[4]Omdannede_foderprodukter_husdyr!G14</f>
        <v>15.1</v>
      </c>
      <c r="H14">
        <f>[4]Omdannede_foderprodukter_husdyr!H14</f>
        <v>3.9</v>
      </c>
      <c r="I14">
        <f>[4]Omdannede_foderprodukter_husdyr!I14</f>
        <v>0</v>
      </c>
      <c r="J14">
        <f>[4]Omdannede_foderprodukter_husdyr!J14</f>
        <v>0</v>
      </c>
      <c r="K14">
        <f>[4]Omdannede_foderprodukter_husdyr!K14</f>
        <v>15.1</v>
      </c>
      <c r="L14" t="str">
        <f>[4]Omdannede_foderprodukter_husdyr!L14</f>
        <v xml:space="preserve">Standard ensilering med standard tab </v>
      </c>
      <c r="M14" t="str">
        <f>[4]Omdannede_foderprodukter_husdyr!M14</f>
        <v>Nej</v>
      </c>
      <c r="N14">
        <f>[4]Omdannede_foderprodukter_husdyr!N14</f>
        <v>0</v>
      </c>
      <c r="O14">
        <f>[4]Omdannede_foderprodukter_husdyr!O14</f>
        <v>0</v>
      </c>
      <c r="P14">
        <f>[4]Omdannede_foderprodukter_husdyr!P14</f>
        <v>0</v>
      </c>
      <c r="Q14">
        <f>[4]Omdannede_foderprodukter_husdyr!Q14</f>
        <v>0</v>
      </c>
      <c r="R14">
        <f>[4]Omdannede_foderprodukter_husdyr!R14</f>
        <v>0</v>
      </c>
      <c r="S14">
        <f>[4]Omdannede_foderprodukter_husdyr!S14</f>
        <v>0</v>
      </c>
      <c r="T14">
        <f>[4]Omdannede_foderprodukter_husdyr!T14</f>
        <v>0</v>
      </c>
      <c r="U14">
        <f>[4]Omdannede_foderprodukter_husdyr!U14</f>
        <v>100</v>
      </c>
      <c r="V14">
        <f>[4]Omdannede_foderprodukter_husdyr!V14</f>
        <v>0</v>
      </c>
      <c r="W14">
        <f>[4]Omdannede_foderprodukter_husdyr!W14</f>
        <v>0</v>
      </c>
      <c r="X14">
        <f>[4]Omdannede_foderprodukter_husdyr!X14</f>
        <v>100</v>
      </c>
      <c r="Y14">
        <f>[4]Omdannede_foderprodukter_husdyr!Y14</f>
        <v>0</v>
      </c>
      <c r="Z14">
        <f>[4]Omdannede_foderprodukter_husdyr!Z14</f>
        <v>0</v>
      </c>
      <c r="AA14">
        <f>[4]Omdannede_foderprodukter_husdyr!AA14</f>
        <v>0</v>
      </c>
      <c r="AB14">
        <f>[4]Omdannede_foderprodukter_husdyr!AB14</f>
        <v>0</v>
      </c>
      <c r="AC14">
        <f>[4]Omdannede_foderprodukter_husdyr!AC14</f>
        <v>100</v>
      </c>
      <c r="AD14">
        <f>[4]Omdannede_foderprodukter_husdyr!AD14</f>
        <v>0</v>
      </c>
      <c r="AE14">
        <f>[4]Omdannede_foderprodukter_husdyr!AE14</f>
        <v>100</v>
      </c>
      <c r="AF14">
        <f>[4]Omdannede_foderprodukter_husdyr!AF14</f>
        <v>0</v>
      </c>
      <c r="AG14">
        <f>[4]Omdannede_foderprodukter_husdyr!AG14</f>
        <v>0</v>
      </c>
      <c r="AH14">
        <f>[4]Omdannede_foderprodukter_husdyr!AH14</f>
        <v>337</v>
      </c>
      <c r="AI14">
        <f>[4]Omdannede_foderprodukter_husdyr!AI14</f>
        <v>450</v>
      </c>
      <c r="AJ14">
        <f>[4]Omdannede_foderprodukter_husdyr!AJ14</f>
        <v>20.96</v>
      </c>
      <c r="AK14">
        <f>[4]Omdannede_foderprodukter_husdyr!AK14</f>
        <v>3.1</v>
      </c>
      <c r="AL14">
        <f>[4]Omdannede_foderprodukter_husdyr!AL14</f>
        <v>18.7</v>
      </c>
      <c r="AM14">
        <f>[4]Omdannede_foderprodukter_husdyr!AM14</f>
        <v>18.399999999999999</v>
      </c>
      <c r="AN14">
        <f>[4]Omdannede_foderprodukter_husdyr!AN14</f>
        <v>0</v>
      </c>
      <c r="AO14" t="str">
        <f>[4]Omdannede_foderprodukter_husdyr!AO14</f>
        <v>Læsning og indlægning</v>
      </c>
      <c r="AP14">
        <f>[4]Omdannede_foderprodukter_husdyr!AP14</f>
        <v>1.4836795252225519</v>
      </c>
      <c r="AQ14">
        <f>[4]Omdannede_foderprodukter_husdyr!AQ14</f>
        <v>1</v>
      </c>
      <c r="AR14">
        <f>[4]Omdannede_foderprodukter_husdyr!AR14</f>
        <v>0</v>
      </c>
      <c r="AS14">
        <f>[4]Omdannede_foderprodukter_husdyr!AS14</f>
        <v>0</v>
      </c>
      <c r="AT14">
        <f>[4]Omdannede_foderprodukter_husdyr!AT14</f>
        <v>0</v>
      </c>
      <c r="AU14">
        <f>[4]Omdannede_foderprodukter_husdyr!AU14</f>
        <v>0</v>
      </c>
      <c r="AV14">
        <f>[4]Omdannede_foderprodukter_husdyr!AV14</f>
        <v>0</v>
      </c>
      <c r="AW14">
        <f>[4]Omdannede_foderprodukter_husdyr!AW14</f>
        <v>0</v>
      </c>
      <c r="AX14">
        <f>[4]Omdannede_foderprodukter_husdyr!AX14</f>
        <v>0</v>
      </c>
      <c r="AY14">
        <f>[4]Omdannede_foderprodukter_husdyr!AY14</f>
        <v>0</v>
      </c>
      <c r="AZ14">
        <f>[4]Omdannede_foderprodukter_husdyr!AZ14</f>
        <v>0</v>
      </c>
      <c r="BA14">
        <f>[4]Omdannede_foderprodukter_husdyr!BA14</f>
        <v>0</v>
      </c>
      <c r="BB14">
        <f>[4]Omdannede_foderprodukter_husdyr!BB14</f>
        <v>0</v>
      </c>
      <c r="BC14">
        <f>[4]Omdannede_foderprodukter_husdyr!BC14</f>
        <v>0</v>
      </c>
      <c r="BD14" t="str">
        <f>[4]Omdannede_foderprodukter_husdyr!BD14</f>
        <v>Transport, traktor</v>
      </c>
      <c r="BE14">
        <f>[4]Omdannede_foderprodukter_husdyr!BE14</f>
        <v>5</v>
      </c>
      <c r="BF14" s="38">
        <f>[4]Omdannede_foderprodukter_husdyr!BF14</f>
        <v>2.9673590504451037</v>
      </c>
      <c r="BG14">
        <f>[4]Omdannede_foderprodukter_husdyr!BG14</f>
        <v>1</v>
      </c>
      <c r="BH14">
        <f>[4]Omdannede_foderprodukter_husdyr!BH14</f>
        <v>4.4510385756676551E-3</v>
      </c>
      <c r="BI14">
        <f>[4]Omdannede_foderprodukter_husdyr!BI14</f>
        <v>0</v>
      </c>
      <c r="BJ14" t="str">
        <f>[4]Omdannede_foderprodukter_husdyr!BJ14</f>
        <v>Silage_plastic_3</v>
      </c>
      <c r="BK14">
        <f>[4]Omdannede_foderprodukter_husdyr!BK14</f>
        <v>1</v>
      </c>
      <c r="BL14">
        <f>[4]Omdannede_foderprodukter_husdyr!BL14</f>
        <v>1E-3</v>
      </c>
      <c r="BM14">
        <f>[4]Omdannede_foderprodukter_husdyr!BM14</f>
        <v>0</v>
      </c>
      <c r="BN14">
        <f>[4]Omdannede_foderprodukter_husdyr!BN14</f>
        <v>449.99999999999994</v>
      </c>
      <c r="BO14">
        <f>[4]Omdannede_foderprodukter_husdyr!BO14</f>
        <v>23.72504122497055</v>
      </c>
      <c r="BP14">
        <f>[4]Omdannede_foderprodukter_husdyr!BP14</f>
        <v>3.6513545347467606</v>
      </c>
      <c r="BQ14">
        <f>[4]Omdannede_foderprodukter_husdyr!BQ14</f>
        <v>22.025912838633683</v>
      </c>
      <c r="BR14">
        <f>[4]Omdannede_foderprodukter_husdyr!BR14</f>
        <v>18.399999999999999</v>
      </c>
      <c r="BS14">
        <f>[4]Omdannede_foderprodukter_husdyr!BS14</f>
        <v>148.28150765606594</v>
      </c>
      <c r="BT14">
        <f>[4]Omdannede_foderprodukter_husdyr!BT14</f>
        <v>0</v>
      </c>
      <c r="BU14">
        <f>[4]Omdannede_foderprodukter_husdyr!BU14</f>
        <v>0</v>
      </c>
    </row>
    <row r="15" spans="1:73" x14ac:dyDescent="0.3">
      <c r="A15">
        <f>[4]Omdannede_foderprodukter_husdyr!A15</f>
        <v>11</v>
      </c>
      <c r="B15" t="str">
        <f>[4]Omdannede_foderprodukter_husdyr!B15</f>
        <v>Ensilering_straw_seed_grass_conv</v>
      </c>
      <c r="C15" t="str">
        <f>[4]Omdannede_foderprodukter_husdyr!C15</f>
        <v>Ensilage_straw_seed_grass_conv</v>
      </c>
      <c r="D15">
        <f>[4]Omdannede_foderprodukter_husdyr!D15</f>
        <v>359</v>
      </c>
      <c r="E15" t="str">
        <f>[4]Omdannede_foderprodukter_husdyr!E15</f>
        <v>Straw_seed_grass_conv</v>
      </c>
      <c r="F15">
        <f>[4]Omdannede_foderprodukter_husdyr!F15</f>
        <v>15.1</v>
      </c>
      <c r="G15">
        <f>[4]Omdannede_foderprodukter_husdyr!G15</f>
        <v>15.1</v>
      </c>
      <c r="H15">
        <f>[4]Omdannede_foderprodukter_husdyr!H15</f>
        <v>3.9</v>
      </c>
      <c r="I15">
        <f>[4]Omdannede_foderprodukter_husdyr!I15</f>
        <v>0</v>
      </c>
      <c r="J15">
        <f>[4]Omdannede_foderprodukter_husdyr!J15</f>
        <v>0</v>
      </c>
      <c r="K15">
        <f>[4]Omdannede_foderprodukter_husdyr!K15</f>
        <v>15.1</v>
      </c>
      <c r="L15" t="str">
        <f>[4]Omdannede_foderprodukter_husdyr!L15</f>
        <v xml:space="preserve">Standard ensilering med standard tab </v>
      </c>
      <c r="M15" t="str">
        <f>[4]Omdannede_foderprodukter_husdyr!M15</f>
        <v>Nej</v>
      </c>
      <c r="N15">
        <f>[4]Omdannede_foderprodukter_husdyr!N15</f>
        <v>0</v>
      </c>
      <c r="O15">
        <f>[4]Omdannede_foderprodukter_husdyr!O15</f>
        <v>0</v>
      </c>
      <c r="P15">
        <f>[4]Omdannede_foderprodukter_husdyr!P15</f>
        <v>0</v>
      </c>
      <c r="Q15">
        <f>[4]Omdannede_foderprodukter_husdyr!Q15</f>
        <v>0</v>
      </c>
      <c r="R15">
        <f>[4]Omdannede_foderprodukter_husdyr!R15</f>
        <v>0</v>
      </c>
      <c r="S15">
        <f>[4]Omdannede_foderprodukter_husdyr!S15</f>
        <v>0</v>
      </c>
      <c r="T15">
        <f>[4]Omdannede_foderprodukter_husdyr!T15</f>
        <v>0</v>
      </c>
      <c r="U15">
        <f>[4]Omdannede_foderprodukter_husdyr!U15</f>
        <v>100</v>
      </c>
      <c r="V15">
        <f>[4]Omdannede_foderprodukter_husdyr!V15</f>
        <v>0</v>
      </c>
      <c r="W15">
        <f>[4]Omdannede_foderprodukter_husdyr!W15</f>
        <v>0</v>
      </c>
      <c r="X15">
        <f>[4]Omdannede_foderprodukter_husdyr!X15</f>
        <v>100</v>
      </c>
      <c r="Y15">
        <f>[4]Omdannede_foderprodukter_husdyr!Y15</f>
        <v>0</v>
      </c>
      <c r="Z15">
        <f>[4]Omdannede_foderprodukter_husdyr!Z15</f>
        <v>0</v>
      </c>
      <c r="AA15">
        <f>[4]Omdannede_foderprodukter_husdyr!AA15</f>
        <v>0</v>
      </c>
      <c r="AB15">
        <f>[4]Omdannede_foderprodukter_husdyr!AB15</f>
        <v>0</v>
      </c>
      <c r="AC15">
        <f>[4]Omdannede_foderprodukter_husdyr!AC15</f>
        <v>100</v>
      </c>
      <c r="AD15">
        <f>[4]Omdannede_foderprodukter_husdyr!AD15</f>
        <v>0</v>
      </c>
      <c r="AE15">
        <f>[4]Omdannede_foderprodukter_husdyr!AE15</f>
        <v>100</v>
      </c>
      <c r="AF15">
        <f>[4]Omdannede_foderprodukter_husdyr!AF15</f>
        <v>0</v>
      </c>
      <c r="AG15">
        <f>[4]Omdannede_foderprodukter_husdyr!AG15</f>
        <v>0</v>
      </c>
      <c r="AH15">
        <f>[4]Omdannede_foderprodukter_husdyr!AH15</f>
        <v>850</v>
      </c>
      <c r="AI15">
        <f>[4]Omdannede_foderprodukter_husdyr!AI15</f>
        <v>450</v>
      </c>
      <c r="AJ15">
        <f>[4]Omdannede_foderprodukter_husdyr!AJ15</f>
        <v>10.72</v>
      </c>
      <c r="AK15">
        <f>[4]Omdannede_foderprodukter_husdyr!AK15</f>
        <v>1.1000000000000001</v>
      </c>
      <c r="AL15">
        <f>[4]Omdannede_foderprodukter_husdyr!AL15</f>
        <v>15</v>
      </c>
      <c r="AM15">
        <f>[4]Omdannede_foderprodukter_husdyr!AM15</f>
        <v>18</v>
      </c>
      <c r="AN15">
        <f>[4]Omdannede_foderprodukter_husdyr!AN15</f>
        <v>0</v>
      </c>
      <c r="AO15" t="str">
        <f>[4]Omdannede_foderprodukter_husdyr!AO15</f>
        <v>Læsning og indlægning</v>
      </c>
      <c r="AP15">
        <f>[4]Omdannede_foderprodukter_husdyr!AP15</f>
        <v>0.58823529411764708</v>
      </c>
      <c r="AQ15">
        <f>[4]Omdannede_foderprodukter_husdyr!AQ15</f>
        <v>1</v>
      </c>
      <c r="AR15">
        <f>[4]Omdannede_foderprodukter_husdyr!AR15</f>
        <v>0</v>
      </c>
      <c r="AS15">
        <f>[4]Omdannede_foderprodukter_husdyr!AS15</f>
        <v>0</v>
      </c>
      <c r="AT15">
        <f>[4]Omdannede_foderprodukter_husdyr!AT15</f>
        <v>0</v>
      </c>
      <c r="AU15">
        <f>[4]Omdannede_foderprodukter_husdyr!AU15</f>
        <v>0</v>
      </c>
      <c r="AV15">
        <f>[4]Omdannede_foderprodukter_husdyr!AV15</f>
        <v>0</v>
      </c>
      <c r="AW15">
        <f>[4]Omdannede_foderprodukter_husdyr!AW15</f>
        <v>0</v>
      </c>
      <c r="AX15">
        <f>[4]Omdannede_foderprodukter_husdyr!AX15</f>
        <v>0</v>
      </c>
      <c r="AY15">
        <f>[4]Omdannede_foderprodukter_husdyr!AY15</f>
        <v>0</v>
      </c>
      <c r="AZ15">
        <f>[4]Omdannede_foderprodukter_husdyr!AZ15</f>
        <v>0</v>
      </c>
      <c r="BA15">
        <f>[4]Omdannede_foderprodukter_husdyr!BA15</f>
        <v>0</v>
      </c>
      <c r="BB15">
        <f>[4]Omdannede_foderprodukter_husdyr!BB15</f>
        <v>0</v>
      </c>
      <c r="BC15">
        <f>[4]Omdannede_foderprodukter_husdyr!BC15</f>
        <v>0</v>
      </c>
      <c r="BD15" t="str">
        <f>[4]Omdannede_foderprodukter_husdyr!BD15</f>
        <v>Transport, traktor</v>
      </c>
      <c r="BE15">
        <f>[4]Omdannede_foderprodukter_husdyr!BE15</f>
        <v>5</v>
      </c>
      <c r="BF15" s="38">
        <f>[4]Omdannede_foderprodukter_husdyr!BF15</f>
        <v>1.1764705882352942</v>
      </c>
      <c r="BG15">
        <f>[4]Omdannede_foderprodukter_husdyr!BG15</f>
        <v>1</v>
      </c>
      <c r="BH15">
        <f>[4]Omdannede_foderprodukter_husdyr!BH15</f>
        <v>1.764705882352941E-3</v>
      </c>
      <c r="BI15">
        <f>[4]Omdannede_foderprodukter_husdyr!BI15</f>
        <v>0</v>
      </c>
      <c r="BJ15" t="str">
        <f>[4]Omdannede_foderprodukter_husdyr!BJ15</f>
        <v>Silage_plastic_4</v>
      </c>
      <c r="BK15">
        <f>[4]Omdannede_foderprodukter_husdyr!BK15</f>
        <v>1</v>
      </c>
      <c r="BL15">
        <f>[4]Omdannede_foderprodukter_husdyr!BL15</f>
        <v>1E-3</v>
      </c>
      <c r="BM15">
        <f>[4]Omdannede_foderprodukter_husdyr!BM15</f>
        <v>0</v>
      </c>
      <c r="BN15">
        <f>[4]Omdannede_foderprodukter_husdyr!BN15</f>
        <v>449.99999999999994</v>
      </c>
      <c r="BO15">
        <f>[4]Omdannede_foderprodukter_husdyr!BO15</f>
        <v>12.134181389870436</v>
      </c>
      <c r="BP15">
        <f>[4]Omdannede_foderprodukter_husdyr!BP15</f>
        <v>1.2956419316843344</v>
      </c>
      <c r="BQ15">
        <f>[4]Omdannede_foderprodukter_husdyr!BQ15</f>
        <v>17.667844522968196</v>
      </c>
      <c r="BR15">
        <f>[4]Omdannede_foderprodukter_husdyr!BR15</f>
        <v>18</v>
      </c>
      <c r="BS15">
        <f>[4]Omdannede_foderprodukter_husdyr!BS15</f>
        <v>75.83863368669023</v>
      </c>
      <c r="BT15">
        <f>[4]Omdannede_foderprodukter_husdyr!BT15</f>
        <v>0</v>
      </c>
      <c r="BU15">
        <f>[4]Omdannede_foderprodukter_husdyr!BU15</f>
        <v>0</v>
      </c>
    </row>
    <row r="16" spans="1:73" x14ac:dyDescent="0.3">
      <c r="A16">
        <f>[4]Omdannede_foderprodukter_husdyr!A16</f>
        <v>12</v>
      </c>
      <c r="B16" t="str">
        <f>[4]Omdannede_foderprodukter_husdyr!B16</f>
        <v>Fresh_grass_in field_sow_org</v>
      </c>
      <c r="C16" t="str">
        <f>[4]Omdannede_foderprodukter_husdyr!C16</f>
        <v>Fresh_grass_field_org</v>
      </c>
      <c r="D16">
        <f>[4]Omdannede_foderprodukter_husdyr!D16</f>
        <v>180</v>
      </c>
      <c r="E16" t="str">
        <f>[4]Omdannede_foderprodukter_husdyr!E16</f>
        <v>Grass_and_grass_clover_org</v>
      </c>
      <c r="F16">
        <f>[4]Omdannede_foderprodukter_husdyr!F16</f>
        <v>10</v>
      </c>
      <c r="G16">
        <f>[4]Omdannede_foderprodukter_husdyr!G16</f>
        <v>10</v>
      </c>
      <c r="H16">
        <f>[4]Omdannede_foderprodukter_husdyr!H16</f>
        <v>10</v>
      </c>
      <c r="I16">
        <f>[4]Omdannede_foderprodukter_husdyr!I16</f>
        <v>10</v>
      </c>
      <c r="J16">
        <f>[4]Omdannede_foderprodukter_husdyr!J16</f>
        <v>10</v>
      </c>
      <c r="K16">
        <f>[4]Omdannede_foderprodukter_husdyr!K16</f>
        <v>10</v>
      </c>
      <c r="L16" t="str">
        <f>[4]Omdannede_foderprodukter_husdyr!L16</f>
        <v>Standard afgræsning med standard tab</v>
      </c>
      <c r="M16" t="str">
        <f>[4]Omdannede_foderprodukter_husdyr!M16</f>
        <v>Ja</v>
      </c>
      <c r="N16" t="str">
        <f>[4]Omdannede_foderprodukter_husdyr!N16</f>
        <v>Afgraesningstab_afgraesning_1_org</v>
      </c>
      <c r="O16">
        <f>[4]Omdannede_foderprodukter_husdyr!O16</f>
        <v>100</v>
      </c>
      <c r="P16">
        <f>[4]Omdannede_foderprodukter_husdyr!P16</f>
        <v>100</v>
      </c>
      <c r="Q16">
        <f>[4]Omdannede_foderprodukter_husdyr!Q16</f>
        <v>100</v>
      </c>
      <c r="R16">
        <f>[4]Omdannede_foderprodukter_husdyr!R16</f>
        <v>100</v>
      </c>
      <c r="S16">
        <f>[4]Omdannede_foderprodukter_husdyr!S16</f>
        <v>100</v>
      </c>
      <c r="T16">
        <f>[4]Omdannede_foderprodukter_husdyr!T16</f>
        <v>100</v>
      </c>
      <c r="U16">
        <f>[4]Omdannede_foderprodukter_husdyr!U16</f>
        <v>0</v>
      </c>
      <c r="V16">
        <f>[4]Omdannede_foderprodukter_husdyr!V16</f>
        <v>0</v>
      </c>
      <c r="W16">
        <f>[4]Omdannede_foderprodukter_husdyr!W16</f>
        <v>0</v>
      </c>
      <c r="X16">
        <f>[4]Omdannede_foderprodukter_husdyr!X16</f>
        <v>0</v>
      </c>
      <c r="Y16">
        <f>[4]Omdannede_foderprodukter_husdyr!Y16</f>
        <v>0</v>
      </c>
      <c r="Z16">
        <f>[4]Omdannede_foderprodukter_husdyr!Z16</f>
        <v>0</v>
      </c>
      <c r="AA16">
        <f>[4]Omdannede_foderprodukter_husdyr!AA16</f>
        <v>0</v>
      </c>
      <c r="AB16">
        <f>[4]Omdannede_foderprodukter_husdyr!AB16</f>
        <v>0</v>
      </c>
      <c r="AC16">
        <f>[4]Omdannede_foderprodukter_husdyr!AC16</f>
        <v>0</v>
      </c>
      <c r="AD16">
        <f>[4]Omdannede_foderprodukter_husdyr!AD16</f>
        <v>0</v>
      </c>
      <c r="AE16">
        <f>[4]Omdannede_foderprodukter_husdyr!AE16</f>
        <v>0</v>
      </c>
      <c r="AF16">
        <f>[4]Omdannede_foderprodukter_husdyr!AF16</f>
        <v>0</v>
      </c>
      <c r="AG16">
        <f>[4]Omdannede_foderprodukter_husdyr!AG16</f>
        <v>0</v>
      </c>
      <c r="AH16">
        <f>[4]Omdannede_foderprodukter_husdyr!AH16</f>
        <v>181.16755850137801</v>
      </c>
      <c r="AI16">
        <f>[4]Omdannede_foderprodukter_husdyr!AI16</f>
        <v>450.00007165681598</v>
      </c>
      <c r="AJ16">
        <f>[4]Omdannede_foderprodukter_husdyr!AJ16</f>
        <v>26.523962609150399</v>
      </c>
      <c r="AK16">
        <f>[4]Omdannede_foderprodukter_husdyr!AK16</f>
        <v>3.6055782621371102</v>
      </c>
      <c r="AL16">
        <f>[4]Omdannede_foderprodukter_husdyr!AL16</f>
        <v>27.561193702598601</v>
      </c>
      <c r="AM16">
        <f>[4]Omdannede_foderprodukter_husdyr!AM16</f>
        <v>16.528960088099701</v>
      </c>
      <c r="AN16">
        <f>[4]Omdannede_foderprodukter_husdyr!AN16</f>
        <v>0</v>
      </c>
      <c r="AO16" t="str">
        <f>[4]Omdannede_foderprodukter_husdyr!AO16</f>
        <v>Skårlægning*</v>
      </c>
      <c r="AP16">
        <f>[4]Omdannede_foderprodukter_husdyr!AP16</f>
        <v>2.7598760182894271</v>
      </c>
      <c r="AQ16">
        <f>[4]Omdannede_foderprodukter_husdyr!AQ16</f>
        <v>-1</v>
      </c>
      <c r="AR16" t="str">
        <f>[4]Omdannede_foderprodukter_husdyr!AR16</f>
        <v>Stængelbrydning*</v>
      </c>
      <c r="AS16">
        <f>[4]Omdannede_foderprodukter_husdyr!AS16</f>
        <v>1.1039504073157709</v>
      </c>
      <c r="AT16">
        <f>[4]Omdannede_foderprodukter_husdyr!AT16</f>
        <v>-1</v>
      </c>
      <c r="AU16" t="str">
        <f>[4]Omdannede_foderprodukter_husdyr!AU16</f>
        <v>Sammenrivning*</v>
      </c>
      <c r="AV16">
        <f>[4]Omdannede_foderprodukter_husdyr!AV16</f>
        <v>2.7598760182894271</v>
      </c>
      <c r="AW16">
        <f>[4]Omdannede_foderprodukter_husdyr!AW16</f>
        <v>-1</v>
      </c>
      <c r="AX16" t="str">
        <f>[4]Omdannede_foderprodukter_husdyr!AX16</f>
        <v>Snitning*</v>
      </c>
      <c r="AY16">
        <f>[4]Omdannede_foderprodukter_husdyr!AY16</f>
        <v>5.5197520365788542</v>
      </c>
      <c r="AZ16">
        <f>[4]Omdannede_foderprodukter_husdyr!AZ16</f>
        <v>-1</v>
      </c>
      <c r="BA16">
        <f>[4]Omdannede_foderprodukter_husdyr!BA16</f>
        <v>0</v>
      </c>
      <c r="BB16">
        <f>[4]Omdannede_foderprodukter_husdyr!BB16</f>
        <v>0</v>
      </c>
      <c r="BC16">
        <f>[4]Omdannede_foderprodukter_husdyr!BC16</f>
        <v>0</v>
      </c>
      <c r="BD16">
        <f>[4]Omdannede_foderprodukter_husdyr!BD16</f>
        <v>0</v>
      </c>
      <c r="BE16">
        <f>[4]Omdannede_foderprodukter_husdyr!BE16</f>
        <v>0</v>
      </c>
      <c r="BF16" s="38">
        <f>[4]Omdannede_foderprodukter_husdyr!BF16</f>
        <v>0</v>
      </c>
      <c r="BG16">
        <f>[4]Omdannede_foderprodukter_husdyr!BG16</f>
        <v>0</v>
      </c>
      <c r="BH16">
        <f>[4]Omdannede_foderprodukter_husdyr!BH16</f>
        <v>-1.214345448047348E-2</v>
      </c>
      <c r="BI16">
        <f>[4]Omdannede_foderprodukter_husdyr!BI16</f>
        <v>0</v>
      </c>
      <c r="BJ16">
        <f>[4]Omdannede_foderprodukter_husdyr!BJ16</f>
        <v>0</v>
      </c>
      <c r="BK16">
        <f>[4]Omdannede_foderprodukter_husdyr!BK16</f>
        <v>0</v>
      </c>
      <c r="BL16">
        <f>[4]Omdannede_foderprodukter_husdyr!BL16</f>
        <v>0</v>
      </c>
      <c r="BM16">
        <f>[4]Omdannede_foderprodukter_husdyr!BM16</f>
        <v>0</v>
      </c>
      <c r="BN16">
        <f>[4]Omdannede_foderprodukter_husdyr!BN16</f>
        <v>450.00007165681598</v>
      </c>
      <c r="BO16">
        <f>[4]Omdannede_foderprodukter_husdyr!BO16</f>
        <v>26.523962609150399</v>
      </c>
      <c r="BP16">
        <f>[4]Omdannede_foderprodukter_husdyr!BP16</f>
        <v>3.6055782621371102</v>
      </c>
      <c r="BQ16">
        <f>[4]Omdannede_foderprodukter_husdyr!BQ16</f>
        <v>27.561193702598601</v>
      </c>
      <c r="BR16">
        <f>[4]Omdannede_foderprodukter_husdyr!BR16</f>
        <v>16.528960088099701</v>
      </c>
      <c r="BS16">
        <f>[4]Omdannede_foderprodukter_husdyr!BS16</f>
        <v>165.77476630718999</v>
      </c>
      <c r="BT16">
        <f>[4]Omdannede_foderprodukter_husdyr!BT16</f>
        <v>0</v>
      </c>
      <c r="BU16">
        <f>[4]Omdannede_foderprodukter_husdyr!BU16</f>
        <v>0</v>
      </c>
    </row>
    <row r="17" spans="1:73" x14ac:dyDescent="0.3">
      <c r="A17">
        <f>[4]Omdannede_foderprodukter_husdyr!A17</f>
        <v>13</v>
      </c>
      <c r="B17">
        <f>[4]Omdannede_foderprodukter_husdyr!B17</f>
        <v>0</v>
      </c>
      <c r="C17">
        <f>[4]Omdannede_foderprodukter_husdyr!C17</f>
        <v>0</v>
      </c>
      <c r="D17">
        <f>[4]Omdannede_foderprodukter_husdyr!D17</f>
        <v>0</v>
      </c>
      <c r="E17">
        <f>[4]Omdannede_foderprodukter_husdyr!E17</f>
        <v>0</v>
      </c>
      <c r="F17">
        <f>[4]Omdannede_foderprodukter_husdyr!F17</f>
        <v>0</v>
      </c>
      <c r="G17">
        <f>[4]Omdannede_foderprodukter_husdyr!G17</f>
        <v>0</v>
      </c>
      <c r="H17">
        <f>[4]Omdannede_foderprodukter_husdyr!H17</f>
        <v>0</v>
      </c>
      <c r="I17">
        <f>[4]Omdannede_foderprodukter_husdyr!I17</f>
        <v>0</v>
      </c>
      <c r="J17">
        <f>[4]Omdannede_foderprodukter_husdyr!J17</f>
        <v>0</v>
      </c>
      <c r="K17">
        <f>[4]Omdannede_foderprodukter_husdyr!K17</f>
        <v>0</v>
      </c>
      <c r="L17">
        <f>[4]Omdannede_foderprodukter_husdyr!L17</f>
        <v>0</v>
      </c>
      <c r="M17">
        <f>[4]Omdannede_foderprodukter_husdyr!M17</f>
        <v>0</v>
      </c>
      <c r="N17">
        <f>[4]Omdannede_foderprodukter_husdyr!N17</f>
        <v>0</v>
      </c>
      <c r="O17">
        <f>[4]Omdannede_foderprodukter_husdyr!O17</f>
        <v>0</v>
      </c>
      <c r="P17">
        <f>[4]Omdannede_foderprodukter_husdyr!P17</f>
        <v>0</v>
      </c>
      <c r="Q17">
        <f>[4]Omdannede_foderprodukter_husdyr!Q17</f>
        <v>0</v>
      </c>
      <c r="R17">
        <f>[4]Omdannede_foderprodukter_husdyr!R17</f>
        <v>0</v>
      </c>
      <c r="S17">
        <f>[4]Omdannede_foderprodukter_husdyr!S17</f>
        <v>0</v>
      </c>
      <c r="T17">
        <f>[4]Omdannede_foderprodukter_husdyr!T17</f>
        <v>0</v>
      </c>
      <c r="U17">
        <f>[4]Omdannede_foderprodukter_husdyr!U17</f>
        <v>0</v>
      </c>
      <c r="V17">
        <f>[4]Omdannede_foderprodukter_husdyr!V17</f>
        <v>0</v>
      </c>
      <c r="W17">
        <f>[4]Omdannede_foderprodukter_husdyr!W17</f>
        <v>0</v>
      </c>
      <c r="X17">
        <f>[4]Omdannede_foderprodukter_husdyr!X17</f>
        <v>0</v>
      </c>
      <c r="Y17">
        <f>[4]Omdannede_foderprodukter_husdyr!Y17</f>
        <v>0</v>
      </c>
      <c r="Z17">
        <f>[4]Omdannede_foderprodukter_husdyr!Z17</f>
        <v>0</v>
      </c>
      <c r="AA17">
        <f>[4]Omdannede_foderprodukter_husdyr!AA17</f>
        <v>0</v>
      </c>
      <c r="AB17">
        <f>[4]Omdannede_foderprodukter_husdyr!AB17</f>
        <v>0</v>
      </c>
      <c r="AC17">
        <f>[4]Omdannede_foderprodukter_husdyr!AC17</f>
        <v>0</v>
      </c>
      <c r="AD17">
        <f>[4]Omdannede_foderprodukter_husdyr!AD17</f>
        <v>0</v>
      </c>
      <c r="AE17">
        <f>[4]Omdannede_foderprodukter_husdyr!AE17</f>
        <v>0</v>
      </c>
      <c r="AF17">
        <f>[4]Omdannede_foderprodukter_husdyr!AF17</f>
        <v>0</v>
      </c>
      <c r="AG17">
        <f>[4]Omdannede_foderprodukter_husdyr!AG17</f>
        <v>0</v>
      </c>
      <c r="AH17" t="str">
        <f>[4]Omdannede_foderprodukter_husdyr!AH17</f>
        <v/>
      </c>
      <c r="AI17" t="str">
        <f>[4]Omdannede_foderprodukter_husdyr!AI17</f>
        <v/>
      </c>
      <c r="AJ17" t="str">
        <f>[4]Omdannede_foderprodukter_husdyr!AJ17</f>
        <v/>
      </c>
      <c r="AK17" t="str">
        <f>[4]Omdannede_foderprodukter_husdyr!AK17</f>
        <v/>
      </c>
      <c r="AL17" t="str">
        <f>[4]Omdannede_foderprodukter_husdyr!AL17</f>
        <v/>
      </c>
      <c r="AM17" t="str">
        <f>[4]Omdannede_foderprodukter_husdyr!AM17</f>
        <v/>
      </c>
      <c r="AN17">
        <f>[4]Omdannede_foderprodukter_husdyr!AN17</f>
        <v>0</v>
      </c>
      <c r="AO17">
        <f>[4]Omdannede_foderprodukter_husdyr!AO17</f>
        <v>0</v>
      </c>
      <c r="AP17">
        <f>[4]Omdannede_foderprodukter_husdyr!AP17</f>
        <v>0</v>
      </c>
      <c r="AQ17">
        <f>[4]Omdannede_foderprodukter_husdyr!AQ17</f>
        <v>0</v>
      </c>
      <c r="AR17">
        <f>[4]Omdannede_foderprodukter_husdyr!AR17</f>
        <v>0</v>
      </c>
      <c r="AS17">
        <f>[4]Omdannede_foderprodukter_husdyr!AS17</f>
        <v>0</v>
      </c>
      <c r="AT17">
        <f>[4]Omdannede_foderprodukter_husdyr!AT17</f>
        <v>0</v>
      </c>
      <c r="AU17">
        <f>[4]Omdannede_foderprodukter_husdyr!AU17</f>
        <v>0</v>
      </c>
      <c r="AV17">
        <f>[4]Omdannede_foderprodukter_husdyr!AV17</f>
        <v>0</v>
      </c>
      <c r="AW17">
        <f>[4]Omdannede_foderprodukter_husdyr!AW17</f>
        <v>0</v>
      </c>
      <c r="AX17">
        <f>[4]Omdannede_foderprodukter_husdyr!AX17</f>
        <v>0</v>
      </c>
      <c r="AY17">
        <f>[4]Omdannede_foderprodukter_husdyr!AY17</f>
        <v>0</v>
      </c>
      <c r="AZ17">
        <f>[4]Omdannede_foderprodukter_husdyr!AZ17</f>
        <v>0</v>
      </c>
      <c r="BA17">
        <f>[4]Omdannede_foderprodukter_husdyr!BA17</f>
        <v>0</v>
      </c>
      <c r="BB17">
        <f>[4]Omdannede_foderprodukter_husdyr!BB17</f>
        <v>0</v>
      </c>
      <c r="BC17">
        <f>[4]Omdannede_foderprodukter_husdyr!BC17</f>
        <v>0</v>
      </c>
      <c r="BD17">
        <f>[4]Omdannede_foderprodukter_husdyr!BD17</f>
        <v>0</v>
      </c>
      <c r="BE17">
        <f>[4]Omdannede_foderprodukter_husdyr!BE17</f>
        <v>0</v>
      </c>
      <c r="BF17" s="38">
        <f>[4]Omdannede_foderprodukter_husdyr!BF17</f>
        <v>0</v>
      </c>
      <c r="BG17">
        <f>[4]Omdannede_foderprodukter_husdyr!BG17</f>
        <v>0</v>
      </c>
      <c r="BH17">
        <f>[4]Omdannede_foderprodukter_husdyr!BH17</f>
        <v>0</v>
      </c>
      <c r="BI17">
        <f>[4]Omdannede_foderprodukter_husdyr!BI17</f>
        <v>0</v>
      </c>
      <c r="BJ17">
        <f>[4]Omdannede_foderprodukter_husdyr!BJ17</f>
        <v>0</v>
      </c>
      <c r="BK17">
        <f>[4]Omdannede_foderprodukter_husdyr!BK17</f>
        <v>0</v>
      </c>
      <c r="BL17">
        <f>[4]Omdannede_foderprodukter_husdyr!BL17</f>
        <v>0</v>
      </c>
      <c r="BM17">
        <f>[4]Omdannede_foderprodukter_husdyr!BM17</f>
        <v>0</v>
      </c>
      <c r="BN17">
        <f>[4]Omdannede_foderprodukter_husdyr!BN17</f>
        <v>0</v>
      </c>
      <c r="BO17">
        <f>[4]Omdannede_foderprodukter_husdyr!BO17</f>
        <v>0</v>
      </c>
      <c r="BP17">
        <f>[4]Omdannede_foderprodukter_husdyr!BP17</f>
        <v>0</v>
      </c>
      <c r="BQ17">
        <f>[4]Omdannede_foderprodukter_husdyr!BQ17</f>
        <v>0</v>
      </c>
      <c r="BR17">
        <f>[4]Omdannede_foderprodukter_husdyr!BR17</f>
        <v>0</v>
      </c>
      <c r="BS17">
        <f>[4]Omdannede_foderprodukter_husdyr!BS17</f>
        <v>0</v>
      </c>
      <c r="BT17">
        <f>[4]Omdannede_foderprodukter_husdyr!BT17</f>
        <v>0</v>
      </c>
      <c r="BU17">
        <f>[4]Omdannede_foderprodukter_husdyr!BU17</f>
        <v>0</v>
      </c>
    </row>
    <row r="18" spans="1:73" x14ac:dyDescent="0.3">
      <c r="A18">
        <f>[4]Omdannede_foderprodukter_husdyr!A18</f>
        <v>14</v>
      </c>
      <c r="B18">
        <f>[4]Omdannede_foderprodukter_husdyr!B18</f>
        <v>0</v>
      </c>
      <c r="C18">
        <f>[4]Omdannede_foderprodukter_husdyr!C18</f>
        <v>0</v>
      </c>
      <c r="D18">
        <f>[4]Omdannede_foderprodukter_husdyr!D18</f>
        <v>0</v>
      </c>
      <c r="E18">
        <f>[4]Omdannede_foderprodukter_husdyr!E18</f>
        <v>0</v>
      </c>
      <c r="F18">
        <f>[4]Omdannede_foderprodukter_husdyr!F18</f>
        <v>0</v>
      </c>
      <c r="G18">
        <f>[4]Omdannede_foderprodukter_husdyr!G18</f>
        <v>0</v>
      </c>
      <c r="H18">
        <f>[4]Omdannede_foderprodukter_husdyr!H18</f>
        <v>0</v>
      </c>
      <c r="I18">
        <f>[4]Omdannede_foderprodukter_husdyr!I18</f>
        <v>0</v>
      </c>
      <c r="J18">
        <f>[4]Omdannede_foderprodukter_husdyr!J18</f>
        <v>0</v>
      </c>
      <c r="K18">
        <f>[4]Omdannede_foderprodukter_husdyr!K18</f>
        <v>0</v>
      </c>
      <c r="L18">
        <f>[4]Omdannede_foderprodukter_husdyr!L18</f>
        <v>0</v>
      </c>
      <c r="M18">
        <f>[4]Omdannede_foderprodukter_husdyr!M18</f>
        <v>0</v>
      </c>
      <c r="N18">
        <f>[4]Omdannede_foderprodukter_husdyr!N18</f>
        <v>0</v>
      </c>
      <c r="O18">
        <f>[4]Omdannede_foderprodukter_husdyr!O18</f>
        <v>0</v>
      </c>
      <c r="P18">
        <f>[4]Omdannede_foderprodukter_husdyr!P18</f>
        <v>0</v>
      </c>
      <c r="Q18">
        <f>[4]Omdannede_foderprodukter_husdyr!Q18</f>
        <v>0</v>
      </c>
      <c r="R18">
        <f>[4]Omdannede_foderprodukter_husdyr!R18</f>
        <v>0</v>
      </c>
      <c r="S18">
        <f>[4]Omdannede_foderprodukter_husdyr!S18</f>
        <v>0</v>
      </c>
      <c r="T18">
        <f>[4]Omdannede_foderprodukter_husdyr!T18</f>
        <v>0</v>
      </c>
      <c r="U18">
        <f>[4]Omdannede_foderprodukter_husdyr!U18</f>
        <v>0</v>
      </c>
      <c r="V18">
        <f>[4]Omdannede_foderprodukter_husdyr!V18</f>
        <v>0</v>
      </c>
      <c r="W18">
        <f>[4]Omdannede_foderprodukter_husdyr!W18</f>
        <v>0</v>
      </c>
      <c r="X18">
        <f>[4]Omdannede_foderprodukter_husdyr!X18</f>
        <v>0</v>
      </c>
      <c r="Y18">
        <f>[4]Omdannede_foderprodukter_husdyr!Y18</f>
        <v>0</v>
      </c>
      <c r="Z18">
        <f>[4]Omdannede_foderprodukter_husdyr!Z18</f>
        <v>0</v>
      </c>
      <c r="AA18">
        <f>[4]Omdannede_foderprodukter_husdyr!AA18</f>
        <v>0</v>
      </c>
      <c r="AB18">
        <f>[4]Omdannede_foderprodukter_husdyr!AB18</f>
        <v>0</v>
      </c>
      <c r="AC18">
        <f>[4]Omdannede_foderprodukter_husdyr!AC18</f>
        <v>0</v>
      </c>
      <c r="AD18">
        <f>[4]Omdannede_foderprodukter_husdyr!AD18</f>
        <v>0</v>
      </c>
      <c r="AE18">
        <f>[4]Omdannede_foderprodukter_husdyr!AE18</f>
        <v>0</v>
      </c>
      <c r="AF18">
        <f>[4]Omdannede_foderprodukter_husdyr!AF18</f>
        <v>0</v>
      </c>
      <c r="AG18">
        <f>[4]Omdannede_foderprodukter_husdyr!AG18</f>
        <v>0</v>
      </c>
      <c r="AH18" t="str">
        <f>[4]Omdannede_foderprodukter_husdyr!AH18</f>
        <v/>
      </c>
      <c r="AI18" t="str">
        <f>[4]Omdannede_foderprodukter_husdyr!AI18</f>
        <v/>
      </c>
      <c r="AJ18" t="str">
        <f>[4]Omdannede_foderprodukter_husdyr!AJ18</f>
        <v/>
      </c>
      <c r="AK18" t="str">
        <f>[4]Omdannede_foderprodukter_husdyr!AK18</f>
        <v/>
      </c>
      <c r="AL18" t="str">
        <f>[4]Omdannede_foderprodukter_husdyr!AL18</f>
        <v/>
      </c>
      <c r="AM18" t="str">
        <f>[4]Omdannede_foderprodukter_husdyr!AM18</f>
        <v/>
      </c>
      <c r="AN18">
        <f>[4]Omdannede_foderprodukter_husdyr!AN18</f>
        <v>0</v>
      </c>
      <c r="AO18">
        <f>[4]Omdannede_foderprodukter_husdyr!AO18</f>
        <v>0</v>
      </c>
      <c r="AP18">
        <f>[4]Omdannede_foderprodukter_husdyr!AP18</f>
        <v>0</v>
      </c>
      <c r="AQ18">
        <f>[4]Omdannede_foderprodukter_husdyr!AQ18</f>
        <v>0</v>
      </c>
      <c r="AR18">
        <f>[4]Omdannede_foderprodukter_husdyr!AR18</f>
        <v>0</v>
      </c>
      <c r="AS18">
        <f>[4]Omdannede_foderprodukter_husdyr!AS18</f>
        <v>0</v>
      </c>
      <c r="AT18">
        <f>[4]Omdannede_foderprodukter_husdyr!AT18</f>
        <v>0</v>
      </c>
      <c r="AU18">
        <f>[4]Omdannede_foderprodukter_husdyr!AU18</f>
        <v>0</v>
      </c>
      <c r="AV18">
        <f>[4]Omdannede_foderprodukter_husdyr!AV18</f>
        <v>0</v>
      </c>
      <c r="AW18">
        <f>[4]Omdannede_foderprodukter_husdyr!AW18</f>
        <v>0</v>
      </c>
      <c r="AX18">
        <f>[4]Omdannede_foderprodukter_husdyr!AX18</f>
        <v>0</v>
      </c>
      <c r="AY18">
        <f>[4]Omdannede_foderprodukter_husdyr!AY18</f>
        <v>0</v>
      </c>
      <c r="AZ18">
        <f>[4]Omdannede_foderprodukter_husdyr!AZ18</f>
        <v>0</v>
      </c>
      <c r="BA18">
        <f>[4]Omdannede_foderprodukter_husdyr!BA18</f>
        <v>0</v>
      </c>
      <c r="BB18">
        <f>[4]Omdannede_foderprodukter_husdyr!BB18</f>
        <v>0</v>
      </c>
      <c r="BC18">
        <f>[4]Omdannede_foderprodukter_husdyr!BC18</f>
        <v>0</v>
      </c>
      <c r="BD18">
        <f>[4]Omdannede_foderprodukter_husdyr!BD18</f>
        <v>0</v>
      </c>
      <c r="BE18">
        <f>[4]Omdannede_foderprodukter_husdyr!BE18</f>
        <v>0</v>
      </c>
      <c r="BF18" s="38">
        <f>[4]Omdannede_foderprodukter_husdyr!BF18</f>
        <v>0</v>
      </c>
      <c r="BG18">
        <f>[4]Omdannede_foderprodukter_husdyr!BG18</f>
        <v>0</v>
      </c>
      <c r="BH18">
        <f>[4]Omdannede_foderprodukter_husdyr!BH18</f>
        <v>0</v>
      </c>
      <c r="BI18">
        <f>[4]Omdannede_foderprodukter_husdyr!BI18</f>
        <v>0</v>
      </c>
      <c r="BJ18">
        <f>[4]Omdannede_foderprodukter_husdyr!BJ18</f>
        <v>0</v>
      </c>
      <c r="BK18">
        <f>[4]Omdannede_foderprodukter_husdyr!BK18</f>
        <v>0</v>
      </c>
      <c r="BL18">
        <f>[4]Omdannede_foderprodukter_husdyr!BL18</f>
        <v>0</v>
      </c>
      <c r="BM18">
        <f>[4]Omdannede_foderprodukter_husdyr!BM18</f>
        <v>0</v>
      </c>
      <c r="BN18">
        <f>[4]Omdannede_foderprodukter_husdyr!BN18</f>
        <v>0</v>
      </c>
      <c r="BO18">
        <f>[4]Omdannede_foderprodukter_husdyr!BO18</f>
        <v>0</v>
      </c>
      <c r="BP18">
        <f>[4]Omdannede_foderprodukter_husdyr!BP18</f>
        <v>0</v>
      </c>
      <c r="BQ18">
        <f>[4]Omdannede_foderprodukter_husdyr!BQ18</f>
        <v>0</v>
      </c>
      <c r="BR18">
        <f>[4]Omdannede_foderprodukter_husdyr!BR18</f>
        <v>0</v>
      </c>
      <c r="BS18">
        <f>[4]Omdannede_foderprodukter_husdyr!BS18</f>
        <v>0</v>
      </c>
      <c r="BT18">
        <f>[4]Omdannede_foderprodukter_husdyr!BT18</f>
        <v>0</v>
      </c>
      <c r="BU18">
        <f>[4]Omdannede_foderprodukter_husdyr!BU18</f>
        <v>0</v>
      </c>
    </row>
    <row r="19" spans="1:73" x14ac:dyDescent="0.3">
      <c r="A19">
        <f>[4]Omdannede_foderprodukter_husdyr!A19</f>
        <v>15</v>
      </c>
      <c r="B19">
        <f>[4]Omdannede_foderprodukter_husdyr!B19</f>
        <v>0</v>
      </c>
      <c r="C19">
        <f>[4]Omdannede_foderprodukter_husdyr!C19</f>
        <v>0</v>
      </c>
      <c r="D19">
        <f>[4]Omdannede_foderprodukter_husdyr!D19</f>
        <v>0</v>
      </c>
      <c r="E19">
        <f>[4]Omdannede_foderprodukter_husdyr!E19</f>
        <v>0</v>
      </c>
      <c r="F19">
        <f>[4]Omdannede_foderprodukter_husdyr!F19</f>
        <v>0</v>
      </c>
      <c r="G19">
        <f>[4]Omdannede_foderprodukter_husdyr!G19</f>
        <v>0</v>
      </c>
      <c r="H19">
        <f>[4]Omdannede_foderprodukter_husdyr!H19</f>
        <v>0</v>
      </c>
      <c r="I19">
        <f>[4]Omdannede_foderprodukter_husdyr!I19</f>
        <v>0</v>
      </c>
      <c r="J19">
        <f>[4]Omdannede_foderprodukter_husdyr!J19</f>
        <v>0</v>
      </c>
      <c r="K19">
        <f>[4]Omdannede_foderprodukter_husdyr!K19</f>
        <v>0</v>
      </c>
      <c r="L19">
        <f>[4]Omdannede_foderprodukter_husdyr!L19</f>
        <v>0</v>
      </c>
      <c r="M19">
        <f>[4]Omdannede_foderprodukter_husdyr!M19</f>
        <v>0</v>
      </c>
      <c r="N19">
        <f>[4]Omdannede_foderprodukter_husdyr!N19</f>
        <v>0</v>
      </c>
      <c r="O19">
        <f>[4]Omdannede_foderprodukter_husdyr!O19</f>
        <v>0</v>
      </c>
      <c r="P19">
        <f>[4]Omdannede_foderprodukter_husdyr!P19</f>
        <v>0</v>
      </c>
      <c r="Q19">
        <f>[4]Omdannede_foderprodukter_husdyr!Q19</f>
        <v>0</v>
      </c>
      <c r="R19">
        <f>[4]Omdannede_foderprodukter_husdyr!R19</f>
        <v>0</v>
      </c>
      <c r="S19">
        <f>[4]Omdannede_foderprodukter_husdyr!S19</f>
        <v>0</v>
      </c>
      <c r="T19">
        <f>[4]Omdannede_foderprodukter_husdyr!T19</f>
        <v>0</v>
      </c>
      <c r="U19">
        <f>[4]Omdannede_foderprodukter_husdyr!U19</f>
        <v>0</v>
      </c>
      <c r="V19">
        <f>[4]Omdannede_foderprodukter_husdyr!V19</f>
        <v>0</v>
      </c>
      <c r="W19">
        <f>[4]Omdannede_foderprodukter_husdyr!W19</f>
        <v>0</v>
      </c>
      <c r="X19">
        <f>[4]Omdannede_foderprodukter_husdyr!X19</f>
        <v>0</v>
      </c>
      <c r="Y19">
        <f>[4]Omdannede_foderprodukter_husdyr!Y19</f>
        <v>0</v>
      </c>
      <c r="Z19">
        <f>[4]Omdannede_foderprodukter_husdyr!Z19</f>
        <v>0</v>
      </c>
      <c r="AA19">
        <f>[4]Omdannede_foderprodukter_husdyr!AA19</f>
        <v>0</v>
      </c>
      <c r="AB19">
        <f>[4]Omdannede_foderprodukter_husdyr!AB19</f>
        <v>0</v>
      </c>
      <c r="AC19">
        <f>[4]Omdannede_foderprodukter_husdyr!AC19</f>
        <v>0</v>
      </c>
      <c r="AD19">
        <f>[4]Omdannede_foderprodukter_husdyr!AD19</f>
        <v>0</v>
      </c>
      <c r="AE19">
        <f>[4]Omdannede_foderprodukter_husdyr!AE19</f>
        <v>0</v>
      </c>
      <c r="AF19">
        <f>[4]Omdannede_foderprodukter_husdyr!AF19</f>
        <v>0</v>
      </c>
      <c r="AG19">
        <f>[4]Omdannede_foderprodukter_husdyr!AG19</f>
        <v>0</v>
      </c>
      <c r="AH19" t="str">
        <f>[4]Omdannede_foderprodukter_husdyr!AH19</f>
        <v/>
      </c>
      <c r="AI19" t="str">
        <f>[4]Omdannede_foderprodukter_husdyr!AI19</f>
        <v/>
      </c>
      <c r="AJ19" t="str">
        <f>[4]Omdannede_foderprodukter_husdyr!AJ19</f>
        <v/>
      </c>
      <c r="AK19" t="str">
        <f>[4]Omdannede_foderprodukter_husdyr!AK19</f>
        <v/>
      </c>
      <c r="AL19" t="str">
        <f>[4]Omdannede_foderprodukter_husdyr!AL19</f>
        <v/>
      </c>
      <c r="AM19" t="str">
        <f>[4]Omdannede_foderprodukter_husdyr!AM19</f>
        <v/>
      </c>
      <c r="AN19">
        <f>[4]Omdannede_foderprodukter_husdyr!AN19</f>
        <v>0</v>
      </c>
      <c r="AO19">
        <f>[4]Omdannede_foderprodukter_husdyr!AO19</f>
        <v>0</v>
      </c>
      <c r="AP19">
        <f>[4]Omdannede_foderprodukter_husdyr!AP19</f>
        <v>0</v>
      </c>
      <c r="AQ19">
        <f>[4]Omdannede_foderprodukter_husdyr!AQ19</f>
        <v>0</v>
      </c>
      <c r="AR19">
        <f>[4]Omdannede_foderprodukter_husdyr!AR19</f>
        <v>0</v>
      </c>
      <c r="AS19">
        <f>[4]Omdannede_foderprodukter_husdyr!AS19</f>
        <v>0</v>
      </c>
      <c r="AT19">
        <f>[4]Omdannede_foderprodukter_husdyr!AT19</f>
        <v>0</v>
      </c>
      <c r="AU19">
        <f>[4]Omdannede_foderprodukter_husdyr!AU19</f>
        <v>0</v>
      </c>
      <c r="AV19">
        <f>[4]Omdannede_foderprodukter_husdyr!AV19</f>
        <v>0</v>
      </c>
      <c r="AW19">
        <f>[4]Omdannede_foderprodukter_husdyr!AW19</f>
        <v>0</v>
      </c>
      <c r="AX19">
        <f>[4]Omdannede_foderprodukter_husdyr!AX19</f>
        <v>0</v>
      </c>
      <c r="AY19">
        <f>[4]Omdannede_foderprodukter_husdyr!AY19</f>
        <v>0</v>
      </c>
      <c r="AZ19">
        <f>[4]Omdannede_foderprodukter_husdyr!AZ19</f>
        <v>0</v>
      </c>
      <c r="BA19">
        <f>[4]Omdannede_foderprodukter_husdyr!BA19</f>
        <v>0</v>
      </c>
      <c r="BB19">
        <f>[4]Omdannede_foderprodukter_husdyr!BB19</f>
        <v>0</v>
      </c>
      <c r="BC19">
        <f>[4]Omdannede_foderprodukter_husdyr!BC19</f>
        <v>0</v>
      </c>
      <c r="BD19">
        <f>[4]Omdannede_foderprodukter_husdyr!BD19</f>
        <v>0</v>
      </c>
      <c r="BE19">
        <f>[4]Omdannede_foderprodukter_husdyr!BE19</f>
        <v>0</v>
      </c>
      <c r="BF19" s="38">
        <f>[4]Omdannede_foderprodukter_husdyr!BF19</f>
        <v>0</v>
      </c>
      <c r="BG19">
        <f>[4]Omdannede_foderprodukter_husdyr!BG19</f>
        <v>0</v>
      </c>
      <c r="BH19">
        <f>[4]Omdannede_foderprodukter_husdyr!BH19</f>
        <v>0</v>
      </c>
      <c r="BI19">
        <f>[4]Omdannede_foderprodukter_husdyr!BI19</f>
        <v>0</v>
      </c>
      <c r="BJ19">
        <f>[4]Omdannede_foderprodukter_husdyr!BJ19</f>
        <v>0</v>
      </c>
      <c r="BK19">
        <f>[4]Omdannede_foderprodukter_husdyr!BK19</f>
        <v>0</v>
      </c>
      <c r="BL19">
        <f>[4]Omdannede_foderprodukter_husdyr!BL19</f>
        <v>0</v>
      </c>
      <c r="BM19">
        <f>[4]Omdannede_foderprodukter_husdyr!BM19</f>
        <v>0</v>
      </c>
      <c r="BN19">
        <f>[4]Omdannede_foderprodukter_husdyr!BN19</f>
        <v>0</v>
      </c>
      <c r="BO19">
        <f>[4]Omdannede_foderprodukter_husdyr!BO19</f>
        <v>0</v>
      </c>
      <c r="BP19">
        <f>[4]Omdannede_foderprodukter_husdyr!BP19</f>
        <v>0</v>
      </c>
      <c r="BQ19">
        <f>[4]Omdannede_foderprodukter_husdyr!BQ19</f>
        <v>0</v>
      </c>
      <c r="BR19">
        <f>[4]Omdannede_foderprodukter_husdyr!BR19</f>
        <v>0</v>
      </c>
      <c r="BS19">
        <f>[4]Omdannede_foderprodukter_husdyr!BS19</f>
        <v>0</v>
      </c>
      <c r="BT19">
        <f>[4]Omdannede_foderprodukter_husdyr!BT19</f>
        <v>0</v>
      </c>
      <c r="BU19">
        <f>[4]Omdannede_foderprodukter_husdyr!BU19</f>
        <v>0</v>
      </c>
    </row>
    <row r="20" spans="1:73" x14ac:dyDescent="0.3">
      <c r="A20">
        <f>[4]Omdannede_foderprodukter_husdyr!A20</f>
        <v>16</v>
      </c>
      <c r="B20">
        <f>[4]Omdannede_foderprodukter_husdyr!B20</f>
        <v>0</v>
      </c>
      <c r="C20">
        <f>[4]Omdannede_foderprodukter_husdyr!C20</f>
        <v>0</v>
      </c>
      <c r="D20">
        <f>[4]Omdannede_foderprodukter_husdyr!D20</f>
        <v>0</v>
      </c>
      <c r="E20">
        <f>[4]Omdannede_foderprodukter_husdyr!E20</f>
        <v>0</v>
      </c>
      <c r="F20">
        <f>[4]Omdannede_foderprodukter_husdyr!F20</f>
        <v>0</v>
      </c>
      <c r="G20">
        <f>[4]Omdannede_foderprodukter_husdyr!G20</f>
        <v>0</v>
      </c>
      <c r="H20">
        <f>[4]Omdannede_foderprodukter_husdyr!H20</f>
        <v>0</v>
      </c>
      <c r="I20">
        <f>[4]Omdannede_foderprodukter_husdyr!I20</f>
        <v>0</v>
      </c>
      <c r="J20">
        <f>[4]Omdannede_foderprodukter_husdyr!J20</f>
        <v>0</v>
      </c>
      <c r="K20">
        <f>[4]Omdannede_foderprodukter_husdyr!K20</f>
        <v>0</v>
      </c>
      <c r="L20">
        <f>[4]Omdannede_foderprodukter_husdyr!L20</f>
        <v>0</v>
      </c>
      <c r="M20">
        <f>[4]Omdannede_foderprodukter_husdyr!M20</f>
        <v>0</v>
      </c>
      <c r="N20">
        <f>[4]Omdannede_foderprodukter_husdyr!N20</f>
        <v>0</v>
      </c>
      <c r="O20">
        <f>[4]Omdannede_foderprodukter_husdyr!O20</f>
        <v>0</v>
      </c>
      <c r="P20">
        <f>[4]Omdannede_foderprodukter_husdyr!P20</f>
        <v>0</v>
      </c>
      <c r="Q20">
        <f>[4]Omdannede_foderprodukter_husdyr!Q20</f>
        <v>0</v>
      </c>
      <c r="R20">
        <f>[4]Omdannede_foderprodukter_husdyr!R20</f>
        <v>0</v>
      </c>
      <c r="S20">
        <f>[4]Omdannede_foderprodukter_husdyr!S20</f>
        <v>0</v>
      </c>
      <c r="T20">
        <f>[4]Omdannede_foderprodukter_husdyr!T20</f>
        <v>0</v>
      </c>
      <c r="U20">
        <f>[4]Omdannede_foderprodukter_husdyr!U20</f>
        <v>0</v>
      </c>
      <c r="V20">
        <f>[4]Omdannede_foderprodukter_husdyr!V20</f>
        <v>0</v>
      </c>
      <c r="W20">
        <f>[4]Omdannede_foderprodukter_husdyr!W20</f>
        <v>0</v>
      </c>
      <c r="X20">
        <f>[4]Omdannede_foderprodukter_husdyr!X20</f>
        <v>0</v>
      </c>
      <c r="Y20">
        <f>[4]Omdannede_foderprodukter_husdyr!Y20</f>
        <v>0</v>
      </c>
      <c r="Z20">
        <f>[4]Omdannede_foderprodukter_husdyr!Z20</f>
        <v>0</v>
      </c>
      <c r="AA20">
        <f>[4]Omdannede_foderprodukter_husdyr!AA20</f>
        <v>0</v>
      </c>
      <c r="AB20">
        <f>[4]Omdannede_foderprodukter_husdyr!AB20</f>
        <v>0</v>
      </c>
      <c r="AC20">
        <f>[4]Omdannede_foderprodukter_husdyr!AC20</f>
        <v>0</v>
      </c>
      <c r="AD20">
        <f>[4]Omdannede_foderprodukter_husdyr!AD20</f>
        <v>0</v>
      </c>
      <c r="AE20">
        <f>[4]Omdannede_foderprodukter_husdyr!AE20</f>
        <v>0</v>
      </c>
      <c r="AF20">
        <f>[4]Omdannede_foderprodukter_husdyr!AF20</f>
        <v>0</v>
      </c>
      <c r="AG20">
        <f>[4]Omdannede_foderprodukter_husdyr!AG20</f>
        <v>0</v>
      </c>
      <c r="AH20" t="str">
        <f>[4]Omdannede_foderprodukter_husdyr!AH20</f>
        <v/>
      </c>
      <c r="AI20" t="str">
        <f>[4]Omdannede_foderprodukter_husdyr!AI20</f>
        <v/>
      </c>
      <c r="AJ20" t="str">
        <f>[4]Omdannede_foderprodukter_husdyr!AJ20</f>
        <v/>
      </c>
      <c r="AK20" t="str">
        <f>[4]Omdannede_foderprodukter_husdyr!AK20</f>
        <v/>
      </c>
      <c r="AL20" t="str">
        <f>[4]Omdannede_foderprodukter_husdyr!AL20</f>
        <v/>
      </c>
      <c r="AM20" t="str">
        <f>[4]Omdannede_foderprodukter_husdyr!AM20</f>
        <v/>
      </c>
      <c r="AN20">
        <f>[4]Omdannede_foderprodukter_husdyr!AN20</f>
        <v>0</v>
      </c>
      <c r="AO20">
        <f>[4]Omdannede_foderprodukter_husdyr!AO20</f>
        <v>0</v>
      </c>
      <c r="AP20">
        <f>[4]Omdannede_foderprodukter_husdyr!AP20</f>
        <v>0</v>
      </c>
      <c r="AQ20">
        <f>[4]Omdannede_foderprodukter_husdyr!AQ20</f>
        <v>0</v>
      </c>
      <c r="AR20">
        <f>[4]Omdannede_foderprodukter_husdyr!AR20</f>
        <v>0</v>
      </c>
      <c r="AS20">
        <f>[4]Omdannede_foderprodukter_husdyr!AS20</f>
        <v>0</v>
      </c>
      <c r="AT20">
        <f>[4]Omdannede_foderprodukter_husdyr!AT20</f>
        <v>0</v>
      </c>
      <c r="AU20">
        <f>[4]Omdannede_foderprodukter_husdyr!AU20</f>
        <v>0</v>
      </c>
      <c r="AV20">
        <f>[4]Omdannede_foderprodukter_husdyr!AV20</f>
        <v>0</v>
      </c>
      <c r="AW20">
        <f>[4]Omdannede_foderprodukter_husdyr!AW20</f>
        <v>0</v>
      </c>
      <c r="AX20">
        <f>[4]Omdannede_foderprodukter_husdyr!AX20</f>
        <v>0</v>
      </c>
      <c r="AY20">
        <f>[4]Omdannede_foderprodukter_husdyr!AY20</f>
        <v>0</v>
      </c>
      <c r="AZ20">
        <f>[4]Omdannede_foderprodukter_husdyr!AZ20</f>
        <v>0</v>
      </c>
      <c r="BA20">
        <f>[4]Omdannede_foderprodukter_husdyr!BA20</f>
        <v>0</v>
      </c>
      <c r="BB20">
        <f>[4]Omdannede_foderprodukter_husdyr!BB20</f>
        <v>0</v>
      </c>
      <c r="BC20">
        <f>[4]Omdannede_foderprodukter_husdyr!BC20</f>
        <v>0</v>
      </c>
      <c r="BD20">
        <f>[4]Omdannede_foderprodukter_husdyr!BD20</f>
        <v>0</v>
      </c>
      <c r="BE20">
        <f>[4]Omdannede_foderprodukter_husdyr!BE20</f>
        <v>0</v>
      </c>
      <c r="BF20" s="38">
        <f>[4]Omdannede_foderprodukter_husdyr!BF20</f>
        <v>0</v>
      </c>
      <c r="BG20">
        <f>[4]Omdannede_foderprodukter_husdyr!BG20</f>
        <v>0</v>
      </c>
      <c r="BH20">
        <f>[4]Omdannede_foderprodukter_husdyr!BH20</f>
        <v>0</v>
      </c>
      <c r="BI20">
        <f>[4]Omdannede_foderprodukter_husdyr!BI20</f>
        <v>0</v>
      </c>
      <c r="BJ20">
        <f>[4]Omdannede_foderprodukter_husdyr!BJ20</f>
        <v>0</v>
      </c>
      <c r="BK20">
        <f>[4]Omdannede_foderprodukter_husdyr!BK20</f>
        <v>0</v>
      </c>
      <c r="BL20">
        <f>[4]Omdannede_foderprodukter_husdyr!BL20</f>
        <v>0</v>
      </c>
      <c r="BM20">
        <f>[4]Omdannede_foderprodukter_husdyr!BM20</f>
        <v>0</v>
      </c>
      <c r="BN20">
        <f>[4]Omdannede_foderprodukter_husdyr!BN20</f>
        <v>0</v>
      </c>
      <c r="BO20">
        <f>[4]Omdannede_foderprodukter_husdyr!BO20</f>
        <v>0</v>
      </c>
      <c r="BP20">
        <f>[4]Omdannede_foderprodukter_husdyr!BP20</f>
        <v>0</v>
      </c>
      <c r="BQ20">
        <f>[4]Omdannede_foderprodukter_husdyr!BQ20</f>
        <v>0</v>
      </c>
      <c r="BR20">
        <f>[4]Omdannede_foderprodukter_husdyr!BR20</f>
        <v>0</v>
      </c>
      <c r="BS20">
        <f>[4]Omdannede_foderprodukter_husdyr!BS20</f>
        <v>0</v>
      </c>
      <c r="BT20">
        <f>[4]Omdannede_foderprodukter_husdyr!BT20</f>
        <v>0</v>
      </c>
      <c r="BU20">
        <f>[4]Omdannede_foderprodukter_husdyr!BU20</f>
        <v>0</v>
      </c>
    </row>
    <row r="21" spans="1:73" x14ac:dyDescent="0.3">
      <c r="A21">
        <f>[4]Omdannede_foderprodukter_husdyr!A21</f>
        <v>17</v>
      </c>
      <c r="B21">
        <f>[4]Omdannede_foderprodukter_husdyr!B21</f>
        <v>0</v>
      </c>
      <c r="C21">
        <f>[4]Omdannede_foderprodukter_husdyr!C21</f>
        <v>0</v>
      </c>
      <c r="D21">
        <f>[4]Omdannede_foderprodukter_husdyr!D21</f>
        <v>0</v>
      </c>
      <c r="E21">
        <f>[4]Omdannede_foderprodukter_husdyr!E21</f>
        <v>0</v>
      </c>
      <c r="F21">
        <f>[4]Omdannede_foderprodukter_husdyr!F21</f>
        <v>0</v>
      </c>
      <c r="G21">
        <f>[4]Omdannede_foderprodukter_husdyr!G21</f>
        <v>0</v>
      </c>
      <c r="H21">
        <f>[4]Omdannede_foderprodukter_husdyr!H21</f>
        <v>0</v>
      </c>
      <c r="I21">
        <f>[4]Omdannede_foderprodukter_husdyr!I21</f>
        <v>0</v>
      </c>
      <c r="J21">
        <f>[4]Omdannede_foderprodukter_husdyr!J21</f>
        <v>0</v>
      </c>
      <c r="K21">
        <f>[4]Omdannede_foderprodukter_husdyr!K21</f>
        <v>0</v>
      </c>
      <c r="L21">
        <f>[4]Omdannede_foderprodukter_husdyr!L21</f>
        <v>0</v>
      </c>
      <c r="M21">
        <f>[4]Omdannede_foderprodukter_husdyr!M21</f>
        <v>0</v>
      </c>
      <c r="N21">
        <f>[4]Omdannede_foderprodukter_husdyr!N21</f>
        <v>0</v>
      </c>
      <c r="O21">
        <f>[4]Omdannede_foderprodukter_husdyr!O21</f>
        <v>0</v>
      </c>
      <c r="P21">
        <f>[4]Omdannede_foderprodukter_husdyr!P21</f>
        <v>0</v>
      </c>
      <c r="Q21">
        <f>[4]Omdannede_foderprodukter_husdyr!Q21</f>
        <v>0</v>
      </c>
      <c r="R21">
        <f>[4]Omdannede_foderprodukter_husdyr!R21</f>
        <v>0</v>
      </c>
      <c r="S21">
        <f>[4]Omdannede_foderprodukter_husdyr!S21</f>
        <v>0</v>
      </c>
      <c r="T21">
        <f>[4]Omdannede_foderprodukter_husdyr!T21</f>
        <v>0</v>
      </c>
      <c r="U21">
        <f>[4]Omdannede_foderprodukter_husdyr!U21</f>
        <v>0</v>
      </c>
      <c r="V21">
        <f>[4]Omdannede_foderprodukter_husdyr!V21</f>
        <v>0</v>
      </c>
      <c r="W21">
        <f>[4]Omdannede_foderprodukter_husdyr!W21</f>
        <v>0</v>
      </c>
      <c r="X21">
        <f>[4]Omdannede_foderprodukter_husdyr!X21</f>
        <v>0</v>
      </c>
      <c r="Y21">
        <f>[4]Omdannede_foderprodukter_husdyr!Y21</f>
        <v>0</v>
      </c>
      <c r="Z21">
        <f>[4]Omdannede_foderprodukter_husdyr!Z21</f>
        <v>0</v>
      </c>
      <c r="AA21">
        <f>[4]Omdannede_foderprodukter_husdyr!AA21</f>
        <v>0</v>
      </c>
      <c r="AB21">
        <f>[4]Omdannede_foderprodukter_husdyr!AB21</f>
        <v>0</v>
      </c>
      <c r="AC21">
        <f>[4]Omdannede_foderprodukter_husdyr!AC21</f>
        <v>0</v>
      </c>
      <c r="AD21">
        <f>[4]Omdannede_foderprodukter_husdyr!AD21</f>
        <v>0</v>
      </c>
      <c r="AE21">
        <f>[4]Omdannede_foderprodukter_husdyr!AE21</f>
        <v>0</v>
      </c>
      <c r="AF21">
        <f>[4]Omdannede_foderprodukter_husdyr!AF21</f>
        <v>0</v>
      </c>
      <c r="AG21">
        <f>[4]Omdannede_foderprodukter_husdyr!AG21</f>
        <v>0</v>
      </c>
      <c r="AH21" t="str">
        <f>[4]Omdannede_foderprodukter_husdyr!AH21</f>
        <v/>
      </c>
      <c r="AI21" t="str">
        <f>[4]Omdannede_foderprodukter_husdyr!AI21</f>
        <v/>
      </c>
      <c r="AJ21" t="str">
        <f>[4]Omdannede_foderprodukter_husdyr!AJ21</f>
        <v/>
      </c>
      <c r="AK21" t="str">
        <f>[4]Omdannede_foderprodukter_husdyr!AK21</f>
        <v/>
      </c>
      <c r="AL21" t="str">
        <f>[4]Omdannede_foderprodukter_husdyr!AL21</f>
        <v/>
      </c>
      <c r="AM21" t="str">
        <f>[4]Omdannede_foderprodukter_husdyr!AM21</f>
        <v/>
      </c>
      <c r="AN21">
        <f>[4]Omdannede_foderprodukter_husdyr!AN21</f>
        <v>0</v>
      </c>
      <c r="AO21">
        <f>[4]Omdannede_foderprodukter_husdyr!AO21</f>
        <v>0</v>
      </c>
      <c r="AP21">
        <f>[4]Omdannede_foderprodukter_husdyr!AP21</f>
        <v>0</v>
      </c>
      <c r="AQ21">
        <f>[4]Omdannede_foderprodukter_husdyr!AQ21</f>
        <v>0</v>
      </c>
      <c r="AR21">
        <f>[4]Omdannede_foderprodukter_husdyr!AR21</f>
        <v>0</v>
      </c>
      <c r="AS21">
        <f>[4]Omdannede_foderprodukter_husdyr!AS21</f>
        <v>0</v>
      </c>
      <c r="AT21">
        <f>[4]Omdannede_foderprodukter_husdyr!AT21</f>
        <v>0</v>
      </c>
      <c r="AU21">
        <f>[4]Omdannede_foderprodukter_husdyr!AU21</f>
        <v>0</v>
      </c>
      <c r="AV21">
        <f>[4]Omdannede_foderprodukter_husdyr!AV21</f>
        <v>0</v>
      </c>
      <c r="AW21">
        <f>[4]Omdannede_foderprodukter_husdyr!AW21</f>
        <v>0</v>
      </c>
      <c r="AX21">
        <f>[4]Omdannede_foderprodukter_husdyr!AX21</f>
        <v>0</v>
      </c>
      <c r="AY21">
        <f>[4]Omdannede_foderprodukter_husdyr!AY21</f>
        <v>0</v>
      </c>
      <c r="AZ21">
        <f>[4]Omdannede_foderprodukter_husdyr!AZ21</f>
        <v>0</v>
      </c>
      <c r="BA21">
        <f>[4]Omdannede_foderprodukter_husdyr!BA21</f>
        <v>0</v>
      </c>
      <c r="BB21">
        <f>[4]Omdannede_foderprodukter_husdyr!BB21</f>
        <v>0</v>
      </c>
      <c r="BC21">
        <f>[4]Omdannede_foderprodukter_husdyr!BC21</f>
        <v>0</v>
      </c>
      <c r="BD21">
        <f>[4]Omdannede_foderprodukter_husdyr!BD21</f>
        <v>0</v>
      </c>
      <c r="BE21">
        <f>[4]Omdannede_foderprodukter_husdyr!BE21</f>
        <v>0</v>
      </c>
      <c r="BF21" s="38">
        <f>[4]Omdannede_foderprodukter_husdyr!BF21</f>
        <v>0</v>
      </c>
      <c r="BG21">
        <f>[4]Omdannede_foderprodukter_husdyr!BG21</f>
        <v>0</v>
      </c>
      <c r="BH21">
        <f>[4]Omdannede_foderprodukter_husdyr!BH21</f>
        <v>0</v>
      </c>
      <c r="BI21">
        <f>[4]Omdannede_foderprodukter_husdyr!BI21</f>
        <v>0</v>
      </c>
      <c r="BJ21">
        <f>[4]Omdannede_foderprodukter_husdyr!BJ21</f>
        <v>0</v>
      </c>
      <c r="BK21">
        <f>[4]Omdannede_foderprodukter_husdyr!BK21</f>
        <v>0</v>
      </c>
      <c r="BL21">
        <f>[4]Omdannede_foderprodukter_husdyr!BL21</f>
        <v>0</v>
      </c>
      <c r="BM21">
        <f>[4]Omdannede_foderprodukter_husdyr!BM21</f>
        <v>0</v>
      </c>
      <c r="BN21">
        <f>[4]Omdannede_foderprodukter_husdyr!BN21</f>
        <v>0</v>
      </c>
      <c r="BO21">
        <f>[4]Omdannede_foderprodukter_husdyr!BO21</f>
        <v>0</v>
      </c>
      <c r="BP21">
        <f>[4]Omdannede_foderprodukter_husdyr!BP21</f>
        <v>0</v>
      </c>
      <c r="BQ21">
        <f>[4]Omdannede_foderprodukter_husdyr!BQ21</f>
        <v>0</v>
      </c>
      <c r="BR21">
        <f>[4]Omdannede_foderprodukter_husdyr!BR21</f>
        <v>0</v>
      </c>
      <c r="BS21">
        <f>[4]Omdannede_foderprodukter_husdyr!BS21</f>
        <v>0</v>
      </c>
      <c r="BT21">
        <f>[4]Omdannede_foderprodukter_husdyr!BT21</f>
        <v>0</v>
      </c>
      <c r="BU21">
        <f>[4]Omdannede_foderprodukter_husdyr!BU21</f>
        <v>0</v>
      </c>
    </row>
    <row r="22" spans="1:73" x14ac:dyDescent="0.3">
      <c r="A22">
        <f>[4]Omdannede_foderprodukter_husdyr!A22</f>
        <v>18</v>
      </c>
      <c r="B22">
        <f>[4]Omdannede_foderprodukter_husdyr!B22</f>
        <v>0</v>
      </c>
      <c r="C22">
        <f>[4]Omdannede_foderprodukter_husdyr!C22</f>
        <v>0</v>
      </c>
      <c r="D22">
        <f>[4]Omdannede_foderprodukter_husdyr!D22</f>
        <v>0</v>
      </c>
      <c r="E22">
        <f>[4]Omdannede_foderprodukter_husdyr!E22</f>
        <v>0</v>
      </c>
      <c r="F22">
        <f>[4]Omdannede_foderprodukter_husdyr!F22</f>
        <v>0</v>
      </c>
      <c r="G22">
        <f>[4]Omdannede_foderprodukter_husdyr!G22</f>
        <v>0</v>
      </c>
      <c r="H22">
        <f>[4]Omdannede_foderprodukter_husdyr!H22</f>
        <v>0</v>
      </c>
      <c r="I22">
        <f>[4]Omdannede_foderprodukter_husdyr!I22</f>
        <v>0</v>
      </c>
      <c r="J22">
        <f>[4]Omdannede_foderprodukter_husdyr!J22</f>
        <v>0</v>
      </c>
      <c r="K22">
        <f>[4]Omdannede_foderprodukter_husdyr!K22</f>
        <v>0</v>
      </c>
      <c r="L22">
        <f>[4]Omdannede_foderprodukter_husdyr!L22</f>
        <v>0</v>
      </c>
      <c r="M22">
        <f>[4]Omdannede_foderprodukter_husdyr!M22</f>
        <v>0</v>
      </c>
      <c r="N22">
        <f>[4]Omdannede_foderprodukter_husdyr!N22</f>
        <v>0</v>
      </c>
      <c r="O22">
        <f>[4]Omdannede_foderprodukter_husdyr!O22</f>
        <v>0</v>
      </c>
      <c r="P22">
        <f>[4]Omdannede_foderprodukter_husdyr!P22</f>
        <v>0</v>
      </c>
      <c r="Q22">
        <f>[4]Omdannede_foderprodukter_husdyr!Q22</f>
        <v>0</v>
      </c>
      <c r="R22">
        <f>[4]Omdannede_foderprodukter_husdyr!R22</f>
        <v>0</v>
      </c>
      <c r="S22">
        <f>[4]Omdannede_foderprodukter_husdyr!S22</f>
        <v>0</v>
      </c>
      <c r="T22">
        <f>[4]Omdannede_foderprodukter_husdyr!T22</f>
        <v>0</v>
      </c>
      <c r="U22">
        <f>[4]Omdannede_foderprodukter_husdyr!U22</f>
        <v>0</v>
      </c>
      <c r="V22">
        <f>[4]Omdannede_foderprodukter_husdyr!V22</f>
        <v>0</v>
      </c>
      <c r="W22">
        <f>[4]Omdannede_foderprodukter_husdyr!W22</f>
        <v>0</v>
      </c>
      <c r="X22">
        <f>[4]Omdannede_foderprodukter_husdyr!X22</f>
        <v>0</v>
      </c>
      <c r="Y22">
        <f>[4]Omdannede_foderprodukter_husdyr!Y22</f>
        <v>0</v>
      </c>
      <c r="Z22">
        <f>[4]Omdannede_foderprodukter_husdyr!Z22</f>
        <v>0</v>
      </c>
      <c r="AA22">
        <f>[4]Omdannede_foderprodukter_husdyr!AA22</f>
        <v>0</v>
      </c>
      <c r="AB22">
        <f>[4]Omdannede_foderprodukter_husdyr!AB22</f>
        <v>0</v>
      </c>
      <c r="AC22">
        <f>[4]Omdannede_foderprodukter_husdyr!AC22</f>
        <v>0</v>
      </c>
      <c r="AD22">
        <f>[4]Omdannede_foderprodukter_husdyr!AD22</f>
        <v>0</v>
      </c>
      <c r="AE22">
        <f>[4]Omdannede_foderprodukter_husdyr!AE22</f>
        <v>0</v>
      </c>
      <c r="AF22">
        <f>[4]Omdannede_foderprodukter_husdyr!AF22</f>
        <v>0</v>
      </c>
      <c r="AG22">
        <f>[4]Omdannede_foderprodukter_husdyr!AG22</f>
        <v>0</v>
      </c>
      <c r="AH22" t="str">
        <f>[4]Omdannede_foderprodukter_husdyr!AH22</f>
        <v/>
      </c>
      <c r="AI22" t="str">
        <f>[4]Omdannede_foderprodukter_husdyr!AI22</f>
        <v/>
      </c>
      <c r="AJ22" t="str">
        <f>[4]Omdannede_foderprodukter_husdyr!AJ22</f>
        <v/>
      </c>
      <c r="AK22" t="str">
        <f>[4]Omdannede_foderprodukter_husdyr!AK22</f>
        <v/>
      </c>
      <c r="AL22" t="str">
        <f>[4]Omdannede_foderprodukter_husdyr!AL22</f>
        <v/>
      </c>
      <c r="AM22" t="str">
        <f>[4]Omdannede_foderprodukter_husdyr!AM22</f>
        <v/>
      </c>
      <c r="AN22">
        <f>[4]Omdannede_foderprodukter_husdyr!AN22</f>
        <v>0</v>
      </c>
      <c r="AO22">
        <f>[4]Omdannede_foderprodukter_husdyr!AO22</f>
        <v>0</v>
      </c>
      <c r="AP22">
        <f>[4]Omdannede_foderprodukter_husdyr!AP22</f>
        <v>0</v>
      </c>
      <c r="AQ22">
        <f>[4]Omdannede_foderprodukter_husdyr!AQ22</f>
        <v>0</v>
      </c>
      <c r="AR22">
        <f>[4]Omdannede_foderprodukter_husdyr!AR22</f>
        <v>0</v>
      </c>
      <c r="AS22">
        <f>[4]Omdannede_foderprodukter_husdyr!AS22</f>
        <v>0</v>
      </c>
      <c r="AT22">
        <f>[4]Omdannede_foderprodukter_husdyr!AT22</f>
        <v>0</v>
      </c>
      <c r="AU22">
        <f>[4]Omdannede_foderprodukter_husdyr!AU22</f>
        <v>0</v>
      </c>
      <c r="AV22">
        <f>[4]Omdannede_foderprodukter_husdyr!AV22</f>
        <v>0</v>
      </c>
      <c r="AW22">
        <f>[4]Omdannede_foderprodukter_husdyr!AW22</f>
        <v>0</v>
      </c>
      <c r="AX22">
        <f>[4]Omdannede_foderprodukter_husdyr!AX22</f>
        <v>0</v>
      </c>
      <c r="AY22">
        <f>[4]Omdannede_foderprodukter_husdyr!AY22</f>
        <v>0</v>
      </c>
      <c r="AZ22">
        <f>[4]Omdannede_foderprodukter_husdyr!AZ22</f>
        <v>0</v>
      </c>
      <c r="BA22">
        <f>[4]Omdannede_foderprodukter_husdyr!BA22</f>
        <v>0</v>
      </c>
      <c r="BB22">
        <f>[4]Omdannede_foderprodukter_husdyr!BB22</f>
        <v>0</v>
      </c>
      <c r="BC22">
        <f>[4]Omdannede_foderprodukter_husdyr!BC22</f>
        <v>0</v>
      </c>
      <c r="BD22">
        <f>[4]Omdannede_foderprodukter_husdyr!BD22</f>
        <v>0</v>
      </c>
      <c r="BE22">
        <f>[4]Omdannede_foderprodukter_husdyr!BE22</f>
        <v>0</v>
      </c>
      <c r="BF22" s="38">
        <f>[4]Omdannede_foderprodukter_husdyr!BF22</f>
        <v>0</v>
      </c>
      <c r="BG22">
        <f>[4]Omdannede_foderprodukter_husdyr!BG22</f>
        <v>0</v>
      </c>
      <c r="BH22">
        <f>[4]Omdannede_foderprodukter_husdyr!BH22</f>
        <v>0</v>
      </c>
      <c r="BI22">
        <f>[4]Omdannede_foderprodukter_husdyr!BI22</f>
        <v>0</v>
      </c>
      <c r="BJ22">
        <f>[4]Omdannede_foderprodukter_husdyr!BJ22</f>
        <v>0</v>
      </c>
      <c r="BK22">
        <f>[4]Omdannede_foderprodukter_husdyr!BK22</f>
        <v>0</v>
      </c>
      <c r="BL22">
        <f>[4]Omdannede_foderprodukter_husdyr!BL22</f>
        <v>0</v>
      </c>
      <c r="BM22">
        <f>[4]Omdannede_foderprodukter_husdyr!BM22</f>
        <v>0</v>
      </c>
      <c r="BN22">
        <f>[4]Omdannede_foderprodukter_husdyr!BN22</f>
        <v>0</v>
      </c>
      <c r="BO22">
        <f>[4]Omdannede_foderprodukter_husdyr!BO22</f>
        <v>0</v>
      </c>
      <c r="BP22">
        <f>[4]Omdannede_foderprodukter_husdyr!BP22</f>
        <v>0</v>
      </c>
      <c r="BQ22">
        <f>[4]Omdannede_foderprodukter_husdyr!BQ22</f>
        <v>0</v>
      </c>
      <c r="BR22">
        <f>[4]Omdannede_foderprodukter_husdyr!BR22</f>
        <v>0</v>
      </c>
      <c r="BS22">
        <f>[4]Omdannede_foderprodukter_husdyr!BS22</f>
        <v>0</v>
      </c>
      <c r="BT22">
        <f>[4]Omdannede_foderprodukter_husdyr!BT22</f>
        <v>0</v>
      </c>
      <c r="BU22">
        <f>[4]Omdannede_foderprodukter_husdyr!BU22</f>
        <v>0</v>
      </c>
    </row>
    <row r="23" spans="1:73" x14ac:dyDescent="0.3">
      <c r="A23">
        <f>[4]Omdannede_foderprodukter_husdyr!A23</f>
        <v>19</v>
      </c>
      <c r="B23">
        <f>[4]Omdannede_foderprodukter_husdyr!B23</f>
        <v>0</v>
      </c>
      <c r="C23">
        <f>[4]Omdannede_foderprodukter_husdyr!C23</f>
        <v>0</v>
      </c>
      <c r="D23">
        <f>[4]Omdannede_foderprodukter_husdyr!D23</f>
        <v>0</v>
      </c>
      <c r="E23">
        <f>[4]Omdannede_foderprodukter_husdyr!E23</f>
        <v>0</v>
      </c>
      <c r="F23">
        <f>[4]Omdannede_foderprodukter_husdyr!F23</f>
        <v>0</v>
      </c>
      <c r="G23">
        <f>[4]Omdannede_foderprodukter_husdyr!G23</f>
        <v>0</v>
      </c>
      <c r="H23">
        <f>[4]Omdannede_foderprodukter_husdyr!H23</f>
        <v>0</v>
      </c>
      <c r="I23">
        <f>[4]Omdannede_foderprodukter_husdyr!I23</f>
        <v>0</v>
      </c>
      <c r="J23">
        <f>[4]Omdannede_foderprodukter_husdyr!J23</f>
        <v>0</v>
      </c>
      <c r="K23">
        <f>[4]Omdannede_foderprodukter_husdyr!K23</f>
        <v>0</v>
      </c>
      <c r="L23">
        <f>[4]Omdannede_foderprodukter_husdyr!L23</f>
        <v>0</v>
      </c>
      <c r="M23">
        <f>[4]Omdannede_foderprodukter_husdyr!M23</f>
        <v>0</v>
      </c>
      <c r="N23">
        <f>[4]Omdannede_foderprodukter_husdyr!N23</f>
        <v>0</v>
      </c>
      <c r="O23">
        <f>[4]Omdannede_foderprodukter_husdyr!O23</f>
        <v>0</v>
      </c>
      <c r="P23">
        <f>[4]Omdannede_foderprodukter_husdyr!P23</f>
        <v>0</v>
      </c>
      <c r="Q23">
        <f>[4]Omdannede_foderprodukter_husdyr!Q23</f>
        <v>0</v>
      </c>
      <c r="R23">
        <f>[4]Omdannede_foderprodukter_husdyr!R23</f>
        <v>0</v>
      </c>
      <c r="S23">
        <f>[4]Omdannede_foderprodukter_husdyr!S23</f>
        <v>0</v>
      </c>
      <c r="T23">
        <f>[4]Omdannede_foderprodukter_husdyr!T23</f>
        <v>0</v>
      </c>
      <c r="U23">
        <f>[4]Omdannede_foderprodukter_husdyr!U23</f>
        <v>0</v>
      </c>
      <c r="V23">
        <f>[4]Omdannede_foderprodukter_husdyr!V23</f>
        <v>0</v>
      </c>
      <c r="W23">
        <f>[4]Omdannede_foderprodukter_husdyr!W23</f>
        <v>0</v>
      </c>
      <c r="X23">
        <f>[4]Omdannede_foderprodukter_husdyr!X23</f>
        <v>0</v>
      </c>
      <c r="Y23">
        <f>[4]Omdannede_foderprodukter_husdyr!Y23</f>
        <v>0</v>
      </c>
      <c r="Z23">
        <f>[4]Omdannede_foderprodukter_husdyr!Z23</f>
        <v>0</v>
      </c>
      <c r="AA23">
        <f>[4]Omdannede_foderprodukter_husdyr!AA23</f>
        <v>0</v>
      </c>
      <c r="AB23">
        <f>[4]Omdannede_foderprodukter_husdyr!AB23</f>
        <v>0</v>
      </c>
      <c r="AC23">
        <f>[4]Omdannede_foderprodukter_husdyr!AC23</f>
        <v>0</v>
      </c>
      <c r="AD23">
        <f>[4]Omdannede_foderprodukter_husdyr!AD23</f>
        <v>0</v>
      </c>
      <c r="AE23">
        <f>[4]Omdannede_foderprodukter_husdyr!AE23</f>
        <v>0</v>
      </c>
      <c r="AF23">
        <f>[4]Omdannede_foderprodukter_husdyr!AF23</f>
        <v>0</v>
      </c>
      <c r="AG23">
        <f>[4]Omdannede_foderprodukter_husdyr!AG23</f>
        <v>0</v>
      </c>
      <c r="AH23" t="str">
        <f>[4]Omdannede_foderprodukter_husdyr!AH23</f>
        <v/>
      </c>
      <c r="AI23" t="str">
        <f>[4]Omdannede_foderprodukter_husdyr!AI23</f>
        <v/>
      </c>
      <c r="AJ23" t="str">
        <f>[4]Omdannede_foderprodukter_husdyr!AJ23</f>
        <v/>
      </c>
      <c r="AK23" t="str">
        <f>[4]Omdannede_foderprodukter_husdyr!AK23</f>
        <v/>
      </c>
      <c r="AL23" t="str">
        <f>[4]Omdannede_foderprodukter_husdyr!AL23</f>
        <v/>
      </c>
      <c r="AM23" t="str">
        <f>[4]Omdannede_foderprodukter_husdyr!AM23</f>
        <v/>
      </c>
      <c r="AN23">
        <f>[4]Omdannede_foderprodukter_husdyr!AN23</f>
        <v>0</v>
      </c>
      <c r="AO23">
        <f>[4]Omdannede_foderprodukter_husdyr!AO23</f>
        <v>0</v>
      </c>
      <c r="AP23">
        <f>[4]Omdannede_foderprodukter_husdyr!AP23</f>
        <v>0</v>
      </c>
      <c r="AQ23">
        <f>[4]Omdannede_foderprodukter_husdyr!AQ23</f>
        <v>0</v>
      </c>
      <c r="AR23">
        <f>[4]Omdannede_foderprodukter_husdyr!AR23</f>
        <v>0</v>
      </c>
      <c r="AS23">
        <f>[4]Omdannede_foderprodukter_husdyr!AS23</f>
        <v>0</v>
      </c>
      <c r="AT23">
        <f>[4]Omdannede_foderprodukter_husdyr!AT23</f>
        <v>0</v>
      </c>
      <c r="AU23">
        <f>[4]Omdannede_foderprodukter_husdyr!AU23</f>
        <v>0</v>
      </c>
      <c r="AV23">
        <f>[4]Omdannede_foderprodukter_husdyr!AV23</f>
        <v>0</v>
      </c>
      <c r="AW23">
        <f>[4]Omdannede_foderprodukter_husdyr!AW23</f>
        <v>0</v>
      </c>
      <c r="AX23">
        <f>[4]Omdannede_foderprodukter_husdyr!AX23</f>
        <v>0</v>
      </c>
      <c r="AY23">
        <f>[4]Omdannede_foderprodukter_husdyr!AY23</f>
        <v>0</v>
      </c>
      <c r="AZ23">
        <f>[4]Omdannede_foderprodukter_husdyr!AZ23</f>
        <v>0</v>
      </c>
      <c r="BA23">
        <f>[4]Omdannede_foderprodukter_husdyr!BA23</f>
        <v>0</v>
      </c>
      <c r="BB23">
        <f>[4]Omdannede_foderprodukter_husdyr!BB23</f>
        <v>0</v>
      </c>
      <c r="BC23">
        <f>[4]Omdannede_foderprodukter_husdyr!BC23</f>
        <v>0</v>
      </c>
      <c r="BD23">
        <f>[4]Omdannede_foderprodukter_husdyr!BD23</f>
        <v>0</v>
      </c>
      <c r="BE23">
        <f>[4]Omdannede_foderprodukter_husdyr!BE23</f>
        <v>0</v>
      </c>
      <c r="BF23" s="38">
        <f>[4]Omdannede_foderprodukter_husdyr!BF23</f>
        <v>0</v>
      </c>
      <c r="BG23">
        <f>[4]Omdannede_foderprodukter_husdyr!BG23</f>
        <v>0</v>
      </c>
      <c r="BH23">
        <f>[4]Omdannede_foderprodukter_husdyr!BH23</f>
        <v>0</v>
      </c>
      <c r="BI23">
        <f>[4]Omdannede_foderprodukter_husdyr!BI23</f>
        <v>0</v>
      </c>
      <c r="BJ23">
        <f>[4]Omdannede_foderprodukter_husdyr!BJ23</f>
        <v>0</v>
      </c>
      <c r="BK23">
        <f>[4]Omdannede_foderprodukter_husdyr!BK23</f>
        <v>0</v>
      </c>
      <c r="BL23">
        <f>[4]Omdannede_foderprodukter_husdyr!BL23</f>
        <v>0</v>
      </c>
      <c r="BM23">
        <f>[4]Omdannede_foderprodukter_husdyr!BM23</f>
        <v>0</v>
      </c>
      <c r="BN23">
        <f>[4]Omdannede_foderprodukter_husdyr!BN23</f>
        <v>0</v>
      </c>
      <c r="BO23">
        <f>[4]Omdannede_foderprodukter_husdyr!BO23</f>
        <v>0</v>
      </c>
      <c r="BP23">
        <f>[4]Omdannede_foderprodukter_husdyr!BP23</f>
        <v>0</v>
      </c>
      <c r="BQ23">
        <f>[4]Omdannede_foderprodukter_husdyr!BQ23</f>
        <v>0</v>
      </c>
      <c r="BR23">
        <f>[4]Omdannede_foderprodukter_husdyr!BR23</f>
        <v>0</v>
      </c>
      <c r="BS23">
        <f>[4]Omdannede_foderprodukter_husdyr!BS23</f>
        <v>0</v>
      </c>
      <c r="BT23">
        <f>[4]Omdannede_foderprodukter_husdyr!BT23</f>
        <v>0</v>
      </c>
      <c r="BU23">
        <f>[4]Omdannede_foderprodukter_husdyr!BU23</f>
        <v>0</v>
      </c>
    </row>
    <row r="24" spans="1:73" x14ac:dyDescent="0.3">
      <c r="A24">
        <f>[4]Omdannede_foderprodukter_husdyr!A24</f>
        <v>20</v>
      </c>
      <c r="B24">
        <f>[4]Omdannede_foderprodukter_husdyr!B24</f>
        <v>0</v>
      </c>
      <c r="C24">
        <f>[4]Omdannede_foderprodukter_husdyr!C24</f>
        <v>0</v>
      </c>
      <c r="D24">
        <f>[4]Omdannede_foderprodukter_husdyr!D24</f>
        <v>0</v>
      </c>
      <c r="E24">
        <f>[4]Omdannede_foderprodukter_husdyr!E24</f>
        <v>0</v>
      </c>
      <c r="F24">
        <f>[4]Omdannede_foderprodukter_husdyr!F24</f>
        <v>0</v>
      </c>
      <c r="G24">
        <f>[4]Omdannede_foderprodukter_husdyr!G24</f>
        <v>0</v>
      </c>
      <c r="H24">
        <f>[4]Omdannede_foderprodukter_husdyr!H24</f>
        <v>0</v>
      </c>
      <c r="I24">
        <f>[4]Omdannede_foderprodukter_husdyr!I24</f>
        <v>0</v>
      </c>
      <c r="J24">
        <f>[4]Omdannede_foderprodukter_husdyr!J24</f>
        <v>0</v>
      </c>
      <c r="K24">
        <f>[4]Omdannede_foderprodukter_husdyr!K24</f>
        <v>0</v>
      </c>
      <c r="L24">
        <f>[4]Omdannede_foderprodukter_husdyr!L24</f>
        <v>0</v>
      </c>
      <c r="M24">
        <f>[4]Omdannede_foderprodukter_husdyr!M24</f>
        <v>0</v>
      </c>
      <c r="N24">
        <f>[4]Omdannede_foderprodukter_husdyr!N24</f>
        <v>0</v>
      </c>
      <c r="O24">
        <f>[4]Omdannede_foderprodukter_husdyr!O24</f>
        <v>0</v>
      </c>
      <c r="P24">
        <f>[4]Omdannede_foderprodukter_husdyr!P24</f>
        <v>0</v>
      </c>
      <c r="Q24">
        <f>[4]Omdannede_foderprodukter_husdyr!Q24</f>
        <v>0</v>
      </c>
      <c r="R24">
        <f>[4]Omdannede_foderprodukter_husdyr!R24</f>
        <v>0</v>
      </c>
      <c r="S24">
        <f>[4]Omdannede_foderprodukter_husdyr!S24</f>
        <v>0</v>
      </c>
      <c r="T24">
        <f>[4]Omdannede_foderprodukter_husdyr!T24</f>
        <v>0</v>
      </c>
      <c r="U24">
        <f>[4]Omdannede_foderprodukter_husdyr!U24</f>
        <v>0</v>
      </c>
      <c r="V24">
        <f>[4]Omdannede_foderprodukter_husdyr!V24</f>
        <v>0</v>
      </c>
      <c r="W24">
        <f>[4]Omdannede_foderprodukter_husdyr!W24</f>
        <v>0</v>
      </c>
      <c r="X24">
        <f>[4]Omdannede_foderprodukter_husdyr!X24</f>
        <v>0</v>
      </c>
      <c r="Y24">
        <f>[4]Omdannede_foderprodukter_husdyr!Y24</f>
        <v>0</v>
      </c>
      <c r="Z24">
        <f>[4]Omdannede_foderprodukter_husdyr!Z24</f>
        <v>0</v>
      </c>
      <c r="AA24">
        <f>[4]Omdannede_foderprodukter_husdyr!AA24</f>
        <v>0</v>
      </c>
      <c r="AB24">
        <f>[4]Omdannede_foderprodukter_husdyr!AB24</f>
        <v>0</v>
      </c>
      <c r="AC24">
        <f>[4]Omdannede_foderprodukter_husdyr!AC24</f>
        <v>0</v>
      </c>
      <c r="AD24">
        <f>[4]Omdannede_foderprodukter_husdyr!AD24</f>
        <v>0</v>
      </c>
      <c r="AE24">
        <f>[4]Omdannede_foderprodukter_husdyr!AE24</f>
        <v>0</v>
      </c>
      <c r="AF24">
        <f>[4]Omdannede_foderprodukter_husdyr!AF24</f>
        <v>0</v>
      </c>
      <c r="AG24">
        <f>[4]Omdannede_foderprodukter_husdyr!AG24</f>
        <v>0</v>
      </c>
      <c r="AH24" t="str">
        <f>[4]Omdannede_foderprodukter_husdyr!AH24</f>
        <v/>
      </c>
      <c r="AI24" t="str">
        <f>[4]Omdannede_foderprodukter_husdyr!AI24</f>
        <v/>
      </c>
      <c r="AJ24" t="str">
        <f>[4]Omdannede_foderprodukter_husdyr!AJ24</f>
        <v/>
      </c>
      <c r="AK24" t="str">
        <f>[4]Omdannede_foderprodukter_husdyr!AK24</f>
        <v/>
      </c>
      <c r="AL24" t="str">
        <f>[4]Omdannede_foderprodukter_husdyr!AL24</f>
        <v/>
      </c>
      <c r="AM24" t="str">
        <f>[4]Omdannede_foderprodukter_husdyr!AM24</f>
        <v/>
      </c>
      <c r="AN24">
        <f>[4]Omdannede_foderprodukter_husdyr!AN24</f>
        <v>0</v>
      </c>
      <c r="AO24">
        <f>[4]Omdannede_foderprodukter_husdyr!AO24</f>
        <v>0</v>
      </c>
      <c r="AP24">
        <f>[4]Omdannede_foderprodukter_husdyr!AP24</f>
        <v>0</v>
      </c>
      <c r="AQ24">
        <f>[4]Omdannede_foderprodukter_husdyr!AQ24</f>
        <v>0</v>
      </c>
      <c r="AR24">
        <f>[4]Omdannede_foderprodukter_husdyr!AR24</f>
        <v>0</v>
      </c>
      <c r="AS24">
        <f>[4]Omdannede_foderprodukter_husdyr!AS24</f>
        <v>0</v>
      </c>
      <c r="AT24">
        <f>[4]Omdannede_foderprodukter_husdyr!AT24</f>
        <v>0</v>
      </c>
      <c r="AU24">
        <f>[4]Omdannede_foderprodukter_husdyr!AU24</f>
        <v>0</v>
      </c>
      <c r="AV24">
        <f>[4]Omdannede_foderprodukter_husdyr!AV24</f>
        <v>0</v>
      </c>
      <c r="AW24">
        <f>[4]Omdannede_foderprodukter_husdyr!AW24</f>
        <v>0</v>
      </c>
      <c r="AX24">
        <f>[4]Omdannede_foderprodukter_husdyr!AX24</f>
        <v>0</v>
      </c>
      <c r="AY24">
        <f>[4]Omdannede_foderprodukter_husdyr!AY24</f>
        <v>0</v>
      </c>
      <c r="AZ24">
        <f>[4]Omdannede_foderprodukter_husdyr!AZ24</f>
        <v>0</v>
      </c>
      <c r="BA24">
        <f>[4]Omdannede_foderprodukter_husdyr!BA24</f>
        <v>0</v>
      </c>
      <c r="BB24">
        <f>[4]Omdannede_foderprodukter_husdyr!BB24</f>
        <v>0</v>
      </c>
      <c r="BC24">
        <f>[4]Omdannede_foderprodukter_husdyr!BC24</f>
        <v>0</v>
      </c>
      <c r="BD24">
        <f>[4]Omdannede_foderprodukter_husdyr!BD24</f>
        <v>0</v>
      </c>
      <c r="BE24">
        <f>[4]Omdannede_foderprodukter_husdyr!BE24</f>
        <v>0</v>
      </c>
      <c r="BF24" s="38">
        <f>[4]Omdannede_foderprodukter_husdyr!BF24</f>
        <v>0</v>
      </c>
      <c r="BG24">
        <f>[4]Omdannede_foderprodukter_husdyr!BG24</f>
        <v>0</v>
      </c>
      <c r="BH24">
        <f>[4]Omdannede_foderprodukter_husdyr!BH24</f>
        <v>0</v>
      </c>
      <c r="BI24">
        <f>[4]Omdannede_foderprodukter_husdyr!BI24</f>
        <v>0</v>
      </c>
      <c r="BJ24">
        <f>[4]Omdannede_foderprodukter_husdyr!BJ24</f>
        <v>0</v>
      </c>
      <c r="BK24">
        <f>[4]Omdannede_foderprodukter_husdyr!BK24</f>
        <v>0</v>
      </c>
      <c r="BL24">
        <f>[4]Omdannede_foderprodukter_husdyr!BL24</f>
        <v>0</v>
      </c>
      <c r="BM24">
        <f>[4]Omdannede_foderprodukter_husdyr!BM24</f>
        <v>0</v>
      </c>
      <c r="BN24">
        <f>[4]Omdannede_foderprodukter_husdyr!BN24</f>
        <v>0</v>
      </c>
      <c r="BO24">
        <f>[4]Omdannede_foderprodukter_husdyr!BO24</f>
        <v>0</v>
      </c>
      <c r="BP24">
        <f>[4]Omdannede_foderprodukter_husdyr!BP24</f>
        <v>0</v>
      </c>
      <c r="BQ24">
        <f>[4]Omdannede_foderprodukter_husdyr!BQ24</f>
        <v>0</v>
      </c>
      <c r="BR24">
        <f>[4]Omdannede_foderprodukter_husdyr!BR24</f>
        <v>0</v>
      </c>
      <c r="BS24">
        <f>[4]Omdannede_foderprodukter_husdyr!BS24</f>
        <v>0</v>
      </c>
      <c r="BT24">
        <f>[4]Omdannede_foderprodukter_husdyr!BT24</f>
        <v>0</v>
      </c>
      <c r="BU24">
        <f>[4]Omdannede_foderprodukter_husdyr!BU24</f>
        <v>0</v>
      </c>
    </row>
    <row r="25" spans="1:73" x14ac:dyDescent="0.3">
      <c r="A25">
        <f>[4]Omdannede_foderprodukter_husdyr!A25</f>
        <v>21</v>
      </c>
      <c r="B25">
        <f>[4]Omdannede_foderprodukter_husdyr!B25</f>
        <v>0</v>
      </c>
      <c r="C25">
        <f>[4]Omdannede_foderprodukter_husdyr!C25</f>
        <v>0</v>
      </c>
      <c r="D25">
        <f>[4]Omdannede_foderprodukter_husdyr!D25</f>
        <v>0</v>
      </c>
      <c r="E25">
        <f>[4]Omdannede_foderprodukter_husdyr!E25</f>
        <v>0</v>
      </c>
      <c r="F25">
        <f>[4]Omdannede_foderprodukter_husdyr!F25</f>
        <v>0</v>
      </c>
      <c r="G25">
        <f>[4]Omdannede_foderprodukter_husdyr!G25</f>
        <v>0</v>
      </c>
      <c r="H25">
        <f>[4]Omdannede_foderprodukter_husdyr!H25</f>
        <v>0</v>
      </c>
      <c r="I25">
        <f>[4]Omdannede_foderprodukter_husdyr!I25</f>
        <v>0</v>
      </c>
      <c r="J25">
        <f>[4]Omdannede_foderprodukter_husdyr!J25</f>
        <v>0</v>
      </c>
      <c r="K25">
        <f>[4]Omdannede_foderprodukter_husdyr!K25</f>
        <v>0</v>
      </c>
      <c r="L25">
        <f>[4]Omdannede_foderprodukter_husdyr!L25</f>
        <v>0</v>
      </c>
      <c r="M25">
        <f>[4]Omdannede_foderprodukter_husdyr!M25</f>
        <v>0</v>
      </c>
      <c r="N25">
        <f>[4]Omdannede_foderprodukter_husdyr!N25</f>
        <v>0</v>
      </c>
      <c r="O25">
        <f>[4]Omdannede_foderprodukter_husdyr!O25</f>
        <v>0</v>
      </c>
      <c r="P25">
        <f>[4]Omdannede_foderprodukter_husdyr!P25</f>
        <v>0</v>
      </c>
      <c r="Q25">
        <f>[4]Omdannede_foderprodukter_husdyr!Q25</f>
        <v>0</v>
      </c>
      <c r="R25">
        <f>[4]Omdannede_foderprodukter_husdyr!R25</f>
        <v>0</v>
      </c>
      <c r="S25">
        <f>[4]Omdannede_foderprodukter_husdyr!S25</f>
        <v>0</v>
      </c>
      <c r="T25">
        <f>[4]Omdannede_foderprodukter_husdyr!T25</f>
        <v>0</v>
      </c>
      <c r="U25">
        <f>[4]Omdannede_foderprodukter_husdyr!U25</f>
        <v>0</v>
      </c>
      <c r="V25">
        <f>[4]Omdannede_foderprodukter_husdyr!V25</f>
        <v>0</v>
      </c>
      <c r="W25">
        <f>[4]Omdannede_foderprodukter_husdyr!W25</f>
        <v>0</v>
      </c>
      <c r="X25">
        <f>[4]Omdannede_foderprodukter_husdyr!X25</f>
        <v>0</v>
      </c>
      <c r="Y25">
        <f>[4]Omdannede_foderprodukter_husdyr!Y25</f>
        <v>0</v>
      </c>
      <c r="Z25">
        <f>[4]Omdannede_foderprodukter_husdyr!Z25</f>
        <v>0</v>
      </c>
      <c r="AA25">
        <f>[4]Omdannede_foderprodukter_husdyr!AA25</f>
        <v>0</v>
      </c>
      <c r="AB25">
        <f>[4]Omdannede_foderprodukter_husdyr!AB25</f>
        <v>0</v>
      </c>
      <c r="AC25">
        <f>[4]Omdannede_foderprodukter_husdyr!AC25</f>
        <v>0</v>
      </c>
      <c r="AD25">
        <f>[4]Omdannede_foderprodukter_husdyr!AD25</f>
        <v>0</v>
      </c>
      <c r="AE25">
        <f>[4]Omdannede_foderprodukter_husdyr!AE25</f>
        <v>0</v>
      </c>
      <c r="AF25">
        <f>[4]Omdannede_foderprodukter_husdyr!AF25</f>
        <v>0</v>
      </c>
      <c r="AG25">
        <f>[4]Omdannede_foderprodukter_husdyr!AG25</f>
        <v>0</v>
      </c>
      <c r="AH25" t="str">
        <f>[4]Omdannede_foderprodukter_husdyr!AH25</f>
        <v/>
      </c>
      <c r="AI25" t="str">
        <f>[4]Omdannede_foderprodukter_husdyr!AI25</f>
        <v/>
      </c>
      <c r="AJ25" t="str">
        <f>[4]Omdannede_foderprodukter_husdyr!AJ25</f>
        <v/>
      </c>
      <c r="AK25" t="str">
        <f>[4]Omdannede_foderprodukter_husdyr!AK25</f>
        <v/>
      </c>
      <c r="AL25" t="str">
        <f>[4]Omdannede_foderprodukter_husdyr!AL25</f>
        <v/>
      </c>
      <c r="AM25" t="str">
        <f>[4]Omdannede_foderprodukter_husdyr!AM25</f>
        <v/>
      </c>
      <c r="AN25">
        <f>[4]Omdannede_foderprodukter_husdyr!AN25</f>
        <v>0</v>
      </c>
      <c r="AO25">
        <f>[4]Omdannede_foderprodukter_husdyr!AO25</f>
        <v>0</v>
      </c>
      <c r="AP25">
        <f>[4]Omdannede_foderprodukter_husdyr!AP25</f>
        <v>0</v>
      </c>
      <c r="AQ25">
        <f>[4]Omdannede_foderprodukter_husdyr!AQ25</f>
        <v>0</v>
      </c>
      <c r="AR25">
        <f>[4]Omdannede_foderprodukter_husdyr!AR25</f>
        <v>0</v>
      </c>
      <c r="AS25">
        <f>[4]Omdannede_foderprodukter_husdyr!AS25</f>
        <v>0</v>
      </c>
      <c r="AT25">
        <f>[4]Omdannede_foderprodukter_husdyr!AT25</f>
        <v>0</v>
      </c>
      <c r="AU25">
        <f>[4]Omdannede_foderprodukter_husdyr!AU25</f>
        <v>0</v>
      </c>
      <c r="AV25">
        <f>[4]Omdannede_foderprodukter_husdyr!AV25</f>
        <v>0</v>
      </c>
      <c r="AW25">
        <f>[4]Omdannede_foderprodukter_husdyr!AW25</f>
        <v>0</v>
      </c>
      <c r="AX25">
        <f>[4]Omdannede_foderprodukter_husdyr!AX25</f>
        <v>0</v>
      </c>
      <c r="AY25">
        <f>[4]Omdannede_foderprodukter_husdyr!AY25</f>
        <v>0</v>
      </c>
      <c r="AZ25">
        <f>[4]Omdannede_foderprodukter_husdyr!AZ25</f>
        <v>0</v>
      </c>
      <c r="BA25">
        <f>[4]Omdannede_foderprodukter_husdyr!BA25</f>
        <v>0</v>
      </c>
      <c r="BB25">
        <f>[4]Omdannede_foderprodukter_husdyr!BB25</f>
        <v>0</v>
      </c>
      <c r="BC25">
        <f>[4]Omdannede_foderprodukter_husdyr!BC25</f>
        <v>0</v>
      </c>
      <c r="BD25">
        <f>[4]Omdannede_foderprodukter_husdyr!BD25</f>
        <v>0</v>
      </c>
      <c r="BE25">
        <f>[4]Omdannede_foderprodukter_husdyr!BE25</f>
        <v>0</v>
      </c>
      <c r="BF25" s="38">
        <f>[4]Omdannede_foderprodukter_husdyr!BF25</f>
        <v>0</v>
      </c>
      <c r="BG25">
        <f>[4]Omdannede_foderprodukter_husdyr!BG25</f>
        <v>0</v>
      </c>
      <c r="BH25">
        <f>[4]Omdannede_foderprodukter_husdyr!BH25</f>
        <v>0</v>
      </c>
      <c r="BI25">
        <f>[4]Omdannede_foderprodukter_husdyr!BI25</f>
        <v>0</v>
      </c>
      <c r="BJ25">
        <f>[4]Omdannede_foderprodukter_husdyr!BJ25</f>
        <v>0</v>
      </c>
      <c r="BK25">
        <f>[4]Omdannede_foderprodukter_husdyr!BK25</f>
        <v>0</v>
      </c>
      <c r="BL25">
        <f>[4]Omdannede_foderprodukter_husdyr!BL25</f>
        <v>0</v>
      </c>
      <c r="BM25">
        <f>[4]Omdannede_foderprodukter_husdyr!BM25</f>
        <v>0</v>
      </c>
      <c r="BN25">
        <f>[4]Omdannede_foderprodukter_husdyr!BN25</f>
        <v>0</v>
      </c>
      <c r="BO25">
        <f>[4]Omdannede_foderprodukter_husdyr!BO25</f>
        <v>0</v>
      </c>
      <c r="BP25">
        <f>[4]Omdannede_foderprodukter_husdyr!BP25</f>
        <v>0</v>
      </c>
      <c r="BQ25">
        <f>[4]Omdannede_foderprodukter_husdyr!BQ25</f>
        <v>0</v>
      </c>
      <c r="BR25">
        <f>[4]Omdannede_foderprodukter_husdyr!BR25</f>
        <v>0</v>
      </c>
      <c r="BS25">
        <f>[4]Omdannede_foderprodukter_husdyr!BS25</f>
        <v>0</v>
      </c>
      <c r="BT25">
        <f>[4]Omdannede_foderprodukter_husdyr!BT25</f>
        <v>0</v>
      </c>
      <c r="BU25">
        <f>[4]Omdannede_foderprodukter_husdyr!BU25</f>
        <v>0</v>
      </c>
    </row>
    <row r="26" spans="1:73" x14ac:dyDescent="0.3">
      <c r="A26">
        <f>[4]Omdannede_foderprodukter_husdyr!A26</f>
        <v>22</v>
      </c>
      <c r="B26">
        <f>[4]Omdannede_foderprodukter_husdyr!B26</f>
        <v>0</v>
      </c>
      <c r="C26">
        <f>[4]Omdannede_foderprodukter_husdyr!C26</f>
        <v>0</v>
      </c>
      <c r="D26">
        <f>[4]Omdannede_foderprodukter_husdyr!D26</f>
        <v>0</v>
      </c>
      <c r="E26">
        <f>[4]Omdannede_foderprodukter_husdyr!E26</f>
        <v>0</v>
      </c>
      <c r="F26">
        <f>[4]Omdannede_foderprodukter_husdyr!F26</f>
        <v>0</v>
      </c>
      <c r="G26">
        <f>[4]Omdannede_foderprodukter_husdyr!G26</f>
        <v>0</v>
      </c>
      <c r="H26">
        <f>[4]Omdannede_foderprodukter_husdyr!H26</f>
        <v>0</v>
      </c>
      <c r="I26">
        <f>[4]Omdannede_foderprodukter_husdyr!I26</f>
        <v>0</v>
      </c>
      <c r="J26">
        <f>[4]Omdannede_foderprodukter_husdyr!J26</f>
        <v>0</v>
      </c>
      <c r="K26">
        <f>[4]Omdannede_foderprodukter_husdyr!K26</f>
        <v>0</v>
      </c>
      <c r="L26">
        <f>[4]Omdannede_foderprodukter_husdyr!L26</f>
        <v>0</v>
      </c>
      <c r="M26">
        <f>[4]Omdannede_foderprodukter_husdyr!M26</f>
        <v>0</v>
      </c>
      <c r="N26">
        <f>[4]Omdannede_foderprodukter_husdyr!N26</f>
        <v>0</v>
      </c>
      <c r="O26">
        <f>[4]Omdannede_foderprodukter_husdyr!O26</f>
        <v>0</v>
      </c>
      <c r="P26">
        <f>[4]Omdannede_foderprodukter_husdyr!P26</f>
        <v>0</v>
      </c>
      <c r="Q26">
        <f>[4]Omdannede_foderprodukter_husdyr!Q26</f>
        <v>0</v>
      </c>
      <c r="R26">
        <f>[4]Omdannede_foderprodukter_husdyr!R26</f>
        <v>0</v>
      </c>
      <c r="S26">
        <f>[4]Omdannede_foderprodukter_husdyr!S26</f>
        <v>0</v>
      </c>
      <c r="T26">
        <f>[4]Omdannede_foderprodukter_husdyr!T26</f>
        <v>0</v>
      </c>
      <c r="U26">
        <f>[4]Omdannede_foderprodukter_husdyr!U26</f>
        <v>0</v>
      </c>
      <c r="V26">
        <f>[4]Omdannede_foderprodukter_husdyr!V26</f>
        <v>0</v>
      </c>
      <c r="W26">
        <f>[4]Omdannede_foderprodukter_husdyr!W26</f>
        <v>0</v>
      </c>
      <c r="X26">
        <f>[4]Omdannede_foderprodukter_husdyr!X26</f>
        <v>0</v>
      </c>
      <c r="Y26">
        <f>[4]Omdannede_foderprodukter_husdyr!Y26</f>
        <v>0</v>
      </c>
      <c r="Z26">
        <f>[4]Omdannede_foderprodukter_husdyr!Z26</f>
        <v>0</v>
      </c>
      <c r="AA26">
        <f>[4]Omdannede_foderprodukter_husdyr!AA26</f>
        <v>0</v>
      </c>
      <c r="AB26">
        <f>[4]Omdannede_foderprodukter_husdyr!AB26</f>
        <v>0</v>
      </c>
      <c r="AC26">
        <f>[4]Omdannede_foderprodukter_husdyr!AC26</f>
        <v>0</v>
      </c>
      <c r="AD26">
        <f>[4]Omdannede_foderprodukter_husdyr!AD26</f>
        <v>0</v>
      </c>
      <c r="AE26">
        <f>[4]Omdannede_foderprodukter_husdyr!AE26</f>
        <v>0</v>
      </c>
      <c r="AF26">
        <f>[4]Omdannede_foderprodukter_husdyr!AF26</f>
        <v>0</v>
      </c>
      <c r="AG26">
        <f>[4]Omdannede_foderprodukter_husdyr!AG26</f>
        <v>0</v>
      </c>
      <c r="AH26" t="str">
        <f>[4]Omdannede_foderprodukter_husdyr!AH26</f>
        <v/>
      </c>
      <c r="AI26" t="str">
        <f>[4]Omdannede_foderprodukter_husdyr!AI26</f>
        <v/>
      </c>
      <c r="AJ26" t="str">
        <f>[4]Omdannede_foderprodukter_husdyr!AJ26</f>
        <v/>
      </c>
      <c r="AK26" t="str">
        <f>[4]Omdannede_foderprodukter_husdyr!AK26</f>
        <v/>
      </c>
      <c r="AL26" t="str">
        <f>[4]Omdannede_foderprodukter_husdyr!AL26</f>
        <v/>
      </c>
      <c r="AM26" t="str">
        <f>[4]Omdannede_foderprodukter_husdyr!AM26</f>
        <v/>
      </c>
      <c r="AN26">
        <f>[4]Omdannede_foderprodukter_husdyr!AN26</f>
        <v>0</v>
      </c>
      <c r="AO26">
        <f>[4]Omdannede_foderprodukter_husdyr!AO26</f>
        <v>0</v>
      </c>
      <c r="AP26">
        <f>[4]Omdannede_foderprodukter_husdyr!AP26</f>
        <v>0</v>
      </c>
      <c r="AQ26">
        <f>[4]Omdannede_foderprodukter_husdyr!AQ26</f>
        <v>0</v>
      </c>
      <c r="AR26">
        <f>[4]Omdannede_foderprodukter_husdyr!AR26</f>
        <v>0</v>
      </c>
      <c r="AS26">
        <f>[4]Omdannede_foderprodukter_husdyr!AS26</f>
        <v>0</v>
      </c>
      <c r="AT26">
        <f>[4]Omdannede_foderprodukter_husdyr!AT26</f>
        <v>0</v>
      </c>
      <c r="AU26">
        <f>[4]Omdannede_foderprodukter_husdyr!AU26</f>
        <v>0</v>
      </c>
      <c r="AV26">
        <f>[4]Omdannede_foderprodukter_husdyr!AV26</f>
        <v>0</v>
      </c>
      <c r="AW26">
        <f>[4]Omdannede_foderprodukter_husdyr!AW26</f>
        <v>0</v>
      </c>
      <c r="AX26">
        <f>[4]Omdannede_foderprodukter_husdyr!AX26</f>
        <v>0</v>
      </c>
      <c r="AY26">
        <f>[4]Omdannede_foderprodukter_husdyr!AY26</f>
        <v>0</v>
      </c>
      <c r="AZ26">
        <f>[4]Omdannede_foderprodukter_husdyr!AZ26</f>
        <v>0</v>
      </c>
      <c r="BA26">
        <f>[4]Omdannede_foderprodukter_husdyr!BA26</f>
        <v>0</v>
      </c>
      <c r="BB26">
        <f>[4]Omdannede_foderprodukter_husdyr!BB26</f>
        <v>0</v>
      </c>
      <c r="BC26">
        <f>[4]Omdannede_foderprodukter_husdyr!BC26</f>
        <v>0</v>
      </c>
      <c r="BD26">
        <f>[4]Omdannede_foderprodukter_husdyr!BD26</f>
        <v>0</v>
      </c>
      <c r="BE26">
        <f>[4]Omdannede_foderprodukter_husdyr!BE26</f>
        <v>0</v>
      </c>
      <c r="BF26" s="38">
        <f>[4]Omdannede_foderprodukter_husdyr!BF26</f>
        <v>0</v>
      </c>
      <c r="BG26">
        <f>[4]Omdannede_foderprodukter_husdyr!BG26</f>
        <v>0</v>
      </c>
      <c r="BH26">
        <f>[4]Omdannede_foderprodukter_husdyr!BH26</f>
        <v>0</v>
      </c>
      <c r="BI26">
        <f>[4]Omdannede_foderprodukter_husdyr!BI26</f>
        <v>0</v>
      </c>
      <c r="BJ26">
        <f>[4]Omdannede_foderprodukter_husdyr!BJ26</f>
        <v>0</v>
      </c>
      <c r="BK26">
        <f>[4]Omdannede_foderprodukter_husdyr!BK26</f>
        <v>0</v>
      </c>
      <c r="BL26">
        <f>[4]Omdannede_foderprodukter_husdyr!BL26</f>
        <v>0</v>
      </c>
      <c r="BM26">
        <f>[4]Omdannede_foderprodukter_husdyr!BM26</f>
        <v>0</v>
      </c>
      <c r="BN26">
        <f>[4]Omdannede_foderprodukter_husdyr!BN26</f>
        <v>0</v>
      </c>
      <c r="BO26">
        <f>[4]Omdannede_foderprodukter_husdyr!BO26</f>
        <v>0</v>
      </c>
      <c r="BP26">
        <f>[4]Omdannede_foderprodukter_husdyr!BP26</f>
        <v>0</v>
      </c>
      <c r="BQ26">
        <f>[4]Omdannede_foderprodukter_husdyr!BQ26</f>
        <v>0</v>
      </c>
      <c r="BR26">
        <f>[4]Omdannede_foderprodukter_husdyr!BR26</f>
        <v>0</v>
      </c>
      <c r="BS26">
        <f>[4]Omdannede_foderprodukter_husdyr!BS26</f>
        <v>0</v>
      </c>
      <c r="BT26">
        <f>[4]Omdannede_foderprodukter_husdyr!BT26</f>
        <v>0</v>
      </c>
      <c r="BU26">
        <f>[4]Omdannede_foderprodukter_husdyr!BU26</f>
        <v>0</v>
      </c>
    </row>
    <row r="27" spans="1:73" x14ac:dyDescent="0.3">
      <c r="A27">
        <f>[4]Omdannede_foderprodukter_husdyr!A27</f>
        <v>23</v>
      </c>
      <c r="B27">
        <f>[4]Omdannede_foderprodukter_husdyr!B27</f>
        <v>0</v>
      </c>
      <c r="C27">
        <f>[4]Omdannede_foderprodukter_husdyr!C27</f>
        <v>0</v>
      </c>
      <c r="D27">
        <f>[4]Omdannede_foderprodukter_husdyr!D27</f>
        <v>0</v>
      </c>
      <c r="E27">
        <f>[4]Omdannede_foderprodukter_husdyr!E27</f>
        <v>0</v>
      </c>
      <c r="F27">
        <f>[4]Omdannede_foderprodukter_husdyr!F27</f>
        <v>0</v>
      </c>
      <c r="G27">
        <f>[4]Omdannede_foderprodukter_husdyr!G27</f>
        <v>0</v>
      </c>
      <c r="H27">
        <f>[4]Omdannede_foderprodukter_husdyr!H27</f>
        <v>0</v>
      </c>
      <c r="I27">
        <f>[4]Omdannede_foderprodukter_husdyr!I27</f>
        <v>0</v>
      </c>
      <c r="J27">
        <f>[4]Omdannede_foderprodukter_husdyr!J27</f>
        <v>0</v>
      </c>
      <c r="K27">
        <f>[4]Omdannede_foderprodukter_husdyr!K27</f>
        <v>0</v>
      </c>
      <c r="L27">
        <f>[4]Omdannede_foderprodukter_husdyr!L27</f>
        <v>0</v>
      </c>
      <c r="M27">
        <f>[4]Omdannede_foderprodukter_husdyr!M27</f>
        <v>0</v>
      </c>
      <c r="N27">
        <f>[4]Omdannede_foderprodukter_husdyr!N27</f>
        <v>0</v>
      </c>
      <c r="O27">
        <f>[4]Omdannede_foderprodukter_husdyr!O27</f>
        <v>0</v>
      </c>
      <c r="P27">
        <f>[4]Omdannede_foderprodukter_husdyr!P27</f>
        <v>0</v>
      </c>
      <c r="Q27">
        <f>[4]Omdannede_foderprodukter_husdyr!Q27</f>
        <v>0</v>
      </c>
      <c r="R27">
        <f>[4]Omdannede_foderprodukter_husdyr!R27</f>
        <v>0</v>
      </c>
      <c r="S27">
        <f>[4]Omdannede_foderprodukter_husdyr!S27</f>
        <v>0</v>
      </c>
      <c r="T27">
        <f>[4]Omdannede_foderprodukter_husdyr!T27</f>
        <v>0</v>
      </c>
      <c r="U27">
        <f>[4]Omdannede_foderprodukter_husdyr!U27</f>
        <v>0</v>
      </c>
      <c r="V27">
        <f>[4]Omdannede_foderprodukter_husdyr!V27</f>
        <v>0</v>
      </c>
      <c r="W27">
        <f>[4]Omdannede_foderprodukter_husdyr!W27</f>
        <v>0</v>
      </c>
      <c r="X27">
        <f>[4]Omdannede_foderprodukter_husdyr!X27</f>
        <v>0</v>
      </c>
      <c r="Y27">
        <f>[4]Omdannede_foderprodukter_husdyr!Y27</f>
        <v>0</v>
      </c>
      <c r="Z27">
        <f>[4]Omdannede_foderprodukter_husdyr!Z27</f>
        <v>0</v>
      </c>
      <c r="AA27">
        <f>[4]Omdannede_foderprodukter_husdyr!AA27</f>
        <v>0</v>
      </c>
      <c r="AB27">
        <f>[4]Omdannede_foderprodukter_husdyr!AB27</f>
        <v>0</v>
      </c>
      <c r="AC27">
        <f>[4]Omdannede_foderprodukter_husdyr!AC27</f>
        <v>0</v>
      </c>
      <c r="AD27">
        <f>[4]Omdannede_foderprodukter_husdyr!AD27</f>
        <v>0</v>
      </c>
      <c r="AE27">
        <f>[4]Omdannede_foderprodukter_husdyr!AE27</f>
        <v>0</v>
      </c>
      <c r="AF27">
        <f>[4]Omdannede_foderprodukter_husdyr!AF27</f>
        <v>0</v>
      </c>
      <c r="AG27">
        <f>[4]Omdannede_foderprodukter_husdyr!AG27</f>
        <v>0</v>
      </c>
      <c r="AH27" t="str">
        <f>[4]Omdannede_foderprodukter_husdyr!AH27</f>
        <v/>
      </c>
      <c r="AI27" t="str">
        <f>[4]Omdannede_foderprodukter_husdyr!AI27</f>
        <v/>
      </c>
      <c r="AJ27" t="str">
        <f>[4]Omdannede_foderprodukter_husdyr!AJ27</f>
        <v/>
      </c>
      <c r="AK27" t="str">
        <f>[4]Omdannede_foderprodukter_husdyr!AK27</f>
        <v/>
      </c>
      <c r="AL27" t="str">
        <f>[4]Omdannede_foderprodukter_husdyr!AL27</f>
        <v/>
      </c>
      <c r="AM27" t="str">
        <f>[4]Omdannede_foderprodukter_husdyr!AM27</f>
        <v/>
      </c>
      <c r="AN27">
        <f>[4]Omdannede_foderprodukter_husdyr!AN27</f>
        <v>0</v>
      </c>
      <c r="AO27">
        <f>[4]Omdannede_foderprodukter_husdyr!AO27</f>
        <v>0</v>
      </c>
      <c r="AP27">
        <f>[4]Omdannede_foderprodukter_husdyr!AP27</f>
        <v>0</v>
      </c>
      <c r="AQ27">
        <f>[4]Omdannede_foderprodukter_husdyr!AQ27</f>
        <v>0</v>
      </c>
      <c r="AR27">
        <f>[4]Omdannede_foderprodukter_husdyr!AR27</f>
        <v>0</v>
      </c>
      <c r="AS27">
        <f>[4]Omdannede_foderprodukter_husdyr!AS27</f>
        <v>0</v>
      </c>
      <c r="AT27">
        <f>[4]Omdannede_foderprodukter_husdyr!AT27</f>
        <v>0</v>
      </c>
      <c r="AU27">
        <f>[4]Omdannede_foderprodukter_husdyr!AU27</f>
        <v>0</v>
      </c>
      <c r="AV27">
        <f>[4]Omdannede_foderprodukter_husdyr!AV27</f>
        <v>0</v>
      </c>
      <c r="AW27">
        <f>[4]Omdannede_foderprodukter_husdyr!AW27</f>
        <v>0</v>
      </c>
      <c r="AX27">
        <f>[4]Omdannede_foderprodukter_husdyr!AX27</f>
        <v>0</v>
      </c>
      <c r="AY27">
        <f>[4]Omdannede_foderprodukter_husdyr!AY27</f>
        <v>0</v>
      </c>
      <c r="AZ27">
        <f>[4]Omdannede_foderprodukter_husdyr!AZ27</f>
        <v>0</v>
      </c>
      <c r="BA27">
        <f>[4]Omdannede_foderprodukter_husdyr!BA27</f>
        <v>0</v>
      </c>
      <c r="BB27">
        <f>[4]Omdannede_foderprodukter_husdyr!BB27</f>
        <v>0</v>
      </c>
      <c r="BC27">
        <f>[4]Omdannede_foderprodukter_husdyr!BC27</f>
        <v>0</v>
      </c>
      <c r="BD27">
        <f>[4]Omdannede_foderprodukter_husdyr!BD27</f>
        <v>0</v>
      </c>
      <c r="BE27">
        <f>[4]Omdannede_foderprodukter_husdyr!BE27</f>
        <v>0</v>
      </c>
      <c r="BF27" s="38">
        <f>[4]Omdannede_foderprodukter_husdyr!BF27</f>
        <v>0</v>
      </c>
      <c r="BG27">
        <f>[4]Omdannede_foderprodukter_husdyr!BG27</f>
        <v>0</v>
      </c>
      <c r="BH27">
        <f>[4]Omdannede_foderprodukter_husdyr!BH27</f>
        <v>0</v>
      </c>
      <c r="BI27">
        <f>[4]Omdannede_foderprodukter_husdyr!BI27</f>
        <v>0</v>
      </c>
      <c r="BJ27">
        <f>[4]Omdannede_foderprodukter_husdyr!BJ27</f>
        <v>0</v>
      </c>
      <c r="BK27">
        <f>[4]Omdannede_foderprodukter_husdyr!BK27</f>
        <v>0</v>
      </c>
      <c r="BL27">
        <f>[4]Omdannede_foderprodukter_husdyr!BL27</f>
        <v>0</v>
      </c>
      <c r="BM27">
        <f>[4]Omdannede_foderprodukter_husdyr!BM27</f>
        <v>0</v>
      </c>
      <c r="BN27">
        <f>[4]Omdannede_foderprodukter_husdyr!BN27</f>
        <v>0</v>
      </c>
      <c r="BO27">
        <f>[4]Omdannede_foderprodukter_husdyr!BO27</f>
        <v>0</v>
      </c>
      <c r="BP27">
        <f>[4]Omdannede_foderprodukter_husdyr!BP27</f>
        <v>0</v>
      </c>
      <c r="BQ27">
        <f>[4]Omdannede_foderprodukter_husdyr!BQ27</f>
        <v>0</v>
      </c>
      <c r="BR27">
        <f>[4]Omdannede_foderprodukter_husdyr!BR27</f>
        <v>0</v>
      </c>
      <c r="BS27">
        <f>[4]Omdannede_foderprodukter_husdyr!BS27</f>
        <v>0</v>
      </c>
      <c r="BT27">
        <f>[4]Omdannede_foderprodukter_husdyr!BT27</f>
        <v>0</v>
      </c>
      <c r="BU27">
        <f>[4]Omdannede_foderprodukter_husdyr!BU27</f>
        <v>0</v>
      </c>
    </row>
    <row r="28" spans="1:73" x14ac:dyDescent="0.3">
      <c r="A28">
        <f>[4]Omdannede_foderprodukter_husdyr!A28</f>
        <v>24</v>
      </c>
      <c r="B28">
        <f>[4]Omdannede_foderprodukter_husdyr!B28</f>
        <v>0</v>
      </c>
      <c r="C28">
        <f>[4]Omdannede_foderprodukter_husdyr!C28</f>
        <v>0</v>
      </c>
      <c r="D28">
        <f>[4]Omdannede_foderprodukter_husdyr!D28</f>
        <v>0</v>
      </c>
      <c r="E28">
        <f>[4]Omdannede_foderprodukter_husdyr!E28</f>
        <v>0</v>
      </c>
      <c r="F28">
        <f>[4]Omdannede_foderprodukter_husdyr!F28</f>
        <v>0</v>
      </c>
      <c r="G28">
        <f>[4]Omdannede_foderprodukter_husdyr!G28</f>
        <v>0</v>
      </c>
      <c r="H28">
        <f>[4]Omdannede_foderprodukter_husdyr!H28</f>
        <v>0</v>
      </c>
      <c r="I28">
        <f>[4]Omdannede_foderprodukter_husdyr!I28</f>
        <v>0</v>
      </c>
      <c r="J28">
        <f>[4]Omdannede_foderprodukter_husdyr!J28</f>
        <v>0</v>
      </c>
      <c r="K28">
        <f>[4]Omdannede_foderprodukter_husdyr!K28</f>
        <v>0</v>
      </c>
      <c r="L28">
        <f>[4]Omdannede_foderprodukter_husdyr!L28</f>
        <v>0</v>
      </c>
      <c r="M28">
        <f>[4]Omdannede_foderprodukter_husdyr!M28</f>
        <v>0</v>
      </c>
      <c r="N28">
        <f>[4]Omdannede_foderprodukter_husdyr!N28</f>
        <v>0</v>
      </c>
      <c r="O28">
        <f>[4]Omdannede_foderprodukter_husdyr!O28</f>
        <v>0</v>
      </c>
      <c r="P28">
        <f>[4]Omdannede_foderprodukter_husdyr!P28</f>
        <v>0</v>
      </c>
      <c r="Q28">
        <f>[4]Omdannede_foderprodukter_husdyr!Q28</f>
        <v>0</v>
      </c>
      <c r="R28">
        <f>[4]Omdannede_foderprodukter_husdyr!R28</f>
        <v>0</v>
      </c>
      <c r="S28">
        <f>[4]Omdannede_foderprodukter_husdyr!S28</f>
        <v>0</v>
      </c>
      <c r="T28">
        <f>[4]Omdannede_foderprodukter_husdyr!T28</f>
        <v>0</v>
      </c>
      <c r="U28">
        <f>[4]Omdannede_foderprodukter_husdyr!U28</f>
        <v>0</v>
      </c>
      <c r="V28">
        <f>[4]Omdannede_foderprodukter_husdyr!V28</f>
        <v>0</v>
      </c>
      <c r="W28">
        <f>[4]Omdannede_foderprodukter_husdyr!W28</f>
        <v>0</v>
      </c>
      <c r="X28">
        <f>[4]Omdannede_foderprodukter_husdyr!X28</f>
        <v>0</v>
      </c>
      <c r="Y28">
        <f>[4]Omdannede_foderprodukter_husdyr!Y28</f>
        <v>0</v>
      </c>
      <c r="Z28">
        <f>[4]Omdannede_foderprodukter_husdyr!Z28</f>
        <v>0</v>
      </c>
      <c r="AA28">
        <f>[4]Omdannede_foderprodukter_husdyr!AA28</f>
        <v>0</v>
      </c>
      <c r="AB28">
        <f>[4]Omdannede_foderprodukter_husdyr!AB28</f>
        <v>0</v>
      </c>
      <c r="AC28">
        <f>[4]Omdannede_foderprodukter_husdyr!AC28</f>
        <v>0</v>
      </c>
      <c r="AD28">
        <f>[4]Omdannede_foderprodukter_husdyr!AD28</f>
        <v>0</v>
      </c>
      <c r="AE28">
        <f>[4]Omdannede_foderprodukter_husdyr!AE28</f>
        <v>0</v>
      </c>
      <c r="AF28">
        <f>[4]Omdannede_foderprodukter_husdyr!AF28</f>
        <v>0</v>
      </c>
      <c r="AG28">
        <f>[4]Omdannede_foderprodukter_husdyr!AG28</f>
        <v>0</v>
      </c>
      <c r="AH28" t="str">
        <f>[4]Omdannede_foderprodukter_husdyr!AH28</f>
        <v/>
      </c>
      <c r="AI28" t="str">
        <f>[4]Omdannede_foderprodukter_husdyr!AI28</f>
        <v/>
      </c>
      <c r="AJ28" t="str">
        <f>[4]Omdannede_foderprodukter_husdyr!AJ28</f>
        <v/>
      </c>
      <c r="AK28" t="str">
        <f>[4]Omdannede_foderprodukter_husdyr!AK28</f>
        <v/>
      </c>
      <c r="AL28" t="str">
        <f>[4]Omdannede_foderprodukter_husdyr!AL28</f>
        <v/>
      </c>
      <c r="AM28" t="str">
        <f>[4]Omdannede_foderprodukter_husdyr!AM28</f>
        <v/>
      </c>
      <c r="AN28">
        <f>[4]Omdannede_foderprodukter_husdyr!AN28</f>
        <v>0</v>
      </c>
      <c r="AO28">
        <f>[4]Omdannede_foderprodukter_husdyr!AO28</f>
        <v>0</v>
      </c>
      <c r="AP28">
        <f>[4]Omdannede_foderprodukter_husdyr!AP28</f>
        <v>0</v>
      </c>
      <c r="AQ28">
        <f>[4]Omdannede_foderprodukter_husdyr!AQ28</f>
        <v>0</v>
      </c>
      <c r="AR28">
        <f>[4]Omdannede_foderprodukter_husdyr!AR28</f>
        <v>0</v>
      </c>
      <c r="AS28">
        <f>[4]Omdannede_foderprodukter_husdyr!AS28</f>
        <v>0</v>
      </c>
      <c r="AT28">
        <f>[4]Omdannede_foderprodukter_husdyr!AT28</f>
        <v>0</v>
      </c>
      <c r="AU28">
        <f>[4]Omdannede_foderprodukter_husdyr!AU28</f>
        <v>0</v>
      </c>
      <c r="AV28">
        <f>[4]Omdannede_foderprodukter_husdyr!AV28</f>
        <v>0</v>
      </c>
      <c r="AW28">
        <f>[4]Omdannede_foderprodukter_husdyr!AW28</f>
        <v>0</v>
      </c>
      <c r="AX28">
        <f>[4]Omdannede_foderprodukter_husdyr!AX28</f>
        <v>0</v>
      </c>
      <c r="AY28">
        <f>[4]Omdannede_foderprodukter_husdyr!AY28</f>
        <v>0</v>
      </c>
      <c r="AZ28">
        <f>[4]Omdannede_foderprodukter_husdyr!AZ28</f>
        <v>0</v>
      </c>
      <c r="BA28">
        <f>[4]Omdannede_foderprodukter_husdyr!BA28</f>
        <v>0</v>
      </c>
      <c r="BB28">
        <f>[4]Omdannede_foderprodukter_husdyr!BB28</f>
        <v>0</v>
      </c>
      <c r="BC28">
        <f>[4]Omdannede_foderprodukter_husdyr!BC28</f>
        <v>0</v>
      </c>
      <c r="BD28">
        <f>[4]Omdannede_foderprodukter_husdyr!BD28</f>
        <v>0</v>
      </c>
      <c r="BE28">
        <f>[4]Omdannede_foderprodukter_husdyr!BE28</f>
        <v>0</v>
      </c>
      <c r="BF28" s="38">
        <f>[4]Omdannede_foderprodukter_husdyr!BF28</f>
        <v>0</v>
      </c>
      <c r="BG28">
        <f>[4]Omdannede_foderprodukter_husdyr!BG28</f>
        <v>0</v>
      </c>
      <c r="BH28">
        <f>[4]Omdannede_foderprodukter_husdyr!BH28</f>
        <v>0</v>
      </c>
      <c r="BI28">
        <f>[4]Omdannede_foderprodukter_husdyr!BI28</f>
        <v>0</v>
      </c>
      <c r="BJ28">
        <f>[4]Omdannede_foderprodukter_husdyr!BJ28</f>
        <v>0</v>
      </c>
      <c r="BK28">
        <f>[4]Omdannede_foderprodukter_husdyr!BK28</f>
        <v>0</v>
      </c>
      <c r="BL28">
        <f>[4]Omdannede_foderprodukter_husdyr!BL28</f>
        <v>0</v>
      </c>
      <c r="BM28">
        <f>[4]Omdannede_foderprodukter_husdyr!BM28</f>
        <v>0</v>
      </c>
      <c r="BN28">
        <f>[4]Omdannede_foderprodukter_husdyr!BN28</f>
        <v>0</v>
      </c>
      <c r="BO28">
        <f>[4]Omdannede_foderprodukter_husdyr!BO28</f>
        <v>0</v>
      </c>
      <c r="BP28">
        <f>[4]Omdannede_foderprodukter_husdyr!BP28</f>
        <v>0</v>
      </c>
      <c r="BQ28">
        <f>[4]Omdannede_foderprodukter_husdyr!BQ28</f>
        <v>0</v>
      </c>
      <c r="BR28">
        <f>[4]Omdannede_foderprodukter_husdyr!BR28</f>
        <v>0</v>
      </c>
      <c r="BS28">
        <f>[4]Omdannede_foderprodukter_husdyr!BS28</f>
        <v>0</v>
      </c>
      <c r="BT28">
        <f>[4]Omdannede_foderprodukter_husdyr!BT28</f>
        <v>0</v>
      </c>
      <c r="BU28">
        <f>[4]Omdannede_foderprodukter_husdyr!BU28</f>
        <v>0</v>
      </c>
    </row>
    <row r="29" spans="1:73" x14ac:dyDescent="0.3">
      <c r="A29">
        <f>[4]Omdannede_foderprodukter_husdyr!A29</f>
        <v>25</v>
      </c>
      <c r="B29">
        <f>[4]Omdannede_foderprodukter_husdyr!B29</f>
        <v>0</v>
      </c>
      <c r="C29">
        <f>[4]Omdannede_foderprodukter_husdyr!C29</f>
        <v>0</v>
      </c>
      <c r="D29">
        <f>[4]Omdannede_foderprodukter_husdyr!D29</f>
        <v>0</v>
      </c>
      <c r="E29">
        <f>[4]Omdannede_foderprodukter_husdyr!E29</f>
        <v>0</v>
      </c>
      <c r="F29">
        <f>[4]Omdannede_foderprodukter_husdyr!F29</f>
        <v>0</v>
      </c>
      <c r="G29">
        <f>[4]Omdannede_foderprodukter_husdyr!G29</f>
        <v>0</v>
      </c>
      <c r="H29">
        <f>[4]Omdannede_foderprodukter_husdyr!H29</f>
        <v>0</v>
      </c>
      <c r="I29">
        <f>[4]Omdannede_foderprodukter_husdyr!I29</f>
        <v>0</v>
      </c>
      <c r="J29">
        <f>[4]Omdannede_foderprodukter_husdyr!J29</f>
        <v>0</v>
      </c>
      <c r="K29">
        <f>[4]Omdannede_foderprodukter_husdyr!K29</f>
        <v>0</v>
      </c>
      <c r="L29">
        <f>[4]Omdannede_foderprodukter_husdyr!L29</f>
        <v>0</v>
      </c>
      <c r="M29">
        <f>[4]Omdannede_foderprodukter_husdyr!M29</f>
        <v>0</v>
      </c>
      <c r="N29">
        <f>[4]Omdannede_foderprodukter_husdyr!N29</f>
        <v>0</v>
      </c>
      <c r="O29">
        <f>[4]Omdannede_foderprodukter_husdyr!O29</f>
        <v>0</v>
      </c>
      <c r="P29">
        <f>[4]Omdannede_foderprodukter_husdyr!P29</f>
        <v>0</v>
      </c>
      <c r="Q29">
        <f>[4]Omdannede_foderprodukter_husdyr!Q29</f>
        <v>0</v>
      </c>
      <c r="R29">
        <f>[4]Omdannede_foderprodukter_husdyr!R29</f>
        <v>0</v>
      </c>
      <c r="S29">
        <f>[4]Omdannede_foderprodukter_husdyr!S29</f>
        <v>0</v>
      </c>
      <c r="T29">
        <f>[4]Omdannede_foderprodukter_husdyr!T29</f>
        <v>0</v>
      </c>
      <c r="U29">
        <f>[4]Omdannede_foderprodukter_husdyr!U29</f>
        <v>0</v>
      </c>
      <c r="V29">
        <f>[4]Omdannede_foderprodukter_husdyr!V29</f>
        <v>0</v>
      </c>
      <c r="W29">
        <f>[4]Omdannede_foderprodukter_husdyr!W29</f>
        <v>0</v>
      </c>
      <c r="X29">
        <f>[4]Omdannede_foderprodukter_husdyr!X29</f>
        <v>0</v>
      </c>
      <c r="Y29">
        <f>[4]Omdannede_foderprodukter_husdyr!Y29</f>
        <v>0</v>
      </c>
      <c r="Z29">
        <f>[4]Omdannede_foderprodukter_husdyr!Z29</f>
        <v>0</v>
      </c>
      <c r="AA29">
        <f>[4]Omdannede_foderprodukter_husdyr!AA29</f>
        <v>0</v>
      </c>
      <c r="AB29">
        <f>[4]Omdannede_foderprodukter_husdyr!AB29</f>
        <v>0</v>
      </c>
      <c r="AC29">
        <f>[4]Omdannede_foderprodukter_husdyr!AC29</f>
        <v>0</v>
      </c>
      <c r="AD29">
        <f>[4]Omdannede_foderprodukter_husdyr!AD29</f>
        <v>0</v>
      </c>
      <c r="AE29">
        <f>[4]Omdannede_foderprodukter_husdyr!AE29</f>
        <v>0</v>
      </c>
      <c r="AF29">
        <f>[4]Omdannede_foderprodukter_husdyr!AF29</f>
        <v>0</v>
      </c>
      <c r="AG29">
        <f>[4]Omdannede_foderprodukter_husdyr!AG29</f>
        <v>0</v>
      </c>
      <c r="AH29" t="str">
        <f>[4]Omdannede_foderprodukter_husdyr!AH29</f>
        <v/>
      </c>
      <c r="AI29" t="str">
        <f>[4]Omdannede_foderprodukter_husdyr!AI29</f>
        <v/>
      </c>
      <c r="AJ29" t="str">
        <f>[4]Omdannede_foderprodukter_husdyr!AJ29</f>
        <v/>
      </c>
      <c r="AK29" t="str">
        <f>[4]Omdannede_foderprodukter_husdyr!AK29</f>
        <v/>
      </c>
      <c r="AL29" t="str">
        <f>[4]Omdannede_foderprodukter_husdyr!AL29</f>
        <v/>
      </c>
      <c r="AM29" t="str">
        <f>[4]Omdannede_foderprodukter_husdyr!AM29</f>
        <v/>
      </c>
      <c r="AN29">
        <f>[4]Omdannede_foderprodukter_husdyr!AN29</f>
        <v>0</v>
      </c>
      <c r="AO29">
        <f>[4]Omdannede_foderprodukter_husdyr!AO29</f>
        <v>0</v>
      </c>
      <c r="AP29">
        <f>[4]Omdannede_foderprodukter_husdyr!AP29</f>
        <v>0</v>
      </c>
      <c r="AQ29">
        <f>[4]Omdannede_foderprodukter_husdyr!AQ29</f>
        <v>0</v>
      </c>
      <c r="AR29">
        <f>[4]Omdannede_foderprodukter_husdyr!AR29</f>
        <v>0</v>
      </c>
      <c r="AS29">
        <f>[4]Omdannede_foderprodukter_husdyr!AS29</f>
        <v>0</v>
      </c>
      <c r="AT29">
        <f>[4]Omdannede_foderprodukter_husdyr!AT29</f>
        <v>0</v>
      </c>
      <c r="AU29">
        <f>[4]Omdannede_foderprodukter_husdyr!AU29</f>
        <v>0</v>
      </c>
      <c r="AV29">
        <f>[4]Omdannede_foderprodukter_husdyr!AV29</f>
        <v>0</v>
      </c>
      <c r="AW29">
        <f>[4]Omdannede_foderprodukter_husdyr!AW29</f>
        <v>0</v>
      </c>
      <c r="AX29">
        <f>[4]Omdannede_foderprodukter_husdyr!AX29</f>
        <v>0</v>
      </c>
      <c r="AY29">
        <f>[4]Omdannede_foderprodukter_husdyr!AY29</f>
        <v>0</v>
      </c>
      <c r="AZ29">
        <f>[4]Omdannede_foderprodukter_husdyr!AZ29</f>
        <v>0</v>
      </c>
      <c r="BA29">
        <f>[4]Omdannede_foderprodukter_husdyr!BA29</f>
        <v>0</v>
      </c>
      <c r="BB29">
        <f>[4]Omdannede_foderprodukter_husdyr!BB29</f>
        <v>0</v>
      </c>
      <c r="BC29">
        <f>[4]Omdannede_foderprodukter_husdyr!BC29</f>
        <v>0</v>
      </c>
      <c r="BD29">
        <f>[4]Omdannede_foderprodukter_husdyr!BD29</f>
        <v>0</v>
      </c>
      <c r="BE29">
        <f>[4]Omdannede_foderprodukter_husdyr!BE29</f>
        <v>0</v>
      </c>
      <c r="BF29" s="38">
        <f>[4]Omdannede_foderprodukter_husdyr!BF29</f>
        <v>0</v>
      </c>
      <c r="BG29">
        <f>[4]Omdannede_foderprodukter_husdyr!BG29</f>
        <v>0</v>
      </c>
      <c r="BH29">
        <f>[4]Omdannede_foderprodukter_husdyr!BH29</f>
        <v>0</v>
      </c>
      <c r="BI29">
        <f>[4]Omdannede_foderprodukter_husdyr!BI29</f>
        <v>0</v>
      </c>
      <c r="BJ29">
        <f>[4]Omdannede_foderprodukter_husdyr!BJ29</f>
        <v>0</v>
      </c>
      <c r="BK29">
        <f>[4]Omdannede_foderprodukter_husdyr!BK29</f>
        <v>0</v>
      </c>
      <c r="BL29">
        <f>[4]Omdannede_foderprodukter_husdyr!BL29</f>
        <v>0</v>
      </c>
      <c r="BM29">
        <f>[4]Omdannede_foderprodukter_husdyr!BM29</f>
        <v>0</v>
      </c>
      <c r="BN29">
        <f>[4]Omdannede_foderprodukter_husdyr!BN29</f>
        <v>0</v>
      </c>
      <c r="BO29">
        <f>[4]Omdannede_foderprodukter_husdyr!BO29</f>
        <v>0</v>
      </c>
      <c r="BP29">
        <f>[4]Omdannede_foderprodukter_husdyr!BP29</f>
        <v>0</v>
      </c>
      <c r="BQ29">
        <f>[4]Omdannede_foderprodukter_husdyr!BQ29</f>
        <v>0</v>
      </c>
      <c r="BR29">
        <f>[4]Omdannede_foderprodukter_husdyr!BR29</f>
        <v>0</v>
      </c>
      <c r="BS29">
        <f>[4]Omdannede_foderprodukter_husdyr!BS29</f>
        <v>0</v>
      </c>
      <c r="BT29">
        <f>[4]Omdannede_foderprodukter_husdyr!BT29</f>
        <v>0</v>
      </c>
      <c r="BU29">
        <f>[4]Omdannede_foderprodukter_husdyr!BU29</f>
        <v>0</v>
      </c>
    </row>
    <row r="30" spans="1:73" x14ac:dyDescent="0.3">
      <c r="A30">
        <f>[4]Omdannede_foderprodukter_husdyr!A30</f>
        <v>26</v>
      </c>
      <c r="B30">
        <f>[4]Omdannede_foderprodukter_husdyr!B30</f>
        <v>0</v>
      </c>
      <c r="C30">
        <f>[4]Omdannede_foderprodukter_husdyr!C30</f>
        <v>0</v>
      </c>
      <c r="D30">
        <f>[4]Omdannede_foderprodukter_husdyr!D30</f>
        <v>0</v>
      </c>
      <c r="E30">
        <f>[4]Omdannede_foderprodukter_husdyr!E30</f>
        <v>0</v>
      </c>
      <c r="F30">
        <f>[4]Omdannede_foderprodukter_husdyr!F30</f>
        <v>0</v>
      </c>
      <c r="G30">
        <f>[4]Omdannede_foderprodukter_husdyr!G30</f>
        <v>0</v>
      </c>
      <c r="H30">
        <f>[4]Omdannede_foderprodukter_husdyr!H30</f>
        <v>0</v>
      </c>
      <c r="I30">
        <f>[4]Omdannede_foderprodukter_husdyr!I30</f>
        <v>0</v>
      </c>
      <c r="J30">
        <f>[4]Omdannede_foderprodukter_husdyr!J30</f>
        <v>0</v>
      </c>
      <c r="K30">
        <f>[4]Omdannede_foderprodukter_husdyr!K30</f>
        <v>0</v>
      </c>
      <c r="L30">
        <f>[4]Omdannede_foderprodukter_husdyr!L30</f>
        <v>0</v>
      </c>
      <c r="M30">
        <f>[4]Omdannede_foderprodukter_husdyr!M30</f>
        <v>0</v>
      </c>
      <c r="N30">
        <f>[4]Omdannede_foderprodukter_husdyr!N30</f>
        <v>0</v>
      </c>
      <c r="O30">
        <f>[4]Omdannede_foderprodukter_husdyr!O30</f>
        <v>0</v>
      </c>
      <c r="P30">
        <f>[4]Omdannede_foderprodukter_husdyr!P30</f>
        <v>0</v>
      </c>
      <c r="Q30">
        <f>[4]Omdannede_foderprodukter_husdyr!Q30</f>
        <v>0</v>
      </c>
      <c r="R30">
        <f>[4]Omdannede_foderprodukter_husdyr!R30</f>
        <v>0</v>
      </c>
      <c r="S30">
        <f>[4]Omdannede_foderprodukter_husdyr!S30</f>
        <v>0</v>
      </c>
      <c r="T30">
        <f>[4]Omdannede_foderprodukter_husdyr!T30</f>
        <v>0</v>
      </c>
      <c r="U30">
        <f>[4]Omdannede_foderprodukter_husdyr!U30</f>
        <v>0</v>
      </c>
      <c r="V30">
        <f>[4]Omdannede_foderprodukter_husdyr!V30</f>
        <v>0</v>
      </c>
      <c r="W30">
        <f>[4]Omdannede_foderprodukter_husdyr!W30</f>
        <v>0</v>
      </c>
      <c r="X30">
        <f>[4]Omdannede_foderprodukter_husdyr!X30</f>
        <v>0</v>
      </c>
      <c r="Y30">
        <f>[4]Omdannede_foderprodukter_husdyr!Y30</f>
        <v>0</v>
      </c>
      <c r="Z30">
        <f>[4]Omdannede_foderprodukter_husdyr!Z30</f>
        <v>0</v>
      </c>
      <c r="AA30">
        <f>[4]Omdannede_foderprodukter_husdyr!AA30</f>
        <v>0</v>
      </c>
      <c r="AB30">
        <f>[4]Omdannede_foderprodukter_husdyr!AB30</f>
        <v>0</v>
      </c>
      <c r="AC30">
        <f>[4]Omdannede_foderprodukter_husdyr!AC30</f>
        <v>0</v>
      </c>
      <c r="AD30">
        <f>[4]Omdannede_foderprodukter_husdyr!AD30</f>
        <v>0</v>
      </c>
      <c r="AE30">
        <f>[4]Omdannede_foderprodukter_husdyr!AE30</f>
        <v>0</v>
      </c>
      <c r="AF30">
        <f>[4]Omdannede_foderprodukter_husdyr!AF30</f>
        <v>0</v>
      </c>
      <c r="AG30">
        <f>[4]Omdannede_foderprodukter_husdyr!AG30</f>
        <v>0</v>
      </c>
      <c r="AH30" t="str">
        <f>[4]Omdannede_foderprodukter_husdyr!AH30</f>
        <v/>
      </c>
      <c r="AI30" t="str">
        <f>[4]Omdannede_foderprodukter_husdyr!AI30</f>
        <v/>
      </c>
      <c r="AJ30" t="str">
        <f>[4]Omdannede_foderprodukter_husdyr!AJ30</f>
        <v/>
      </c>
      <c r="AK30" t="str">
        <f>[4]Omdannede_foderprodukter_husdyr!AK30</f>
        <v/>
      </c>
      <c r="AL30" t="str">
        <f>[4]Omdannede_foderprodukter_husdyr!AL30</f>
        <v/>
      </c>
      <c r="AM30" t="str">
        <f>[4]Omdannede_foderprodukter_husdyr!AM30</f>
        <v/>
      </c>
      <c r="AN30">
        <f>[4]Omdannede_foderprodukter_husdyr!AN30</f>
        <v>0</v>
      </c>
      <c r="AO30">
        <f>[4]Omdannede_foderprodukter_husdyr!AO30</f>
        <v>0</v>
      </c>
      <c r="AP30">
        <f>[4]Omdannede_foderprodukter_husdyr!AP30</f>
        <v>0</v>
      </c>
      <c r="AQ30">
        <f>[4]Omdannede_foderprodukter_husdyr!AQ30</f>
        <v>0</v>
      </c>
      <c r="AR30">
        <f>[4]Omdannede_foderprodukter_husdyr!AR30</f>
        <v>0</v>
      </c>
      <c r="AS30">
        <f>[4]Omdannede_foderprodukter_husdyr!AS30</f>
        <v>0</v>
      </c>
      <c r="AT30">
        <f>[4]Omdannede_foderprodukter_husdyr!AT30</f>
        <v>0</v>
      </c>
      <c r="AU30">
        <f>[4]Omdannede_foderprodukter_husdyr!AU30</f>
        <v>0</v>
      </c>
      <c r="AV30">
        <f>[4]Omdannede_foderprodukter_husdyr!AV30</f>
        <v>0</v>
      </c>
      <c r="AW30">
        <f>[4]Omdannede_foderprodukter_husdyr!AW30</f>
        <v>0</v>
      </c>
      <c r="AX30">
        <f>[4]Omdannede_foderprodukter_husdyr!AX30</f>
        <v>0</v>
      </c>
      <c r="AY30">
        <f>[4]Omdannede_foderprodukter_husdyr!AY30</f>
        <v>0</v>
      </c>
      <c r="AZ30">
        <f>[4]Omdannede_foderprodukter_husdyr!AZ30</f>
        <v>0</v>
      </c>
      <c r="BA30">
        <f>[4]Omdannede_foderprodukter_husdyr!BA30</f>
        <v>0</v>
      </c>
      <c r="BB30">
        <f>[4]Omdannede_foderprodukter_husdyr!BB30</f>
        <v>0</v>
      </c>
      <c r="BC30">
        <f>[4]Omdannede_foderprodukter_husdyr!BC30</f>
        <v>0</v>
      </c>
      <c r="BD30">
        <f>[4]Omdannede_foderprodukter_husdyr!BD30</f>
        <v>0</v>
      </c>
      <c r="BE30">
        <f>[4]Omdannede_foderprodukter_husdyr!BE30</f>
        <v>0</v>
      </c>
      <c r="BF30" s="38">
        <f>[4]Omdannede_foderprodukter_husdyr!BF30</f>
        <v>0</v>
      </c>
      <c r="BG30">
        <f>[4]Omdannede_foderprodukter_husdyr!BG30</f>
        <v>0</v>
      </c>
      <c r="BH30">
        <f>[4]Omdannede_foderprodukter_husdyr!BH30</f>
        <v>0</v>
      </c>
      <c r="BI30">
        <f>[4]Omdannede_foderprodukter_husdyr!BI30</f>
        <v>0</v>
      </c>
      <c r="BJ30">
        <f>[4]Omdannede_foderprodukter_husdyr!BJ30</f>
        <v>0</v>
      </c>
      <c r="BK30">
        <f>[4]Omdannede_foderprodukter_husdyr!BK30</f>
        <v>0</v>
      </c>
      <c r="BL30">
        <f>[4]Omdannede_foderprodukter_husdyr!BL30</f>
        <v>0</v>
      </c>
      <c r="BM30">
        <f>[4]Omdannede_foderprodukter_husdyr!BM30</f>
        <v>0</v>
      </c>
      <c r="BN30">
        <f>[4]Omdannede_foderprodukter_husdyr!BN30</f>
        <v>0</v>
      </c>
      <c r="BO30">
        <f>[4]Omdannede_foderprodukter_husdyr!BO30</f>
        <v>0</v>
      </c>
      <c r="BP30">
        <f>[4]Omdannede_foderprodukter_husdyr!BP30</f>
        <v>0</v>
      </c>
      <c r="BQ30">
        <f>[4]Omdannede_foderprodukter_husdyr!BQ30</f>
        <v>0</v>
      </c>
      <c r="BR30">
        <f>[4]Omdannede_foderprodukter_husdyr!BR30</f>
        <v>0</v>
      </c>
      <c r="BS30">
        <f>[4]Omdannede_foderprodukter_husdyr!BS30</f>
        <v>0</v>
      </c>
      <c r="BT30">
        <f>[4]Omdannede_foderprodukter_husdyr!BT30</f>
        <v>0</v>
      </c>
      <c r="BU30">
        <f>[4]Omdannede_foderprodukter_husdyr!BU30</f>
        <v>0</v>
      </c>
    </row>
    <row r="31" spans="1:73" x14ac:dyDescent="0.3">
      <c r="A31">
        <f>[4]Omdannede_foderprodukter_husdyr!A31</f>
        <v>27</v>
      </c>
      <c r="B31">
        <f>[4]Omdannede_foderprodukter_husdyr!B31</f>
        <v>0</v>
      </c>
      <c r="C31">
        <f>[4]Omdannede_foderprodukter_husdyr!C31</f>
        <v>0</v>
      </c>
      <c r="D31">
        <f>[4]Omdannede_foderprodukter_husdyr!D31</f>
        <v>0</v>
      </c>
      <c r="E31">
        <f>[4]Omdannede_foderprodukter_husdyr!E31</f>
        <v>0</v>
      </c>
      <c r="F31">
        <f>[4]Omdannede_foderprodukter_husdyr!F31</f>
        <v>0</v>
      </c>
      <c r="G31">
        <f>[4]Omdannede_foderprodukter_husdyr!G31</f>
        <v>0</v>
      </c>
      <c r="H31">
        <f>[4]Omdannede_foderprodukter_husdyr!H31</f>
        <v>0</v>
      </c>
      <c r="I31">
        <f>[4]Omdannede_foderprodukter_husdyr!I31</f>
        <v>0</v>
      </c>
      <c r="J31">
        <f>[4]Omdannede_foderprodukter_husdyr!J31</f>
        <v>0</v>
      </c>
      <c r="K31">
        <f>[4]Omdannede_foderprodukter_husdyr!K31</f>
        <v>0</v>
      </c>
      <c r="L31">
        <f>[4]Omdannede_foderprodukter_husdyr!L31</f>
        <v>0</v>
      </c>
      <c r="M31">
        <f>[4]Omdannede_foderprodukter_husdyr!M31</f>
        <v>0</v>
      </c>
      <c r="N31">
        <f>[4]Omdannede_foderprodukter_husdyr!N31</f>
        <v>0</v>
      </c>
      <c r="O31">
        <f>[4]Omdannede_foderprodukter_husdyr!O31</f>
        <v>0</v>
      </c>
      <c r="P31">
        <f>[4]Omdannede_foderprodukter_husdyr!P31</f>
        <v>0</v>
      </c>
      <c r="Q31">
        <f>[4]Omdannede_foderprodukter_husdyr!Q31</f>
        <v>0</v>
      </c>
      <c r="R31">
        <f>[4]Omdannede_foderprodukter_husdyr!R31</f>
        <v>0</v>
      </c>
      <c r="S31">
        <f>[4]Omdannede_foderprodukter_husdyr!S31</f>
        <v>0</v>
      </c>
      <c r="T31">
        <f>[4]Omdannede_foderprodukter_husdyr!T31</f>
        <v>0</v>
      </c>
      <c r="U31">
        <f>[4]Omdannede_foderprodukter_husdyr!U31</f>
        <v>0</v>
      </c>
      <c r="V31">
        <f>[4]Omdannede_foderprodukter_husdyr!V31</f>
        <v>0</v>
      </c>
      <c r="W31">
        <f>[4]Omdannede_foderprodukter_husdyr!W31</f>
        <v>0</v>
      </c>
      <c r="X31">
        <f>[4]Omdannede_foderprodukter_husdyr!X31</f>
        <v>0</v>
      </c>
      <c r="Y31">
        <f>[4]Omdannede_foderprodukter_husdyr!Y31</f>
        <v>0</v>
      </c>
      <c r="Z31">
        <f>[4]Omdannede_foderprodukter_husdyr!Z31</f>
        <v>0</v>
      </c>
      <c r="AA31">
        <f>[4]Omdannede_foderprodukter_husdyr!AA31</f>
        <v>0</v>
      </c>
      <c r="AB31">
        <f>[4]Omdannede_foderprodukter_husdyr!AB31</f>
        <v>0</v>
      </c>
      <c r="AC31">
        <f>[4]Omdannede_foderprodukter_husdyr!AC31</f>
        <v>0</v>
      </c>
      <c r="AD31">
        <f>[4]Omdannede_foderprodukter_husdyr!AD31</f>
        <v>0</v>
      </c>
      <c r="AE31">
        <f>[4]Omdannede_foderprodukter_husdyr!AE31</f>
        <v>0</v>
      </c>
      <c r="AF31">
        <f>[4]Omdannede_foderprodukter_husdyr!AF31</f>
        <v>0</v>
      </c>
      <c r="AG31">
        <f>[4]Omdannede_foderprodukter_husdyr!AG31</f>
        <v>0</v>
      </c>
      <c r="AH31" t="str">
        <f>[4]Omdannede_foderprodukter_husdyr!AH31</f>
        <v/>
      </c>
      <c r="AI31" t="str">
        <f>[4]Omdannede_foderprodukter_husdyr!AI31</f>
        <v/>
      </c>
      <c r="AJ31" t="str">
        <f>[4]Omdannede_foderprodukter_husdyr!AJ31</f>
        <v/>
      </c>
      <c r="AK31" t="str">
        <f>[4]Omdannede_foderprodukter_husdyr!AK31</f>
        <v/>
      </c>
      <c r="AL31" t="str">
        <f>[4]Omdannede_foderprodukter_husdyr!AL31</f>
        <v/>
      </c>
      <c r="AM31" t="str">
        <f>[4]Omdannede_foderprodukter_husdyr!AM31</f>
        <v/>
      </c>
      <c r="AN31">
        <f>[4]Omdannede_foderprodukter_husdyr!AN31</f>
        <v>0</v>
      </c>
      <c r="AO31">
        <f>[4]Omdannede_foderprodukter_husdyr!AO31</f>
        <v>0</v>
      </c>
      <c r="AP31">
        <f>[4]Omdannede_foderprodukter_husdyr!AP31</f>
        <v>0</v>
      </c>
      <c r="AQ31">
        <f>[4]Omdannede_foderprodukter_husdyr!AQ31</f>
        <v>0</v>
      </c>
      <c r="AR31">
        <f>[4]Omdannede_foderprodukter_husdyr!AR31</f>
        <v>0</v>
      </c>
      <c r="AS31">
        <f>[4]Omdannede_foderprodukter_husdyr!AS31</f>
        <v>0</v>
      </c>
      <c r="AT31">
        <f>[4]Omdannede_foderprodukter_husdyr!AT31</f>
        <v>0</v>
      </c>
      <c r="AU31">
        <f>[4]Omdannede_foderprodukter_husdyr!AU31</f>
        <v>0</v>
      </c>
      <c r="AV31">
        <f>[4]Omdannede_foderprodukter_husdyr!AV31</f>
        <v>0</v>
      </c>
      <c r="AW31">
        <f>[4]Omdannede_foderprodukter_husdyr!AW31</f>
        <v>0</v>
      </c>
      <c r="AX31">
        <f>[4]Omdannede_foderprodukter_husdyr!AX31</f>
        <v>0</v>
      </c>
      <c r="AY31">
        <f>[4]Omdannede_foderprodukter_husdyr!AY31</f>
        <v>0</v>
      </c>
      <c r="AZ31">
        <f>[4]Omdannede_foderprodukter_husdyr!AZ31</f>
        <v>0</v>
      </c>
      <c r="BA31">
        <f>[4]Omdannede_foderprodukter_husdyr!BA31</f>
        <v>0</v>
      </c>
      <c r="BB31">
        <f>[4]Omdannede_foderprodukter_husdyr!BB31</f>
        <v>0</v>
      </c>
      <c r="BC31">
        <f>[4]Omdannede_foderprodukter_husdyr!BC31</f>
        <v>0</v>
      </c>
      <c r="BD31">
        <f>[4]Omdannede_foderprodukter_husdyr!BD31</f>
        <v>0</v>
      </c>
      <c r="BE31">
        <f>[4]Omdannede_foderprodukter_husdyr!BE31</f>
        <v>0</v>
      </c>
      <c r="BF31" s="38">
        <f>[4]Omdannede_foderprodukter_husdyr!BF31</f>
        <v>0</v>
      </c>
      <c r="BG31">
        <f>[4]Omdannede_foderprodukter_husdyr!BG31</f>
        <v>0</v>
      </c>
      <c r="BH31">
        <f>[4]Omdannede_foderprodukter_husdyr!BH31</f>
        <v>0</v>
      </c>
      <c r="BI31">
        <f>[4]Omdannede_foderprodukter_husdyr!BI31</f>
        <v>0</v>
      </c>
      <c r="BJ31">
        <f>[4]Omdannede_foderprodukter_husdyr!BJ31</f>
        <v>0</v>
      </c>
      <c r="BK31">
        <f>[4]Omdannede_foderprodukter_husdyr!BK31</f>
        <v>0</v>
      </c>
      <c r="BL31">
        <f>[4]Omdannede_foderprodukter_husdyr!BL31</f>
        <v>0</v>
      </c>
      <c r="BM31">
        <f>[4]Omdannede_foderprodukter_husdyr!BM31</f>
        <v>0</v>
      </c>
      <c r="BN31">
        <f>[4]Omdannede_foderprodukter_husdyr!BN31</f>
        <v>0</v>
      </c>
      <c r="BO31">
        <f>[4]Omdannede_foderprodukter_husdyr!BO31</f>
        <v>0</v>
      </c>
      <c r="BP31">
        <f>[4]Omdannede_foderprodukter_husdyr!BP31</f>
        <v>0</v>
      </c>
      <c r="BQ31">
        <f>[4]Omdannede_foderprodukter_husdyr!BQ31</f>
        <v>0</v>
      </c>
      <c r="BR31">
        <f>[4]Omdannede_foderprodukter_husdyr!BR31</f>
        <v>0</v>
      </c>
      <c r="BS31">
        <f>[4]Omdannede_foderprodukter_husdyr!BS31</f>
        <v>0</v>
      </c>
      <c r="BT31">
        <f>[4]Omdannede_foderprodukter_husdyr!BT31</f>
        <v>0</v>
      </c>
      <c r="BU31">
        <f>[4]Omdannede_foderprodukter_husdyr!BU31</f>
        <v>0</v>
      </c>
    </row>
    <row r="32" spans="1:73" x14ac:dyDescent="0.3">
      <c r="A32">
        <f>[4]Omdannede_foderprodukter_husdyr!A32</f>
        <v>28</v>
      </c>
      <c r="B32">
        <f>[4]Omdannede_foderprodukter_husdyr!B32</f>
        <v>0</v>
      </c>
      <c r="C32">
        <f>[4]Omdannede_foderprodukter_husdyr!C32</f>
        <v>0</v>
      </c>
      <c r="D32">
        <f>[4]Omdannede_foderprodukter_husdyr!D32</f>
        <v>0</v>
      </c>
      <c r="E32">
        <f>[4]Omdannede_foderprodukter_husdyr!E32</f>
        <v>0</v>
      </c>
      <c r="F32">
        <f>[4]Omdannede_foderprodukter_husdyr!F32</f>
        <v>0</v>
      </c>
      <c r="G32">
        <f>[4]Omdannede_foderprodukter_husdyr!G32</f>
        <v>0</v>
      </c>
      <c r="H32">
        <f>[4]Omdannede_foderprodukter_husdyr!H32</f>
        <v>0</v>
      </c>
      <c r="I32">
        <f>[4]Omdannede_foderprodukter_husdyr!I32</f>
        <v>0</v>
      </c>
      <c r="J32">
        <f>[4]Omdannede_foderprodukter_husdyr!J32</f>
        <v>0</v>
      </c>
      <c r="K32">
        <f>[4]Omdannede_foderprodukter_husdyr!K32</f>
        <v>0</v>
      </c>
      <c r="L32">
        <f>[4]Omdannede_foderprodukter_husdyr!L32</f>
        <v>0</v>
      </c>
      <c r="M32">
        <f>[4]Omdannede_foderprodukter_husdyr!M32</f>
        <v>0</v>
      </c>
      <c r="N32">
        <f>[4]Omdannede_foderprodukter_husdyr!N32</f>
        <v>0</v>
      </c>
      <c r="O32">
        <f>[4]Omdannede_foderprodukter_husdyr!O32</f>
        <v>0</v>
      </c>
      <c r="P32">
        <f>[4]Omdannede_foderprodukter_husdyr!P32</f>
        <v>0</v>
      </c>
      <c r="Q32">
        <f>[4]Omdannede_foderprodukter_husdyr!Q32</f>
        <v>0</v>
      </c>
      <c r="R32">
        <f>[4]Omdannede_foderprodukter_husdyr!R32</f>
        <v>0</v>
      </c>
      <c r="S32">
        <f>[4]Omdannede_foderprodukter_husdyr!S32</f>
        <v>0</v>
      </c>
      <c r="T32">
        <f>[4]Omdannede_foderprodukter_husdyr!T32</f>
        <v>0</v>
      </c>
      <c r="U32">
        <f>[4]Omdannede_foderprodukter_husdyr!U32</f>
        <v>0</v>
      </c>
      <c r="V32">
        <f>[4]Omdannede_foderprodukter_husdyr!V32</f>
        <v>0</v>
      </c>
      <c r="W32">
        <f>[4]Omdannede_foderprodukter_husdyr!W32</f>
        <v>0</v>
      </c>
      <c r="X32">
        <f>[4]Omdannede_foderprodukter_husdyr!X32</f>
        <v>0</v>
      </c>
      <c r="Y32">
        <f>[4]Omdannede_foderprodukter_husdyr!Y32</f>
        <v>0</v>
      </c>
      <c r="Z32">
        <f>[4]Omdannede_foderprodukter_husdyr!Z32</f>
        <v>0</v>
      </c>
      <c r="AA32">
        <f>[4]Omdannede_foderprodukter_husdyr!AA32</f>
        <v>0</v>
      </c>
      <c r="AB32">
        <f>[4]Omdannede_foderprodukter_husdyr!AB32</f>
        <v>0</v>
      </c>
      <c r="AC32">
        <f>[4]Omdannede_foderprodukter_husdyr!AC32</f>
        <v>0</v>
      </c>
      <c r="AD32">
        <f>[4]Omdannede_foderprodukter_husdyr!AD32</f>
        <v>0</v>
      </c>
      <c r="AE32">
        <f>[4]Omdannede_foderprodukter_husdyr!AE32</f>
        <v>0</v>
      </c>
      <c r="AF32">
        <f>[4]Omdannede_foderprodukter_husdyr!AF32</f>
        <v>0</v>
      </c>
      <c r="AG32">
        <f>[4]Omdannede_foderprodukter_husdyr!AG32</f>
        <v>0</v>
      </c>
      <c r="AH32" t="str">
        <f>[4]Omdannede_foderprodukter_husdyr!AH32</f>
        <v/>
      </c>
      <c r="AI32" t="str">
        <f>[4]Omdannede_foderprodukter_husdyr!AI32</f>
        <v/>
      </c>
      <c r="AJ32" t="str">
        <f>[4]Omdannede_foderprodukter_husdyr!AJ32</f>
        <v/>
      </c>
      <c r="AK32" t="str">
        <f>[4]Omdannede_foderprodukter_husdyr!AK32</f>
        <v/>
      </c>
      <c r="AL32" t="str">
        <f>[4]Omdannede_foderprodukter_husdyr!AL32</f>
        <v/>
      </c>
      <c r="AM32" t="str">
        <f>[4]Omdannede_foderprodukter_husdyr!AM32</f>
        <v/>
      </c>
      <c r="AN32">
        <f>[4]Omdannede_foderprodukter_husdyr!AN32</f>
        <v>0</v>
      </c>
      <c r="AO32">
        <f>[4]Omdannede_foderprodukter_husdyr!AO32</f>
        <v>0</v>
      </c>
      <c r="AP32">
        <f>[4]Omdannede_foderprodukter_husdyr!AP32</f>
        <v>0</v>
      </c>
      <c r="AQ32">
        <f>[4]Omdannede_foderprodukter_husdyr!AQ32</f>
        <v>0</v>
      </c>
      <c r="AR32">
        <f>[4]Omdannede_foderprodukter_husdyr!AR32</f>
        <v>0</v>
      </c>
      <c r="AS32">
        <f>[4]Omdannede_foderprodukter_husdyr!AS32</f>
        <v>0</v>
      </c>
      <c r="AT32">
        <f>[4]Omdannede_foderprodukter_husdyr!AT32</f>
        <v>0</v>
      </c>
      <c r="AU32">
        <f>[4]Omdannede_foderprodukter_husdyr!AU32</f>
        <v>0</v>
      </c>
      <c r="AV32">
        <f>[4]Omdannede_foderprodukter_husdyr!AV32</f>
        <v>0</v>
      </c>
      <c r="AW32">
        <f>[4]Omdannede_foderprodukter_husdyr!AW32</f>
        <v>0</v>
      </c>
      <c r="AX32">
        <f>[4]Omdannede_foderprodukter_husdyr!AX32</f>
        <v>0</v>
      </c>
      <c r="AY32">
        <f>[4]Omdannede_foderprodukter_husdyr!AY32</f>
        <v>0</v>
      </c>
      <c r="AZ32">
        <f>[4]Omdannede_foderprodukter_husdyr!AZ32</f>
        <v>0</v>
      </c>
      <c r="BA32">
        <f>[4]Omdannede_foderprodukter_husdyr!BA32</f>
        <v>0</v>
      </c>
      <c r="BB32">
        <f>[4]Omdannede_foderprodukter_husdyr!BB32</f>
        <v>0</v>
      </c>
      <c r="BC32">
        <f>[4]Omdannede_foderprodukter_husdyr!BC32</f>
        <v>0</v>
      </c>
      <c r="BD32">
        <f>[4]Omdannede_foderprodukter_husdyr!BD32</f>
        <v>0</v>
      </c>
      <c r="BE32">
        <f>[4]Omdannede_foderprodukter_husdyr!BE32</f>
        <v>0</v>
      </c>
      <c r="BF32" s="38">
        <f>[4]Omdannede_foderprodukter_husdyr!BF32</f>
        <v>0</v>
      </c>
      <c r="BG32">
        <f>[4]Omdannede_foderprodukter_husdyr!BG32</f>
        <v>0</v>
      </c>
      <c r="BH32">
        <f>[4]Omdannede_foderprodukter_husdyr!BH32</f>
        <v>0</v>
      </c>
      <c r="BI32">
        <f>[4]Omdannede_foderprodukter_husdyr!BI32</f>
        <v>0</v>
      </c>
      <c r="BJ32">
        <f>[4]Omdannede_foderprodukter_husdyr!BJ32</f>
        <v>0</v>
      </c>
      <c r="BK32">
        <f>[4]Omdannede_foderprodukter_husdyr!BK32</f>
        <v>0</v>
      </c>
      <c r="BL32">
        <f>[4]Omdannede_foderprodukter_husdyr!BL32</f>
        <v>0</v>
      </c>
      <c r="BM32">
        <f>[4]Omdannede_foderprodukter_husdyr!BM32</f>
        <v>0</v>
      </c>
      <c r="BN32">
        <f>[4]Omdannede_foderprodukter_husdyr!BN32</f>
        <v>0</v>
      </c>
      <c r="BO32">
        <f>[4]Omdannede_foderprodukter_husdyr!BO32</f>
        <v>0</v>
      </c>
      <c r="BP32">
        <f>[4]Omdannede_foderprodukter_husdyr!BP32</f>
        <v>0</v>
      </c>
      <c r="BQ32">
        <f>[4]Omdannede_foderprodukter_husdyr!BQ32</f>
        <v>0</v>
      </c>
      <c r="BR32">
        <f>[4]Omdannede_foderprodukter_husdyr!BR32</f>
        <v>0</v>
      </c>
      <c r="BS32">
        <f>[4]Omdannede_foderprodukter_husdyr!BS32</f>
        <v>0</v>
      </c>
      <c r="BT32">
        <f>[4]Omdannede_foderprodukter_husdyr!BT32</f>
        <v>0</v>
      </c>
      <c r="BU32">
        <f>[4]Omdannede_foderprodukter_husdyr!BU32</f>
        <v>0</v>
      </c>
    </row>
    <row r="33" spans="1:73" x14ac:dyDescent="0.3">
      <c r="A33">
        <f>[4]Omdannede_foderprodukter_husdyr!A33</f>
        <v>29</v>
      </c>
      <c r="B33">
        <f>[4]Omdannede_foderprodukter_husdyr!B33</f>
        <v>0</v>
      </c>
      <c r="C33">
        <f>[4]Omdannede_foderprodukter_husdyr!C33</f>
        <v>0</v>
      </c>
      <c r="D33">
        <f>[4]Omdannede_foderprodukter_husdyr!D33</f>
        <v>0</v>
      </c>
      <c r="E33">
        <f>[4]Omdannede_foderprodukter_husdyr!E33</f>
        <v>0</v>
      </c>
      <c r="F33">
        <f>[4]Omdannede_foderprodukter_husdyr!F33</f>
        <v>0</v>
      </c>
      <c r="G33">
        <f>[4]Omdannede_foderprodukter_husdyr!G33</f>
        <v>0</v>
      </c>
      <c r="H33">
        <f>[4]Omdannede_foderprodukter_husdyr!H33</f>
        <v>0</v>
      </c>
      <c r="I33">
        <f>[4]Omdannede_foderprodukter_husdyr!I33</f>
        <v>0</v>
      </c>
      <c r="J33">
        <f>[4]Omdannede_foderprodukter_husdyr!J33</f>
        <v>0</v>
      </c>
      <c r="K33">
        <f>[4]Omdannede_foderprodukter_husdyr!K33</f>
        <v>0</v>
      </c>
      <c r="L33">
        <f>[4]Omdannede_foderprodukter_husdyr!L33</f>
        <v>0</v>
      </c>
      <c r="M33">
        <f>[4]Omdannede_foderprodukter_husdyr!M33</f>
        <v>0</v>
      </c>
      <c r="N33">
        <f>[4]Omdannede_foderprodukter_husdyr!N33</f>
        <v>0</v>
      </c>
      <c r="O33">
        <f>[4]Omdannede_foderprodukter_husdyr!O33</f>
        <v>0</v>
      </c>
      <c r="P33">
        <f>[4]Omdannede_foderprodukter_husdyr!P33</f>
        <v>0</v>
      </c>
      <c r="Q33">
        <f>[4]Omdannede_foderprodukter_husdyr!Q33</f>
        <v>0</v>
      </c>
      <c r="R33">
        <f>[4]Omdannede_foderprodukter_husdyr!R33</f>
        <v>0</v>
      </c>
      <c r="S33">
        <f>[4]Omdannede_foderprodukter_husdyr!S33</f>
        <v>0</v>
      </c>
      <c r="T33">
        <f>[4]Omdannede_foderprodukter_husdyr!T33</f>
        <v>0</v>
      </c>
      <c r="U33">
        <f>[4]Omdannede_foderprodukter_husdyr!U33</f>
        <v>0</v>
      </c>
      <c r="V33">
        <f>[4]Omdannede_foderprodukter_husdyr!V33</f>
        <v>0</v>
      </c>
      <c r="W33">
        <f>[4]Omdannede_foderprodukter_husdyr!W33</f>
        <v>0</v>
      </c>
      <c r="X33">
        <f>[4]Omdannede_foderprodukter_husdyr!X33</f>
        <v>0</v>
      </c>
      <c r="Y33">
        <f>[4]Omdannede_foderprodukter_husdyr!Y33</f>
        <v>0</v>
      </c>
      <c r="Z33">
        <f>[4]Omdannede_foderprodukter_husdyr!Z33</f>
        <v>0</v>
      </c>
      <c r="AA33">
        <f>[4]Omdannede_foderprodukter_husdyr!AA33</f>
        <v>0</v>
      </c>
      <c r="AB33">
        <f>[4]Omdannede_foderprodukter_husdyr!AB33</f>
        <v>0</v>
      </c>
      <c r="AC33">
        <f>[4]Omdannede_foderprodukter_husdyr!AC33</f>
        <v>0</v>
      </c>
      <c r="AD33">
        <f>[4]Omdannede_foderprodukter_husdyr!AD33</f>
        <v>0</v>
      </c>
      <c r="AE33">
        <f>[4]Omdannede_foderprodukter_husdyr!AE33</f>
        <v>0</v>
      </c>
      <c r="AF33">
        <f>[4]Omdannede_foderprodukter_husdyr!AF33</f>
        <v>0</v>
      </c>
      <c r="AG33">
        <f>[4]Omdannede_foderprodukter_husdyr!AG33</f>
        <v>0</v>
      </c>
      <c r="AH33" t="str">
        <f>[4]Omdannede_foderprodukter_husdyr!AH33</f>
        <v/>
      </c>
      <c r="AI33" t="str">
        <f>[4]Omdannede_foderprodukter_husdyr!AI33</f>
        <v/>
      </c>
      <c r="AJ33" t="str">
        <f>[4]Omdannede_foderprodukter_husdyr!AJ33</f>
        <v/>
      </c>
      <c r="AK33" t="str">
        <f>[4]Omdannede_foderprodukter_husdyr!AK33</f>
        <v/>
      </c>
      <c r="AL33" t="str">
        <f>[4]Omdannede_foderprodukter_husdyr!AL33</f>
        <v/>
      </c>
      <c r="AM33" t="str">
        <f>[4]Omdannede_foderprodukter_husdyr!AM33</f>
        <v/>
      </c>
      <c r="AN33">
        <f>[4]Omdannede_foderprodukter_husdyr!AN33</f>
        <v>0</v>
      </c>
      <c r="AO33">
        <f>[4]Omdannede_foderprodukter_husdyr!AO33</f>
        <v>0</v>
      </c>
      <c r="AP33">
        <f>[4]Omdannede_foderprodukter_husdyr!AP33</f>
        <v>0</v>
      </c>
      <c r="AQ33">
        <f>[4]Omdannede_foderprodukter_husdyr!AQ33</f>
        <v>0</v>
      </c>
      <c r="AR33">
        <f>[4]Omdannede_foderprodukter_husdyr!AR33</f>
        <v>0</v>
      </c>
      <c r="AS33">
        <f>[4]Omdannede_foderprodukter_husdyr!AS33</f>
        <v>0</v>
      </c>
      <c r="AT33">
        <f>[4]Omdannede_foderprodukter_husdyr!AT33</f>
        <v>0</v>
      </c>
      <c r="AU33">
        <f>[4]Omdannede_foderprodukter_husdyr!AU33</f>
        <v>0</v>
      </c>
      <c r="AV33">
        <f>[4]Omdannede_foderprodukter_husdyr!AV33</f>
        <v>0</v>
      </c>
      <c r="AW33">
        <f>[4]Omdannede_foderprodukter_husdyr!AW33</f>
        <v>0</v>
      </c>
      <c r="AX33">
        <f>[4]Omdannede_foderprodukter_husdyr!AX33</f>
        <v>0</v>
      </c>
      <c r="AY33">
        <f>[4]Omdannede_foderprodukter_husdyr!AY33</f>
        <v>0</v>
      </c>
      <c r="AZ33">
        <f>[4]Omdannede_foderprodukter_husdyr!AZ33</f>
        <v>0</v>
      </c>
      <c r="BA33">
        <f>[4]Omdannede_foderprodukter_husdyr!BA33</f>
        <v>0</v>
      </c>
      <c r="BB33">
        <f>[4]Omdannede_foderprodukter_husdyr!BB33</f>
        <v>0</v>
      </c>
      <c r="BC33">
        <f>[4]Omdannede_foderprodukter_husdyr!BC33</f>
        <v>0</v>
      </c>
      <c r="BD33">
        <f>[4]Omdannede_foderprodukter_husdyr!BD33</f>
        <v>0</v>
      </c>
      <c r="BE33">
        <f>[4]Omdannede_foderprodukter_husdyr!BE33</f>
        <v>0</v>
      </c>
      <c r="BF33" s="38">
        <f>[4]Omdannede_foderprodukter_husdyr!BF33</f>
        <v>0</v>
      </c>
      <c r="BG33">
        <f>[4]Omdannede_foderprodukter_husdyr!BG33</f>
        <v>0</v>
      </c>
      <c r="BH33">
        <f>[4]Omdannede_foderprodukter_husdyr!BH33</f>
        <v>0</v>
      </c>
      <c r="BI33">
        <f>[4]Omdannede_foderprodukter_husdyr!BI33</f>
        <v>0</v>
      </c>
      <c r="BJ33">
        <f>[4]Omdannede_foderprodukter_husdyr!BJ33</f>
        <v>0</v>
      </c>
      <c r="BK33">
        <f>[4]Omdannede_foderprodukter_husdyr!BK33</f>
        <v>0</v>
      </c>
      <c r="BL33">
        <f>[4]Omdannede_foderprodukter_husdyr!BL33</f>
        <v>0</v>
      </c>
      <c r="BM33">
        <f>[4]Omdannede_foderprodukter_husdyr!BM33</f>
        <v>0</v>
      </c>
      <c r="BN33">
        <f>[4]Omdannede_foderprodukter_husdyr!BN33</f>
        <v>0</v>
      </c>
      <c r="BO33">
        <f>[4]Omdannede_foderprodukter_husdyr!BO33</f>
        <v>0</v>
      </c>
      <c r="BP33">
        <f>[4]Omdannede_foderprodukter_husdyr!BP33</f>
        <v>0</v>
      </c>
      <c r="BQ33">
        <f>[4]Omdannede_foderprodukter_husdyr!BQ33</f>
        <v>0</v>
      </c>
      <c r="BR33">
        <f>[4]Omdannede_foderprodukter_husdyr!BR33</f>
        <v>0</v>
      </c>
      <c r="BS33">
        <f>[4]Omdannede_foderprodukter_husdyr!BS33</f>
        <v>0</v>
      </c>
      <c r="BT33">
        <f>[4]Omdannede_foderprodukter_husdyr!BT33</f>
        <v>0</v>
      </c>
      <c r="BU33">
        <f>[4]Omdannede_foderprodukter_husdyr!BU33</f>
        <v>0</v>
      </c>
    </row>
    <row r="34" spans="1:73" x14ac:dyDescent="0.3">
      <c r="A34">
        <f>[4]Omdannede_foderprodukter_husdyr!A34</f>
        <v>30</v>
      </c>
      <c r="B34">
        <f>[4]Omdannede_foderprodukter_husdyr!B34</f>
        <v>0</v>
      </c>
      <c r="C34">
        <f>[4]Omdannede_foderprodukter_husdyr!C34</f>
        <v>0</v>
      </c>
      <c r="D34">
        <f>[4]Omdannede_foderprodukter_husdyr!D34</f>
        <v>0</v>
      </c>
      <c r="E34">
        <f>[4]Omdannede_foderprodukter_husdyr!E34</f>
        <v>0</v>
      </c>
      <c r="F34">
        <f>[4]Omdannede_foderprodukter_husdyr!F34</f>
        <v>0</v>
      </c>
      <c r="G34">
        <f>[4]Omdannede_foderprodukter_husdyr!G34</f>
        <v>0</v>
      </c>
      <c r="H34">
        <f>[4]Omdannede_foderprodukter_husdyr!H34</f>
        <v>0</v>
      </c>
      <c r="I34">
        <f>[4]Omdannede_foderprodukter_husdyr!I34</f>
        <v>0</v>
      </c>
      <c r="J34">
        <f>[4]Omdannede_foderprodukter_husdyr!J34</f>
        <v>0</v>
      </c>
      <c r="K34">
        <f>[4]Omdannede_foderprodukter_husdyr!K34</f>
        <v>0</v>
      </c>
      <c r="L34">
        <f>[4]Omdannede_foderprodukter_husdyr!L34</f>
        <v>0</v>
      </c>
      <c r="M34">
        <f>[4]Omdannede_foderprodukter_husdyr!M34</f>
        <v>0</v>
      </c>
      <c r="N34">
        <f>[4]Omdannede_foderprodukter_husdyr!N34</f>
        <v>0</v>
      </c>
      <c r="O34">
        <f>[4]Omdannede_foderprodukter_husdyr!O34</f>
        <v>0</v>
      </c>
      <c r="P34">
        <f>[4]Omdannede_foderprodukter_husdyr!P34</f>
        <v>0</v>
      </c>
      <c r="Q34">
        <f>[4]Omdannede_foderprodukter_husdyr!Q34</f>
        <v>0</v>
      </c>
      <c r="R34">
        <f>[4]Omdannede_foderprodukter_husdyr!R34</f>
        <v>0</v>
      </c>
      <c r="S34">
        <f>[4]Omdannede_foderprodukter_husdyr!S34</f>
        <v>0</v>
      </c>
      <c r="T34">
        <f>[4]Omdannede_foderprodukter_husdyr!T34</f>
        <v>0</v>
      </c>
      <c r="U34">
        <f>[4]Omdannede_foderprodukter_husdyr!U34</f>
        <v>0</v>
      </c>
      <c r="V34">
        <f>[4]Omdannede_foderprodukter_husdyr!V34</f>
        <v>0</v>
      </c>
      <c r="W34">
        <f>[4]Omdannede_foderprodukter_husdyr!W34</f>
        <v>0</v>
      </c>
      <c r="X34">
        <f>[4]Omdannede_foderprodukter_husdyr!X34</f>
        <v>0</v>
      </c>
      <c r="Y34">
        <f>[4]Omdannede_foderprodukter_husdyr!Y34</f>
        <v>0</v>
      </c>
      <c r="Z34">
        <f>[4]Omdannede_foderprodukter_husdyr!Z34</f>
        <v>0</v>
      </c>
      <c r="AA34">
        <f>[4]Omdannede_foderprodukter_husdyr!AA34</f>
        <v>0</v>
      </c>
      <c r="AB34">
        <f>[4]Omdannede_foderprodukter_husdyr!AB34</f>
        <v>0</v>
      </c>
      <c r="AC34">
        <f>[4]Omdannede_foderprodukter_husdyr!AC34</f>
        <v>0</v>
      </c>
      <c r="AD34">
        <f>[4]Omdannede_foderprodukter_husdyr!AD34</f>
        <v>0</v>
      </c>
      <c r="AE34">
        <f>[4]Omdannede_foderprodukter_husdyr!AE34</f>
        <v>0</v>
      </c>
      <c r="AF34">
        <f>[4]Omdannede_foderprodukter_husdyr!AF34</f>
        <v>0</v>
      </c>
      <c r="AG34">
        <f>[4]Omdannede_foderprodukter_husdyr!AG34</f>
        <v>0</v>
      </c>
      <c r="AH34" t="str">
        <f>[4]Omdannede_foderprodukter_husdyr!AH34</f>
        <v/>
      </c>
      <c r="AI34" t="str">
        <f>[4]Omdannede_foderprodukter_husdyr!AI34</f>
        <v/>
      </c>
      <c r="AJ34" t="str">
        <f>[4]Omdannede_foderprodukter_husdyr!AJ34</f>
        <v/>
      </c>
      <c r="AK34" t="str">
        <f>[4]Omdannede_foderprodukter_husdyr!AK34</f>
        <v/>
      </c>
      <c r="AL34" t="str">
        <f>[4]Omdannede_foderprodukter_husdyr!AL34</f>
        <v/>
      </c>
      <c r="AM34" t="str">
        <f>[4]Omdannede_foderprodukter_husdyr!AM34</f>
        <v/>
      </c>
      <c r="AN34">
        <f>[4]Omdannede_foderprodukter_husdyr!AN34</f>
        <v>0</v>
      </c>
      <c r="AO34">
        <f>[4]Omdannede_foderprodukter_husdyr!AO34</f>
        <v>0</v>
      </c>
      <c r="AP34">
        <f>[4]Omdannede_foderprodukter_husdyr!AP34</f>
        <v>0</v>
      </c>
      <c r="AQ34">
        <f>[4]Omdannede_foderprodukter_husdyr!AQ34</f>
        <v>0</v>
      </c>
      <c r="AR34">
        <f>[4]Omdannede_foderprodukter_husdyr!AR34</f>
        <v>0</v>
      </c>
      <c r="AS34">
        <f>[4]Omdannede_foderprodukter_husdyr!AS34</f>
        <v>0</v>
      </c>
      <c r="AT34">
        <f>[4]Omdannede_foderprodukter_husdyr!AT34</f>
        <v>0</v>
      </c>
      <c r="AU34">
        <f>[4]Omdannede_foderprodukter_husdyr!AU34</f>
        <v>0</v>
      </c>
      <c r="AV34">
        <f>[4]Omdannede_foderprodukter_husdyr!AV34</f>
        <v>0</v>
      </c>
      <c r="AW34">
        <f>[4]Omdannede_foderprodukter_husdyr!AW34</f>
        <v>0</v>
      </c>
      <c r="AX34">
        <f>[4]Omdannede_foderprodukter_husdyr!AX34</f>
        <v>0</v>
      </c>
      <c r="AY34">
        <f>[4]Omdannede_foderprodukter_husdyr!AY34</f>
        <v>0</v>
      </c>
      <c r="AZ34">
        <f>[4]Omdannede_foderprodukter_husdyr!AZ34</f>
        <v>0</v>
      </c>
      <c r="BA34">
        <f>[4]Omdannede_foderprodukter_husdyr!BA34</f>
        <v>0</v>
      </c>
      <c r="BB34">
        <f>[4]Omdannede_foderprodukter_husdyr!BB34</f>
        <v>0</v>
      </c>
      <c r="BC34">
        <f>[4]Omdannede_foderprodukter_husdyr!BC34</f>
        <v>0</v>
      </c>
      <c r="BD34">
        <f>[4]Omdannede_foderprodukter_husdyr!BD34</f>
        <v>0</v>
      </c>
      <c r="BE34">
        <f>[4]Omdannede_foderprodukter_husdyr!BE34</f>
        <v>0</v>
      </c>
      <c r="BF34" s="38">
        <f>[4]Omdannede_foderprodukter_husdyr!BF34</f>
        <v>0</v>
      </c>
      <c r="BG34">
        <f>[4]Omdannede_foderprodukter_husdyr!BG34</f>
        <v>0</v>
      </c>
      <c r="BH34">
        <f>[4]Omdannede_foderprodukter_husdyr!BH34</f>
        <v>0</v>
      </c>
      <c r="BI34">
        <f>[4]Omdannede_foderprodukter_husdyr!BI34</f>
        <v>0</v>
      </c>
      <c r="BJ34">
        <f>[4]Omdannede_foderprodukter_husdyr!BJ34</f>
        <v>0</v>
      </c>
      <c r="BK34">
        <f>[4]Omdannede_foderprodukter_husdyr!BK34</f>
        <v>0</v>
      </c>
      <c r="BL34">
        <f>[4]Omdannede_foderprodukter_husdyr!BL34</f>
        <v>0</v>
      </c>
      <c r="BM34">
        <f>[4]Omdannede_foderprodukter_husdyr!BM34</f>
        <v>0</v>
      </c>
      <c r="BN34">
        <f>[4]Omdannede_foderprodukter_husdyr!BN34</f>
        <v>0</v>
      </c>
      <c r="BO34">
        <f>[4]Omdannede_foderprodukter_husdyr!BO34</f>
        <v>0</v>
      </c>
      <c r="BP34">
        <f>[4]Omdannede_foderprodukter_husdyr!BP34</f>
        <v>0</v>
      </c>
      <c r="BQ34">
        <f>[4]Omdannede_foderprodukter_husdyr!BQ34</f>
        <v>0</v>
      </c>
      <c r="BR34">
        <f>[4]Omdannede_foderprodukter_husdyr!BR34</f>
        <v>0</v>
      </c>
      <c r="BS34">
        <f>[4]Omdannede_foderprodukter_husdyr!BS34</f>
        <v>0</v>
      </c>
      <c r="BT34">
        <f>[4]Omdannede_foderprodukter_husdyr!BT34</f>
        <v>0</v>
      </c>
      <c r="BU34">
        <f>[4]Omdannede_foderprodukter_husdyr!BU34</f>
        <v>0</v>
      </c>
    </row>
    <row r="35" spans="1:73" x14ac:dyDescent="0.3">
      <c r="A35">
        <f>[4]Omdannede_foderprodukter_husdyr!A35</f>
        <v>31</v>
      </c>
      <c r="B35">
        <f>[4]Omdannede_foderprodukter_husdyr!B35</f>
        <v>0</v>
      </c>
      <c r="C35">
        <f>[4]Omdannede_foderprodukter_husdyr!C35</f>
        <v>0</v>
      </c>
      <c r="D35">
        <f>[4]Omdannede_foderprodukter_husdyr!D35</f>
        <v>0</v>
      </c>
      <c r="E35">
        <f>[4]Omdannede_foderprodukter_husdyr!E35</f>
        <v>0</v>
      </c>
      <c r="F35">
        <f>[4]Omdannede_foderprodukter_husdyr!F35</f>
        <v>0</v>
      </c>
      <c r="G35">
        <f>[4]Omdannede_foderprodukter_husdyr!G35</f>
        <v>0</v>
      </c>
      <c r="H35">
        <f>[4]Omdannede_foderprodukter_husdyr!H35</f>
        <v>0</v>
      </c>
      <c r="I35">
        <f>[4]Omdannede_foderprodukter_husdyr!I35</f>
        <v>0</v>
      </c>
      <c r="J35">
        <f>[4]Omdannede_foderprodukter_husdyr!J35</f>
        <v>0</v>
      </c>
      <c r="K35">
        <f>[4]Omdannede_foderprodukter_husdyr!K35</f>
        <v>0</v>
      </c>
      <c r="L35">
        <f>[4]Omdannede_foderprodukter_husdyr!L35</f>
        <v>0</v>
      </c>
      <c r="M35">
        <f>[4]Omdannede_foderprodukter_husdyr!M35</f>
        <v>0</v>
      </c>
      <c r="N35">
        <f>[4]Omdannede_foderprodukter_husdyr!N35</f>
        <v>0</v>
      </c>
      <c r="O35">
        <f>[4]Omdannede_foderprodukter_husdyr!O35</f>
        <v>0</v>
      </c>
      <c r="P35">
        <f>[4]Omdannede_foderprodukter_husdyr!P35</f>
        <v>0</v>
      </c>
      <c r="Q35">
        <f>[4]Omdannede_foderprodukter_husdyr!Q35</f>
        <v>0</v>
      </c>
      <c r="R35">
        <f>[4]Omdannede_foderprodukter_husdyr!R35</f>
        <v>0</v>
      </c>
      <c r="S35">
        <f>[4]Omdannede_foderprodukter_husdyr!S35</f>
        <v>0</v>
      </c>
      <c r="T35">
        <f>[4]Omdannede_foderprodukter_husdyr!T35</f>
        <v>0</v>
      </c>
      <c r="U35">
        <f>[4]Omdannede_foderprodukter_husdyr!U35</f>
        <v>0</v>
      </c>
      <c r="V35">
        <f>[4]Omdannede_foderprodukter_husdyr!V35</f>
        <v>0</v>
      </c>
      <c r="W35">
        <f>[4]Omdannede_foderprodukter_husdyr!W35</f>
        <v>0</v>
      </c>
      <c r="X35">
        <f>[4]Omdannede_foderprodukter_husdyr!X35</f>
        <v>0</v>
      </c>
      <c r="Y35">
        <f>[4]Omdannede_foderprodukter_husdyr!Y35</f>
        <v>0</v>
      </c>
      <c r="Z35">
        <f>[4]Omdannede_foderprodukter_husdyr!Z35</f>
        <v>0</v>
      </c>
      <c r="AA35">
        <f>[4]Omdannede_foderprodukter_husdyr!AA35</f>
        <v>0</v>
      </c>
      <c r="AB35">
        <f>[4]Omdannede_foderprodukter_husdyr!AB35</f>
        <v>0</v>
      </c>
      <c r="AC35">
        <f>[4]Omdannede_foderprodukter_husdyr!AC35</f>
        <v>0</v>
      </c>
      <c r="AD35">
        <f>[4]Omdannede_foderprodukter_husdyr!AD35</f>
        <v>0</v>
      </c>
      <c r="AE35">
        <f>[4]Omdannede_foderprodukter_husdyr!AE35</f>
        <v>0</v>
      </c>
      <c r="AF35">
        <f>[4]Omdannede_foderprodukter_husdyr!AF35</f>
        <v>0</v>
      </c>
      <c r="AG35">
        <f>[4]Omdannede_foderprodukter_husdyr!AG35</f>
        <v>0</v>
      </c>
      <c r="AH35" t="str">
        <f>[4]Omdannede_foderprodukter_husdyr!AH35</f>
        <v/>
      </c>
      <c r="AI35" t="str">
        <f>[4]Omdannede_foderprodukter_husdyr!AI35</f>
        <v/>
      </c>
      <c r="AJ35" t="str">
        <f>[4]Omdannede_foderprodukter_husdyr!AJ35</f>
        <v/>
      </c>
      <c r="AK35" t="str">
        <f>[4]Omdannede_foderprodukter_husdyr!AK35</f>
        <v/>
      </c>
      <c r="AL35" t="str">
        <f>[4]Omdannede_foderprodukter_husdyr!AL35</f>
        <v/>
      </c>
      <c r="AM35" t="str">
        <f>[4]Omdannede_foderprodukter_husdyr!AM35</f>
        <v/>
      </c>
      <c r="AN35">
        <f>[4]Omdannede_foderprodukter_husdyr!AN35</f>
        <v>0</v>
      </c>
      <c r="AO35">
        <f>[4]Omdannede_foderprodukter_husdyr!AO35</f>
        <v>0</v>
      </c>
      <c r="AP35">
        <f>[4]Omdannede_foderprodukter_husdyr!AP35</f>
        <v>0</v>
      </c>
      <c r="AQ35">
        <f>[4]Omdannede_foderprodukter_husdyr!AQ35</f>
        <v>0</v>
      </c>
      <c r="AR35">
        <f>[4]Omdannede_foderprodukter_husdyr!AR35</f>
        <v>0</v>
      </c>
      <c r="AS35">
        <f>[4]Omdannede_foderprodukter_husdyr!AS35</f>
        <v>0</v>
      </c>
      <c r="AT35">
        <f>[4]Omdannede_foderprodukter_husdyr!AT35</f>
        <v>0</v>
      </c>
      <c r="AU35">
        <f>[4]Omdannede_foderprodukter_husdyr!AU35</f>
        <v>0</v>
      </c>
      <c r="AV35">
        <f>[4]Omdannede_foderprodukter_husdyr!AV35</f>
        <v>0</v>
      </c>
      <c r="AW35">
        <f>[4]Omdannede_foderprodukter_husdyr!AW35</f>
        <v>0</v>
      </c>
      <c r="AX35">
        <f>[4]Omdannede_foderprodukter_husdyr!AX35</f>
        <v>0</v>
      </c>
      <c r="AY35">
        <f>[4]Omdannede_foderprodukter_husdyr!AY35</f>
        <v>0</v>
      </c>
      <c r="AZ35">
        <f>[4]Omdannede_foderprodukter_husdyr!AZ35</f>
        <v>0</v>
      </c>
      <c r="BA35">
        <f>[4]Omdannede_foderprodukter_husdyr!BA35</f>
        <v>0</v>
      </c>
      <c r="BB35">
        <f>[4]Omdannede_foderprodukter_husdyr!BB35</f>
        <v>0</v>
      </c>
      <c r="BC35">
        <f>[4]Omdannede_foderprodukter_husdyr!BC35</f>
        <v>0</v>
      </c>
      <c r="BD35">
        <f>[4]Omdannede_foderprodukter_husdyr!BD35</f>
        <v>0</v>
      </c>
      <c r="BE35">
        <f>[4]Omdannede_foderprodukter_husdyr!BE35</f>
        <v>0</v>
      </c>
      <c r="BF35" s="38">
        <f>[4]Omdannede_foderprodukter_husdyr!BF35</f>
        <v>0</v>
      </c>
      <c r="BG35">
        <f>[4]Omdannede_foderprodukter_husdyr!BG35</f>
        <v>0</v>
      </c>
      <c r="BH35">
        <f>[4]Omdannede_foderprodukter_husdyr!BH35</f>
        <v>0</v>
      </c>
      <c r="BI35">
        <f>[4]Omdannede_foderprodukter_husdyr!BI35</f>
        <v>0</v>
      </c>
      <c r="BJ35">
        <f>[4]Omdannede_foderprodukter_husdyr!BJ35</f>
        <v>0</v>
      </c>
      <c r="BK35">
        <f>[4]Omdannede_foderprodukter_husdyr!BK35</f>
        <v>0</v>
      </c>
      <c r="BL35">
        <f>[4]Omdannede_foderprodukter_husdyr!BL35</f>
        <v>0</v>
      </c>
      <c r="BM35">
        <f>[4]Omdannede_foderprodukter_husdyr!BM35</f>
        <v>0</v>
      </c>
      <c r="BN35">
        <f>[4]Omdannede_foderprodukter_husdyr!BN35</f>
        <v>0</v>
      </c>
      <c r="BO35">
        <f>[4]Omdannede_foderprodukter_husdyr!BO35</f>
        <v>0</v>
      </c>
      <c r="BP35">
        <f>[4]Omdannede_foderprodukter_husdyr!BP35</f>
        <v>0</v>
      </c>
      <c r="BQ35">
        <f>[4]Omdannede_foderprodukter_husdyr!BQ35</f>
        <v>0</v>
      </c>
      <c r="BR35">
        <f>[4]Omdannede_foderprodukter_husdyr!BR35</f>
        <v>0</v>
      </c>
      <c r="BS35">
        <f>[4]Omdannede_foderprodukter_husdyr!BS35</f>
        <v>0</v>
      </c>
      <c r="BT35">
        <f>[4]Omdannede_foderprodukter_husdyr!BT35</f>
        <v>0</v>
      </c>
      <c r="BU35">
        <f>[4]Omdannede_foderprodukter_husdyr!BU35</f>
        <v>0</v>
      </c>
    </row>
    <row r="36" spans="1:73" x14ac:dyDescent="0.3">
      <c r="A36">
        <f>[4]Omdannede_foderprodukter_husdyr!A36</f>
        <v>32</v>
      </c>
      <c r="B36">
        <f>[4]Omdannede_foderprodukter_husdyr!B36</f>
        <v>0</v>
      </c>
      <c r="C36">
        <f>[4]Omdannede_foderprodukter_husdyr!C36</f>
        <v>0</v>
      </c>
      <c r="D36">
        <f>[4]Omdannede_foderprodukter_husdyr!D36</f>
        <v>0</v>
      </c>
      <c r="E36">
        <f>[4]Omdannede_foderprodukter_husdyr!E36</f>
        <v>0</v>
      </c>
      <c r="F36">
        <f>[4]Omdannede_foderprodukter_husdyr!F36</f>
        <v>0</v>
      </c>
      <c r="G36">
        <f>[4]Omdannede_foderprodukter_husdyr!G36</f>
        <v>0</v>
      </c>
      <c r="H36">
        <f>[4]Omdannede_foderprodukter_husdyr!H36</f>
        <v>0</v>
      </c>
      <c r="I36">
        <f>[4]Omdannede_foderprodukter_husdyr!I36</f>
        <v>0</v>
      </c>
      <c r="J36">
        <f>[4]Omdannede_foderprodukter_husdyr!J36</f>
        <v>0</v>
      </c>
      <c r="K36">
        <f>[4]Omdannede_foderprodukter_husdyr!K36</f>
        <v>0</v>
      </c>
      <c r="L36">
        <f>[4]Omdannede_foderprodukter_husdyr!L36</f>
        <v>0</v>
      </c>
      <c r="M36">
        <f>[4]Omdannede_foderprodukter_husdyr!M36</f>
        <v>0</v>
      </c>
      <c r="N36">
        <f>[4]Omdannede_foderprodukter_husdyr!N36</f>
        <v>0</v>
      </c>
      <c r="O36">
        <f>[4]Omdannede_foderprodukter_husdyr!O36</f>
        <v>0</v>
      </c>
      <c r="P36">
        <f>[4]Omdannede_foderprodukter_husdyr!P36</f>
        <v>0</v>
      </c>
      <c r="Q36">
        <f>[4]Omdannede_foderprodukter_husdyr!Q36</f>
        <v>0</v>
      </c>
      <c r="R36">
        <f>[4]Omdannede_foderprodukter_husdyr!R36</f>
        <v>0</v>
      </c>
      <c r="S36">
        <f>[4]Omdannede_foderprodukter_husdyr!S36</f>
        <v>0</v>
      </c>
      <c r="T36">
        <f>[4]Omdannede_foderprodukter_husdyr!T36</f>
        <v>0</v>
      </c>
      <c r="U36">
        <f>[4]Omdannede_foderprodukter_husdyr!U36</f>
        <v>0</v>
      </c>
      <c r="V36">
        <f>[4]Omdannede_foderprodukter_husdyr!V36</f>
        <v>0</v>
      </c>
      <c r="W36">
        <f>[4]Omdannede_foderprodukter_husdyr!W36</f>
        <v>0</v>
      </c>
      <c r="X36">
        <f>[4]Omdannede_foderprodukter_husdyr!X36</f>
        <v>0</v>
      </c>
      <c r="Y36">
        <f>[4]Omdannede_foderprodukter_husdyr!Y36</f>
        <v>0</v>
      </c>
      <c r="Z36">
        <f>[4]Omdannede_foderprodukter_husdyr!Z36</f>
        <v>0</v>
      </c>
      <c r="AA36">
        <f>[4]Omdannede_foderprodukter_husdyr!AA36</f>
        <v>0</v>
      </c>
      <c r="AB36">
        <f>[4]Omdannede_foderprodukter_husdyr!AB36</f>
        <v>0</v>
      </c>
      <c r="AC36">
        <f>[4]Omdannede_foderprodukter_husdyr!AC36</f>
        <v>0</v>
      </c>
      <c r="AD36">
        <f>[4]Omdannede_foderprodukter_husdyr!AD36</f>
        <v>0</v>
      </c>
      <c r="AE36">
        <f>[4]Omdannede_foderprodukter_husdyr!AE36</f>
        <v>0</v>
      </c>
      <c r="AF36">
        <f>[4]Omdannede_foderprodukter_husdyr!AF36</f>
        <v>0</v>
      </c>
      <c r="AG36">
        <f>[4]Omdannede_foderprodukter_husdyr!AG36</f>
        <v>0</v>
      </c>
      <c r="AH36" t="str">
        <f>[4]Omdannede_foderprodukter_husdyr!AH36</f>
        <v/>
      </c>
      <c r="AI36" t="str">
        <f>[4]Omdannede_foderprodukter_husdyr!AI36</f>
        <v/>
      </c>
      <c r="AJ36" t="str">
        <f>[4]Omdannede_foderprodukter_husdyr!AJ36</f>
        <v/>
      </c>
      <c r="AK36" t="str">
        <f>[4]Omdannede_foderprodukter_husdyr!AK36</f>
        <v/>
      </c>
      <c r="AL36" t="str">
        <f>[4]Omdannede_foderprodukter_husdyr!AL36</f>
        <v/>
      </c>
      <c r="AM36" t="str">
        <f>[4]Omdannede_foderprodukter_husdyr!AM36</f>
        <v/>
      </c>
      <c r="AN36">
        <f>[4]Omdannede_foderprodukter_husdyr!AN36</f>
        <v>0</v>
      </c>
      <c r="AO36">
        <f>[4]Omdannede_foderprodukter_husdyr!AO36</f>
        <v>0</v>
      </c>
      <c r="AP36">
        <f>[4]Omdannede_foderprodukter_husdyr!AP36</f>
        <v>0</v>
      </c>
      <c r="AQ36">
        <f>[4]Omdannede_foderprodukter_husdyr!AQ36</f>
        <v>0</v>
      </c>
      <c r="AR36">
        <f>[4]Omdannede_foderprodukter_husdyr!AR36</f>
        <v>0</v>
      </c>
      <c r="AS36">
        <f>[4]Omdannede_foderprodukter_husdyr!AS36</f>
        <v>0</v>
      </c>
      <c r="AT36">
        <f>[4]Omdannede_foderprodukter_husdyr!AT36</f>
        <v>0</v>
      </c>
      <c r="AU36">
        <f>[4]Omdannede_foderprodukter_husdyr!AU36</f>
        <v>0</v>
      </c>
      <c r="AV36">
        <f>[4]Omdannede_foderprodukter_husdyr!AV36</f>
        <v>0</v>
      </c>
      <c r="AW36">
        <f>[4]Omdannede_foderprodukter_husdyr!AW36</f>
        <v>0</v>
      </c>
      <c r="AX36">
        <f>[4]Omdannede_foderprodukter_husdyr!AX36</f>
        <v>0</v>
      </c>
      <c r="AY36">
        <f>[4]Omdannede_foderprodukter_husdyr!AY36</f>
        <v>0</v>
      </c>
      <c r="AZ36">
        <f>[4]Omdannede_foderprodukter_husdyr!AZ36</f>
        <v>0</v>
      </c>
      <c r="BA36">
        <f>[4]Omdannede_foderprodukter_husdyr!BA36</f>
        <v>0</v>
      </c>
      <c r="BB36">
        <f>[4]Omdannede_foderprodukter_husdyr!BB36</f>
        <v>0</v>
      </c>
      <c r="BC36">
        <f>[4]Omdannede_foderprodukter_husdyr!BC36</f>
        <v>0</v>
      </c>
      <c r="BD36">
        <f>[4]Omdannede_foderprodukter_husdyr!BD36</f>
        <v>0</v>
      </c>
      <c r="BE36">
        <f>[4]Omdannede_foderprodukter_husdyr!BE36</f>
        <v>0</v>
      </c>
      <c r="BF36" s="38">
        <f>[4]Omdannede_foderprodukter_husdyr!BF36</f>
        <v>0</v>
      </c>
      <c r="BG36">
        <f>[4]Omdannede_foderprodukter_husdyr!BG36</f>
        <v>0</v>
      </c>
      <c r="BH36">
        <f>[4]Omdannede_foderprodukter_husdyr!BH36</f>
        <v>0</v>
      </c>
      <c r="BI36">
        <f>[4]Omdannede_foderprodukter_husdyr!BI36</f>
        <v>0</v>
      </c>
      <c r="BJ36">
        <f>[4]Omdannede_foderprodukter_husdyr!BJ36</f>
        <v>0</v>
      </c>
      <c r="BK36">
        <f>[4]Omdannede_foderprodukter_husdyr!BK36</f>
        <v>0</v>
      </c>
      <c r="BL36">
        <f>[4]Omdannede_foderprodukter_husdyr!BL36</f>
        <v>0</v>
      </c>
      <c r="BM36">
        <f>[4]Omdannede_foderprodukter_husdyr!BM36</f>
        <v>0</v>
      </c>
      <c r="BN36">
        <f>[4]Omdannede_foderprodukter_husdyr!BN36</f>
        <v>0</v>
      </c>
      <c r="BO36">
        <f>[4]Omdannede_foderprodukter_husdyr!BO36</f>
        <v>0</v>
      </c>
      <c r="BP36">
        <f>[4]Omdannede_foderprodukter_husdyr!BP36</f>
        <v>0</v>
      </c>
      <c r="BQ36">
        <f>[4]Omdannede_foderprodukter_husdyr!BQ36</f>
        <v>0</v>
      </c>
      <c r="BR36">
        <f>[4]Omdannede_foderprodukter_husdyr!BR36</f>
        <v>0</v>
      </c>
      <c r="BS36">
        <f>[4]Omdannede_foderprodukter_husdyr!BS36</f>
        <v>0</v>
      </c>
      <c r="BT36">
        <f>[4]Omdannede_foderprodukter_husdyr!BT36</f>
        <v>0</v>
      </c>
      <c r="BU36">
        <f>[4]Omdannede_foderprodukter_husdyr!BU36</f>
        <v>0</v>
      </c>
    </row>
    <row r="37" spans="1:73" x14ac:dyDescent="0.3">
      <c r="A37">
        <f>[4]Omdannede_foderprodukter_husdyr!A37</f>
        <v>33</v>
      </c>
      <c r="B37">
        <f>[4]Omdannede_foderprodukter_husdyr!B37</f>
        <v>0</v>
      </c>
      <c r="C37">
        <f>[4]Omdannede_foderprodukter_husdyr!C37</f>
        <v>0</v>
      </c>
      <c r="D37">
        <f>[4]Omdannede_foderprodukter_husdyr!D37</f>
        <v>0</v>
      </c>
      <c r="E37">
        <f>[4]Omdannede_foderprodukter_husdyr!E37</f>
        <v>0</v>
      </c>
      <c r="F37">
        <f>[4]Omdannede_foderprodukter_husdyr!F37</f>
        <v>0</v>
      </c>
      <c r="G37">
        <f>[4]Omdannede_foderprodukter_husdyr!G37</f>
        <v>0</v>
      </c>
      <c r="H37">
        <f>[4]Omdannede_foderprodukter_husdyr!H37</f>
        <v>0</v>
      </c>
      <c r="I37">
        <f>[4]Omdannede_foderprodukter_husdyr!I37</f>
        <v>0</v>
      </c>
      <c r="J37">
        <f>[4]Omdannede_foderprodukter_husdyr!J37</f>
        <v>0</v>
      </c>
      <c r="K37">
        <f>[4]Omdannede_foderprodukter_husdyr!K37</f>
        <v>0</v>
      </c>
      <c r="L37">
        <f>[4]Omdannede_foderprodukter_husdyr!L37</f>
        <v>0</v>
      </c>
      <c r="M37">
        <f>[4]Omdannede_foderprodukter_husdyr!M37</f>
        <v>0</v>
      </c>
      <c r="N37">
        <f>[4]Omdannede_foderprodukter_husdyr!N37</f>
        <v>0</v>
      </c>
      <c r="O37">
        <f>[4]Omdannede_foderprodukter_husdyr!O37</f>
        <v>0</v>
      </c>
      <c r="P37">
        <f>[4]Omdannede_foderprodukter_husdyr!P37</f>
        <v>0</v>
      </c>
      <c r="Q37">
        <f>[4]Omdannede_foderprodukter_husdyr!Q37</f>
        <v>0</v>
      </c>
      <c r="R37">
        <f>[4]Omdannede_foderprodukter_husdyr!R37</f>
        <v>0</v>
      </c>
      <c r="S37">
        <f>[4]Omdannede_foderprodukter_husdyr!S37</f>
        <v>0</v>
      </c>
      <c r="T37">
        <f>[4]Omdannede_foderprodukter_husdyr!T37</f>
        <v>0</v>
      </c>
      <c r="U37">
        <f>[4]Omdannede_foderprodukter_husdyr!U37</f>
        <v>0</v>
      </c>
      <c r="V37">
        <f>[4]Omdannede_foderprodukter_husdyr!V37</f>
        <v>0</v>
      </c>
      <c r="W37">
        <f>[4]Omdannede_foderprodukter_husdyr!W37</f>
        <v>0</v>
      </c>
      <c r="X37">
        <f>[4]Omdannede_foderprodukter_husdyr!X37</f>
        <v>0</v>
      </c>
      <c r="Y37">
        <f>[4]Omdannede_foderprodukter_husdyr!Y37</f>
        <v>0</v>
      </c>
      <c r="Z37">
        <f>[4]Omdannede_foderprodukter_husdyr!Z37</f>
        <v>0</v>
      </c>
      <c r="AA37">
        <f>[4]Omdannede_foderprodukter_husdyr!AA37</f>
        <v>0</v>
      </c>
      <c r="AB37">
        <f>[4]Omdannede_foderprodukter_husdyr!AB37</f>
        <v>0</v>
      </c>
      <c r="AC37">
        <f>[4]Omdannede_foderprodukter_husdyr!AC37</f>
        <v>0</v>
      </c>
      <c r="AD37">
        <f>[4]Omdannede_foderprodukter_husdyr!AD37</f>
        <v>0</v>
      </c>
      <c r="AE37">
        <f>[4]Omdannede_foderprodukter_husdyr!AE37</f>
        <v>0</v>
      </c>
      <c r="AF37">
        <f>[4]Omdannede_foderprodukter_husdyr!AF37</f>
        <v>0</v>
      </c>
      <c r="AG37">
        <f>[4]Omdannede_foderprodukter_husdyr!AG37</f>
        <v>0</v>
      </c>
      <c r="AH37" t="str">
        <f>[4]Omdannede_foderprodukter_husdyr!AH37</f>
        <v/>
      </c>
      <c r="AI37" t="str">
        <f>[4]Omdannede_foderprodukter_husdyr!AI37</f>
        <v/>
      </c>
      <c r="AJ37" t="str">
        <f>[4]Omdannede_foderprodukter_husdyr!AJ37</f>
        <v/>
      </c>
      <c r="AK37" t="str">
        <f>[4]Omdannede_foderprodukter_husdyr!AK37</f>
        <v/>
      </c>
      <c r="AL37" t="str">
        <f>[4]Omdannede_foderprodukter_husdyr!AL37</f>
        <v/>
      </c>
      <c r="AM37" t="str">
        <f>[4]Omdannede_foderprodukter_husdyr!AM37</f>
        <v/>
      </c>
      <c r="AN37">
        <f>[4]Omdannede_foderprodukter_husdyr!AN37</f>
        <v>0</v>
      </c>
      <c r="AO37">
        <f>[4]Omdannede_foderprodukter_husdyr!AO37</f>
        <v>0</v>
      </c>
      <c r="AP37">
        <f>[4]Omdannede_foderprodukter_husdyr!AP37</f>
        <v>0</v>
      </c>
      <c r="AQ37">
        <f>[4]Omdannede_foderprodukter_husdyr!AQ37</f>
        <v>0</v>
      </c>
      <c r="AR37">
        <f>[4]Omdannede_foderprodukter_husdyr!AR37</f>
        <v>0</v>
      </c>
      <c r="AS37">
        <f>[4]Omdannede_foderprodukter_husdyr!AS37</f>
        <v>0</v>
      </c>
      <c r="AT37">
        <f>[4]Omdannede_foderprodukter_husdyr!AT37</f>
        <v>0</v>
      </c>
      <c r="AU37">
        <f>[4]Omdannede_foderprodukter_husdyr!AU37</f>
        <v>0</v>
      </c>
      <c r="AV37">
        <f>[4]Omdannede_foderprodukter_husdyr!AV37</f>
        <v>0</v>
      </c>
      <c r="AW37">
        <f>[4]Omdannede_foderprodukter_husdyr!AW37</f>
        <v>0</v>
      </c>
      <c r="AX37">
        <f>[4]Omdannede_foderprodukter_husdyr!AX37</f>
        <v>0</v>
      </c>
      <c r="AY37">
        <f>[4]Omdannede_foderprodukter_husdyr!AY37</f>
        <v>0</v>
      </c>
      <c r="AZ37">
        <f>[4]Omdannede_foderprodukter_husdyr!AZ37</f>
        <v>0</v>
      </c>
      <c r="BA37">
        <f>[4]Omdannede_foderprodukter_husdyr!BA37</f>
        <v>0</v>
      </c>
      <c r="BB37">
        <f>[4]Omdannede_foderprodukter_husdyr!BB37</f>
        <v>0</v>
      </c>
      <c r="BC37">
        <f>[4]Omdannede_foderprodukter_husdyr!BC37</f>
        <v>0</v>
      </c>
      <c r="BD37">
        <f>[4]Omdannede_foderprodukter_husdyr!BD37</f>
        <v>0</v>
      </c>
      <c r="BE37">
        <f>[4]Omdannede_foderprodukter_husdyr!BE37</f>
        <v>0</v>
      </c>
      <c r="BF37" s="38">
        <f>[4]Omdannede_foderprodukter_husdyr!BF37</f>
        <v>0</v>
      </c>
      <c r="BG37">
        <f>[4]Omdannede_foderprodukter_husdyr!BG37</f>
        <v>0</v>
      </c>
      <c r="BH37">
        <f>[4]Omdannede_foderprodukter_husdyr!BH37</f>
        <v>0</v>
      </c>
      <c r="BI37">
        <f>[4]Omdannede_foderprodukter_husdyr!BI37</f>
        <v>0</v>
      </c>
      <c r="BJ37">
        <f>[4]Omdannede_foderprodukter_husdyr!BJ37</f>
        <v>0</v>
      </c>
      <c r="BK37">
        <f>[4]Omdannede_foderprodukter_husdyr!BK37</f>
        <v>0</v>
      </c>
      <c r="BL37">
        <f>[4]Omdannede_foderprodukter_husdyr!BL37</f>
        <v>0</v>
      </c>
      <c r="BM37">
        <f>[4]Omdannede_foderprodukter_husdyr!BM37</f>
        <v>0</v>
      </c>
      <c r="BN37">
        <f>[4]Omdannede_foderprodukter_husdyr!BN37</f>
        <v>0</v>
      </c>
      <c r="BO37">
        <f>[4]Omdannede_foderprodukter_husdyr!BO37</f>
        <v>0</v>
      </c>
      <c r="BP37">
        <f>[4]Omdannede_foderprodukter_husdyr!BP37</f>
        <v>0</v>
      </c>
      <c r="BQ37">
        <f>[4]Omdannede_foderprodukter_husdyr!BQ37</f>
        <v>0</v>
      </c>
      <c r="BR37">
        <f>[4]Omdannede_foderprodukter_husdyr!BR37</f>
        <v>0</v>
      </c>
      <c r="BS37">
        <f>[4]Omdannede_foderprodukter_husdyr!BS37</f>
        <v>0</v>
      </c>
      <c r="BT37">
        <f>[4]Omdannede_foderprodukter_husdyr!BT37</f>
        <v>0</v>
      </c>
      <c r="BU37">
        <f>[4]Omdannede_foderprodukter_husdyr!BU37</f>
        <v>0</v>
      </c>
    </row>
    <row r="38" spans="1:73" x14ac:dyDescent="0.3">
      <c r="A38">
        <f>[4]Omdannede_foderprodukter_husdyr!A38</f>
        <v>34</v>
      </c>
      <c r="B38">
        <f>[4]Omdannede_foderprodukter_husdyr!B38</f>
        <v>0</v>
      </c>
      <c r="C38">
        <f>[4]Omdannede_foderprodukter_husdyr!C38</f>
        <v>0</v>
      </c>
      <c r="D38">
        <f>[4]Omdannede_foderprodukter_husdyr!D38</f>
        <v>0</v>
      </c>
      <c r="E38">
        <f>[4]Omdannede_foderprodukter_husdyr!E38</f>
        <v>0</v>
      </c>
      <c r="F38">
        <f>[4]Omdannede_foderprodukter_husdyr!F38</f>
        <v>0</v>
      </c>
      <c r="G38">
        <f>[4]Omdannede_foderprodukter_husdyr!G38</f>
        <v>0</v>
      </c>
      <c r="H38">
        <f>[4]Omdannede_foderprodukter_husdyr!H38</f>
        <v>0</v>
      </c>
      <c r="I38">
        <f>[4]Omdannede_foderprodukter_husdyr!I38</f>
        <v>0</v>
      </c>
      <c r="J38">
        <f>[4]Omdannede_foderprodukter_husdyr!J38</f>
        <v>0</v>
      </c>
      <c r="K38">
        <f>[4]Omdannede_foderprodukter_husdyr!K38</f>
        <v>0</v>
      </c>
      <c r="L38">
        <f>[4]Omdannede_foderprodukter_husdyr!L38</f>
        <v>0</v>
      </c>
      <c r="M38">
        <f>[4]Omdannede_foderprodukter_husdyr!M38</f>
        <v>0</v>
      </c>
      <c r="N38">
        <f>[4]Omdannede_foderprodukter_husdyr!N38</f>
        <v>0</v>
      </c>
      <c r="O38">
        <f>[4]Omdannede_foderprodukter_husdyr!O38</f>
        <v>0</v>
      </c>
      <c r="P38">
        <f>[4]Omdannede_foderprodukter_husdyr!P38</f>
        <v>0</v>
      </c>
      <c r="Q38">
        <f>[4]Omdannede_foderprodukter_husdyr!Q38</f>
        <v>0</v>
      </c>
      <c r="R38">
        <f>[4]Omdannede_foderprodukter_husdyr!R38</f>
        <v>0</v>
      </c>
      <c r="S38">
        <f>[4]Omdannede_foderprodukter_husdyr!S38</f>
        <v>0</v>
      </c>
      <c r="T38">
        <f>[4]Omdannede_foderprodukter_husdyr!T38</f>
        <v>0</v>
      </c>
      <c r="U38">
        <f>[4]Omdannede_foderprodukter_husdyr!U38</f>
        <v>0</v>
      </c>
      <c r="V38">
        <f>[4]Omdannede_foderprodukter_husdyr!V38</f>
        <v>0</v>
      </c>
      <c r="W38">
        <f>[4]Omdannede_foderprodukter_husdyr!W38</f>
        <v>0</v>
      </c>
      <c r="X38">
        <f>[4]Omdannede_foderprodukter_husdyr!X38</f>
        <v>0</v>
      </c>
      <c r="Y38">
        <f>[4]Omdannede_foderprodukter_husdyr!Y38</f>
        <v>0</v>
      </c>
      <c r="Z38">
        <f>[4]Omdannede_foderprodukter_husdyr!Z38</f>
        <v>0</v>
      </c>
      <c r="AA38">
        <f>[4]Omdannede_foderprodukter_husdyr!AA38</f>
        <v>0</v>
      </c>
      <c r="AB38">
        <f>[4]Omdannede_foderprodukter_husdyr!AB38</f>
        <v>0</v>
      </c>
      <c r="AC38">
        <f>[4]Omdannede_foderprodukter_husdyr!AC38</f>
        <v>0</v>
      </c>
      <c r="AD38">
        <f>[4]Omdannede_foderprodukter_husdyr!AD38</f>
        <v>0</v>
      </c>
      <c r="AE38">
        <f>[4]Omdannede_foderprodukter_husdyr!AE38</f>
        <v>0</v>
      </c>
      <c r="AF38">
        <f>[4]Omdannede_foderprodukter_husdyr!AF38</f>
        <v>0</v>
      </c>
      <c r="AG38">
        <f>[4]Omdannede_foderprodukter_husdyr!AG38</f>
        <v>0</v>
      </c>
      <c r="AH38" t="str">
        <f>[4]Omdannede_foderprodukter_husdyr!AH38</f>
        <v/>
      </c>
      <c r="AI38" t="str">
        <f>[4]Omdannede_foderprodukter_husdyr!AI38</f>
        <v/>
      </c>
      <c r="AJ38" t="str">
        <f>[4]Omdannede_foderprodukter_husdyr!AJ38</f>
        <v/>
      </c>
      <c r="AK38" t="str">
        <f>[4]Omdannede_foderprodukter_husdyr!AK38</f>
        <v/>
      </c>
      <c r="AL38" t="str">
        <f>[4]Omdannede_foderprodukter_husdyr!AL38</f>
        <v/>
      </c>
      <c r="AM38" t="str">
        <f>[4]Omdannede_foderprodukter_husdyr!AM38</f>
        <v/>
      </c>
      <c r="AN38">
        <f>[4]Omdannede_foderprodukter_husdyr!AN38</f>
        <v>0</v>
      </c>
      <c r="AO38">
        <f>[4]Omdannede_foderprodukter_husdyr!AO38</f>
        <v>0</v>
      </c>
      <c r="AP38">
        <f>[4]Omdannede_foderprodukter_husdyr!AP38</f>
        <v>0</v>
      </c>
      <c r="AQ38">
        <f>[4]Omdannede_foderprodukter_husdyr!AQ38</f>
        <v>0</v>
      </c>
      <c r="AR38">
        <f>[4]Omdannede_foderprodukter_husdyr!AR38</f>
        <v>0</v>
      </c>
      <c r="AS38">
        <f>[4]Omdannede_foderprodukter_husdyr!AS38</f>
        <v>0</v>
      </c>
      <c r="AT38">
        <f>[4]Omdannede_foderprodukter_husdyr!AT38</f>
        <v>0</v>
      </c>
      <c r="AU38">
        <f>[4]Omdannede_foderprodukter_husdyr!AU38</f>
        <v>0</v>
      </c>
      <c r="AV38">
        <f>[4]Omdannede_foderprodukter_husdyr!AV38</f>
        <v>0</v>
      </c>
      <c r="AW38">
        <f>[4]Omdannede_foderprodukter_husdyr!AW38</f>
        <v>0</v>
      </c>
      <c r="AX38">
        <f>[4]Omdannede_foderprodukter_husdyr!AX38</f>
        <v>0</v>
      </c>
      <c r="AY38">
        <f>[4]Omdannede_foderprodukter_husdyr!AY38</f>
        <v>0</v>
      </c>
      <c r="AZ38">
        <f>[4]Omdannede_foderprodukter_husdyr!AZ38</f>
        <v>0</v>
      </c>
      <c r="BA38">
        <f>[4]Omdannede_foderprodukter_husdyr!BA38</f>
        <v>0</v>
      </c>
      <c r="BB38">
        <f>[4]Omdannede_foderprodukter_husdyr!BB38</f>
        <v>0</v>
      </c>
      <c r="BC38">
        <f>[4]Omdannede_foderprodukter_husdyr!BC38</f>
        <v>0</v>
      </c>
      <c r="BD38">
        <f>[4]Omdannede_foderprodukter_husdyr!BD38</f>
        <v>0</v>
      </c>
      <c r="BE38">
        <f>[4]Omdannede_foderprodukter_husdyr!BE38</f>
        <v>0</v>
      </c>
      <c r="BF38" s="38">
        <f>[4]Omdannede_foderprodukter_husdyr!BF38</f>
        <v>0</v>
      </c>
      <c r="BG38">
        <f>[4]Omdannede_foderprodukter_husdyr!BG38</f>
        <v>0</v>
      </c>
      <c r="BH38">
        <f>[4]Omdannede_foderprodukter_husdyr!BH38</f>
        <v>0</v>
      </c>
      <c r="BI38">
        <f>[4]Omdannede_foderprodukter_husdyr!BI38</f>
        <v>0</v>
      </c>
      <c r="BJ38">
        <f>[4]Omdannede_foderprodukter_husdyr!BJ38</f>
        <v>0</v>
      </c>
      <c r="BK38">
        <f>[4]Omdannede_foderprodukter_husdyr!BK38</f>
        <v>0</v>
      </c>
      <c r="BL38">
        <f>[4]Omdannede_foderprodukter_husdyr!BL38</f>
        <v>0</v>
      </c>
      <c r="BM38">
        <f>[4]Omdannede_foderprodukter_husdyr!BM38</f>
        <v>0</v>
      </c>
      <c r="BN38">
        <f>[4]Omdannede_foderprodukter_husdyr!BN38</f>
        <v>0</v>
      </c>
      <c r="BO38">
        <f>[4]Omdannede_foderprodukter_husdyr!BO38</f>
        <v>0</v>
      </c>
      <c r="BP38">
        <f>[4]Omdannede_foderprodukter_husdyr!BP38</f>
        <v>0</v>
      </c>
      <c r="BQ38">
        <f>[4]Omdannede_foderprodukter_husdyr!BQ38</f>
        <v>0</v>
      </c>
      <c r="BR38">
        <f>[4]Omdannede_foderprodukter_husdyr!BR38</f>
        <v>0</v>
      </c>
      <c r="BS38">
        <f>[4]Omdannede_foderprodukter_husdyr!BS38</f>
        <v>0</v>
      </c>
      <c r="BT38">
        <f>[4]Omdannede_foderprodukter_husdyr!BT38</f>
        <v>0</v>
      </c>
      <c r="BU38">
        <f>[4]Omdannede_foderprodukter_husdyr!BU38</f>
        <v>0</v>
      </c>
    </row>
    <row r="39" spans="1:73" x14ac:dyDescent="0.3">
      <c r="A39">
        <f>[4]Omdannede_foderprodukter_husdyr!A39</f>
        <v>35</v>
      </c>
      <c r="B39">
        <f>[4]Omdannede_foderprodukter_husdyr!B39</f>
        <v>0</v>
      </c>
      <c r="C39">
        <f>[4]Omdannede_foderprodukter_husdyr!C39</f>
        <v>0</v>
      </c>
      <c r="D39">
        <f>[4]Omdannede_foderprodukter_husdyr!D39</f>
        <v>0</v>
      </c>
      <c r="E39">
        <f>[4]Omdannede_foderprodukter_husdyr!E39</f>
        <v>0</v>
      </c>
      <c r="F39">
        <f>[4]Omdannede_foderprodukter_husdyr!F39</f>
        <v>0</v>
      </c>
      <c r="G39">
        <f>[4]Omdannede_foderprodukter_husdyr!G39</f>
        <v>0</v>
      </c>
      <c r="H39">
        <f>[4]Omdannede_foderprodukter_husdyr!H39</f>
        <v>0</v>
      </c>
      <c r="I39">
        <f>[4]Omdannede_foderprodukter_husdyr!I39</f>
        <v>0</v>
      </c>
      <c r="J39">
        <f>[4]Omdannede_foderprodukter_husdyr!J39</f>
        <v>0</v>
      </c>
      <c r="K39">
        <f>[4]Omdannede_foderprodukter_husdyr!K39</f>
        <v>0</v>
      </c>
      <c r="L39">
        <f>[4]Omdannede_foderprodukter_husdyr!L39</f>
        <v>0</v>
      </c>
      <c r="M39">
        <f>[4]Omdannede_foderprodukter_husdyr!M39</f>
        <v>0</v>
      </c>
      <c r="N39">
        <f>[4]Omdannede_foderprodukter_husdyr!N39</f>
        <v>0</v>
      </c>
      <c r="O39">
        <f>[4]Omdannede_foderprodukter_husdyr!O39</f>
        <v>0</v>
      </c>
      <c r="P39">
        <f>[4]Omdannede_foderprodukter_husdyr!P39</f>
        <v>0</v>
      </c>
      <c r="Q39">
        <f>[4]Omdannede_foderprodukter_husdyr!Q39</f>
        <v>0</v>
      </c>
      <c r="R39">
        <f>[4]Omdannede_foderprodukter_husdyr!R39</f>
        <v>0</v>
      </c>
      <c r="S39">
        <f>[4]Omdannede_foderprodukter_husdyr!S39</f>
        <v>0</v>
      </c>
      <c r="T39">
        <f>[4]Omdannede_foderprodukter_husdyr!T39</f>
        <v>0</v>
      </c>
      <c r="U39">
        <f>[4]Omdannede_foderprodukter_husdyr!U39</f>
        <v>0</v>
      </c>
      <c r="V39">
        <f>[4]Omdannede_foderprodukter_husdyr!V39</f>
        <v>0</v>
      </c>
      <c r="W39">
        <f>[4]Omdannede_foderprodukter_husdyr!W39</f>
        <v>0</v>
      </c>
      <c r="X39">
        <f>[4]Omdannede_foderprodukter_husdyr!X39</f>
        <v>0</v>
      </c>
      <c r="Y39">
        <f>[4]Omdannede_foderprodukter_husdyr!Y39</f>
        <v>0</v>
      </c>
      <c r="Z39">
        <f>[4]Omdannede_foderprodukter_husdyr!Z39</f>
        <v>0</v>
      </c>
      <c r="AA39">
        <f>[4]Omdannede_foderprodukter_husdyr!AA39</f>
        <v>0</v>
      </c>
      <c r="AB39">
        <f>[4]Omdannede_foderprodukter_husdyr!AB39</f>
        <v>0</v>
      </c>
      <c r="AC39">
        <f>[4]Omdannede_foderprodukter_husdyr!AC39</f>
        <v>0</v>
      </c>
      <c r="AD39">
        <f>[4]Omdannede_foderprodukter_husdyr!AD39</f>
        <v>0</v>
      </c>
      <c r="AE39">
        <f>[4]Omdannede_foderprodukter_husdyr!AE39</f>
        <v>0</v>
      </c>
      <c r="AF39">
        <f>[4]Omdannede_foderprodukter_husdyr!AF39</f>
        <v>0</v>
      </c>
      <c r="AG39">
        <f>[4]Omdannede_foderprodukter_husdyr!AG39</f>
        <v>0</v>
      </c>
      <c r="AH39" t="str">
        <f>[4]Omdannede_foderprodukter_husdyr!AH39</f>
        <v/>
      </c>
      <c r="AI39" t="str">
        <f>[4]Omdannede_foderprodukter_husdyr!AI39</f>
        <v/>
      </c>
      <c r="AJ39" t="str">
        <f>[4]Omdannede_foderprodukter_husdyr!AJ39</f>
        <v/>
      </c>
      <c r="AK39" t="str">
        <f>[4]Omdannede_foderprodukter_husdyr!AK39</f>
        <v/>
      </c>
      <c r="AL39" t="str">
        <f>[4]Omdannede_foderprodukter_husdyr!AL39</f>
        <v/>
      </c>
      <c r="AM39" t="str">
        <f>[4]Omdannede_foderprodukter_husdyr!AM39</f>
        <v/>
      </c>
      <c r="AN39">
        <f>[4]Omdannede_foderprodukter_husdyr!AN39</f>
        <v>0</v>
      </c>
      <c r="AO39">
        <f>[4]Omdannede_foderprodukter_husdyr!AO39</f>
        <v>0</v>
      </c>
      <c r="AP39">
        <f>[4]Omdannede_foderprodukter_husdyr!AP39</f>
        <v>0</v>
      </c>
      <c r="AQ39">
        <f>[4]Omdannede_foderprodukter_husdyr!AQ39</f>
        <v>0</v>
      </c>
      <c r="AR39">
        <f>[4]Omdannede_foderprodukter_husdyr!AR39</f>
        <v>0</v>
      </c>
      <c r="AS39">
        <f>[4]Omdannede_foderprodukter_husdyr!AS39</f>
        <v>0</v>
      </c>
      <c r="AT39">
        <f>[4]Omdannede_foderprodukter_husdyr!AT39</f>
        <v>0</v>
      </c>
      <c r="AU39">
        <f>[4]Omdannede_foderprodukter_husdyr!AU39</f>
        <v>0</v>
      </c>
      <c r="AV39">
        <f>[4]Omdannede_foderprodukter_husdyr!AV39</f>
        <v>0</v>
      </c>
      <c r="AW39">
        <f>[4]Omdannede_foderprodukter_husdyr!AW39</f>
        <v>0</v>
      </c>
      <c r="AX39">
        <f>[4]Omdannede_foderprodukter_husdyr!AX39</f>
        <v>0</v>
      </c>
      <c r="AY39">
        <f>[4]Omdannede_foderprodukter_husdyr!AY39</f>
        <v>0</v>
      </c>
      <c r="AZ39">
        <f>[4]Omdannede_foderprodukter_husdyr!AZ39</f>
        <v>0</v>
      </c>
      <c r="BA39">
        <f>[4]Omdannede_foderprodukter_husdyr!BA39</f>
        <v>0</v>
      </c>
      <c r="BB39">
        <f>[4]Omdannede_foderprodukter_husdyr!BB39</f>
        <v>0</v>
      </c>
      <c r="BC39">
        <f>[4]Omdannede_foderprodukter_husdyr!BC39</f>
        <v>0</v>
      </c>
      <c r="BD39">
        <f>[4]Omdannede_foderprodukter_husdyr!BD39</f>
        <v>0</v>
      </c>
      <c r="BE39">
        <f>[4]Omdannede_foderprodukter_husdyr!BE39</f>
        <v>0</v>
      </c>
      <c r="BF39" s="38">
        <f>[4]Omdannede_foderprodukter_husdyr!BF39</f>
        <v>0</v>
      </c>
      <c r="BG39">
        <f>[4]Omdannede_foderprodukter_husdyr!BG39</f>
        <v>0</v>
      </c>
      <c r="BH39">
        <f>[4]Omdannede_foderprodukter_husdyr!BH39</f>
        <v>0</v>
      </c>
      <c r="BI39">
        <f>[4]Omdannede_foderprodukter_husdyr!BI39</f>
        <v>0</v>
      </c>
      <c r="BJ39">
        <f>[4]Omdannede_foderprodukter_husdyr!BJ39</f>
        <v>0</v>
      </c>
      <c r="BK39">
        <f>[4]Omdannede_foderprodukter_husdyr!BK39</f>
        <v>0</v>
      </c>
      <c r="BL39">
        <f>[4]Omdannede_foderprodukter_husdyr!BL39</f>
        <v>0</v>
      </c>
      <c r="BM39">
        <f>[4]Omdannede_foderprodukter_husdyr!BM39</f>
        <v>0</v>
      </c>
      <c r="BN39">
        <f>[4]Omdannede_foderprodukter_husdyr!BN39</f>
        <v>0</v>
      </c>
      <c r="BO39">
        <f>[4]Omdannede_foderprodukter_husdyr!BO39</f>
        <v>0</v>
      </c>
      <c r="BP39">
        <f>[4]Omdannede_foderprodukter_husdyr!BP39</f>
        <v>0</v>
      </c>
      <c r="BQ39">
        <f>[4]Omdannede_foderprodukter_husdyr!BQ39</f>
        <v>0</v>
      </c>
      <c r="BR39">
        <f>[4]Omdannede_foderprodukter_husdyr!BR39</f>
        <v>0</v>
      </c>
      <c r="BS39">
        <f>[4]Omdannede_foderprodukter_husdyr!BS39</f>
        <v>0</v>
      </c>
      <c r="BT39">
        <f>[4]Omdannede_foderprodukter_husdyr!BT39</f>
        <v>0</v>
      </c>
      <c r="BU39">
        <f>[4]Omdannede_foderprodukter_husdyr!BU39</f>
        <v>0</v>
      </c>
    </row>
    <row r="40" spans="1:73" x14ac:dyDescent="0.3">
      <c r="A40">
        <f>[4]Omdannede_foderprodukter_husdyr!A40</f>
        <v>36</v>
      </c>
      <c r="B40">
        <f>[4]Omdannede_foderprodukter_husdyr!B40</f>
        <v>0</v>
      </c>
      <c r="C40">
        <f>[4]Omdannede_foderprodukter_husdyr!C40</f>
        <v>0</v>
      </c>
      <c r="D40">
        <f>[4]Omdannede_foderprodukter_husdyr!D40</f>
        <v>0</v>
      </c>
      <c r="E40">
        <f>[4]Omdannede_foderprodukter_husdyr!E40</f>
        <v>0</v>
      </c>
      <c r="F40">
        <f>[4]Omdannede_foderprodukter_husdyr!F40</f>
        <v>0</v>
      </c>
      <c r="G40">
        <f>[4]Omdannede_foderprodukter_husdyr!G40</f>
        <v>0</v>
      </c>
      <c r="H40">
        <f>[4]Omdannede_foderprodukter_husdyr!H40</f>
        <v>0</v>
      </c>
      <c r="I40">
        <f>[4]Omdannede_foderprodukter_husdyr!I40</f>
        <v>0</v>
      </c>
      <c r="J40">
        <f>[4]Omdannede_foderprodukter_husdyr!J40</f>
        <v>0</v>
      </c>
      <c r="K40">
        <f>[4]Omdannede_foderprodukter_husdyr!K40</f>
        <v>0</v>
      </c>
      <c r="L40">
        <f>[4]Omdannede_foderprodukter_husdyr!L40</f>
        <v>0</v>
      </c>
      <c r="M40">
        <f>[4]Omdannede_foderprodukter_husdyr!M40</f>
        <v>0</v>
      </c>
      <c r="N40">
        <f>[4]Omdannede_foderprodukter_husdyr!N40</f>
        <v>0</v>
      </c>
      <c r="O40">
        <f>[4]Omdannede_foderprodukter_husdyr!O40</f>
        <v>0</v>
      </c>
      <c r="P40">
        <f>[4]Omdannede_foderprodukter_husdyr!P40</f>
        <v>0</v>
      </c>
      <c r="Q40">
        <f>[4]Omdannede_foderprodukter_husdyr!Q40</f>
        <v>0</v>
      </c>
      <c r="R40">
        <f>[4]Omdannede_foderprodukter_husdyr!R40</f>
        <v>0</v>
      </c>
      <c r="S40">
        <f>[4]Omdannede_foderprodukter_husdyr!S40</f>
        <v>0</v>
      </c>
      <c r="T40">
        <f>[4]Omdannede_foderprodukter_husdyr!T40</f>
        <v>0</v>
      </c>
      <c r="U40">
        <f>[4]Omdannede_foderprodukter_husdyr!U40</f>
        <v>0</v>
      </c>
      <c r="V40">
        <f>[4]Omdannede_foderprodukter_husdyr!V40</f>
        <v>0</v>
      </c>
      <c r="W40">
        <f>[4]Omdannede_foderprodukter_husdyr!W40</f>
        <v>0</v>
      </c>
      <c r="X40">
        <f>[4]Omdannede_foderprodukter_husdyr!X40</f>
        <v>0</v>
      </c>
      <c r="Y40">
        <f>[4]Omdannede_foderprodukter_husdyr!Y40</f>
        <v>0</v>
      </c>
      <c r="Z40">
        <f>[4]Omdannede_foderprodukter_husdyr!Z40</f>
        <v>0</v>
      </c>
      <c r="AA40">
        <f>[4]Omdannede_foderprodukter_husdyr!AA40</f>
        <v>0</v>
      </c>
      <c r="AB40">
        <f>[4]Omdannede_foderprodukter_husdyr!AB40</f>
        <v>0</v>
      </c>
      <c r="AC40">
        <f>[4]Omdannede_foderprodukter_husdyr!AC40</f>
        <v>0</v>
      </c>
      <c r="AD40">
        <f>[4]Omdannede_foderprodukter_husdyr!AD40</f>
        <v>0</v>
      </c>
      <c r="AE40">
        <f>[4]Omdannede_foderprodukter_husdyr!AE40</f>
        <v>0</v>
      </c>
      <c r="AF40">
        <f>[4]Omdannede_foderprodukter_husdyr!AF40</f>
        <v>0</v>
      </c>
      <c r="AG40">
        <f>[4]Omdannede_foderprodukter_husdyr!AG40</f>
        <v>0</v>
      </c>
      <c r="AH40" t="str">
        <f>[4]Omdannede_foderprodukter_husdyr!AH40</f>
        <v/>
      </c>
      <c r="AI40" t="str">
        <f>[4]Omdannede_foderprodukter_husdyr!AI40</f>
        <v/>
      </c>
      <c r="AJ40" t="str">
        <f>[4]Omdannede_foderprodukter_husdyr!AJ40</f>
        <v/>
      </c>
      <c r="AK40" t="str">
        <f>[4]Omdannede_foderprodukter_husdyr!AK40</f>
        <v/>
      </c>
      <c r="AL40" t="str">
        <f>[4]Omdannede_foderprodukter_husdyr!AL40</f>
        <v/>
      </c>
      <c r="AM40" t="str">
        <f>[4]Omdannede_foderprodukter_husdyr!AM40</f>
        <v/>
      </c>
      <c r="AN40">
        <f>[4]Omdannede_foderprodukter_husdyr!AN40</f>
        <v>0</v>
      </c>
      <c r="AO40">
        <f>[4]Omdannede_foderprodukter_husdyr!AO40</f>
        <v>0</v>
      </c>
      <c r="AP40">
        <f>[4]Omdannede_foderprodukter_husdyr!AP40</f>
        <v>0</v>
      </c>
      <c r="AQ40">
        <f>[4]Omdannede_foderprodukter_husdyr!AQ40</f>
        <v>0</v>
      </c>
      <c r="AR40">
        <f>[4]Omdannede_foderprodukter_husdyr!AR40</f>
        <v>0</v>
      </c>
      <c r="AS40">
        <f>[4]Omdannede_foderprodukter_husdyr!AS40</f>
        <v>0</v>
      </c>
      <c r="AT40">
        <f>[4]Omdannede_foderprodukter_husdyr!AT40</f>
        <v>0</v>
      </c>
      <c r="AU40">
        <f>[4]Omdannede_foderprodukter_husdyr!AU40</f>
        <v>0</v>
      </c>
      <c r="AV40">
        <f>[4]Omdannede_foderprodukter_husdyr!AV40</f>
        <v>0</v>
      </c>
      <c r="AW40">
        <f>[4]Omdannede_foderprodukter_husdyr!AW40</f>
        <v>0</v>
      </c>
      <c r="AX40">
        <f>[4]Omdannede_foderprodukter_husdyr!AX40</f>
        <v>0</v>
      </c>
      <c r="AY40">
        <f>[4]Omdannede_foderprodukter_husdyr!AY40</f>
        <v>0</v>
      </c>
      <c r="AZ40">
        <f>[4]Omdannede_foderprodukter_husdyr!AZ40</f>
        <v>0</v>
      </c>
      <c r="BA40">
        <f>[4]Omdannede_foderprodukter_husdyr!BA40</f>
        <v>0</v>
      </c>
      <c r="BB40">
        <f>[4]Omdannede_foderprodukter_husdyr!BB40</f>
        <v>0</v>
      </c>
      <c r="BC40">
        <f>[4]Omdannede_foderprodukter_husdyr!BC40</f>
        <v>0</v>
      </c>
      <c r="BD40">
        <f>[4]Omdannede_foderprodukter_husdyr!BD40</f>
        <v>0</v>
      </c>
      <c r="BE40">
        <f>[4]Omdannede_foderprodukter_husdyr!BE40</f>
        <v>0</v>
      </c>
      <c r="BF40" s="38">
        <f>[4]Omdannede_foderprodukter_husdyr!BF40</f>
        <v>0</v>
      </c>
      <c r="BG40">
        <f>[4]Omdannede_foderprodukter_husdyr!BG40</f>
        <v>0</v>
      </c>
      <c r="BH40">
        <f>[4]Omdannede_foderprodukter_husdyr!BH40</f>
        <v>0</v>
      </c>
      <c r="BI40">
        <f>[4]Omdannede_foderprodukter_husdyr!BI40</f>
        <v>0</v>
      </c>
      <c r="BJ40">
        <f>[4]Omdannede_foderprodukter_husdyr!BJ40</f>
        <v>0</v>
      </c>
      <c r="BK40">
        <f>[4]Omdannede_foderprodukter_husdyr!BK40</f>
        <v>0</v>
      </c>
      <c r="BL40">
        <f>[4]Omdannede_foderprodukter_husdyr!BL40</f>
        <v>0</v>
      </c>
      <c r="BM40">
        <f>[4]Omdannede_foderprodukter_husdyr!BM40</f>
        <v>0</v>
      </c>
      <c r="BN40">
        <f>[4]Omdannede_foderprodukter_husdyr!BN40</f>
        <v>0</v>
      </c>
      <c r="BO40">
        <f>[4]Omdannede_foderprodukter_husdyr!BO40</f>
        <v>0</v>
      </c>
      <c r="BP40">
        <f>[4]Omdannede_foderprodukter_husdyr!BP40</f>
        <v>0</v>
      </c>
      <c r="BQ40">
        <f>[4]Omdannede_foderprodukter_husdyr!BQ40</f>
        <v>0</v>
      </c>
      <c r="BR40">
        <f>[4]Omdannede_foderprodukter_husdyr!BR40</f>
        <v>0</v>
      </c>
      <c r="BS40">
        <f>[4]Omdannede_foderprodukter_husdyr!BS40</f>
        <v>0</v>
      </c>
      <c r="BT40">
        <f>[4]Omdannede_foderprodukter_husdyr!BT40</f>
        <v>0</v>
      </c>
      <c r="BU40">
        <f>[4]Omdannede_foderprodukter_husdyr!BU40</f>
        <v>0</v>
      </c>
    </row>
    <row r="41" spans="1:73" x14ac:dyDescent="0.3">
      <c r="A41">
        <f>[4]Omdannede_foderprodukter_husdyr!A41</f>
        <v>37</v>
      </c>
      <c r="B41">
        <f>[4]Omdannede_foderprodukter_husdyr!B41</f>
        <v>0</v>
      </c>
      <c r="C41">
        <f>[4]Omdannede_foderprodukter_husdyr!C41</f>
        <v>0</v>
      </c>
      <c r="D41">
        <f>[4]Omdannede_foderprodukter_husdyr!D41</f>
        <v>0</v>
      </c>
      <c r="E41">
        <f>[4]Omdannede_foderprodukter_husdyr!E41</f>
        <v>0</v>
      </c>
      <c r="F41">
        <f>[4]Omdannede_foderprodukter_husdyr!F41</f>
        <v>0</v>
      </c>
      <c r="G41">
        <f>[4]Omdannede_foderprodukter_husdyr!G41</f>
        <v>0</v>
      </c>
      <c r="H41">
        <f>[4]Omdannede_foderprodukter_husdyr!H41</f>
        <v>0</v>
      </c>
      <c r="I41">
        <f>[4]Omdannede_foderprodukter_husdyr!I41</f>
        <v>0</v>
      </c>
      <c r="J41">
        <f>[4]Omdannede_foderprodukter_husdyr!J41</f>
        <v>0</v>
      </c>
      <c r="K41">
        <f>[4]Omdannede_foderprodukter_husdyr!K41</f>
        <v>0</v>
      </c>
      <c r="L41">
        <f>[4]Omdannede_foderprodukter_husdyr!L41</f>
        <v>0</v>
      </c>
      <c r="M41">
        <f>[4]Omdannede_foderprodukter_husdyr!M41</f>
        <v>0</v>
      </c>
      <c r="N41">
        <f>[4]Omdannede_foderprodukter_husdyr!N41</f>
        <v>0</v>
      </c>
      <c r="O41">
        <f>[4]Omdannede_foderprodukter_husdyr!O41</f>
        <v>0</v>
      </c>
      <c r="P41">
        <f>[4]Omdannede_foderprodukter_husdyr!P41</f>
        <v>0</v>
      </c>
      <c r="Q41">
        <f>[4]Omdannede_foderprodukter_husdyr!Q41</f>
        <v>0</v>
      </c>
      <c r="R41">
        <f>[4]Omdannede_foderprodukter_husdyr!R41</f>
        <v>0</v>
      </c>
      <c r="S41">
        <f>[4]Omdannede_foderprodukter_husdyr!S41</f>
        <v>0</v>
      </c>
      <c r="T41">
        <f>[4]Omdannede_foderprodukter_husdyr!T41</f>
        <v>0</v>
      </c>
      <c r="U41">
        <f>[4]Omdannede_foderprodukter_husdyr!U41</f>
        <v>0</v>
      </c>
      <c r="V41">
        <f>[4]Omdannede_foderprodukter_husdyr!V41</f>
        <v>0</v>
      </c>
      <c r="W41">
        <f>[4]Omdannede_foderprodukter_husdyr!W41</f>
        <v>0</v>
      </c>
      <c r="X41">
        <f>[4]Omdannede_foderprodukter_husdyr!X41</f>
        <v>0</v>
      </c>
      <c r="Y41">
        <f>[4]Omdannede_foderprodukter_husdyr!Y41</f>
        <v>0</v>
      </c>
      <c r="Z41">
        <f>[4]Omdannede_foderprodukter_husdyr!Z41</f>
        <v>0</v>
      </c>
      <c r="AA41">
        <f>[4]Omdannede_foderprodukter_husdyr!AA41</f>
        <v>0</v>
      </c>
      <c r="AB41">
        <f>[4]Omdannede_foderprodukter_husdyr!AB41</f>
        <v>0</v>
      </c>
      <c r="AC41">
        <f>[4]Omdannede_foderprodukter_husdyr!AC41</f>
        <v>0</v>
      </c>
      <c r="AD41">
        <f>[4]Omdannede_foderprodukter_husdyr!AD41</f>
        <v>0</v>
      </c>
      <c r="AE41">
        <f>[4]Omdannede_foderprodukter_husdyr!AE41</f>
        <v>0</v>
      </c>
      <c r="AF41">
        <f>[4]Omdannede_foderprodukter_husdyr!AF41</f>
        <v>0</v>
      </c>
      <c r="AG41">
        <f>[4]Omdannede_foderprodukter_husdyr!AG41</f>
        <v>0</v>
      </c>
      <c r="AH41" t="str">
        <f>[4]Omdannede_foderprodukter_husdyr!AH41</f>
        <v/>
      </c>
      <c r="AI41" t="str">
        <f>[4]Omdannede_foderprodukter_husdyr!AI41</f>
        <v/>
      </c>
      <c r="AJ41" t="str">
        <f>[4]Omdannede_foderprodukter_husdyr!AJ41</f>
        <v/>
      </c>
      <c r="AK41" t="str">
        <f>[4]Omdannede_foderprodukter_husdyr!AK41</f>
        <v/>
      </c>
      <c r="AL41" t="str">
        <f>[4]Omdannede_foderprodukter_husdyr!AL41</f>
        <v/>
      </c>
      <c r="AM41" t="str">
        <f>[4]Omdannede_foderprodukter_husdyr!AM41</f>
        <v/>
      </c>
      <c r="AN41">
        <f>[4]Omdannede_foderprodukter_husdyr!AN41</f>
        <v>0</v>
      </c>
      <c r="AO41">
        <f>[4]Omdannede_foderprodukter_husdyr!AO41</f>
        <v>0</v>
      </c>
      <c r="AP41">
        <f>[4]Omdannede_foderprodukter_husdyr!AP41</f>
        <v>0</v>
      </c>
      <c r="AQ41">
        <f>[4]Omdannede_foderprodukter_husdyr!AQ41</f>
        <v>0</v>
      </c>
      <c r="AR41">
        <f>[4]Omdannede_foderprodukter_husdyr!AR41</f>
        <v>0</v>
      </c>
      <c r="AS41">
        <f>[4]Omdannede_foderprodukter_husdyr!AS41</f>
        <v>0</v>
      </c>
      <c r="AT41">
        <f>[4]Omdannede_foderprodukter_husdyr!AT41</f>
        <v>0</v>
      </c>
      <c r="AU41">
        <f>[4]Omdannede_foderprodukter_husdyr!AU41</f>
        <v>0</v>
      </c>
      <c r="AV41">
        <f>[4]Omdannede_foderprodukter_husdyr!AV41</f>
        <v>0</v>
      </c>
      <c r="AW41">
        <f>[4]Omdannede_foderprodukter_husdyr!AW41</f>
        <v>0</v>
      </c>
      <c r="AX41">
        <f>[4]Omdannede_foderprodukter_husdyr!AX41</f>
        <v>0</v>
      </c>
      <c r="AY41">
        <f>[4]Omdannede_foderprodukter_husdyr!AY41</f>
        <v>0</v>
      </c>
      <c r="AZ41">
        <f>[4]Omdannede_foderprodukter_husdyr!AZ41</f>
        <v>0</v>
      </c>
      <c r="BA41">
        <f>[4]Omdannede_foderprodukter_husdyr!BA41</f>
        <v>0</v>
      </c>
      <c r="BB41">
        <f>[4]Omdannede_foderprodukter_husdyr!BB41</f>
        <v>0</v>
      </c>
      <c r="BC41">
        <f>[4]Omdannede_foderprodukter_husdyr!BC41</f>
        <v>0</v>
      </c>
      <c r="BD41">
        <f>[4]Omdannede_foderprodukter_husdyr!BD41</f>
        <v>0</v>
      </c>
      <c r="BE41">
        <f>[4]Omdannede_foderprodukter_husdyr!BE41</f>
        <v>0</v>
      </c>
      <c r="BF41" s="38">
        <f>[4]Omdannede_foderprodukter_husdyr!BF41</f>
        <v>0</v>
      </c>
      <c r="BG41">
        <f>[4]Omdannede_foderprodukter_husdyr!BG41</f>
        <v>0</v>
      </c>
      <c r="BH41">
        <f>[4]Omdannede_foderprodukter_husdyr!BH41</f>
        <v>0</v>
      </c>
      <c r="BI41">
        <f>[4]Omdannede_foderprodukter_husdyr!BI41</f>
        <v>0</v>
      </c>
      <c r="BJ41">
        <f>[4]Omdannede_foderprodukter_husdyr!BJ41</f>
        <v>0</v>
      </c>
      <c r="BK41">
        <f>[4]Omdannede_foderprodukter_husdyr!BK41</f>
        <v>0</v>
      </c>
      <c r="BL41">
        <f>[4]Omdannede_foderprodukter_husdyr!BL41</f>
        <v>0</v>
      </c>
      <c r="BM41">
        <f>[4]Omdannede_foderprodukter_husdyr!BM41</f>
        <v>0</v>
      </c>
      <c r="BN41">
        <f>[4]Omdannede_foderprodukter_husdyr!BN41</f>
        <v>0</v>
      </c>
      <c r="BO41">
        <f>[4]Omdannede_foderprodukter_husdyr!BO41</f>
        <v>0</v>
      </c>
      <c r="BP41">
        <f>[4]Omdannede_foderprodukter_husdyr!BP41</f>
        <v>0</v>
      </c>
      <c r="BQ41">
        <f>[4]Omdannede_foderprodukter_husdyr!BQ41</f>
        <v>0</v>
      </c>
      <c r="BR41">
        <f>[4]Omdannede_foderprodukter_husdyr!BR41</f>
        <v>0</v>
      </c>
      <c r="BS41">
        <f>[4]Omdannede_foderprodukter_husdyr!BS41</f>
        <v>0</v>
      </c>
      <c r="BT41">
        <f>[4]Omdannede_foderprodukter_husdyr!BT41</f>
        <v>0</v>
      </c>
      <c r="BU41">
        <f>[4]Omdannede_foderprodukter_husdyr!BU41</f>
        <v>0</v>
      </c>
    </row>
    <row r="42" spans="1:73" x14ac:dyDescent="0.3">
      <c r="A42">
        <f>[4]Omdannede_foderprodukter_husdyr!A42</f>
        <v>38</v>
      </c>
      <c r="B42">
        <f>[4]Omdannede_foderprodukter_husdyr!B42</f>
        <v>0</v>
      </c>
      <c r="C42">
        <f>[4]Omdannede_foderprodukter_husdyr!C42</f>
        <v>0</v>
      </c>
      <c r="D42">
        <f>[4]Omdannede_foderprodukter_husdyr!D42</f>
        <v>0</v>
      </c>
      <c r="E42">
        <f>[4]Omdannede_foderprodukter_husdyr!E42</f>
        <v>0</v>
      </c>
      <c r="F42">
        <f>[4]Omdannede_foderprodukter_husdyr!F42</f>
        <v>0</v>
      </c>
      <c r="G42">
        <f>[4]Omdannede_foderprodukter_husdyr!G42</f>
        <v>0</v>
      </c>
      <c r="H42">
        <f>[4]Omdannede_foderprodukter_husdyr!H42</f>
        <v>0</v>
      </c>
      <c r="I42">
        <f>[4]Omdannede_foderprodukter_husdyr!I42</f>
        <v>0</v>
      </c>
      <c r="J42">
        <f>[4]Omdannede_foderprodukter_husdyr!J42</f>
        <v>0</v>
      </c>
      <c r="K42">
        <f>[4]Omdannede_foderprodukter_husdyr!K42</f>
        <v>0</v>
      </c>
      <c r="L42">
        <f>[4]Omdannede_foderprodukter_husdyr!L42</f>
        <v>0</v>
      </c>
      <c r="M42">
        <f>[4]Omdannede_foderprodukter_husdyr!M42</f>
        <v>0</v>
      </c>
      <c r="N42">
        <f>[4]Omdannede_foderprodukter_husdyr!N42</f>
        <v>0</v>
      </c>
      <c r="O42">
        <f>[4]Omdannede_foderprodukter_husdyr!O42</f>
        <v>0</v>
      </c>
      <c r="P42">
        <f>[4]Omdannede_foderprodukter_husdyr!P42</f>
        <v>0</v>
      </c>
      <c r="Q42">
        <f>[4]Omdannede_foderprodukter_husdyr!Q42</f>
        <v>0</v>
      </c>
      <c r="R42">
        <f>[4]Omdannede_foderprodukter_husdyr!R42</f>
        <v>0</v>
      </c>
      <c r="S42">
        <f>[4]Omdannede_foderprodukter_husdyr!S42</f>
        <v>0</v>
      </c>
      <c r="T42">
        <f>[4]Omdannede_foderprodukter_husdyr!T42</f>
        <v>0</v>
      </c>
      <c r="U42">
        <f>[4]Omdannede_foderprodukter_husdyr!U42</f>
        <v>0</v>
      </c>
      <c r="V42">
        <f>[4]Omdannede_foderprodukter_husdyr!V42</f>
        <v>0</v>
      </c>
      <c r="W42">
        <f>[4]Omdannede_foderprodukter_husdyr!W42</f>
        <v>0</v>
      </c>
      <c r="X42">
        <f>[4]Omdannede_foderprodukter_husdyr!X42</f>
        <v>0</v>
      </c>
      <c r="Y42">
        <f>[4]Omdannede_foderprodukter_husdyr!Y42</f>
        <v>0</v>
      </c>
      <c r="Z42">
        <f>[4]Omdannede_foderprodukter_husdyr!Z42</f>
        <v>0</v>
      </c>
      <c r="AA42">
        <f>[4]Omdannede_foderprodukter_husdyr!AA42</f>
        <v>0</v>
      </c>
      <c r="AB42">
        <f>[4]Omdannede_foderprodukter_husdyr!AB42</f>
        <v>0</v>
      </c>
      <c r="AC42">
        <f>[4]Omdannede_foderprodukter_husdyr!AC42</f>
        <v>0</v>
      </c>
      <c r="AD42">
        <f>[4]Omdannede_foderprodukter_husdyr!AD42</f>
        <v>0</v>
      </c>
      <c r="AE42">
        <f>[4]Omdannede_foderprodukter_husdyr!AE42</f>
        <v>0</v>
      </c>
      <c r="AF42">
        <f>[4]Omdannede_foderprodukter_husdyr!AF42</f>
        <v>0</v>
      </c>
      <c r="AG42">
        <f>[4]Omdannede_foderprodukter_husdyr!AG42</f>
        <v>0</v>
      </c>
      <c r="AH42" t="str">
        <f>[4]Omdannede_foderprodukter_husdyr!AH42</f>
        <v/>
      </c>
      <c r="AI42" t="str">
        <f>[4]Omdannede_foderprodukter_husdyr!AI42</f>
        <v/>
      </c>
      <c r="AJ42" t="str">
        <f>[4]Omdannede_foderprodukter_husdyr!AJ42</f>
        <v/>
      </c>
      <c r="AK42" t="str">
        <f>[4]Omdannede_foderprodukter_husdyr!AK42</f>
        <v/>
      </c>
      <c r="AL42" t="str">
        <f>[4]Omdannede_foderprodukter_husdyr!AL42</f>
        <v/>
      </c>
      <c r="AM42" t="str">
        <f>[4]Omdannede_foderprodukter_husdyr!AM42</f>
        <v/>
      </c>
      <c r="AN42">
        <f>[4]Omdannede_foderprodukter_husdyr!AN42</f>
        <v>0</v>
      </c>
      <c r="AO42">
        <f>[4]Omdannede_foderprodukter_husdyr!AO42</f>
        <v>0</v>
      </c>
      <c r="AP42">
        <f>[4]Omdannede_foderprodukter_husdyr!AP42</f>
        <v>0</v>
      </c>
      <c r="AQ42">
        <f>[4]Omdannede_foderprodukter_husdyr!AQ42</f>
        <v>0</v>
      </c>
      <c r="AR42">
        <f>[4]Omdannede_foderprodukter_husdyr!AR42</f>
        <v>0</v>
      </c>
      <c r="AS42">
        <f>[4]Omdannede_foderprodukter_husdyr!AS42</f>
        <v>0</v>
      </c>
      <c r="AT42">
        <f>[4]Omdannede_foderprodukter_husdyr!AT42</f>
        <v>0</v>
      </c>
      <c r="AU42">
        <f>[4]Omdannede_foderprodukter_husdyr!AU42</f>
        <v>0</v>
      </c>
      <c r="AV42">
        <f>[4]Omdannede_foderprodukter_husdyr!AV42</f>
        <v>0</v>
      </c>
      <c r="AW42">
        <f>[4]Omdannede_foderprodukter_husdyr!AW42</f>
        <v>0</v>
      </c>
      <c r="AX42">
        <f>[4]Omdannede_foderprodukter_husdyr!AX42</f>
        <v>0</v>
      </c>
      <c r="AY42">
        <f>[4]Omdannede_foderprodukter_husdyr!AY42</f>
        <v>0</v>
      </c>
      <c r="AZ42">
        <f>[4]Omdannede_foderprodukter_husdyr!AZ42</f>
        <v>0</v>
      </c>
      <c r="BA42">
        <f>[4]Omdannede_foderprodukter_husdyr!BA42</f>
        <v>0</v>
      </c>
      <c r="BB42">
        <f>[4]Omdannede_foderprodukter_husdyr!BB42</f>
        <v>0</v>
      </c>
      <c r="BC42">
        <f>[4]Omdannede_foderprodukter_husdyr!BC42</f>
        <v>0</v>
      </c>
      <c r="BD42">
        <f>[4]Omdannede_foderprodukter_husdyr!BD42</f>
        <v>0</v>
      </c>
      <c r="BE42">
        <f>[4]Omdannede_foderprodukter_husdyr!BE42</f>
        <v>0</v>
      </c>
      <c r="BF42" s="38">
        <f>[4]Omdannede_foderprodukter_husdyr!BF42</f>
        <v>0</v>
      </c>
      <c r="BG42">
        <f>[4]Omdannede_foderprodukter_husdyr!BG42</f>
        <v>0</v>
      </c>
      <c r="BH42">
        <f>[4]Omdannede_foderprodukter_husdyr!BH42</f>
        <v>0</v>
      </c>
      <c r="BI42">
        <f>[4]Omdannede_foderprodukter_husdyr!BI42</f>
        <v>0</v>
      </c>
      <c r="BJ42">
        <f>[4]Omdannede_foderprodukter_husdyr!BJ42</f>
        <v>0</v>
      </c>
      <c r="BK42">
        <f>[4]Omdannede_foderprodukter_husdyr!BK42</f>
        <v>0</v>
      </c>
      <c r="BL42">
        <f>[4]Omdannede_foderprodukter_husdyr!BL42</f>
        <v>0</v>
      </c>
      <c r="BM42">
        <f>[4]Omdannede_foderprodukter_husdyr!BM42</f>
        <v>0</v>
      </c>
      <c r="BN42">
        <f>[4]Omdannede_foderprodukter_husdyr!BN42</f>
        <v>0</v>
      </c>
      <c r="BO42">
        <f>[4]Omdannede_foderprodukter_husdyr!BO42</f>
        <v>0</v>
      </c>
      <c r="BP42">
        <f>[4]Omdannede_foderprodukter_husdyr!BP42</f>
        <v>0</v>
      </c>
      <c r="BQ42">
        <f>[4]Omdannede_foderprodukter_husdyr!BQ42</f>
        <v>0</v>
      </c>
      <c r="BR42">
        <f>[4]Omdannede_foderprodukter_husdyr!BR42</f>
        <v>0</v>
      </c>
      <c r="BS42">
        <f>[4]Omdannede_foderprodukter_husdyr!BS42</f>
        <v>0</v>
      </c>
      <c r="BT42">
        <f>[4]Omdannede_foderprodukter_husdyr!BT42</f>
        <v>0</v>
      </c>
      <c r="BU42">
        <f>[4]Omdannede_foderprodukter_husdyr!BU42</f>
        <v>0</v>
      </c>
    </row>
    <row r="43" spans="1:73" x14ac:dyDescent="0.3">
      <c r="A43">
        <f>[4]Omdannede_foderprodukter_husdyr!A43</f>
        <v>39</v>
      </c>
      <c r="B43">
        <f>[4]Omdannede_foderprodukter_husdyr!B43</f>
        <v>0</v>
      </c>
      <c r="C43">
        <f>[4]Omdannede_foderprodukter_husdyr!C43</f>
        <v>0</v>
      </c>
      <c r="D43">
        <f>[4]Omdannede_foderprodukter_husdyr!D43</f>
        <v>0</v>
      </c>
      <c r="E43">
        <f>[4]Omdannede_foderprodukter_husdyr!E43</f>
        <v>0</v>
      </c>
      <c r="F43">
        <f>[4]Omdannede_foderprodukter_husdyr!F43</f>
        <v>0</v>
      </c>
      <c r="G43">
        <f>[4]Omdannede_foderprodukter_husdyr!G43</f>
        <v>0</v>
      </c>
      <c r="H43">
        <f>[4]Omdannede_foderprodukter_husdyr!H43</f>
        <v>0</v>
      </c>
      <c r="I43">
        <f>[4]Omdannede_foderprodukter_husdyr!I43</f>
        <v>0</v>
      </c>
      <c r="J43">
        <f>[4]Omdannede_foderprodukter_husdyr!J43</f>
        <v>0</v>
      </c>
      <c r="K43">
        <f>[4]Omdannede_foderprodukter_husdyr!K43</f>
        <v>0</v>
      </c>
      <c r="L43">
        <f>[4]Omdannede_foderprodukter_husdyr!L43</f>
        <v>0</v>
      </c>
      <c r="M43">
        <f>[4]Omdannede_foderprodukter_husdyr!M43</f>
        <v>0</v>
      </c>
      <c r="N43">
        <f>[4]Omdannede_foderprodukter_husdyr!N43</f>
        <v>0</v>
      </c>
      <c r="O43">
        <f>[4]Omdannede_foderprodukter_husdyr!O43</f>
        <v>0</v>
      </c>
      <c r="P43">
        <f>[4]Omdannede_foderprodukter_husdyr!P43</f>
        <v>0</v>
      </c>
      <c r="Q43">
        <f>[4]Omdannede_foderprodukter_husdyr!Q43</f>
        <v>0</v>
      </c>
      <c r="R43">
        <f>[4]Omdannede_foderprodukter_husdyr!R43</f>
        <v>0</v>
      </c>
      <c r="S43">
        <f>[4]Omdannede_foderprodukter_husdyr!S43</f>
        <v>0</v>
      </c>
      <c r="T43">
        <f>[4]Omdannede_foderprodukter_husdyr!T43</f>
        <v>0</v>
      </c>
      <c r="U43">
        <f>[4]Omdannede_foderprodukter_husdyr!U43</f>
        <v>0</v>
      </c>
      <c r="V43">
        <f>[4]Omdannede_foderprodukter_husdyr!V43</f>
        <v>0</v>
      </c>
      <c r="W43">
        <f>[4]Omdannede_foderprodukter_husdyr!W43</f>
        <v>0</v>
      </c>
      <c r="X43">
        <f>[4]Omdannede_foderprodukter_husdyr!X43</f>
        <v>0</v>
      </c>
      <c r="Y43">
        <f>[4]Omdannede_foderprodukter_husdyr!Y43</f>
        <v>0</v>
      </c>
      <c r="Z43">
        <f>[4]Omdannede_foderprodukter_husdyr!Z43</f>
        <v>0</v>
      </c>
      <c r="AA43">
        <f>[4]Omdannede_foderprodukter_husdyr!AA43</f>
        <v>0</v>
      </c>
      <c r="AB43">
        <f>[4]Omdannede_foderprodukter_husdyr!AB43</f>
        <v>0</v>
      </c>
      <c r="AC43">
        <f>[4]Omdannede_foderprodukter_husdyr!AC43</f>
        <v>0</v>
      </c>
      <c r="AD43">
        <f>[4]Omdannede_foderprodukter_husdyr!AD43</f>
        <v>0</v>
      </c>
      <c r="AE43">
        <f>[4]Omdannede_foderprodukter_husdyr!AE43</f>
        <v>0</v>
      </c>
      <c r="AF43">
        <f>[4]Omdannede_foderprodukter_husdyr!AF43</f>
        <v>0</v>
      </c>
      <c r="AG43">
        <f>[4]Omdannede_foderprodukter_husdyr!AG43</f>
        <v>0</v>
      </c>
      <c r="AH43" t="str">
        <f>[4]Omdannede_foderprodukter_husdyr!AH43</f>
        <v/>
      </c>
      <c r="AI43" t="str">
        <f>[4]Omdannede_foderprodukter_husdyr!AI43</f>
        <v/>
      </c>
      <c r="AJ43" t="str">
        <f>[4]Omdannede_foderprodukter_husdyr!AJ43</f>
        <v/>
      </c>
      <c r="AK43" t="str">
        <f>[4]Omdannede_foderprodukter_husdyr!AK43</f>
        <v/>
      </c>
      <c r="AL43" t="str">
        <f>[4]Omdannede_foderprodukter_husdyr!AL43</f>
        <v/>
      </c>
      <c r="AM43" t="str">
        <f>[4]Omdannede_foderprodukter_husdyr!AM43</f>
        <v/>
      </c>
      <c r="AN43">
        <f>[4]Omdannede_foderprodukter_husdyr!AN43</f>
        <v>0</v>
      </c>
      <c r="AO43">
        <f>[4]Omdannede_foderprodukter_husdyr!AO43</f>
        <v>0</v>
      </c>
      <c r="AP43">
        <f>[4]Omdannede_foderprodukter_husdyr!AP43</f>
        <v>0</v>
      </c>
      <c r="AQ43">
        <f>[4]Omdannede_foderprodukter_husdyr!AQ43</f>
        <v>0</v>
      </c>
      <c r="AR43">
        <f>[4]Omdannede_foderprodukter_husdyr!AR43</f>
        <v>0</v>
      </c>
      <c r="AS43">
        <f>[4]Omdannede_foderprodukter_husdyr!AS43</f>
        <v>0</v>
      </c>
      <c r="AT43">
        <f>[4]Omdannede_foderprodukter_husdyr!AT43</f>
        <v>0</v>
      </c>
      <c r="AU43">
        <f>[4]Omdannede_foderprodukter_husdyr!AU43</f>
        <v>0</v>
      </c>
      <c r="AV43">
        <f>[4]Omdannede_foderprodukter_husdyr!AV43</f>
        <v>0</v>
      </c>
      <c r="AW43">
        <f>[4]Omdannede_foderprodukter_husdyr!AW43</f>
        <v>0</v>
      </c>
      <c r="AX43">
        <f>[4]Omdannede_foderprodukter_husdyr!AX43</f>
        <v>0</v>
      </c>
      <c r="AY43">
        <f>[4]Omdannede_foderprodukter_husdyr!AY43</f>
        <v>0</v>
      </c>
      <c r="AZ43">
        <f>[4]Omdannede_foderprodukter_husdyr!AZ43</f>
        <v>0</v>
      </c>
      <c r="BA43">
        <f>[4]Omdannede_foderprodukter_husdyr!BA43</f>
        <v>0</v>
      </c>
      <c r="BB43">
        <f>[4]Omdannede_foderprodukter_husdyr!BB43</f>
        <v>0</v>
      </c>
      <c r="BC43">
        <f>[4]Omdannede_foderprodukter_husdyr!BC43</f>
        <v>0</v>
      </c>
      <c r="BD43">
        <f>[4]Omdannede_foderprodukter_husdyr!BD43</f>
        <v>0</v>
      </c>
      <c r="BE43">
        <f>[4]Omdannede_foderprodukter_husdyr!BE43</f>
        <v>0</v>
      </c>
      <c r="BF43" s="38">
        <f>[4]Omdannede_foderprodukter_husdyr!BF43</f>
        <v>0</v>
      </c>
      <c r="BG43">
        <f>[4]Omdannede_foderprodukter_husdyr!BG43</f>
        <v>0</v>
      </c>
      <c r="BH43">
        <f>[4]Omdannede_foderprodukter_husdyr!BH43</f>
        <v>0</v>
      </c>
      <c r="BI43">
        <f>[4]Omdannede_foderprodukter_husdyr!BI43</f>
        <v>0</v>
      </c>
      <c r="BJ43">
        <f>[4]Omdannede_foderprodukter_husdyr!BJ43</f>
        <v>0</v>
      </c>
      <c r="BK43">
        <f>[4]Omdannede_foderprodukter_husdyr!BK43</f>
        <v>0</v>
      </c>
      <c r="BL43">
        <f>[4]Omdannede_foderprodukter_husdyr!BL43</f>
        <v>0</v>
      </c>
      <c r="BM43">
        <f>[4]Omdannede_foderprodukter_husdyr!BM43</f>
        <v>0</v>
      </c>
      <c r="BN43">
        <f>[4]Omdannede_foderprodukter_husdyr!BN43</f>
        <v>0</v>
      </c>
      <c r="BO43">
        <f>[4]Omdannede_foderprodukter_husdyr!BO43</f>
        <v>0</v>
      </c>
      <c r="BP43">
        <f>[4]Omdannede_foderprodukter_husdyr!BP43</f>
        <v>0</v>
      </c>
      <c r="BQ43">
        <f>[4]Omdannede_foderprodukter_husdyr!BQ43</f>
        <v>0</v>
      </c>
      <c r="BR43">
        <f>[4]Omdannede_foderprodukter_husdyr!BR43</f>
        <v>0</v>
      </c>
      <c r="BS43">
        <f>[4]Omdannede_foderprodukter_husdyr!BS43</f>
        <v>0</v>
      </c>
      <c r="BT43">
        <f>[4]Omdannede_foderprodukter_husdyr!BT43</f>
        <v>0</v>
      </c>
      <c r="BU43">
        <f>[4]Omdannede_foderprodukter_husdyr!BU43</f>
        <v>0</v>
      </c>
    </row>
    <row r="44" spans="1:73" x14ac:dyDescent="0.3">
      <c r="A44">
        <f>[4]Omdannede_foderprodukter_husdyr!A44</f>
        <v>40</v>
      </c>
      <c r="B44">
        <f>[4]Omdannede_foderprodukter_husdyr!B44</f>
        <v>0</v>
      </c>
      <c r="C44">
        <f>[4]Omdannede_foderprodukter_husdyr!C44</f>
        <v>0</v>
      </c>
      <c r="D44">
        <f>[4]Omdannede_foderprodukter_husdyr!D44</f>
        <v>0</v>
      </c>
      <c r="E44">
        <f>[4]Omdannede_foderprodukter_husdyr!E44</f>
        <v>0</v>
      </c>
      <c r="F44">
        <f>[4]Omdannede_foderprodukter_husdyr!F44</f>
        <v>0</v>
      </c>
      <c r="G44">
        <f>[4]Omdannede_foderprodukter_husdyr!G44</f>
        <v>0</v>
      </c>
      <c r="H44">
        <f>[4]Omdannede_foderprodukter_husdyr!H44</f>
        <v>0</v>
      </c>
      <c r="I44">
        <f>[4]Omdannede_foderprodukter_husdyr!I44</f>
        <v>0</v>
      </c>
      <c r="J44">
        <f>[4]Omdannede_foderprodukter_husdyr!J44</f>
        <v>0</v>
      </c>
      <c r="K44">
        <f>[4]Omdannede_foderprodukter_husdyr!K44</f>
        <v>0</v>
      </c>
      <c r="L44">
        <f>[4]Omdannede_foderprodukter_husdyr!L44</f>
        <v>0</v>
      </c>
      <c r="M44">
        <f>[4]Omdannede_foderprodukter_husdyr!M44</f>
        <v>0</v>
      </c>
      <c r="N44">
        <f>[4]Omdannede_foderprodukter_husdyr!N44</f>
        <v>0</v>
      </c>
      <c r="O44">
        <f>[4]Omdannede_foderprodukter_husdyr!O44</f>
        <v>0</v>
      </c>
      <c r="P44">
        <f>[4]Omdannede_foderprodukter_husdyr!P44</f>
        <v>0</v>
      </c>
      <c r="Q44">
        <f>[4]Omdannede_foderprodukter_husdyr!Q44</f>
        <v>0</v>
      </c>
      <c r="R44">
        <f>[4]Omdannede_foderprodukter_husdyr!R44</f>
        <v>0</v>
      </c>
      <c r="S44">
        <f>[4]Omdannede_foderprodukter_husdyr!S44</f>
        <v>0</v>
      </c>
      <c r="T44">
        <f>[4]Omdannede_foderprodukter_husdyr!T44</f>
        <v>0</v>
      </c>
      <c r="U44">
        <f>[4]Omdannede_foderprodukter_husdyr!U44</f>
        <v>0</v>
      </c>
      <c r="V44">
        <f>[4]Omdannede_foderprodukter_husdyr!V44</f>
        <v>0</v>
      </c>
      <c r="W44">
        <f>[4]Omdannede_foderprodukter_husdyr!W44</f>
        <v>0</v>
      </c>
      <c r="X44">
        <f>[4]Omdannede_foderprodukter_husdyr!X44</f>
        <v>0</v>
      </c>
      <c r="Y44">
        <f>[4]Omdannede_foderprodukter_husdyr!Y44</f>
        <v>0</v>
      </c>
      <c r="Z44">
        <f>[4]Omdannede_foderprodukter_husdyr!Z44</f>
        <v>0</v>
      </c>
      <c r="AA44">
        <f>[4]Omdannede_foderprodukter_husdyr!AA44</f>
        <v>0</v>
      </c>
      <c r="AB44">
        <f>[4]Omdannede_foderprodukter_husdyr!AB44</f>
        <v>0</v>
      </c>
      <c r="AC44">
        <f>[4]Omdannede_foderprodukter_husdyr!AC44</f>
        <v>0</v>
      </c>
      <c r="AD44">
        <f>[4]Omdannede_foderprodukter_husdyr!AD44</f>
        <v>0</v>
      </c>
      <c r="AE44">
        <f>[4]Omdannede_foderprodukter_husdyr!AE44</f>
        <v>0</v>
      </c>
      <c r="AF44">
        <f>[4]Omdannede_foderprodukter_husdyr!AF44</f>
        <v>0</v>
      </c>
      <c r="AG44">
        <f>[4]Omdannede_foderprodukter_husdyr!AG44</f>
        <v>0</v>
      </c>
      <c r="AH44" t="str">
        <f>[4]Omdannede_foderprodukter_husdyr!AH44</f>
        <v/>
      </c>
      <c r="AI44" t="str">
        <f>[4]Omdannede_foderprodukter_husdyr!AI44</f>
        <v/>
      </c>
      <c r="AJ44" t="str">
        <f>[4]Omdannede_foderprodukter_husdyr!AJ44</f>
        <v/>
      </c>
      <c r="AK44" t="str">
        <f>[4]Omdannede_foderprodukter_husdyr!AK44</f>
        <v/>
      </c>
      <c r="AL44" t="str">
        <f>[4]Omdannede_foderprodukter_husdyr!AL44</f>
        <v/>
      </c>
      <c r="AM44" t="str">
        <f>[4]Omdannede_foderprodukter_husdyr!AM44</f>
        <v/>
      </c>
      <c r="AN44">
        <f>[4]Omdannede_foderprodukter_husdyr!AN44</f>
        <v>0</v>
      </c>
      <c r="AO44">
        <f>[4]Omdannede_foderprodukter_husdyr!AO44</f>
        <v>0</v>
      </c>
      <c r="AP44">
        <f>[4]Omdannede_foderprodukter_husdyr!AP44</f>
        <v>0</v>
      </c>
      <c r="AQ44">
        <f>[4]Omdannede_foderprodukter_husdyr!AQ44</f>
        <v>0</v>
      </c>
      <c r="AR44">
        <f>[4]Omdannede_foderprodukter_husdyr!AR44</f>
        <v>0</v>
      </c>
      <c r="AS44">
        <f>[4]Omdannede_foderprodukter_husdyr!AS44</f>
        <v>0</v>
      </c>
      <c r="AT44">
        <f>[4]Omdannede_foderprodukter_husdyr!AT44</f>
        <v>0</v>
      </c>
      <c r="AU44">
        <f>[4]Omdannede_foderprodukter_husdyr!AU44</f>
        <v>0</v>
      </c>
      <c r="AV44">
        <f>[4]Omdannede_foderprodukter_husdyr!AV44</f>
        <v>0</v>
      </c>
      <c r="AW44">
        <f>[4]Omdannede_foderprodukter_husdyr!AW44</f>
        <v>0</v>
      </c>
      <c r="AX44">
        <f>[4]Omdannede_foderprodukter_husdyr!AX44</f>
        <v>0</v>
      </c>
      <c r="AY44">
        <f>[4]Omdannede_foderprodukter_husdyr!AY44</f>
        <v>0</v>
      </c>
      <c r="AZ44">
        <f>[4]Omdannede_foderprodukter_husdyr!AZ44</f>
        <v>0</v>
      </c>
      <c r="BA44">
        <f>[4]Omdannede_foderprodukter_husdyr!BA44</f>
        <v>0</v>
      </c>
      <c r="BB44">
        <f>[4]Omdannede_foderprodukter_husdyr!BB44</f>
        <v>0</v>
      </c>
      <c r="BC44">
        <f>[4]Omdannede_foderprodukter_husdyr!BC44</f>
        <v>0</v>
      </c>
      <c r="BD44">
        <f>[4]Omdannede_foderprodukter_husdyr!BD44</f>
        <v>0</v>
      </c>
      <c r="BE44">
        <f>[4]Omdannede_foderprodukter_husdyr!BE44</f>
        <v>0</v>
      </c>
      <c r="BF44" s="38">
        <f>[4]Omdannede_foderprodukter_husdyr!BF44</f>
        <v>0</v>
      </c>
      <c r="BG44">
        <f>[4]Omdannede_foderprodukter_husdyr!BG44</f>
        <v>0</v>
      </c>
      <c r="BH44">
        <f>[4]Omdannede_foderprodukter_husdyr!BH44</f>
        <v>0</v>
      </c>
      <c r="BI44">
        <f>[4]Omdannede_foderprodukter_husdyr!BI44</f>
        <v>0</v>
      </c>
      <c r="BJ44">
        <f>[4]Omdannede_foderprodukter_husdyr!BJ44</f>
        <v>0</v>
      </c>
      <c r="BK44">
        <f>[4]Omdannede_foderprodukter_husdyr!BK44</f>
        <v>0</v>
      </c>
      <c r="BL44">
        <f>[4]Omdannede_foderprodukter_husdyr!BL44</f>
        <v>0</v>
      </c>
      <c r="BM44">
        <f>[4]Omdannede_foderprodukter_husdyr!BM44</f>
        <v>0</v>
      </c>
      <c r="BN44">
        <f>[4]Omdannede_foderprodukter_husdyr!BN44</f>
        <v>0</v>
      </c>
      <c r="BO44">
        <f>[4]Omdannede_foderprodukter_husdyr!BO44</f>
        <v>0</v>
      </c>
      <c r="BP44">
        <f>[4]Omdannede_foderprodukter_husdyr!BP44</f>
        <v>0</v>
      </c>
      <c r="BQ44">
        <f>[4]Omdannede_foderprodukter_husdyr!BQ44</f>
        <v>0</v>
      </c>
      <c r="BR44">
        <f>[4]Omdannede_foderprodukter_husdyr!BR44</f>
        <v>0</v>
      </c>
      <c r="BS44">
        <f>[4]Omdannede_foderprodukter_husdyr!BS44</f>
        <v>0</v>
      </c>
      <c r="BT44">
        <f>[4]Omdannede_foderprodukter_husdyr!BT44</f>
        <v>0</v>
      </c>
      <c r="BU44">
        <f>[4]Omdannede_foderprodukter_husdyr!BU44</f>
        <v>0</v>
      </c>
    </row>
    <row r="45" spans="1:73" x14ac:dyDescent="0.3">
      <c r="A45">
        <f>[4]Omdannede_foderprodukter_husdyr!A45</f>
        <v>41</v>
      </c>
      <c r="B45">
        <f>[4]Omdannede_foderprodukter_husdyr!B45</f>
        <v>0</v>
      </c>
      <c r="C45">
        <f>[4]Omdannede_foderprodukter_husdyr!C45</f>
        <v>0</v>
      </c>
      <c r="D45">
        <f>[4]Omdannede_foderprodukter_husdyr!D45</f>
        <v>0</v>
      </c>
      <c r="E45">
        <f>[4]Omdannede_foderprodukter_husdyr!E45</f>
        <v>0</v>
      </c>
      <c r="F45">
        <f>[4]Omdannede_foderprodukter_husdyr!F45</f>
        <v>0</v>
      </c>
      <c r="G45">
        <f>[4]Omdannede_foderprodukter_husdyr!G45</f>
        <v>0</v>
      </c>
      <c r="H45">
        <f>[4]Omdannede_foderprodukter_husdyr!H45</f>
        <v>0</v>
      </c>
      <c r="I45">
        <f>[4]Omdannede_foderprodukter_husdyr!I45</f>
        <v>0</v>
      </c>
      <c r="J45">
        <f>[4]Omdannede_foderprodukter_husdyr!J45</f>
        <v>0</v>
      </c>
      <c r="K45">
        <f>[4]Omdannede_foderprodukter_husdyr!K45</f>
        <v>0</v>
      </c>
      <c r="L45">
        <f>[4]Omdannede_foderprodukter_husdyr!L45</f>
        <v>0</v>
      </c>
      <c r="M45">
        <f>[4]Omdannede_foderprodukter_husdyr!M45</f>
        <v>0</v>
      </c>
      <c r="N45">
        <f>[4]Omdannede_foderprodukter_husdyr!N45</f>
        <v>0</v>
      </c>
      <c r="O45">
        <f>[4]Omdannede_foderprodukter_husdyr!O45</f>
        <v>0</v>
      </c>
      <c r="P45">
        <f>[4]Omdannede_foderprodukter_husdyr!P45</f>
        <v>0</v>
      </c>
      <c r="Q45">
        <f>[4]Omdannede_foderprodukter_husdyr!Q45</f>
        <v>0</v>
      </c>
      <c r="R45">
        <f>[4]Omdannede_foderprodukter_husdyr!R45</f>
        <v>0</v>
      </c>
      <c r="S45">
        <f>[4]Omdannede_foderprodukter_husdyr!S45</f>
        <v>0</v>
      </c>
      <c r="T45">
        <f>[4]Omdannede_foderprodukter_husdyr!T45</f>
        <v>0</v>
      </c>
      <c r="U45">
        <f>[4]Omdannede_foderprodukter_husdyr!U45</f>
        <v>0</v>
      </c>
      <c r="V45">
        <f>[4]Omdannede_foderprodukter_husdyr!V45</f>
        <v>0</v>
      </c>
      <c r="W45">
        <f>[4]Omdannede_foderprodukter_husdyr!W45</f>
        <v>0</v>
      </c>
      <c r="X45">
        <f>[4]Omdannede_foderprodukter_husdyr!X45</f>
        <v>0</v>
      </c>
      <c r="Y45">
        <f>[4]Omdannede_foderprodukter_husdyr!Y45</f>
        <v>0</v>
      </c>
      <c r="Z45">
        <f>[4]Omdannede_foderprodukter_husdyr!Z45</f>
        <v>0</v>
      </c>
      <c r="AA45">
        <f>[4]Omdannede_foderprodukter_husdyr!AA45</f>
        <v>0</v>
      </c>
      <c r="AB45">
        <f>[4]Omdannede_foderprodukter_husdyr!AB45</f>
        <v>0</v>
      </c>
      <c r="AC45">
        <f>[4]Omdannede_foderprodukter_husdyr!AC45</f>
        <v>0</v>
      </c>
      <c r="AD45">
        <f>[4]Omdannede_foderprodukter_husdyr!AD45</f>
        <v>0</v>
      </c>
      <c r="AE45">
        <f>[4]Omdannede_foderprodukter_husdyr!AE45</f>
        <v>0</v>
      </c>
      <c r="AF45">
        <f>[4]Omdannede_foderprodukter_husdyr!AF45</f>
        <v>0</v>
      </c>
      <c r="AG45">
        <f>[4]Omdannede_foderprodukter_husdyr!AG45</f>
        <v>0</v>
      </c>
      <c r="AH45" t="str">
        <f>[4]Omdannede_foderprodukter_husdyr!AH45</f>
        <v/>
      </c>
      <c r="AI45" t="str">
        <f>[4]Omdannede_foderprodukter_husdyr!AI45</f>
        <v/>
      </c>
      <c r="AJ45" t="str">
        <f>[4]Omdannede_foderprodukter_husdyr!AJ45</f>
        <v/>
      </c>
      <c r="AK45" t="str">
        <f>[4]Omdannede_foderprodukter_husdyr!AK45</f>
        <v/>
      </c>
      <c r="AL45" t="str">
        <f>[4]Omdannede_foderprodukter_husdyr!AL45</f>
        <v/>
      </c>
      <c r="AM45" t="str">
        <f>[4]Omdannede_foderprodukter_husdyr!AM45</f>
        <v/>
      </c>
      <c r="AN45">
        <f>[4]Omdannede_foderprodukter_husdyr!AN45</f>
        <v>0</v>
      </c>
      <c r="AO45">
        <f>[4]Omdannede_foderprodukter_husdyr!AO45</f>
        <v>0</v>
      </c>
      <c r="AP45">
        <f>[4]Omdannede_foderprodukter_husdyr!AP45</f>
        <v>0</v>
      </c>
      <c r="AQ45">
        <f>[4]Omdannede_foderprodukter_husdyr!AQ45</f>
        <v>0</v>
      </c>
      <c r="AR45">
        <f>[4]Omdannede_foderprodukter_husdyr!AR45</f>
        <v>0</v>
      </c>
      <c r="AS45">
        <f>[4]Omdannede_foderprodukter_husdyr!AS45</f>
        <v>0</v>
      </c>
      <c r="AT45">
        <f>[4]Omdannede_foderprodukter_husdyr!AT45</f>
        <v>0</v>
      </c>
      <c r="AU45">
        <f>[4]Omdannede_foderprodukter_husdyr!AU45</f>
        <v>0</v>
      </c>
      <c r="AV45">
        <f>[4]Omdannede_foderprodukter_husdyr!AV45</f>
        <v>0</v>
      </c>
      <c r="AW45">
        <f>[4]Omdannede_foderprodukter_husdyr!AW45</f>
        <v>0</v>
      </c>
      <c r="AX45">
        <f>[4]Omdannede_foderprodukter_husdyr!AX45</f>
        <v>0</v>
      </c>
      <c r="AY45">
        <f>[4]Omdannede_foderprodukter_husdyr!AY45</f>
        <v>0</v>
      </c>
      <c r="AZ45">
        <f>[4]Omdannede_foderprodukter_husdyr!AZ45</f>
        <v>0</v>
      </c>
      <c r="BA45">
        <f>[4]Omdannede_foderprodukter_husdyr!BA45</f>
        <v>0</v>
      </c>
      <c r="BB45">
        <f>[4]Omdannede_foderprodukter_husdyr!BB45</f>
        <v>0</v>
      </c>
      <c r="BC45">
        <f>[4]Omdannede_foderprodukter_husdyr!BC45</f>
        <v>0</v>
      </c>
      <c r="BD45">
        <f>[4]Omdannede_foderprodukter_husdyr!BD45</f>
        <v>0</v>
      </c>
      <c r="BE45">
        <f>[4]Omdannede_foderprodukter_husdyr!BE45</f>
        <v>0</v>
      </c>
      <c r="BF45" s="38">
        <f>[4]Omdannede_foderprodukter_husdyr!BF45</f>
        <v>0</v>
      </c>
      <c r="BG45">
        <f>[4]Omdannede_foderprodukter_husdyr!BG45</f>
        <v>0</v>
      </c>
      <c r="BH45">
        <f>[4]Omdannede_foderprodukter_husdyr!BH45</f>
        <v>0</v>
      </c>
      <c r="BI45">
        <f>[4]Omdannede_foderprodukter_husdyr!BI45</f>
        <v>0</v>
      </c>
      <c r="BJ45">
        <f>[4]Omdannede_foderprodukter_husdyr!BJ45</f>
        <v>0</v>
      </c>
      <c r="BK45">
        <f>[4]Omdannede_foderprodukter_husdyr!BK45</f>
        <v>0</v>
      </c>
      <c r="BL45">
        <f>[4]Omdannede_foderprodukter_husdyr!BL45</f>
        <v>0</v>
      </c>
      <c r="BM45">
        <f>[4]Omdannede_foderprodukter_husdyr!BM45</f>
        <v>0</v>
      </c>
      <c r="BN45">
        <f>[4]Omdannede_foderprodukter_husdyr!BN45</f>
        <v>0</v>
      </c>
      <c r="BO45">
        <f>[4]Omdannede_foderprodukter_husdyr!BO45</f>
        <v>0</v>
      </c>
      <c r="BP45">
        <f>[4]Omdannede_foderprodukter_husdyr!BP45</f>
        <v>0</v>
      </c>
      <c r="BQ45">
        <f>[4]Omdannede_foderprodukter_husdyr!BQ45</f>
        <v>0</v>
      </c>
      <c r="BR45">
        <f>[4]Omdannede_foderprodukter_husdyr!BR45</f>
        <v>0</v>
      </c>
      <c r="BS45">
        <f>[4]Omdannede_foderprodukter_husdyr!BS45</f>
        <v>0</v>
      </c>
      <c r="BT45">
        <f>[4]Omdannede_foderprodukter_husdyr!BT45</f>
        <v>0</v>
      </c>
      <c r="BU45">
        <f>[4]Omdannede_foderprodukter_husdyr!BU45</f>
        <v>0</v>
      </c>
    </row>
    <row r="46" spans="1:73" x14ac:dyDescent="0.3">
      <c r="A46">
        <f>[4]Omdannede_foderprodukter_husdyr!A46</f>
        <v>42</v>
      </c>
      <c r="B46">
        <f>[4]Omdannede_foderprodukter_husdyr!B46</f>
        <v>0</v>
      </c>
      <c r="C46">
        <f>[4]Omdannede_foderprodukter_husdyr!C46</f>
        <v>0</v>
      </c>
      <c r="D46">
        <f>[4]Omdannede_foderprodukter_husdyr!D46</f>
        <v>0</v>
      </c>
      <c r="E46">
        <f>[4]Omdannede_foderprodukter_husdyr!E46</f>
        <v>0</v>
      </c>
      <c r="F46">
        <f>[4]Omdannede_foderprodukter_husdyr!F46</f>
        <v>0</v>
      </c>
      <c r="G46">
        <f>[4]Omdannede_foderprodukter_husdyr!G46</f>
        <v>0</v>
      </c>
      <c r="H46">
        <f>[4]Omdannede_foderprodukter_husdyr!H46</f>
        <v>0</v>
      </c>
      <c r="I46">
        <f>[4]Omdannede_foderprodukter_husdyr!I46</f>
        <v>0</v>
      </c>
      <c r="J46">
        <f>[4]Omdannede_foderprodukter_husdyr!J46</f>
        <v>0</v>
      </c>
      <c r="K46">
        <f>[4]Omdannede_foderprodukter_husdyr!K46</f>
        <v>0</v>
      </c>
      <c r="L46">
        <f>[4]Omdannede_foderprodukter_husdyr!L46</f>
        <v>0</v>
      </c>
      <c r="M46">
        <f>[4]Omdannede_foderprodukter_husdyr!M46</f>
        <v>0</v>
      </c>
      <c r="N46">
        <f>[4]Omdannede_foderprodukter_husdyr!N46</f>
        <v>0</v>
      </c>
      <c r="O46">
        <f>[4]Omdannede_foderprodukter_husdyr!O46</f>
        <v>0</v>
      </c>
      <c r="P46">
        <f>[4]Omdannede_foderprodukter_husdyr!P46</f>
        <v>0</v>
      </c>
      <c r="Q46">
        <f>[4]Omdannede_foderprodukter_husdyr!Q46</f>
        <v>0</v>
      </c>
      <c r="R46">
        <f>[4]Omdannede_foderprodukter_husdyr!R46</f>
        <v>0</v>
      </c>
      <c r="S46">
        <f>[4]Omdannede_foderprodukter_husdyr!S46</f>
        <v>0</v>
      </c>
      <c r="T46">
        <f>[4]Omdannede_foderprodukter_husdyr!T46</f>
        <v>0</v>
      </c>
      <c r="U46">
        <f>[4]Omdannede_foderprodukter_husdyr!U46</f>
        <v>0</v>
      </c>
      <c r="V46">
        <f>[4]Omdannede_foderprodukter_husdyr!V46</f>
        <v>0</v>
      </c>
      <c r="W46">
        <f>[4]Omdannede_foderprodukter_husdyr!W46</f>
        <v>0</v>
      </c>
      <c r="X46">
        <f>[4]Omdannede_foderprodukter_husdyr!X46</f>
        <v>0</v>
      </c>
      <c r="Y46">
        <f>[4]Omdannede_foderprodukter_husdyr!Y46</f>
        <v>0</v>
      </c>
      <c r="Z46">
        <f>[4]Omdannede_foderprodukter_husdyr!Z46</f>
        <v>0</v>
      </c>
      <c r="AA46">
        <f>[4]Omdannede_foderprodukter_husdyr!AA46</f>
        <v>0</v>
      </c>
      <c r="AB46">
        <f>[4]Omdannede_foderprodukter_husdyr!AB46</f>
        <v>0</v>
      </c>
      <c r="AC46">
        <f>[4]Omdannede_foderprodukter_husdyr!AC46</f>
        <v>0</v>
      </c>
      <c r="AD46">
        <f>[4]Omdannede_foderprodukter_husdyr!AD46</f>
        <v>0</v>
      </c>
      <c r="AE46">
        <f>[4]Omdannede_foderprodukter_husdyr!AE46</f>
        <v>0</v>
      </c>
      <c r="AF46">
        <f>[4]Omdannede_foderprodukter_husdyr!AF46</f>
        <v>0</v>
      </c>
      <c r="AG46">
        <f>[4]Omdannede_foderprodukter_husdyr!AG46</f>
        <v>0</v>
      </c>
      <c r="AH46" t="str">
        <f>[4]Omdannede_foderprodukter_husdyr!AH46</f>
        <v/>
      </c>
      <c r="AI46" t="str">
        <f>[4]Omdannede_foderprodukter_husdyr!AI46</f>
        <v/>
      </c>
      <c r="AJ46" t="str">
        <f>[4]Omdannede_foderprodukter_husdyr!AJ46</f>
        <v/>
      </c>
      <c r="AK46" t="str">
        <f>[4]Omdannede_foderprodukter_husdyr!AK46</f>
        <v/>
      </c>
      <c r="AL46" t="str">
        <f>[4]Omdannede_foderprodukter_husdyr!AL46</f>
        <v/>
      </c>
      <c r="AM46" t="str">
        <f>[4]Omdannede_foderprodukter_husdyr!AM46</f>
        <v/>
      </c>
      <c r="AN46">
        <f>[4]Omdannede_foderprodukter_husdyr!AN46</f>
        <v>0</v>
      </c>
      <c r="AO46">
        <f>[4]Omdannede_foderprodukter_husdyr!AO46</f>
        <v>0</v>
      </c>
      <c r="AP46">
        <f>[4]Omdannede_foderprodukter_husdyr!AP46</f>
        <v>0</v>
      </c>
      <c r="AQ46">
        <f>[4]Omdannede_foderprodukter_husdyr!AQ46</f>
        <v>0</v>
      </c>
      <c r="AR46">
        <f>[4]Omdannede_foderprodukter_husdyr!AR46</f>
        <v>0</v>
      </c>
      <c r="AS46">
        <f>[4]Omdannede_foderprodukter_husdyr!AS46</f>
        <v>0</v>
      </c>
      <c r="AT46">
        <f>[4]Omdannede_foderprodukter_husdyr!AT46</f>
        <v>0</v>
      </c>
      <c r="AU46">
        <f>[4]Omdannede_foderprodukter_husdyr!AU46</f>
        <v>0</v>
      </c>
      <c r="AV46">
        <f>[4]Omdannede_foderprodukter_husdyr!AV46</f>
        <v>0</v>
      </c>
      <c r="AW46">
        <f>[4]Omdannede_foderprodukter_husdyr!AW46</f>
        <v>0</v>
      </c>
      <c r="AX46">
        <f>[4]Omdannede_foderprodukter_husdyr!AX46</f>
        <v>0</v>
      </c>
      <c r="AY46">
        <f>[4]Omdannede_foderprodukter_husdyr!AY46</f>
        <v>0</v>
      </c>
      <c r="AZ46">
        <f>[4]Omdannede_foderprodukter_husdyr!AZ46</f>
        <v>0</v>
      </c>
      <c r="BA46">
        <f>[4]Omdannede_foderprodukter_husdyr!BA46</f>
        <v>0</v>
      </c>
      <c r="BB46">
        <f>[4]Omdannede_foderprodukter_husdyr!BB46</f>
        <v>0</v>
      </c>
      <c r="BC46">
        <f>[4]Omdannede_foderprodukter_husdyr!BC46</f>
        <v>0</v>
      </c>
      <c r="BD46">
        <f>[4]Omdannede_foderprodukter_husdyr!BD46</f>
        <v>0</v>
      </c>
      <c r="BE46">
        <f>[4]Omdannede_foderprodukter_husdyr!BE46</f>
        <v>0</v>
      </c>
      <c r="BF46" s="38">
        <f>[4]Omdannede_foderprodukter_husdyr!BF46</f>
        <v>0</v>
      </c>
      <c r="BG46">
        <f>[4]Omdannede_foderprodukter_husdyr!BG46</f>
        <v>0</v>
      </c>
      <c r="BH46">
        <f>[4]Omdannede_foderprodukter_husdyr!BH46</f>
        <v>0</v>
      </c>
      <c r="BI46">
        <f>[4]Omdannede_foderprodukter_husdyr!BI46</f>
        <v>0</v>
      </c>
      <c r="BJ46">
        <f>[4]Omdannede_foderprodukter_husdyr!BJ46</f>
        <v>0</v>
      </c>
      <c r="BK46">
        <f>[4]Omdannede_foderprodukter_husdyr!BK46</f>
        <v>0</v>
      </c>
      <c r="BL46">
        <f>[4]Omdannede_foderprodukter_husdyr!BL46</f>
        <v>0</v>
      </c>
      <c r="BM46">
        <f>[4]Omdannede_foderprodukter_husdyr!BM46</f>
        <v>0</v>
      </c>
      <c r="BN46">
        <f>[4]Omdannede_foderprodukter_husdyr!BN46</f>
        <v>0</v>
      </c>
      <c r="BO46">
        <f>[4]Omdannede_foderprodukter_husdyr!BO46</f>
        <v>0</v>
      </c>
      <c r="BP46">
        <f>[4]Omdannede_foderprodukter_husdyr!BP46</f>
        <v>0</v>
      </c>
      <c r="BQ46">
        <f>[4]Omdannede_foderprodukter_husdyr!BQ46</f>
        <v>0</v>
      </c>
      <c r="BR46">
        <f>[4]Omdannede_foderprodukter_husdyr!BR46</f>
        <v>0</v>
      </c>
      <c r="BS46">
        <f>[4]Omdannede_foderprodukter_husdyr!BS46</f>
        <v>0</v>
      </c>
      <c r="BT46">
        <f>[4]Omdannede_foderprodukter_husdyr!BT46</f>
        <v>0</v>
      </c>
      <c r="BU46">
        <f>[4]Omdannede_foderprodukter_husdyr!BU46</f>
        <v>0</v>
      </c>
    </row>
    <row r="47" spans="1:73" x14ac:dyDescent="0.3">
      <c r="A47">
        <f>[4]Omdannede_foderprodukter_husdyr!A47</f>
        <v>43</v>
      </c>
      <c r="B47">
        <f>[4]Omdannede_foderprodukter_husdyr!B47</f>
        <v>0</v>
      </c>
      <c r="C47">
        <f>[4]Omdannede_foderprodukter_husdyr!C47</f>
        <v>0</v>
      </c>
      <c r="D47">
        <f>[4]Omdannede_foderprodukter_husdyr!D47</f>
        <v>0</v>
      </c>
      <c r="E47">
        <f>[4]Omdannede_foderprodukter_husdyr!E47</f>
        <v>0</v>
      </c>
      <c r="F47">
        <f>[4]Omdannede_foderprodukter_husdyr!F47</f>
        <v>0</v>
      </c>
      <c r="G47">
        <f>[4]Omdannede_foderprodukter_husdyr!G47</f>
        <v>0</v>
      </c>
      <c r="H47">
        <f>[4]Omdannede_foderprodukter_husdyr!H47</f>
        <v>0</v>
      </c>
      <c r="I47">
        <f>[4]Omdannede_foderprodukter_husdyr!I47</f>
        <v>0</v>
      </c>
      <c r="J47">
        <f>[4]Omdannede_foderprodukter_husdyr!J47</f>
        <v>0</v>
      </c>
      <c r="K47">
        <f>[4]Omdannede_foderprodukter_husdyr!K47</f>
        <v>0</v>
      </c>
      <c r="L47">
        <f>[4]Omdannede_foderprodukter_husdyr!L47</f>
        <v>0</v>
      </c>
      <c r="M47">
        <f>[4]Omdannede_foderprodukter_husdyr!M47</f>
        <v>0</v>
      </c>
      <c r="N47">
        <f>[4]Omdannede_foderprodukter_husdyr!N47</f>
        <v>0</v>
      </c>
      <c r="O47">
        <f>[4]Omdannede_foderprodukter_husdyr!O47</f>
        <v>0</v>
      </c>
      <c r="P47">
        <f>[4]Omdannede_foderprodukter_husdyr!P47</f>
        <v>0</v>
      </c>
      <c r="Q47">
        <f>[4]Omdannede_foderprodukter_husdyr!Q47</f>
        <v>0</v>
      </c>
      <c r="R47">
        <f>[4]Omdannede_foderprodukter_husdyr!R47</f>
        <v>0</v>
      </c>
      <c r="S47">
        <f>[4]Omdannede_foderprodukter_husdyr!S47</f>
        <v>0</v>
      </c>
      <c r="T47">
        <f>[4]Omdannede_foderprodukter_husdyr!T47</f>
        <v>0</v>
      </c>
      <c r="U47">
        <f>[4]Omdannede_foderprodukter_husdyr!U47</f>
        <v>0</v>
      </c>
      <c r="V47">
        <f>[4]Omdannede_foderprodukter_husdyr!V47</f>
        <v>0</v>
      </c>
      <c r="W47">
        <f>[4]Omdannede_foderprodukter_husdyr!W47</f>
        <v>0</v>
      </c>
      <c r="X47">
        <f>[4]Omdannede_foderprodukter_husdyr!X47</f>
        <v>0</v>
      </c>
      <c r="Y47">
        <f>[4]Omdannede_foderprodukter_husdyr!Y47</f>
        <v>0</v>
      </c>
      <c r="Z47">
        <f>[4]Omdannede_foderprodukter_husdyr!Z47</f>
        <v>0</v>
      </c>
      <c r="AA47">
        <f>[4]Omdannede_foderprodukter_husdyr!AA47</f>
        <v>0</v>
      </c>
      <c r="AB47">
        <f>[4]Omdannede_foderprodukter_husdyr!AB47</f>
        <v>0</v>
      </c>
      <c r="AC47">
        <f>[4]Omdannede_foderprodukter_husdyr!AC47</f>
        <v>0</v>
      </c>
      <c r="AD47">
        <f>[4]Omdannede_foderprodukter_husdyr!AD47</f>
        <v>0</v>
      </c>
      <c r="AE47">
        <f>[4]Omdannede_foderprodukter_husdyr!AE47</f>
        <v>0</v>
      </c>
      <c r="AF47">
        <f>[4]Omdannede_foderprodukter_husdyr!AF47</f>
        <v>0</v>
      </c>
      <c r="AG47">
        <f>[4]Omdannede_foderprodukter_husdyr!AG47</f>
        <v>0</v>
      </c>
      <c r="AH47" t="str">
        <f>[4]Omdannede_foderprodukter_husdyr!AH47</f>
        <v/>
      </c>
      <c r="AI47" t="str">
        <f>[4]Omdannede_foderprodukter_husdyr!AI47</f>
        <v/>
      </c>
      <c r="AJ47" t="str">
        <f>[4]Omdannede_foderprodukter_husdyr!AJ47</f>
        <v/>
      </c>
      <c r="AK47" t="str">
        <f>[4]Omdannede_foderprodukter_husdyr!AK47</f>
        <v/>
      </c>
      <c r="AL47" t="str">
        <f>[4]Omdannede_foderprodukter_husdyr!AL47</f>
        <v/>
      </c>
      <c r="AM47" t="str">
        <f>[4]Omdannede_foderprodukter_husdyr!AM47</f>
        <v/>
      </c>
      <c r="AN47">
        <f>[4]Omdannede_foderprodukter_husdyr!AN47</f>
        <v>0</v>
      </c>
      <c r="AO47">
        <f>[4]Omdannede_foderprodukter_husdyr!AO47</f>
        <v>0</v>
      </c>
      <c r="AP47">
        <f>[4]Omdannede_foderprodukter_husdyr!AP47</f>
        <v>0</v>
      </c>
      <c r="AQ47">
        <f>[4]Omdannede_foderprodukter_husdyr!AQ47</f>
        <v>0</v>
      </c>
      <c r="AR47">
        <f>[4]Omdannede_foderprodukter_husdyr!AR47</f>
        <v>0</v>
      </c>
      <c r="AS47">
        <f>[4]Omdannede_foderprodukter_husdyr!AS47</f>
        <v>0</v>
      </c>
      <c r="AT47">
        <f>[4]Omdannede_foderprodukter_husdyr!AT47</f>
        <v>0</v>
      </c>
      <c r="AU47">
        <f>[4]Omdannede_foderprodukter_husdyr!AU47</f>
        <v>0</v>
      </c>
      <c r="AV47">
        <f>[4]Omdannede_foderprodukter_husdyr!AV47</f>
        <v>0</v>
      </c>
      <c r="AW47">
        <f>[4]Omdannede_foderprodukter_husdyr!AW47</f>
        <v>0</v>
      </c>
      <c r="AX47">
        <f>[4]Omdannede_foderprodukter_husdyr!AX47</f>
        <v>0</v>
      </c>
      <c r="AY47">
        <f>[4]Omdannede_foderprodukter_husdyr!AY47</f>
        <v>0</v>
      </c>
      <c r="AZ47">
        <f>[4]Omdannede_foderprodukter_husdyr!AZ47</f>
        <v>0</v>
      </c>
      <c r="BA47">
        <f>[4]Omdannede_foderprodukter_husdyr!BA47</f>
        <v>0</v>
      </c>
      <c r="BB47">
        <f>[4]Omdannede_foderprodukter_husdyr!BB47</f>
        <v>0</v>
      </c>
      <c r="BC47">
        <f>[4]Omdannede_foderprodukter_husdyr!BC47</f>
        <v>0</v>
      </c>
      <c r="BD47">
        <f>[4]Omdannede_foderprodukter_husdyr!BD47</f>
        <v>0</v>
      </c>
      <c r="BE47">
        <f>[4]Omdannede_foderprodukter_husdyr!BE47</f>
        <v>0</v>
      </c>
      <c r="BF47" s="38">
        <f>[4]Omdannede_foderprodukter_husdyr!BF47</f>
        <v>0</v>
      </c>
      <c r="BG47">
        <f>[4]Omdannede_foderprodukter_husdyr!BG47</f>
        <v>0</v>
      </c>
      <c r="BH47">
        <f>[4]Omdannede_foderprodukter_husdyr!BH47</f>
        <v>0</v>
      </c>
      <c r="BI47">
        <f>[4]Omdannede_foderprodukter_husdyr!BI47</f>
        <v>0</v>
      </c>
      <c r="BJ47">
        <f>[4]Omdannede_foderprodukter_husdyr!BJ47</f>
        <v>0</v>
      </c>
      <c r="BK47">
        <f>[4]Omdannede_foderprodukter_husdyr!BK47</f>
        <v>0</v>
      </c>
      <c r="BL47">
        <f>[4]Omdannede_foderprodukter_husdyr!BL47</f>
        <v>0</v>
      </c>
      <c r="BM47">
        <f>[4]Omdannede_foderprodukter_husdyr!BM47</f>
        <v>0</v>
      </c>
      <c r="BN47">
        <f>[4]Omdannede_foderprodukter_husdyr!BN47</f>
        <v>0</v>
      </c>
      <c r="BO47">
        <f>[4]Omdannede_foderprodukter_husdyr!BO47</f>
        <v>0</v>
      </c>
      <c r="BP47">
        <f>[4]Omdannede_foderprodukter_husdyr!BP47</f>
        <v>0</v>
      </c>
      <c r="BQ47">
        <f>[4]Omdannede_foderprodukter_husdyr!BQ47</f>
        <v>0</v>
      </c>
      <c r="BR47">
        <f>[4]Omdannede_foderprodukter_husdyr!BR47</f>
        <v>0</v>
      </c>
      <c r="BS47">
        <f>[4]Omdannede_foderprodukter_husdyr!BS47</f>
        <v>0</v>
      </c>
      <c r="BT47">
        <f>[4]Omdannede_foderprodukter_husdyr!BT47</f>
        <v>0</v>
      </c>
      <c r="BU47">
        <f>[4]Omdannede_foderprodukter_husdyr!BU47</f>
        <v>0</v>
      </c>
    </row>
    <row r="48" spans="1:73" x14ac:dyDescent="0.3">
      <c r="A48">
        <f>[4]Omdannede_foderprodukter_husdyr!A48</f>
        <v>44</v>
      </c>
      <c r="B48">
        <f>[4]Omdannede_foderprodukter_husdyr!B48</f>
        <v>0</v>
      </c>
      <c r="C48">
        <f>[4]Omdannede_foderprodukter_husdyr!C48</f>
        <v>0</v>
      </c>
      <c r="D48">
        <f>[4]Omdannede_foderprodukter_husdyr!D48</f>
        <v>0</v>
      </c>
      <c r="E48">
        <f>[4]Omdannede_foderprodukter_husdyr!E48</f>
        <v>0</v>
      </c>
      <c r="F48">
        <f>[4]Omdannede_foderprodukter_husdyr!F48</f>
        <v>0</v>
      </c>
      <c r="G48">
        <f>[4]Omdannede_foderprodukter_husdyr!G48</f>
        <v>0</v>
      </c>
      <c r="H48">
        <f>[4]Omdannede_foderprodukter_husdyr!H48</f>
        <v>0</v>
      </c>
      <c r="I48">
        <f>[4]Omdannede_foderprodukter_husdyr!I48</f>
        <v>0</v>
      </c>
      <c r="J48">
        <f>[4]Omdannede_foderprodukter_husdyr!J48</f>
        <v>0</v>
      </c>
      <c r="K48">
        <f>[4]Omdannede_foderprodukter_husdyr!K48</f>
        <v>0</v>
      </c>
      <c r="L48">
        <f>[4]Omdannede_foderprodukter_husdyr!L48</f>
        <v>0</v>
      </c>
      <c r="M48">
        <f>[4]Omdannede_foderprodukter_husdyr!M48</f>
        <v>0</v>
      </c>
      <c r="N48">
        <f>[4]Omdannede_foderprodukter_husdyr!N48</f>
        <v>0</v>
      </c>
      <c r="O48">
        <f>[4]Omdannede_foderprodukter_husdyr!O48</f>
        <v>0</v>
      </c>
      <c r="P48">
        <f>[4]Omdannede_foderprodukter_husdyr!P48</f>
        <v>0</v>
      </c>
      <c r="Q48">
        <f>[4]Omdannede_foderprodukter_husdyr!Q48</f>
        <v>0</v>
      </c>
      <c r="R48">
        <f>[4]Omdannede_foderprodukter_husdyr!R48</f>
        <v>0</v>
      </c>
      <c r="S48">
        <f>[4]Omdannede_foderprodukter_husdyr!S48</f>
        <v>0</v>
      </c>
      <c r="T48">
        <f>[4]Omdannede_foderprodukter_husdyr!T48</f>
        <v>0</v>
      </c>
      <c r="U48">
        <f>[4]Omdannede_foderprodukter_husdyr!U48</f>
        <v>0</v>
      </c>
      <c r="V48">
        <f>[4]Omdannede_foderprodukter_husdyr!V48</f>
        <v>0</v>
      </c>
      <c r="W48">
        <f>[4]Omdannede_foderprodukter_husdyr!W48</f>
        <v>0</v>
      </c>
      <c r="X48">
        <f>[4]Omdannede_foderprodukter_husdyr!X48</f>
        <v>0</v>
      </c>
      <c r="Y48">
        <f>[4]Omdannede_foderprodukter_husdyr!Y48</f>
        <v>0</v>
      </c>
      <c r="Z48">
        <f>[4]Omdannede_foderprodukter_husdyr!Z48</f>
        <v>0</v>
      </c>
      <c r="AA48">
        <f>[4]Omdannede_foderprodukter_husdyr!AA48</f>
        <v>0</v>
      </c>
      <c r="AB48">
        <f>[4]Omdannede_foderprodukter_husdyr!AB48</f>
        <v>0</v>
      </c>
      <c r="AC48">
        <f>[4]Omdannede_foderprodukter_husdyr!AC48</f>
        <v>0</v>
      </c>
      <c r="AD48">
        <f>[4]Omdannede_foderprodukter_husdyr!AD48</f>
        <v>0</v>
      </c>
      <c r="AE48">
        <f>[4]Omdannede_foderprodukter_husdyr!AE48</f>
        <v>0</v>
      </c>
      <c r="AF48">
        <f>[4]Omdannede_foderprodukter_husdyr!AF48</f>
        <v>0</v>
      </c>
      <c r="AG48">
        <f>[4]Omdannede_foderprodukter_husdyr!AG48</f>
        <v>0</v>
      </c>
      <c r="AH48" t="str">
        <f>[4]Omdannede_foderprodukter_husdyr!AH48</f>
        <v/>
      </c>
      <c r="AI48" t="str">
        <f>[4]Omdannede_foderprodukter_husdyr!AI48</f>
        <v/>
      </c>
      <c r="AJ48" t="str">
        <f>[4]Omdannede_foderprodukter_husdyr!AJ48</f>
        <v/>
      </c>
      <c r="AK48" t="str">
        <f>[4]Omdannede_foderprodukter_husdyr!AK48</f>
        <v/>
      </c>
      <c r="AL48" t="str">
        <f>[4]Omdannede_foderprodukter_husdyr!AL48</f>
        <v/>
      </c>
      <c r="AM48" t="str">
        <f>[4]Omdannede_foderprodukter_husdyr!AM48</f>
        <v/>
      </c>
      <c r="AN48">
        <f>[4]Omdannede_foderprodukter_husdyr!AN48</f>
        <v>0</v>
      </c>
      <c r="AO48">
        <f>[4]Omdannede_foderprodukter_husdyr!AO48</f>
        <v>0</v>
      </c>
      <c r="AP48">
        <f>[4]Omdannede_foderprodukter_husdyr!AP48</f>
        <v>0</v>
      </c>
      <c r="AQ48">
        <f>[4]Omdannede_foderprodukter_husdyr!AQ48</f>
        <v>0</v>
      </c>
      <c r="AR48">
        <f>[4]Omdannede_foderprodukter_husdyr!AR48</f>
        <v>0</v>
      </c>
      <c r="AS48">
        <f>[4]Omdannede_foderprodukter_husdyr!AS48</f>
        <v>0</v>
      </c>
      <c r="AT48">
        <f>[4]Omdannede_foderprodukter_husdyr!AT48</f>
        <v>0</v>
      </c>
      <c r="AU48">
        <f>[4]Omdannede_foderprodukter_husdyr!AU48</f>
        <v>0</v>
      </c>
      <c r="AV48">
        <f>[4]Omdannede_foderprodukter_husdyr!AV48</f>
        <v>0</v>
      </c>
      <c r="AW48">
        <f>[4]Omdannede_foderprodukter_husdyr!AW48</f>
        <v>0</v>
      </c>
      <c r="AX48">
        <f>[4]Omdannede_foderprodukter_husdyr!AX48</f>
        <v>0</v>
      </c>
      <c r="AY48">
        <f>[4]Omdannede_foderprodukter_husdyr!AY48</f>
        <v>0</v>
      </c>
      <c r="AZ48">
        <f>[4]Omdannede_foderprodukter_husdyr!AZ48</f>
        <v>0</v>
      </c>
      <c r="BA48">
        <f>[4]Omdannede_foderprodukter_husdyr!BA48</f>
        <v>0</v>
      </c>
      <c r="BB48">
        <f>[4]Omdannede_foderprodukter_husdyr!BB48</f>
        <v>0</v>
      </c>
      <c r="BC48">
        <f>[4]Omdannede_foderprodukter_husdyr!BC48</f>
        <v>0</v>
      </c>
      <c r="BD48">
        <f>[4]Omdannede_foderprodukter_husdyr!BD48</f>
        <v>0</v>
      </c>
      <c r="BE48">
        <f>[4]Omdannede_foderprodukter_husdyr!BE48</f>
        <v>0</v>
      </c>
      <c r="BF48" s="38">
        <f>[4]Omdannede_foderprodukter_husdyr!BF48</f>
        <v>0</v>
      </c>
      <c r="BG48">
        <f>[4]Omdannede_foderprodukter_husdyr!BG48</f>
        <v>0</v>
      </c>
      <c r="BH48">
        <f>[4]Omdannede_foderprodukter_husdyr!BH48</f>
        <v>0</v>
      </c>
      <c r="BI48">
        <f>[4]Omdannede_foderprodukter_husdyr!BI48</f>
        <v>0</v>
      </c>
      <c r="BJ48">
        <f>[4]Omdannede_foderprodukter_husdyr!BJ48</f>
        <v>0</v>
      </c>
      <c r="BK48">
        <f>[4]Omdannede_foderprodukter_husdyr!BK48</f>
        <v>0</v>
      </c>
      <c r="BL48">
        <f>[4]Omdannede_foderprodukter_husdyr!BL48</f>
        <v>0</v>
      </c>
      <c r="BM48">
        <f>[4]Omdannede_foderprodukter_husdyr!BM48</f>
        <v>0</v>
      </c>
      <c r="BN48">
        <f>[4]Omdannede_foderprodukter_husdyr!BN48</f>
        <v>0</v>
      </c>
      <c r="BO48">
        <f>[4]Omdannede_foderprodukter_husdyr!BO48</f>
        <v>0</v>
      </c>
      <c r="BP48">
        <f>[4]Omdannede_foderprodukter_husdyr!BP48</f>
        <v>0</v>
      </c>
      <c r="BQ48">
        <f>[4]Omdannede_foderprodukter_husdyr!BQ48</f>
        <v>0</v>
      </c>
      <c r="BR48">
        <f>[4]Omdannede_foderprodukter_husdyr!BR48</f>
        <v>0</v>
      </c>
      <c r="BS48">
        <f>[4]Omdannede_foderprodukter_husdyr!BS48</f>
        <v>0</v>
      </c>
      <c r="BT48">
        <f>[4]Omdannede_foderprodukter_husdyr!BT48</f>
        <v>0</v>
      </c>
      <c r="BU48">
        <f>[4]Omdannede_foderprodukter_husdyr!BU48</f>
        <v>0</v>
      </c>
    </row>
    <row r="49" spans="1:73" x14ac:dyDescent="0.3">
      <c r="A49">
        <f>[4]Omdannede_foderprodukter_husdyr!A49</f>
        <v>45</v>
      </c>
      <c r="B49">
        <f>[4]Omdannede_foderprodukter_husdyr!B49</f>
        <v>0</v>
      </c>
      <c r="C49">
        <f>[4]Omdannede_foderprodukter_husdyr!C49</f>
        <v>0</v>
      </c>
      <c r="D49">
        <f>[4]Omdannede_foderprodukter_husdyr!D49</f>
        <v>0</v>
      </c>
      <c r="E49">
        <f>[4]Omdannede_foderprodukter_husdyr!E49</f>
        <v>0</v>
      </c>
      <c r="F49">
        <f>[4]Omdannede_foderprodukter_husdyr!F49</f>
        <v>0</v>
      </c>
      <c r="G49">
        <f>[4]Omdannede_foderprodukter_husdyr!G49</f>
        <v>0</v>
      </c>
      <c r="H49">
        <f>[4]Omdannede_foderprodukter_husdyr!H49</f>
        <v>0</v>
      </c>
      <c r="I49">
        <f>[4]Omdannede_foderprodukter_husdyr!I49</f>
        <v>0</v>
      </c>
      <c r="J49">
        <f>[4]Omdannede_foderprodukter_husdyr!J49</f>
        <v>0</v>
      </c>
      <c r="K49">
        <f>[4]Omdannede_foderprodukter_husdyr!K49</f>
        <v>0</v>
      </c>
      <c r="L49">
        <f>[4]Omdannede_foderprodukter_husdyr!L49</f>
        <v>0</v>
      </c>
      <c r="M49">
        <f>[4]Omdannede_foderprodukter_husdyr!M49</f>
        <v>0</v>
      </c>
      <c r="N49">
        <f>[4]Omdannede_foderprodukter_husdyr!N49</f>
        <v>0</v>
      </c>
      <c r="O49">
        <f>[4]Omdannede_foderprodukter_husdyr!O49</f>
        <v>0</v>
      </c>
      <c r="P49">
        <f>[4]Omdannede_foderprodukter_husdyr!P49</f>
        <v>0</v>
      </c>
      <c r="Q49">
        <f>[4]Omdannede_foderprodukter_husdyr!Q49</f>
        <v>0</v>
      </c>
      <c r="R49">
        <f>[4]Omdannede_foderprodukter_husdyr!R49</f>
        <v>0</v>
      </c>
      <c r="S49">
        <f>[4]Omdannede_foderprodukter_husdyr!S49</f>
        <v>0</v>
      </c>
      <c r="T49">
        <f>[4]Omdannede_foderprodukter_husdyr!T49</f>
        <v>0</v>
      </c>
      <c r="U49">
        <f>[4]Omdannede_foderprodukter_husdyr!U49</f>
        <v>0</v>
      </c>
      <c r="V49">
        <f>[4]Omdannede_foderprodukter_husdyr!V49</f>
        <v>0</v>
      </c>
      <c r="W49">
        <f>[4]Omdannede_foderprodukter_husdyr!W49</f>
        <v>0</v>
      </c>
      <c r="X49">
        <f>[4]Omdannede_foderprodukter_husdyr!X49</f>
        <v>0</v>
      </c>
      <c r="Y49">
        <f>[4]Omdannede_foderprodukter_husdyr!Y49</f>
        <v>0</v>
      </c>
      <c r="Z49">
        <f>[4]Omdannede_foderprodukter_husdyr!Z49</f>
        <v>0</v>
      </c>
      <c r="AA49">
        <f>[4]Omdannede_foderprodukter_husdyr!AA49</f>
        <v>0</v>
      </c>
      <c r="AB49">
        <f>[4]Omdannede_foderprodukter_husdyr!AB49</f>
        <v>0</v>
      </c>
      <c r="AC49">
        <f>[4]Omdannede_foderprodukter_husdyr!AC49</f>
        <v>0</v>
      </c>
      <c r="AD49">
        <f>[4]Omdannede_foderprodukter_husdyr!AD49</f>
        <v>0</v>
      </c>
      <c r="AE49">
        <f>[4]Omdannede_foderprodukter_husdyr!AE49</f>
        <v>0</v>
      </c>
      <c r="AF49">
        <f>[4]Omdannede_foderprodukter_husdyr!AF49</f>
        <v>0</v>
      </c>
      <c r="AG49">
        <f>[4]Omdannede_foderprodukter_husdyr!AG49</f>
        <v>0</v>
      </c>
      <c r="AH49" t="str">
        <f>[4]Omdannede_foderprodukter_husdyr!AH49</f>
        <v/>
      </c>
      <c r="AI49" t="str">
        <f>[4]Omdannede_foderprodukter_husdyr!AI49</f>
        <v/>
      </c>
      <c r="AJ49" t="str">
        <f>[4]Omdannede_foderprodukter_husdyr!AJ49</f>
        <v/>
      </c>
      <c r="AK49" t="str">
        <f>[4]Omdannede_foderprodukter_husdyr!AK49</f>
        <v/>
      </c>
      <c r="AL49" t="str">
        <f>[4]Omdannede_foderprodukter_husdyr!AL49</f>
        <v/>
      </c>
      <c r="AM49" t="str">
        <f>[4]Omdannede_foderprodukter_husdyr!AM49</f>
        <v/>
      </c>
      <c r="AN49">
        <f>[4]Omdannede_foderprodukter_husdyr!AN49</f>
        <v>0</v>
      </c>
      <c r="AO49">
        <f>[4]Omdannede_foderprodukter_husdyr!AO49</f>
        <v>0</v>
      </c>
      <c r="AP49">
        <f>[4]Omdannede_foderprodukter_husdyr!AP49</f>
        <v>0</v>
      </c>
      <c r="AQ49">
        <f>[4]Omdannede_foderprodukter_husdyr!AQ49</f>
        <v>0</v>
      </c>
      <c r="AR49">
        <f>[4]Omdannede_foderprodukter_husdyr!AR49</f>
        <v>0</v>
      </c>
      <c r="AS49">
        <f>[4]Omdannede_foderprodukter_husdyr!AS49</f>
        <v>0</v>
      </c>
      <c r="AT49">
        <f>[4]Omdannede_foderprodukter_husdyr!AT49</f>
        <v>0</v>
      </c>
      <c r="AU49">
        <f>[4]Omdannede_foderprodukter_husdyr!AU49</f>
        <v>0</v>
      </c>
      <c r="AV49">
        <f>[4]Omdannede_foderprodukter_husdyr!AV49</f>
        <v>0</v>
      </c>
      <c r="AW49">
        <f>[4]Omdannede_foderprodukter_husdyr!AW49</f>
        <v>0</v>
      </c>
      <c r="AX49">
        <f>[4]Omdannede_foderprodukter_husdyr!AX49</f>
        <v>0</v>
      </c>
      <c r="AY49">
        <f>[4]Omdannede_foderprodukter_husdyr!AY49</f>
        <v>0</v>
      </c>
      <c r="AZ49">
        <f>[4]Omdannede_foderprodukter_husdyr!AZ49</f>
        <v>0</v>
      </c>
      <c r="BA49">
        <f>[4]Omdannede_foderprodukter_husdyr!BA49</f>
        <v>0</v>
      </c>
      <c r="BB49">
        <f>[4]Omdannede_foderprodukter_husdyr!BB49</f>
        <v>0</v>
      </c>
      <c r="BC49">
        <f>[4]Omdannede_foderprodukter_husdyr!BC49</f>
        <v>0</v>
      </c>
      <c r="BD49">
        <f>[4]Omdannede_foderprodukter_husdyr!BD49</f>
        <v>0</v>
      </c>
      <c r="BE49">
        <f>[4]Omdannede_foderprodukter_husdyr!BE49</f>
        <v>0</v>
      </c>
      <c r="BF49" s="38">
        <f>[4]Omdannede_foderprodukter_husdyr!BF49</f>
        <v>0</v>
      </c>
      <c r="BG49">
        <f>[4]Omdannede_foderprodukter_husdyr!BG49</f>
        <v>0</v>
      </c>
      <c r="BH49">
        <f>[4]Omdannede_foderprodukter_husdyr!BH49</f>
        <v>0</v>
      </c>
      <c r="BI49">
        <f>[4]Omdannede_foderprodukter_husdyr!BI49</f>
        <v>0</v>
      </c>
      <c r="BJ49">
        <f>[4]Omdannede_foderprodukter_husdyr!BJ49</f>
        <v>0</v>
      </c>
      <c r="BK49">
        <f>[4]Omdannede_foderprodukter_husdyr!BK49</f>
        <v>0</v>
      </c>
      <c r="BL49">
        <f>[4]Omdannede_foderprodukter_husdyr!BL49</f>
        <v>0</v>
      </c>
      <c r="BM49">
        <f>[4]Omdannede_foderprodukter_husdyr!BM49</f>
        <v>0</v>
      </c>
      <c r="BN49">
        <f>[4]Omdannede_foderprodukter_husdyr!BN49</f>
        <v>0</v>
      </c>
      <c r="BO49">
        <f>[4]Omdannede_foderprodukter_husdyr!BO49</f>
        <v>0</v>
      </c>
      <c r="BP49">
        <f>[4]Omdannede_foderprodukter_husdyr!BP49</f>
        <v>0</v>
      </c>
      <c r="BQ49">
        <f>[4]Omdannede_foderprodukter_husdyr!BQ49</f>
        <v>0</v>
      </c>
      <c r="BR49">
        <f>[4]Omdannede_foderprodukter_husdyr!BR49</f>
        <v>0</v>
      </c>
      <c r="BS49">
        <f>[4]Omdannede_foderprodukter_husdyr!BS49</f>
        <v>0</v>
      </c>
      <c r="BT49">
        <f>[4]Omdannede_foderprodukter_husdyr!BT49</f>
        <v>0</v>
      </c>
      <c r="BU49">
        <f>[4]Omdannede_foderprodukter_husdyr!BU49</f>
        <v>0</v>
      </c>
    </row>
    <row r="50" spans="1:73" x14ac:dyDescent="0.3">
      <c r="A50">
        <f>[4]Omdannede_foderprodukter_husdyr!A50</f>
        <v>46</v>
      </c>
      <c r="B50">
        <f>[4]Omdannede_foderprodukter_husdyr!B50</f>
        <v>0</v>
      </c>
      <c r="C50">
        <f>[4]Omdannede_foderprodukter_husdyr!C50</f>
        <v>0</v>
      </c>
      <c r="D50">
        <f>[4]Omdannede_foderprodukter_husdyr!D50</f>
        <v>0</v>
      </c>
      <c r="E50">
        <f>[4]Omdannede_foderprodukter_husdyr!E50</f>
        <v>0</v>
      </c>
      <c r="F50">
        <f>[4]Omdannede_foderprodukter_husdyr!F50</f>
        <v>0</v>
      </c>
      <c r="G50">
        <f>[4]Omdannede_foderprodukter_husdyr!G50</f>
        <v>0</v>
      </c>
      <c r="H50">
        <f>[4]Omdannede_foderprodukter_husdyr!H50</f>
        <v>0</v>
      </c>
      <c r="I50">
        <f>[4]Omdannede_foderprodukter_husdyr!I50</f>
        <v>0</v>
      </c>
      <c r="J50">
        <f>[4]Omdannede_foderprodukter_husdyr!J50</f>
        <v>0</v>
      </c>
      <c r="K50">
        <f>[4]Omdannede_foderprodukter_husdyr!K50</f>
        <v>0</v>
      </c>
      <c r="L50">
        <f>[4]Omdannede_foderprodukter_husdyr!L50</f>
        <v>0</v>
      </c>
      <c r="M50">
        <f>[4]Omdannede_foderprodukter_husdyr!M50</f>
        <v>0</v>
      </c>
      <c r="N50">
        <f>[4]Omdannede_foderprodukter_husdyr!N50</f>
        <v>0</v>
      </c>
      <c r="O50">
        <f>[4]Omdannede_foderprodukter_husdyr!O50</f>
        <v>0</v>
      </c>
      <c r="P50">
        <f>[4]Omdannede_foderprodukter_husdyr!P50</f>
        <v>0</v>
      </c>
      <c r="Q50">
        <f>[4]Omdannede_foderprodukter_husdyr!Q50</f>
        <v>0</v>
      </c>
      <c r="R50">
        <f>[4]Omdannede_foderprodukter_husdyr!R50</f>
        <v>0</v>
      </c>
      <c r="S50">
        <f>[4]Omdannede_foderprodukter_husdyr!S50</f>
        <v>0</v>
      </c>
      <c r="T50">
        <f>[4]Omdannede_foderprodukter_husdyr!T50</f>
        <v>0</v>
      </c>
      <c r="U50">
        <f>[4]Omdannede_foderprodukter_husdyr!U50</f>
        <v>0</v>
      </c>
      <c r="V50">
        <f>[4]Omdannede_foderprodukter_husdyr!V50</f>
        <v>0</v>
      </c>
      <c r="W50">
        <f>[4]Omdannede_foderprodukter_husdyr!W50</f>
        <v>0</v>
      </c>
      <c r="X50">
        <f>[4]Omdannede_foderprodukter_husdyr!X50</f>
        <v>0</v>
      </c>
      <c r="Y50">
        <f>[4]Omdannede_foderprodukter_husdyr!Y50</f>
        <v>0</v>
      </c>
      <c r="Z50">
        <f>[4]Omdannede_foderprodukter_husdyr!Z50</f>
        <v>0</v>
      </c>
      <c r="AA50">
        <f>[4]Omdannede_foderprodukter_husdyr!AA50</f>
        <v>0</v>
      </c>
      <c r="AB50">
        <f>[4]Omdannede_foderprodukter_husdyr!AB50</f>
        <v>0</v>
      </c>
      <c r="AC50">
        <f>[4]Omdannede_foderprodukter_husdyr!AC50</f>
        <v>0</v>
      </c>
      <c r="AD50">
        <f>[4]Omdannede_foderprodukter_husdyr!AD50</f>
        <v>0</v>
      </c>
      <c r="AE50">
        <f>[4]Omdannede_foderprodukter_husdyr!AE50</f>
        <v>0</v>
      </c>
      <c r="AF50">
        <f>[4]Omdannede_foderprodukter_husdyr!AF50</f>
        <v>0</v>
      </c>
      <c r="AG50">
        <f>[4]Omdannede_foderprodukter_husdyr!AG50</f>
        <v>0</v>
      </c>
      <c r="AH50" t="str">
        <f>[4]Omdannede_foderprodukter_husdyr!AH50</f>
        <v/>
      </c>
      <c r="AI50" t="str">
        <f>[4]Omdannede_foderprodukter_husdyr!AI50</f>
        <v/>
      </c>
      <c r="AJ50" t="str">
        <f>[4]Omdannede_foderprodukter_husdyr!AJ50</f>
        <v/>
      </c>
      <c r="AK50" t="str">
        <f>[4]Omdannede_foderprodukter_husdyr!AK50</f>
        <v/>
      </c>
      <c r="AL50" t="str">
        <f>[4]Omdannede_foderprodukter_husdyr!AL50</f>
        <v/>
      </c>
      <c r="AM50" t="str">
        <f>[4]Omdannede_foderprodukter_husdyr!AM50</f>
        <v/>
      </c>
      <c r="AN50">
        <f>[4]Omdannede_foderprodukter_husdyr!AN50</f>
        <v>0</v>
      </c>
      <c r="AO50">
        <f>[4]Omdannede_foderprodukter_husdyr!AO50</f>
        <v>0</v>
      </c>
      <c r="AP50">
        <f>[4]Omdannede_foderprodukter_husdyr!AP50</f>
        <v>0</v>
      </c>
      <c r="AQ50">
        <f>[4]Omdannede_foderprodukter_husdyr!AQ50</f>
        <v>0</v>
      </c>
      <c r="AR50">
        <f>[4]Omdannede_foderprodukter_husdyr!AR50</f>
        <v>0</v>
      </c>
      <c r="AS50">
        <f>[4]Omdannede_foderprodukter_husdyr!AS50</f>
        <v>0</v>
      </c>
      <c r="AT50">
        <f>[4]Omdannede_foderprodukter_husdyr!AT50</f>
        <v>0</v>
      </c>
      <c r="AU50">
        <f>[4]Omdannede_foderprodukter_husdyr!AU50</f>
        <v>0</v>
      </c>
      <c r="AV50">
        <f>[4]Omdannede_foderprodukter_husdyr!AV50</f>
        <v>0</v>
      </c>
      <c r="AW50">
        <f>[4]Omdannede_foderprodukter_husdyr!AW50</f>
        <v>0</v>
      </c>
      <c r="AX50">
        <f>[4]Omdannede_foderprodukter_husdyr!AX50</f>
        <v>0</v>
      </c>
      <c r="AY50">
        <f>[4]Omdannede_foderprodukter_husdyr!AY50</f>
        <v>0</v>
      </c>
      <c r="AZ50">
        <f>[4]Omdannede_foderprodukter_husdyr!AZ50</f>
        <v>0</v>
      </c>
      <c r="BA50">
        <f>[4]Omdannede_foderprodukter_husdyr!BA50</f>
        <v>0</v>
      </c>
      <c r="BB50">
        <f>[4]Omdannede_foderprodukter_husdyr!BB50</f>
        <v>0</v>
      </c>
      <c r="BC50">
        <f>[4]Omdannede_foderprodukter_husdyr!BC50</f>
        <v>0</v>
      </c>
      <c r="BD50">
        <f>[4]Omdannede_foderprodukter_husdyr!BD50</f>
        <v>0</v>
      </c>
      <c r="BE50">
        <f>[4]Omdannede_foderprodukter_husdyr!BE50</f>
        <v>0</v>
      </c>
      <c r="BF50" s="38">
        <f>[4]Omdannede_foderprodukter_husdyr!BF50</f>
        <v>0</v>
      </c>
      <c r="BG50">
        <f>[4]Omdannede_foderprodukter_husdyr!BG50</f>
        <v>0</v>
      </c>
      <c r="BH50">
        <f>[4]Omdannede_foderprodukter_husdyr!BH50</f>
        <v>0</v>
      </c>
      <c r="BI50">
        <f>[4]Omdannede_foderprodukter_husdyr!BI50</f>
        <v>0</v>
      </c>
      <c r="BJ50">
        <f>[4]Omdannede_foderprodukter_husdyr!BJ50</f>
        <v>0</v>
      </c>
      <c r="BK50">
        <f>[4]Omdannede_foderprodukter_husdyr!BK50</f>
        <v>0</v>
      </c>
      <c r="BL50">
        <f>[4]Omdannede_foderprodukter_husdyr!BL50</f>
        <v>0</v>
      </c>
      <c r="BM50">
        <f>[4]Omdannede_foderprodukter_husdyr!BM50</f>
        <v>0</v>
      </c>
      <c r="BN50">
        <f>[4]Omdannede_foderprodukter_husdyr!BN50</f>
        <v>0</v>
      </c>
      <c r="BO50">
        <f>[4]Omdannede_foderprodukter_husdyr!BO50</f>
        <v>0</v>
      </c>
      <c r="BP50">
        <f>[4]Omdannede_foderprodukter_husdyr!BP50</f>
        <v>0</v>
      </c>
      <c r="BQ50">
        <f>[4]Omdannede_foderprodukter_husdyr!BQ50</f>
        <v>0</v>
      </c>
      <c r="BR50">
        <f>[4]Omdannede_foderprodukter_husdyr!BR50</f>
        <v>0</v>
      </c>
      <c r="BS50">
        <f>[4]Omdannede_foderprodukter_husdyr!BS50</f>
        <v>0</v>
      </c>
      <c r="BT50">
        <f>[4]Omdannede_foderprodukter_husdyr!BT50</f>
        <v>0</v>
      </c>
      <c r="BU50">
        <f>[4]Omdannede_foderprodukter_husdyr!BU50</f>
        <v>0</v>
      </c>
    </row>
    <row r="51" spans="1:73" x14ac:dyDescent="0.3">
      <c r="A51">
        <f>[4]Omdannede_foderprodukter_husdyr!A51</f>
        <v>47</v>
      </c>
      <c r="B51">
        <f>[4]Omdannede_foderprodukter_husdyr!B51</f>
        <v>0</v>
      </c>
      <c r="C51">
        <f>[4]Omdannede_foderprodukter_husdyr!C51</f>
        <v>0</v>
      </c>
      <c r="D51">
        <f>[4]Omdannede_foderprodukter_husdyr!D51</f>
        <v>0</v>
      </c>
      <c r="E51">
        <f>[4]Omdannede_foderprodukter_husdyr!E51</f>
        <v>0</v>
      </c>
      <c r="F51">
        <f>[4]Omdannede_foderprodukter_husdyr!F51</f>
        <v>0</v>
      </c>
      <c r="G51">
        <f>[4]Omdannede_foderprodukter_husdyr!G51</f>
        <v>0</v>
      </c>
      <c r="H51">
        <f>[4]Omdannede_foderprodukter_husdyr!H51</f>
        <v>0</v>
      </c>
      <c r="I51">
        <f>[4]Omdannede_foderprodukter_husdyr!I51</f>
        <v>0</v>
      </c>
      <c r="J51">
        <f>[4]Omdannede_foderprodukter_husdyr!J51</f>
        <v>0</v>
      </c>
      <c r="K51">
        <f>[4]Omdannede_foderprodukter_husdyr!K51</f>
        <v>0</v>
      </c>
      <c r="L51">
        <f>[4]Omdannede_foderprodukter_husdyr!L51</f>
        <v>0</v>
      </c>
      <c r="M51">
        <f>[4]Omdannede_foderprodukter_husdyr!M51</f>
        <v>0</v>
      </c>
      <c r="N51">
        <f>[4]Omdannede_foderprodukter_husdyr!N51</f>
        <v>0</v>
      </c>
      <c r="O51">
        <f>[4]Omdannede_foderprodukter_husdyr!O51</f>
        <v>0</v>
      </c>
      <c r="P51">
        <f>[4]Omdannede_foderprodukter_husdyr!P51</f>
        <v>0</v>
      </c>
      <c r="Q51">
        <f>[4]Omdannede_foderprodukter_husdyr!Q51</f>
        <v>0</v>
      </c>
      <c r="R51">
        <f>[4]Omdannede_foderprodukter_husdyr!R51</f>
        <v>0</v>
      </c>
      <c r="S51">
        <f>[4]Omdannede_foderprodukter_husdyr!S51</f>
        <v>0</v>
      </c>
      <c r="T51">
        <f>[4]Omdannede_foderprodukter_husdyr!T51</f>
        <v>0</v>
      </c>
      <c r="U51">
        <f>[4]Omdannede_foderprodukter_husdyr!U51</f>
        <v>0</v>
      </c>
      <c r="V51">
        <f>[4]Omdannede_foderprodukter_husdyr!V51</f>
        <v>0</v>
      </c>
      <c r="W51">
        <f>[4]Omdannede_foderprodukter_husdyr!W51</f>
        <v>0</v>
      </c>
      <c r="X51">
        <f>[4]Omdannede_foderprodukter_husdyr!X51</f>
        <v>0</v>
      </c>
      <c r="Y51">
        <f>[4]Omdannede_foderprodukter_husdyr!Y51</f>
        <v>0</v>
      </c>
      <c r="Z51">
        <f>[4]Omdannede_foderprodukter_husdyr!Z51</f>
        <v>0</v>
      </c>
      <c r="AA51">
        <f>[4]Omdannede_foderprodukter_husdyr!AA51</f>
        <v>0</v>
      </c>
      <c r="AB51">
        <f>[4]Omdannede_foderprodukter_husdyr!AB51</f>
        <v>0</v>
      </c>
      <c r="AC51">
        <f>[4]Omdannede_foderprodukter_husdyr!AC51</f>
        <v>0</v>
      </c>
      <c r="AD51">
        <f>[4]Omdannede_foderprodukter_husdyr!AD51</f>
        <v>0</v>
      </c>
      <c r="AE51">
        <f>[4]Omdannede_foderprodukter_husdyr!AE51</f>
        <v>0</v>
      </c>
      <c r="AF51">
        <f>[4]Omdannede_foderprodukter_husdyr!AF51</f>
        <v>0</v>
      </c>
      <c r="AG51">
        <f>[4]Omdannede_foderprodukter_husdyr!AG51</f>
        <v>0</v>
      </c>
      <c r="AH51" t="str">
        <f>[4]Omdannede_foderprodukter_husdyr!AH51</f>
        <v/>
      </c>
      <c r="AI51" t="str">
        <f>[4]Omdannede_foderprodukter_husdyr!AI51</f>
        <v/>
      </c>
      <c r="AJ51" t="str">
        <f>[4]Omdannede_foderprodukter_husdyr!AJ51</f>
        <v/>
      </c>
      <c r="AK51" t="str">
        <f>[4]Omdannede_foderprodukter_husdyr!AK51</f>
        <v/>
      </c>
      <c r="AL51" t="str">
        <f>[4]Omdannede_foderprodukter_husdyr!AL51</f>
        <v/>
      </c>
      <c r="AM51" t="str">
        <f>[4]Omdannede_foderprodukter_husdyr!AM51</f>
        <v/>
      </c>
      <c r="AN51">
        <f>[4]Omdannede_foderprodukter_husdyr!AN51</f>
        <v>0</v>
      </c>
      <c r="AO51">
        <f>[4]Omdannede_foderprodukter_husdyr!AO51</f>
        <v>0</v>
      </c>
      <c r="AP51">
        <f>[4]Omdannede_foderprodukter_husdyr!AP51</f>
        <v>0</v>
      </c>
      <c r="AQ51">
        <f>[4]Omdannede_foderprodukter_husdyr!AQ51</f>
        <v>0</v>
      </c>
      <c r="AR51">
        <f>[4]Omdannede_foderprodukter_husdyr!AR51</f>
        <v>0</v>
      </c>
      <c r="AS51">
        <f>[4]Omdannede_foderprodukter_husdyr!AS51</f>
        <v>0</v>
      </c>
      <c r="AT51">
        <f>[4]Omdannede_foderprodukter_husdyr!AT51</f>
        <v>0</v>
      </c>
      <c r="AU51">
        <f>[4]Omdannede_foderprodukter_husdyr!AU51</f>
        <v>0</v>
      </c>
      <c r="AV51">
        <f>[4]Omdannede_foderprodukter_husdyr!AV51</f>
        <v>0</v>
      </c>
      <c r="AW51">
        <f>[4]Omdannede_foderprodukter_husdyr!AW51</f>
        <v>0</v>
      </c>
      <c r="AX51">
        <f>[4]Omdannede_foderprodukter_husdyr!AX51</f>
        <v>0</v>
      </c>
      <c r="AY51">
        <f>[4]Omdannede_foderprodukter_husdyr!AY51</f>
        <v>0</v>
      </c>
      <c r="AZ51">
        <f>[4]Omdannede_foderprodukter_husdyr!AZ51</f>
        <v>0</v>
      </c>
      <c r="BA51">
        <f>[4]Omdannede_foderprodukter_husdyr!BA51</f>
        <v>0</v>
      </c>
      <c r="BB51">
        <f>[4]Omdannede_foderprodukter_husdyr!BB51</f>
        <v>0</v>
      </c>
      <c r="BC51">
        <f>[4]Omdannede_foderprodukter_husdyr!BC51</f>
        <v>0</v>
      </c>
      <c r="BD51">
        <f>[4]Omdannede_foderprodukter_husdyr!BD51</f>
        <v>0</v>
      </c>
      <c r="BE51">
        <f>[4]Omdannede_foderprodukter_husdyr!BE51</f>
        <v>0</v>
      </c>
      <c r="BF51" s="38">
        <f>[4]Omdannede_foderprodukter_husdyr!BF51</f>
        <v>0</v>
      </c>
      <c r="BG51">
        <f>[4]Omdannede_foderprodukter_husdyr!BG51</f>
        <v>0</v>
      </c>
      <c r="BH51">
        <f>[4]Omdannede_foderprodukter_husdyr!BH51</f>
        <v>0</v>
      </c>
      <c r="BI51">
        <f>[4]Omdannede_foderprodukter_husdyr!BI51</f>
        <v>0</v>
      </c>
      <c r="BJ51">
        <f>[4]Omdannede_foderprodukter_husdyr!BJ51</f>
        <v>0</v>
      </c>
      <c r="BK51">
        <f>[4]Omdannede_foderprodukter_husdyr!BK51</f>
        <v>0</v>
      </c>
      <c r="BL51">
        <f>[4]Omdannede_foderprodukter_husdyr!BL51</f>
        <v>0</v>
      </c>
      <c r="BM51">
        <f>[4]Omdannede_foderprodukter_husdyr!BM51</f>
        <v>0</v>
      </c>
      <c r="BN51">
        <f>[4]Omdannede_foderprodukter_husdyr!BN51</f>
        <v>0</v>
      </c>
      <c r="BO51">
        <f>[4]Omdannede_foderprodukter_husdyr!BO51</f>
        <v>0</v>
      </c>
      <c r="BP51">
        <f>[4]Omdannede_foderprodukter_husdyr!BP51</f>
        <v>0</v>
      </c>
      <c r="BQ51">
        <f>[4]Omdannede_foderprodukter_husdyr!BQ51</f>
        <v>0</v>
      </c>
      <c r="BR51">
        <f>[4]Omdannede_foderprodukter_husdyr!BR51</f>
        <v>0</v>
      </c>
      <c r="BS51">
        <f>[4]Omdannede_foderprodukter_husdyr!BS51</f>
        <v>0</v>
      </c>
      <c r="BT51">
        <f>[4]Omdannede_foderprodukter_husdyr!BT51</f>
        <v>0</v>
      </c>
      <c r="BU51">
        <f>[4]Omdannede_foderprodukter_husdyr!BU51</f>
        <v>0</v>
      </c>
    </row>
    <row r="52" spans="1:73" x14ac:dyDescent="0.3">
      <c r="A52">
        <f>[4]Omdannede_foderprodukter_husdyr!A52</f>
        <v>48</v>
      </c>
      <c r="B52">
        <f>[4]Omdannede_foderprodukter_husdyr!B52</f>
        <v>0</v>
      </c>
      <c r="C52">
        <f>[4]Omdannede_foderprodukter_husdyr!C52</f>
        <v>0</v>
      </c>
      <c r="D52">
        <f>[4]Omdannede_foderprodukter_husdyr!D52</f>
        <v>0</v>
      </c>
      <c r="E52">
        <f>[4]Omdannede_foderprodukter_husdyr!E52</f>
        <v>0</v>
      </c>
      <c r="F52">
        <f>[4]Omdannede_foderprodukter_husdyr!F52</f>
        <v>0</v>
      </c>
      <c r="G52">
        <f>[4]Omdannede_foderprodukter_husdyr!G52</f>
        <v>0</v>
      </c>
      <c r="H52">
        <f>[4]Omdannede_foderprodukter_husdyr!H52</f>
        <v>0</v>
      </c>
      <c r="I52">
        <f>[4]Omdannede_foderprodukter_husdyr!I52</f>
        <v>0</v>
      </c>
      <c r="J52">
        <f>[4]Omdannede_foderprodukter_husdyr!J52</f>
        <v>0</v>
      </c>
      <c r="K52">
        <f>[4]Omdannede_foderprodukter_husdyr!K52</f>
        <v>0</v>
      </c>
      <c r="L52">
        <f>[4]Omdannede_foderprodukter_husdyr!L52</f>
        <v>0</v>
      </c>
      <c r="M52">
        <f>[4]Omdannede_foderprodukter_husdyr!M52</f>
        <v>0</v>
      </c>
      <c r="N52">
        <f>[4]Omdannede_foderprodukter_husdyr!N52</f>
        <v>0</v>
      </c>
      <c r="O52">
        <f>[4]Omdannede_foderprodukter_husdyr!O52</f>
        <v>0</v>
      </c>
      <c r="P52">
        <f>[4]Omdannede_foderprodukter_husdyr!P52</f>
        <v>0</v>
      </c>
      <c r="Q52">
        <f>[4]Omdannede_foderprodukter_husdyr!Q52</f>
        <v>0</v>
      </c>
      <c r="R52">
        <f>[4]Omdannede_foderprodukter_husdyr!R52</f>
        <v>0</v>
      </c>
      <c r="S52">
        <f>[4]Omdannede_foderprodukter_husdyr!S52</f>
        <v>0</v>
      </c>
      <c r="T52">
        <f>[4]Omdannede_foderprodukter_husdyr!T52</f>
        <v>0</v>
      </c>
      <c r="U52">
        <f>[4]Omdannede_foderprodukter_husdyr!U52</f>
        <v>0</v>
      </c>
      <c r="V52">
        <f>[4]Omdannede_foderprodukter_husdyr!V52</f>
        <v>0</v>
      </c>
      <c r="W52">
        <f>[4]Omdannede_foderprodukter_husdyr!W52</f>
        <v>0</v>
      </c>
      <c r="X52">
        <f>[4]Omdannede_foderprodukter_husdyr!X52</f>
        <v>0</v>
      </c>
      <c r="Y52">
        <f>[4]Omdannede_foderprodukter_husdyr!Y52</f>
        <v>0</v>
      </c>
      <c r="Z52">
        <f>[4]Omdannede_foderprodukter_husdyr!Z52</f>
        <v>0</v>
      </c>
      <c r="AA52">
        <f>[4]Omdannede_foderprodukter_husdyr!AA52</f>
        <v>0</v>
      </c>
      <c r="AB52">
        <f>[4]Omdannede_foderprodukter_husdyr!AB52</f>
        <v>0</v>
      </c>
      <c r="AC52">
        <f>[4]Omdannede_foderprodukter_husdyr!AC52</f>
        <v>0</v>
      </c>
      <c r="AD52">
        <f>[4]Omdannede_foderprodukter_husdyr!AD52</f>
        <v>0</v>
      </c>
      <c r="AE52">
        <f>[4]Omdannede_foderprodukter_husdyr!AE52</f>
        <v>0</v>
      </c>
      <c r="AF52">
        <f>[4]Omdannede_foderprodukter_husdyr!AF52</f>
        <v>0</v>
      </c>
      <c r="AG52">
        <f>[4]Omdannede_foderprodukter_husdyr!AG52</f>
        <v>0</v>
      </c>
      <c r="AH52" t="str">
        <f>[4]Omdannede_foderprodukter_husdyr!AH52</f>
        <v/>
      </c>
      <c r="AI52" t="str">
        <f>[4]Omdannede_foderprodukter_husdyr!AI52</f>
        <v/>
      </c>
      <c r="AJ52" t="str">
        <f>[4]Omdannede_foderprodukter_husdyr!AJ52</f>
        <v/>
      </c>
      <c r="AK52" t="str">
        <f>[4]Omdannede_foderprodukter_husdyr!AK52</f>
        <v/>
      </c>
      <c r="AL52" t="str">
        <f>[4]Omdannede_foderprodukter_husdyr!AL52</f>
        <v/>
      </c>
      <c r="AM52" t="str">
        <f>[4]Omdannede_foderprodukter_husdyr!AM52</f>
        <v/>
      </c>
      <c r="AN52">
        <f>[4]Omdannede_foderprodukter_husdyr!AN52</f>
        <v>0</v>
      </c>
      <c r="AO52">
        <f>[4]Omdannede_foderprodukter_husdyr!AO52</f>
        <v>0</v>
      </c>
      <c r="AP52">
        <f>[4]Omdannede_foderprodukter_husdyr!AP52</f>
        <v>0</v>
      </c>
      <c r="AQ52">
        <f>[4]Omdannede_foderprodukter_husdyr!AQ52</f>
        <v>0</v>
      </c>
      <c r="AR52">
        <f>[4]Omdannede_foderprodukter_husdyr!AR52</f>
        <v>0</v>
      </c>
      <c r="AS52">
        <f>[4]Omdannede_foderprodukter_husdyr!AS52</f>
        <v>0</v>
      </c>
      <c r="AT52">
        <f>[4]Omdannede_foderprodukter_husdyr!AT52</f>
        <v>0</v>
      </c>
      <c r="AU52">
        <f>[4]Omdannede_foderprodukter_husdyr!AU52</f>
        <v>0</v>
      </c>
      <c r="AV52">
        <f>[4]Omdannede_foderprodukter_husdyr!AV52</f>
        <v>0</v>
      </c>
      <c r="AW52">
        <f>[4]Omdannede_foderprodukter_husdyr!AW52</f>
        <v>0</v>
      </c>
      <c r="AX52">
        <f>[4]Omdannede_foderprodukter_husdyr!AX52</f>
        <v>0</v>
      </c>
      <c r="AY52">
        <f>[4]Omdannede_foderprodukter_husdyr!AY52</f>
        <v>0</v>
      </c>
      <c r="AZ52">
        <f>[4]Omdannede_foderprodukter_husdyr!AZ52</f>
        <v>0</v>
      </c>
      <c r="BA52">
        <f>[4]Omdannede_foderprodukter_husdyr!BA52</f>
        <v>0</v>
      </c>
      <c r="BB52">
        <f>[4]Omdannede_foderprodukter_husdyr!BB52</f>
        <v>0</v>
      </c>
      <c r="BC52">
        <f>[4]Omdannede_foderprodukter_husdyr!BC52</f>
        <v>0</v>
      </c>
      <c r="BD52">
        <f>[4]Omdannede_foderprodukter_husdyr!BD52</f>
        <v>0</v>
      </c>
      <c r="BE52">
        <f>[4]Omdannede_foderprodukter_husdyr!BE52</f>
        <v>0</v>
      </c>
      <c r="BF52" s="38">
        <f>[4]Omdannede_foderprodukter_husdyr!BF52</f>
        <v>0</v>
      </c>
      <c r="BG52">
        <f>[4]Omdannede_foderprodukter_husdyr!BG52</f>
        <v>0</v>
      </c>
      <c r="BH52">
        <f>[4]Omdannede_foderprodukter_husdyr!BH52</f>
        <v>0</v>
      </c>
      <c r="BI52">
        <f>[4]Omdannede_foderprodukter_husdyr!BI52</f>
        <v>0</v>
      </c>
      <c r="BJ52">
        <f>[4]Omdannede_foderprodukter_husdyr!BJ52</f>
        <v>0</v>
      </c>
      <c r="BK52">
        <f>[4]Omdannede_foderprodukter_husdyr!BK52</f>
        <v>0</v>
      </c>
      <c r="BL52">
        <f>[4]Omdannede_foderprodukter_husdyr!BL52</f>
        <v>0</v>
      </c>
      <c r="BM52">
        <f>[4]Omdannede_foderprodukter_husdyr!BM52</f>
        <v>0</v>
      </c>
      <c r="BN52">
        <f>[4]Omdannede_foderprodukter_husdyr!BN52</f>
        <v>0</v>
      </c>
      <c r="BO52">
        <f>[4]Omdannede_foderprodukter_husdyr!BO52</f>
        <v>0</v>
      </c>
      <c r="BP52">
        <f>[4]Omdannede_foderprodukter_husdyr!BP52</f>
        <v>0</v>
      </c>
      <c r="BQ52">
        <f>[4]Omdannede_foderprodukter_husdyr!BQ52</f>
        <v>0</v>
      </c>
      <c r="BR52">
        <f>[4]Omdannede_foderprodukter_husdyr!BR52</f>
        <v>0</v>
      </c>
      <c r="BS52">
        <f>[4]Omdannede_foderprodukter_husdyr!BS52</f>
        <v>0</v>
      </c>
      <c r="BT52">
        <f>[4]Omdannede_foderprodukter_husdyr!BT52</f>
        <v>0</v>
      </c>
      <c r="BU52">
        <f>[4]Omdannede_foderprodukter_husdyr!BU52</f>
        <v>0</v>
      </c>
    </row>
    <row r="53" spans="1:73" x14ac:dyDescent="0.3">
      <c r="A53">
        <f>[4]Omdannede_foderprodukter_husdyr!A53</f>
        <v>49</v>
      </c>
      <c r="B53">
        <f>[4]Omdannede_foderprodukter_husdyr!B53</f>
        <v>0</v>
      </c>
      <c r="C53">
        <f>[4]Omdannede_foderprodukter_husdyr!C53</f>
        <v>0</v>
      </c>
      <c r="D53">
        <f>[4]Omdannede_foderprodukter_husdyr!D53</f>
        <v>0</v>
      </c>
      <c r="E53">
        <f>[4]Omdannede_foderprodukter_husdyr!E53</f>
        <v>0</v>
      </c>
      <c r="F53">
        <f>[4]Omdannede_foderprodukter_husdyr!F53</f>
        <v>0</v>
      </c>
      <c r="G53">
        <f>[4]Omdannede_foderprodukter_husdyr!G53</f>
        <v>0</v>
      </c>
      <c r="H53">
        <f>[4]Omdannede_foderprodukter_husdyr!H53</f>
        <v>0</v>
      </c>
      <c r="I53">
        <f>[4]Omdannede_foderprodukter_husdyr!I53</f>
        <v>0</v>
      </c>
      <c r="J53">
        <f>[4]Omdannede_foderprodukter_husdyr!J53</f>
        <v>0</v>
      </c>
      <c r="K53">
        <f>[4]Omdannede_foderprodukter_husdyr!K53</f>
        <v>0</v>
      </c>
      <c r="L53">
        <f>[4]Omdannede_foderprodukter_husdyr!L53</f>
        <v>0</v>
      </c>
      <c r="M53">
        <f>[4]Omdannede_foderprodukter_husdyr!M53</f>
        <v>0</v>
      </c>
      <c r="N53">
        <f>[4]Omdannede_foderprodukter_husdyr!N53</f>
        <v>0</v>
      </c>
      <c r="O53">
        <f>[4]Omdannede_foderprodukter_husdyr!O53</f>
        <v>0</v>
      </c>
      <c r="P53">
        <f>[4]Omdannede_foderprodukter_husdyr!P53</f>
        <v>0</v>
      </c>
      <c r="Q53">
        <f>[4]Omdannede_foderprodukter_husdyr!Q53</f>
        <v>0</v>
      </c>
      <c r="R53">
        <f>[4]Omdannede_foderprodukter_husdyr!R53</f>
        <v>0</v>
      </c>
      <c r="S53">
        <f>[4]Omdannede_foderprodukter_husdyr!S53</f>
        <v>0</v>
      </c>
      <c r="T53">
        <f>[4]Omdannede_foderprodukter_husdyr!T53</f>
        <v>0</v>
      </c>
      <c r="U53">
        <f>[4]Omdannede_foderprodukter_husdyr!U53</f>
        <v>0</v>
      </c>
      <c r="V53">
        <f>[4]Omdannede_foderprodukter_husdyr!V53</f>
        <v>0</v>
      </c>
      <c r="W53">
        <f>[4]Omdannede_foderprodukter_husdyr!W53</f>
        <v>0</v>
      </c>
      <c r="X53">
        <f>[4]Omdannede_foderprodukter_husdyr!X53</f>
        <v>0</v>
      </c>
      <c r="Y53">
        <f>[4]Omdannede_foderprodukter_husdyr!Y53</f>
        <v>0</v>
      </c>
      <c r="Z53">
        <f>[4]Omdannede_foderprodukter_husdyr!Z53</f>
        <v>0</v>
      </c>
      <c r="AA53">
        <f>[4]Omdannede_foderprodukter_husdyr!AA53</f>
        <v>0</v>
      </c>
      <c r="AB53">
        <f>[4]Omdannede_foderprodukter_husdyr!AB53</f>
        <v>0</v>
      </c>
      <c r="AC53">
        <f>[4]Omdannede_foderprodukter_husdyr!AC53</f>
        <v>0</v>
      </c>
      <c r="AD53">
        <f>[4]Omdannede_foderprodukter_husdyr!AD53</f>
        <v>0</v>
      </c>
      <c r="AE53">
        <f>[4]Omdannede_foderprodukter_husdyr!AE53</f>
        <v>0</v>
      </c>
      <c r="AF53">
        <f>[4]Omdannede_foderprodukter_husdyr!AF53</f>
        <v>0</v>
      </c>
      <c r="AG53">
        <f>[4]Omdannede_foderprodukter_husdyr!AG53</f>
        <v>0</v>
      </c>
      <c r="AH53" t="str">
        <f>[4]Omdannede_foderprodukter_husdyr!AH53</f>
        <v/>
      </c>
      <c r="AI53" t="str">
        <f>[4]Omdannede_foderprodukter_husdyr!AI53</f>
        <v/>
      </c>
      <c r="AJ53" t="str">
        <f>[4]Omdannede_foderprodukter_husdyr!AJ53</f>
        <v/>
      </c>
      <c r="AK53" t="str">
        <f>[4]Omdannede_foderprodukter_husdyr!AK53</f>
        <v/>
      </c>
      <c r="AL53" t="str">
        <f>[4]Omdannede_foderprodukter_husdyr!AL53</f>
        <v/>
      </c>
      <c r="AM53" t="str">
        <f>[4]Omdannede_foderprodukter_husdyr!AM53</f>
        <v/>
      </c>
      <c r="AN53">
        <f>[4]Omdannede_foderprodukter_husdyr!AN53</f>
        <v>0</v>
      </c>
      <c r="AO53">
        <f>[4]Omdannede_foderprodukter_husdyr!AO53</f>
        <v>0</v>
      </c>
      <c r="AP53">
        <f>[4]Omdannede_foderprodukter_husdyr!AP53</f>
        <v>0</v>
      </c>
      <c r="AQ53">
        <f>[4]Omdannede_foderprodukter_husdyr!AQ53</f>
        <v>0</v>
      </c>
      <c r="AR53">
        <f>[4]Omdannede_foderprodukter_husdyr!AR53</f>
        <v>0</v>
      </c>
      <c r="AS53">
        <f>[4]Omdannede_foderprodukter_husdyr!AS53</f>
        <v>0</v>
      </c>
      <c r="AT53">
        <f>[4]Omdannede_foderprodukter_husdyr!AT53</f>
        <v>0</v>
      </c>
      <c r="AU53">
        <f>[4]Omdannede_foderprodukter_husdyr!AU53</f>
        <v>0</v>
      </c>
      <c r="AV53">
        <f>[4]Omdannede_foderprodukter_husdyr!AV53</f>
        <v>0</v>
      </c>
      <c r="AW53">
        <f>[4]Omdannede_foderprodukter_husdyr!AW53</f>
        <v>0</v>
      </c>
      <c r="AX53">
        <f>[4]Omdannede_foderprodukter_husdyr!AX53</f>
        <v>0</v>
      </c>
      <c r="AY53">
        <f>[4]Omdannede_foderprodukter_husdyr!AY53</f>
        <v>0</v>
      </c>
      <c r="AZ53">
        <f>[4]Omdannede_foderprodukter_husdyr!AZ53</f>
        <v>0</v>
      </c>
      <c r="BA53">
        <f>[4]Omdannede_foderprodukter_husdyr!BA53</f>
        <v>0</v>
      </c>
      <c r="BB53">
        <f>[4]Omdannede_foderprodukter_husdyr!BB53</f>
        <v>0</v>
      </c>
      <c r="BC53">
        <f>[4]Omdannede_foderprodukter_husdyr!BC53</f>
        <v>0</v>
      </c>
      <c r="BD53">
        <f>[4]Omdannede_foderprodukter_husdyr!BD53</f>
        <v>0</v>
      </c>
      <c r="BE53">
        <f>[4]Omdannede_foderprodukter_husdyr!BE53</f>
        <v>0</v>
      </c>
      <c r="BF53" s="38">
        <f>[4]Omdannede_foderprodukter_husdyr!BF53</f>
        <v>0</v>
      </c>
      <c r="BG53">
        <f>[4]Omdannede_foderprodukter_husdyr!BG53</f>
        <v>0</v>
      </c>
      <c r="BH53">
        <f>[4]Omdannede_foderprodukter_husdyr!BH53</f>
        <v>0</v>
      </c>
      <c r="BI53">
        <f>[4]Omdannede_foderprodukter_husdyr!BI53</f>
        <v>0</v>
      </c>
      <c r="BJ53">
        <f>[4]Omdannede_foderprodukter_husdyr!BJ53</f>
        <v>0</v>
      </c>
      <c r="BK53">
        <f>[4]Omdannede_foderprodukter_husdyr!BK53</f>
        <v>0</v>
      </c>
      <c r="BL53">
        <f>[4]Omdannede_foderprodukter_husdyr!BL53</f>
        <v>0</v>
      </c>
      <c r="BM53">
        <f>[4]Omdannede_foderprodukter_husdyr!BM53</f>
        <v>0</v>
      </c>
      <c r="BN53">
        <f>[4]Omdannede_foderprodukter_husdyr!BN53</f>
        <v>0</v>
      </c>
      <c r="BO53">
        <f>[4]Omdannede_foderprodukter_husdyr!BO53</f>
        <v>0</v>
      </c>
      <c r="BP53">
        <f>[4]Omdannede_foderprodukter_husdyr!BP53</f>
        <v>0</v>
      </c>
      <c r="BQ53">
        <f>[4]Omdannede_foderprodukter_husdyr!BQ53</f>
        <v>0</v>
      </c>
      <c r="BR53">
        <f>[4]Omdannede_foderprodukter_husdyr!BR53</f>
        <v>0</v>
      </c>
      <c r="BS53">
        <f>[4]Omdannede_foderprodukter_husdyr!BS53</f>
        <v>0</v>
      </c>
      <c r="BT53">
        <f>[4]Omdannede_foderprodukter_husdyr!BT53</f>
        <v>0</v>
      </c>
      <c r="BU53">
        <f>[4]Omdannede_foderprodukter_husdyr!BU53</f>
        <v>0</v>
      </c>
    </row>
    <row r="54" spans="1:73" x14ac:dyDescent="0.3">
      <c r="A54">
        <f>[4]Omdannede_foderprodukter_husdyr!A54</f>
        <v>50</v>
      </c>
      <c r="B54">
        <f>[4]Omdannede_foderprodukter_husdyr!B54</f>
        <v>0</v>
      </c>
      <c r="C54">
        <f>[4]Omdannede_foderprodukter_husdyr!C54</f>
        <v>0</v>
      </c>
      <c r="D54">
        <f>[4]Omdannede_foderprodukter_husdyr!D54</f>
        <v>0</v>
      </c>
      <c r="E54">
        <f>[4]Omdannede_foderprodukter_husdyr!E54</f>
        <v>0</v>
      </c>
      <c r="F54">
        <f>[4]Omdannede_foderprodukter_husdyr!F54</f>
        <v>0</v>
      </c>
      <c r="G54">
        <f>[4]Omdannede_foderprodukter_husdyr!G54</f>
        <v>0</v>
      </c>
      <c r="H54">
        <f>[4]Omdannede_foderprodukter_husdyr!H54</f>
        <v>0</v>
      </c>
      <c r="I54">
        <f>[4]Omdannede_foderprodukter_husdyr!I54</f>
        <v>0</v>
      </c>
      <c r="J54">
        <f>[4]Omdannede_foderprodukter_husdyr!J54</f>
        <v>0</v>
      </c>
      <c r="K54">
        <f>[4]Omdannede_foderprodukter_husdyr!K54</f>
        <v>0</v>
      </c>
      <c r="L54">
        <f>[4]Omdannede_foderprodukter_husdyr!L54</f>
        <v>0</v>
      </c>
      <c r="M54">
        <f>[4]Omdannede_foderprodukter_husdyr!M54</f>
        <v>0</v>
      </c>
      <c r="N54">
        <f>[4]Omdannede_foderprodukter_husdyr!N54</f>
        <v>0</v>
      </c>
      <c r="O54">
        <f>[4]Omdannede_foderprodukter_husdyr!O54</f>
        <v>0</v>
      </c>
      <c r="P54">
        <f>[4]Omdannede_foderprodukter_husdyr!P54</f>
        <v>0</v>
      </c>
      <c r="Q54">
        <f>[4]Omdannede_foderprodukter_husdyr!Q54</f>
        <v>0</v>
      </c>
      <c r="R54">
        <f>[4]Omdannede_foderprodukter_husdyr!R54</f>
        <v>0</v>
      </c>
      <c r="S54">
        <f>[4]Omdannede_foderprodukter_husdyr!S54</f>
        <v>0</v>
      </c>
      <c r="T54">
        <f>[4]Omdannede_foderprodukter_husdyr!T54</f>
        <v>0</v>
      </c>
      <c r="U54">
        <f>[4]Omdannede_foderprodukter_husdyr!U54</f>
        <v>0</v>
      </c>
      <c r="V54">
        <f>[4]Omdannede_foderprodukter_husdyr!V54</f>
        <v>0</v>
      </c>
      <c r="W54">
        <f>[4]Omdannede_foderprodukter_husdyr!W54</f>
        <v>0</v>
      </c>
      <c r="X54">
        <f>[4]Omdannede_foderprodukter_husdyr!X54</f>
        <v>0</v>
      </c>
      <c r="Y54">
        <f>[4]Omdannede_foderprodukter_husdyr!Y54</f>
        <v>0</v>
      </c>
      <c r="Z54">
        <f>[4]Omdannede_foderprodukter_husdyr!Z54</f>
        <v>0</v>
      </c>
      <c r="AA54">
        <f>[4]Omdannede_foderprodukter_husdyr!AA54</f>
        <v>0</v>
      </c>
      <c r="AB54">
        <f>[4]Omdannede_foderprodukter_husdyr!AB54</f>
        <v>0</v>
      </c>
      <c r="AC54">
        <f>[4]Omdannede_foderprodukter_husdyr!AC54</f>
        <v>0</v>
      </c>
      <c r="AD54">
        <f>[4]Omdannede_foderprodukter_husdyr!AD54</f>
        <v>0</v>
      </c>
      <c r="AE54">
        <f>[4]Omdannede_foderprodukter_husdyr!AE54</f>
        <v>0</v>
      </c>
      <c r="AF54">
        <f>[4]Omdannede_foderprodukter_husdyr!AF54</f>
        <v>0</v>
      </c>
      <c r="AG54">
        <f>[4]Omdannede_foderprodukter_husdyr!AG54</f>
        <v>0</v>
      </c>
      <c r="AH54" t="str">
        <f>[4]Omdannede_foderprodukter_husdyr!AH54</f>
        <v/>
      </c>
      <c r="AI54" t="str">
        <f>[4]Omdannede_foderprodukter_husdyr!AI54</f>
        <v/>
      </c>
      <c r="AJ54" t="str">
        <f>[4]Omdannede_foderprodukter_husdyr!AJ54</f>
        <v/>
      </c>
      <c r="AK54" t="str">
        <f>[4]Omdannede_foderprodukter_husdyr!AK54</f>
        <v/>
      </c>
      <c r="AL54" t="str">
        <f>[4]Omdannede_foderprodukter_husdyr!AL54</f>
        <v/>
      </c>
      <c r="AM54" t="str">
        <f>[4]Omdannede_foderprodukter_husdyr!AM54</f>
        <v/>
      </c>
      <c r="AN54">
        <f>[4]Omdannede_foderprodukter_husdyr!AN54</f>
        <v>0</v>
      </c>
      <c r="AO54">
        <f>[4]Omdannede_foderprodukter_husdyr!AO54</f>
        <v>0</v>
      </c>
      <c r="AP54">
        <f>[4]Omdannede_foderprodukter_husdyr!AP54</f>
        <v>0</v>
      </c>
      <c r="AQ54">
        <f>[4]Omdannede_foderprodukter_husdyr!AQ54</f>
        <v>0</v>
      </c>
      <c r="AR54">
        <f>[4]Omdannede_foderprodukter_husdyr!AR54</f>
        <v>0</v>
      </c>
      <c r="AS54">
        <f>[4]Omdannede_foderprodukter_husdyr!AS54</f>
        <v>0</v>
      </c>
      <c r="AT54">
        <f>[4]Omdannede_foderprodukter_husdyr!AT54</f>
        <v>0</v>
      </c>
      <c r="AU54">
        <f>[4]Omdannede_foderprodukter_husdyr!AU54</f>
        <v>0</v>
      </c>
      <c r="AV54">
        <f>[4]Omdannede_foderprodukter_husdyr!AV54</f>
        <v>0</v>
      </c>
      <c r="AW54">
        <f>[4]Omdannede_foderprodukter_husdyr!AW54</f>
        <v>0</v>
      </c>
      <c r="AX54">
        <f>[4]Omdannede_foderprodukter_husdyr!AX54</f>
        <v>0</v>
      </c>
      <c r="AY54">
        <f>[4]Omdannede_foderprodukter_husdyr!AY54</f>
        <v>0</v>
      </c>
      <c r="AZ54">
        <f>[4]Omdannede_foderprodukter_husdyr!AZ54</f>
        <v>0</v>
      </c>
      <c r="BA54">
        <f>[4]Omdannede_foderprodukter_husdyr!BA54</f>
        <v>0</v>
      </c>
      <c r="BB54">
        <f>[4]Omdannede_foderprodukter_husdyr!BB54</f>
        <v>0</v>
      </c>
      <c r="BC54">
        <f>[4]Omdannede_foderprodukter_husdyr!BC54</f>
        <v>0</v>
      </c>
      <c r="BD54">
        <f>[4]Omdannede_foderprodukter_husdyr!BD54</f>
        <v>0</v>
      </c>
      <c r="BE54">
        <f>[4]Omdannede_foderprodukter_husdyr!BE54</f>
        <v>0</v>
      </c>
      <c r="BF54" s="38">
        <f>[4]Omdannede_foderprodukter_husdyr!BF54</f>
        <v>0</v>
      </c>
      <c r="BG54">
        <f>[4]Omdannede_foderprodukter_husdyr!BG54</f>
        <v>0</v>
      </c>
      <c r="BH54">
        <f>[4]Omdannede_foderprodukter_husdyr!BH54</f>
        <v>0</v>
      </c>
      <c r="BI54">
        <f>[4]Omdannede_foderprodukter_husdyr!BI54</f>
        <v>0</v>
      </c>
      <c r="BJ54">
        <f>[4]Omdannede_foderprodukter_husdyr!BJ54</f>
        <v>0</v>
      </c>
      <c r="BK54">
        <f>[4]Omdannede_foderprodukter_husdyr!BK54</f>
        <v>0</v>
      </c>
      <c r="BL54">
        <f>[4]Omdannede_foderprodukter_husdyr!BL54</f>
        <v>0</v>
      </c>
      <c r="BM54">
        <f>[4]Omdannede_foderprodukter_husdyr!BM54</f>
        <v>0</v>
      </c>
      <c r="BN54">
        <f>[4]Omdannede_foderprodukter_husdyr!BN54</f>
        <v>0</v>
      </c>
      <c r="BO54">
        <f>[4]Omdannede_foderprodukter_husdyr!BO54</f>
        <v>0</v>
      </c>
      <c r="BP54">
        <f>[4]Omdannede_foderprodukter_husdyr!BP54</f>
        <v>0</v>
      </c>
      <c r="BQ54">
        <f>[4]Omdannede_foderprodukter_husdyr!BQ54</f>
        <v>0</v>
      </c>
      <c r="BR54">
        <f>[4]Omdannede_foderprodukter_husdyr!BR54</f>
        <v>0</v>
      </c>
      <c r="BS54">
        <f>[4]Omdannede_foderprodukter_husdyr!BS54</f>
        <v>0</v>
      </c>
      <c r="BT54">
        <f>[4]Omdannede_foderprodukter_husdyr!BT54</f>
        <v>0</v>
      </c>
      <c r="BU54">
        <f>[4]Omdannede_foderprodukter_husdyr!BU54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Example</vt:lpstr>
      <vt:lpstr>Sep_biogas_sep_catt_slurry_conv</vt:lpstr>
      <vt:lpstr>Biogas_cattle_slurry_conv</vt:lpstr>
      <vt:lpstr>Biogas_cattle_slurry_org</vt:lpstr>
      <vt:lpstr>Biogas_cattle_deep_litter_conv</vt:lpstr>
      <vt:lpstr>Biogas_cattle_deep_litter_org</vt:lpstr>
      <vt:lpstr>Biogas_cattle_solid_manure_conv</vt:lpstr>
      <vt:lpstr>Biogas_pig_slurry_conv</vt:lpstr>
      <vt:lpstr>Biogas_sep_pig_slurry_ conv</vt:lpstr>
      <vt:lpstr>Biogas_sep_sow_deep_litter_conv</vt:lpstr>
      <vt:lpstr>Biogas_sows_deep_litter_org</vt:lpstr>
      <vt:lpstr>Biogas_sep_pig_deep_litter_conv</vt:lpstr>
      <vt:lpstr>Biogas_pig_deep_litter_org</vt:lpstr>
      <vt:lpstr>Biogas_sep_green_pro_grass_conv</vt:lpstr>
      <vt:lpstr>Biogas_sep_green_pro_grass_org</vt:lpstr>
      <vt:lpstr>Biogas_sep_green_grass_conv</vt:lpstr>
      <vt:lpstr>Biogas_sep_silage_grass_conv</vt:lpstr>
      <vt:lpstr>Biogas_sep_silage_grass_org</vt:lpstr>
      <vt:lpstr>Biogas_silage_corn_conv</vt:lpstr>
      <vt:lpstr>Biogas_silage_whole_crop_conv</vt:lpstr>
      <vt:lpstr>Biogas_silage_straw_grass_conv</vt:lpstr>
      <vt:lpstr>Biogas_straw_conv</vt:lpstr>
      <vt:lpstr>Biogas_straw_org</vt:lpstr>
      <vt:lpstr>Biogas_beet_roots_conv</vt:lpstr>
      <vt:lpstr>Biogas_potato_pulp_conv</vt:lpstr>
      <vt:lpstr>Biogas_potato_pulp_org</vt:lpstr>
      <vt:lpstr>Storage_cattle_slurry_conv</vt:lpstr>
      <vt:lpstr>Storage_cattle_ajle_conv</vt:lpstr>
      <vt:lpstr>Storage_cattle_slurry_org</vt:lpstr>
      <vt:lpstr>Storage_cattle_ajle_org</vt:lpstr>
      <vt:lpstr>Storage_pig_slurry_conv</vt:lpstr>
      <vt:lpstr>Storage_pig_slurry_org</vt:lpstr>
      <vt:lpstr>Storage_pig_ajle_conv</vt:lpstr>
      <vt:lpstr>Storage_plant_slurry_conv</vt:lpstr>
      <vt:lpstr>Storage_plant_slurry_org</vt:lpstr>
      <vt:lpstr>Biomass_pool_output_Livesto_mod</vt:lpstr>
      <vt:lpstr>Diesel consumption for field op</vt:lpstr>
      <vt:lpstr>Other_tables</vt:lpstr>
      <vt:lpstr>Processed products</vt:lpstr>
      <vt:lpstr>Converted_feedstuff</vt:lpstr>
    </vt:vector>
  </TitlesOfParts>
  <Company>Aarhus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Henrik Thers</dc:creator>
  <cp:lastModifiedBy>Henrik Thers</cp:lastModifiedBy>
  <dcterms:created xsi:type="dcterms:W3CDTF">2022-11-03T08:29:47Z</dcterms:created>
  <dcterms:modified xsi:type="dcterms:W3CDTF">2024-10-23T06:54:50Z</dcterms:modified>
</cp:coreProperties>
</file>