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hidePivotFieldList="1"/>
  <xr:revisionPtr revIDLastSave="0" documentId="13_ncr:1_{E5DB0786-9752-482B-9262-BBFAD3BA78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G16" i="5" s="1"/>
  <c r="B1" i="5"/>
  <c r="D17" i="5"/>
  <c r="D16" i="5"/>
  <c r="B5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H2" i="3" l="1"/>
  <c r="J2" i="3" s="1"/>
  <c r="B11" i="5" s="1"/>
  <c r="B4" i="5"/>
  <c r="B17" i="5" s="1"/>
  <c r="B3" i="5"/>
  <c r="B16" i="5" s="1"/>
  <c r="B10" i="5" l="1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8" i="5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C40" i="6"/>
  <c r="S20" i="6" l="1" a="1"/>
  <c r="S20" i="6" s="1"/>
  <c r="R52" i="4"/>
  <c r="F14" i="6"/>
  <c r="E14" i="6"/>
  <c r="E40" i="6"/>
  <c r="F40" i="6"/>
  <c r="K2" i="3" l="1"/>
  <c r="N2" i="3" l="1"/>
  <c r="M2" i="3"/>
  <c r="G2" i="3" l="1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D40" i="6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<sst xmlns="http://schemas.openxmlformats.org/spreadsheetml/2006/main" count="87" uniqueCount="65">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</sst>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2">
    <cellStyle name="Normal" xfId="0" builtinId="0"/>
    <cellStyle name="Porcentaje" xfId="1" builtinId="5"/>
  </cellStyles>
  <dxfs count="13"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5.3883439599484273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2.1305411517663022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2.1305411517663022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2.1305411517663022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12">
  <autoFilter ref="A1:N1048576" xr:uid="{B7E8E3F6-4A56-4C38-9CDA-83612E98463A}"/>
  <tableColumns count="14">
    <tableColumn id="12" xr3:uid="{0AB4C432-387A-4CA4-B057-810DBFBD7743}" name="Id" dataDxfId="11"/>
    <tableColumn id="1" xr3:uid="{D4B468C3-7CDA-4F31-9638-09A527779C87}" name="Mia" dataDxfId="10"/>
    <tableColumn id="2" xr3:uid="{65EE12B7-2552-4910-A353-7AE48A3D7AA6}" name="FA"/>
    <tableColumn id="3" xr3:uid="{1D6E5D7A-6668-40F4-BA00-3A91CC9AC5BF}" name="Duracion" dataDxfId="9"/>
    <tableColumn id="4" xr3:uid="{E8F61A2B-CC2B-4DF4-AE8C-8C20147ABC40}" name="Visionados" dataDxfId="8"/>
    <tableColumn id="14" xr3:uid="{2E72113E-50BE-41C7-8BFD-59035950093F}" name="Varianza_FA" dataDxfId="7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6">
      <calculatedColumnFormula>IF($H2&gt;0,1,0.1)</calculatedColumnFormula>
    </tableColumn>
    <tableColumn id="9" xr3:uid="{C6FE0FC6-41FF-42DC-95D7-3BA16482D743}" name="Mia_ruido" dataDxfId="5"/>
    <tableColumn id="13" xr3:uid="{F6539847-A910-4F63-B100-298A992D7D82}" name="FA_ruido" dataDxfId="4">
      <calculatedColumnFormula>C2+(RAND()-0.5)/10</calculatedColumnFormula>
    </tableColumn>
    <tableColumn id="10" xr3:uid="{1D5E088C-37BD-4B8F-BD0A-602AB1027E68}" name="Mia_rees" dataDxfId="3"/>
    <tableColumn id="11" xr3:uid="{19C47E50-9952-473E-A08A-65D82E3962A6}" name="FA_re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3" customWidth="1"/>
    <col min="5" max="6" width="12.140625" style="73" customWidth="1"/>
    <col min="7" max="7" width="13.5703125" customWidth="1"/>
    <col min="8" max="8" width="11.7109375" customWidth="1"/>
    <col min="9" max="9" width="9.42578125" customWidth="1"/>
    <col min="10" max="10" width="10.5703125" style="80" customWidth="1"/>
    <col min="11" max="12" width="7.42578125" style="30" customWidth="1"/>
    <col min="13" max="13" width="15.85546875" style="18" customWidth="1"/>
    <col min="14" max="14" width="14.85546875" style="78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55</v>
      </c>
      <c r="B1" t="s">
        <v>50</v>
      </c>
      <c r="C1" t="s">
        <v>51</v>
      </c>
      <c r="D1" t="s">
        <v>52</v>
      </c>
      <c r="E1" s="73" t="s">
        <v>53</v>
      </c>
      <c r="F1" s="73" t="s">
        <v>56</v>
      </c>
      <c r="G1" t="s">
        <v>57</v>
      </c>
      <c r="H1" t="s">
        <v>54</v>
      </c>
      <c r="I1" t="s">
        <v>58</v>
      </c>
      <c r="J1" s="31" t="s">
        <v>59</v>
      </c>
      <c r="K1" t="s">
        <v>60</v>
      </c>
      <c r="L1" t="s">
        <v>61</v>
      </c>
      <c r="M1" s="18" t="s">
        <v>62</v>
      </c>
      <c r="N1" s="78" t="s">
        <v>63</v>
      </c>
    </row>
    <row r="2" spans="1:31" x14ac:dyDescent="0.25">
      <c r="A2" s="19">
        <v>555555</v>
      </c>
      <c r="B2" s="19">
        <v>2</v>
      </c>
      <c r="C2">
        <v>5.4</v>
      </c>
      <c r="D2" s="73">
        <v>130</v>
      </c>
      <c r="E2" s="73">
        <v>26047</v>
      </c>
      <c r="F2" s="81">
        <v>2.1</v>
      </c>
      <c r="G2">
        <f t="shared" ref="G2" si="0">ROUND($C2*2, 0)/2</f>
        <v>5.5</v>
      </c>
      <c r="H2">
        <f>B2-C2</f>
        <v>-3.4000000000000004</v>
      </c>
      <c r="I2">
        <f t="shared" ref="I2" si="1">ABS(H2)</f>
        <v>3.4000000000000004</v>
      </c>
      <c r="J2" s="80">
        <f t="shared" ref="J2" si="2">IF($H2&gt;0,1,0.1)</f>
        <v>0.1</v>
      </c>
      <c r="K2" s="30">
        <f t="shared" ref="K2" ca="1" si="3">B2+RAND()-0.5</f>
        <v>2.1305411517663022</v>
      </c>
      <c r="L2" s="30">
        <f t="shared" ref="L2" ca="1" si="4">C2+(RAND()-0.5)/10</f>
        <v>5.3883439599484273</v>
      </c>
      <c r="M2" s="17">
        <f t="shared" ref="M2" si="5">(B2-1)*10/9</f>
        <v>1.1111111111111112</v>
      </c>
      <c r="N2" s="79">
        <f t="shared" ref="N2" si="6">(C2-1)*10/9</f>
        <v>4.8888888888888893</v>
      </c>
      <c r="O2" s="27"/>
      <c r="P2" s="27"/>
      <c r="Q2" s="27"/>
      <c r="R2" s="27"/>
      <c r="V2" s="55"/>
      <c r="W2" s="55"/>
    </row>
    <row r="3" spans="1:31" x14ac:dyDescent="0.25">
      <c r="O3" s="29"/>
      <c r="P3" s="29"/>
      <c r="Q3" s="29"/>
      <c r="R3" s="27"/>
      <c r="V3" s="55"/>
      <c r="W3" s="55"/>
    </row>
    <row r="4" spans="1:31" x14ac:dyDescent="0.25">
      <c r="O4" s="29"/>
      <c r="P4" s="29"/>
      <c r="Q4" s="29"/>
      <c r="R4" s="27"/>
      <c r="V4" s="56"/>
      <c r="W4" s="56"/>
    </row>
    <row r="5" spans="1:31" x14ac:dyDescent="0.25">
      <c r="O5" s="27"/>
      <c r="P5" s="27"/>
      <c r="Q5" s="27"/>
      <c r="R5" s="27"/>
      <c r="V5" s="56"/>
      <c r="W5" s="56"/>
      <c r="AE5" s="1"/>
    </row>
    <row r="6" spans="1:31" x14ac:dyDescent="0.25">
      <c r="O6" s="27"/>
      <c r="P6" s="27"/>
      <c r="Q6" s="27"/>
      <c r="R6" s="27"/>
      <c r="V6" s="56"/>
      <c r="W6" s="56"/>
    </row>
    <row r="7" spans="1:31" x14ac:dyDescent="0.25">
      <c r="O7" s="27"/>
      <c r="P7" s="27"/>
      <c r="Q7" s="27"/>
      <c r="R7" s="27"/>
      <c r="V7" s="56"/>
      <c r="W7" s="56"/>
    </row>
    <row r="8" spans="1:31" x14ac:dyDescent="0.25">
      <c r="O8" s="27"/>
      <c r="P8" s="27"/>
      <c r="Q8" s="27"/>
      <c r="R8" s="27"/>
      <c r="V8" s="56"/>
      <c r="W8" s="56"/>
    </row>
    <row r="9" spans="1:31" x14ac:dyDescent="0.25">
      <c r="O9" s="27"/>
      <c r="P9" s="27"/>
      <c r="Q9" s="27"/>
      <c r="R9" s="27"/>
      <c r="V9" s="56"/>
      <c r="W9" s="56"/>
    </row>
    <row r="10" spans="1:31" x14ac:dyDescent="0.25">
      <c r="O10" s="27"/>
      <c r="P10" s="27"/>
      <c r="Q10" s="27"/>
      <c r="R10" s="27"/>
      <c r="V10" s="56"/>
      <c r="W10" s="56"/>
    </row>
    <row r="11" spans="1:31" x14ac:dyDescent="0.25">
      <c r="O11" s="27"/>
      <c r="P11" s="27"/>
      <c r="Q11" s="27"/>
      <c r="R11" s="27"/>
      <c r="V11" s="56"/>
      <c r="W11" s="56"/>
    </row>
    <row r="12" spans="1:31" x14ac:dyDescent="0.25">
      <c r="O12" s="27"/>
      <c r="P12" s="27"/>
      <c r="Q12" s="27"/>
      <c r="R12" s="27"/>
      <c r="V12" s="56"/>
      <c r="W12" s="56"/>
    </row>
    <row r="13" spans="1:31" x14ac:dyDescent="0.25">
      <c r="O13" s="27"/>
      <c r="P13" s="27"/>
      <c r="Q13" s="27"/>
      <c r="R13" s="27"/>
      <c r="V13" s="56"/>
      <c r="W13" s="56"/>
    </row>
    <row r="14" spans="1:31" x14ac:dyDescent="0.25">
      <c r="O14" s="27"/>
      <c r="P14" s="27"/>
      <c r="Q14" s="27"/>
      <c r="R14" s="27"/>
      <c r="V14" s="56"/>
      <c r="W14" s="56"/>
    </row>
    <row r="15" spans="1:31" x14ac:dyDescent="0.25">
      <c r="O15" s="27"/>
      <c r="P15" s="27"/>
      <c r="Q15" s="27"/>
      <c r="R15" s="27"/>
      <c r="V15" s="56"/>
      <c r="W15" s="56"/>
    </row>
    <row r="16" spans="1:31" x14ac:dyDescent="0.25">
      <c r="O16" s="27"/>
      <c r="P16" s="27"/>
      <c r="Q16" s="27"/>
      <c r="R16" s="27"/>
      <c r="V16" s="56"/>
      <c r="W16" s="56"/>
    </row>
    <row r="17" spans="22:23" x14ac:dyDescent="0.25">
      <c r="V17" s="56"/>
      <c r="W17" s="56"/>
    </row>
    <row r="18" spans="22:23" x14ac:dyDescent="0.25">
      <c r="V18" s="56"/>
      <c r="W18" s="56"/>
    </row>
    <row r="19" spans="22:23" x14ac:dyDescent="0.25">
      <c r="V19" s="56"/>
      <c r="W19" s="56"/>
    </row>
    <row r="20" spans="22:23" x14ac:dyDescent="0.25">
      <c r="V20" s="56"/>
      <c r="W20" s="56"/>
    </row>
    <row r="21" spans="22:23" x14ac:dyDescent="0.25">
      <c r="V21" s="56"/>
      <c r="W21" s="56"/>
    </row>
    <row r="22" spans="22:23" x14ac:dyDescent="0.25">
      <c r="V22" s="56"/>
      <c r="W22" s="56"/>
    </row>
    <row r="23" spans="22:23" x14ac:dyDescent="0.25">
      <c r="V23" s="56"/>
      <c r="W23" s="56"/>
    </row>
    <row r="24" spans="22:23" x14ac:dyDescent="0.25">
      <c r="V24" s="56"/>
      <c r="W24" s="56"/>
    </row>
    <row r="25" spans="22:23" x14ac:dyDescent="0.25">
      <c r="V25" s="56"/>
      <c r="W25" s="56"/>
    </row>
    <row r="26" spans="22:23" x14ac:dyDescent="0.25">
      <c r="V26" s="56"/>
      <c r="W26" s="56"/>
    </row>
    <row r="27" spans="22:23" x14ac:dyDescent="0.25">
      <c r="V27" s="56"/>
      <c r="W27" s="56"/>
    </row>
    <row r="28" spans="22:23" x14ac:dyDescent="0.25">
      <c r="V28" s="56"/>
      <c r="W28" s="56"/>
    </row>
    <row r="29" spans="22:23" x14ac:dyDescent="0.25">
      <c r="V29" s="56"/>
      <c r="W29" s="56"/>
    </row>
    <row r="30" spans="22:23" x14ac:dyDescent="0.25">
      <c r="V30" s="56"/>
      <c r="W30" s="56"/>
    </row>
    <row r="31" spans="22:23" x14ac:dyDescent="0.25">
      <c r="V31" s="56"/>
      <c r="W31" s="56"/>
    </row>
    <row r="32" spans="22:23" x14ac:dyDescent="0.25">
      <c r="V32" s="56"/>
      <c r="W32" s="56"/>
    </row>
    <row r="33" spans="22:23" x14ac:dyDescent="0.25">
      <c r="V33" s="56"/>
      <c r="W33" s="56"/>
    </row>
    <row r="34" spans="22:23" x14ac:dyDescent="0.25">
      <c r="V34" s="56"/>
      <c r="W34" s="56"/>
    </row>
    <row r="35" spans="22:23" x14ac:dyDescent="0.25">
      <c r="V35" s="56"/>
      <c r="W35" s="56"/>
    </row>
    <row r="36" spans="22:23" x14ac:dyDescent="0.25">
      <c r="V36" s="56"/>
      <c r="W36" s="56"/>
    </row>
    <row r="37" spans="22:23" x14ac:dyDescent="0.25">
      <c r="V37" s="56"/>
      <c r="W37" s="56"/>
    </row>
    <row r="38" spans="22:23" x14ac:dyDescent="0.25">
      <c r="V38" s="56"/>
      <c r="W38" s="56"/>
    </row>
    <row r="39" spans="22:23" x14ac:dyDescent="0.25">
      <c r="V39" s="56"/>
      <c r="W39" s="56"/>
    </row>
    <row r="40" spans="22:23" x14ac:dyDescent="0.25">
      <c r="V40" s="56"/>
      <c r="W40" s="56"/>
    </row>
    <row r="41" spans="22:23" x14ac:dyDescent="0.25">
      <c r="V41" s="56"/>
      <c r="W41" s="56"/>
    </row>
    <row r="42" spans="22:23" x14ac:dyDescent="0.25">
      <c r="V42" s="56"/>
      <c r="W42" s="56"/>
    </row>
    <row r="43" spans="22:23" x14ac:dyDescent="0.25">
      <c r="V43" s="55"/>
      <c r="W43" s="55"/>
    </row>
    <row r="44" spans="22:23" x14ac:dyDescent="0.25">
      <c r="V44" s="55"/>
      <c r="W44" s="55"/>
    </row>
    <row r="45" spans="22:23" x14ac:dyDescent="0.25">
      <c r="V45" s="55"/>
      <c r="W45" s="55"/>
    </row>
    <row r="46" spans="22:23" x14ac:dyDescent="0.25">
      <c r="V46" s="55"/>
      <c r="W46" s="55"/>
    </row>
    <row r="47" spans="22:23" x14ac:dyDescent="0.25">
      <c r="V47" s="55"/>
      <c r="W47" s="55"/>
    </row>
    <row r="48" spans="22:23" x14ac:dyDescent="0.25">
      <c r="V48" s="55"/>
      <c r="W48" s="55"/>
    </row>
    <row r="49" spans="22:23" x14ac:dyDescent="0.25">
      <c r="V49" s="55"/>
      <c r="W49" s="55"/>
    </row>
    <row r="164" ht="15.75" customHeight="1" x14ac:dyDescent="0.25"/>
    <row r="165" ht="15.75" customHeight="1" x14ac:dyDescent="0.25"/>
  </sheetData>
  <conditionalFormatting sqref="J1:J1048576">
    <cfRule type="cellIs" dxfId="1" priority="4" operator="equal">
      <formula>0.1</formula>
    </cfRule>
    <cfRule type="cellIs" dxfId="0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G17" sqref="G17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7"/>
    </row>
    <row r="2" spans="1:14" x14ac:dyDescent="0.25">
      <c r="A2" t="s">
        <v>64</v>
      </c>
      <c r="B2">
        <f>COUNT(Tabla1[FA])</f>
        <v>1</v>
      </c>
      <c r="G2" s="27"/>
    </row>
    <row r="3" spans="1:14" x14ac:dyDescent="0.25">
      <c r="A3" t="s">
        <v>0</v>
      </c>
      <c r="B3" s="7">
        <f>AVERAGE(Tabla1[FA])</f>
        <v>5.4</v>
      </c>
      <c r="C3" t="s">
        <v>8</v>
      </c>
      <c r="D3" s="8">
        <f>STDEVP(Tabla1[FA])</f>
        <v>0</v>
      </c>
      <c r="E3" s="28" t="s">
        <v>17</v>
      </c>
      <c r="F3" s="8">
        <f>_xlfn.VAR.P(Tabla1[FA])</f>
        <v>0</v>
      </c>
      <c r="G3" s="28" t="s">
        <v>20</v>
      </c>
      <c r="H3" s="7">
        <f>MEDIAN(Tabla1[FA])</f>
        <v>5.4</v>
      </c>
      <c r="I3" s="29" t="s">
        <v>22</v>
      </c>
      <c r="J3" s="7" t="e">
        <f>SKEW(Tabla1[FA])</f>
        <v>#DIV/0!</v>
      </c>
      <c r="K3" t="s">
        <v>25</v>
      </c>
      <c r="L3" s="58">
        <f>MAX(Tabla1[FA])</f>
        <v>5.4</v>
      </c>
      <c r="M3" t="s">
        <v>26</v>
      </c>
      <c r="N3" s="58">
        <f>MIN(Notas!C:C)</f>
        <v>5.4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8" t="s">
        <v>17</v>
      </c>
      <c r="F4" s="6">
        <f>_xlfn.VAR.P(NotasMias)</f>
        <v>0</v>
      </c>
      <c r="G4" s="28" t="s">
        <v>20</v>
      </c>
      <c r="H4" s="5">
        <f>MEDIAN(NotasMias)</f>
        <v>2</v>
      </c>
      <c r="I4" s="29" t="s">
        <v>22</v>
      </c>
      <c r="J4" s="5" t="e">
        <f>SKEW(NotasMias)</f>
        <v>#DIV/0!</v>
      </c>
      <c r="K4" t="s">
        <v>25</v>
      </c>
      <c r="L4" s="59">
        <f>MAX(NotasMias)</f>
        <v>2</v>
      </c>
      <c r="M4" t="s">
        <v>26</v>
      </c>
      <c r="N4" s="59">
        <f>MIN(NotasMias)</f>
        <v>2</v>
      </c>
    </row>
    <row r="5" spans="1:14" x14ac:dyDescent="0.25">
      <c r="A5" t="s">
        <v>2</v>
      </c>
      <c r="B5" s="1">
        <f>AVERAGE(Tabla1[Diferencia])</f>
        <v>-3.4000000000000004</v>
      </c>
      <c r="G5" s="27"/>
    </row>
    <row r="6" spans="1:14" x14ac:dyDescent="0.25">
      <c r="A6" t="s">
        <v>3</v>
      </c>
      <c r="B6" s="1">
        <f>AVERAGE(Tabla1[Diferencia_abs])</f>
        <v>3.4000000000000004</v>
      </c>
      <c r="C6" t="s">
        <v>8</v>
      </c>
      <c r="D6" s="1">
        <f>STDEVP(Tabla1[Diferencia_abs])</f>
        <v>0</v>
      </c>
      <c r="E6" s="29"/>
      <c r="F6" s="1"/>
      <c r="G6" s="29"/>
    </row>
    <row r="8" spans="1:14" x14ac:dyDescent="0.25">
      <c r="A8" t="s">
        <v>4</v>
      </c>
      <c r="B8">
        <f>MAX(Tabla1[Diferencia_abs])</f>
        <v>3.4000000000000004</v>
      </c>
      <c r="C8" t="s">
        <v>23</v>
      </c>
      <c r="D8" s="32" t="e">
        <f>CORREL(Notas!B:B,Notas!C:C)</f>
        <v>#DIV/0!</v>
      </c>
      <c r="E8" s="54"/>
      <c r="F8" s="32"/>
    </row>
    <row r="9" spans="1:14" x14ac:dyDescent="0.25">
      <c r="A9" t="s">
        <v>5</v>
      </c>
      <c r="B9">
        <f>MIN(Tabla1[Diferencia])</f>
        <v>-3.4000000000000004</v>
      </c>
    </row>
    <row r="10" spans="1:14" x14ac:dyDescent="0.25">
      <c r="A10" t="s">
        <v>6</v>
      </c>
      <c r="B10">
        <f>MAX(Tabla1[Diferencia])</f>
        <v>-3.4000000000000004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7"/>
      <c r="G14" s="27"/>
    </row>
    <row r="15" spans="1:14" x14ac:dyDescent="0.25">
      <c r="A15" s="12" t="s">
        <v>13</v>
      </c>
      <c r="F15" s="27" t="s">
        <v>45</v>
      </c>
      <c r="G15" s="77">
        <v>7.8</v>
      </c>
    </row>
    <row r="16" spans="1:14" x14ac:dyDescent="0.25">
      <c r="A16" s="13" t="s">
        <v>14</v>
      </c>
      <c r="B16" s="15">
        <f>(MediaFA-1)*10/9</f>
        <v>4.8888888888888893</v>
      </c>
      <c r="C16" s="14" t="s">
        <v>8</v>
      </c>
      <c r="D16" s="15">
        <f>STDEVP(Tabla1[FA_rees])</f>
        <v>0</v>
      </c>
      <c r="E16" s="66"/>
      <c r="F16" s="66" t="s">
        <v>46</v>
      </c>
      <c r="G16" s="75">
        <f>COUNTIF(NotasFA,"&lt;="&amp;G15)/Pelis_con_nota</f>
        <v>1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6"/>
      <c r="F17" s="66" t="s">
        <v>47</v>
      </c>
      <c r="G17" s="76">
        <f>COUNTIF(NotasMias,"&lt;="&amp;G15)/Pelis</f>
        <v>1</v>
      </c>
    </row>
    <row r="18" spans="1:7" x14ac:dyDescent="0.25">
      <c r="F18" s="27"/>
      <c r="G18" s="27"/>
    </row>
    <row r="19" spans="1:7" x14ac:dyDescent="0.25">
      <c r="F19" s="27"/>
      <c r="G19" s="27"/>
    </row>
    <row r="20" spans="1:7" x14ac:dyDescent="0.25">
      <c r="F20" s="27"/>
      <c r="G20" s="27"/>
    </row>
    <row r="21" spans="1:7" x14ac:dyDescent="0.25">
      <c r="F21" s="27"/>
      <c r="G21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E4" sqref="E4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COUNTIF(NotasFA,"&gt;1,5")-COUNTIF(Notas!G:G,"&gt;2,5")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COUNTIF(Notas!G:G,"&gt;2,5")-COUNTIF(Notas!G:G,"&gt;3,5")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COUNTIF(Notas!G:G,"&gt;3,5")-COUNTIF(Notas!G:G,"&gt;4,5")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COUNTIF(Notas!G:G,"&gt;4,5")-COUNTIF(Notas!G:G,"&gt;5,5")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COUNTIF(Notas!G:G,"&gt;5,5")-COUNTIF(Notas!G:G,"&gt;6,5")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COUNTIF(Notas!G:G,"&gt;6,5")-COUNTIF(Notas!G:G,"&gt;7,5")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COUNTIF(Notas!G:G,"&gt;7,5")-COUNTIF(Notas!G:G,"&gt;8,5")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COUNTIF(Notas!G:G,"&gt;8,5")-COUNTIF(Notas!G:G,"&gt;9,5")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COUNTIF(Notas!G:G,"&gt;9,5")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COUNTIF(Notas!G:G,Normales!B20)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COUNTIF(Notas!G:G,Normales!B21)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COUNTIF(Notas!G:G,Normales!B22)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COUNTIF(Notas!G:G,Normales!B23)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COUNTIF(Notas!G:G,Normales!B24)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COUNTIF(Notas!G:G,Normales!B25)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COUNTIF(Notas!G:G,Normales!B26)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COUNTIF(Notas!G:G,Normales!B27)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COUNTIF(Notas!G:G,Normales!B28)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COUNTIF(Notas!G:G,Normales!B29)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COUNTIF(Notas!G:G,Normales!B30)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COUNTIF(Notas!G:G,Normales!B31)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COUNTIF(Notas!G:G,Normales!B32)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COUNTIF(Notas!G:G,Normales!B33)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COUNTIF(Notas!G:G,Normales!B34)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COUNTIF(Notas!G:G,Normales!B35)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COUNTIF(Notas!G:G,Normales!B36)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COUNTIF(Notas!G:G,Normales!B37)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COUNTIF(Notas!G:G,Normales!B38)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COUNTIF(Notas!G:G,Normales!B39)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F1" sqref="F1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COUNTIF(Notas!G:G,B7)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COUNTIF(Notas!G:G,B8)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COUNTIF(Notas!G:G,B9)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COUNTIF(Notas!G:G,B10)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COUNTIF(Notas!G:G,B11)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COUNTIF(Notas!G:G,B12)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COUNTIF(Notas!G:G,B13)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COUNTIF(Notas!G:G,B14)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COUNTIF(Notas!G:G,B15)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COUNTIF(Notas!G:G,B16)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COUNTIF(Notas!G:G,B17)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COUNTIF(Notas!G:G,B18)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COUNTIF(Notas!G:G,B19)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COUNTIF(Notas!G:G,B20)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COUNTIF(Notas!G:G,B21)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COUNTIF(Notas!G:G,B22)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COUNTIF(Notas!G:G,B23)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COUNTIF(Notas!G:G,B24)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COUNTIF(Notas!G:G,B25)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COUNTIF(Notas!G:G,B26)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2022-02-04T10:51:13Z</dcterms:modified>
</cp:coreProperties>
</file>