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Saeteros\Desktop\Séptimo Semestre\Gestión de Proyectos\Actividad 15\"/>
    </mc:Choice>
  </mc:AlternateContent>
  <xr:revisionPtr revIDLastSave="0" documentId="13_ncr:1_{EB492303-10E5-4337-B7ED-29A7B37B8C8E}" xr6:coauthVersionLast="47" xr6:coauthVersionMax="47" xr10:uidLastSave="{00000000-0000-0000-0000-000000000000}"/>
  <bookViews>
    <workbookView xWindow="-120" yWindow="-120" windowWidth="24240" windowHeight="13140" xr2:uid="{24F59446-5356-4DA9-97CE-AE98629A1247}"/>
  </bookViews>
  <sheets>
    <sheet name="Calendarización Semanal" sheetId="1" r:id="rId1"/>
    <sheet name="Overhead Semanal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6" i="1" l="1"/>
  <c r="O7" i="1" s="1"/>
  <c r="O8" i="1" s="1"/>
  <c r="O9" i="1" s="1"/>
  <c r="O10" i="1" s="1"/>
  <c r="O11" i="1" s="1"/>
  <c r="O12" i="1" s="1"/>
  <c r="O13" i="1" s="1"/>
  <c r="O5" i="1"/>
  <c r="N5" i="1"/>
  <c r="N6" i="1"/>
  <c r="N7" i="1"/>
  <c r="N8" i="1"/>
  <c r="N9" i="1"/>
  <c r="N10" i="1"/>
  <c r="N11" i="1"/>
  <c r="N12" i="1"/>
  <c r="N13" i="1"/>
  <c r="O4" i="1"/>
  <c r="N4" i="1"/>
  <c r="M3" i="2"/>
  <c r="M4" i="2" s="1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42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25" i="2"/>
  <c r="D20" i="2"/>
  <c r="D21" i="2"/>
  <c r="D22" i="2"/>
  <c r="D19" i="2"/>
  <c r="D17" i="2"/>
  <c r="D9" i="2"/>
  <c r="D10" i="2"/>
  <c r="D11" i="2"/>
  <c r="D12" i="2"/>
  <c r="D13" i="2"/>
  <c r="D14" i="2"/>
  <c r="D8" i="2"/>
  <c r="D4" i="2"/>
  <c r="D5" i="2"/>
  <c r="D6" i="2"/>
  <c r="D3" i="2"/>
  <c r="I51" i="2"/>
  <c r="L51" i="2" s="1"/>
  <c r="I36" i="2"/>
  <c r="L36" i="2" s="1"/>
  <c r="I32" i="2"/>
  <c r="L32" i="2" s="1"/>
  <c r="I25" i="2"/>
  <c r="L25" i="2" s="1"/>
  <c r="I24" i="2"/>
  <c r="L24" i="2" s="1"/>
  <c r="I16" i="2"/>
  <c r="L16" i="2" s="1"/>
  <c r="G56" i="2" l="1"/>
  <c r="H56" i="2"/>
  <c r="F56" i="2"/>
  <c r="E56" i="2"/>
  <c r="I55" i="2"/>
  <c r="L55" i="2" s="1"/>
  <c r="I48" i="2"/>
  <c r="L48" i="2" s="1"/>
  <c r="I45" i="2"/>
  <c r="L45" i="2" s="1"/>
  <c r="I41" i="2"/>
  <c r="L41" i="2" s="1"/>
  <c r="I33" i="2"/>
  <c r="L33" i="2" s="1"/>
  <c r="I14" i="2"/>
  <c r="L14" i="2" s="1"/>
  <c r="I54" i="2"/>
  <c r="I53" i="2"/>
  <c r="L53" i="2" s="1"/>
  <c r="I52" i="2"/>
  <c r="I50" i="2"/>
  <c r="L50" i="2" s="1"/>
  <c r="I49" i="2"/>
  <c r="I47" i="2"/>
  <c r="L47" i="2" s="1"/>
  <c r="I46" i="2"/>
  <c r="L46" i="2" s="1"/>
  <c r="I44" i="2"/>
  <c r="L44" i="2" s="1"/>
  <c r="I43" i="2"/>
  <c r="L43" i="2" s="1"/>
  <c r="I42" i="2"/>
  <c r="L42" i="2" s="1"/>
  <c r="I40" i="2"/>
  <c r="L40" i="2" s="1"/>
  <c r="I38" i="2"/>
  <c r="L38" i="2" s="1"/>
  <c r="I37" i="2"/>
  <c r="L37" i="2" s="1"/>
  <c r="I35" i="2"/>
  <c r="L35" i="2" s="1"/>
  <c r="I34" i="2"/>
  <c r="L34" i="2" s="1"/>
  <c r="I31" i="2"/>
  <c r="L31" i="2" s="1"/>
  <c r="I30" i="2"/>
  <c r="L30" i="2" s="1"/>
  <c r="I29" i="2"/>
  <c r="L29" i="2" s="1"/>
  <c r="I28" i="2"/>
  <c r="L28" i="2" s="1"/>
  <c r="I27" i="2"/>
  <c r="L27" i="2" s="1"/>
  <c r="I26" i="2"/>
  <c r="L26" i="2" s="1"/>
  <c r="I22" i="2"/>
  <c r="L22" i="2" s="1"/>
  <c r="I21" i="2"/>
  <c r="L21" i="2" s="1"/>
  <c r="I20" i="2"/>
  <c r="L20" i="2" s="1"/>
  <c r="I19" i="2"/>
  <c r="L19" i="2" s="1"/>
  <c r="I17" i="2"/>
  <c r="L17" i="2" s="1"/>
  <c r="I9" i="2"/>
  <c r="L9" i="2" s="1"/>
  <c r="I3" i="2"/>
  <c r="J3" i="2" s="1"/>
  <c r="I4" i="2"/>
  <c r="I5" i="2"/>
  <c r="L5" i="2" s="1"/>
  <c r="M5" i="2" s="1"/>
  <c r="M6" i="2" s="1"/>
  <c r="M8" i="2" s="1"/>
  <c r="M9" i="2" s="1"/>
  <c r="M10" i="2" s="1"/>
  <c r="M11" i="2" s="1"/>
  <c r="M12" i="2" s="1"/>
  <c r="M13" i="2" s="1"/>
  <c r="M14" i="2" s="1"/>
  <c r="M16" i="2" s="1"/>
  <c r="M17" i="2" s="1"/>
  <c r="I6" i="2"/>
  <c r="L6" i="2" s="1"/>
  <c r="I13" i="2"/>
  <c r="L13" i="2" s="1"/>
  <c r="I12" i="2"/>
  <c r="L12" i="2" s="1"/>
  <c r="I11" i="2"/>
  <c r="L11" i="2" s="1"/>
  <c r="I10" i="2"/>
  <c r="L10" i="2" s="1"/>
  <c r="I8" i="2"/>
  <c r="L8" i="2" s="1"/>
  <c r="I13" i="1"/>
  <c r="H13" i="1"/>
  <c r="J13" i="1" s="1"/>
  <c r="F13" i="1"/>
  <c r="E13" i="1"/>
  <c r="B5" i="1"/>
  <c r="B6" i="1" s="1"/>
  <c r="B7" i="1" s="1"/>
  <c r="B8" i="1" s="1"/>
  <c r="B9" i="1" s="1"/>
  <c r="B10" i="1" s="1"/>
  <c r="B11" i="1" s="1"/>
  <c r="B12" i="1" s="1"/>
  <c r="B13" i="1" s="1"/>
  <c r="H8" i="1"/>
  <c r="H9" i="1"/>
  <c r="H10" i="1"/>
  <c r="H11" i="1"/>
  <c r="H12" i="1"/>
  <c r="F5" i="1"/>
  <c r="I5" i="1" s="1"/>
  <c r="F6" i="1"/>
  <c r="F7" i="1"/>
  <c r="F8" i="1"/>
  <c r="F9" i="1"/>
  <c r="F10" i="1"/>
  <c r="F11" i="1"/>
  <c r="I11" i="1" s="1"/>
  <c r="F12" i="1"/>
  <c r="I8" i="1"/>
  <c r="I9" i="1"/>
  <c r="E5" i="1"/>
  <c r="H5" i="1" s="1"/>
  <c r="E6" i="1"/>
  <c r="H6" i="1" s="1"/>
  <c r="E7" i="1"/>
  <c r="H7" i="1" s="1"/>
  <c r="E8" i="1"/>
  <c r="E9" i="1"/>
  <c r="E10" i="1"/>
  <c r="E11" i="1"/>
  <c r="E12" i="1"/>
  <c r="F4" i="1"/>
  <c r="I4" i="1" s="1"/>
  <c r="L4" i="1" s="1"/>
  <c r="E4" i="1"/>
  <c r="H4" i="1" s="1"/>
  <c r="I6" i="1"/>
  <c r="I10" i="1"/>
  <c r="I12" i="1"/>
  <c r="I7" i="1"/>
  <c r="M19" i="2" l="1"/>
  <c r="M20" i="2" s="1"/>
  <c r="M21" i="2" s="1"/>
  <c r="M22" i="2" s="1"/>
  <c r="K8" i="1"/>
  <c r="K7" i="1"/>
  <c r="I56" i="2"/>
  <c r="L13" i="1"/>
  <c r="J4" i="2"/>
  <c r="J5" i="2" s="1"/>
  <c r="J7" i="1"/>
  <c r="K13" i="1"/>
  <c r="M13" i="1" s="1"/>
  <c r="K4" i="1"/>
  <c r="M4" i="1" s="1"/>
  <c r="J5" i="1"/>
  <c r="K12" i="1"/>
  <c r="K11" i="1"/>
  <c r="K6" i="1"/>
  <c r="K5" i="1"/>
  <c r="L6" i="1"/>
  <c r="L7" i="1"/>
  <c r="L8" i="1"/>
  <c r="L9" i="1"/>
  <c r="L10" i="1"/>
  <c r="K10" i="1"/>
  <c r="K9" i="1"/>
  <c r="L12" i="1"/>
  <c r="J4" i="1"/>
  <c r="L5" i="1"/>
  <c r="L11" i="1"/>
  <c r="J12" i="1"/>
  <c r="J8" i="1"/>
  <c r="J11" i="1"/>
  <c r="J6" i="1"/>
  <c r="J10" i="1"/>
  <c r="J9" i="1"/>
  <c r="M24" i="2" l="1"/>
  <c r="M25" i="2" s="1"/>
  <c r="M26" i="2" s="1"/>
  <c r="M27" i="2" s="1"/>
  <c r="M28" i="2" s="1"/>
  <c r="M29" i="2" s="1"/>
  <c r="M30" i="2" s="1"/>
  <c r="M31" i="2" s="1"/>
  <c r="M32" i="2" s="1"/>
  <c r="M33" i="2" s="1"/>
  <c r="M34" i="2" s="1"/>
  <c r="M35" i="2" s="1"/>
  <c r="M36" i="2" s="1"/>
  <c r="M37" i="2" s="1"/>
  <c r="M38" i="2" s="1"/>
  <c r="M7" i="1"/>
  <c r="J6" i="2"/>
  <c r="J8" i="2" s="1"/>
  <c r="J9" i="2" s="1"/>
  <c r="M11" i="1"/>
  <c r="M12" i="1"/>
  <c r="M5" i="1"/>
  <c r="M9" i="1"/>
  <c r="M10" i="1"/>
  <c r="M8" i="1"/>
  <c r="M6" i="1"/>
  <c r="M40" i="2" l="1"/>
  <c r="M41" i="2" s="1"/>
  <c r="M42" i="2" s="1"/>
  <c r="M43" i="2" s="1"/>
  <c r="M44" i="2" s="1"/>
  <c r="M45" i="2" s="1"/>
  <c r="M46" i="2" s="1"/>
  <c r="M47" i="2" s="1"/>
  <c r="M48" i="2" s="1"/>
  <c r="M49" i="2" s="1"/>
  <c r="M50" i="2" s="1"/>
  <c r="M51" i="2" s="1"/>
  <c r="M52" i="2" s="1"/>
  <c r="M53" i="2" s="1"/>
  <c r="M54" i="2" s="1"/>
  <c r="M55" i="2" s="1"/>
  <c r="J10" i="2"/>
  <c r="J11" i="2" s="1"/>
  <c r="J12" i="2" s="1"/>
  <c r="J13" i="2" s="1"/>
  <c r="J14" i="2" s="1"/>
  <c r="J16" i="2" l="1"/>
  <c r="J17" i="2" s="1"/>
  <c r="J19" i="2" s="1"/>
  <c r="J20" i="2" s="1"/>
  <c r="J21" i="2" s="1"/>
  <c r="J22" i="2" s="1"/>
  <c r="J24" i="2" s="1"/>
  <c r="J25" i="2" s="1"/>
  <c r="J26" i="2" l="1"/>
  <c r="J27" i="2" s="1"/>
  <c r="J28" i="2" s="1"/>
  <c r="J29" i="2" s="1"/>
  <c r="J30" i="2" s="1"/>
  <c r="J31" i="2" l="1"/>
  <c r="J32" i="2" l="1"/>
  <c r="J33" i="2" s="1"/>
  <c r="J34" i="2" s="1"/>
  <c r="J35" i="2" s="1"/>
  <c r="J36" i="2" l="1"/>
  <c r="J37" i="2" s="1"/>
  <c r="J38" i="2" s="1"/>
  <c r="J40" i="2" s="1"/>
  <c r="J41" i="2" s="1"/>
  <c r="J42" i="2" s="1"/>
  <c r="J43" i="2" s="1"/>
  <c r="J44" i="2" s="1"/>
  <c r="J45" i="2" l="1"/>
  <c r="J46" i="2" s="1"/>
  <c r="J47" i="2" s="1"/>
  <c r="J48" i="2" l="1"/>
  <c r="J49" i="2" s="1"/>
  <c r="J50" i="2" s="1"/>
  <c r="J51" i="2" l="1"/>
  <c r="J52" i="2" s="1"/>
  <c r="J53" i="2" s="1"/>
  <c r="J54" i="2" s="1"/>
  <c r="J55" i="2" s="1"/>
</calcChain>
</file>

<file path=xl/sharedStrings.xml><?xml version="1.0" encoding="utf-8"?>
<sst xmlns="http://schemas.openxmlformats.org/spreadsheetml/2006/main" count="120" uniqueCount="87">
  <si>
    <t>CALENDARIZACIÓN SEMANAL DEL PROYECTO</t>
  </si>
  <si>
    <t>Semana No.</t>
  </si>
  <si>
    <t>Fecha</t>
  </si>
  <si>
    <t>Horas por sem</t>
  </si>
  <si>
    <t>Hrs Efectivas</t>
  </si>
  <si>
    <t>Overhead</t>
  </si>
  <si>
    <t>Recursos</t>
  </si>
  <si>
    <t>Tot. Hrs efect.</t>
  </si>
  <si>
    <t>Tot. Hrs Over.</t>
  </si>
  <si>
    <t>Total Hrs.</t>
  </si>
  <si>
    <t>Hrs. Efect. Acum.</t>
  </si>
  <si>
    <t>Hrs Ov. Acum.</t>
  </si>
  <si>
    <t>Total Hrs Acum.</t>
  </si>
  <si>
    <t>Fase</t>
  </si>
  <si>
    <t>Tarea</t>
  </si>
  <si>
    <t>No. Integrantes</t>
  </si>
  <si>
    <t>Jorge</t>
  </si>
  <si>
    <t>Johan</t>
  </si>
  <si>
    <t>Kevin</t>
  </si>
  <si>
    <t>Bryan</t>
  </si>
  <si>
    <t>Total hrs equipo</t>
  </si>
  <si>
    <t>Hrs acumuladas</t>
  </si>
  <si>
    <t>Semana</t>
  </si>
  <si>
    <t>Gestión</t>
  </si>
  <si>
    <t>Estudio de Factibilidad</t>
  </si>
  <si>
    <t>Acta Constitutiva</t>
  </si>
  <si>
    <t>Declaración de trabajo</t>
  </si>
  <si>
    <t>Plan de gestión</t>
  </si>
  <si>
    <t>Requerimientos</t>
  </si>
  <si>
    <t>Requisitos Funcionales</t>
  </si>
  <si>
    <t>Autenticar Usuario</t>
  </si>
  <si>
    <t>Registrar Usuario</t>
  </si>
  <si>
    <t>Traducir de lengua de señas a texto</t>
  </si>
  <si>
    <t>Cambiar el idioma</t>
  </si>
  <si>
    <t>Consultar Signos</t>
  </si>
  <si>
    <t>Overhead s1</t>
  </si>
  <si>
    <t>Consultar Historial de traducciones</t>
  </si>
  <si>
    <t>Requisitos no Funcionales</t>
  </si>
  <si>
    <t>Especificar atributos de calidad</t>
  </si>
  <si>
    <t>Diseño</t>
  </si>
  <si>
    <t>Diseño de alto nivel</t>
  </si>
  <si>
    <t>Capa de interfaz de usuario - UI</t>
  </si>
  <si>
    <t>Capa lógica del negocio</t>
  </si>
  <si>
    <t>Capa de acceso a datos</t>
  </si>
  <si>
    <t>Capa de seguridad</t>
  </si>
  <si>
    <t>Diseño Detallado</t>
  </si>
  <si>
    <t>Diagrama de clases de Autenticar Usuario</t>
  </si>
  <si>
    <t>Diagrama de clases de Registrar Usuario</t>
  </si>
  <si>
    <t>Diagrama de clases de Traducir de lenguaje de señas a texto</t>
  </si>
  <si>
    <t>Diagrama de clases de cambiar el idioma</t>
  </si>
  <si>
    <t>Diagrama de clases de consultar signos</t>
  </si>
  <si>
    <t>Diagrama de clases consultar historial</t>
  </si>
  <si>
    <t>Construcción</t>
  </si>
  <si>
    <t>Cod. Autenticar Usuario</t>
  </si>
  <si>
    <t>Cod. Registrar Usuario</t>
  </si>
  <si>
    <t>Cod. Traducir de lenguaje de señas a texto</t>
  </si>
  <si>
    <t>Cod. Cambiar el idioma</t>
  </si>
  <si>
    <t>Cod. Consultar signos</t>
  </si>
  <si>
    <t>Cod. Consultar historial</t>
  </si>
  <si>
    <t>Pruebas</t>
  </si>
  <si>
    <t>Pruebas Unitarias (PU)</t>
  </si>
  <si>
    <t>PU de Autenticar Usuario</t>
  </si>
  <si>
    <t>PU de Registrar Usuario</t>
  </si>
  <si>
    <t>PU de Traducir Lenguaje de señas a texto</t>
  </si>
  <si>
    <t>PU de cambiar idioma</t>
  </si>
  <si>
    <t>PU de Consultar Signos</t>
  </si>
  <si>
    <t>Despliegue</t>
  </si>
  <si>
    <t>Preparación para el Despliegue</t>
  </si>
  <si>
    <t>Monitoreo y Ajustes</t>
  </si>
  <si>
    <t>Capacitación y Soporte</t>
  </si>
  <si>
    <t>Desarrollo de Materiales de Capacitación</t>
  </si>
  <si>
    <t>Overhead s2</t>
  </si>
  <si>
    <t>Overhead s3</t>
  </si>
  <si>
    <t>Overhead s4</t>
  </si>
  <si>
    <t>Overhead s5</t>
  </si>
  <si>
    <t>Overhead s6</t>
  </si>
  <si>
    <t>Overhead s7</t>
  </si>
  <si>
    <t>Overhead s8</t>
  </si>
  <si>
    <t>Overhead s9</t>
  </si>
  <si>
    <t>U de Historial de Traducciones</t>
  </si>
  <si>
    <t>Overhead s10</t>
  </si>
  <si>
    <t xml:space="preserve">Configuración de Servidores  </t>
  </si>
  <si>
    <t>Hrs</t>
  </si>
  <si>
    <t>Efectividad</t>
  </si>
  <si>
    <t>Valor Planificado</t>
  </si>
  <si>
    <t>Valor ganado acumulado</t>
  </si>
  <si>
    <t>Valor Planificado Semanal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</si>
</sst>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Franklin Gothic Book"/>
      <family val="2"/>
      <scheme val="minor"/>
    </font>
    <font>
      <sz val="11"/>
      <color rgb="FFFF0000"/>
      <name val="Franklin Gothic Book"/>
      <family val="2"/>
      <scheme val="minor"/>
    </font>
    <font>
      <b/>
      <sz val="11"/>
      <color theme="1"/>
      <name val="Franklin Gothic Book"/>
      <family val="2"/>
      <scheme val="minor"/>
    </font>
    <font>
      <b/>
      <sz val="11"/>
      <name val="Franklin Gothic Book"/>
      <family val="2"/>
      <scheme val="minor"/>
    </font>
    <font>
      <sz val="11"/>
      <color rgb="FF000000"/>
      <name val="Franklin Gothic Book"/>
      <family val="2"/>
      <scheme val="minor"/>
    </font>
    <font>
      <sz val="8"/>
      <name val="Franklin Gothic Book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-0.249977111117893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8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2" fillId="0" borderId="7" xfId="0" applyFont="1" applyBorder="1"/>
    <xf numFmtId="0" fontId="2" fillId="0" borderId="8" xfId="0" applyFont="1" applyBorder="1"/>
    <xf numFmtId="0" fontId="0" fillId="2" borderId="7" xfId="0" applyFill="1" applyBorder="1"/>
    <xf numFmtId="0" fontId="0" fillId="0" borderId="7" xfId="0" applyBorder="1"/>
    <xf numFmtId="0" fontId="0" fillId="0" borderId="10" xfId="0" applyBorder="1"/>
    <xf numFmtId="0" fontId="0" fillId="2" borderId="11" xfId="0" applyFill="1" applyBorder="1"/>
    <xf numFmtId="0" fontId="0" fillId="0" borderId="11" xfId="0" applyBorder="1"/>
    <xf numFmtId="0" fontId="0" fillId="3" borderId="7" xfId="0" applyFill="1" applyBorder="1"/>
    <xf numFmtId="0" fontId="0" fillId="5" borderId="1" xfId="0" applyFill="1" applyBorder="1"/>
    <xf numFmtId="0" fontId="0" fillId="0" borderId="12" xfId="0" applyBorder="1"/>
    <xf numFmtId="0" fontId="2" fillId="0" borderId="0" xfId="0" applyFont="1"/>
    <xf numFmtId="0" fontId="0" fillId="0" borderId="13" xfId="0" applyBorder="1"/>
    <xf numFmtId="0" fontId="0" fillId="0" borderId="8" xfId="0" applyBorder="1"/>
    <xf numFmtId="0" fontId="0" fillId="0" borderId="15" xfId="0" applyBorder="1"/>
    <xf numFmtId="0" fontId="0" fillId="5" borderId="6" xfId="0" applyFill="1" applyBorder="1"/>
    <xf numFmtId="0" fontId="0" fillId="0" borderId="6" xfId="0" applyBorder="1"/>
    <xf numFmtId="0" fontId="0" fillId="3" borderId="10" xfId="0" applyFill="1" applyBorder="1"/>
    <xf numFmtId="0" fontId="1" fillId="5" borderId="6" xfId="0" applyFont="1" applyFill="1" applyBorder="1"/>
    <xf numFmtId="0" fontId="1" fillId="0" borderId="16" xfId="0" applyFont="1" applyBorder="1"/>
    <xf numFmtId="0" fontId="1" fillId="0" borderId="10" xfId="0" applyFont="1" applyBorder="1"/>
    <xf numFmtId="0" fontId="3" fillId="0" borderId="13" xfId="0" applyFont="1" applyBorder="1"/>
    <xf numFmtId="0" fontId="4" fillId="7" borderId="1" xfId="0" applyFont="1" applyFill="1" applyBorder="1"/>
    <xf numFmtId="0" fontId="0" fillId="5" borderId="17" xfId="0" applyFill="1" applyBorder="1"/>
    <xf numFmtId="0" fontId="4" fillId="7" borderId="4" xfId="0" applyFont="1" applyFill="1" applyBorder="1"/>
    <xf numFmtId="0" fontId="0" fillId="5" borderId="18" xfId="0" applyFill="1" applyBorder="1"/>
    <xf numFmtId="0" fontId="0" fillId="12" borderId="7" xfId="0" applyFill="1" applyBorder="1"/>
    <xf numFmtId="0" fontId="0" fillId="5" borderId="3" xfId="0" applyFill="1" applyBorder="1"/>
    <xf numFmtId="0" fontId="1" fillId="0" borderId="7" xfId="0" applyFont="1" applyBorder="1"/>
    <xf numFmtId="0" fontId="0" fillId="5" borderId="20" xfId="0" applyFill="1" applyBorder="1"/>
    <xf numFmtId="0" fontId="0" fillId="5" borderId="5" xfId="0" applyFill="1" applyBorder="1"/>
    <xf numFmtId="0" fontId="0" fillId="0" borderId="9" xfId="0" applyBorder="1"/>
    <xf numFmtId="0" fontId="2" fillId="0" borderId="11" xfId="0" applyFont="1" applyBorder="1"/>
    <xf numFmtId="0" fontId="1" fillId="5" borderId="1" xfId="0" applyFont="1" applyFill="1" applyBorder="1"/>
    <xf numFmtId="0" fontId="1" fillId="0" borderId="1" xfId="0" applyFont="1" applyBorder="1"/>
    <xf numFmtId="0" fontId="0" fillId="9" borderId="13" xfId="0" applyFill="1" applyBorder="1"/>
    <xf numFmtId="0" fontId="0" fillId="9" borderId="8" xfId="0" applyFill="1" applyBorder="1"/>
    <xf numFmtId="0" fontId="0" fillId="12" borderId="11" xfId="0" applyFill="1" applyBorder="1"/>
    <xf numFmtId="0" fontId="0" fillId="12" borderId="1" xfId="0" applyFill="1" applyBorder="1"/>
    <xf numFmtId="0" fontId="1" fillId="5" borderId="17" xfId="0" applyFont="1" applyFill="1" applyBorder="1"/>
    <xf numFmtId="0" fontId="0" fillId="0" borderId="21" xfId="0" applyBorder="1"/>
    <xf numFmtId="0" fontId="1" fillId="0" borderId="2" xfId="0" applyFont="1" applyBorder="1"/>
    <xf numFmtId="0" fontId="0" fillId="0" borderId="2" xfId="0" applyBorder="1"/>
    <xf numFmtId="0" fontId="0" fillId="10" borderId="9" xfId="0" applyFill="1" applyBorder="1"/>
    <xf numFmtId="0" fontId="0" fillId="0" borderId="22" xfId="0" applyBorder="1"/>
    <xf numFmtId="0" fontId="0" fillId="9" borderId="1" xfId="0" applyFill="1" applyBorder="1"/>
    <xf numFmtId="0" fontId="0" fillId="10" borderId="1" xfId="0" applyFill="1" applyBorder="1"/>
    <xf numFmtId="0" fontId="2" fillId="13" borderId="1" xfId="0" applyFont="1" applyFill="1" applyBorder="1"/>
    <xf numFmtId="0" fontId="2" fillId="0" borderId="1" xfId="0" applyFont="1" applyBorder="1" applyAlignment="1">
      <alignment horizontal="right"/>
    </xf>
    <xf numFmtId="9" fontId="2" fillId="0" borderId="0" xfId="0" applyNumberFormat="1" applyFont="1"/>
    <xf numFmtId="0" fontId="0" fillId="14" borderId="1" xfId="0" applyFill="1" applyBorder="1"/>
    <xf numFmtId="0" fontId="0" fillId="15" borderId="1" xfId="0" applyFill="1" applyBorder="1"/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/>
    </xf>
    <xf numFmtId="14" fontId="0" fillId="0" borderId="1" xfId="0" applyNumberFormat="1" applyBorder="1"/>
    <xf numFmtId="0" fontId="2" fillId="0" borderId="10" xfId="0" applyFont="1" applyBorder="1"/>
    <xf numFmtId="0" fontId="4" fillId="7" borderId="6" xfId="0" applyFont="1" applyFill="1" applyBorder="1"/>
    <xf numFmtId="0" fontId="0" fillId="0" borderId="4" xfId="0" applyBorder="1"/>
    <xf numFmtId="0" fontId="0" fillId="9" borderId="6" xfId="0" applyFill="1" applyBorder="1"/>
    <xf numFmtId="0" fontId="0" fillId="9" borderId="15" xfId="0" applyFill="1" applyBorder="1"/>
    <xf numFmtId="0" fontId="0" fillId="9" borderId="17" xfId="0" applyFill="1" applyBorder="1"/>
    <xf numFmtId="0" fontId="0" fillId="5" borderId="4" xfId="0" applyFill="1" applyBorder="1"/>
    <xf numFmtId="0" fontId="1" fillId="0" borderId="13" xfId="0" applyFont="1" applyBorder="1"/>
    <xf numFmtId="0" fontId="0" fillId="0" borderId="17" xfId="0" applyBorder="1"/>
    <xf numFmtId="0" fontId="1" fillId="0" borderId="17" xfId="0" applyFont="1" applyBorder="1"/>
    <xf numFmtId="0" fontId="0" fillId="0" borderId="23" xfId="0" applyBorder="1"/>
    <xf numFmtId="0" fontId="0" fillId="13" borderId="1" xfId="0" applyFill="1" applyBorder="1"/>
    <xf numFmtId="0" fontId="1" fillId="0" borderId="12" xfId="0" applyFont="1" applyBorder="1"/>
    <xf numFmtId="0" fontId="1" fillId="0" borderId="11" xfId="0" applyFont="1" applyBorder="1"/>
    <xf numFmtId="0" fontId="2" fillId="0" borderId="1" xfId="0" applyFont="1" applyBorder="1" applyAlignment="1">
      <alignment horizontal="center"/>
    </xf>
    <xf numFmtId="0" fontId="2" fillId="8" borderId="19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4" borderId="19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2" fillId="6" borderId="0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  <xf numFmtId="0" fontId="2" fillId="11" borderId="19" xfId="0" applyFont="1" applyFill="1" applyBorder="1" applyAlignment="1">
      <alignment horizontal="center"/>
    </xf>
    <xf numFmtId="0" fontId="2" fillId="11" borderId="0" xfId="0" applyFont="1" applyFill="1" applyBorder="1" applyAlignment="1">
      <alignment horizontal="center"/>
    </xf>
    <xf numFmtId="2" fontId="0" fillId="0" borderId="1" xfId="0" applyNumberFormat="1" applyBorder="1"/>
    <xf numFmtId="0" fontId="0" fillId="16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Recorte">
  <a:themeElements>
    <a:clrScheme name="Recorte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Recorte">
      <a:maj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Franklin Gothic Book" panose="020B0503020102020204"/>
        <a:ea typeface=""/>
        <a:cs typeface=""/>
        <a:font script="Jpan" typeface="メイリオ"/>
        <a:font script="Hang" typeface="돋움"/>
        <a:font script="Hans" typeface="华文楷体"/>
        <a:font script="Hant" typeface="微軟正黑體"/>
        <a:font script="Arab" typeface="Tahoma"/>
        <a:font script="Hebr" typeface="Aharoni"/>
        <a:font script="Thai" typeface="Lily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Recort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1FE95-8E50-4B1B-87A3-1ECD8A6155EF}">
  <sheetPr>
    <pageSetUpPr fitToPage="1"/>
  </sheetPr>
  <dimension ref="B2:O16"/>
  <sheetViews>
    <sheetView tabSelected="1" topLeftCell="E1" workbookViewId="0">
      <selection activeCell="O13" sqref="O13"/>
    </sheetView>
  </sheetViews>
  <sheetFormatPr baseColWidth="10" defaultRowHeight="15.75" x14ac:dyDescent="0.3"/>
  <cols>
    <col min="4" max="4" width="14.33203125" customWidth="1"/>
    <col min="5" max="5" width="14.109375" customWidth="1"/>
    <col min="6" max="6" width="11.77734375" customWidth="1"/>
    <col min="7" max="7" width="12.109375" customWidth="1"/>
    <col min="8" max="8" width="14.109375" customWidth="1"/>
    <col min="9" max="9" width="12.6640625" customWidth="1"/>
    <col min="11" max="11" width="16.77734375" customWidth="1"/>
    <col min="12" max="12" width="14.88671875" customWidth="1"/>
    <col min="13" max="13" width="15.33203125" customWidth="1"/>
    <col min="14" max="14" width="14.5546875" bestFit="1" customWidth="1"/>
    <col min="15" max="15" width="21" bestFit="1" customWidth="1"/>
  </cols>
  <sheetData>
    <row r="2" spans="2:15" x14ac:dyDescent="0.3">
      <c r="B2" s="73" t="s">
        <v>0</v>
      </c>
      <c r="C2" s="73"/>
      <c r="D2" s="73"/>
      <c r="E2" s="73"/>
      <c r="F2" s="73"/>
      <c r="G2" s="73"/>
      <c r="H2" s="73"/>
      <c r="I2" s="73"/>
      <c r="J2" s="73"/>
      <c r="K2" s="73"/>
      <c r="L2" s="73"/>
      <c r="M2" s="73"/>
    </row>
    <row r="3" spans="2:15" x14ac:dyDescent="0.3"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2" t="s">
        <v>7</v>
      </c>
      <c r="I3" s="2" t="s">
        <v>8</v>
      </c>
      <c r="J3" s="2" t="s">
        <v>9</v>
      </c>
      <c r="K3" s="1" t="s">
        <v>10</v>
      </c>
      <c r="L3" s="1" t="s">
        <v>11</v>
      </c>
      <c r="M3" s="1" t="s">
        <v>12</v>
      </c>
      <c r="N3" s="2" t="s">
        <v>86</v>
      </c>
      <c r="O3" s="2" t="s">
        <v>85</v>
      </c>
    </row>
    <row r="4" spans="2:15" x14ac:dyDescent="0.3">
      <c r="B4" s="3">
        <v>1</v>
      </c>
      <c r="C4" s="4">
        <v>45257</v>
      </c>
      <c r="D4" s="3">
        <v>40</v>
      </c>
      <c r="E4" s="3">
        <f>ROUND((D4*0.8), 0)</f>
        <v>32</v>
      </c>
      <c r="F4" s="3">
        <f>ROUND((D4*0.2), 0)</f>
        <v>8</v>
      </c>
      <c r="G4" s="3">
        <v>4</v>
      </c>
      <c r="H4" s="54">
        <f>E4*G4</f>
        <v>128</v>
      </c>
      <c r="I4" s="55">
        <f>F4*G4</f>
        <v>32</v>
      </c>
      <c r="J4" s="55">
        <f>SUM(H4,I4)</f>
        <v>160</v>
      </c>
      <c r="K4" s="3">
        <f>SUM(H4)</f>
        <v>128</v>
      </c>
      <c r="L4" s="3">
        <f>SUM(I4)</f>
        <v>32</v>
      </c>
      <c r="M4" s="3">
        <f>SUM(K4,L4)</f>
        <v>160</v>
      </c>
      <c r="N4" s="3">
        <f>ROUND((J4*100)/1600,2)</f>
        <v>10</v>
      </c>
      <c r="O4" s="3">
        <f>N4</f>
        <v>10</v>
      </c>
    </row>
    <row r="5" spans="2:15" x14ac:dyDescent="0.3">
      <c r="B5" s="3">
        <f>SUM(B4+1)</f>
        <v>2</v>
      </c>
      <c r="C5" s="4">
        <v>45264</v>
      </c>
      <c r="D5" s="3">
        <v>40</v>
      </c>
      <c r="E5" s="3">
        <f t="shared" ref="E5:E13" si="0">ROUND((D5*0.8), 0)</f>
        <v>32</v>
      </c>
      <c r="F5" s="3">
        <f t="shared" ref="F5:F13" si="1">ROUND((D5*0.2), 0)</f>
        <v>8</v>
      </c>
      <c r="G5" s="3">
        <v>4</v>
      </c>
      <c r="H5" s="54">
        <f>E5*G5</f>
        <v>128</v>
      </c>
      <c r="I5" s="55">
        <f t="shared" ref="I5:I13" si="2">F5*G5</f>
        <v>32</v>
      </c>
      <c r="J5" s="55">
        <f>SUM(H5,I5)</f>
        <v>160</v>
      </c>
      <c r="K5" s="3">
        <f>SUM(H$4:H5)</f>
        <v>256</v>
      </c>
      <c r="L5" s="3">
        <f>SUM(I$4:I5)</f>
        <v>64</v>
      </c>
      <c r="M5" s="3">
        <f>SUM(K5,L5)</f>
        <v>320</v>
      </c>
      <c r="N5" s="3">
        <f t="shared" ref="N5:N13" si="3">ROUND((J5*100)/1600,2)</f>
        <v>10</v>
      </c>
      <c r="O5" s="3">
        <f>O4+N5</f>
        <v>20</v>
      </c>
    </row>
    <row r="6" spans="2:15" x14ac:dyDescent="0.3">
      <c r="B6" s="3">
        <f t="shared" ref="B6:B13" si="4">SUM(B5+1)</f>
        <v>3</v>
      </c>
      <c r="C6" s="4">
        <v>45271</v>
      </c>
      <c r="D6" s="3">
        <v>40</v>
      </c>
      <c r="E6" s="3">
        <f t="shared" si="0"/>
        <v>32</v>
      </c>
      <c r="F6" s="3">
        <f t="shared" si="1"/>
        <v>8</v>
      </c>
      <c r="G6" s="3">
        <v>4</v>
      </c>
      <c r="H6" s="54">
        <f t="shared" ref="H6:H11" si="5">E6*G6</f>
        <v>128</v>
      </c>
      <c r="I6" s="55">
        <f t="shared" si="2"/>
        <v>32</v>
      </c>
      <c r="J6" s="55">
        <f t="shared" ref="J6" si="6">SUM(H6,I6)</f>
        <v>160</v>
      </c>
      <c r="K6" s="3">
        <f>SUM(H$4:H6)</f>
        <v>384</v>
      </c>
      <c r="L6" s="3">
        <f>SUM(I$4:I6)</f>
        <v>96</v>
      </c>
      <c r="M6" s="3">
        <f>SUM(K6,L6)</f>
        <v>480</v>
      </c>
      <c r="N6" s="3">
        <f t="shared" si="3"/>
        <v>10</v>
      </c>
      <c r="O6" s="3">
        <f t="shared" ref="O6:O13" si="7">O5+N6</f>
        <v>30</v>
      </c>
    </row>
    <row r="7" spans="2:15" x14ac:dyDescent="0.3">
      <c r="B7" s="3">
        <f t="shared" si="4"/>
        <v>4</v>
      </c>
      <c r="C7" s="4">
        <v>45278</v>
      </c>
      <c r="D7" s="3">
        <v>40</v>
      </c>
      <c r="E7" s="3">
        <f t="shared" si="0"/>
        <v>32</v>
      </c>
      <c r="F7" s="3">
        <f t="shared" si="1"/>
        <v>8</v>
      </c>
      <c r="G7" s="3">
        <v>4</v>
      </c>
      <c r="H7" s="54">
        <f t="shared" si="5"/>
        <v>128</v>
      </c>
      <c r="I7" s="55">
        <f t="shared" si="2"/>
        <v>32</v>
      </c>
      <c r="J7" s="55">
        <f>SUM(H7,I7)</f>
        <v>160</v>
      </c>
      <c r="K7" s="3">
        <f>SUM(H$4:H7)</f>
        <v>512</v>
      </c>
      <c r="L7" s="3">
        <f>SUM(I$4:I7)</f>
        <v>128</v>
      </c>
      <c r="M7" s="3">
        <f>SUM(K7,L7)</f>
        <v>640</v>
      </c>
      <c r="N7" s="3">
        <f t="shared" si="3"/>
        <v>10</v>
      </c>
      <c r="O7" s="3">
        <f t="shared" si="7"/>
        <v>40</v>
      </c>
    </row>
    <row r="8" spans="2:15" x14ac:dyDescent="0.3">
      <c r="B8" s="3">
        <f t="shared" si="4"/>
        <v>5</v>
      </c>
      <c r="C8" s="4">
        <v>45285</v>
      </c>
      <c r="D8" s="3">
        <v>40</v>
      </c>
      <c r="E8" s="3">
        <f t="shared" si="0"/>
        <v>32</v>
      </c>
      <c r="F8" s="3">
        <f t="shared" si="1"/>
        <v>8</v>
      </c>
      <c r="G8" s="3">
        <v>4</v>
      </c>
      <c r="H8" s="54">
        <f t="shared" si="5"/>
        <v>128</v>
      </c>
      <c r="I8" s="55">
        <f t="shared" si="2"/>
        <v>32</v>
      </c>
      <c r="J8" s="55">
        <f t="shared" ref="J8:J11" si="8">SUM(H8,I8)</f>
        <v>160</v>
      </c>
      <c r="K8" s="3">
        <f>SUM(H$4:H8)</f>
        <v>640</v>
      </c>
      <c r="L8" s="3">
        <f>SUM(I$4:I8)</f>
        <v>160</v>
      </c>
      <c r="M8" s="3">
        <f t="shared" ref="M8:M13" si="9">SUM(K8,L8)</f>
        <v>800</v>
      </c>
      <c r="N8" s="3">
        <f t="shared" si="3"/>
        <v>10</v>
      </c>
      <c r="O8" s="3">
        <f t="shared" si="7"/>
        <v>50</v>
      </c>
    </row>
    <row r="9" spans="2:15" x14ac:dyDescent="0.3">
      <c r="B9" s="3">
        <f t="shared" si="4"/>
        <v>6</v>
      </c>
      <c r="C9" s="4">
        <v>45292</v>
      </c>
      <c r="D9" s="3">
        <v>40</v>
      </c>
      <c r="E9" s="3">
        <f t="shared" si="0"/>
        <v>32</v>
      </c>
      <c r="F9" s="3">
        <f t="shared" si="1"/>
        <v>8</v>
      </c>
      <c r="G9" s="3">
        <v>4</v>
      </c>
      <c r="H9" s="54">
        <f t="shared" si="5"/>
        <v>128</v>
      </c>
      <c r="I9" s="55">
        <f t="shared" si="2"/>
        <v>32</v>
      </c>
      <c r="J9" s="55">
        <f t="shared" si="8"/>
        <v>160</v>
      </c>
      <c r="K9" s="3">
        <f>SUM(H$4:H9)</f>
        <v>768</v>
      </c>
      <c r="L9" s="3">
        <f>SUM(I$4:I9)</f>
        <v>192</v>
      </c>
      <c r="M9" s="3">
        <f t="shared" si="9"/>
        <v>960</v>
      </c>
      <c r="N9" s="3">
        <f t="shared" si="3"/>
        <v>10</v>
      </c>
      <c r="O9" s="3">
        <f t="shared" si="7"/>
        <v>60</v>
      </c>
    </row>
    <row r="10" spans="2:15" x14ac:dyDescent="0.3">
      <c r="B10" s="3">
        <f t="shared" si="4"/>
        <v>7</v>
      </c>
      <c r="C10" s="4">
        <v>45299</v>
      </c>
      <c r="D10" s="3">
        <v>40</v>
      </c>
      <c r="E10" s="3">
        <f t="shared" si="0"/>
        <v>32</v>
      </c>
      <c r="F10" s="3">
        <f t="shared" si="1"/>
        <v>8</v>
      </c>
      <c r="G10" s="3">
        <v>4</v>
      </c>
      <c r="H10" s="54">
        <f t="shared" si="5"/>
        <v>128</v>
      </c>
      <c r="I10" s="55">
        <f t="shared" si="2"/>
        <v>32</v>
      </c>
      <c r="J10" s="55">
        <f t="shared" si="8"/>
        <v>160</v>
      </c>
      <c r="K10" s="3">
        <f>SUM(H$4:H10)</f>
        <v>896</v>
      </c>
      <c r="L10" s="3">
        <f>SUM(I$4:I10)</f>
        <v>224</v>
      </c>
      <c r="M10" s="3">
        <f t="shared" si="9"/>
        <v>1120</v>
      </c>
      <c r="N10" s="3">
        <f t="shared" si="3"/>
        <v>10</v>
      </c>
      <c r="O10" s="3">
        <f t="shared" si="7"/>
        <v>70</v>
      </c>
    </row>
    <row r="11" spans="2:15" x14ac:dyDescent="0.3">
      <c r="B11" s="3">
        <f t="shared" si="4"/>
        <v>8</v>
      </c>
      <c r="C11" s="58">
        <v>45306</v>
      </c>
      <c r="D11" s="3">
        <v>40</v>
      </c>
      <c r="E11" s="3">
        <f t="shared" si="0"/>
        <v>32</v>
      </c>
      <c r="F11" s="3">
        <f t="shared" si="1"/>
        <v>8</v>
      </c>
      <c r="G11" s="3">
        <v>4</v>
      </c>
      <c r="H11" s="54">
        <f t="shared" si="5"/>
        <v>128</v>
      </c>
      <c r="I11" s="55">
        <f t="shared" si="2"/>
        <v>32</v>
      </c>
      <c r="J11" s="55">
        <f t="shared" si="8"/>
        <v>160</v>
      </c>
      <c r="K11" s="3">
        <f>SUM(H$4:H11)</f>
        <v>1024</v>
      </c>
      <c r="L11" s="3">
        <f>SUM(I$4:I11)</f>
        <v>256</v>
      </c>
      <c r="M11" s="3">
        <f t="shared" si="9"/>
        <v>1280</v>
      </c>
      <c r="N11" s="3">
        <f t="shared" si="3"/>
        <v>10</v>
      </c>
      <c r="O11" s="3">
        <f t="shared" si="7"/>
        <v>80</v>
      </c>
    </row>
    <row r="12" spans="2:15" x14ac:dyDescent="0.3">
      <c r="B12" s="3">
        <f t="shared" si="4"/>
        <v>9</v>
      </c>
      <c r="C12" s="58">
        <v>45313</v>
      </c>
      <c r="D12" s="3">
        <v>40</v>
      </c>
      <c r="E12" s="3">
        <f t="shared" si="0"/>
        <v>32</v>
      </c>
      <c r="F12" s="3">
        <f t="shared" si="1"/>
        <v>8</v>
      </c>
      <c r="G12" s="3">
        <v>4</v>
      </c>
      <c r="H12" s="54">
        <f>E12*G12</f>
        <v>128</v>
      </c>
      <c r="I12" s="55">
        <f t="shared" si="2"/>
        <v>32</v>
      </c>
      <c r="J12" s="55">
        <f>SUM(H12,I12)</f>
        <v>160</v>
      </c>
      <c r="K12" s="3">
        <f>SUM(H$4:H12)</f>
        <v>1152</v>
      </c>
      <c r="L12" s="3">
        <f>SUM(I$4:I12)</f>
        <v>288</v>
      </c>
      <c r="M12" s="3">
        <f t="shared" si="9"/>
        <v>1440</v>
      </c>
      <c r="N12" s="3">
        <f t="shared" si="3"/>
        <v>10</v>
      </c>
      <c r="O12" s="3">
        <f t="shared" si="7"/>
        <v>90</v>
      </c>
    </row>
    <row r="13" spans="2:15" x14ac:dyDescent="0.3">
      <c r="B13" s="3">
        <f t="shared" si="4"/>
        <v>10</v>
      </c>
      <c r="C13" s="58">
        <v>45320</v>
      </c>
      <c r="D13" s="3">
        <v>40</v>
      </c>
      <c r="E13" s="3">
        <f t="shared" si="0"/>
        <v>32</v>
      </c>
      <c r="F13" s="3">
        <f t="shared" si="1"/>
        <v>8</v>
      </c>
      <c r="G13" s="3">
        <v>4</v>
      </c>
      <c r="H13" s="54">
        <f t="shared" ref="H13" si="10">E13*G13</f>
        <v>128</v>
      </c>
      <c r="I13" s="55">
        <f t="shared" si="2"/>
        <v>32</v>
      </c>
      <c r="J13" s="55">
        <f t="shared" ref="J13" si="11">SUM(H13,I13)</f>
        <v>160</v>
      </c>
      <c r="K13" s="3">
        <f>SUM(H$4:H13)</f>
        <v>1280</v>
      </c>
      <c r="L13" s="3">
        <f>SUM(I$4:I13)</f>
        <v>320</v>
      </c>
      <c r="M13" s="70">
        <f t="shared" si="9"/>
        <v>1600</v>
      </c>
      <c r="N13" s="3">
        <f t="shared" si="3"/>
        <v>10</v>
      </c>
      <c r="O13" s="83">
        <f t="shared" si="7"/>
        <v>100</v>
      </c>
    </row>
    <row r="16" spans="2:15" x14ac:dyDescent="0.3">
      <c r="B16" s="15" t="s">
        <v>83</v>
      </c>
      <c r="C16" s="53">
        <v>0.8</v>
      </c>
    </row>
  </sheetData>
  <mergeCells count="1">
    <mergeCell ref="B2:M2"/>
  </mergeCells>
  <dataValidations count="1">
    <dataValidation type="whole" allowBlank="1" showInputMessage="1" showErrorMessage="1" sqref="D4:E13 G4:M13" xr:uid="{D5EFA568-9AAD-493D-BEE2-7098C484C01A}">
      <formula1>0</formula1>
      <formula2>1000000</formula2>
    </dataValidation>
  </dataValidations>
  <pageMargins left="0.7" right="0.7" top="0.75" bottom="0.75" header="0.3" footer="0.3"/>
  <pageSetup paperSize="9" scale="67" orientation="landscape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96D78-4035-4236-842B-147D09EDCAAA}">
  <sheetPr>
    <pageSetUpPr fitToPage="1"/>
  </sheetPr>
  <dimension ref="B2:M58"/>
  <sheetViews>
    <sheetView zoomScale="70" zoomScaleNormal="70" workbookViewId="0">
      <selection activeCell="L2" sqref="L2:M2"/>
    </sheetView>
  </sheetViews>
  <sheetFormatPr baseColWidth="10" defaultRowHeight="15.75" x14ac:dyDescent="0.3"/>
  <cols>
    <col min="1" max="1" width="2.33203125" customWidth="1"/>
    <col min="2" max="2" width="17.44140625" customWidth="1"/>
    <col min="3" max="3" width="53.33203125" customWidth="1"/>
    <col min="4" max="4" width="16.6640625" customWidth="1"/>
    <col min="9" max="9" width="16.109375" customWidth="1"/>
    <col min="10" max="10" width="15.33203125" customWidth="1"/>
    <col min="12" max="12" width="17.77734375" customWidth="1"/>
    <col min="13" max="13" width="23.109375" customWidth="1"/>
  </cols>
  <sheetData>
    <row r="2" spans="2:13" x14ac:dyDescent="0.3"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6" t="s">
        <v>20</v>
      </c>
      <c r="J2" s="6" t="s">
        <v>21</v>
      </c>
      <c r="K2" s="2" t="s">
        <v>22</v>
      </c>
      <c r="L2" s="2" t="s">
        <v>84</v>
      </c>
      <c r="M2" s="2" t="s">
        <v>85</v>
      </c>
    </row>
    <row r="3" spans="2:13" x14ac:dyDescent="0.3">
      <c r="B3" s="7" t="s">
        <v>23</v>
      </c>
      <c r="C3" s="8" t="s">
        <v>24</v>
      </c>
      <c r="D3" s="8">
        <f>COUNTIF(E3:H3, "&lt;&gt;")</f>
        <v>3</v>
      </c>
      <c r="E3" s="8">
        <v>10</v>
      </c>
      <c r="F3" s="8">
        <v>7</v>
      </c>
      <c r="G3" s="8"/>
      <c r="H3" s="8">
        <v>5</v>
      </c>
      <c r="I3" s="8">
        <f>SUM(H3,F3,E3)</f>
        <v>22</v>
      </c>
      <c r="J3" s="16">
        <f>SUM(I3)</f>
        <v>22</v>
      </c>
      <c r="K3" s="3">
        <v>1</v>
      </c>
      <c r="L3" s="3">
        <v>1.38</v>
      </c>
      <c r="M3" s="3">
        <f>L3</f>
        <v>1.38</v>
      </c>
    </row>
    <row r="4" spans="2:13" x14ac:dyDescent="0.3">
      <c r="B4" s="7" t="s">
        <v>23</v>
      </c>
      <c r="C4" s="8" t="s">
        <v>25</v>
      </c>
      <c r="D4" s="8">
        <f t="shared" ref="D4:D6" si="0">COUNTIF(E4:H4, "&lt;&gt;")</f>
        <v>2</v>
      </c>
      <c r="E4" s="8"/>
      <c r="F4" s="8">
        <v>8</v>
      </c>
      <c r="G4" s="8">
        <v>10</v>
      </c>
      <c r="H4" s="8"/>
      <c r="I4" s="8">
        <f>SUM(E4:H4)</f>
        <v>18</v>
      </c>
      <c r="J4" s="17">
        <f>SUM(J3,I4)</f>
        <v>40</v>
      </c>
      <c r="K4" s="3">
        <v>1</v>
      </c>
      <c r="L4" s="3">
        <v>1.38</v>
      </c>
      <c r="M4" s="3">
        <f>M3+L4</f>
        <v>2.76</v>
      </c>
    </row>
    <row r="5" spans="2:13" x14ac:dyDescent="0.3">
      <c r="B5" s="7" t="s">
        <v>23</v>
      </c>
      <c r="C5" s="8" t="s">
        <v>26</v>
      </c>
      <c r="D5" s="8">
        <f t="shared" si="0"/>
        <v>4</v>
      </c>
      <c r="E5" s="8">
        <v>7</v>
      </c>
      <c r="F5" s="8">
        <v>5</v>
      </c>
      <c r="G5" s="8">
        <v>9</v>
      </c>
      <c r="H5" s="8">
        <v>2</v>
      </c>
      <c r="I5" s="8">
        <f>SUM(E5:H5)</f>
        <v>23</v>
      </c>
      <c r="J5" s="17">
        <f>SUM(J4,I5)</f>
        <v>63</v>
      </c>
      <c r="K5" s="3">
        <v>1</v>
      </c>
      <c r="L5" s="3">
        <f>TRUNC(((I5*100)/1600),2)</f>
        <v>1.43</v>
      </c>
      <c r="M5" s="3">
        <f>M4+L5</f>
        <v>4.1899999999999995</v>
      </c>
    </row>
    <row r="6" spans="2:13" x14ac:dyDescent="0.3">
      <c r="B6" s="10" t="s">
        <v>23</v>
      </c>
      <c r="C6" s="11" t="s">
        <v>27</v>
      </c>
      <c r="D6" s="8">
        <f t="shared" si="0"/>
        <v>4</v>
      </c>
      <c r="E6" s="8">
        <v>8</v>
      </c>
      <c r="F6" s="8">
        <v>4</v>
      </c>
      <c r="G6" s="8">
        <v>8</v>
      </c>
      <c r="H6" s="8">
        <v>6</v>
      </c>
      <c r="I6" s="11">
        <f>SUM(E6:H6)</f>
        <v>26</v>
      </c>
      <c r="J6" s="18">
        <f>SUM(J5,I6)</f>
        <v>89</v>
      </c>
      <c r="K6" s="3">
        <v>1</v>
      </c>
      <c r="L6" s="3">
        <f>TRUNC(((I6*100)/1600),2)</f>
        <v>1.62</v>
      </c>
      <c r="M6" s="3">
        <f t="shared" ref="M6:M55" si="1">M5+L6</f>
        <v>5.81</v>
      </c>
    </row>
    <row r="7" spans="2:13" x14ac:dyDescent="0.3">
      <c r="B7" s="76" t="s">
        <v>29</v>
      </c>
      <c r="C7" s="77"/>
      <c r="D7" s="77"/>
      <c r="E7" s="77"/>
      <c r="F7" s="77"/>
      <c r="G7" s="77"/>
      <c r="H7" s="77"/>
      <c r="I7" s="77"/>
      <c r="J7" s="77"/>
      <c r="K7" s="77"/>
      <c r="L7" s="77"/>
      <c r="M7" s="77"/>
    </row>
    <row r="8" spans="2:13" x14ac:dyDescent="0.3">
      <c r="B8" s="21" t="s">
        <v>28</v>
      </c>
      <c r="C8" s="19" t="s">
        <v>30</v>
      </c>
      <c r="D8" s="14">
        <f>COUNTIF(E8:H8, "&lt;&gt;")</f>
        <v>3</v>
      </c>
      <c r="E8" s="8">
        <v>16</v>
      </c>
      <c r="F8" s="8"/>
      <c r="G8" s="8">
        <v>18</v>
      </c>
      <c r="H8" s="8">
        <v>5</v>
      </c>
      <c r="I8" s="9">
        <f t="shared" ref="I8:I13" si="2">SUM(E8:H8)</f>
        <v>39</v>
      </c>
      <c r="J8" s="16">
        <f>SUM(J6,I8)</f>
        <v>128</v>
      </c>
      <c r="K8" s="20">
        <v>1</v>
      </c>
      <c r="L8" s="3">
        <f t="shared" ref="L7:L55" si="3">TRUNC(((I8*100)/1600),2)</f>
        <v>2.4300000000000002</v>
      </c>
      <c r="M8" s="3">
        <f>M6+L8</f>
        <v>8.24</v>
      </c>
    </row>
    <row r="9" spans="2:13" x14ac:dyDescent="0.3">
      <c r="B9" s="9"/>
      <c r="C9" s="22" t="s">
        <v>35</v>
      </c>
      <c r="D9" s="71">
        <f t="shared" ref="D9:D14" si="4">COUNTIF(E9:H9, "&lt;&gt;")</f>
        <v>4</v>
      </c>
      <c r="E9" s="24">
        <v>8</v>
      </c>
      <c r="F9" s="24">
        <v>8</v>
      </c>
      <c r="G9" s="24">
        <v>8</v>
      </c>
      <c r="H9" s="24">
        <v>8</v>
      </c>
      <c r="I9" s="24">
        <f t="shared" si="2"/>
        <v>32</v>
      </c>
      <c r="J9" s="25">
        <f t="shared" ref="J9:J14" si="5">SUM(J8,I9)</f>
        <v>160</v>
      </c>
      <c r="K9" s="20">
        <v>1</v>
      </c>
      <c r="L9" s="3">
        <f t="shared" si="3"/>
        <v>2</v>
      </c>
      <c r="M9" s="3">
        <f t="shared" si="1"/>
        <v>10.24</v>
      </c>
    </row>
    <row r="10" spans="2:13" x14ac:dyDescent="0.3">
      <c r="B10" s="12" t="s">
        <v>28</v>
      </c>
      <c r="C10" s="13" t="s">
        <v>31</v>
      </c>
      <c r="D10" s="14">
        <f t="shared" si="4"/>
        <v>2</v>
      </c>
      <c r="E10" s="8"/>
      <c r="F10" s="8">
        <v>10</v>
      </c>
      <c r="G10" s="8"/>
      <c r="H10" s="8">
        <v>12</v>
      </c>
      <c r="I10" s="8">
        <f t="shared" si="2"/>
        <v>22</v>
      </c>
      <c r="J10" s="17">
        <f t="shared" si="5"/>
        <v>182</v>
      </c>
      <c r="K10" s="3">
        <v>2</v>
      </c>
      <c r="L10" s="3">
        <f t="shared" si="3"/>
        <v>1.37</v>
      </c>
      <c r="M10" s="3">
        <f t="shared" si="1"/>
        <v>11.61</v>
      </c>
    </row>
    <row r="11" spans="2:13" x14ac:dyDescent="0.3">
      <c r="B11" s="12" t="s">
        <v>28</v>
      </c>
      <c r="C11" s="13" t="s">
        <v>32</v>
      </c>
      <c r="D11" s="14">
        <f t="shared" si="4"/>
        <v>3</v>
      </c>
      <c r="E11" s="8">
        <v>10</v>
      </c>
      <c r="F11" s="8"/>
      <c r="G11" s="8">
        <v>10</v>
      </c>
      <c r="H11" s="8">
        <v>12</v>
      </c>
      <c r="I11" s="8">
        <f t="shared" si="2"/>
        <v>32</v>
      </c>
      <c r="J11" s="17">
        <f t="shared" si="5"/>
        <v>214</v>
      </c>
      <c r="K11" s="3">
        <v>2</v>
      </c>
      <c r="L11" s="3">
        <f t="shared" si="3"/>
        <v>2</v>
      </c>
      <c r="M11" s="3">
        <f t="shared" si="1"/>
        <v>13.61</v>
      </c>
    </row>
    <row r="12" spans="2:13" x14ac:dyDescent="0.3">
      <c r="B12" s="12" t="s">
        <v>28</v>
      </c>
      <c r="C12" s="13" t="s">
        <v>33</v>
      </c>
      <c r="D12" s="14">
        <f t="shared" si="4"/>
        <v>2</v>
      </c>
      <c r="E12" s="8"/>
      <c r="F12" s="8">
        <v>10</v>
      </c>
      <c r="G12" s="8"/>
      <c r="H12" s="8">
        <v>12</v>
      </c>
      <c r="I12" s="8">
        <f t="shared" si="2"/>
        <v>22</v>
      </c>
      <c r="J12" s="17">
        <f t="shared" si="5"/>
        <v>236</v>
      </c>
      <c r="K12" s="3">
        <v>2</v>
      </c>
      <c r="L12" s="3">
        <f t="shared" si="3"/>
        <v>1.37</v>
      </c>
      <c r="M12" s="3">
        <f t="shared" si="1"/>
        <v>14.98</v>
      </c>
    </row>
    <row r="13" spans="2:13" x14ac:dyDescent="0.3">
      <c r="B13" s="12" t="s">
        <v>28</v>
      </c>
      <c r="C13" s="13" t="s">
        <v>34</v>
      </c>
      <c r="D13" s="14">
        <f t="shared" si="4"/>
        <v>2</v>
      </c>
      <c r="E13" s="8"/>
      <c r="F13" s="8">
        <v>8</v>
      </c>
      <c r="G13" s="8">
        <v>12</v>
      </c>
      <c r="H13" s="8"/>
      <c r="I13" s="8">
        <f t="shared" si="2"/>
        <v>20</v>
      </c>
      <c r="J13" s="17">
        <f t="shared" si="5"/>
        <v>256</v>
      </c>
      <c r="K13" s="3">
        <v>2</v>
      </c>
      <c r="L13" s="3">
        <f t="shared" si="3"/>
        <v>1.25</v>
      </c>
      <c r="M13" s="3">
        <f t="shared" si="1"/>
        <v>16.23</v>
      </c>
    </row>
    <row r="14" spans="2:13" x14ac:dyDescent="0.3">
      <c r="B14" s="12" t="s">
        <v>28</v>
      </c>
      <c r="C14" s="13" t="s">
        <v>36</v>
      </c>
      <c r="D14" s="14">
        <f t="shared" si="4"/>
        <v>4</v>
      </c>
      <c r="E14" s="8">
        <v>8</v>
      </c>
      <c r="F14" s="8">
        <v>8</v>
      </c>
      <c r="G14" s="8">
        <v>7</v>
      </c>
      <c r="H14" s="8">
        <v>9</v>
      </c>
      <c r="I14" s="8">
        <f>SUM(E14:H14)</f>
        <v>32</v>
      </c>
      <c r="J14" s="8">
        <f t="shared" si="5"/>
        <v>288</v>
      </c>
      <c r="K14" s="3">
        <v>2</v>
      </c>
      <c r="L14" s="3">
        <f t="shared" si="3"/>
        <v>2</v>
      </c>
      <c r="M14" s="3">
        <f t="shared" si="1"/>
        <v>18.23</v>
      </c>
    </row>
    <row r="15" spans="2:13" x14ac:dyDescent="0.3">
      <c r="B15" s="75" t="s">
        <v>37</v>
      </c>
      <c r="C15" s="78"/>
      <c r="D15" s="78"/>
      <c r="E15" s="78"/>
      <c r="F15" s="78"/>
      <c r="G15" s="78"/>
      <c r="H15" s="78"/>
      <c r="I15" s="78"/>
      <c r="J15" s="78"/>
      <c r="K15" s="78"/>
      <c r="L15" s="78"/>
      <c r="M15" s="78"/>
    </row>
    <row r="16" spans="2:13" x14ac:dyDescent="0.3">
      <c r="B16" s="2"/>
      <c r="C16" s="22" t="s">
        <v>71</v>
      </c>
      <c r="D16" s="23">
        <v>4</v>
      </c>
      <c r="E16" s="24">
        <v>8</v>
      </c>
      <c r="F16" s="24">
        <v>8</v>
      </c>
      <c r="G16" s="24">
        <v>8</v>
      </c>
      <c r="H16" s="24">
        <v>8</v>
      </c>
      <c r="I16" s="38">
        <f>SUM(E16:H16)</f>
        <v>32</v>
      </c>
      <c r="J16" s="59">
        <f>SUM(I16,J14)</f>
        <v>320</v>
      </c>
      <c r="K16" s="3">
        <v>2</v>
      </c>
      <c r="L16" s="3">
        <f t="shared" si="3"/>
        <v>2</v>
      </c>
      <c r="M16" s="3">
        <f>M14+L16</f>
        <v>20.23</v>
      </c>
    </row>
    <row r="17" spans="2:13" x14ac:dyDescent="0.3">
      <c r="B17" s="21" t="s">
        <v>28</v>
      </c>
      <c r="C17" s="19" t="s">
        <v>38</v>
      </c>
      <c r="D17" s="9">
        <f>COUNTIF(E17:H17, "&lt;&gt;")</f>
        <v>2</v>
      </c>
      <c r="E17" s="9">
        <v>10</v>
      </c>
      <c r="F17" s="9"/>
      <c r="G17" s="9">
        <v>8</v>
      </c>
      <c r="H17" s="9"/>
      <c r="I17" s="9">
        <f>SUM(E17:H17)</f>
        <v>18</v>
      </c>
      <c r="J17" s="9">
        <f>SUM(I17,J16)</f>
        <v>338</v>
      </c>
      <c r="K17" s="20">
        <v>3</v>
      </c>
      <c r="L17" s="3">
        <f t="shared" si="3"/>
        <v>1.1200000000000001</v>
      </c>
      <c r="M17" s="3">
        <f t="shared" si="1"/>
        <v>21.35</v>
      </c>
    </row>
    <row r="18" spans="2:13" x14ac:dyDescent="0.3">
      <c r="B18" s="74" t="s">
        <v>40</v>
      </c>
      <c r="C18" s="79"/>
      <c r="D18" s="79"/>
      <c r="E18" s="79"/>
      <c r="F18" s="79"/>
      <c r="G18" s="79"/>
      <c r="H18" s="79"/>
      <c r="I18" s="79"/>
      <c r="J18" s="79"/>
      <c r="K18" s="79"/>
      <c r="L18" s="79"/>
      <c r="M18" s="79"/>
    </row>
    <row r="19" spans="2:13" x14ac:dyDescent="0.3">
      <c r="B19" s="26" t="s">
        <v>39</v>
      </c>
      <c r="C19" s="13" t="s">
        <v>41</v>
      </c>
      <c r="D19" s="8">
        <f>COUNTIF(E19:H19, "&lt;&gt;")</f>
        <v>3</v>
      </c>
      <c r="E19" s="8">
        <v>10</v>
      </c>
      <c r="F19" s="8"/>
      <c r="G19" s="8">
        <v>10</v>
      </c>
      <c r="H19" s="8">
        <v>8</v>
      </c>
      <c r="I19" s="8">
        <f>SUM(E19:H19)</f>
        <v>28</v>
      </c>
      <c r="J19" s="8">
        <f>SUM(J17,I19)</f>
        <v>366</v>
      </c>
      <c r="K19" s="3">
        <v>3</v>
      </c>
      <c r="L19" s="3">
        <f t="shared" si="3"/>
        <v>1.75</v>
      </c>
      <c r="M19" s="3">
        <f>M17+L19</f>
        <v>23.1</v>
      </c>
    </row>
    <row r="20" spans="2:13" x14ac:dyDescent="0.3">
      <c r="B20" s="26" t="s">
        <v>39</v>
      </c>
      <c r="C20" s="13" t="s">
        <v>42</v>
      </c>
      <c r="D20" s="8">
        <f t="shared" ref="D20:D22" si="6">COUNTIF(E20:H20, "&lt;&gt;")</f>
        <v>2</v>
      </c>
      <c r="E20" s="8"/>
      <c r="F20" s="8">
        <v>8</v>
      </c>
      <c r="G20" s="8"/>
      <c r="H20" s="8">
        <v>8</v>
      </c>
      <c r="I20" s="8">
        <f>SUM(E20:H20)</f>
        <v>16</v>
      </c>
      <c r="J20" s="8">
        <f>SUM(J19,I20)</f>
        <v>382</v>
      </c>
      <c r="K20" s="3">
        <v>3</v>
      </c>
      <c r="L20" s="3">
        <f t="shared" si="3"/>
        <v>1</v>
      </c>
      <c r="M20" s="3">
        <f t="shared" si="1"/>
        <v>24.1</v>
      </c>
    </row>
    <row r="21" spans="2:13" x14ac:dyDescent="0.3">
      <c r="B21" s="26" t="s">
        <v>39</v>
      </c>
      <c r="C21" s="13" t="s">
        <v>43</v>
      </c>
      <c r="D21" s="8">
        <f t="shared" si="6"/>
        <v>3</v>
      </c>
      <c r="E21" s="8">
        <v>10</v>
      </c>
      <c r="F21" s="8">
        <v>8</v>
      </c>
      <c r="G21" s="8">
        <v>10</v>
      </c>
      <c r="H21" s="8"/>
      <c r="I21" s="8">
        <f>SUM(E21:H21)</f>
        <v>28</v>
      </c>
      <c r="J21" s="8">
        <f>SUM(J20,I21)</f>
        <v>410</v>
      </c>
      <c r="K21" s="3">
        <v>3</v>
      </c>
      <c r="L21" s="3">
        <f t="shared" si="3"/>
        <v>1.75</v>
      </c>
      <c r="M21" s="3">
        <f t="shared" si="1"/>
        <v>25.85</v>
      </c>
    </row>
    <row r="22" spans="2:13" x14ac:dyDescent="0.3">
      <c r="B22" s="26" t="s">
        <v>39</v>
      </c>
      <c r="C22" s="13" t="s">
        <v>44</v>
      </c>
      <c r="D22" s="8">
        <f t="shared" si="6"/>
        <v>4</v>
      </c>
      <c r="E22" s="8">
        <v>8</v>
      </c>
      <c r="F22" s="8">
        <v>10</v>
      </c>
      <c r="G22" s="8">
        <v>8</v>
      </c>
      <c r="H22" s="8">
        <v>12</v>
      </c>
      <c r="I22" s="8">
        <f>SUM(E22:H22)</f>
        <v>38</v>
      </c>
      <c r="J22" s="8">
        <f>SUM(J21,I22)</f>
        <v>448</v>
      </c>
      <c r="K22" s="3">
        <v>3</v>
      </c>
      <c r="L22" s="3">
        <f t="shared" si="3"/>
        <v>2.37</v>
      </c>
      <c r="M22" s="3">
        <f t="shared" si="1"/>
        <v>28.220000000000002</v>
      </c>
    </row>
    <row r="23" spans="2:13" x14ac:dyDescent="0.3">
      <c r="B23" s="74" t="s">
        <v>45</v>
      </c>
      <c r="C23" s="79"/>
      <c r="D23" s="79"/>
      <c r="E23" s="79"/>
      <c r="F23" s="79"/>
      <c r="G23" s="79"/>
      <c r="H23" s="79"/>
      <c r="I23" s="79"/>
      <c r="J23" s="79"/>
      <c r="K23" s="79"/>
      <c r="L23" s="79"/>
      <c r="M23" s="79"/>
    </row>
    <row r="24" spans="2:13" x14ac:dyDescent="0.3">
      <c r="B24" s="56"/>
      <c r="C24" s="22" t="s">
        <v>72</v>
      </c>
      <c r="D24" s="23">
        <v>4</v>
      </c>
      <c r="E24" s="24">
        <v>8</v>
      </c>
      <c r="F24" s="24">
        <v>8</v>
      </c>
      <c r="G24" s="24">
        <v>8</v>
      </c>
      <c r="H24" s="24">
        <v>8</v>
      </c>
      <c r="I24" s="38">
        <f>SUM(E24:H24)</f>
        <v>32</v>
      </c>
      <c r="J24" s="2">
        <f>SUM(J22,I24)</f>
        <v>480</v>
      </c>
      <c r="K24" s="3">
        <v>3</v>
      </c>
      <c r="L24" s="3">
        <f t="shared" si="3"/>
        <v>2</v>
      </c>
      <c r="M24" s="3">
        <f>M22+L24</f>
        <v>30.220000000000002</v>
      </c>
    </row>
    <row r="25" spans="2:13" x14ac:dyDescent="0.3">
      <c r="B25" s="60" t="s">
        <v>39</v>
      </c>
      <c r="C25" s="19" t="s">
        <v>46</v>
      </c>
      <c r="D25" s="11">
        <f>COUNTIF(E25:H25, "&lt;&gt;")</f>
        <v>2</v>
      </c>
      <c r="E25" s="11">
        <v>5</v>
      </c>
      <c r="F25" s="11">
        <v>4</v>
      </c>
      <c r="G25" s="11"/>
      <c r="H25" s="11"/>
      <c r="I25" s="35">
        <f t="shared" ref="I25:I38" si="7">SUM(E25:H25)</f>
        <v>9</v>
      </c>
      <c r="J25" s="2">
        <f>SUM(J24,I25)</f>
        <v>489</v>
      </c>
      <c r="K25" s="20">
        <v>4</v>
      </c>
      <c r="L25" s="3">
        <f t="shared" si="3"/>
        <v>0.56000000000000005</v>
      </c>
      <c r="M25" s="3">
        <f t="shared" si="1"/>
        <v>30.78</v>
      </c>
    </row>
    <row r="26" spans="2:13" x14ac:dyDescent="0.3">
      <c r="B26" s="26" t="s">
        <v>39</v>
      </c>
      <c r="C26" s="27" t="s">
        <v>47</v>
      </c>
      <c r="D26" s="11">
        <f t="shared" ref="D26:D38" si="8">COUNTIF(E26:H26, "&lt;&gt;")</f>
        <v>1</v>
      </c>
      <c r="E26" s="8"/>
      <c r="F26" s="8"/>
      <c r="G26" s="8">
        <v>4</v>
      </c>
      <c r="H26" s="8"/>
      <c r="I26" s="11">
        <f t="shared" si="7"/>
        <v>4</v>
      </c>
      <c r="J26" s="8">
        <f t="shared" ref="J26:J38" si="9">SUM(J25,I26)</f>
        <v>493</v>
      </c>
      <c r="K26" s="20">
        <v>4</v>
      </c>
      <c r="L26" s="3">
        <f t="shared" si="3"/>
        <v>0.25</v>
      </c>
      <c r="M26" s="3">
        <f t="shared" si="1"/>
        <v>31.03</v>
      </c>
    </row>
    <row r="27" spans="2:13" x14ac:dyDescent="0.3">
      <c r="B27" s="26" t="s">
        <v>39</v>
      </c>
      <c r="C27" s="27" t="s">
        <v>48</v>
      </c>
      <c r="D27" s="11">
        <f t="shared" si="8"/>
        <v>1</v>
      </c>
      <c r="E27" s="8"/>
      <c r="F27" s="8"/>
      <c r="G27" s="8"/>
      <c r="H27" s="8">
        <v>3</v>
      </c>
      <c r="I27" s="11">
        <f t="shared" si="7"/>
        <v>3</v>
      </c>
      <c r="J27" s="8">
        <f t="shared" si="9"/>
        <v>496</v>
      </c>
      <c r="K27" s="20">
        <v>4</v>
      </c>
      <c r="L27" s="3">
        <f t="shared" si="3"/>
        <v>0.18</v>
      </c>
      <c r="M27" s="3">
        <f t="shared" si="1"/>
        <v>31.21</v>
      </c>
    </row>
    <row r="28" spans="2:13" x14ac:dyDescent="0.3">
      <c r="B28" s="26" t="s">
        <v>39</v>
      </c>
      <c r="C28" s="27" t="s">
        <v>49</v>
      </c>
      <c r="D28" s="11">
        <f t="shared" si="8"/>
        <v>1</v>
      </c>
      <c r="E28" s="8"/>
      <c r="F28" s="8"/>
      <c r="G28" s="8"/>
      <c r="H28" s="8">
        <v>2</v>
      </c>
      <c r="I28" s="11">
        <f t="shared" si="7"/>
        <v>2</v>
      </c>
      <c r="J28" s="8">
        <f t="shared" si="9"/>
        <v>498</v>
      </c>
      <c r="K28" s="20">
        <v>4</v>
      </c>
      <c r="L28" s="3">
        <f t="shared" si="3"/>
        <v>0.12</v>
      </c>
      <c r="M28" s="3">
        <f t="shared" si="1"/>
        <v>31.330000000000002</v>
      </c>
    </row>
    <row r="29" spans="2:13" x14ac:dyDescent="0.3">
      <c r="B29" s="28" t="s">
        <v>39</v>
      </c>
      <c r="C29" s="33" t="s">
        <v>50</v>
      </c>
      <c r="D29" s="11">
        <f t="shared" si="8"/>
        <v>2</v>
      </c>
      <c r="E29" s="8"/>
      <c r="F29" s="8">
        <v>2</v>
      </c>
      <c r="G29" s="8">
        <v>5</v>
      </c>
      <c r="H29" s="8"/>
      <c r="I29" s="11">
        <f t="shared" si="7"/>
        <v>7</v>
      </c>
      <c r="J29" s="11">
        <f t="shared" si="9"/>
        <v>505</v>
      </c>
      <c r="K29" s="20">
        <v>4</v>
      </c>
      <c r="L29" s="3">
        <f t="shared" si="3"/>
        <v>0.43</v>
      </c>
      <c r="M29" s="3">
        <f t="shared" si="1"/>
        <v>31.76</v>
      </c>
    </row>
    <row r="30" spans="2:13" x14ac:dyDescent="0.3">
      <c r="B30" s="26" t="s">
        <v>39</v>
      </c>
      <c r="C30" s="13" t="s">
        <v>51</v>
      </c>
      <c r="D30" s="11">
        <f t="shared" si="8"/>
        <v>2</v>
      </c>
      <c r="E30" s="11">
        <v>3</v>
      </c>
      <c r="F30" s="11"/>
      <c r="G30" s="11"/>
      <c r="H30" s="11">
        <v>5</v>
      </c>
      <c r="I30" s="3">
        <f t="shared" si="7"/>
        <v>8</v>
      </c>
      <c r="J30" s="3">
        <f t="shared" si="9"/>
        <v>513</v>
      </c>
      <c r="K30" s="20">
        <v>4</v>
      </c>
      <c r="L30" s="3">
        <f t="shared" si="3"/>
        <v>0.5</v>
      </c>
      <c r="M30" s="3">
        <f t="shared" si="1"/>
        <v>32.260000000000005</v>
      </c>
    </row>
    <row r="31" spans="2:13" x14ac:dyDescent="0.3">
      <c r="B31" s="39" t="s">
        <v>52</v>
      </c>
      <c r="C31" s="13" t="s">
        <v>53</v>
      </c>
      <c r="D31" s="11">
        <f t="shared" si="8"/>
        <v>4</v>
      </c>
      <c r="E31" s="8">
        <v>30</v>
      </c>
      <c r="F31" s="8">
        <v>20</v>
      </c>
      <c r="G31" s="11">
        <v>18</v>
      </c>
      <c r="H31" s="11">
        <v>27</v>
      </c>
      <c r="I31" s="61">
        <f t="shared" si="7"/>
        <v>95</v>
      </c>
      <c r="J31" s="61">
        <f t="shared" si="9"/>
        <v>608</v>
      </c>
      <c r="K31" s="69">
        <v>4</v>
      </c>
      <c r="L31" s="3">
        <f t="shared" si="3"/>
        <v>5.93</v>
      </c>
      <c r="M31" s="3">
        <f t="shared" si="1"/>
        <v>38.190000000000005</v>
      </c>
    </row>
    <row r="32" spans="2:13" x14ac:dyDescent="0.3">
      <c r="B32" s="16"/>
      <c r="C32" s="22" t="s">
        <v>73</v>
      </c>
      <c r="D32" s="72">
        <f t="shared" si="8"/>
        <v>4</v>
      </c>
      <c r="E32" s="24">
        <v>8</v>
      </c>
      <c r="F32" s="66">
        <v>8</v>
      </c>
      <c r="G32" s="38">
        <v>8</v>
      </c>
      <c r="H32" s="38">
        <v>8</v>
      </c>
      <c r="I32" s="2">
        <f t="shared" si="7"/>
        <v>32</v>
      </c>
      <c r="J32" s="2">
        <f t="shared" si="9"/>
        <v>640</v>
      </c>
      <c r="K32" s="3">
        <v>4</v>
      </c>
      <c r="L32" s="3">
        <f t="shared" si="3"/>
        <v>2</v>
      </c>
      <c r="M32" s="3">
        <f t="shared" si="1"/>
        <v>40.190000000000005</v>
      </c>
    </row>
    <row r="33" spans="2:13" x14ac:dyDescent="0.3">
      <c r="B33" s="40" t="s">
        <v>52</v>
      </c>
      <c r="C33" s="13" t="s">
        <v>54</v>
      </c>
      <c r="D33" s="11">
        <f t="shared" si="8"/>
        <v>3</v>
      </c>
      <c r="E33" s="8">
        <v>10</v>
      </c>
      <c r="F33" s="17"/>
      <c r="G33" s="3">
        <v>18</v>
      </c>
      <c r="H33" s="3">
        <v>15</v>
      </c>
      <c r="I33" s="3">
        <f t="shared" si="7"/>
        <v>43</v>
      </c>
      <c r="J33" s="3">
        <f t="shared" si="9"/>
        <v>683</v>
      </c>
      <c r="K33" s="3">
        <v>5</v>
      </c>
      <c r="L33" s="3">
        <f t="shared" si="3"/>
        <v>2.68</v>
      </c>
      <c r="M33" s="3">
        <f t="shared" si="1"/>
        <v>42.870000000000005</v>
      </c>
    </row>
    <row r="34" spans="2:13" x14ac:dyDescent="0.3">
      <c r="B34" s="40" t="s">
        <v>52</v>
      </c>
      <c r="C34" s="65" t="s">
        <v>55</v>
      </c>
      <c r="D34" s="11">
        <f t="shared" si="8"/>
        <v>4</v>
      </c>
      <c r="E34" s="11">
        <v>15</v>
      </c>
      <c r="F34" s="18">
        <v>12</v>
      </c>
      <c r="G34" s="3">
        <v>15</v>
      </c>
      <c r="H34" s="3">
        <v>10</v>
      </c>
      <c r="I34" s="3">
        <f t="shared" si="7"/>
        <v>52</v>
      </c>
      <c r="J34" s="3">
        <f t="shared" si="9"/>
        <v>735</v>
      </c>
      <c r="K34" s="3">
        <v>5</v>
      </c>
      <c r="L34" s="3">
        <f t="shared" si="3"/>
        <v>3.25</v>
      </c>
      <c r="M34" s="3">
        <f t="shared" si="1"/>
        <v>46.120000000000005</v>
      </c>
    </row>
    <row r="35" spans="2:13" x14ac:dyDescent="0.3">
      <c r="B35" s="63" t="s">
        <v>52</v>
      </c>
      <c r="C35" s="13" t="s">
        <v>56</v>
      </c>
      <c r="D35" s="11">
        <f t="shared" si="8"/>
        <v>2</v>
      </c>
      <c r="E35" s="3"/>
      <c r="F35" s="67">
        <v>15</v>
      </c>
      <c r="G35" s="3">
        <v>18</v>
      </c>
      <c r="H35" s="3"/>
      <c r="I35" s="3">
        <f t="shared" si="7"/>
        <v>33</v>
      </c>
      <c r="J35" s="3">
        <f t="shared" si="9"/>
        <v>768</v>
      </c>
      <c r="K35" s="3">
        <v>5</v>
      </c>
      <c r="L35" s="3">
        <f t="shared" si="3"/>
        <v>2.06</v>
      </c>
      <c r="M35" s="3">
        <f t="shared" si="1"/>
        <v>48.180000000000007</v>
      </c>
    </row>
    <row r="36" spans="2:13" x14ac:dyDescent="0.3">
      <c r="B36" s="64"/>
      <c r="C36" s="37" t="s">
        <v>74</v>
      </c>
      <c r="D36" s="72">
        <f t="shared" si="8"/>
        <v>4</v>
      </c>
      <c r="E36" s="38">
        <v>8</v>
      </c>
      <c r="F36" s="68">
        <v>8</v>
      </c>
      <c r="G36" s="38">
        <v>8</v>
      </c>
      <c r="H36" s="38">
        <v>8</v>
      </c>
      <c r="I36" s="38">
        <f t="shared" si="7"/>
        <v>32</v>
      </c>
      <c r="J36" s="2">
        <f t="shared" si="9"/>
        <v>800</v>
      </c>
      <c r="K36" s="3">
        <v>5</v>
      </c>
      <c r="L36" s="3">
        <f t="shared" si="3"/>
        <v>2</v>
      </c>
      <c r="M36" s="3">
        <f t="shared" si="1"/>
        <v>50.180000000000007</v>
      </c>
    </row>
    <row r="37" spans="2:13" x14ac:dyDescent="0.3">
      <c r="B37" s="62" t="s">
        <v>52</v>
      </c>
      <c r="C37" s="19" t="s">
        <v>57</v>
      </c>
      <c r="D37" s="11">
        <f t="shared" si="8"/>
        <v>3</v>
      </c>
      <c r="E37" s="9">
        <v>15</v>
      </c>
      <c r="F37" s="9">
        <v>20</v>
      </c>
      <c r="G37" s="9"/>
      <c r="H37" s="9">
        <v>18</v>
      </c>
      <c r="I37" s="20">
        <f t="shared" si="7"/>
        <v>53</v>
      </c>
      <c r="J37" s="69">
        <f t="shared" si="9"/>
        <v>853</v>
      </c>
      <c r="K37" s="20">
        <v>6</v>
      </c>
      <c r="L37" s="3">
        <f t="shared" si="3"/>
        <v>3.31</v>
      </c>
      <c r="M37" s="3">
        <f t="shared" si="1"/>
        <v>53.490000000000009</v>
      </c>
    </row>
    <row r="38" spans="2:13" x14ac:dyDescent="0.3">
      <c r="B38" s="49" t="s">
        <v>52</v>
      </c>
      <c r="C38" s="13" t="s">
        <v>58</v>
      </c>
      <c r="D38" s="11">
        <f t="shared" si="8"/>
        <v>3</v>
      </c>
      <c r="E38" s="11"/>
      <c r="F38" s="11">
        <v>10</v>
      </c>
      <c r="G38" s="11">
        <v>16</v>
      </c>
      <c r="H38" s="11">
        <v>12</v>
      </c>
      <c r="I38" s="3">
        <f t="shared" si="7"/>
        <v>38</v>
      </c>
      <c r="J38" s="3">
        <f t="shared" si="9"/>
        <v>891</v>
      </c>
      <c r="K38" s="3">
        <v>6</v>
      </c>
      <c r="L38" s="3">
        <f t="shared" si="3"/>
        <v>2.37</v>
      </c>
      <c r="M38" s="3">
        <f t="shared" si="1"/>
        <v>55.860000000000007</v>
      </c>
    </row>
    <row r="39" spans="2:13" x14ac:dyDescent="0.3">
      <c r="B39" s="80" t="s">
        <v>60</v>
      </c>
      <c r="C39" s="81"/>
      <c r="D39" s="81"/>
      <c r="E39" s="81"/>
      <c r="F39" s="81"/>
      <c r="G39" s="81"/>
      <c r="H39" s="81"/>
      <c r="I39" s="81"/>
      <c r="J39" s="81"/>
      <c r="K39" s="81"/>
      <c r="L39" s="81"/>
      <c r="M39" s="81"/>
    </row>
    <row r="40" spans="2:13" x14ac:dyDescent="0.3">
      <c r="B40" s="50" t="s">
        <v>59</v>
      </c>
      <c r="C40" s="13" t="s">
        <v>61</v>
      </c>
      <c r="D40" s="3">
        <v>3</v>
      </c>
      <c r="E40" s="3">
        <v>12</v>
      </c>
      <c r="F40" s="3">
        <v>15</v>
      </c>
      <c r="G40" s="3"/>
      <c r="H40" s="3">
        <v>10</v>
      </c>
      <c r="I40" s="3">
        <f t="shared" ref="I40:I55" si="10">SUM(E40:H40)</f>
        <v>37</v>
      </c>
      <c r="J40" s="3">
        <f>SUM(J38,I40)</f>
        <v>928</v>
      </c>
      <c r="K40" s="3">
        <v>6</v>
      </c>
      <c r="L40" s="82">
        <f t="shared" si="3"/>
        <v>2.31</v>
      </c>
      <c r="M40" s="82">
        <f>M38+L40</f>
        <v>58.170000000000009</v>
      </c>
    </row>
    <row r="41" spans="2:13" x14ac:dyDescent="0.3">
      <c r="B41" s="3"/>
      <c r="C41" s="37" t="s">
        <v>75</v>
      </c>
      <c r="D41" s="38">
        <v>4</v>
      </c>
      <c r="E41" s="38">
        <v>8</v>
      </c>
      <c r="F41" s="38">
        <v>8</v>
      </c>
      <c r="G41" s="38">
        <v>8</v>
      </c>
      <c r="H41" s="38">
        <v>8</v>
      </c>
      <c r="I41" s="38">
        <f t="shared" si="10"/>
        <v>32</v>
      </c>
      <c r="J41" s="2">
        <f>SUM(J40,I41)</f>
        <v>960</v>
      </c>
      <c r="K41" s="3">
        <v>6</v>
      </c>
      <c r="L41" s="82">
        <f t="shared" si="3"/>
        <v>2</v>
      </c>
      <c r="M41" s="82">
        <f t="shared" si="1"/>
        <v>60.170000000000009</v>
      </c>
    </row>
    <row r="42" spans="2:13" x14ac:dyDescent="0.3">
      <c r="B42" s="50" t="s">
        <v>59</v>
      </c>
      <c r="C42" s="13" t="s">
        <v>62</v>
      </c>
      <c r="D42" s="3">
        <f>COUNTIF(E42:H42, "&lt;&gt;")</f>
        <v>2</v>
      </c>
      <c r="E42" s="3"/>
      <c r="F42" s="3"/>
      <c r="G42" s="3">
        <v>25</v>
      </c>
      <c r="H42" s="3">
        <v>18</v>
      </c>
      <c r="I42" s="3">
        <f t="shared" si="10"/>
        <v>43</v>
      </c>
      <c r="J42" s="3">
        <f>SUM(J41,I42)</f>
        <v>1003</v>
      </c>
      <c r="K42" s="3">
        <v>7</v>
      </c>
      <c r="L42" s="82">
        <f t="shared" si="3"/>
        <v>2.68</v>
      </c>
      <c r="M42" s="82">
        <f t="shared" si="1"/>
        <v>62.850000000000009</v>
      </c>
    </row>
    <row r="43" spans="2:13" x14ac:dyDescent="0.3">
      <c r="B43" s="50" t="s">
        <v>59</v>
      </c>
      <c r="C43" s="13" t="s">
        <v>63</v>
      </c>
      <c r="D43" s="3">
        <f t="shared" ref="D43:D55" si="11">COUNTIF(E43:H43, "&lt;&gt;")</f>
        <v>2</v>
      </c>
      <c r="E43" s="3">
        <v>22</v>
      </c>
      <c r="F43" s="3">
        <v>18</v>
      </c>
      <c r="G43" s="3"/>
      <c r="H43" s="3"/>
      <c r="I43" s="3">
        <f t="shared" si="10"/>
        <v>40</v>
      </c>
      <c r="J43" s="3">
        <f t="shared" ref="J43:J55" si="12">SUM(J42,I43)</f>
        <v>1043</v>
      </c>
      <c r="K43" s="3">
        <v>7</v>
      </c>
      <c r="L43" s="82">
        <f t="shared" si="3"/>
        <v>2.5</v>
      </c>
      <c r="M43" s="82">
        <f t="shared" si="1"/>
        <v>65.350000000000009</v>
      </c>
    </row>
    <row r="44" spans="2:13" x14ac:dyDescent="0.3">
      <c r="B44" s="50" t="s">
        <v>59</v>
      </c>
      <c r="C44" s="13" t="s">
        <v>64</v>
      </c>
      <c r="D44" s="3">
        <f t="shared" si="11"/>
        <v>3</v>
      </c>
      <c r="E44" s="3">
        <v>8</v>
      </c>
      <c r="F44" s="3"/>
      <c r="G44" s="3">
        <v>20</v>
      </c>
      <c r="H44" s="3">
        <v>17</v>
      </c>
      <c r="I44" s="3">
        <f t="shared" si="10"/>
        <v>45</v>
      </c>
      <c r="J44" s="3">
        <f t="shared" si="12"/>
        <v>1088</v>
      </c>
      <c r="K44" s="3">
        <v>7</v>
      </c>
      <c r="L44" s="82">
        <f t="shared" si="3"/>
        <v>2.81</v>
      </c>
      <c r="M44" s="82">
        <f t="shared" si="1"/>
        <v>68.160000000000011</v>
      </c>
    </row>
    <row r="45" spans="2:13" x14ac:dyDescent="0.3">
      <c r="B45" s="3"/>
      <c r="C45" s="37" t="s">
        <v>76</v>
      </c>
      <c r="D45" s="38">
        <f t="shared" si="11"/>
        <v>4</v>
      </c>
      <c r="E45" s="38">
        <v>8</v>
      </c>
      <c r="F45" s="38">
        <v>8</v>
      </c>
      <c r="G45" s="38">
        <v>8</v>
      </c>
      <c r="H45" s="38">
        <v>8</v>
      </c>
      <c r="I45" s="38">
        <f t="shared" si="10"/>
        <v>32</v>
      </c>
      <c r="J45" s="2">
        <f t="shared" si="12"/>
        <v>1120</v>
      </c>
      <c r="K45" s="3">
        <v>7</v>
      </c>
      <c r="L45" s="82">
        <f t="shared" si="3"/>
        <v>2</v>
      </c>
      <c r="M45" s="82">
        <f t="shared" si="1"/>
        <v>70.160000000000011</v>
      </c>
    </row>
    <row r="46" spans="2:13" x14ac:dyDescent="0.3">
      <c r="B46" s="50" t="s">
        <v>59</v>
      </c>
      <c r="C46" s="13" t="s">
        <v>65</v>
      </c>
      <c r="D46" s="3">
        <f t="shared" si="11"/>
        <v>3</v>
      </c>
      <c r="E46" s="3">
        <v>16</v>
      </c>
      <c r="F46" s="3">
        <v>18</v>
      </c>
      <c r="G46" s="3">
        <v>20</v>
      </c>
      <c r="H46" s="3"/>
      <c r="I46" s="3">
        <f t="shared" si="10"/>
        <v>54</v>
      </c>
      <c r="J46" s="3">
        <f t="shared" si="12"/>
        <v>1174</v>
      </c>
      <c r="K46" s="3">
        <v>8</v>
      </c>
      <c r="L46" s="82">
        <f t="shared" si="3"/>
        <v>3.37</v>
      </c>
      <c r="M46" s="82">
        <f t="shared" si="1"/>
        <v>73.530000000000015</v>
      </c>
    </row>
    <row r="47" spans="2:13" x14ac:dyDescent="0.3">
      <c r="B47" s="47" t="s">
        <v>59</v>
      </c>
      <c r="C47" s="34" t="s">
        <v>79</v>
      </c>
      <c r="D47" s="3">
        <f t="shared" si="11"/>
        <v>4</v>
      </c>
      <c r="E47" s="20">
        <v>16</v>
      </c>
      <c r="F47" s="48">
        <v>16</v>
      </c>
      <c r="G47" s="35">
        <v>20</v>
      </c>
      <c r="H47" s="35">
        <v>22</v>
      </c>
      <c r="I47" s="9">
        <f t="shared" si="10"/>
        <v>74</v>
      </c>
      <c r="J47" s="35">
        <f t="shared" si="12"/>
        <v>1248</v>
      </c>
      <c r="K47" s="20">
        <v>8</v>
      </c>
      <c r="L47" s="82">
        <f t="shared" si="3"/>
        <v>4.62</v>
      </c>
      <c r="M47" s="82">
        <f t="shared" si="1"/>
        <v>78.15000000000002</v>
      </c>
    </row>
    <row r="48" spans="2:13" x14ac:dyDescent="0.3">
      <c r="B48" s="11"/>
      <c r="C48" s="43" t="s">
        <v>77</v>
      </c>
      <c r="D48" s="38">
        <f t="shared" si="11"/>
        <v>4</v>
      </c>
      <c r="E48" s="38">
        <v>8</v>
      </c>
      <c r="F48" s="45">
        <v>8</v>
      </c>
      <c r="G48" s="38">
        <v>8</v>
      </c>
      <c r="H48" s="38">
        <v>8</v>
      </c>
      <c r="I48" s="32">
        <f t="shared" si="10"/>
        <v>32</v>
      </c>
      <c r="J48" s="36">
        <f t="shared" si="12"/>
        <v>1280</v>
      </c>
      <c r="K48" s="3">
        <v>8</v>
      </c>
      <c r="L48" s="82">
        <f t="shared" si="3"/>
        <v>2</v>
      </c>
      <c r="M48" s="82">
        <f t="shared" si="1"/>
        <v>80.15000000000002</v>
      </c>
    </row>
    <row r="49" spans="2:13" x14ac:dyDescent="0.3">
      <c r="B49" s="30" t="s">
        <v>66</v>
      </c>
      <c r="C49" s="29" t="s">
        <v>67</v>
      </c>
      <c r="D49" s="3">
        <f t="shared" si="11"/>
        <v>3</v>
      </c>
      <c r="E49" s="3">
        <v>16</v>
      </c>
      <c r="F49" s="14">
        <v>20</v>
      </c>
      <c r="G49" s="8"/>
      <c r="H49" s="8">
        <v>18</v>
      </c>
      <c r="I49" s="8">
        <f t="shared" si="10"/>
        <v>54</v>
      </c>
      <c r="J49" s="11">
        <f t="shared" si="12"/>
        <v>1334</v>
      </c>
      <c r="K49" s="3">
        <v>9</v>
      </c>
      <c r="L49" s="82">
        <v>3.33</v>
      </c>
      <c r="M49" s="82">
        <f t="shared" si="1"/>
        <v>83.480000000000018</v>
      </c>
    </row>
    <row r="50" spans="2:13" x14ac:dyDescent="0.3">
      <c r="B50" s="30" t="s">
        <v>66</v>
      </c>
      <c r="C50" s="29" t="s">
        <v>81</v>
      </c>
      <c r="D50" s="3">
        <f t="shared" si="11"/>
        <v>4</v>
      </c>
      <c r="E50" s="3">
        <v>18</v>
      </c>
      <c r="F50" s="14">
        <v>20</v>
      </c>
      <c r="G50" s="8">
        <v>18</v>
      </c>
      <c r="H50" s="8">
        <v>18</v>
      </c>
      <c r="I50" s="8">
        <f t="shared" si="10"/>
        <v>74</v>
      </c>
      <c r="J50" s="11">
        <f t="shared" si="12"/>
        <v>1408</v>
      </c>
      <c r="K50" s="3">
        <v>9</v>
      </c>
      <c r="L50" s="82">
        <f t="shared" si="3"/>
        <v>4.62</v>
      </c>
      <c r="M50" s="82">
        <f t="shared" si="1"/>
        <v>88.100000000000023</v>
      </c>
    </row>
    <row r="51" spans="2:13" x14ac:dyDescent="0.3">
      <c r="B51" s="30"/>
      <c r="C51" s="43" t="s">
        <v>78</v>
      </c>
      <c r="D51" s="38">
        <f t="shared" si="11"/>
        <v>4</v>
      </c>
      <c r="E51" s="38">
        <v>8</v>
      </c>
      <c r="F51" s="45">
        <v>8</v>
      </c>
      <c r="G51" s="38">
        <v>8</v>
      </c>
      <c r="H51" s="38">
        <v>8</v>
      </c>
      <c r="I51" s="32">
        <f t="shared" si="10"/>
        <v>32</v>
      </c>
      <c r="J51" s="36">
        <f t="shared" si="12"/>
        <v>1440</v>
      </c>
      <c r="K51" s="3">
        <v>9</v>
      </c>
      <c r="L51" s="82">
        <f t="shared" si="3"/>
        <v>2</v>
      </c>
      <c r="M51" s="82">
        <f t="shared" si="1"/>
        <v>90.100000000000023</v>
      </c>
    </row>
    <row r="52" spans="2:13" x14ac:dyDescent="0.3">
      <c r="B52" s="30" t="s">
        <v>66</v>
      </c>
      <c r="C52" s="29" t="s">
        <v>68</v>
      </c>
      <c r="D52" s="3">
        <f t="shared" si="11"/>
        <v>2</v>
      </c>
      <c r="E52" s="3"/>
      <c r="F52" s="14"/>
      <c r="G52" s="8">
        <v>27</v>
      </c>
      <c r="H52" s="8">
        <v>20</v>
      </c>
      <c r="I52" s="8">
        <f t="shared" si="10"/>
        <v>47</v>
      </c>
      <c r="J52" s="11">
        <f t="shared" si="12"/>
        <v>1487</v>
      </c>
      <c r="K52" s="3">
        <v>10</v>
      </c>
      <c r="L52" s="82">
        <v>2.9</v>
      </c>
      <c r="M52" s="82">
        <f t="shared" si="1"/>
        <v>93.000000000000028</v>
      </c>
    </row>
    <row r="53" spans="2:13" x14ac:dyDescent="0.3">
      <c r="B53" s="41" t="s">
        <v>66</v>
      </c>
      <c r="C53" s="31" t="s">
        <v>69</v>
      </c>
      <c r="D53" s="3">
        <f t="shared" si="11"/>
        <v>3</v>
      </c>
      <c r="E53" s="3">
        <v>8</v>
      </c>
      <c r="F53" s="44"/>
      <c r="G53" s="11">
        <v>12</v>
      </c>
      <c r="H53" s="11">
        <v>20</v>
      </c>
      <c r="I53" s="11">
        <f t="shared" si="10"/>
        <v>40</v>
      </c>
      <c r="J53" s="11">
        <f t="shared" si="12"/>
        <v>1527</v>
      </c>
      <c r="K53" s="3">
        <v>10</v>
      </c>
      <c r="L53" s="82">
        <f t="shared" si="3"/>
        <v>2.5</v>
      </c>
      <c r="M53" s="82">
        <f t="shared" si="1"/>
        <v>95.500000000000028</v>
      </c>
    </row>
    <row r="54" spans="2:13" x14ac:dyDescent="0.3">
      <c r="B54" s="42" t="s">
        <v>66</v>
      </c>
      <c r="C54" s="27" t="s">
        <v>70</v>
      </c>
      <c r="D54" s="3">
        <f t="shared" si="11"/>
        <v>3</v>
      </c>
      <c r="E54" s="3"/>
      <c r="F54" s="46">
        <v>10</v>
      </c>
      <c r="G54" s="3">
        <v>15</v>
      </c>
      <c r="H54" s="3">
        <v>16</v>
      </c>
      <c r="I54" s="3">
        <f t="shared" si="10"/>
        <v>41</v>
      </c>
      <c r="J54" s="3">
        <f t="shared" si="12"/>
        <v>1568</v>
      </c>
      <c r="K54" s="3">
        <v>10</v>
      </c>
      <c r="L54" s="82">
        <v>2.5</v>
      </c>
      <c r="M54" s="82">
        <f t="shared" si="1"/>
        <v>98.000000000000028</v>
      </c>
    </row>
    <row r="55" spans="2:13" x14ac:dyDescent="0.3">
      <c r="B55" s="3"/>
      <c r="C55" s="43" t="s">
        <v>80</v>
      </c>
      <c r="D55" s="38">
        <f t="shared" si="11"/>
        <v>4</v>
      </c>
      <c r="E55" s="38">
        <v>8</v>
      </c>
      <c r="F55" s="45">
        <v>8</v>
      </c>
      <c r="G55" s="38">
        <v>8</v>
      </c>
      <c r="H55" s="38">
        <v>8</v>
      </c>
      <c r="I55" s="38">
        <f t="shared" si="10"/>
        <v>32</v>
      </c>
      <c r="J55" s="51">
        <f t="shared" si="12"/>
        <v>1600</v>
      </c>
      <c r="K55" s="3">
        <v>10</v>
      </c>
      <c r="L55" s="82">
        <f t="shared" si="3"/>
        <v>2</v>
      </c>
      <c r="M55" s="82">
        <f t="shared" si="1"/>
        <v>100.00000000000003</v>
      </c>
    </row>
    <row r="56" spans="2:13" x14ac:dyDescent="0.3">
      <c r="D56" s="52" t="s">
        <v>82</v>
      </c>
      <c r="E56" s="3">
        <f>SUM(E3:E55)</f>
        <v>371</v>
      </c>
      <c r="F56" s="3">
        <f>SUM(F3:F55)</f>
        <v>366</v>
      </c>
      <c r="G56" s="3">
        <f t="shared" ref="G56:I56" si="13">SUM(G3:G55)</f>
        <v>441</v>
      </c>
      <c r="H56" s="3">
        <f t="shared" si="13"/>
        <v>422</v>
      </c>
      <c r="I56" s="51">
        <f t="shared" si="13"/>
        <v>1600</v>
      </c>
    </row>
    <row r="58" spans="2:13" x14ac:dyDescent="0.3">
      <c r="H58" s="57"/>
      <c r="I58" s="15"/>
    </row>
  </sheetData>
  <mergeCells count="5">
    <mergeCell ref="B7:M7"/>
    <mergeCell ref="B15:M15"/>
    <mergeCell ref="B18:M18"/>
    <mergeCell ref="B23:M23"/>
    <mergeCell ref="B39:M39"/>
  </mergeCells>
  <phoneticPr fontId="5" type="noConversion"/>
  <pageMargins left="0.7" right="0.7" top="0.75" bottom="0.75" header="0.3" footer="0.3"/>
  <pageSetup paperSize="9" scale="58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Calendarización Semanal</vt:lpstr>
      <vt:lpstr>Overhead Semanal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Saeteros</cp:lastModifiedBy>
  <cp:lastPrinted>2023-12-11T02:32:59Z</cp:lastPrinted>
  <dcterms:created xsi:type="dcterms:W3CDTF">2023-12-08T03:36:42Z</dcterms:created>
  <dcterms:modified xsi:type="dcterms:W3CDTF">2024-01-25T21:41:28Z</dcterms:modified>
</cp:coreProperties>
</file>