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xl/comments2.xml" ContentType="application/vnd.openxmlformats-officedocument.spreadsheetml.comments+xml"/>
  <Override PartName="/docProps/app.xml" ContentType="application/vnd.openxmlformats-officedocument.extended-properties+xml"/>
  <Override PartName="/xl/comments4.xml" ContentType="application/vnd.openxmlformats-officedocument.spreadsheetml.comment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5270" windowHeight="8610" activeTab="1"/>
  </bookViews>
  <sheets>
    <sheet name="INTEGRAL I" sheetId="1" r:id="rId1"/>
    <sheet name="INTEGRAL II" sheetId="3" r:id="rId2"/>
    <sheet name="INTEGRAL III" sheetId="4" r:id="rId3"/>
    <sheet name="INTEGRAL IV" sheetId="5" r:id="rId4"/>
    <sheet name="Asistencia" sheetId="6" r:id="rId5"/>
  </sheets>
  <calcPr calcId="145621"/>
</workbook>
</file>

<file path=xl/calcChain.xml><?xml version="1.0" encoding="utf-8"?>
<calcChain xmlns="http://schemas.openxmlformats.org/spreadsheetml/2006/main">
  <c r="J10" i="5" l="1"/>
  <c r="L10" i="5" s="1"/>
  <c r="L17" i="5" s="1"/>
  <c r="H10" i="5"/>
  <c r="H20" i="4"/>
  <c r="H9" i="3"/>
  <c r="H25" i="3"/>
  <c r="H28" i="3"/>
  <c r="H29" i="3" s="1"/>
  <c r="J9" i="3"/>
  <c r="L9" i="3" s="1"/>
  <c r="O9" i="3"/>
  <c r="O12" i="3" s="1"/>
  <c r="Q12" i="3" s="1"/>
  <c r="H27" i="3"/>
  <c r="H26" i="3"/>
  <c r="J9" i="5"/>
  <c r="L9" i="5"/>
  <c r="L19" i="5"/>
  <c r="H9" i="5"/>
  <c r="H19" i="5" s="1"/>
  <c r="L1" i="5"/>
  <c r="H10" i="4"/>
  <c r="H19" i="4" s="1"/>
  <c r="J9" i="4"/>
  <c r="L9" i="4" s="1"/>
  <c r="L10" i="4"/>
  <c r="H9" i="4"/>
  <c r="H17" i="4" s="1"/>
  <c r="L1" i="4"/>
  <c r="F19" i="3"/>
  <c r="F20" i="3" s="1"/>
  <c r="Q16" i="3"/>
  <c r="F13" i="3"/>
  <c r="F12" i="3"/>
  <c r="Q1" i="3"/>
  <c r="D21" i="1"/>
  <c r="D22" i="1"/>
  <c r="D15" i="1"/>
  <c r="L1" i="1"/>
  <c r="J10" i="1"/>
  <c r="J9" i="1"/>
  <c r="J11" i="1" s="1"/>
  <c r="L11" i="1" s="1"/>
  <c r="L10" i="1"/>
  <c r="J12" i="3"/>
  <c r="J21" i="1"/>
  <c r="J22" i="1" s="1"/>
  <c r="L22" i="1" s="1"/>
  <c r="J14" i="1"/>
  <c r="D14" i="1"/>
  <c r="F11" i="1"/>
  <c r="F9" i="1"/>
  <c r="F27" i="1" s="1"/>
  <c r="F10" i="1"/>
  <c r="F29" i="1" s="1"/>
  <c r="H21" i="4" l="1"/>
  <c r="H22" i="4" s="1"/>
  <c r="H24" i="4" s="1"/>
  <c r="H18" i="4"/>
  <c r="L27" i="3"/>
  <c r="F28" i="1"/>
  <c r="F30" i="1"/>
  <c r="L17" i="4"/>
  <c r="L19" i="4"/>
  <c r="H30" i="3"/>
  <c r="H32" i="3" s="1"/>
  <c r="L21" i="5"/>
  <c r="L22" i="5" s="1"/>
  <c r="L24" i="5" s="1"/>
  <c r="L18" i="5"/>
  <c r="L21" i="1"/>
  <c r="H17" i="5"/>
  <c r="J19" i="3"/>
  <c r="O19" i="3"/>
  <c r="Q19" i="3" s="1"/>
  <c r="L9" i="1"/>
  <c r="Q9" i="3"/>
  <c r="Q25" i="3" l="1"/>
  <c r="Q27" i="3"/>
  <c r="L27" i="1"/>
  <c r="L29" i="1"/>
  <c r="H21" i="5"/>
  <c r="H22" i="5" s="1"/>
  <c r="H24" i="5" s="1"/>
  <c r="H20" i="5"/>
  <c r="H18" i="5"/>
  <c r="F31" i="1"/>
  <c r="F32" i="1" s="1"/>
  <c r="F34" i="1" s="1"/>
  <c r="J20" i="3"/>
  <c r="L20" i="3" s="1"/>
  <c r="L19" i="3"/>
  <c r="L18" i="4"/>
  <c r="L21" i="4" s="1"/>
  <c r="L22" i="4" s="1"/>
  <c r="L24" i="4" s="1"/>
  <c r="L25" i="3" l="1"/>
  <c r="L28" i="1"/>
  <c r="L31" i="1" s="1"/>
  <c r="L32" i="1" s="1"/>
  <c r="L34" i="1" s="1"/>
  <c r="Q28" i="3"/>
  <c r="Q26" i="3"/>
  <c r="Q29" i="3" s="1"/>
  <c r="Q30" i="3" l="1"/>
  <c r="Q32" i="3" s="1"/>
  <c r="L26" i="3"/>
  <c r="L29" i="3" s="1"/>
  <c r="L30" i="3" s="1"/>
  <c r="L32" i="3" s="1"/>
</calcChain>
</file>

<file path=xl/comments1.xml><?xml version="1.0" encoding="utf-8"?>
<comments xmlns="http://schemas.openxmlformats.org/spreadsheetml/2006/main">
  <authors>
    <author>Lduran</author>
  </authors>
  <commentList>
    <comment ref="E9" authorId="0">
      <text>
        <r>
          <rPr>
            <b/>
            <sz val="9"/>
            <color indexed="81"/>
            <rFont val="Tahoma"/>
            <family val="2"/>
          </rPr>
          <t>Lduran:</t>
        </r>
        <r>
          <rPr>
            <sz val="9"/>
            <color indexed="81"/>
            <rFont val="Tahoma"/>
            <family val="2"/>
          </rPr>
          <t xml:space="preserve">
Con tasa de 0.28% la comisión sube a 20%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Lduran:</t>
        </r>
        <r>
          <rPr>
            <sz val="9"/>
            <color indexed="81"/>
            <rFont val="Tahoma"/>
            <family val="2"/>
          </rPr>
          <t xml:space="preserve">
Servicios de emergencia por Cerrajeria, Plomeria, Electricista.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Lduran:</t>
        </r>
        <r>
          <rPr>
            <sz val="9"/>
            <color indexed="81"/>
            <rFont val="Tahoma"/>
            <family val="2"/>
          </rPr>
          <t xml:space="preserve">
No aplica recargo si es débido a TC de BAM o débito automático de cuentas BAM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Lduran:</t>
        </r>
        <r>
          <rPr>
            <sz val="9"/>
            <color indexed="81"/>
            <rFont val="Tahoma"/>
            <family val="2"/>
          </rPr>
          <t xml:space="preserve">
No aplica recargo con pago con TC
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Lduran:</t>
        </r>
        <r>
          <rPr>
            <sz val="9"/>
            <color indexed="81"/>
            <rFont val="Tahoma"/>
            <family val="2"/>
          </rPr>
          <t xml:space="preserve">
prima mínima por factura Q250 total</t>
        </r>
      </text>
    </comment>
    <comment ref="L34" authorId="0">
      <text>
        <r>
          <rPr>
            <b/>
            <sz val="9"/>
            <color indexed="81"/>
            <rFont val="Tahoma"/>
            <family val="2"/>
          </rPr>
          <t>Lduran:</t>
        </r>
        <r>
          <rPr>
            <sz val="9"/>
            <color indexed="81"/>
            <rFont val="Tahoma"/>
            <family val="2"/>
          </rPr>
          <t xml:space="preserve">
prima mínima por factura Q250 total</t>
        </r>
      </text>
    </comment>
  </commentList>
</comments>
</file>

<file path=xl/comments2.xml><?xml version="1.0" encoding="utf-8"?>
<comments xmlns="http://schemas.openxmlformats.org/spreadsheetml/2006/main">
  <authors>
    <author>Lduran</author>
  </authors>
  <commentList>
    <comment ref="B24" authorId="0">
      <text>
        <r>
          <rPr>
            <b/>
            <sz val="9"/>
            <color indexed="81"/>
            <rFont val="Tahoma"/>
            <family val="2"/>
          </rPr>
          <t>Lduran:</t>
        </r>
        <r>
          <rPr>
            <sz val="9"/>
            <color indexed="81"/>
            <rFont val="Tahoma"/>
            <family val="2"/>
          </rPr>
          <t xml:space="preserve">
Servicios de emergencia por Cerrajeria, Plomeria, Electricista.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Lduran:</t>
        </r>
        <r>
          <rPr>
            <sz val="9"/>
            <color indexed="81"/>
            <rFont val="Tahoma"/>
            <family val="2"/>
          </rPr>
          <t xml:space="preserve">
No aplica recargo si es débido a TC de BAM o débito automático de cuentas BAM</t>
        </r>
      </text>
    </comment>
    <comment ref="L28" authorId="0">
      <text>
        <r>
          <rPr>
            <b/>
            <sz val="9"/>
            <color indexed="81"/>
            <rFont val="Tahoma"/>
            <family val="2"/>
          </rPr>
          <t>Lduran:</t>
        </r>
        <r>
          <rPr>
            <sz val="9"/>
            <color indexed="81"/>
            <rFont val="Tahoma"/>
            <family val="2"/>
          </rPr>
          <t xml:space="preserve">
No aplica recargo con pago con TC
</t>
        </r>
      </text>
    </comment>
    <comment ref="H32" authorId="0">
      <text>
        <r>
          <rPr>
            <b/>
            <sz val="9"/>
            <color indexed="81"/>
            <rFont val="Tahoma"/>
            <family val="2"/>
          </rPr>
          <t>Lduran:</t>
        </r>
        <r>
          <rPr>
            <sz val="9"/>
            <color indexed="81"/>
            <rFont val="Tahoma"/>
            <family val="2"/>
          </rPr>
          <t xml:space="preserve">
prima mínima por factura Q250 total</t>
        </r>
      </text>
    </comment>
    <comment ref="L32" authorId="0">
      <text>
        <r>
          <rPr>
            <b/>
            <sz val="9"/>
            <color indexed="81"/>
            <rFont val="Tahoma"/>
            <family val="2"/>
          </rPr>
          <t>Lduran:</t>
        </r>
        <r>
          <rPr>
            <sz val="9"/>
            <color indexed="81"/>
            <rFont val="Tahoma"/>
            <family val="2"/>
          </rPr>
          <t xml:space="preserve">
prima mínima por factura Q250 total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Lduran:</t>
        </r>
        <r>
          <rPr>
            <sz val="9"/>
            <color indexed="81"/>
            <rFont val="Tahoma"/>
            <family val="2"/>
          </rPr>
          <t xml:space="preserve">
prima mínima por factura Q250 total</t>
        </r>
      </text>
    </comment>
  </commentList>
</comments>
</file>

<file path=xl/comments3.xml><?xml version="1.0" encoding="utf-8"?>
<comments xmlns="http://schemas.openxmlformats.org/spreadsheetml/2006/main">
  <authors>
    <author>Lduran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Lduran:</t>
        </r>
        <r>
          <rPr>
            <sz val="9"/>
            <color indexed="81"/>
            <rFont val="Tahoma"/>
            <family val="2"/>
          </rPr>
          <t xml:space="preserve">
Servicios de emergencia por Cerrajeria, Plomeria, Electricista.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Lduran:</t>
        </r>
        <r>
          <rPr>
            <sz val="9"/>
            <color indexed="81"/>
            <rFont val="Tahoma"/>
            <family val="2"/>
          </rPr>
          <t xml:space="preserve">
No aplica recargo si es débido a TC de BAM o débito automático de cuentas BAM</t>
        </r>
      </text>
    </comment>
    <comment ref="L20" authorId="0">
      <text>
        <r>
          <rPr>
            <b/>
            <sz val="9"/>
            <color indexed="81"/>
            <rFont val="Tahoma"/>
            <family val="2"/>
          </rPr>
          <t>Lduran:</t>
        </r>
        <r>
          <rPr>
            <sz val="9"/>
            <color indexed="81"/>
            <rFont val="Tahoma"/>
            <family val="2"/>
          </rPr>
          <t xml:space="preserve">
No aplica recargo con pago con TC
</t>
        </r>
      </text>
    </comment>
    <comment ref="H24" authorId="0">
      <text>
        <r>
          <rPr>
            <b/>
            <sz val="9"/>
            <color indexed="81"/>
            <rFont val="Tahoma"/>
            <family val="2"/>
          </rPr>
          <t>Lduran:</t>
        </r>
        <r>
          <rPr>
            <sz val="9"/>
            <color indexed="81"/>
            <rFont val="Tahoma"/>
            <family val="2"/>
          </rPr>
          <t xml:space="preserve">
prima mínima por factura Q250 total</t>
        </r>
      </text>
    </comment>
    <comment ref="L24" authorId="0">
      <text>
        <r>
          <rPr>
            <b/>
            <sz val="9"/>
            <color indexed="81"/>
            <rFont val="Tahoma"/>
            <family val="2"/>
          </rPr>
          <t>Lduran:</t>
        </r>
        <r>
          <rPr>
            <sz val="9"/>
            <color indexed="81"/>
            <rFont val="Tahoma"/>
            <family val="2"/>
          </rPr>
          <t xml:space="preserve">
prima mínima por factura Q250 total</t>
        </r>
      </text>
    </comment>
  </commentList>
</comments>
</file>

<file path=xl/comments4.xml><?xml version="1.0" encoding="utf-8"?>
<comments xmlns="http://schemas.openxmlformats.org/spreadsheetml/2006/main">
  <authors>
    <author>Lduran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Lduran:</t>
        </r>
        <r>
          <rPr>
            <sz val="9"/>
            <color indexed="81"/>
            <rFont val="Tahoma"/>
            <family val="2"/>
          </rPr>
          <t xml:space="preserve">
Servicios de emergencia por Cerrajeria, Plomeria, Electricista.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Lduran:</t>
        </r>
        <r>
          <rPr>
            <sz val="9"/>
            <color indexed="81"/>
            <rFont val="Tahoma"/>
            <family val="2"/>
          </rPr>
          <t xml:space="preserve">
No aplica recargo si es débido a TC de BAM o débito automático de cuentas BAM</t>
        </r>
      </text>
    </comment>
    <comment ref="L20" authorId="0">
      <text>
        <r>
          <rPr>
            <b/>
            <sz val="9"/>
            <color indexed="81"/>
            <rFont val="Tahoma"/>
            <family val="2"/>
          </rPr>
          <t>Lduran:</t>
        </r>
        <r>
          <rPr>
            <sz val="9"/>
            <color indexed="81"/>
            <rFont val="Tahoma"/>
            <family val="2"/>
          </rPr>
          <t xml:space="preserve">
No aplica recargo con pago con TC
</t>
        </r>
      </text>
    </comment>
    <comment ref="H24" authorId="0">
      <text>
        <r>
          <rPr>
            <b/>
            <sz val="9"/>
            <color indexed="81"/>
            <rFont val="Tahoma"/>
            <family val="2"/>
          </rPr>
          <t>Lduran:</t>
        </r>
        <r>
          <rPr>
            <sz val="9"/>
            <color indexed="81"/>
            <rFont val="Tahoma"/>
            <family val="2"/>
          </rPr>
          <t xml:space="preserve">
prima mínima por factura Q250 total</t>
        </r>
      </text>
    </comment>
    <comment ref="L24" authorId="0">
      <text>
        <r>
          <rPr>
            <b/>
            <sz val="9"/>
            <color indexed="81"/>
            <rFont val="Tahoma"/>
            <family val="2"/>
          </rPr>
          <t>Lduran:</t>
        </r>
        <r>
          <rPr>
            <sz val="9"/>
            <color indexed="81"/>
            <rFont val="Tahoma"/>
            <family val="2"/>
          </rPr>
          <t xml:space="preserve">
prima mínima por factura Q250 total</t>
        </r>
      </text>
    </comment>
  </commentList>
</comments>
</file>

<file path=xl/sharedStrings.xml><?xml version="1.0" encoding="utf-8"?>
<sst xmlns="http://schemas.openxmlformats.org/spreadsheetml/2006/main" count="472" uniqueCount="126">
  <si>
    <t>Coberturas</t>
  </si>
  <si>
    <t>Suma Asegurada</t>
  </si>
  <si>
    <t>Tasa</t>
  </si>
  <si>
    <t>Prima Neta</t>
  </si>
  <si>
    <t>Edificio</t>
  </si>
  <si>
    <t>Contenido</t>
  </si>
  <si>
    <t>Robo y/o Atraco</t>
  </si>
  <si>
    <t>Cristales</t>
  </si>
  <si>
    <t>RC Familiar</t>
  </si>
  <si>
    <t>Equipo electrónico - Todo Riesgo</t>
  </si>
  <si>
    <t>Sub límites:</t>
  </si>
  <si>
    <t>Incluido</t>
  </si>
  <si>
    <t>Prima Neta Anual</t>
  </si>
  <si>
    <t>Daño eléctrico o electrónico</t>
  </si>
  <si>
    <t>Gastos de emisión</t>
  </si>
  <si>
    <t>Recargo por bomberos</t>
  </si>
  <si>
    <t>Fraccionamiento de primas</t>
  </si>
  <si>
    <t>Impuesto IVA</t>
  </si>
  <si>
    <t>PRIMA TOTAL ANUAL</t>
  </si>
  <si>
    <t>Prima anual por persona</t>
  </si>
  <si>
    <t>Opcional: SEGURO DE ACCIDENTES PERSONALES PARA EMPLEADOS DOMESTICOS</t>
  </si>
  <si>
    <t>Muerte e invalidez por accidente</t>
  </si>
  <si>
    <t>Reembolso de gastos médicos por accidente</t>
  </si>
  <si>
    <t>Sumas Aseguradas</t>
  </si>
  <si>
    <t>Edad comprendida entre 16 a 64 años</t>
  </si>
  <si>
    <t>Requisito: completar solicitud de seguro</t>
  </si>
  <si>
    <t>Incluye beneficio de ambulancia para accidentes -dentro del perimetro de la ciudad (hasta el km 25)</t>
  </si>
  <si>
    <t xml:space="preserve">Aplica por persona, con derecho a una sustitución de personal </t>
  </si>
  <si>
    <t>Sección I Daños Materiales  *</t>
  </si>
  <si>
    <t>Equipo portátil (cobertura en Guatemala) *</t>
  </si>
  <si>
    <t>Asistencia para el hogar (servicio de emergencia de cerrajeria, plomería y electricidad)</t>
  </si>
  <si>
    <t>RC Legal de incendio (incluye vecindades)</t>
  </si>
  <si>
    <t>Remoción de escombros (opcional)</t>
  </si>
  <si>
    <t xml:space="preserve">DEDUCIBLES </t>
  </si>
  <si>
    <t xml:space="preserve">Propietario: PIERRE CASTILLO </t>
  </si>
  <si>
    <t>Dirección:  Zona 12</t>
  </si>
  <si>
    <t xml:space="preserve">Gastos Extras LUC </t>
  </si>
  <si>
    <t>Riesgos de la naturaleza 2% de la suma asegurada y mínimo Q2,500</t>
  </si>
  <si>
    <t>Otros daños Q2,500</t>
  </si>
  <si>
    <t>Robo y/o Atraco: 10% sobre la pérdida y mínimo Q. 1,000</t>
  </si>
  <si>
    <t>Daño eléctrico: 10% sobre la pérdida y mínimo Q. 1,000</t>
  </si>
  <si>
    <t>Cristales: 10% sobre la pérdida y mínimo Q. 1,000</t>
  </si>
  <si>
    <t>RC Legal de incendio: 10% sobre la pérdida y mínimo Q. 1,000</t>
  </si>
  <si>
    <t>RC Familiar: 10% sobre la pérdida y mínimo Q. 1,000</t>
  </si>
  <si>
    <t>Equipo portátil: 10% sobre la pérdida y mínimo Q. 1,000</t>
  </si>
  <si>
    <t>Protección urgente de la vivienda</t>
  </si>
  <si>
    <t>Excluido</t>
  </si>
  <si>
    <t>Gastos de restaurante y lavandería</t>
  </si>
  <si>
    <t>Riesgos de la naturaleza 1% de la suma asegurada y mínimo Q2,500</t>
  </si>
  <si>
    <t>Otros daños Q500</t>
  </si>
  <si>
    <t>Robo y/o Atraco: 10% sobre la pérdida y mínimo Q500</t>
  </si>
  <si>
    <t>Cristales: Q250</t>
  </si>
  <si>
    <t>Interrupción de rentas 3 días</t>
  </si>
  <si>
    <t>Equipo portátil: 10% sobre la pérdida y mínimo Q500</t>
  </si>
  <si>
    <t>RC Familiar: Q300</t>
  </si>
  <si>
    <t>n/a</t>
  </si>
  <si>
    <t>Maximo 3 meses</t>
  </si>
  <si>
    <t>Daños por agua, incisos C y D, Motín y huelgas: 10% sobre la pérdida y mínimo Q2,500</t>
  </si>
  <si>
    <t>Gastos extras 7 días</t>
  </si>
  <si>
    <t>RC Familiar: 10% sobre la pérdida y mínimo Q500</t>
  </si>
  <si>
    <t>Robo y/o Atraco: 5% sobre la pérdida y mínimo Q. 1,000</t>
  </si>
  <si>
    <t>Cristales: Q500</t>
  </si>
  <si>
    <t>Interrupción de Rentas de Alquiler</t>
  </si>
  <si>
    <t>Interrupción de rentas 7 días</t>
  </si>
  <si>
    <t>COBERTURA DE ASISTENCIA EN EL HOGAR</t>
  </si>
  <si>
    <t>ASISTENCIA</t>
  </si>
  <si>
    <t>CANTIDAD</t>
  </si>
  <si>
    <t>OBSERVACIONES</t>
  </si>
  <si>
    <t>EXCLUSIONES</t>
  </si>
  <si>
    <t>Domicilio, lugar de residencia habitual del asegurado</t>
  </si>
  <si>
    <t xml:space="preserve">Direccion asegurada </t>
  </si>
  <si>
    <t>Oficina o lugar de trabajo</t>
  </si>
  <si>
    <t>Reparaciones en areas comunes o en propiedad de la Empresa Municipal de agua, acueducto y alcantarillado</t>
  </si>
  <si>
    <t>Reparaciones en areas comunes o en propiedad de la Empresa Electrica</t>
  </si>
  <si>
    <t>BENEFICIOS</t>
  </si>
  <si>
    <t>ASISTENCIA HOGAR</t>
  </si>
  <si>
    <t xml:space="preserve">EVENTOS </t>
  </si>
  <si>
    <t>PERIODOS</t>
  </si>
  <si>
    <t>MAXIMO</t>
  </si>
  <si>
    <t>Cerrajeria Domiciliar</t>
  </si>
  <si>
    <t xml:space="preserve">Anual </t>
  </si>
  <si>
    <t>Plomeria</t>
  </si>
  <si>
    <t>Electricidad Domiciliar</t>
  </si>
  <si>
    <t>Vidrieria Domiciliar</t>
  </si>
  <si>
    <t xml:space="preserve">PROGRAMA DE CASA DE HABITACIÓN </t>
  </si>
  <si>
    <t>La presente es solo una cotización y tendrá validez de 15 días a partir de su emisión.</t>
  </si>
  <si>
    <t>*2 La cobertura de equipo electrónico esta sujeta a listado</t>
  </si>
  <si>
    <t>*3 La cobertura de daño electrico requiere que el bien este conectado a algún aparato regulador del voltaje</t>
  </si>
  <si>
    <t>Sección I Daños Materiales  *2</t>
  </si>
  <si>
    <t>Equipo portátil (cobertura en Guatemala) *3</t>
  </si>
  <si>
    <t>Asistencia incluye: Herrería, Plomería, Vidriería y Electricidad</t>
  </si>
  <si>
    <t>Máximo de  6 meses, en base a la pérdida real sufrida</t>
  </si>
  <si>
    <t>Q13,000 mensuales y máximo de  6 meses</t>
  </si>
  <si>
    <t>Cobertura contra pérdida directa o daño físico directo no excluido expresamente en la póliza.</t>
  </si>
  <si>
    <t>COTIZACIÓN DE SEGURO DE TODO RIESGO DE DAÑOS MATERIALES</t>
  </si>
  <si>
    <r>
      <t xml:space="preserve">Los valores principales deberan ser consignados al 100% y </t>
    </r>
    <r>
      <rPr>
        <u/>
        <sz val="11"/>
        <color theme="1"/>
        <rFont val="Calibri"/>
        <family val="2"/>
        <scheme val="minor"/>
      </rPr>
      <t>sujetos a la aplicación de INFRASEGURO.</t>
    </r>
  </si>
  <si>
    <t>Sujeto a inspección del riesgo, de acuerdo a solicitud de la aseguradora.</t>
  </si>
  <si>
    <t>Los sub límites no son en exceso de la suma asegurada principal.</t>
  </si>
  <si>
    <t>No se cubre terrorismo y sabotaje</t>
  </si>
  <si>
    <t>La presente cotización esta sujeta a las exclusiones, términos y condiciones aplicables al contrato de seguro de Todo Riesgo de cada aseguradora.</t>
  </si>
  <si>
    <t>OBSERVACIONES:</t>
  </si>
  <si>
    <t>a.</t>
  </si>
  <si>
    <t>b.</t>
  </si>
  <si>
    <t>c.</t>
  </si>
  <si>
    <t>d.</t>
  </si>
  <si>
    <t>e.</t>
  </si>
  <si>
    <t>f.</t>
  </si>
  <si>
    <t>g.</t>
  </si>
  <si>
    <t>COBERTURA SUJETA A:</t>
  </si>
  <si>
    <t>Daños Materiales EE: 10% sobre la pérdida y mínimo Q. 1,000</t>
  </si>
  <si>
    <t>Daños Materiales EE: 10% sobre la pérdida y mínimo Q500</t>
  </si>
  <si>
    <t xml:space="preserve">                  SEGURO PARA PERSONAL DOMESTICO</t>
  </si>
  <si>
    <t>Forma de pago</t>
  </si>
  <si>
    <t>Forma de pago:</t>
  </si>
  <si>
    <t>Número de pagos:</t>
  </si>
  <si>
    <t>Otros</t>
  </si>
  <si>
    <t>fraccionamiento</t>
  </si>
  <si>
    <t>Tarjeta -otros</t>
  </si>
  <si>
    <t>Tarjeta/debito - BAM</t>
  </si>
  <si>
    <t>Domicilio, lugar de residencia habitual del asegurado (Ciudad de Guatemala)</t>
  </si>
  <si>
    <t>Propietario: Asunción Export, S.A.</t>
  </si>
  <si>
    <t>Dirección:  
A:  22 Calle 8-31 zona 11, Colonia Mariscal
B:  18 Avenida "A" 27-59 zona 6 Proyectos 4-3</t>
  </si>
  <si>
    <t>Edificio A</t>
  </si>
  <si>
    <t>Edificio B</t>
  </si>
  <si>
    <t>Propietario: Alex Sosa</t>
  </si>
  <si>
    <t>Dirección:  San Pedro las Huertas, Antigua Guatemala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</si>
</sst>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Q&quot;#,##0.00_);[Red]\(&quot;Q&quot;#,##0.00\)"/>
    <numFmt numFmtId="44" formatCode="_(&quot;Q&quot;* #,##0.00_);_(&quot;Q&quot;* \(#,##0.00\);_(&quot;Q&quot;* &quot;-&quot;??_);_(@_)"/>
    <numFmt numFmtId="164" formatCode="&quot;Q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1"/>
      <color rgb="FF00206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ndara"/>
      <family val="2"/>
    </font>
    <font>
      <sz val="12"/>
      <name val="Candara"/>
      <family val="2"/>
    </font>
    <font>
      <sz val="9"/>
      <name val="Candara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</cellStyleXfs>
  <cellXfs count="120">
    <xf numFmtId="0" fontId="0" fillId="0" borderId="0" xfId="0"/>
    <xf numFmtId="0" fontId="7" fillId="4" borderId="0" xfId="0" applyFont="1" applyFill="1"/>
    <xf numFmtId="0" fontId="7" fillId="0" borderId="0" xfId="0" applyFont="1"/>
    <xf numFmtId="0" fontId="8" fillId="4" borderId="0" xfId="0" applyFont="1" applyFill="1"/>
    <xf numFmtId="0" fontId="7" fillId="4" borderId="14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0" xfId="0" applyFont="1" applyFill="1" applyBorder="1"/>
    <xf numFmtId="0" fontId="7" fillId="4" borderId="13" xfId="0" applyFont="1" applyFill="1" applyBorder="1"/>
    <xf numFmtId="0" fontId="7" fillId="4" borderId="1" xfId="0" applyFont="1" applyFill="1" applyBorder="1"/>
    <xf numFmtId="0" fontId="8" fillId="4" borderId="0" xfId="0" applyFont="1" applyFill="1" applyBorder="1"/>
    <xf numFmtId="0" fontId="7" fillId="4" borderId="9" xfId="0" applyFont="1" applyFill="1" applyBorder="1"/>
    <xf numFmtId="0" fontId="7" fillId="4" borderId="10" xfId="0" applyFont="1" applyFill="1" applyBorder="1"/>
    <xf numFmtId="0" fontId="8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8" fontId="7" fillId="4" borderId="14" xfId="0" applyNumberFormat="1" applyFont="1" applyFill="1" applyBorder="1"/>
    <xf numFmtId="0" fontId="7" fillId="4" borderId="16" xfId="0" applyFont="1" applyFill="1" applyBorder="1"/>
    <xf numFmtId="0" fontId="0" fillId="4" borderId="9" xfId="0" applyFill="1" applyBorder="1"/>
    <xf numFmtId="0" fontId="0" fillId="4" borderId="0" xfId="0" applyFill="1" applyBorder="1"/>
    <xf numFmtId="44" fontId="10" fillId="3" borderId="2" xfId="1" applyFont="1" applyFill="1" applyBorder="1" applyProtection="1">
      <protection locked="0"/>
    </xf>
    <xf numFmtId="10" fontId="0" fillId="3" borderId="2" xfId="2" applyNumberFormat="1" applyFont="1" applyFill="1" applyBorder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0" fillId="0" borderId="0" xfId="0" applyProtection="1">
      <protection hidden="1"/>
    </xf>
    <xf numFmtId="14" fontId="0" fillId="0" borderId="0" xfId="0" applyNumberFormat="1" applyProtection="1">
      <protection hidden="1"/>
    </xf>
    <xf numFmtId="0" fontId="3" fillId="0" borderId="0" xfId="0" applyFont="1" applyBorder="1" applyProtection="1"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Border="1" applyProtection="1"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5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0" fontId="0" fillId="0" borderId="2" xfId="0" applyFill="1" applyBorder="1" applyProtection="1">
      <protection hidden="1"/>
    </xf>
    <xf numFmtId="0" fontId="0" fillId="0" borderId="0" xfId="0" applyFill="1" applyProtection="1">
      <protection hidden="1"/>
    </xf>
    <xf numFmtId="0" fontId="0" fillId="0" borderId="2" xfId="0" applyFill="1" applyBorder="1" applyAlignment="1" applyProtection="1">
      <alignment horizontal="center"/>
      <protection hidden="1"/>
    </xf>
    <xf numFmtId="0" fontId="0" fillId="0" borderId="19" xfId="0" applyFill="1" applyBorder="1" applyProtection="1">
      <protection hidden="1"/>
    </xf>
    <xf numFmtId="44" fontId="0" fillId="0" borderId="19" xfId="0" applyNumberFormat="1" applyFill="1" applyBorder="1" applyProtection="1">
      <protection hidden="1"/>
    </xf>
    <xf numFmtId="44" fontId="0" fillId="0" borderId="2" xfId="1" applyFont="1" applyFill="1" applyBorder="1" applyProtection="1">
      <protection hidden="1"/>
    </xf>
    <xf numFmtId="10" fontId="0" fillId="0" borderId="2" xfId="2" applyNumberFormat="1" applyFont="1" applyFill="1" applyBorder="1" applyAlignment="1" applyProtection="1">
      <alignment horizontal="center"/>
      <protection hidden="1"/>
    </xf>
    <xf numFmtId="44" fontId="0" fillId="0" borderId="19" xfId="0" applyNumberFormat="1" applyFill="1" applyBorder="1" applyAlignment="1" applyProtection="1">
      <alignment horizontal="center"/>
      <protection hidden="1"/>
    </xf>
    <xf numFmtId="0" fontId="3" fillId="0" borderId="2" xfId="0" applyFont="1" applyFill="1" applyBorder="1" applyProtection="1">
      <protection hidden="1"/>
    </xf>
    <xf numFmtId="44" fontId="0" fillId="0" borderId="2" xfId="1" applyFont="1" applyFill="1" applyBorder="1" applyAlignment="1" applyProtection="1">
      <alignment horizontal="right"/>
      <protection hidden="1"/>
    </xf>
    <xf numFmtId="0" fontId="0" fillId="0" borderId="2" xfId="0" applyFill="1" applyBorder="1" applyAlignment="1" applyProtection="1">
      <alignment horizontal="left" indent="1"/>
      <protection hidden="1"/>
    </xf>
    <xf numFmtId="0" fontId="0" fillId="0" borderId="2" xfId="0" applyFill="1" applyBorder="1" applyAlignment="1" applyProtection="1">
      <alignment horizontal="left"/>
      <protection hidden="1"/>
    </xf>
    <xf numFmtId="44" fontId="0" fillId="0" borderId="2" xfId="1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vertical="top"/>
      <protection hidden="1"/>
    </xf>
    <xf numFmtId="0" fontId="3" fillId="0" borderId="4" xfId="0" applyFont="1" applyFill="1" applyBorder="1" applyAlignment="1" applyProtection="1">
      <alignment vertical="top" wrapText="1"/>
      <protection hidden="1"/>
    </xf>
    <xf numFmtId="0" fontId="0" fillId="0" borderId="0" xfId="0" applyFill="1" applyAlignment="1" applyProtection="1">
      <alignment vertical="top"/>
      <protection hidden="1"/>
    </xf>
    <xf numFmtId="44" fontId="3" fillId="0" borderId="4" xfId="1" applyFont="1" applyFill="1" applyBorder="1" applyAlignment="1" applyProtection="1">
      <alignment horizontal="center" vertical="top"/>
      <protection hidden="1"/>
    </xf>
    <xf numFmtId="0" fontId="0" fillId="0" borderId="4" xfId="0" applyFill="1" applyBorder="1" applyAlignment="1" applyProtection="1">
      <alignment horizontal="center" vertical="top"/>
      <protection hidden="1"/>
    </xf>
    <xf numFmtId="0" fontId="0" fillId="0" borderId="20" xfId="0" applyFill="1" applyBorder="1" applyAlignment="1" applyProtection="1">
      <alignment horizontal="center" vertical="top"/>
      <protection hidden="1"/>
    </xf>
    <xf numFmtId="0" fontId="3" fillId="0" borderId="0" xfId="0" applyFont="1" applyFill="1" applyAlignment="1" applyProtection="1">
      <alignment horizontal="right"/>
      <protection hidden="1"/>
    </xf>
    <xf numFmtId="44" fontId="3" fillId="0" borderId="0" xfId="1" applyFont="1" applyFill="1" applyProtection="1">
      <protection hidden="1"/>
    </xf>
    <xf numFmtId="10" fontId="0" fillId="0" borderId="0" xfId="2" applyNumberFormat="1" applyFont="1" applyFill="1" applyProtection="1">
      <protection hidden="1"/>
    </xf>
    <xf numFmtId="0" fontId="0" fillId="0" borderId="0" xfId="0" applyFill="1" applyAlignment="1" applyProtection="1">
      <alignment horizontal="right"/>
      <protection hidden="1"/>
    </xf>
    <xf numFmtId="0" fontId="3" fillId="0" borderId="0" xfId="0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44" fontId="3" fillId="0" borderId="0" xfId="1" applyFont="1" applyProtection="1">
      <protection hidden="1"/>
    </xf>
    <xf numFmtId="0" fontId="0" fillId="5" borderId="0" xfId="0" applyFill="1" applyProtection="1">
      <protection hidden="1"/>
    </xf>
    <xf numFmtId="0" fontId="3" fillId="5" borderId="0" xfId="0" applyFont="1" applyFill="1" applyAlignment="1" applyProtection="1">
      <alignment horizontal="right"/>
      <protection hidden="1"/>
    </xf>
    <xf numFmtId="44" fontId="3" fillId="5" borderId="0" xfId="1" applyFont="1" applyFill="1" applyProtection="1">
      <protection hidden="1"/>
    </xf>
    <xf numFmtId="0" fontId="0" fillId="0" borderId="0" xfId="0" applyAlignment="1" applyProtection="1">
      <alignment horizontal="left"/>
      <protection hidden="1"/>
    </xf>
    <xf numFmtId="0" fontId="0" fillId="0" borderId="21" xfId="0" applyBorder="1" applyAlignment="1" applyProtection="1">
      <alignment horizontal="left" indent="1"/>
      <protection hidden="1"/>
    </xf>
    <xf numFmtId="0" fontId="0" fillId="0" borderId="0" xfId="0" applyBorder="1" applyAlignment="1" applyProtection="1">
      <alignment horizontal="right"/>
      <protection hidden="1"/>
    </xf>
    <xf numFmtId="44" fontId="3" fillId="0" borderId="19" xfId="1" applyFont="1" applyBorder="1" applyProtection="1">
      <protection hidden="1"/>
    </xf>
    <xf numFmtId="0" fontId="3" fillId="0" borderId="0" xfId="0" applyFont="1" applyAlignment="1" applyProtection="1">
      <alignment horizontal="right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3" fillId="0" borderId="3" xfId="0" applyFont="1" applyBorder="1" applyAlignment="1" applyProtection="1">
      <alignment horizontal="left" wrapText="1"/>
      <protection hidden="1"/>
    </xf>
    <xf numFmtId="0" fontId="2" fillId="2" borderId="0" xfId="0" applyFont="1" applyFill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44" fontId="0" fillId="0" borderId="2" xfId="1" applyFont="1" applyBorder="1" applyProtection="1">
      <protection hidden="1"/>
    </xf>
    <xf numFmtId="0" fontId="0" fillId="0" borderId="4" xfId="0" applyBorder="1" applyProtection="1">
      <protection hidden="1"/>
    </xf>
    <xf numFmtId="44" fontId="0" fillId="0" borderId="4" xfId="1" applyFont="1" applyBorder="1" applyProtection="1">
      <protection hidden="1"/>
    </xf>
    <xf numFmtId="0" fontId="13" fillId="0" borderId="0" xfId="3" applyFont="1" applyProtection="1">
      <protection hidden="1"/>
    </xf>
    <xf numFmtId="0" fontId="14" fillId="0" borderId="0" xfId="3" applyFont="1" applyProtection="1">
      <protection hidden="1"/>
    </xf>
    <xf numFmtId="10" fontId="15" fillId="0" borderId="0" xfId="3" applyNumberFormat="1" applyFont="1" applyAlignment="1" applyProtection="1">
      <alignment vertical="center"/>
      <protection hidden="1"/>
    </xf>
    <xf numFmtId="0" fontId="15" fillId="0" borderId="0" xfId="3" applyFont="1" applyAlignment="1" applyProtection="1">
      <alignment vertical="center"/>
      <protection hidden="1"/>
    </xf>
    <xf numFmtId="164" fontId="0" fillId="0" borderId="20" xfId="0" applyNumberFormat="1" applyFill="1" applyBorder="1" applyAlignment="1" applyProtection="1">
      <alignment horizontal="right" vertical="top"/>
      <protection hidden="1"/>
    </xf>
    <xf numFmtId="0" fontId="0" fillId="0" borderId="0" xfId="0" applyAlignment="1" applyProtection="1">
      <alignment horizontal="left" vertical="top" wrapText="1"/>
      <protection hidden="1"/>
    </xf>
    <xf numFmtId="0" fontId="10" fillId="3" borderId="0" xfId="0" applyFont="1" applyFill="1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left" vertical="top" wrapText="1"/>
      <protection hidden="1"/>
    </xf>
    <xf numFmtId="0" fontId="0" fillId="0" borderId="0" xfId="0" applyAlignment="1" applyProtection="1">
      <alignment horizontal="center" vertical="top" wrapText="1"/>
      <protection hidden="1"/>
    </xf>
    <xf numFmtId="0" fontId="0" fillId="0" borderId="0" xfId="0" applyAlignment="1" applyProtection="1">
      <alignment horizontal="left" wrapText="1"/>
      <protection hidden="1"/>
    </xf>
    <xf numFmtId="0" fontId="10" fillId="3" borderId="0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5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0" borderId="21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0" borderId="5" xfId="0" applyFill="1" applyBorder="1" applyAlignment="1" applyProtection="1">
      <alignment horizontal="left" wrapText="1"/>
      <protection hidden="1"/>
    </xf>
    <xf numFmtId="0" fontId="0" fillId="0" borderId="0" xfId="0" applyFill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3" fillId="0" borderId="2" xfId="0" applyFont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 wrapText="1"/>
      <protection hidden="1"/>
    </xf>
    <xf numFmtId="44" fontId="3" fillId="0" borderId="3" xfId="1" applyFont="1" applyBorder="1" applyAlignment="1" applyProtection="1">
      <alignment horizontal="center" vertical="center" wrapText="1"/>
      <protection hidden="1"/>
    </xf>
    <xf numFmtId="44" fontId="3" fillId="0" borderId="2" xfId="1" applyFont="1" applyBorder="1" applyAlignment="1" applyProtection="1">
      <alignment horizontal="center" vertical="center" wrapText="1"/>
      <protection hidden="1"/>
    </xf>
    <xf numFmtId="44" fontId="3" fillId="0" borderId="4" xfId="1" applyFont="1" applyBorder="1" applyAlignment="1" applyProtection="1">
      <alignment horizontal="center" vertical="center" wrapText="1"/>
      <protection hidden="1"/>
    </xf>
    <xf numFmtId="0" fontId="0" fillId="0" borderId="22" xfId="0" applyBorder="1" applyAlignment="1" applyProtection="1">
      <alignment horizontal="center" vertical="top"/>
      <protection hidden="1"/>
    </xf>
    <xf numFmtId="0" fontId="0" fillId="0" borderId="23" xfId="0" applyBorder="1" applyAlignment="1" applyProtection="1">
      <alignment horizontal="center" vertical="top"/>
      <protection hidden="1"/>
    </xf>
    <xf numFmtId="0" fontId="0" fillId="0" borderId="20" xfId="0" applyBorder="1" applyAlignment="1" applyProtection="1">
      <alignment horizontal="center" vertical="top"/>
      <protection hidden="1"/>
    </xf>
    <xf numFmtId="44" fontId="0" fillId="0" borderId="2" xfId="1" applyFont="1" applyFill="1" applyBorder="1" applyAlignment="1" applyProtection="1">
      <alignment horizontal="left" wrapText="1"/>
      <protection hidden="1"/>
    </xf>
    <xf numFmtId="44" fontId="0" fillId="0" borderId="2" xfId="1" applyFont="1" applyFill="1" applyBorder="1" applyAlignment="1" applyProtection="1">
      <alignment horizontal="left" vertical="top" wrapText="1"/>
      <protection hidden="1"/>
    </xf>
    <xf numFmtId="0" fontId="8" fillId="4" borderId="14" xfId="0" applyFont="1" applyFill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7" fillId="4" borderId="14" xfId="0" applyFont="1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wrapText="1"/>
    </xf>
    <xf numFmtId="0" fontId="0" fillId="0" borderId="8" xfId="0" applyBorder="1" applyAlignment="1">
      <alignment wrapText="1"/>
    </xf>
    <xf numFmtId="0" fontId="7" fillId="4" borderId="11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" xfId="0" applyBorder="1" applyAlignment="1">
      <alignment wrapText="1"/>
    </xf>
  </cellXfs>
  <cellStyles count="4">
    <cellStyle name="Moneda" xfId="1" builtinId="4"/>
    <cellStyle name="Normal" xfId="0" builtinId="0"/>
    <cellStyle name="Normal 2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hyperlink" Target="http://www.promotoresdeseguros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hyperlink" Target="http://www.promotoresdeseguros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hyperlink" Target="http://www.promotoresdeseguros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hyperlink" Target="http://www.promotoresdeseguros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28575</xdr:rowOff>
    </xdr:from>
    <xdr:to>
      <xdr:col>1</xdr:col>
      <xdr:colOff>2914261</xdr:colOff>
      <xdr:row>3</xdr:row>
      <xdr:rowOff>133350</xdr:rowOff>
    </xdr:to>
    <xdr:pic>
      <xdr:nvPicPr>
        <xdr:cNvPr id="2" name="1 Imagen" descr="http://www.promotoresdeseguros.com/images/promotores.png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28575"/>
          <a:ext cx="3057525" cy="676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845526</xdr:colOff>
      <xdr:row>4</xdr:row>
      <xdr:rowOff>180975</xdr:rowOff>
    </xdr:from>
    <xdr:to>
      <xdr:col>5</xdr:col>
      <xdr:colOff>364880</xdr:colOff>
      <xdr:row>5</xdr:row>
      <xdr:rowOff>314325</xdr:rowOff>
    </xdr:to>
    <xdr:pic>
      <xdr:nvPicPr>
        <xdr:cNvPr id="1026" name="Imagen 2" descr="Descripción: Logo_Seguros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2307" t="12982" r="3078" b="15614"/>
        <a:stretch>
          <a:fillRect/>
        </a:stretch>
      </xdr:blipFill>
      <xdr:spPr bwMode="auto">
        <a:xfrm>
          <a:off x="4355122" y="950302"/>
          <a:ext cx="2552700" cy="3238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114300</xdr:colOff>
      <xdr:row>53</xdr:row>
      <xdr:rowOff>156881</xdr:rowOff>
    </xdr:from>
    <xdr:to>
      <xdr:col>1</xdr:col>
      <xdr:colOff>580479</xdr:colOff>
      <xdr:row>55</xdr:row>
      <xdr:rowOff>333374</xdr:rowOff>
    </xdr:to>
    <xdr:pic>
      <xdr:nvPicPr>
        <xdr:cNvPr id="6" name="5 Imagen" descr="logoAG.gif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1182" y="10724028"/>
          <a:ext cx="466179" cy="557493"/>
        </a:xfrm>
        <a:prstGeom prst="rect">
          <a:avLst/>
        </a:prstGeom>
      </xdr:spPr>
    </xdr:pic>
    <xdr:clientData/>
  </xdr:twoCellAnchor>
  <xdr:twoCellAnchor editAs="oneCell">
    <xdr:from>
      <xdr:col>9</xdr:col>
      <xdr:colOff>1377463</xdr:colOff>
      <xdr:row>3</xdr:row>
      <xdr:rowOff>168414</xdr:rowOff>
    </xdr:from>
    <xdr:to>
      <xdr:col>11</xdr:col>
      <xdr:colOff>7326</xdr:colOff>
      <xdr:row>5</xdr:row>
      <xdr:rowOff>355930</xdr:rowOff>
    </xdr:to>
    <xdr:pic>
      <xdr:nvPicPr>
        <xdr:cNvPr id="8" name="7 Imagen" descr="Universlaes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997463" y="739914"/>
          <a:ext cx="1663209" cy="5685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28575</xdr:rowOff>
    </xdr:from>
    <xdr:to>
      <xdr:col>2</xdr:col>
      <xdr:colOff>731</xdr:colOff>
      <xdr:row>3</xdr:row>
      <xdr:rowOff>133350</xdr:rowOff>
    </xdr:to>
    <xdr:pic>
      <xdr:nvPicPr>
        <xdr:cNvPr id="2" name="1 Imagen" descr="http://www.promotoresdeseguros.com/images/promotores.png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28575"/>
          <a:ext cx="3058257" cy="676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845526</xdr:colOff>
      <xdr:row>4</xdr:row>
      <xdr:rowOff>180975</xdr:rowOff>
    </xdr:from>
    <xdr:to>
      <xdr:col>7</xdr:col>
      <xdr:colOff>364880</xdr:colOff>
      <xdr:row>5</xdr:row>
      <xdr:rowOff>314325</xdr:rowOff>
    </xdr:to>
    <xdr:pic>
      <xdr:nvPicPr>
        <xdr:cNvPr id="3" name="Imagen 2" descr="Descripción: Logo_Seguros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2307" t="12982" r="3078" b="15614"/>
        <a:stretch>
          <a:fillRect/>
        </a:stretch>
      </xdr:blipFill>
      <xdr:spPr bwMode="auto">
        <a:xfrm>
          <a:off x="4217376" y="942975"/>
          <a:ext cx="2548304" cy="3238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114301</xdr:colOff>
      <xdr:row>51</xdr:row>
      <xdr:rowOff>190499</xdr:rowOff>
    </xdr:from>
    <xdr:to>
      <xdr:col>1</xdr:col>
      <xdr:colOff>552369</xdr:colOff>
      <xdr:row>53</xdr:row>
      <xdr:rowOff>333374</xdr:rowOff>
    </xdr:to>
    <xdr:pic>
      <xdr:nvPicPr>
        <xdr:cNvPr id="4" name="3 Imagen" descr="logoAG.gif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7176" y="10370343"/>
          <a:ext cx="438068" cy="523875"/>
        </a:xfrm>
        <a:prstGeom prst="rect">
          <a:avLst/>
        </a:prstGeom>
      </xdr:spPr>
    </xdr:pic>
    <xdr:clientData/>
  </xdr:twoCellAnchor>
  <xdr:twoCellAnchor editAs="oneCell">
    <xdr:from>
      <xdr:col>9</xdr:col>
      <xdr:colOff>1377463</xdr:colOff>
      <xdr:row>3</xdr:row>
      <xdr:rowOff>168414</xdr:rowOff>
    </xdr:from>
    <xdr:to>
      <xdr:col>11</xdr:col>
      <xdr:colOff>7326</xdr:colOff>
      <xdr:row>5</xdr:row>
      <xdr:rowOff>355930</xdr:rowOff>
    </xdr:to>
    <xdr:pic>
      <xdr:nvPicPr>
        <xdr:cNvPr id="5" name="4 Imagen" descr="Universlaes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987938" y="739914"/>
          <a:ext cx="1658813" cy="568516"/>
        </a:xfrm>
        <a:prstGeom prst="rect">
          <a:avLst/>
        </a:prstGeom>
      </xdr:spPr>
    </xdr:pic>
    <xdr:clientData/>
  </xdr:twoCellAnchor>
  <xdr:twoCellAnchor editAs="oneCell">
    <xdr:from>
      <xdr:col>15</xdr:col>
      <xdr:colOff>7328</xdr:colOff>
      <xdr:row>3</xdr:row>
      <xdr:rowOff>124557</xdr:rowOff>
    </xdr:from>
    <xdr:to>
      <xdr:col>15</xdr:col>
      <xdr:colOff>526881</xdr:colOff>
      <xdr:row>5</xdr:row>
      <xdr:rowOff>364878</xdr:rowOff>
    </xdr:to>
    <xdr:pic>
      <xdr:nvPicPr>
        <xdr:cNvPr id="6" name="5 Imagen" descr="logoAG.gif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3790003" y="696057"/>
          <a:ext cx="519553" cy="6213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28575</xdr:rowOff>
    </xdr:from>
    <xdr:to>
      <xdr:col>2</xdr:col>
      <xdr:colOff>731</xdr:colOff>
      <xdr:row>3</xdr:row>
      <xdr:rowOff>133350</xdr:rowOff>
    </xdr:to>
    <xdr:pic>
      <xdr:nvPicPr>
        <xdr:cNvPr id="2" name="1 Imagen" descr="http://www.promotoresdeseguros.com/images/promotores.png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28575"/>
          <a:ext cx="3058257" cy="676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845526</xdr:colOff>
      <xdr:row>4</xdr:row>
      <xdr:rowOff>180975</xdr:rowOff>
    </xdr:from>
    <xdr:to>
      <xdr:col>7</xdr:col>
      <xdr:colOff>364880</xdr:colOff>
      <xdr:row>5</xdr:row>
      <xdr:rowOff>314325</xdr:rowOff>
    </xdr:to>
    <xdr:pic>
      <xdr:nvPicPr>
        <xdr:cNvPr id="3" name="Imagen 2" descr="Descripción: Logo_Seguros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2307" t="12982" r="3078" b="15614"/>
        <a:stretch>
          <a:fillRect/>
        </a:stretch>
      </xdr:blipFill>
      <xdr:spPr bwMode="auto">
        <a:xfrm>
          <a:off x="4217376" y="942975"/>
          <a:ext cx="2548304" cy="3238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114301</xdr:colOff>
      <xdr:row>38</xdr:row>
      <xdr:rowOff>11905</xdr:rowOff>
    </xdr:from>
    <xdr:to>
      <xdr:col>1</xdr:col>
      <xdr:colOff>542413</xdr:colOff>
      <xdr:row>39</xdr:row>
      <xdr:rowOff>333374</xdr:rowOff>
    </xdr:to>
    <xdr:pic>
      <xdr:nvPicPr>
        <xdr:cNvPr id="4" name="3 Imagen" descr="logoAG.gif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7176" y="7715249"/>
          <a:ext cx="428112" cy="511969"/>
        </a:xfrm>
        <a:prstGeom prst="rect">
          <a:avLst/>
        </a:prstGeom>
      </xdr:spPr>
    </xdr:pic>
    <xdr:clientData/>
  </xdr:twoCellAnchor>
  <xdr:twoCellAnchor editAs="oneCell">
    <xdr:from>
      <xdr:col>9</xdr:col>
      <xdr:colOff>1377463</xdr:colOff>
      <xdr:row>3</xdr:row>
      <xdr:rowOff>168414</xdr:rowOff>
    </xdr:from>
    <xdr:to>
      <xdr:col>11</xdr:col>
      <xdr:colOff>7326</xdr:colOff>
      <xdr:row>5</xdr:row>
      <xdr:rowOff>355930</xdr:rowOff>
    </xdr:to>
    <xdr:pic>
      <xdr:nvPicPr>
        <xdr:cNvPr id="5" name="4 Imagen" descr="Universlaes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987938" y="739914"/>
          <a:ext cx="1658813" cy="5685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28575</xdr:rowOff>
    </xdr:from>
    <xdr:to>
      <xdr:col>2</xdr:col>
      <xdr:colOff>731</xdr:colOff>
      <xdr:row>2</xdr:row>
      <xdr:rowOff>323850</xdr:rowOff>
    </xdr:to>
    <xdr:pic>
      <xdr:nvPicPr>
        <xdr:cNvPr id="2" name="1 Imagen" descr="http://www.promotoresdeseguros.com/images/promotores.png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28575"/>
          <a:ext cx="3058257" cy="676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845526</xdr:colOff>
      <xdr:row>4</xdr:row>
      <xdr:rowOff>180975</xdr:rowOff>
    </xdr:from>
    <xdr:to>
      <xdr:col>7</xdr:col>
      <xdr:colOff>364880</xdr:colOff>
      <xdr:row>5</xdr:row>
      <xdr:rowOff>314325</xdr:rowOff>
    </xdr:to>
    <xdr:pic>
      <xdr:nvPicPr>
        <xdr:cNvPr id="3" name="Imagen 2" descr="Descripción: Logo_Seguros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2307" t="12982" r="3078" b="15614"/>
        <a:stretch>
          <a:fillRect/>
        </a:stretch>
      </xdr:blipFill>
      <xdr:spPr bwMode="auto">
        <a:xfrm>
          <a:off x="4217376" y="942975"/>
          <a:ext cx="2548304" cy="3238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114301</xdr:colOff>
      <xdr:row>37</xdr:row>
      <xdr:rowOff>119061</xdr:rowOff>
    </xdr:from>
    <xdr:to>
      <xdr:col>1</xdr:col>
      <xdr:colOff>612105</xdr:colOff>
      <xdr:row>39</xdr:row>
      <xdr:rowOff>333374</xdr:rowOff>
    </xdr:to>
    <xdr:pic>
      <xdr:nvPicPr>
        <xdr:cNvPr id="4" name="3 Imagen" descr="logoAG.gif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7176" y="7441405"/>
          <a:ext cx="497804" cy="595313"/>
        </a:xfrm>
        <a:prstGeom prst="rect">
          <a:avLst/>
        </a:prstGeom>
      </xdr:spPr>
    </xdr:pic>
    <xdr:clientData/>
  </xdr:twoCellAnchor>
  <xdr:twoCellAnchor editAs="oneCell">
    <xdr:from>
      <xdr:col>9</xdr:col>
      <xdr:colOff>1377463</xdr:colOff>
      <xdr:row>3</xdr:row>
      <xdr:rowOff>168414</xdr:rowOff>
    </xdr:from>
    <xdr:to>
      <xdr:col>11</xdr:col>
      <xdr:colOff>7326</xdr:colOff>
      <xdr:row>5</xdr:row>
      <xdr:rowOff>355930</xdr:rowOff>
    </xdr:to>
    <xdr:pic>
      <xdr:nvPicPr>
        <xdr:cNvPr id="5" name="4 Imagen" descr="Universlaes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987938" y="739914"/>
          <a:ext cx="1658813" cy="5685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0</xdr:row>
      <xdr:rowOff>76200</xdr:rowOff>
    </xdr:from>
    <xdr:to>
      <xdr:col>4</xdr:col>
      <xdr:colOff>904875</xdr:colOff>
      <xdr:row>2</xdr:row>
      <xdr:rowOff>3509</xdr:rowOff>
    </xdr:to>
    <xdr:pic>
      <xdr:nvPicPr>
        <xdr:cNvPr id="2" name="Picture 2" descr="Nueva imagen Seguros B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95725" y="76200"/>
          <a:ext cx="1171575" cy="308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238125</xdr:colOff>
      <xdr:row>20</xdr:row>
      <xdr:rowOff>173611</xdr:rowOff>
    </xdr:from>
    <xdr:to>
      <xdr:col>4</xdr:col>
      <xdr:colOff>762000</xdr:colOff>
      <xdr:row>24</xdr:row>
      <xdr:rowOff>38100</xdr:rowOff>
    </xdr:to>
    <xdr:pic>
      <xdr:nvPicPr>
        <xdr:cNvPr id="4" name="3 Imagen" descr="logoAG.gif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00550" y="4250311"/>
          <a:ext cx="523875" cy="626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zoomScale="130" zoomScaleNormal="130" workbookViewId="0">
      <selection activeCell="J13" sqref="J13"/>
    </sheetView>
  </sheetViews>
  <sheetFormatPr baseColWidth="10" defaultRowHeight="15" x14ac:dyDescent="0.25"/>
  <cols>
    <col min="1" max="1" width="2.42578125" style="22" customWidth="1"/>
    <col min="2" max="2" width="43.85546875" style="22" customWidth="1"/>
    <col min="3" max="3" width="4.5703125" style="22" customWidth="1"/>
    <col min="4" max="4" width="29" style="22" customWidth="1"/>
    <col min="5" max="5" width="16.42578125" style="22" customWidth="1"/>
    <col min="6" max="6" width="15.7109375" style="22" customWidth="1"/>
    <col min="7" max="7" width="2.42578125" style="22" customWidth="1"/>
    <col min="8" max="9" width="6.5703125" style="22" hidden="1" customWidth="1"/>
    <col min="10" max="10" width="29" style="22" customWidth="1"/>
    <col min="11" max="11" width="16.42578125" style="22" customWidth="1"/>
    <col min="12" max="12" width="15.7109375" style="22" customWidth="1"/>
    <col min="13" max="16384" width="11.42578125" style="22"/>
  </cols>
  <sheetData>
    <row r="1" spans="1:12" x14ac:dyDescent="0.25">
      <c r="L1" s="23">
        <f ca="1">TODAY()</f>
        <v>42163</v>
      </c>
    </row>
    <row r="2" spans="1:12" x14ac:dyDescent="0.25">
      <c r="E2" s="79" t="s">
        <v>124</v>
      </c>
      <c r="F2" s="79"/>
      <c r="G2" s="79"/>
      <c r="H2" s="79"/>
      <c r="I2" s="79"/>
      <c r="J2" s="79"/>
      <c r="K2" s="79"/>
      <c r="L2" s="79"/>
    </row>
    <row r="3" spans="1:12" x14ac:dyDescent="0.25">
      <c r="E3" s="86" t="s">
        <v>125</v>
      </c>
      <c r="F3" s="86"/>
      <c r="G3" s="86"/>
      <c r="H3" s="86"/>
      <c r="I3" s="86"/>
      <c r="J3" s="86"/>
      <c r="K3" s="86"/>
      <c r="L3" s="86"/>
    </row>
    <row r="4" spans="1:12" ht="15" customHeight="1" x14ac:dyDescent="0.25"/>
    <row r="5" spans="1:12" x14ac:dyDescent="0.25">
      <c r="A5" s="24" t="s">
        <v>84</v>
      </c>
    </row>
    <row r="6" spans="1:12" s="25" customFormat="1" ht="33" customHeight="1" x14ac:dyDescent="0.25">
      <c r="A6" s="83" t="s">
        <v>94</v>
      </c>
      <c r="B6" s="83"/>
    </row>
    <row r="7" spans="1:12" x14ac:dyDescent="0.25">
      <c r="A7" s="26"/>
      <c r="B7" s="27" t="s">
        <v>0</v>
      </c>
      <c r="D7" s="28" t="s">
        <v>1</v>
      </c>
      <c r="E7" s="29" t="s">
        <v>2</v>
      </c>
      <c r="F7" s="30" t="s">
        <v>3</v>
      </c>
      <c r="J7" s="28" t="s">
        <v>1</v>
      </c>
      <c r="K7" s="29" t="s">
        <v>2</v>
      </c>
      <c r="L7" s="30" t="s">
        <v>3</v>
      </c>
    </row>
    <row r="8" spans="1:12" s="33" customFormat="1" x14ac:dyDescent="0.25">
      <c r="A8" s="31"/>
      <c r="B8" s="32"/>
      <c r="D8" s="32"/>
      <c r="E8" s="34"/>
      <c r="F8" s="35"/>
      <c r="J8" s="32"/>
      <c r="K8" s="34"/>
      <c r="L8" s="35"/>
    </row>
    <row r="9" spans="1:12" s="33" customFormat="1" ht="15" customHeight="1" x14ac:dyDescent="0.25">
      <c r="A9" s="31"/>
      <c r="B9" s="32" t="s">
        <v>4</v>
      </c>
      <c r="D9" s="19">
        <v>350000</v>
      </c>
      <c r="E9" s="20">
        <v>2.0999999999999999E-3</v>
      </c>
      <c r="F9" s="36">
        <f>SUM(D9*E9)</f>
        <v>735</v>
      </c>
      <c r="J9" s="37">
        <f>+D9</f>
        <v>350000</v>
      </c>
      <c r="K9" s="38">
        <v>3.3999999999999998E-3</v>
      </c>
      <c r="L9" s="36">
        <f>SUM(J9*K9)</f>
        <v>1190</v>
      </c>
    </row>
    <row r="10" spans="1:12" s="33" customFormat="1" x14ac:dyDescent="0.25">
      <c r="A10" s="31"/>
      <c r="B10" s="32" t="s">
        <v>5</v>
      </c>
      <c r="D10" s="19">
        <v>25000</v>
      </c>
      <c r="E10" s="38">
        <v>2.0999999999999999E-3</v>
      </c>
      <c r="F10" s="36">
        <f>SUM(D10*E10)</f>
        <v>52.5</v>
      </c>
      <c r="J10" s="37">
        <f>+D10</f>
        <v>25000</v>
      </c>
      <c r="K10" s="38">
        <v>3.3999999999999998E-3</v>
      </c>
      <c r="L10" s="36">
        <f>SUM(J10*K10)</f>
        <v>85</v>
      </c>
    </row>
    <row r="11" spans="1:12" s="33" customFormat="1" x14ac:dyDescent="0.25">
      <c r="A11" s="31"/>
      <c r="B11" s="32" t="s">
        <v>32</v>
      </c>
      <c r="D11" s="19">
        <v>100000</v>
      </c>
      <c r="E11" s="38">
        <v>2.0999999999999999E-3</v>
      </c>
      <c r="F11" s="36">
        <f>SUM(D11*E11)</f>
        <v>210</v>
      </c>
      <c r="J11" s="37">
        <f>(+J9+J10)*10%</f>
        <v>37500</v>
      </c>
      <c r="K11" s="38">
        <v>3.3999999999999998E-3</v>
      </c>
      <c r="L11" s="36">
        <f>SUM(J11*K11)</f>
        <v>127.5</v>
      </c>
    </row>
    <row r="12" spans="1:12" s="33" customFormat="1" x14ac:dyDescent="0.25">
      <c r="A12" s="31"/>
      <c r="B12" s="32"/>
      <c r="D12" s="37"/>
      <c r="E12" s="38"/>
      <c r="F12" s="39"/>
      <c r="J12" s="37"/>
      <c r="K12" s="38"/>
      <c r="L12" s="39"/>
    </row>
    <row r="13" spans="1:12" s="33" customFormat="1" x14ac:dyDescent="0.25">
      <c r="A13" s="31"/>
      <c r="B13" s="40" t="s">
        <v>10</v>
      </c>
      <c r="D13" s="37"/>
      <c r="E13" s="38"/>
      <c r="F13" s="39"/>
      <c r="J13" s="37"/>
      <c r="K13" s="38"/>
      <c r="L13" s="39"/>
    </row>
    <row r="14" spans="1:12" s="33" customFormat="1" x14ac:dyDescent="0.25">
      <c r="A14" s="31"/>
      <c r="B14" s="32" t="s">
        <v>6</v>
      </c>
      <c r="D14" s="37">
        <f>+D10*30%</f>
        <v>7500</v>
      </c>
      <c r="E14" s="38"/>
      <c r="F14" s="39" t="s">
        <v>11</v>
      </c>
      <c r="J14" s="37">
        <f>+J10*30%</f>
        <v>7500</v>
      </c>
      <c r="K14" s="38"/>
      <c r="L14" s="39" t="s">
        <v>11</v>
      </c>
    </row>
    <row r="15" spans="1:12" s="33" customFormat="1" x14ac:dyDescent="0.25">
      <c r="A15" s="31"/>
      <c r="B15" s="32" t="s">
        <v>13</v>
      </c>
      <c r="D15" s="37">
        <f>IF(D$10*30%&lt;50000,D$10*30%,50000)</f>
        <v>7500</v>
      </c>
      <c r="E15" s="38"/>
      <c r="F15" s="39" t="s">
        <v>11</v>
      </c>
      <c r="J15" s="41" t="s">
        <v>46</v>
      </c>
      <c r="K15" s="38"/>
      <c r="L15" s="39" t="s">
        <v>11</v>
      </c>
    </row>
    <row r="16" spans="1:12" s="33" customFormat="1" x14ac:dyDescent="0.25">
      <c r="A16" s="31"/>
      <c r="B16" s="32" t="s">
        <v>7</v>
      </c>
      <c r="D16" s="37">
        <v>10000</v>
      </c>
      <c r="E16" s="38"/>
      <c r="F16" s="39" t="s">
        <v>11</v>
      </c>
      <c r="J16" s="37">
        <v>10000</v>
      </c>
      <c r="K16" s="38"/>
      <c r="L16" s="39" t="s">
        <v>11</v>
      </c>
    </row>
    <row r="17" spans="1:12" s="33" customFormat="1" x14ac:dyDescent="0.25">
      <c r="A17" s="31"/>
      <c r="B17" s="32" t="s">
        <v>31</v>
      </c>
      <c r="D17" s="37">
        <v>100000</v>
      </c>
      <c r="E17" s="38"/>
      <c r="F17" s="39" t="s">
        <v>11</v>
      </c>
      <c r="J17" s="37">
        <v>100000</v>
      </c>
      <c r="K17" s="38"/>
      <c r="L17" s="39" t="s">
        <v>11</v>
      </c>
    </row>
    <row r="18" spans="1:12" s="33" customFormat="1" x14ac:dyDescent="0.25">
      <c r="A18" s="31"/>
      <c r="B18" s="32" t="s">
        <v>8</v>
      </c>
      <c r="D18" s="37">
        <v>25000</v>
      </c>
      <c r="E18" s="38"/>
      <c r="F18" s="39" t="s">
        <v>11</v>
      </c>
      <c r="J18" s="37">
        <v>25000</v>
      </c>
      <c r="K18" s="38"/>
      <c r="L18" s="39" t="s">
        <v>11</v>
      </c>
    </row>
    <row r="19" spans="1:12" s="33" customFormat="1" x14ac:dyDescent="0.25">
      <c r="A19" s="31"/>
      <c r="B19" s="32" t="s">
        <v>36</v>
      </c>
      <c r="D19" s="37">
        <v>100000</v>
      </c>
      <c r="E19" s="38"/>
      <c r="F19" s="39" t="s">
        <v>11</v>
      </c>
      <c r="J19" s="37">
        <v>100000</v>
      </c>
      <c r="K19" s="38"/>
      <c r="L19" s="39" t="s">
        <v>11</v>
      </c>
    </row>
    <row r="20" spans="1:12" s="33" customFormat="1" x14ac:dyDescent="0.25">
      <c r="A20" s="31"/>
      <c r="B20" s="32" t="s">
        <v>9</v>
      </c>
      <c r="D20" s="37"/>
      <c r="E20" s="38"/>
      <c r="F20" s="39"/>
      <c r="J20" s="37"/>
      <c r="K20" s="38"/>
      <c r="L20" s="39"/>
    </row>
    <row r="21" spans="1:12" s="33" customFormat="1" x14ac:dyDescent="0.25">
      <c r="A21" s="31"/>
      <c r="B21" s="42" t="s">
        <v>88</v>
      </c>
      <c r="D21" s="37">
        <f>IF(D$10*20%&lt;40000,D$10*20%,40000)</f>
        <v>5000</v>
      </c>
      <c r="E21" s="38"/>
      <c r="F21" s="39" t="s">
        <v>11</v>
      </c>
      <c r="J21" s="37">
        <f>IF(J$10*20%&lt;40000,J$10*20%,40000)</f>
        <v>5000</v>
      </c>
      <c r="K21" s="38">
        <v>5.0000000000000001E-3</v>
      </c>
      <c r="L21" s="36">
        <f>+J21*K21</f>
        <v>25</v>
      </c>
    </row>
    <row r="22" spans="1:12" s="33" customFormat="1" x14ac:dyDescent="0.25">
      <c r="A22" s="31"/>
      <c r="B22" s="42" t="s">
        <v>89</v>
      </c>
      <c r="D22" s="37">
        <f>IF(D$21*50%&lt;15000,D$21*50%,15000)</f>
        <v>2500</v>
      </c>
      <c r="E22" s="38"/>
      <c r="F22" s="39" t="s">
        <v>11</v>
      </c>
      <c r="J22" s="37">
        <f>IF(J$21*50%&lt;15000,J$21*50%,15000)</f>
        <v>2500</v>
      </c>
      <c r="K22" s="38">
        <v>0.05</v>
      </c>
      <c r="L22" s="36">
        <f>+J22*K22</f>
        <v>125</v>
      </c>
    </row>
    <row r="23" spans="1:12" s="33" customFormat="1" x14ac:dyDescent="0.25">
      <c r="A23" s="31"/>
      <c r="B23" s="42"/>
      <c r="D23" s="37"/>
      <c r="E23" s="38"/>
      <c r="F23" s="39"/>
      <c r="J23" s="37"/>
      <c r="K23" s="38"/>
      <c r="L23" s="36"/>
    </row>
    <row r="24" spans="1:12" s="33" customFormat="1" x14ac:dyDescent="0.25">
      <c r="A24" s="31"/>
      <c r="B24" s="43" t="s">
        <v>45</v>
      </c>
      <c r="D24" s="44" t="s">
        <v>46</v>
      </c>
      <c r="E24" s="38"/>
      <c r="F24" s="39"/>
      <c r="J24" s="37">
        <v>1500</v>
      </c>
      <c r="K24" s="38"/>
      <c r="L24" s="39" t="s">
        <v>11</v>
      </c>
    </row>
    <row r="25" spans="1:12" s="33" customFormat="1" x14ac:dyDescent="0.25">
      <c r="A25" s="31"/>
      <c r="B25" s="43" t="s">
        <v>47</v>
      </c>
      <c r="D25" s="44" t="s">
        <v>46</v>
      </c>
      <c r="E25" s="38"/>
      <c r="F25" s="39"/>
      <c r="J25" s="37">
        <v>1500</v>
      </c>
      <c r="K25" s="38"/>
      <c r="L25" s="39" t="s">
        <v>11</v>
      </c>
    </row>
    <row r="26" spans="1:12" s="47" customFormat="1" ht="32.25" customHeight="1" x14ac:dyDescent="0.25">
      <c r="A26" s="45"/>
      <c r="B26" s="46" t="s">
        <v>30</v>
      </c>
      <c r="D26" s="48" t="s">
        <v>11</v>
      </c>
      <c r="E26" s="49"/>
      <c r="F26" s="50" t="s">
        <v>11</v>
      </c>
      <c r="J26" s="48" t="s">
        <v>11</v>
      </c>
      <c r="K26" s="49"/>
      <c r="L26" s="50" t="s">
        <v>11</v>
      </c>
    </row>
    <row r="27" spans="1:12" s="33" customFormat="1" x14ac:dyDescent="0.25">
      <c r="E27" s="51" t="s">
        <v>12</v>
      </c>
      <c r="F27" s="52">
        <f>IF(SUM(F8:F26)&lt;300,300,(SUM(F8:F26)))</f>
        <v>997.5</v>
      </c>
      <c r="G27" s="53"/>
      <c r="H27" s="53"/>
      <c r="I27" s="53"/>
      <c r="K27" s="51" t="s">
        <v>12</v>
      </c>
      <c r="L27" s="52">
        <f>IF(SUM(L8:L26)&lt;300,300,(SUM(L8:L26)))</f>
        <v>1552.5</v>
      </c>
    </row>
    <row r="28" spans="1:12" s="33" customFormat="1" x14ac:dyDescent="0.25">
      <c r="E28" s="54" t="s">
        <v>14</v>
      </c>
      <c r="F28" s="52">
        <f>+F27*5%</f>
        <v>49.875</v>
      </c>
      <c r="K28" s="54" t="s">
        <v>14</v>
      </c>
      <c r="L28" s="52">
        <f>+L27*5%</f>
        <v>77.625</v>
      </c>
    </row>
    <row r="29" spans="1:12" s="33" customFormat="1" x14ac:dyDescent="0.25">
      <c r="A29" s="55" t="s">
        <v>108</v>
      </c>
      <c r="E29" s="54" t="s">
        <v>15</v>
      </c>
      <c r="F29" s="52">
        <f>+SUM(F9:F11)*2%</f>
        <v>19.95</v>
      </c>
      <c r="K29" s="54" t="s">
        <v>15</v>
      </c>
      <c r="L29" s="52">
        <f>+SUM(L9:L11)*2%</f>
        <v>28.05</v>
      </c>
    </row>
    <row r="30" spans="1:12" x14ac:dyDescent="0.25">
      <c r="B30" s="22" t="s">
        <v>86</v>
      </c>
      <c r="E30" s="56" t="s">
        <v>16</v>
      </c>
      <c r="F30" s="57">
        <f>IF(E33=I65,0,(F27*(VLOOKUP(E34,H69:I78,2))))</f>
        <v>17.157</v>
      </c>
      <c r="K30" s="56" t="s">
        <v>16</v>
      </c>
      <c r="L30" s="57">
        <v>0</v>
      </c>
    </row>
    <row r="31" spans="1:12" ht="15" customHeight="1" x14ac:dyDescent="0.25">
      <c r="B31" s="85" t="s">
        <v>87</v>
      </c>
      <c r="E31" s="56" t="s">
        <v>17</v>
      </c>
      <c r="F31" s="57">
        <f>+SUM(F27:F30)*12%</f>
        <v>130.13783999999998</v>
      </c>
      <c r="K31" s="56" t="s">
        <v>17</v>
      </c>
      <c r="L31" s="57">
        <f>+SUM(L27:L30)*12%</f>
        <v>198.98099999999999</v>
      </c>
    </row>
    <row r="32" spans="1:12" x14ac:dyDescent="0.25">
      <c r="B32" s="85"/>
      <c r="D32" s="58"/>
      <c r="E32" s="59" t="s">
        <v>18</v>
      </c>
      <c r="F32" s="60">
        <f>SUM(F27:F31)</f>
        <v>1214.6198399999998</v>
      </c>
      <c r="J32" s="58"/>
      <c r="K32" s="59" t="s">
        <v>18</v>
      </c>
      <c r="L32" s="60">
        <f>SUM(L27:L31)</f>
        <v>1857.1559999999999</v>
      </c>
    </row>
    <row r="33" spans="1:12" x14ac:dyDescent="0.25">
      <c r="B33" s="85"/>
      <c r="D33" s="56" t="s">
        <v>113</v>
      </c>
      <c r="E33" s="21" t="s">
        <v>117</v>
      </c>
      <c r="F33" s="57"/>
      <c r="K33" s="56"/>
      <c r="L33" s="57"/>
    </row>
    <row r="34" spans="1:12" x14ac:dyDescent="0.25">
      <c r="D34" s="56" t="s">
        <v>114</v>
      </c>
      <c r="E34" s="21">
        <v>4</v>
      </c>
      <c r="F34" s="57">
        <f>+IF(F32/E34&gt;250,F32/E34,"El fraccionamiento no es valido")</f>
        <v>303.65495999999996</v>
      </c>
      <c r="J34" s="56" t="s">
        <v>114</v>
      </c>
      <c r="K34" s="21">
        <v>2</v>
      </c>
      <c r="L34" s="57">
        <f>+IF(L32/K34&gt;250,L32/K34,"El fraccionamiento no es valido")</f>
        <v>928.57799999999997</v>
      </c>
    </row>
    <row r="35" spans="1:12" x14ac:dyDescent="0.25">
      <c r="E35" s="56"/>
      <c r="F35" s="57"/>
      <c r="K35" s="56"/>
      <c r="L35" s="57"/>
    </row>
    <row r="36" spans="1:12" x14ac:dyDescent="0.25">
      <c r="A36" s="55" t="s">
        <v>100</v>
      </c>
      <c r="D36" s="87" t="s">
        <v>33</v>
      </c>
      <c r="E36" s="88"/>
      <c r="F36" s="89"/>
      <c r="J36" s="87" t="s">
        <v>33</v>
      </c>
      <c r="K36" s="88"/>
      <c r="L36" s="89"/>
    </row>
    <row r="37" spans="1:12" x14ac:dyDescent="0.25">
      <c r="A37" s="22" t="s">
        <v>101</v>
      </c>
      <c r="B37" s="84" t="s">
        <v>93</v>
      </c>
      <c r="D37" s="80"/>
      <c r="E37" s="81"/>
      <c r="F37" s="82"/>
      <c r="J37" s="80"/>
      <c r="K37" s="81"/>
      <c r="L37" s="82"/>
    </row>
    <row r="38" spans="1:12" ht="15" customHeight="1" x14ac:dyDescent="0.25">
      <c r="A38" s="61"/>
      <c r="B38" s="84"/>
      <c r="D38" s="90" t="s">
        <v>37</v>
      </c>
      <c r="E38" s="91"/>
      <c r="F38" s="92"/>
      <c r="J38" s="90" t="s">
        <v>48</v>
      </c>
      <c r="K38" s="91"/>
      <c r="L38" s="92"/>
    </row>
    <row r="39" spans="1:12" x14ac:dyDescent="0.25">
      <c r="A39" s="61" t="s">
        <v>102</v>
      </c>
      <c r="B39" s="78" t="s">
        <v>99</v>
      </c>
      <c r="D39" s="90"/>
      <c r="E39" s="91"/>
      <c r="F39" s="92"/>
      <c r="J39" s="90"/>
      <c r="K39" s="91"/>
      <c r="L39" s="92"/>
    </row>
    <row r="40" spans="1:12" ht="15" customHeight="1" x14ac:dyDescent="0.25">
      <c r="A40" s="61"/>
      <c r="B40" s="78"/>
      <c r="D40" s="80" t="s">
        <v>38</v>
      </c>
      <c r="E40" s="81"/>
      <c r="F40" s="82"/>
      <c r="J40" s="80" t="s">
        <v>49</v>
      </c>
      <c r="K40" s="81"/>
      <c r="L40" s="82"/>
    </row>
    <row r="41" spans="1:12" ht="15" customHeight="1" x14ac:dyDescent="0.25">
      <c r="A41" s="61"/>
      <c r="B41" s="78"/>
      <c r="D41" s="80"/>
      <c r="E41" s="81"/>
      <c r="F41" s="82"/>
      <c r="J41" s="80"/>
      <c r="K41" s="81"/>
      <c r="L41" s="82"/>
    </row>
    <row r="42" spans="1:12" ht="15" customHeight="1" x14ac:dyDescent="0.25">
      <c r="A42" s="61"/>
      <c r="B42" s="78"/>
      <c r="D42" s="80"/>
      <c r="E42" s="81"/>
      <c r="F42" s="82"/>
      <c r="J42" s="80"/>
      <c r="K42" s="81"/>
      <c r="L42" s="82"/>
    </row>
    <row r="43" spans="1:12" ht="15" customHeight="1" x14ac:dyDescent="0.25">
      <c r="A43" s="61" t="s">
        <v>103</v>
      </c>
      <c r="B43" s="85" t="s">
        <v>95</v>
      </c>
      <c r="D43" s="80" t="s">
        <v>39</v>
      </c>
      <c r="E43" s="81"/>
      <c r="F43" s="82"/>
      <c r="J43" s="80" t="s">
        <v>50</v>
      </c>
      <c r="K43" s="81"/>
      <c r="L43" s="82"/>
    </row>
    <row r="44" spans="1:12" ht="15" customHeight="1" x14ac:dyDescent="0.25">
      <c r="A44" s="61"/>
      <c r="B44" s="85"/>
      <c r="D44" s="80" t="s">
        <v>40</v>
      </c>
      <c r="E44" s="81"/>
      <c r="F44" s="82"/>
      <c r="J44" s="80" t="s">
        <v>55</v>
      </c>
      <c r="K44" s="81"/>
      <c r="L44" s="82"/>
    </row>
    <row r="45" spans="1:12" x14ac:dyDescent="0.25">
      <c r="A45" s="61"/>
      <c r="B45" s="85"/>
      <c r="D45" s="80" t="s">
        <v>41</v>
      </c>
      <c r="E45" s="81"/>
      <c r="F45" s="82"/>
      <c r="J45" s="80" t="s">
        <v>51</v>
      </c>
      <c r="K45" s="81"/>
      <c r="L45" s="82"/>
    </row>
    <row r="46" spans="1:12" x14ac:dyDescent="0.25">
      <c r="A46" s="61" t="s">
        <v>104</v>
      </c>
      <c r="B46" s="78" t="s">
        <v>97</v>
      </c>
      <c r="D46" s="80" t="s">
        <v>42</v>
      </c>
      <c r="E46" s="81"/>
      <c r="F46" s="82"/>
      <c r="J46" s="80" t="s">
        <v>42</v>
      </c>
      <c r="K46" s="81"/>
      <c r="L46" s="82"/>
    </row>
    <row r="47" spans="1:12" x14ac:dyDescent="0.25">
      <c r="B47" s="78"/>
      <c r="D47" s="80" t="s">
        <v>43</v>
      </c>
      <c r="E47" s="81"/>
      <c r="F47" s="82"/>
      <c r="J47" s="80" t="s">
        <v>54</v>
      </c>
      <c r="K47" s="81"/>
      <c r="L47" s="82"/>
    </row>
    <row r="48" spans="1:12" x14ac:dyDescent="0.25">
      <c r="A48" s="22" t="s">
        <v>105</v>
      </c>
      <c r="B48" s="85" t="s">
        <v>96</v>
      </c>
      <c r="D48" s="62"/>
      <c r="E48" s="63"/>
      <c r="F48" s="64"/>
      <c r="J48" s="80" t="s">
        <v>52</v>
      </c>
      <c r="K48" s="81"/>
      <c r="L48" s="82"/>
    </row>
    <row r="49" spans="1:12" ht="15" customHeight="1" x14ac:dyDescent="0.25">
      <c r="B49" s="85"/>
      <c r="D49" s="62"/>
      <c r="E49" s="63"/>
      <c r="F49" s="64"/>
      <c r="J49" s="62"/>
      <c r="K49" s="63"/>
      <c r="L49" s="64"/>
    </row>
    <row r="50" spans="1:12" x14ac:dyDescent="0.25">
      <c r="A50" s="22" t="s">
        <v>106</v>
      </c>
      <c r="B50" s="22" t="s">
        <v>98</v>
      </c>
      <c r="D50" s="80" t="s">
        <v>109</v>
      </c>
      <c r="E50" s="81"/>
      <c r="F50" s="82"/>
      <c r="J50" s="80" t="s">
        <v>110</v>
      </c>
      <c r="K50" s="81"/>
      <c r="L50" s="82"/>
    </row>
    <row r="51" spans="1:12" x14ac:dyDescent="0.25">
      <c r="A51" s="22" t="s">
        <v>107</v>
      </c>
      <c r="B51" s="78" t="s">
        <v>90</v>
      </c>
      <c r="D51" s="80" t="s">
        <v>44</v>
      </c>
      <c r="E51" s="81"/>
      <c r="F51" s="82"/>
      <c r="J51" s="80" t="s">
        <v>53</v>
      </c>
      <c r="K51" s="81"/>
      <c r="L51" s="82"/>
    </row>
    <row r="52" spans="1:12" x14ac:dyDescent="0.25">
      <c r="B52" s="78"/>
      <c r="D52" s="101"/>
      <c r="E52" s="102"/>
      <c r="F52" s="103"/>
      <c r="J52" s="101"/>
      <c r="K52" s="102"/>
      <c r="L52" s="103"/>
    </row>
    <row r="53" spans="1:12" x14ac:dyDescent="0.25">
      <c r="F53" s="57"/>
      <c r="L53" s="57"/>
    </row>
    <row r="54" spans="1:12" x14ac:dyDescent="0.25">
      <c r="F54" s="57"/>
      <c r="L54" s="65" t="s">
        <v>85</v>
      </c>
    </row>
    <row r="55" spans="1:12" x14ac:dyDescent="0.25">
      <c r="F55" s="57"/>
      <c r="L55" s="57"/>
    </row>
    <row r="56" spans="1:12" ht="29.25" customHeight="1" x14ac:dyDescent="0.25">
      <c r="B56" s="66" t="s">
        <v>111</v>
      </c>
      <c r="L56" s="57"/>
    </row>
    <row r="57" spans="1:12" ht="30" x14ac:dyDescent="0.25">
      <c r="B57" s="67" t="s">
        <v>20</v>
      </c>
      <c r="D57" s="68" t="s">
        <v>23</v>
      </c>
      <c r="E57" s="95" t="s">
        <v>19</v>
      </c>
      <c r="F57" s="98">
        <v>290</v>
      </c>
      <c r="L57" s="57"/>
    </row>
    <row r="58" spans="1:12" x14ac:dyDescent="0.25">
      <c r="B58" s="69" t="s">
        <v>21</v>
      </c>
      <c r="D58" s="70">
        <v>25000</v>
      </c>
      <c r="E58" s="96"/>
      <c r="F58" s="99"/>
      <c r="L58" s="57"/>
    </row>
    <row r="59" spans="1:12" x14ac:dyDescent="0.25">
      <c r="B59" s="71" t="s">
        <v>22</v>
      </c>
      <c r="D59" s="72">
        <v>5000</v>
      </c>
      <c r="E59" s="97"/>
      <c r="F59" s="100"/>
      <c r="L59" s="57"/>
    </row>
    <row r="60" spans="1:12" ht="15" customHeight="1" x14ac:dyDescent="0.25">
      <c r="B60" s="93" t="s">
        <v>26</v>
      </c>
      <c r="D60" s="22" t="s">
        <v>24</v>
      </c>
      <c r="L60" s="57"/>
    </row>
    <row r="61" spans="1:12" x14ac:dyDescent="0.25">
      <c r="B61" s="94"/>
      <c r="D61" s="22" t="s">
        <v>25</v>
      </c>
      <c r="L61" s="57"/>
    </row>
    <row r="62" spans="1:12" x14ac:dyDescent="0.25">
      <c r="B62" s="94"/>
      <c r="D62" s="22" t="s">
        <v>27</v>
      </c>
      <c r="L62" s="57"/>
    </row>
    <row r="63" spans="1:12" x14ac:dyDescent="0.25">
      <c r="I63" s="22" t="s">
        <v>112</v>
      </c>
      <c r="L63" s="57"/>
    </row>
    <row r="64" spans="1:12" x14ac:dyDescent="0.25">
      <c r="I64" s="73" t="s">
        <v>117</v>
      </c>
      <c r="L64" s="57"/>
    </row>
    <row r="65" spans="7:12" x14ac:dyDescent="0.25">
      <c r="I65" s="73" t="s">
        <v>118</v>
      </c>
      <c r="L65" s="57"/>
    </row>
    <row r="66" spans="7:12" x14ac:dyDescent="0.25">
      <c r="I66" s="73" t="s">
        <v>115</v>
      </c>
    </row>
    <row r="68" spans="7:12" x14ac:dyDescent="0.25">
      <c r="I68" s="22" t="s">
        <v>116</v>
      </c>
    </row>
    <row r="69" spans="7:12" ht="15.75" x14ac:dyDescent="0.25">
      <c r="H69" s="74">
        <v>1</v>
      </c>
      <c r="I69" s="75">
        <v>0</v>
      </c>
    </row>
    <row r="70" spans="7:12" x14ac:dyDescent="0.25">
      <c r="H70" s="76">
        <v>2</v>
      </c>
      <c r="I70" s="75">
        <v>5.7999999999999996E-3</v>
      </c>
    </row>
    <row r="71" spans="7:12" x14ac:dyDescent="0.25">
      <c r="H71" s="76">
        <v>3</v>
      </c>
      <c r="I71" s="75">
        <v>1.15E-2</v>
      </c>
    </row>
    <row r="72" spans="7:12" x14ac:dyDescent="0.25">
      <c r="H72" s="76">
        <v>4</v>
      </c>
      <c r="I72" s="75">
        <v>1.72E-2</v>
      </c>
    </row>
    <row r="73" spans="7:12" x14ac:dyDescent="0.25">
      <c r="H73" s="76">
        <v>5</v>
      </c>
      <c r="I73" s="75">
        <v>2.2800000000000001E-2</v>
      </c>
    </row>
    <row r="74" spans="7:12" x14ac:dyDescent="0.25">
      <c r="H74" s="76">
        <v>6</v>
      </c>
      <c r="I74" s="75">
        <v>2.8400000000000002E-2</v>
      </c>
    </row>
    <row r="75" spans="7:12" x14ac:dyDescent="0.25">
      <c r="H75" s="76">
        <v>7</v>
      </c>
      <c r="I75" s="75">
        <v>4.0399999999999998E-2</v>
      </c>
    </row>
    <row r="76" spans="7:12" x14ac:dyDescent="0.25">
      <c r="H76" s="76">
        <v>8</v>
      </c>
      <c r="I76" s="75">
        <v>5.3699999999999998E-2</v>
      </c>
    </row>
    <row r="77" spans="7:12" x14ac:dyDescent="0.25">
      <c r="H77" s="76">
        <v>9</v>
      </c>
      <c r="I77" s="75">
        <v>6.8400000000000002E-2</v>
      </c>
    </row>
    <row r="78" spans="7:12" x14ac:dyDescent="0.25">
      <c r="H78" s="76">
        <v>10</v>
      </c>
      <c r="I78" s="75">
        <v>8.4199999999999997E-2</v>
      </c>
    </row>
    <row r="79" spans="7:12" x14ac:dyDescent="0.25">
      <c r="G79" s="76"/>
      <c r="H79" s="75"/>
      <c r="I79" s="75"/>
    </row>
    <row r="80" spans="7:12" x14ac:dyDescent="0.25">
      <c r="G80" s="76"/>
      <c r="H80" s="75"/>
      <c r="I80" s="75"/>
    </row>
  </sheetData>
  <sheetProtection password="C71F" sheet="1" objects="1" scenarios="1"/>
  <mergeCells count="42">
    <mergeCell ref="B51:B52"/>
    <mergeCell ref="B43:B45"/>
    <mergeCell ref="B48:B49"/>
    <mergeCell ref="B46:B47"/>
    <mergeCell ref="J43:L43"/>
    <mergeCell ref="J44:L44"/>
    <mergeCell ref="J50:L50"/>
    <mergeCell ref="J51:L51"/>
    <mergeCell ref="J52:L52"/>
    <mergeCell ref="D52:F52"/>
    <mergeCell ref="D36:F36"/>
    <mergeCell ref="B60:B62"/>
    <mergeCell ref="E57:E59"/>
    <mergeCell ref="F57:F59"/>
    <mergeCell ref="D37:F37"/>
    <mergeCell ref="D38:F39"/>
    <mergeCell ref="D40:F40"/>
    <mergeCell ref="D41:F41"/>
    <mergeCell ref="D42:F42"/>
    <mergeCell ref="D43:F43"/>
    <mergeCell ref="D44:F44"/>
    <mergeCell ref="D45:F45"/>
    <mergeCell ref="D46:F46"/>
    <mergeCell ref="D47:F47"/>
    <mergeCell ref="D50:F50"/>
    <mergeCell ref="D51:F51"/>
    <mergeCell ref="B39:B42"/>
    <mergeCell ref="E2:L2"/>
    <mergeCell ref="J48:L48"/>
    <mergeCell ref="A6:B6"/>
    <mergeCell ref="B37:B38"/>
    <mergeCell ref="J45:L45"/>
    <mergeCell ref="J46:L46"/>
    <mergeCell ref="J47:L47"/>
    <mergeCell ref="B31:B33"/>
    <mergeCell ref="E3:L3"/>
    <mergeCell ref="J36:L36"/>
    <mergeCell ref="J37:L37"/>
    <mergeCell ref="J38:L39"/>
    <mergeCell ref="J40:L40"/>
    <mergeCell ref="J41:L41"/>
    <mergeCell ref="J42:L42"/>
  </mergeCells>
  <dataValidations count="2">
    <dataValidation type="list" allowBlank="1" showInputMessage="1" showErrorMessage="1" prompt="Si omite este campo se calculará la prima con recargo_x000a_" sqref="E33">
      <formula1>$I$64:$I$66</formula1>
    </dataValidation>
    <dataValidation type="list" allowBlank="1" showInputMessage="1" showErrorMessage="1" prompt="Número de pagos" sqref="E34 K34">
      <formula1>$H$69:$H$78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2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80"/>
  <sheetViews>
    <sheetView tabSelected="1" zoomScale="80" zoomScaleNormal="80" workbookViewId="0">
      <selection activeCell="H25" sqref="H25"/>
    </sheetView>
  </sheetViews>
  <sheetFormatPr baseColWidth="10" defaultRowHeight="15" x14ac:dyDescent="0.25"/>
  <cols>
    <col min="1" max="1" width="2.140625" style="22" customWidth="1"/>
    <col min="2" max="2" width="43.85546875" style="22" customWidth="1"/>
    <col min="3" max="3" width="4.5703125" style="22" customWidth="1"/>
    <col min="4" max="4" width="4.5703125" style="22" hidden="1" customWidth="1"/>
    <col min="5" max="5" width="5.42578125" style="22" hidden="1" customWidth="1"/>
    <col min="6" max="6" width="29" style="22" customWidth="1"/>
    <col min="7" max="7" width="16.42578125" style="22" customWidth="1"/>
    <col min="8" max="8" width="15.7109375" style="22" customWidth="1"/>
    <col min="9" max="9" width="2.42578125" style="22" customWidth="1"/>
    <col min="10" max="10" width="29" style="22" customWidth="1"/>
    <col min="11" max="11" width="16.42578125" style="22" customWidth="1"/>
    <col min="12" max="12" width="15.7109375" style="22" customWidth="1"/>
    <col min="13" max="13" width="2.42578125" style="22" customWidth="1"/>
    <col min="14" max="14" width="7.140625" style="22" hidden="1" customWidth="1"/>
    <col min="15" max="15" width="29" style="22" customWidth="1"/>
    <col min="16" max="16" width="16.42578125" style="22" customWidth="1"/>
    <col min="17" max="17" width="15.7109375" style="22" customWidth="1"/>
    <col min="18" max="16384" width="11.42578125" style="22"/>
  </cols>
  <sheetData>
    <row r="1" spans="1:17" x14ac:dyDescent="0.25">
      <c r="Q1" s="23">
        <f ca="1">TODAY()</f>
        <v>42163</v>
      </c>
    </row>
    <row r="2" spans="1:17" x14ac:dyDescent="0.25">
      <c r="G2" s="79" t="s">
        <v>34</v>
      </c>
      <c r="H2" s="79"/>
      <c r="I2" s="79"/>
      <c r="J2" s="79"/>
      <c r="K2" s="79"/>
      <c r="L2" s="79"/>
      <c r="M2" s="79"/>
      <c r="N2" s="79"/>
      <c r="O2" s="79"/>
      <c r="P2" s="79"/>
      <c r="Q2" s="79"/>
    </row>
    <row r="3" spans="1:17" x14ac:dyDescent="0.25">
      <c r="G3" s="86" t="s">
        <v>35</v>
      </c>
      <c r="H3" s="86"/>
      <c r="I3" s="86"/>
      <c r="J3" s="86"/>
      <c r="K3" s="86"/>
      <c r="L3" s="86"/>
      <c r="M3" s="86"/>
      <c r="N3" s="86"/>
      <c r="O3" s="86"/>
      <c r="P3" s="86"/>
      <c r="Q3" s="86"/>
    </row>
    <row r="4" spans="1:17" ht="15" customHeight="1" x14ac:dyDescent="0.25"/>
    <row r="5" spans="1:17" x14ac:dyDescent="0.25">
      <c r="A5" s="24" t="s">
        <v>84</v>
      </c>
    </row>
    <row r="6" spans="1:17" s="25" customFormat="1" ht="33" customHeight="1" x14ac:dyDescent="0.25">
      <c r="A6" s="83" t="s">
        <v>94</v>
      </c>
      <c r="B6" s="83"/>
    </row>
    <row r="7" spans="1:17" x14ac:dyDescent="0.25">
      <c r="A7" s="26"/>
      <c r="B7" s="27" t="s">
        <v>0</v>
      </c>
      <c r="F7" s="28" t="s">
        <v>1</v>
      </c>
      <c r="G7" s="29" t="s">
        <v>2</v>
      </c>
      <c r="H7" s="30" t="s">
        <v>3</v>
      </c>
      <c r="J7" s="28" t="s">
        <v>1</v>
      </c>
      <c r="K7" s="29" t="s">
        <v>2</v>
      </c>
      <c r="L7" s="30" t="s">
        <v>3</v>
      </c>
      <c r="O7" s="28" t="s">
        <v>1</v>
      </c>
      <c r="P7" s="29" t="s">
        <v>2</v>
      </c>
      <c r="Q7" s="30" t="s">
        <v>3</v>
      </c>
    </row>
    <row r="8" spans="1:17" s="33" customFormat="1" x14ac:dyDescent="0.25">
      <c r="A8" s="31"/>
      <c r="B8" s="32"/>
      <c r="F8" s="32"/>
      <c r="G8" s="34"/>
      <c r="H8" s="35"/>
      <c r="J8" s="32"/>
      <c r="K8" s="34"/>
      <c r="L8" s="35"/>
      <c r="O8" s="32"/>
      <c r="P8" s="34"/>
      <c r="Q8" s="35"/>
    </row>
    <row r="9" spans="1:17" s="33" customFormat="1" x14ac:dyDescent="0.25">
      <c r="A9" s="31"/>
      <c r="B9" s="32" t="s">
        <v>5</v>
      </c>
      <c r="F9" s="19">
        <v>200000</v>
      </c>
      <c r="G9" s="38">
        <v>3.0000000000000001E-3</v>
      </c>
      <c r="H9" s="36">
        <f>SUM(F9*G9)</f>
        <v>600</v>
      </c>
      <c r="J9" s="37">
        <f>+F9</f>
        <v>200000</v>
      </c>
      <c r="K9" s="38">
        <v>3.5999999999999999E-3</v>
      </c>
      <c r="L9" s="36">
        <f>SUM(J9*K9)</f>
        <v>720</v>
      </c>
      <c r="O9" s="37">
        <f>+J9</f>
        <v>200000</v>
      </c>
      <c r="P9" s="38">
        <v>1.6000000000000001E-3</v>
      </c>
      <c r="Q9" s="36">
        <f>SUM(O9*P9)</f>
        <v>320</v>
      </c>
    </row>
    <row r="10" spans="1:17" s="33" customFormat="1" x14ac:dyDescent="0.25">
      <c r="A10" s="31"/>
      <c r="B10" s="32"/>
      <c r="F10" s="37"/>
      <c r="G10" s="38"/>
      <c r="H10" s="39"/>
      <c r="J10" s="37"/>
      <c r="K10" s="38"/>
      <c r="L10" s="39"/>
      <c r="O10" s="37"/>
      <c r="P10" s="38"/>
      <c r="Q10" s="39"/>
    </row>
    <row r="11" spans="1:17" s="33" customFormat="1" x14ac:dyDescent="0.25">
      <c r="A11" s="31"/>
      <c r="B11" s="40" t="s">
        <v>10</v>
      </c>
      <c r="F11" s="37"/>
      <c r="G11" s="38"/>
      <c r="H11" s="39"/>
      <c r="J11" s="37"/>
      <c r="K11" s="38"/>
      <c r="L11" s="39"/>
      <c r="O11" s="37"/>
      <c r="P11" s="38"/>
      <c r="Q11" s="39"/>
    </row>
    <row r="12" spans="1:17" s="33" customFormat="1" x14ac:dyDescent="0.25">
      <c r="A12" s="31"/>
      <c r="B12" s="32" t="s">
        <v>6</v>
      </c>
      <c r="F12" s="37">
        <f>+F9*30%</f>
        <v>60000</v>
      </c>
      <c r="G12" s="38"/>
      <c r="H12" s="39" t="s">
        <v>11</v>
      </c>
      <c r="J12" s="37">
        <f>+J9*30%</f>
        <v>60000</v>
      </c>
      <c r="K12" s="38"/>
      <c r="L12" s="39" t="s">
        <v>11</v>
      </c>
      <c r="O12" s="37">
        <f>+O9*30%</f>
        <v>60000</v>
      </c>
      <c r="P12" s="38">
        <v>0.01</v>
      </c>
      <c r="Q12" s="36">
        <f>SUM(O12*P12)</f>
        <v>600</v>
      </c>
    </row>
    <row r="13" spans="1:17" s="33" customFormat="1" x14ac:dyDescent="0.25">
      <c r="A13" s="31"/>
      <c r="B13" s="32" t="s">
        <v>13</v>
      </c>
      <c r="F13" s="37">
        <f>IF(F$9*30%&lt;50000,F$9*30%,50000)</f>
        <v>50000</v>
      </c>
      <c r="G13" s="38"/>
      <c r="H13" s="39" t="s">
        <v>11</v>
      </c>
      <c r="J13" s="41" t="s">
        <v>46</v>
      </c>
      <c r="K13" s="38"/>
      <c r="L13" s="39" t="s">
        <v>11</v>
      </c>
      <c r="O13" s="41" t="s">
        <v>46</v>
      </c>
      <c r="P13" s="38"/>
      <c r="Q13" s="39"/>
    </row>
    <row r="14" spans="1:17" s="33" customFormat="1" x14ac:dyDescent="0.25">
      <c r="A14" s="31"/>
      <c r="B14" s="32" t="s">
        <v>7</v>
      </c>
      <c r="F14" s="37">
        <v>10000</v>
      </c>
      <c r="G14" s="38"/>
      <c r="H14" s="39" t="s">
        <v>11</v>
      </c>
      <c r="J14" s="37">
        <v>10000</v>
      </c>
      <c r="K14" s="38"/>
      <c r="L14" s="39" t="s">
        <v>11</v>
      </c>
      <c r="O14" s="37">
        <v>15000</v>
      </c>
      <c r="P14" s="38"/>
      <c r="Q14" s="39" t="s">
        <v>11</v>
      </c>
    </row>
    <row r="15" spans="1:17" s="33" customFormat="1" x14ac:dyDescent="0.25">
      <c r="A15" s="31"/>
      <c r="B15" s="32" t="s">
        <v>31</v>
      </c>
      <c r="F15" s="37">
        <v>100000</v>
      </c>
      <c r="G15" s="38"/>
      <c r="H15" s="39" t="s">
        <v>11</v>
      </c>
      <c r="J15" s="37">
        <v>100000</v>
      </c>
      <c r="K15" s="38"/>
      <c r="L15" s="39" t="s">
        <v>11</v>
      </c>
      <c r="O15" s="41" t="s">
        <v>46</v>
      </c>
      <c r="P15" s="38"/>
      <c r="Q15" s="39"/>
    </row>
    <row r="16" spans="1:17" s="33" customFormat="1" x14ac:dyDescent="0.25">
      <c r="A16" s="31"/>
      <c r="B16" s="32" t="s">
        <v>8</v>
      </c>
      <c r="F16" s="37">
        <v>25000</v>
      </c>
      <c r="G16" s="38"/>
      <c r="H16" s="39" t="s">
        <v>11</v>
      </c>
      <c r="J16" s="37">
        <v>25000</v>
      </c>
      <c r="K16" s="38"/>
      <c r="L16" s="39" t="s">
        <v>11</v>
      </c>
      <c r="O16" s="37">
        <v>100000</v>
      </c>
      <c r="P16" s="38">
        <v>2E-3</v>
      </c>
      <c r="Q16" s="36">
        <f>SUM(O16*P16)</f>
        <v>200</v>
      </c>
    </row>
    <row r="17" spans="1:17" s="33" customFormat="1" x14ac:dyDescent="0.25">
      <c r="A17" s="31"/>
      <c r="B17" s="32" t="s">
        <v>36</v>
      </c>
      <c r="F17" s="37">
        <v>100000</v>
      </c>
      <c r="G17" s="38"/>
      <c r="H17" s="39" t="s">
        <v>11</v>
      </c>
      <c r="J17" s="37">
        <v>100000</v>
      </c>
      <c r="K17" s="38"/>
      <c r="L17" s="39" t="s">
        <v>11</v>
      </c>
      <c r="O17" s="37">
        <v>16800</v>
      </c>
      <c r="P17" s="38"/>
      <c r="Q17" s="39">
        <v>200</v>
      </c>
    </row>
    <row r="18" spans="1:17" s="33" customFormat="1" x14ac:dyDescent="0.25">
      <c r="A18" s="31"/>
      <c r="B18" s="32" t="s">
        <v>9</v>
      </c>
      <c r="F18" s="37"/>
      <c r="G18" s="38"/>
      <c r="H18" s="39"/>
      <c r="J18" s="37"/>
      <c r="K18" s="38"/>
      <c r="L18" s="39"/>
      <c r="O18" s="41" t="s">
        <v>56</v>
      </c>
      <c r="P18" s="38"/>
      <c r="Q18" s="39"/>
    </row>
    <row r="19" spans="1:17" s="33" customFormat="1" x14ac:dyDescent="0.25">
      <c r="A19" s="31"/>
      <c r="B19" s="42" t="s">
        <v>28</v>
      </c>
      <c r="F19" s="37">
        <f>IF(F$9*20%&lt;40000,F$9*20%,40000)</f>
        <v>40000</v>
      </c>
      <c r="G19" s="38"/>
      <c r="H19" s="39" t="s">
        <v>11</v>
      </c>
      <c r="J19" s="37">
        <f>IF(J$9*20%&lt;40000,J$9*20%,40000)</f>
        <v>40000</v>
      </c>
      <c r="K19" s="38">
        <v>5.0000000000000001E-3</v>
      </c>
      <c r="L19" s="36">
        <f>+J19*K19</f>
        <v>200</v>
      </c>
      <c r="O19" s="37">
        <f>IF(O$9*20%&lt;40000,O$9*20%,40000)</f>
        <v>40000</v>
      </c>
      <c r="P19" s="38">
        <v>3.0000000000000001E-3</v>
      </c>
      <c r="Q19" s="36">
        <f>+O19*P19</f>
        <v>120</v>
      </c>
    </row>
    <row r="20" spans="1:17" s="33" customFormat="1" x14ac:dyDescent="0.25">
      <c r="A20" s="31"/>
      <c r="B20" s="42" t="s">
        <v>29</v>
      </c>
      <c r="F20" s="37">
        <f>IF(F$19*50%&lt;15000,F$19*50%,15000)</f>
        <v>15000</v>
      </c>
      <c r="G20" s="38"/>
      <c r="H20" s="39" t="s">
        <v>11</v>
      </c>
      <c r="J20" s="37">
        <f>IF(J$19*50%&lt;15000,J$19*50%,15000)</f>
        <v>15000</v>
      </c>
      <c r="K20" s="38">
        <v>0.05</v>
      </c>
      <c r="L20" s="36">
        <f>+J20*K20</f>
        <v>750</v>
      </c>
      <c r="O20" s="41" t="s">
        <v>46</v>
      </c>
      <c r="P20" s="38"/>
      <c r="Q20" s="36"/>
    </row>
    <row r="21" spans="1:17" s="33" customFormat="1" x14ac:dyDescent="0.25">
      <c r="A21" s="31"/>
      <c r="B21" s="42"/>
      <c r="F21" s="37"/>
      <c r="G21" s="38"/>
      <c r="H21" s="39"/>
      <c r="J21" s="37"/>
      <c r="K21" s="38"/>
      <c r="L21" s="36"/>
      <c r="O21" s="37"/>
      <c r="P21" s="38"/>
      <c r="Q21" s="36"/>
    </row>
    <row r="22" spans="1:17" s="33" customFormat="1" x14ac:dyDescent="0.25">
      <c r="A22" s="31"/>
      <c r="B22" s="43" t="s">
        <v>45</v>
      </c>
      <c r="F22" s="44" t="s">
        <v>46</v>
      </c>
      <c r="G22" s="38"/>
      <c r="H22" s="39"/>
      <c r="J22" s="37">
        <v>1500</v>
      </c>
      <c r="K22" s="38"/>
      <c r="L22" s="39" t="s">
        <v>11</v>
      </c>
      <c r="O22" s="37"/>
      <c r="P22" s="38"/>
      <c r="Q22" s="36"/>
    </row>
    <row r="23" spans="1:17" s="33" customFormat="1" x14ac:dyDescent="0.25">
      <c r="A23" s="31"/>
      <c r="B23" s="43" t="s">
        <v>47</v>
      </c>
      <c r="F23" s="44" t="s">
        <v>46</v>
      </c>
      <c r="G23" s="38"/>
      <c r="H23" s="39"/>
      <c r="J23" s="37">
        <v>1500</v>
      </c>
      <c r="K23" s="38"/>
      <c r="L23" s="39" t="s">
        <v>11</v>
      </c>
      <c r="O23" s="37"/>
      <c r="P23" s="38"/>
      <c r="Q23" s="36"/>
    </row>
    <row r="24" spans="1:17" s="47" customFormat="1" ht="32.25" customHeight="1" x14ac:dyDescent="0.25">
      <c r="A24" s="45"/>
      <c r="B24" s="46" t="s">
        <v>30</v>
      </c>
      <c r="F24" s="48" t="s">
        <v>11</v>
      </c>
      <c r="G24" s="49"/>
      <c r="H24" s="50" t="s">
        <v>11</v>
      </c>
      <c r="J24" s="48" t="s">
        <v>11</v>
      </c>
      <c r="K24" s="49"/>
      <c r="L24" s="50" t="s">
        <v>11</v>
      </c>
      <c r="O24" s="48" t="s">
        <v>11</v>
      </c>
      <c r="P24" s="49"/>
      <c r="Q24" s="77">
        <v>180</v>
      </c>
    </row>
    <row r="25" spans="1:17" s="33" customFormat="1" x14ac:dyDescent="0.25">
      <c r="G25" s="51" t="s">
        <v>12</v>
      </c>
      <c r="H25" s="52">
        <f>IF(SUM(H8:H24)&lt;300,300,(SUM(H6:H24)))</f>
        <v>600</v>
      </c>
      <c r="I25" s="53"/>
      <c r="K25" s="51" t="s">
        <v>12</v>
      </c>
      <c r="L25" s="52">
        <f>IF(SUM(L6:L24)&lt;300,300,(SUM(L6:L24)))</f>
        <v>1670</v>
      </c>
      <c r="M25" s="53"/>
      <c r="N25" s="53"/>
      <c r="P25" s="51" t="s">
        <v>12</v>
      </c>
      <c r="Q25" s="52">
        <f>SUM(Q8:Q24)</f>
        <v>1620</v>
      </c>
    </row>
    <row r="26" spans="1:17" s="33" customFormat="1" x14ac:dyDescent="0.25">
      <c r="G26" s="54" t="s">
        <v>14</v>
      </c>
      <c r="H26" s="52">
        <f>+H25*5%</f>
        <v>30</v>
      </c>
      <c r="K26" s="54" t="s">
        <v>14</v>
      </c>
      <c r="L26" s="52">
        <f>+L25*5%</f>
        <v>83.5</v>
      </c>
      <c r="P26" s="54" t="s">
        <v>14</v>
      </c>
      <c r="Q26" s="52">
        <f>+Q25*5%</f>
        <v>81</v>
      </c>
    </row>
    <row r="27" spans="1:17" s="33" customFormat="1" x14ac:dyDescent="0.25">
      <c r="A27" s="55" t="s">
        <v>108</v>
      </c>
      <c r="G27" s="54" t="s">
        <v>15</v>
      </c>
      <c r="H27" s="52">
        <f>+SUM(H7:H9)*2%</f>
        <v>12</v>
      </c>
      <c r="K27" s="54" t="s">
        <v>15</v>
      </c>
      <c r="L27" s="52">
        <f>+SUM(L7:L9)*2%</f>
        <v>14.4</v>
      </c>
      <c r="P27" s="54" t="s">
        <v>15</v>
      </c>
      <c r="Q27" s="52">
        <f>+SUM(Q9:Q9)*2%</f>
        <v>6.4</v>
      </c>
    </row>
    <row r="28" spans="1:17" x14ac:dyDescent="0.25">
      <c r="B28" s="22" t="s">
        <v>86</v>
      </c>
      <c r="G28" s="56" t="s">
        <v>16</v>
      </c>
      <c r="H28" s="57">
        <f>IF(G31=E67,0,(H25*(VLOOKUP(G32,D71:E80,2))))</f>
        <v>17.040000000000003</v>
      </c>
      <c r="K28" s="56" t="s">
        <v>16</v>
      </c>
      <c r="L28" s="57">
        <v>0</v>
      </c>
      <c r="P28" s="56" t="s">
        <v>16</v>
      </c>
      <c r="Q28" s="57">
        <f>+Q25*(VLOOKUP(P32,D71:N80,11))</f>
        <v>97.2</v>
      </c>
    </row>
    <row r="29" spans="1:17" ht="15" customHeight="1" x14ac:dyDescent="0.25">
      <c r="B29" s="85" t="s">
        <v>87</v>
      </c>
      <c r="G29" s="56" t="s">
        <v>17</v>
      </c>
      <c r="H29" s="57">
        <f>+SUM(H25:H28)*12%</f>
        <v>79.084799999999987</v>
      </c>
      <c r="K29" s="56" t="s">
        <v>17</v>
      </c>
      <c r="L29" s="57">
        <f>+SUM(L25:L28)*12%</f>
        <v>212.148</v>
      </c>
      <c r="P29" s="56" t="s">
        <v>17</v>
      </c>
      <c r="Q29" s="57">
        <f>+SUM(Q25:Q28)*12%</f>
        <v>216.55200000000002</v>
      </c>
    </row>
    <row r="30" spans="1:17" x14ac:dyDescent="0.25">
      <c r="B30" s="85"/>
      <c r="F30" s="58"/>
      <c r="G30" s="59" t="s">
        <v>18</v>
      </c>
      <c r="H30" s="60">
        <f>SUM(H25:H29)</f>
        <v>738.12479999999994</v>
      </c>
      <c r="J30" s="58"/>
      <c r="K30" s="59" t="s">
        <v>18</v>
      </c>
      <c r="L30" s="60">
        <f>SUM(L25:L29)</f>
        <v>1980.048</v>
      </c>
      <c r="O30" s="58"/>
      <c r="P30" s="59" t="s">
        <v>18</v>
      </c>
      <c r="Q30" s="60">
        <f>SUM(Q25:Q29)</f>
        <v>2021.152</v>
      </c>
    </row>
    <row r="31" spans="1:17" x14ac:dyDescent="0.25">
      <c r="B31" s="85"/>
      <c r="F31" s="56" t="s">
        <v>113</v>
      </c>
      <c r="G31" s="21" t="s">
        <v>115</v>
      </c>
      <c r="H31" s="57"/>
      <c r="K31" s="56"/>
      <c r="L31" s="57"/>
      <c r="P31" s="56"/>
      <c r="Q31" s="57"/>
    </row>
    <row r="32" spans="1:17" x14ac:dyDescent="0.25">
      <c r="F32" s="56" t="s">
        <v>114</v>
      </c>
      <c r="G32" s="21">
        <v>6</v>
      </c>
      <c r="H32" s="57" t="str">
        <f>+IF(H30/G32&gt;250,H30/G32,"El fraccionamiento no es valido")</f>
        <v>El fraccionamiento no es valido</v>
      </c>
      <c r="J32" s="56" t="s">
        <v>114</v>
      </c>
      <c r="K32" s="21">
        <v>5</v>
      </c>
      <c r="L32" s="57">
        <f>+IF(L30/K32&gt;250,L30/K32,"El fraccionamiento no es valido")</f>
        <v>396.00959999999998</v>
      </c>
      <c r="O32" s="56" t="s">
        <v>114</v>
      </c>
      <c r="P32" s="21">
        <v>6</v>
      </c>
      <c r="Q32" s="57">
        <f>+IF(Q30/P32&gt;250,Q30/P32,"El fraccionamiento no es valido")</f>
        <v>336.85866666666669</v>
      </c>
    </row>
    <row r="33" spans="1:17" x14ac:dyDescent="0.25">
      <c r="G33" s="56"/>
      <c r="H33" s="57"/>
      <c r="K33" s="56"/>
      <c r="L33" s="57"/>
      <c r="P33" s="56"/>
      <c r="Q33" s="57"/>
    </row>
    <row r="34" spans="1:17" x14ac:dyDescent="0.25">
      <c r="A34" s="55" t="s">
        <v>100</v>
      </c>
      <c r="F34" s="87" t="s">
        <v>33</v>
      </c>
      <c r="G34" s="88"/>
      <c r="H34" s="89"/>
      <c r="J34" s="87" t="s">
        <v>33</v>
      </c>
      <c r="K34" s="88"/>
      <c r="L34" s="89"/>
      <c r="O34" s="87" t="s">
        <v>33</v>
      </c>
      <c r="P34" s="88"/>
      <c r="Q34" s="89"/>
    </row>
    <row r="35" spans="1:17" x14ac:dyDescent="0.25">
      <c r="A35" s="22" t="s">
        <v>101</v>
      </c>
      <c r="B35" s="84" t="s">
        <v>93</v>
      </c>
      <c r="F35" s="80"/>
      <c r="G35" s="81"/>
      <c r="H35" s="82"/>
      <c r="J35" s="80"/>
      <c r="K35" s="81"/>
      <c r="L35" s="82"/>
      <c r="O35" s="80"/>
      <c r="P35" s="81"/>
      <c r="Q35" s="82"/>
    </row>
    <row r="36" spans="1:17" ht="15" customHeight="1" x14ac:dyDescent="0.25">
      <c r="A36" s="61"/>
      <c r="B36" s="84"/>
      <c r="F36" s="90" t="s">
        <v>37</v>
      </c>
      <c r="G36" s="91"/>
      <c r="H36" s="92"/>
      <c r="J36" s="90" t="s">
        <v>48</v>
      </c>
      <c r="K36" s="91"/>
      <c r="L36" s="92"/>
      <c r="O36" s="90" t="s">
        <v>37</v>
      </c>
      <c r="P36" s="91"/>
      <c r="Q36" s="92"/>
    </row>
    <row r="37" spans="1:17" x14ac:dyDescent="0.25">
      <c r="A37" s="61" t="s">
        <v>102</v>
      </c>
      <c r="B37" s="78" t="s">
        <v>99</v>
      </c>
      <c r="F37" s="90"/>
      <c r="G37" s="91"/>
      <c r="H37" s="92"/>
      <c r="J37" s="90"/>
      <c r="K37" s="91"/>
      <c r="L37" s="92"/>
      <c r="O37" s="90"/>
      <c r="P37" s="91"/>
      <c r="Q37" s="92"/>
    </row>
    <row r="38" spans="1:17" x14ac:dyDescent="0.25">
      <c r="A38" s="61"/>
      <c r="B38" s="78"/>
      <c r="F38" s="80" t="s">
        <v>38</v>
      </c>
      <c r="G38" s="81"/>
      <c r="H38" s="82"/>
      <c r="J38" s="80" t="s">
        <v>49</v>
      </c>
      <c r="K38" s="81"/>
      <c r="L38" s="82"/>
      <c r="O38" s="80" t="s">
        <v>38</v>
      </c>
      <c r="P38" s="81"/>
      <c r="Q38" s="82"/>
    </row>
    <row r="39" spans="1:17" x14ac:dyDescent="0.25">
      <c r="A39" s="61"/>
      <c r="B39" s="78"/>
      <c r="F39" s="80"/>
      <c r="G39" s="81"/>
      <c r="H39" s="82"/>
      <c r="J39" s="80"/>
      <c r="K39" s="81"/>
      <c r="L39" s="82"/>
      <c r="O39" s="90" t="s">
        <v>57</v>
      </c>
      <c r="P39" s="91"/>
      <c r="Q39" s="92"/>
    </row>
    <row r="40" spans="1:17" x14ac:dyDescent="0.25">
      <c r="A40" s="61"/>
      <c r="B40" s="78"/>
      <c r="F40" s="80"/>
      <c r="G40" s="81"/>
      <c r="H40" s="82"/>
      <c r="J40" s="80"/>
      <c r="K40" s="81"/>
      <c r="L40" s="82"/>
      <c r="O40" s="90"/>
      <c r="P40" s="91"/>
      <c r="Q40" s="92"/>
    </row>
    <row r="41" spans="1:17" x14ac:dyDescent="0.25">
      <c r="A41" s="61" t="s">
        <v>103</v>
      </c>
      <c r="B41" s="85" t="s">
        <v>95</v>
      </c>
      <c r="F41" s="80" t="s">
        <v>39</v>
      </c>
      <c r="G41" s="81"/>
      <c r="H41" s="82"/>
      <c r="J41" s="80" t="s">
        <v>50</v>
      </c>
      <c r="K41" s="81"/>
      <c r="L41" s="82"/>
      <c r="O41" s="80" t="s">
        <v>60</v>
      </c>
      <c r="P41" s="81"/>
      <c r="Q41" s="82"/>
    </row>
    <row r="42" spans="1:17" x14ac:dyDescent="0.25">
      <c r="A42" s="61"/>
      <c r="B42" s="85"/>
      <c r="F42" s="80" t="s">
        <v>40</v>
      </c>
      <c r="G42" s="81"/>
      <c r="H42" s="82"/>
      <c r="J42" s="80" t="s">
        <v>55</v>
      </c>
      <c r="K42" s="81"/>
      <c r="L42" s="82"/>
      <c r="O42" s="80"/>
      <c r="P42" s="81"/>
      <c r="Q42" s="82"/>
    </row>
    <row r="43" spans="1:17" x14ac:dyDescent="0.25">
      <c r="A43" s="61"/>
      <c r="B43" s="85"/>
      <c r="F43" s="80" t="s">
        <v>41</v>
      </c>
      <c r="G43" s="81"/>
      <c r="H43" s="82"/>
      <c r="J43" s="80" t="s">
        <v>51</v>
      </c>
      <c r="K43" s="81"/>
      <c r="L43" s="82"/>
      <c r="O43" s="80" t="s">
        <v>61</v>
      </c>
      <c r="P43" s="81"/>
      <c r="Q43" s="82"/>
    </row>
    <row r="44" spans="1:17" x14ac:dyDescent="0.25">
      <c r="A44" s="61" t="s">
        <v>104</v>
      </c>
      <c r="B44" s="78" t="s">
        <v>97</v>
      </c>
      <c r="F44" s="80" t="s">
        <v>42</v>
      </c>
      <c r="G44" s="81"/>
      <c r="H44" s="82"/>
      <c r="J44" s="80" t="s">
        <v>42</v>
      </c>
      <c r="K44" s="81"/>
      <c r="L44" s="82"/>
      <c r="O44" s="80"/>
      <c r="P44" s="81"/>
      <c r="Q44" s="82"/>
    </row>
    <row r="45" spans="1:17" x14ac:dyDescent="0.25">
      <c r="B45" s="78"/>
      <c r="F45" s="80" t="s">
        <v>43</v>
      </c>
      <c r="G45" s="81"/>
      <c r="H45" s="82"/>
      <c r="J45" s="80" t="s">
        <v>54</v>
      </c>
      <c r="K45" s="81"/>
      <c r="L45" s="82"/>
      <c r="O45" s="80" t="s">
        <v>59</v>
      </c>
      <c r="P45" s="81"/>
      <c r="Q45" s="82"/>
    </row>
    <row r="46" spans="1:17" x14ac:dyDescent="0.25">
      <c r="A46" s="22" t="s">
        <v>105</v>
      </c>
      <c r="B46" s="85" t="s">
        <v>96</v>
      </c>
      <c r="F46" s="62"/>
      <c r="G46" s="63"/>
      <c r="H46" s="64"/>
      <c r="J46" s="80" t="s">
        <v>52</v>
      </c>
      <c r="K46" s="81"/>
      <c r="L46" s="82"/>
      <c r="O46" s="80" t="s">
        <v>58</v>
      </c>
      <c r="P46" s="81"/>
      <c r="Q46" s="82"/>
    </row>
    <row r="47" spans="1:17" x14ac:dyDescent="0.25">
      <c r="B47" s="85"/>
      <c r="F47" s="62"/>
      <c r="G47" s="63"/>
      <c r="H47" s="64"/>
      <c r="J47" s="62"/>
      <c r="K47" s="63"/>
      <c r="L47" s="64"/>
      <c r="O47" s="62"/>
      <c r="P47" s="63"/>
      <c r="Q47" s="64"/>
    </row>
    <row r="48" spans="1:17" x14ac:dyDescent="0.25">
      <c r="A48" s="22" t="s">
        <v>106</v>
      </c>
      <c r="B48" s="22" t="s">
        <v>98</v>
      </c>
      <c r="F48" s="80" t="s">
        <v>109</v>
      </c>
      <c r="G48" s="81"/>
      <c r="H48" s="82"/>
      <c r="J48" s="80" t="s">
        <v>110</v>
      </c>
      <c r="K48" s="81"/>
      <c r="L48" s="82"/>
      <c r="O48" s="80" t="s">
        <v>109</v>
      </c>
      <c r="P48" s="81"/>
      <c r="Q48" s="82"/>
    </row>
    <row r="49" spans="1:17" x14ac:dyDescent="0.25">
      <c r="A49" s="22" t="s">
        <v>107</v>
      </c>
      <c r="B49" s="78" t="s">
        <v>90</v>
      </c>
      <c r="F49" s="80" t="s">
        <v>44</v>
      </c>
      <c r="G49" s="81"/>
      <c r="H49" s="82"/>
      <c r="J49" s="80" t="s">
        <v>53</v>
      </c>
      <c r="K49" s="81"/>
      <c r="L49" s="82"/>
      <c r="O49" s="80"/>
      <c r="P49" s="81"/>
      <c r="Q49" s="82"/>
    </row>
    <row r="50" spans="1:17" x14ac:dyDescent="0.25">
      <c r="B50" s="78"/>
      <c r="F50" s="101"/>
      <c r="G50" s="102"/>
      <c r="H50" s="103"/>
      <c r="J50" s="101"/>
      <c r="K50" s="102"/>
      <c r="L50" s="103"/>
      <c r="O50" s="101"/>
      <c r="P50" s="102"/>
      <c r="Q50" s="103"/>
    </row>
    <row r="51" spans="1:17" x14ac:dyDescent="0.25">
      <c r="H51" s="57"/>
      <c r="L51" s="57"/>
      <c r="Q51" s="57"/>
    </row>
    <row r="52" spans="1:17" x14ac:dyDescent="0.25">
      <c r="H52" s="57"/>
      <c r="L52" s="57"/>
      <c r="Q52" s="57"/>
    </row>
    <row r="53" spans="1:17" x14ac:dyDescent="0.25">
      <c r="H53" s="57"/>
      <c r="L53" s="57"/>
      <c r="Q53" s="57"/>
    </row>
    <row r="54" spans="1:17" ht="29.25" customHeight="1" x14ac:dyDescent="0.25">
      <c r="B54" s="66" t="s">
        <v>111</v>
      </c>
      <c r="L54" s="57"/>
      <c r="Q54" s="57"/>
    </row>
    <row r="55" spans="1:17" ht="30" x14ac:dyDescent="0.25">
      <c r="B55" s="67" t="s">
        <v>20</v>
      </c>
      <c r="F55" s="68" t="s">
        <v>23</v>
      </c>
      <c r="G55" s="95" t="s">
        <v>19</v>
      </c>
      <c r="H55" s="98">
        <v>290</v>
      </c>
      <c r="L55" s="57"/>
      <c r="Q55" s="57"/>
    </row>
    <row r="56" spans="1:17" x14ac:dyDescent="0.25">
      <c r="B56" s="69" t="s">
        <v>21</v>
      </c>
      <c r="F56" s="70">
        <v>25000</v>
      </c>
      <c r="G56" s="96"/>
      <c r="H56" s="99"/>
      <c r="L56" s="57"/>
      <c r="Q56" s="57"/>
    </row>
    <row r="57" spans="1:17" x14ac:dyDescent="0.25">
      <c r="B57" s="71" t="s">
        <v>22</v>
      </c>
      <c r="F57" s="72">
        <v>5000</v>
      </c>
      <c r="G57" s="97"/>
      <c r="H57" s="100"/>
      <c r="L57" s="57"/>
      <c r="Q57" s="57"/>
    </row>
    <row r="58" spans="1:17" ht="15" customHeight="1" x14ac:dyDescent="0.25">
      <c r="B58" s="93" t="s">
        <v>26</v>
      </c>
      <c r="F58" s="22" t="s">
        <v>24</v>
      </c>
      <c r="L58" s="57"/>
      <c r="Q58" s="57"/>
    </row>
    <row r="59" spans="1:17" x14ac:dyDescent="0.25">
      <c r="B59" s="94"/>
      <c r="F59" s="22" t="s">
        <v>25</v>
      </c>
      <c r="L59" s="57"/>
      <c r="Q59" s="57"/>
    </row>
    <row r="60" spans="1:17" x14ac:dyDescent="0.25">
      <c r="B60" s="94"/>
      <c r="F60" s="22" t="s">
        <v>27</v>
      </c>
      <c r="L60" s="57"/>
      <c r="Q60" s="57"/>
    </row>
    <row r="61" spans="1:17" x14ac:dyDescent="0.25">
      <c r="L61" s="57"/>
      <c r="Q61" s="57"/>
    </row>
    <row r="62" spans="1:17" x14ac:dyDescent="0.25">
      <c r="L62" s="57"/>
      <c r="Q62" s="57"/>
    </row>
    <row r="63" spans="1:17" x14ac:dyDescent="0.25">
      <c r="L63" s="57"/>
      <c r="Q63" s="57"/>
    </row>
    <row r="65" spans="4:14" x14ac:dyDescent="0.25">
      <c r="E65" s="22" t="s">
        <v>112</v>
      </c>
    </row>
    <row r="66" spans="4:14" x14ac:dyDescent="0.25">
      <c r="E66" s="73" t="s">
        <v>117</v>
      </c>
    </row>
    <row r="67" spans="4:14" x14ac:dyDescent="0.25">
      <c r="E67" s="73" t="s">
        <v>118</v>
      </c>
    </row>
    <row r="68" spans="4:14" x14ac:dyDescent="0.25">
      <c r="E68" s="73" t="s">
        <v>115</v>
      </c>
    </row>
    <row r="70" spans="4:14" x14ac:dyDescent="0.25">
      <c r="E70" s="22" t="s">
        <v>116</v>
      </c>
    </row>
    <row r="71" spans="4:14" ht="15.75" x14ac:dyDescent="0.25">
      <c r="D71" s="74">
        <v>1</v>
      </c>
      <c r="E71" s="75">
        <v>0</v>
      </c>
      <c r="N71" s="75">
        <v>0</v>
      </c>
    </row>
    <row r="72" spans="4:14" x14ac:dyDescent="0.25">
      <c r="D72" s="76">
        <v>2</v>
      </c>
      <c r="E72" s="75">
        <v>5.7999999999999996E-3</v>
      </c>
      <c r="N72" s="75">
        <v>0.02</v>
      </c>
    </row>
    <row r="73" spans="4:14" x14ac:dyDescent="0.25">
      <c r="D73" s="76">
        <v>3</v>
      </c>
      <c r="E73" s="75">
        <v>1.15E-2</v>
      </c>
      <c r="N73" s="75">
        <v>0.03</v>
      </c>
    </row>
    <row r="74" spans="4:14" x14ac:dyDescent="0.25">
      <c r="D74" s="76">
        <v>4</v>
      </c>
      <c r="E74" s="75">
        <v>1.72E-2</v>
      </c>
      <c r="N74" s="75">
        <v>0.04</v>
      </c>
    </row>
    <row r="75" spans="4:14" x14ac:dyDescent="0.25">
      <c r="D75" s="76">
        <v>5</v>
      </c>
      <c r="E75" s="75">
        <v>2.2800000000000001E-2</v>
      </c>
      <c r="N75" s="75">
        <v>0.05</v>
      </c>
    </row>
    <row r="76" spans="4:14" x14ac:dyDescent="0.25">
      <c r="D76" s="76">
        <v>6</v>
      </c>
      <c r="E76" s="75">
        <v>2.8400000000000002E-2</v>
      </c>
      <c r="N76" s="75">
        <v>0.06</v>
      </c>
    </row>
    <row r="77" spans="4:14" x14ac:dyDescent="0.25">
      <c r="D77" s="76">
        <v>7</v>
      </c>
      <c r="E77" s="75">
        <v>4.0399999999999998E-2</v>
      </c>
      <c r="N77" s="75">
        <v>7.0000000000000007E-2</v>
      </c>
    </row>
    <row r="78" spans="4:14" x14ac:dyDescent="0.25">
      <c r="D78" s="76">
        <v>8</v>
      </c>
      <c r="E78" s="75">
        <v>5.3699999999999998E-2</v>
      </c>
      <c r="N78" s="75">
        <v>0.08</v>
      </c>
    </row>
    <row r="79" spans="4:14" x14ac:dyDescent="0.25">
      <c r="D79" s="76">
        <v>9</v>
      </c>
      <c r="E79" s="75">
        <v>6.8400000000000002E-2</v>
      </c>
      <c r="N79" s="75">
        <v>0.09</v>
      </c>
    </row>
    <row r="80" spans="4:14" x14ac:dyDescent="0.25">
      <c r="D80" s="76">
        <v>10</v>
      </c>
      <c r="E80" s="75">
        <v>8.4199999999999997E-2</v>
      </c>
      <c r="N80" s="75">
        <v>0.1</v>
      </c>
    </row>
  </sheetData>
  <mergeCells count="56">
    <mergeCell ref="G2:Q2"/>
    <mergeCell ref="G3:Q3"/>
    <mergeCell ref="B29:B31"/>
    <mergeCell ref="F34:H34"/>
    <mergeCell ref="J34:L34"/>
    <mergeCell ref="O34:Q34"/>
    <mergeCell ref="J35:L35"/>
    <mergeCell ref="O35:Q35"/>
    <mergeCell ref="F36:H37"/>
    <mergeCell ref="J36:L37"/>
    <mergeCell ref="O36:Q37"/>
    <mergeCell ref="J38:L38"/>
    <mergeCell ref="O38:Q38"/>
    <mergeCell ref="F39:H39"/>
    <mergeCell ref="J39:L39"/>
    <mergeCell ref="O39:Q40"/>
    <mergeCell ref="F40:H40"/>
    <mergeCell ref="J40:L40"/>
    <mergeCell ref="J41:L41"/>
    <mergeCell ref="O41:Q41"/>
    <mergeCell ref="F42:H42"/>
    <mergeCell ref="J42:L42"/>
    <mergeCell ref="O42:Q42"/>
    <mergeCell ref="J43:L43"/>
    <mergeCell ref="O43:Q43"/>
    <mergeCell ref="F44:H44"/>
    <mergeCell ref="J44:L44"/>
    <mergeCell ref="O44:Q44"/>
    <mergeCell ref="J45:L45"/>
    <mergeCell ref="O45:Q45"/>
    <mergeCell ref="J46:L46"/>
    <mergeCell ref="O46:Q46"/>
    <mergeCell ref="F48:H48"/>
    <mergeCell ref="J48:L48"/>
    <mergeCell ref="O48:Q48"/>
    <mergeCell ref="J49:L49"/>
    <mergeCell ref="O49:Q49"/>
    <mergeCell ref="F50:H50"/>
    <mergeCell ref="J50:L50"/>
    <mergeCell ref="O50:Q50"/>
    <mergeCell ref="G55:G57"/>
    <mergeCell ref="H55:H57"/>
    <mergeCell ref="B58:B60"/>
    <mergeCell ref="A6:B6"/>
    <mergeCell ref="B35:B36"/>
    <mergeCell ref="B37:B40"/>
    <mergeCell ref="B41:B43"/>
    <mergeCell ref="B44:B45"/>
    <mergeCell ref="B46:B47"/>
    <mergeCell ref="B49:B50"/>
    <mergeCell ref="F49:H49"/>
    <mergeCell ref="F45:H45"/>
    <mergeCell ref="F43:H43"/>
    <mergeCell ref="F41:H41"/>
    <mergeCell ref="F38:H38"/>
    <mergeCell ref="F35:H35"/>
  </mergeCells>
  <dataValidations count="2">
    <dataValidation type="list" allowBlank="1" showInputMessage="1" showErrorMessage="1" prompt="Número de pagos" sqref="G32 K32 P32">
      <formula1>$D$71:$D$80</formula1>
    </dataValidation>
    <dataValidation type="list" allowBlank="1" showInputMessage="1" showErrorMessage="1" prompt="Si omite este campo se calculará la prima con recargo_x000a_" sqref="G31">
      <formula1>$E$66:$E$68</formula1>
    </dataValidation>
  </dataValidations>
  <pageMargins left="0.70866141732283472" right="0.70866141732283472" top="0.74803149606299213" bottom="0.74803149606299213" header="0.31496062992125984" footer="0.31496062992125984"/>
  <pageSetup scale="51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zoomScale="80" zoomScaleNormal="80" workbookViewId="0">
      <selection activeCell="B8" sqref="B8:F16"/>
    </sheetView>
  </sheetViews>
  <sheetFormatPr baseColWidth="10" defaultRowHeight="15" x14ac:dyDescent="0.25"/>
  <cols>
    <col min="1" max="1" width="2.140625" style="22" customWidth="1"/>
    <col min="2" max="2" width="43.85546875" style="22" customWidth="1"/>
    <col min="3" max="3" width="4.5703125" style="22" customWidth="1"/>
    <col min="4" max="5" width="4.5703125" style="22" hidden="1" customWidth="1"/>
    <col min="6" max="6" width="29" style="22" customWidth="1"/>
    <col min="7" max="7" width="16.42578125" style="22" customWidth="1"/>
    <col min="8" max="8" width="15.7109375" style="22" customWidth="1"/>
    <col min="9" max="9" width="2.42578125" style="22" customWidth="1"/>
    <col min="10" max="10" width="29" style="22" customWidth="1"/>
    <col min="11" max="11" width="16.42578125" style="22" customWidth="1"/>
    <col min="12" max="12" width="15.7109375" style="22" customWidth="1"/>
    <col min="13" max="16384" width="11.42578125" style="22"/>
  </cols>
  <sheetData>
    <row r="1" spans="1:12" x14ac:dyDescent="0.25">
      <c r="L1" s="23">
        <f ca="1">TODAY()</f>
        <v>42163</v>
      </c>
    </row>
    <row r="2" spans="1:12" x14ac:dyDescent="0.25">
      <c r="G2" s="79" t="s">
        <v>34</v>
      </c>
      <c r="H2" s="79"/>
      <c r="I2" s="79"/>
      <c r="J2" s="79"/>
      <c r="K2" s="79"/>
      <c r="L2" s="79"/>
    </row>
    <row r="3" spans="1:12" x14ac:dyDescent="0.25">
      <c r="G3" s="86" t="s">
        <v>35</v>
      </c>
      <c r="H3" s="86"/>
      <c r="I3" s="86"/>
      <c r="J3" s="86"/>
      <c r="K3" s="86"/>
      <c r="L3" s="86"/>
    </row>
    <row r="4" spans="1:12" ht="15" customHeight="1" x14ac:dyDescent="0.25"/>
    <row r="5" spans="1:12" x14ac:dyDescent="0.25">
      <c r="A5" s="24" t="s">
        <v>84</v>
      </c>
    </row>
    <row r="6" spans="1:12" s="25" customFormat="1" ht="33" customHeight="1" x14ac:dyDescent="0.25">
      <c r="A6" s="83" t="s">
        <v>94</v>
      </c>
      <c r="B6" s="83"/>
    </row>
    <row r="7" spans="1:12" x14ac:dyDescent="0.25">
      <c r="A7" s="26"/>
      <c r="B7" s="27" t="s">
        <v>0</v>
      </c>
      <c r="F7" s="28" t="s">
        <v>1</v>
      </c>
      <c r="G7" s="29" t="s">
        <v>2</v>
      </c>
      <c r="H7" s="30" t="s">
        <v>3</v>
      </c>
      <c r="J7" s="28" t="s">
        <v>1</v>
      </c>
      <c r="K7" s="29" t="s">
        <v>2</v>
      </c>
      <c r="L7" s="30" t="s">
        <v>3</v>
      </c>
    </row>
    <row r="8" spans="1:12" s="33" customFormat="1" x14ac:dyDescent="0.25">
      <c r="A8" s="31"/>
      <c r="B8" s="32"/>
      <c r="F8" s="32"/>
      <c r="G8" s="34"/>
      <c r="H8" s="35"/>
      <c r="J8" s="32"/>
      <c r="K8" s="34"/>
      <c r="L8" s="35"/>
    </row>
    <row r="9" spans="1:12" s="33" customFormat="1" ht="15" customHeight="1" x14ac:dyDescent="0.25">
      <c r="A9" s="31"/>
      <c r="B9" s="32" t="s">
        <v>4</v>
      </c>
      <c r="F9" s="19">
        <v>1000000</v>
      </c>
      <c r="G9" s="38">
        <v>1.8E-3</v>
      </c>
      <c r="H9" s="36">
        <f>SUM(F9*G9)</f>
        <v>1800</v>
      </c>
      <c r="J9" s="37">
        <f>+F9</f>
        <v>1000000</v>
      </c>
      <c r="K9" s="38">
        <v>3.0000000000000001E-3</v>
      </c>
      <c r="L9" s="36">
        <f>SUM(J9*K9)</f>
        <v>3000</v>
      </c>
    </row>
    <row r="10" spans="1:12" s="33" customFormat="1" x14ac:dyDescent="0.25">
      <c r="A10" s="31"/>
      <c r="B10" s="32" t="s">
        <v>62</v>
      </c>
      <c r="F10" s="37">
        <v>100000</v>
      </c>
      <c r="G10" s="38">
        <v>1.8E-3</v>
      </c>
      <c r="H10" s="36">
        <f>SUM(F10*G10)</f>
        <v>180</v>
      </c>
      <c r="J10" s="37">
        <v>78000</v>
      </c>
      <c r="K10" s="38">
        <v>3.0000000000000001E-3</v>
      </c>
      <c r="L10" s="36">
        <f>SUM(J10*K10)</f>
        <v>234</v>
      </c>
    </row>
    <row r="11" spans="1:12" s="33" customFormat="1" x14ac:dyDescent="0.25">
      <c r="A11" s="31"/>
      <c r="B11" s="32"/>
      <c r="F11" s="105" t="s">
        <v>91</v>
      </c>
      <c r="G11" s="38"/>
      <c r="H11" s="39"/>
      <c r="J11" s="104" t="s">
        <v>92</v>
      </c>
      <c r="K11" s="38"/>
      <c r="L11" s="39"/>
    </row>
    <row r="12" spans="1:12" s="33" customFormat="1" x14ac:dyDescent="0.25">
      <c r="A12" s="31"/>
      <c r="B12" s="40" t="s">
        <v>10</v>
      </c>
      <c r="F12" s="105"/>
      <c r="G12" s="38"/>
      <c r="H12" s="39"/>
      <c r="J12" s="104"/>
      <c r="K12" s="38"/>
      <c r="L12" s="39"/>
    </row>
    <row r="13" spans="1:12" s="33" customFormat="1" x14ac:dyDescent="0.25">
      <c r="A13" s="31"/>
      <c r="B13" s="32" t="s">
        <v>7</v>
      </c>
      <c r="F13" s="37">
        <v>10000</v>
      </c>
      <c r="G13" s="38"/>
      <c r="H13" s="39" t="s">
        <v>11</v>
      </c>
      <c r="J13" s="37">
        <v>10000</v>
      </c>
      <c r="K13" s="38"/>
      <c r="L13" s="39" t="s">
        <v>11</v>
      </c>
    </row>
    <row r="14" spans="1:12" s="33" customFormat="1" x14ac:dyDescent="0.25">
      <c r="A14" s="31"/>
      <c r="B14" s="32" t="s">
        <v>31</v>
      </c>
      <c r="F14" s="37">
        <v>100000</v>
      </c>
      <c r="G14" s="38"/>
      <c r="H14" s="39" t="s">
        <v>11</v>
      </c>
      <c r="J14" s="37">
        <v>100000</v>
      </c>
      <c r="K14" s="38"/>
      <c r="L14" s="39" t="s">
        <v>11</v>
      </c>
    </row>
    <row r="15" spans="1:12" s="33" customFormat="1" x14ac:dyDescent="0.25">
      <c r="A15" s="31"/>
      <c r="B15" s="42"/>
      <c r="F15" s="37"/>
      <c r="G15" s="38"/>
      <c r="H15" s="39"/>
      <c r="J15" s="37"/>
      <c r="K15" s="38"/>
      <c r="L15" s="36"/>
    </row>
    <row r="16" spans="1:12" s="47" customFormat="1" ht="32.25" customHeight="1" x14ac:dyDescent="0.25">
      <c r="A16" s="45"/>
      <c r="B16" s="46" t="s">
        <v>30</v>
      </c>
      <c r="F16" s="48" t="s">
        <v>11</v>
      </c>
      <c r="G16" s="49"/>
      <c r="H16" s="50" t="s">
        <v>11</v>
      </c>
      <c r="J16" s="48" t="s">
        <v>46</v>
      </c>
      <c r="K16" s="49"/>
      <c r="L16" s="50" t="s">
        <v>11</v>
      </c>
    </row>
    <row r="17" spans="1:12" s="33" customFormat="1" x14ac:dyDescent="0.25">
      <c r="G17" s="51" t="s">
        <v>12</v>
      </c>
      <c r="H17" s="52">
        <f>IF(SUM(H8:H16)&lt;300,300,(SUM(H8:H16)))</f>
        <v>1980</v>
      </c>
      <c r="I17" s="53"/>
      <c r="K17" s="51" t="s">
        <v>12</v>
      </c>
      <c r="L17" s="52">
        <f>IF(SUM(L8:L16)&lt;300,300,(SUM(L8:L16)))</f>
        <v>3234</v>
      </c>
    </row>
    <row r="18" spans="1:12" s="33" customFormat="1" x14ac:dyDescent="0.25">
      <c r="G18" s="54" t="s">
        <v>14</v>
      </c>
      <c r="H18" s="52">
        <f>+H17*5%</f>
        <v>99</v>
      </c>
      <c r="K18" s="54" t="s">
        <v>14</v>
      </c>
      <c r="L18" s="52">
        <f>+L17*5%</f>
        <v>161.70000000000002</v>
      </c>
    </row>
    <row r="19" spans="1:12" s="33" customFormat="1" x14ac:dyDescent="0.25">
      <c r="G19" s="54" t="s">
        <v>15</v>
      </c>
      <c r="H19" s="52">
        <f>+SUM(H9:H10)*2%</f>
        <v>39.6</v>
      </c>
      <c r="K19" s="54" t="s">
        <v>15</v>
      </c>
      <c r="L19" s="52">
        <f>+SUM(L8:L10)*2%</f>
        <v>64.680000000000007</v>
      </c>
    </row>
    <row r="20" spans="1:12" ht="15" customHeight="1" x14ac:dyDescent="0.25">
      <c r="A20" s="55" t="s">
        <v>100</v>
      </c>
      <c r="G20" s="56" t="s">
        <v>16</v>
      </c>
      <c r="H20" s="57">
        <f>IF(G23=E67,0,(H17*(VLOOKUP(G24,D71:E80,2))))</f>
        <v>0</v>
      </c>
      <c r="K20" s="56" t="s">
        <v>16</v>
      </c>
      <c r="L20" s="57">
        <v>0</v>
      </c>
    </row>
    <row r="21" spans="1:12" ht="15" customHeight="1" x14ac:dyDescent="0.25">
      <c r="A21" s="22" t="s">
        <v>101</v>
      </c>
      <c r="B21" s="84" t="s">
        <v>93</v>
      </c>
      <c r="G21" s="56" t="s">
        <v>17</v>
      </c>
      <c r="H21" s="57">
        <f>+SUM(H17:H20)*12%</f>
        <v>254.23199999999997</v>
      </c>
      <c r="K21" s="56" t="s">
        <v>17</v>
      </c>
      <c r="L21" s="57">
        <f>+SUM(L17:L20)*12%</f>
        <v>415.24559999999997</v>
      </c>
    </row>
    <row r="22" spans="1:12" ht="15" customHeight="1" x14ac:dyDescent="0.25">
      <c r="A22" s="61"/>
      <c r="B22" s="84"/>
      <c r="F22" s="58"/>
      <c r="G22" s="59" t="s">
        <v>18</v>
      </c>
      <c r="H22" s="60">
        <f>SUM(H17:H21)</f>
        <v>2372.8319999999999</v>
      </c>
      <c r="J22" s="58"/>
      <c r="K22" s="59" t="s">
        <v>18</v>
      </c>
      <c r="L22" s="60">
        <f>SUM(L17:L21)</f>
        <v>3875.6255999999994</v>
      </c>
    </row>
    <row r="23" spans="1:12" x14ac:dyDescent="0.25">
      <c r="A23" s="61" t="s">
        <v>102</v>
      </c>
      <c r="B23" s="78" t="s">
        <v>99</v>
      </c>
      <c r="F23" s="56" t="s">
        <v>113</v>
      </c>
      <c r="G23" s="21" t="s">
        <v>118</v>
      </c>
      <c r="H23" s="57"/>
      <c r="K23" s="56"/>
      <c r="L23" s="57"/>
    </row>
    <row r="24" spans="1:12" x14ac:dyDescent="0.25">
      <c r="A24" s="61"/>
      <c r="B24" s="78"/>
      <c r="F24" s="56" t="s">
        <v>114</v>
      </c>
      <c r="G24" s="21">
        <v>7</v>
      </c>
      <c r="H24" s="57">
        <f>+IF(H22/G24&gt;250,H22/G24,"El fraccionamiento no es valido")</f>
        <v>338.976</v>
      </c>
      <c r="J24" s="56" t="s">
        <v>114</v>
      </c>
      <c r="K24" s="21">
        <v>5</v>
      </c>
      <c r="L24" s="57">
        <f>+IF(L22/K24&gt;250,L22/K24,"El fraccionamiento no es valido")</f>
        <v>775.12511999999992</v>
      </c>
    </row>
    <row r="25" spans="1:12" x14ac:dyDescent="0.25">
      <c r="A25" s="61"/>
      <c r="B25" s="78"/>
      <c r="G25" s="56"/>
      <c r="H25" s="57"/>
      <c r="K25" s="56"/>
      <c r="L25" s="57"/>
    </row>
    <row r="26" spans="1:12" ht="15" customHeight="1" x14ac:dyDescent="0.25">
      <c r="A26" s="61"/>
      <c r="B26" s="78"/>
      <c r="F26" s="87" t="s">
        <v>33</v>
      </c>
      <c r="G26" s="88"/>
      <c r="H26" s="89"/>
      <c r="J26" s="87" t="s">
        <v>33</v>
      </c>
      <c r="K26" s="88"/>
      <c r="L26" s="89"/>
    </row>
    <row r="27" spans="1:12" ht="15" customHeight="1" x14ac:dyDescent="0.25">
      <c r="A27" s="61" t="s">
        <v>103</v>
      </c>
      <c r="B27" s="85" t="s">
        <v>95</v>
      </c>
      <c r="F27" s="80"/>
      <c r="G27" s="81"/>
      <c r="H27" s="82"/>
      <c r="J27" s="80"/>
      <c r="K27" s="81"/>
      <c r="L27" s="82"/>
    </row>
    <row r="28" spans="1:12" ht="15" customHeight="1" x14ac:dyDescent="0.25">
      <c r="A28" s="61"/>
      <c r="B28" s="85"/>
      <c r="F28" s="90" t="s">
        <v>37</v>
      </c>
      <c r="G28" s="91"/>
      <c r="H28" s="92"/>
      <c r="J28" s="90" t="s">
        <v>48</v>
      </c>
      <c r="K28" s="91"/>
      <c r="L28" s="92"/>
    </row>
    <row r="29" spans="1:12" ht="15" customHeight="1" x14ac:dyDescent="0.25">
      <c r="A29" s="61"/>
      <c r="B29" s="85"/>
      <c r="F29" s="90"/>
      <c r="G29" s="91"/>
      <c r="H29" s="92"/>
      <c r="J29" s="90"/>
      <c r="K29" s="91"/>
      <c r="L29" s="92"/>
    </row>
    <row r="30" spans="1:12" x14ac:dyDescent="0.25">
      <c r="A30" s="61" t="s">
        <v>104</v>
      </c>
      <c r="B30" s="78" t="s">
        <v>97</v>
      </c>
      <c r="F30" s="80" t="s">
        <v>38</v>
      </c>
      <c r="G30" s="81"/>
      <c r="H30" s="82"/>
      <c r="J30" s="80" t="s">
        <v>49</v>
      </c>
      <c r="K30" s="81"/>
      <c r="L30" s="82"/>
    </row>
    <row r="31" spans="1:12" ht="15" customHeight="1" x14ac:dyDescent="0.25">
      <c r="B31" s="78"/>
      <c r="F31" s="80"/>
      <c r="G31" s="81"/>
      <c r="H31" s="82"/>
      <c r="J31" s="80"/>
      <c r="K31" s="81"/>
      <c r="L31" s="82"/>
    </row>
    <row r="32" spans="1:12" x14ac:dyDescent="0.25">
      <c r="A32" s="22" t="s">
        <v>105</v>
      </c>
      <c r="B32" s="85" t="s">
        <v>96</v>
      </c>
      <c r="F32" s="80"/>
      <c r="G32" s="81"/>
      <c r="H32" s="82"/>
      <c r="J32" s="80"/>
      <c r="K32" s="81"/>
      <c r="L32" s="82"/>
    </row>
    <row r="33" spans="1:12" ht="15" customHeight="1" x14ac:dyDescent="0.25">
      <c r="B33" s="85"/>
      <c r="F33" s="80" t="s">
        <v>41</v>
      </c>
      <c r="G33" s="81"/>
      <c r="H33" s="82"/>
      <c r="J33" s="80" t="s">
        <v>51</v>
      </c>
      <c r="K33" s="81"/>
      <c r="L33" s="82"/>
    </row>
    <row r="34" spans="1:12" ht="15" customHeight="1" x14ac:dyDescent="0.25">
      <c r="A34" s="22" t="s">
        <v>106</v>
      </c>
      <c r="B34" s="22" t="s">
        <v>98</v>
      </c>
      <c r="F34" s="80" t="s">
        <v>42</v>
      </c>
      <c r="G34" s="81"/>
      <c r="H34" s="82"/>
      <c r="J34" s="80" t="s">
        <v>42</v>
      </c>
      <c r="K34" s="81"/>
      <c r="L34" s="82"/>
    </row>
    <row r="35" spans="1:12" x14ac:dyDescent="0.25">
      <c r="A35" s="22" t="s">
        <v>107</v>
      </c>
      <c r="B35" s="78" t="s">
        <v>90</v>
      </c>
      <c r="F35" s="80" t="s">
        <v>63</v>
      </c>
      <c r="G35" s="81"/>
      <c r="H35" s="82"/>
      <c r="J35" s="80" t="s">
        <v>52</v>
      </c>
      <c r="K35" s="81"/>
      <c r="L35" s="82"/>
    </row>
    <row r="36" spans="1:12" ht="15.75" customHeight="1" x14ac:dyDescent="0.25">
      <c r="B36" s="78"/>
      <c r="F36" s="101"/>
      <c r="G36" s="102"/>
      <c r="H36" s="103"/>
      <c r="J36" s="101"/>
      <c r="K36" s="102"/>
      <c r="L36" s="103"/>
    </row>
    <row r="37" spans="1:12" x14ac:dyDescent="0.25">
      <c r="H37" s="57"/>
      <c r="L37" s="57"/>
    </row>
    <row r="38" spans="1:12" ht="15" customHeight="1" x14ac:dyDescent="0.25">
      <c r="H38" s="57"/>
      <c r="L38" s="57"/>
    </row>
    <row r="39" spans="1:12" x14ac:dyDescent="0.25">
      <c r="H39" s="57"/>
      <c r="L39" s="57"/>
    </row>
    <row r="40" spans="1:12" ht="29.25" customHeight="1" x14ac:dyDescent="0.25">
      <c r="B40" s="66" t="s">
        <v>111</v>
      </c>
      <c r="L40" s="57"/>
    </row>
    <row r="41" spans="1:12" ht="15" customHeight="1" x14ac:dyDescent="0.25">
      <c r="B41" s="67" t="s">
        <v>20</v>
      </c>
      <c r="F41" s="68" t="s">
        <v>23</v>
      </c>
      <c r="G41" s="95" t="s">
        <v>19</v>
      </c>
      <c r="H41" s="98">
        <v>290</v>
      </c>
      <c r="L41" s="57"/>
    </row>
    <row r="42" spans="1:12" x14ac:dyDescent="0.25">
      <c r="B42" s="69" t="s">
        <v>21</v>
      </c>
      <c r="F42" s="70">
        <v>25000</v>
      </c>
      <c r="G42" s="96"/>
      <c r="H42" s="99"/>
      <c r="L42" s="57"/>
    </row>
    <row r="43" spans="1:12" x14ac:dyDescent="0.25">
      <c r="B43" s="71" t="s">
        <v>22</v>
      </c>
      <c r="F43" s="72">
        <v>5000</v>
      </c>
      <c r="G43" s="97"/>
      <c r="H43" s="100"/>
      <c r="L43" s="57"/>
    </row>
    <row r="44" spans="1:12" ht="15" customHeight="1" x14ac:dyDescent="0.25">
      <c r="B44" s="93" t="s">
        <v>26</v>
      </c>
      <c r="F44" s="22" t="s">
        <v>24</v>
      </c>
      <c r="L44" s="57"/>
    </row>
    <row r="45" spans="1:12" x14ac:dyDescent="0.25">
      <c r="B45" s="94"/>
      <c r="F45" s="22" t="s">
        <v>25</v>
      </c>
      <c r="L45" s="57"/>
    </row>
    <row r="46" spans="1:12" x14ac:dyDescent="0.25">
      <c r="B46" s="94"/>
      <c r="F46" s="22" t="s">
        <v>27</v>
      </c>
      <c r="L46" s="57"/>
    </row>
    <row r="47" spans="1:12" x14ac:dyDescent="0.25">
      <c r="L47" s="57"/>
    </row>
    <row r="48" spans="1:12" x14ac:dyDescent="0.25">
      <c r="L48" s="57"/>
    </row>
    <row r="49" spans="12:12" x14ac:dyDescent="0.25">
      <c r="L49" s="57"/>
    </row>
    <row r="65" spans="4:5" x14ac:dyDescent="0.25">
      <c r="E65" s="22" t="s">
        <v>112</v>
      </c>
    </row>
    <row r="66" spans="4:5" x14ac:dyDescent="0.25">
      <c r="E66" s="73" t="s">
        <v>117</v>
      </c>
    </row>
    <row r="67" spans="4:5" x14ac:dyDescent="0.25">
      <c r="E67" s="73" t="s">
        <v>118</v>
      </c>
    </row>
    <row r="68" spans="4:5" x14ac:dyDescent="0.25">
      <c r="E68" s="73" t="s">
        <v>115</v>
      </c>
    </row>
    <row r="70" spans="4:5" x14ac:dyDescent="0.25">
      <c r="E70" s="22" t="s">
        <v>116</v>
      </c>
    </row>
    <row r="71" spans="4:5" ht="15.75" x14ac:dyDescent="0.25">
      <c r="D71" s="74">
        <v>1</v>
      </c>
      <c r="E71" s="75">
        <v>0</v>
      </c>
    </row>
    <row r="72" spans="4:5" x14ac:dyDescent="0.25">
      <c r="D72" s="76">
        <v>2</v>
      </c>
      <c r="E72" s="75">
        <v>5.7999999999999996E-3</v>
      </c>
    </row>
    <row r="73" spans="4:5" x14ac:dyDescent="0.25">
      <c r="D73" s="76">
        <v>3</v>
      </c>
      <c r="E73" s="75">
        <v>1.15E-2</v>
      </c>
    </row>
    <row r="74" spans="4:5" x14ac:dyDescent="0.25">
      <c r="D74" s="76">
        <v>4</v>
      </c>
      <c r="E74" s="75">
        <v>1.72E-2</v>
      </c>
    </row>
    <row r="75" spans="4:5" x14ac:dyDescent="0.25">
      <c r="D75" s="76">
        <v>5</v>
      </c>
      <c r="E75" s="75">
        <v>2.2800000000000001E-2</v>
      </c>
    </row>
    <row r="76" spans="4:5" x14ac:dyDescent="0.25">
      <c r="D76" s="76">
        <v>6</v>
      </c>
      <c r="E76" s="75">
        <v>2.8400000000000002E-2</v>
      </c>
    </row>
    <row r="77" spans="4:5" x14ac:dyDescent="0.25">
      <c r="D77" s="76">
        <v>7</v>
      </c>
      <c r="E77" s="75">
        <v>4.0399999999999998E-2</v>
      </c>
    </row>
    <row r="78" spans="4:5" x14ac:dyDescent="0.25">
      <c r="D78" s="76">
        <v>8</v>
      </c>
      <c r="E78" s="75">
        <v>5.3699999999999998E-2</v>
      </c>
    </row>
    <row r="79" spans="4:5" x14ac:dyDescent="0.25">
      <c r="D79" s="76">
        <v>9</v>
      </c>
      <c r="E79" s="75">
        <v>6.8400000000000002E-2</v>
      </c>
    </row>
    <row r="80" spans="4:5" x14ac:dyDescent="0.25">
      <c r="D80" s="76">
        <v>10</v>
      </c>
      <c r="E80" s="75">
        <v>8.4199999999999997E-2</v>
      </c>
    </row>
  </sheetData>
  <sheetProtection password="C71F" sheet="1" objects="1" scenarios="1"/>
  <mergeCells count="34">
    <mergeCell ref="G2:L2"/>
    <mergeCell ref="G3:L3"/>
    <mergeCell ref="F26:H26"/>
    <mergeCell ref="J26:L26"/>
    <mergeCell ref="A6:B6"/>
    <mergeCell ref="F36:H36"/>
    <mergeCell ref="J36:L36"/>
    <mergeCell ref="F35:H35"/>
    <mergeCell ref="J35:L35"/>
    <mergeCell ref="F33:H33"/>
    <mergeCell ref="J33:L33"/>
    <mergeCell ref="F34:H34"/>
    <mergeCell ref="J34:L34"/>
    <mergeCell ref="J30:L30"/>
    <mergeCell ref="F31:H31"/>
    <mergeCell ref="J31:L31"/>
    <mergeCell ref="F32:H32"/>
    <mergeCell ref="J32:L32"/>
    <mergeCell ref="F27:H27"/>
    <mergeCell ref="G41:G43"/>
    <mergeCell ref="H41:H43"/>
    <mergeCell ref="B44:B46"/>
    <mergeCell ref="J11:J12"/>
    <mergeCell ref="F11:F12"/>
    <mergeCell ref="J27:L27"/>
    <mergeCell ref="F28:H29"/>
    <mergeCell ref="J28:L29"/>
    <mergeCell ref="B27:B29"/>
    <mergeCell ref="B30:B31"/>
    <mergeCell ref="B32:B33"/>
    <mergeCell ref="B35:B36"/>
    <mergeCell ref="B21:B22"/>
    <mergeCell ref="B23:B26"/>
    <mergeCell ref="F30:H30"/>
  </mergeCells>
  <dataValidations count="2">
    <dataValidation type="list" allowBlank="1" showInputMessage="1" showErrorMessage="1" prompt="Si omite este campo se calculará la prima con recargo_x000a_" sqref="G23">
      <formula1>$E$66:$E$68</formula1>
    </dataValidation>
    <dataValidation type="list" allowBlank="1" showInputMessage="1" showErrorMessage="1" prompt="Número de pagos" sqref="G24 K24">
      <formula1>$D$71:$D$80</formula1>
    </dataValidation>
  </dataValidations>
  <pageMargins left="0.70866141732283472" right="0.70866141732283472" top="0.74803149606299213" bottom="0.74803149606299213" header="0.31496062992125984" footer="0.31496062992125984"/>
  <pageSetup scale="69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81"/>
  <sheetViews>
    <sheetView zoomScale="80" zoomScaleNormal="80" workbookViewId="0">
      <selection activeCell="F10" sqref="F10"/>
    </sheetView>
  </sheetViews>
  <sheetFormatPr baseColWidth="10" defaultRowHeight="15" x14ac:dyDescent="0.25"/>
  <cols>
    <col min="1" max="1" width="2.140625" style="22" customWidth="1"/>
    <col min="2" max="2" width="43.85546875" style="22" customWidth="1"/>
    <col min="3" max="3" width="4.5703125" style="22" customWidth="1"/>
    <col min="4" max="5" width="4.5703125" style="22" hidden="1" customWidth="1"/>
    <col min="6" max="6" width="29" style="22" customWidth="1"/>
    <col min="7" max="7" width="16.42578125" style="22" customWidth="1"/>
    <col min="8" max="8" width="15.7109375" style="22" customWidth="1"/>
    <col min="9" max="9" width="2.42578125" style="22" customWidth="1"/>
    <col min="10" max="10" width="29" style="22" customWidth="1"/>
    <col min="11" max="11" width="16.42578125" style="22" customWidth="1"/>
    <col min="12" max="12" width="15.7109375" style="22" customWidth="1"/>
    <col min="13" max="16384" width="11.42578125" style="22"/>
  </cols>
  <sheetData>
    <row r="1" spans="1:12" x14ac:dyDescent="0.25">
      <c r="L1" s="23">
        <f ca="1">TODAY()</f>
        <v>42163</v>
      </c>
    </row>
    <row r="2" spans="1:12" x14ac:dyDescent="0.25">
      <c r="G2" s="79" t="s">
        <v>120</v>
      </c>
      <c r="H2" s="79"/>
      <c r="I2" s="79"/>
      <c r="J2" s="79"/>
      <c r="K2" s="79"/>
      <c r="L2" s="79"/>
    </row>
    <row r="3" spans="1:12" ht="45" customHeight="1" x14ac:dyDescent="0.25">
      <c r="G3" s="86" t="s">
        <v>121</v>
      </c>
      <c r="H3" s="86"/>
      <c r="I3" s="86"/>
      <c r="J3" s="86"/>
      <c r="K3" s="86"/>
      <c r="L3" s="86"/>
    </row>
    <row r="4" spans="1:12" ht="15" customHeight="1" x14ac:dyDescent="0.25"/>
    <row r="5" spans="1:12" x14ac:dyDescent="0.25">
      <c r="A5" s="24" t="s">
        <v>84</v>
      </c>
    </row>
    <row r="6" spans="1:12" s="25" customFormat="1" ht="33" customHeight="1" x14ac:dyDescent="0.25">
      <c r="A6" s="83" t="s">
        <v>94</v>
      </c>
      <c r="B6" s="83"/>
    </row>
    <row r="7" spans="1:12" x14ac:dyDescent="0.25">
      <c r="A7" s="26"/>
      <c r="B7" s="27" t="s">
        <v>0</v>
      </c>
      <c r="F7" s="28" t="s">
        <v>1</v>
      </c>
      <c r="G7" s="29" t="s">
        <v>2</v>
      </c>
      <c r="H7" s="30" t="s">
        <v>3</v>
      </c>
      <c r="J7" s="28" t="s">
        <v>1</v>
      </c>
      <c r="K7" s="29" t="s">
        <v>2</v>
      </c>
      <c r="L7" s="30" t="s">
        <v>3</v>
      </c>
    </row>
    <row r="8" spans="1:12" s="33" customFormat="1" x14ac:dyDescent="0.25">
      <c r="A8" s="31"/>
      <c r="B8" s="32"/>
      <c r="F8" s="32"/>
      <c r="G8" s="34"/>
      <c r="H8" s="35"/>
      <c r="J8" s="32"/>
      <c r="K8" s="34"/>
      <c r="L8" s="35"/>
    </row>
    <row r="9" spans="1:12" s="33" customFormat="1" ht="15" customHeight="1" x14ac:dyDescent="0.25">
      <c r="A9" s="31"/>
      <c r="B9" s="32" t="s">
        <v>122</v>
      </c>
      <c r="F9" s="19">
        <v>600000</v>
      </c>
      <c r="G9" s="38">
        <v>1.6999999999999999E-3</v>
      </c>
      <c r="H9" s="36">
        <f>SUM(F9*G9)</f>
        <v>1020</v>
      </c>
      <c r="J9" s="37">
        <f>+F9</f>
        <v>600000</v>
      </c>
      <c r="K9" s="38">
        <v>2E-3</v>
      </c>
      <c r="L9" s="36">
        <f>SUM(J9*K9)</f>
        <v>1200</v>
      </c>
    </row>
    <row r="10" spans="1:12" s="33" customFormat="1" ht="15" customHeight="1" x14ac:dyDescent="0.25">
      <c r="A10" s="31"/>
      <c r="B10" s="32" t="s">
        <v>123</v>
      </c>
      <c r="F10" s="19">
        <v>350000</v>
      </c>
      <c r="G10" s="38">
        <v>1.6999999999999999E-3</v>
      </c>
      <c r="H10" s="36">
        <f>SUM(F10*G10)</f>
        <v>595</v>
      </c>
      <c r="J10" s="37">
        <f>+F10</f>
        <v>350000</v>
      </c>
      <c r="K10" s="38">
        <v>2E-3</v>
      </c>
      <c r="L10" s="36">
        <f>SUM(J10*K10)</f>
        <v>700</v>
      </c>
    </row>
    <row r="11" spans="1:12" s="33" customFormat="1" x14ac:dyDescent="0.25">
      <c r="A11" s="31"/>
      <c r="B11" s="32"/>
      <c r="F11" s="37"/>
      <c r="G11" s="38"/>
      <c r="H11" s="39"/>
      <c r="J11" s="37"/>
      <c r="K11" s="38"/>
      <c r="L11" s="39"/>
    </row>
    <row r="12" spans="1:12" s="33" customFormat="1" x14ac:dyDescent="0.25">
      <c r="A12" s="31"/>
      <c r="B12" s="40" t="s">
        <v>10</v>
      </c>
      <c r="F12" s="37"/>
      <c r="G12" s="38"/>
      <c r="H12" s="39"/>
      <c r="J12" s="37"/>
      <c r="K12" s="38"/>
      <c r="L12" s="39"/>
    </row>
    <row r="13" spans="1:12" s="33" customFormat="1" x14ac:dyDescent="0.25">
      <c r="A13" s="31"/>
      <c r="B13" s="32" t="s">
        <v>7</v>
      </c>
      <c r="F13" s="37">
        <v>10000</v>
      </c>
      <c r="G13" s="38"/>
      <c r="H13" s="39" t="s">
        <v>11</v>
      </c>
      <c r="J13" s="37">
        <v>10000</v>
      </c>
      <c r="K13" s="38"/>
      <c r="L13" s="39" t="s">
        <v>11</v>
      </c>
    </row>
    <row r="14" spans="1:12" s="33" customFormat="1" x14ac:dyDescent="0.25">
      <c r="A14" s="31"/>
      <c r="B14" s="32" t="s">
        <v>31</v>
      </c>
      <c r="F14" s="37">
        <v>100000</v>
      </c>
      <c r="G14" s="38"/>
      <c r="H14" s="39" t="s">
        <v>11</v>
      </c>
      <c r="J14" s="37">
        <v>100000</v>
      </c>
      <c r="K14" s="38"/>
      <c r="L14" s="39" t="s">
        <v>11</v>
      </c>
    </row>
    <row r="15" spans="1:12" s="33" customFormat="1" x14ac:dyDescent="0.25">
      <c r="A15" s="31"/>
      <c r="B15" s="42"/>
      <c r="F15" s="37"/>
      <c r="G15" s="38"/>
      <c r="H15" s="39"/>
      <c r="J15" s="37"/>
      <c r="K15" s="38"/>
      <c r="L15" s="36"/>
    </row>
    <row r="16" spans="1:12" s="47" customFormat="1" ht="32.25" customHeight="1" x14ac:dyDescent="0.25">
      <c r="A16" s="45"/>
      <c r="B16" s="46" t="s">
        <v>30</v>
      </c>
      <c r="F16" s="48" t="s">
        <v>11</v>
      </c>
      <c r="G16" s="49"/>
      <c r="H16" s="50" t="s">
        <v>11</v>
      </c>
      <c r="J16" s="48" t="s">
        <v>11</v>
      </c>
      <c r="K16" s="49"/>
      <c r="L16" s="50" t="s">
        <v>11</v>
      </c>
    </row>
    <row r="17" spans="1:12" s="33" customFormat="1" x14ac:dyDescent="0.25">
      <c r="G17" s="51" t="s">
        <v>12</v>
      </c>
      <c r="H17" s="52">
        <f>IF(SUM(H7:H16)&lt;300,300,(SUM(H7:H16)))</f>
        <v>1615</v>
      </c>
      <c r="I17" s="53"/>
      <c r="K17" s="51" t="s">
        <v>12</v>
      </c>
      <c r="L17" s="52">
        <f>IF(SUM(L7:L16)&lt;300,300,(SUM(L7:L16)))</f>
        <v>1900</v>
      </c>
    </row>
    <row r="18" spans="1:12" s="33" customFormat="1" x14ac:dyDescent="0.25">
      <c r="G18" s="54" t="s">
        <v>14</v>
      </c>
      <c r="H18" s="52">
        <f>+H17*5%</f>
        <v>80.75</v>
      </c>
      <c r="K18" s="54" t="s">
        <v>14</v>
      </c>
      <c r="L18" s="52">
        <f>+L17*5%</f>
        <v>95</v>
      </c>
    </row>
    <row r="19" spans="1:12" s="33" customFormat="1" x14ac:dyDescent="0.25">
      <c r="G19" s="54" t="s">
        <v>15</v>
      </c>
      <c r="H19" s="52">
        <f>+SUM(H8:H9)*2%</f>
        <v>20.400000000000002</v>
      </c>
      <c r="K19" s="54" t="s">
        <v>15</v>
      </c>
      <c r="L19" s="52">
        <f>+SUM(L7:L9)*2%</f>
        <v>24</v>
      </c>
    </row>
    <row r="20" spans="1:12" x14ac:dyDescent="0.25">
      <c r="A20" s="55" t="s">
        <v>100</v>
      </c>
      <c r="G20" s="56" t="s">
        <v>16</v>
      </c>
      <c r="H20" s="57">
        <f>IF(G23=E68,0,(H17*(VLOOKUP(G24,D72:E81,2))))</f>
        <v>45.866</v>
      </c>
      <c r="K20" s="56" t="s">
        <v>16</v>
      </c>
      <c r="L20" s="57">
        <v>0</v>
      </c>
    </row>
    <row r="21" spans="1:12" ht="15" customHeight="1" x14ac:dyDescent="0.25">
      <c r="A21" s="22" t="s">
        <v>101</v>
      </c>
      <c r="B21" s="84" t="s">
        <v>93</v>
      </c>
      <c r="G21" s="56" t="s">
        <v>17</v>
      </c>
      <c r="H21" s="57">
        <f>+SUM(H17:H20)*12%</f>
        <v>211.44192000000001</v>
      </c>
      <c r="K21" s="56" t="s">
        <v>17</v>
      </c>
      <c r="L21" s="57">
        <f>+SUM(L17:L20)*12%</f>
        <v>242.28</v>
      </c>
    </row>
    <row r="22" spans="1:12" x14ac:dyDescent="0.25">
      <c r="A22" s="61"/>
      <c r="B22" s="84"/>
      <c r="F22" s="58"/>
      <c r="G22" s="59" t="s">
        <v>18</v>
      </c>
      <c r="H22" s="60">
        <f>SUM(H17:H21)</f>
        <v>1973.4579200000001</v>
      </c>
      <c r="J22" s="58"/>
      <c r="K22" s="59" t="s">
        <v>18</v>
      </c>
      <c r="L22" s="60">
        <f>SUM(L17:L21)</f>
        <v>2261.2800000000002</v>
      </c>
    </row>
    <row r="23" spans="1:12" x14ac:dyDescent="0.25">
      <c r="A23" s="61" t="s">
        <v>102</v>
      </c>
      <c r="B23" s="78" t="s">
        <v>99</v>
      </c>
      <c r="F23" s="56" t="s">
        <v>113</v>
      </c>
      <c r="G23" s="21" t="s">
        <v>117</v>
      </c>
      <c r="H23" s="57"/>
      <c r="K23" s="56"/>
      <c r="L23" s="57"/>
    </row>
    <row r="24" spans="1:12" x14ac:dyDescent="0.25">
      <c r="A24" s="61"/>
      <c r="B24" s="78"/>
      <c r="F24" s="56" t="s">
        <v>114</v>
      </c>
      <c r="G24" s="21">
        <v>6</v>
      </c>
      <c r="H24" s="57">
        <f>+IF(H22/G24&gt;250,H22/G24,"El fraccionamiento no es valido")</f>
        <v>328.90965333333332</v>
      </c>
      <c r="J24" s="56" t="s">
        <v>114</v>
      </c>
      <c r="K24" s="21">
        <v>5</v>
      </c>
      <c r="L24" s="57">
        <f>+IF(L22/K24&gt;250,L22/K24,"El fraccionamiento no es valido")</f>
        <v>452.25600000000003</v>
      </c>
    </row>
    <row r="25" spans="1:12" x14ac:dyDescent="0.25">
      <c r="A25" s="61"/>
      <c r="B25" s="78"/>
      <c r="G25" s="56"/>
      <c r="H25" s="57"/>
      <c r="K25" s="56"/>
      <c r="L25" s="57"/>
    </row>
    <row r="26" spans="1:12" x14ac:dyDescent="0.25">
      <c r="A26" s="61"/>
      <c r="B26" s="78"/>
      <c r="F26" s="87" t="s">
        <v>33</v>
      </c>
      <c r="G26" s="88"/>
      <c r="H26" s="89"/>
      <c r="J26" s="87" t="s">
        <v>33</v>
      </c>
      <c r="K26" s="88"/>
      <c r="L26" s="89"/>
    </row>
    <row r="27" spans="1:12" x14ac:dyDescent="0.25">
      <c r="A27" s="61" t="s">
        <v>103</v>
      </c>
      <c r="B27" s="85" t="s">
        <v>95</v>
      </c>
      <c r="F27" s="80"/>
      <c r="G27" s="81"/>
      <c r="H27" s="82"/>
      <c r="J27" s="80"/>
      <c r="K27" s="81"/>
      <c r="L27" s="82"/>
    </row>
    <row r="28" spans="1:12" ht="15" customHeight="1" x14ac:dyDescent="0.25">
      <c r="A28" s="61"/>
      <c r="B28" s="85"/>
      <c r="F28" s="90" t="s">
        <v>37</v>
      </c>
      <c r="G28" s="91"/>
      <c r="H28" s="92"/>
      <c r="J28" s="90" t="s">
        <v>48</v>
      </c>
      <c r="K28" s="91"/>
      <c r="L28" s="92"/>
    </row>
    <row r="29" spans="1:12" x14ac:dyDescent="0.25">
      <c r="A29" s="61"/>
      <c r="B29" s="85"/>
      <c r="F29" s="90"/>
      <c r="G29" s="91"/>
      <c r="H29" s="92"/>
      <c r="J29" s="90"/>
      <c r="K29" s="91"/>
      <c r="L29" s="92"/>
    </row>
    <row r="30" spans="1:12" x14ac:dyDescent="0.25">
      <c r="A30" s="61" t="s">
        <v>104</v>
      </c>
      <c r="B30" s="78" t="s">
        <v>97</v>
      </c>
      <c r="F30" s="80" t="s">
        <v>38</v>
      </c>
      <c r="G30" s="81"/>
      <c r="H30" s="82"/>
      <c r="J30" s="80" t="s">
        <v>49</v>
      </c>
      <c r="K30" s="81"/>
      <c r="L30" s="82"/>
    </row>
    <row r="31" spans="1:12" ht="15" customHeight="1" x14ac:dyDescent="0.25">
      <c r="B31" s="78"/>
      <c r="F31" s="80"/>
      <c r="G31" s="81"/>
      <c r="H31" s="82"/>
      <c r="J31" s="80"/>
      <c r="K31" s="81"/>
      <c r="L31" s="82"/>
    </row>
    <row r="32" spans="1:12" x14ac:dyDescent="0.25">
      <c r="A32" s="22" t="s">
        <v>105</v>
      </c>
      <c r="B32" s="85" t="s">
        <v>96</v>
      </c>
      <c r="F32" s="80"/>
      <c r="G32" s="81"/>
      <c r="H32" s="82"/>
      <c r="J32" s="80"/>
      <c r="K32" s="81"/>
      <c r="L32" s="82"/>
    </row>
    <row r="33" spans="1:12" x14ac:dyDescent="0.25">
      <c r="B33" s="85"/>
      <c r="F33" s="80" t="s">
        <v>41</v>
      </c>
      <c r="G33" s="81"/>
      <c r="H33" s="82"/>
      <c r="J33" s="80" t="s">
        <v>51</v>
      </c>
      <c r="K33" s="81"/>
      <c r="L33" s="82"/>
    </row>
    <row r="34" spans="1:12" x14ac:dyDescent="0.25">
      <c r="A34" s="22" t="s">
        <v>106</v>
      </c>
      <c r="B34" s="22" t="s">
        <v>98</v>
      </c>
      <c r="F34" s="80" t="s">
        <v>42</v>
      </c>
      <c r="G34" s="81"/>
      <c r="H34" s="82"/>
      <c r="J34" s="80" t="s">
        <v>42</v>
      </c>
      <c r="K34" s="81"/>
      <c r="L34" s="82"/>
    </row>
    <row r="35" spans="1:12" x14ac:dyDescent="0.25">
      <c r="A35" s="22" t="s">
        <v>107</v>
      </c>
      <c r="B35" s="78" t="s">
        <v>90</v>
      </c>
      <c r="F35" s="80" t="s">
        <v>63</v>
      </c>
      <c r="G35" s="81"/>
      <c r="H35" s="82"/>
      <c r="J35" s="80" t="s">
        <v>52</v>
      </c>
      <c r="K35" s="81"/>
      <c r="L35" s="82"/>
    </row>
    <row r="36" spans="1:12" x14ac:dyDescent="0.25">
      <c r="B36" s="78"/>
      <c r="F36" s="101"/>
      <c r="G36" s="102"/>
      <c r="H36" s="103"/>
      <c r="J36" s="101"/>
      <c r="K36" s="102"/>
      <c r="L36" s="103"/>
    </row>
    <row r="37" spans="1:12" x14ac:dyDescent="0.25">
      <c r="H37" s="57"/>
      <c r="L37" s="57"/>
    </row>
    <row r="38" spans="1:12" x14ac:dyDescent="0.25">
      <c r="H38" s="57"/>
      <c r="L38" s="57"/>
    </row>
    <row r="39" spans="1:12" x14ac:dyDescent="0.25">
      <c r="H39" s="57"/>
      <c r="L39" s="57"/>
    </row>
    <row r="40" spans="1:12" ht="29.25" customHeight="1" x14ac:dyDescent="0.25">
      <c r="B40" s="66" t="s">
        <v>111</v>
      </c>
      <c r="L40" s="57"/>
    </row>
    <row r="41" spans="1:12" ht="30" x14ac:dyDescent="0.25">
      <c r="B41" s="67" t="s">
        <v>20</v>
      </c>
      <c r="F41" s="68" t="s">
        <v>23</v>
      </c>
      <c r="G41" s="95" t="s">
        <v>19</v>
      </c>
      <c r="H41" s="98">
        <v>290</v>
      </c>
      <c r="L41" s="57"/>
    </row>
    <row r="42" spans="1:12" x14ac:dyDescent="0.25">
      <c r="B42" s="69" t="s">
        <v>21</v>
      </c>
      <c r="F42" s="70">
        <v>25000</v>
      </c>
      <c r="G42" s="96"/>
      <c r="H42" s="99"/>
      <c r="L42" s="57"/>
    </row>
    <row r="43" spans="1:12" x14ac:dyDescent="0.25">
      <c r="B43" s="71" t="s">
        <v>22</v>
      </c>
      <c r="F43" s="72">
        <v>5000</v>
      </c>
      <c r="G43" s="97"/>
      <c r="H43" s="100"/>
      <c r="L43" s="57"/>
    </row>
    <row r="44" spans="1:12" ht="15" customHeight="1" x14ac:dyDescent="0.25">
      <c r="B44" s="93" t="s">
        <v>26</v>
      </c>
      <c r="F44" s="22" t="s">
        <v>24</v>
      </c>
      <c r="L44" s="57"/>
    </row>
    <row r="45" spans="1:12" x14ac:dyDescent="0.25">
      <c r="B45" s="94"/>
      <c r="F45" s="22" t="s">
        <v>25</v>
      </c>
      <c r="L45" s="57"/>
    </row>
    <row r="46" spans="1:12" x14ac:dyDescent="0.25">
      <c r="B46" s="94"/>
      <c r="F46" s="22" t="s">
        <v>27</v>
      </c>
      <c r="L46" s="57"/>
    </row>
    <row r="47" spans="1:12" x14ac:dyDescent="0.25">
      <c r="L47" s="57"/>
    </row>
    <row r="48" spans="1:12" x14ac:dyDescent="0.25">
      <c r="L48" s="57"/>
    </row>
    <row r="49" spans="12:12" x14ac:dyDescent="0.25">
      <c r="L49" s="57"/>
    </row>
    <row r="66" spans="4:5" x14ac:dyDescent="0.25">
      <c r="E66" s="22" t="s">
        <v>112</v>
      </c>
    </row>
    <row r="67" spans="4:5" x14ac:dyDescent="0.25">
      <c r="E67" s="73" t="s">
        <v>117</v>
      </c>
    </row>
    <row r="68" spans="4:5" x14ac:dyDescent="0.25">
      <c r="E68" s="73" t="s">
        <v>118</v>
      </c>
    </row>
    <row r="69" spans="4:5" x14ac:dyDescent="0.25">
      <c r="E69" s="73" t="s">
        <v>115</v>
      </c>
    </row>
    <row r="71" spans="4:5" x14ac:dyDescent="0.25">
      <c r="E71" s="22" t="s">
        <v>116</v>
      </c>
    </row>
    <row r="72" spans="4:5" ht="15.75" x14ac:dyDescent="0.25">
      <c r="D72" s="74">
        <v>1</v>
      </c>
      <c r="E72" s="75">
        <v>0</v>
      </c>
    </row>
    <row r="73" spans="4:5" x14ac:dyDescent="0.25">
      <c r="D73" s="76">
        <v>2</v>
      </c>
      <c r="E73" s="75">
        <v>5.7999999999999996E-3</v>
      </c>
    </row>
    <row r="74" spans="4:5" x14ac:dyDescent="0.25">
      <c r="D74" s="76">
        <v>3</v>
      </c>
      <c r="E74" s="75">
        <v>1.15E-2</v>
      </c>
    </row>
    <row r="75" spans="4:5" x14ac:dyDescent="0.25">
      <c r="D75" s="76">
        <v>4</v>
      </c>
      <c r="E75" s="75">
        <v>1.72E-2</v>
      </c>
    </row>
    <row r="76" spans="4:5" x14ac:dyDescent="0.25">
      <c r="D76" s="76">
        <v>5</v>
      </c>
      <c r="E76" s="75">
        <v>2.2800000000000001E-2</v>
      </c>
    </row>
    <row r="77" spans="4:5" x14ac:dyDescent="0.25">
      <c r="D77" s="76">
        <v>6</v>
      </c>
      <c r="E77" s="75">
        <v>2.8400000000000002E-2</v>
      </c>
    </row>
    <row r="78" spans="4:5" x14ac:dyDescent="0.25">
      <c r="D78" s="76">
        <v>7</v>
      </c>
      <c r="E78" s="75">
        <v>4.0399999999999998E-2</v>
      </c>
    </row>
    <row r="79" spans="4:5" x14ac:dyDescent="0.25">
      <c r="D79" s="76">
        <v>8</v>
      </c>
      <c r="E79" s="75">
        <v>5.3699999999999998E-2</v>
      </c>
    </row>
    <row r="80" spans="4:5" x14ac:dyDescent="0.25">
      <c r="D80" s="76">
        <v>9</v>
      </c>
      <c r="E80" s="75">
        <v>6.8400000000000002E-2</v>
      </c>
    </row>
    <row r="81" spans="4:5" x14ac:dyDescent="0.25">
      <c r="D81" s="76">
        <v>10</v>
      </c>
      <c r="E81" s="75">
        <v>8.4199999999999997E-2</v>
      </c>
    </row>
  </sheetData>
  <mergeCells count="32">
    <mergeCell ref="J27:L27"/>
    <mergeCell ref="F28:H29"/>
    <mergeCell ref="J28:L29"/>
    <mergeCell ref="G2:L2"/>
    <mergeCell ref="G3:L3"/>
    <mergeCell ref="F26:H26"/>
    <mergeCell ref="J26:L26"/>
    <mergeCell ref="J30:L30"/>
    <mergeCell ref="F31:H31"/>
    <mergeCell ref="J31:L31"/>
    <mergeCell ref="F32:H32"/>
    <mergeCell ref="J32:L32"/>
    <mergeCell ref="J35:L35"/>
    <mergeCell ref="F36:H36"/>
    <mergeCell ref="J36:L36"/>
    <mergeCell ref="F33:H33"/>
    <mergeCell ref="J33:L33"/>
    <mergeCell ref="F34:H34"/>
    <mergeCell ref="J34:L34"/>
    <mergeCell ref="G41:G43"/>
    <mergeCell ref="H41:H43"/>
    <mergeCell ref="B44:B46"/>
    <mergeCell ref="A6:B6"/>
    <mergeCell ref="B21:B22"/>
    <mergeCell ref="B23:B26"/>
    <mergeCell ref="B27:B29"/>
    <mergeCell ref="B30:B31"/>
    <mergeCell ref="B32:B33"/>
    <mergeCell ref="B35:B36"/>
    <mergeCell ref="F35:H35"/>
    <mergeCell ref="F30:H30"/>
    <mergeCell ref="F27:H27"/>
  </mergeCells>
  <dataValidations count="2">
    <dataValidation type="list" allowBlank="1" showInputMessage="1" showErrorMessage="1" prompt="Número de pagos" sqref="G24 K24">
      <formula1>$D$72:$D$81</formula1>
    </dataValidation>
    <dataValidation type="list" allowBlank="1" showInputMessage="1" showErrorMessage="1" prompt="Si omite este campo se calculará la prima con recargo_x000a_" sqref="G23">
      <formula1>$E$67:$E$69</formula1>
    </dataValidation>
  </dataValidations>
  <pageMargins left="0.70866141732283472" right="0.70866141732283472" top="0.74803149606299213" bottom="0.74803149606299213" header="0.31496062992125984" footer="0.31496062992125984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A32" sqref="A32"/>
    </sheetView>
  </sheetViews>
  <sheetFormatPr baseColWidth="10" defaultRowHeight="15" x14ac:dyDescent="0.25"/>
  <cols>
    <col min="1" max="1" width="19" customWidth="1"/>
    <col min="3" max="3" width="20.5703125" customWidth="1"/>
    <col min="5" max="5" width="15.28515625" customWidth="1"/>
  </cols>
  <sheetData>
    <row r="1" spans="1:7" x14ac:dyDescent="0.25">
      <c r="A1" s="1"/>
      <c r="B1" s="1"/>
      <c r="C1" s="1"/>
      <c r="D1" s="1"/>
      <c r="E1" s="1"/>
      <c r="F1" s="1"/>
      <c r="G1" s="2"/>
    </row>
    <row r="2" spans="1:7" x14ac:dyDescent="0.25">
      <c r="A2" s="1"/>
      <c r="B2" s="3" t="s">
        <v>64</v>
      </c>
      <c r="C2" s="3"/>
      <c r="D2" s="1"/>
      <c r="E2" s="1"/>
      <c r="F2" s="1"/>
      <c r="G2" s="2"/>
    </row>
    <row r="3" spans="1:7" x14ac:dyDescent="0.25">
      <c r="A3" s="1"/>
      <c r="B3" s="1"/>
      <c r="C3" s="1"/>
      <c r="D3" s="1"/>
      <c r="E3" s="1"/>
      <c r="F3" s="1"/>
      <c r="G3" s="2"/>
    </row>
    <row r="4" spans="1:7" ht="15.75" thickBot="1" x14ac:dyDescent="0.3">
      <c r="A4" s="1"/>
      <c r="B4" s="1"/>
      <c r="C4" s="1"/>
      <c r="D4" s="1"/>
      <c r="E4" s="1"/>
      <c r="F4" s="1"/>
      <c r="G4" s="2"/>
    </row>
    <row r="5" spans="1:7" ht="13.5" customHeight="1" thickBot="1" x14ac:dyDescent="0.3">
      <c r="A5" s="4" t="s">
        <v>65</v>
      </c>
      <c r="B5" s="5" t="s">
        <v>66</v>
      </c>
      <c r="C5" s="6" t="s">
        <v>67</v>
      </c>
      <c r="D5" s="114" t="s">
        <v>68</v>
      </c>
      <c r="E5" s="110"/>
      <c r="F5" s="7"/>
      <c r="G5" s="2"/>
    </row>
    <row r="6" spans="1:7" ht="13.5" customHeight="1" thickBot="1" x14ac:dyDescent="0.3">
      <c r="A6" s="112" t="s">
        <v>69</v>
      </c>
      <c r="B6" s="112">
        <v>1</v>
      </c>
      <c r="C6" s="112" t="s">
        <v>70</v>
      </c>
      <c r="D6" s="8" t="s">
        <v>71</v>
      </c>
      <c r="E6" s="9"/>
      <c r="F6" s="7"/>
      <c r="G6" s="2"/>
    </row>
    <row r="7" spans="1:7" ht="21.75" customHeight="1" x14ac:dyDescent="0.25">
      <c r="A7" s="112"/>
      <c r="B7" s="112"/>
      <c r="C7" s="112"/>
      <c r="D7" s="116" t="s">
        <v>72</v>
      </c>
      <c r="E7" s="117"/>
      <c r="F7" s="7"/>
      <c r="G7" s="2"/>
    </row>
    <row r="8" spans="1:7" ht="15.75" thickBot="1" x14ac:dyDescent="0.3">
      <c r="A8" s="112"/>
      <c r="B8" s="112"/>
      <c r="C8" s="112"/>
      <c r="D8" s="118"/>
      <c r="E8" s="119"/>
      <c r="F8" s="7"/>
      <c r="G8" s="2"/>
    </row>
    <row r="9" spans="1:7" ht="12.75" customHeight="1" x14ac:dyDescent="0.25">
      <c r="A9" s="112"/>
      <c r="B9" s="112"/>
      <c r="C9" s="112"/>
      <c r="D9" s="116" t="s">
        <v>73</v>
      </c>
      <c r="E9" s="117"/>
      <c r="F9" s="10"/>
      <c r="G9" s="2"/>
    </row>
    <row r="10" spans="1:7" ht="27.75" customHeight="1" thickBot="1" x14ac:dyDescent="0.3">
      <c r="A10" s="115"/>
      <c r="B10" s="115"/>
      <c r="C10" s="115"/>
      <c r="D10" s="118"/>
      <c r="E10" s="119"/>
      <c r="F10" s="10"/>
      <c r="G10" s="2"/>
    </row>
    <row r="11" spans="1:7" x14ac:dyDescent="0.25">
      <c r="A11" s="11"/>
      <c r="B11" s="7"/>
      <c r="C11" s="7"/>
      <c r="D11" s="7"/>
      <c r="E11" s="7"/>
      <c r="F11" s="7"/>
      <c r="G11" s="2"/>
    </row>
    <row r="12" spans="1:7" ht="15.75" thickBot="1" x14ac:dyDescent="0.3">
      <c r="A12" s="11"/>
      <c r="B12" s="7"/>
      <c r="C12" s="7"/>
      <c r="D12" s="7"/>
      <c r="E12" s="7"/>
      <c r="F12" s="7"/>
      <c r="G12" s="2"/>
    </row>
    <row r="13" spans="1:7" ht="15.75" thickBot="1" x14ac:dyDescent="0.3">
      <c r="A13" s="106" t="s">
        <v>74</v>
      </c>
      <c r="B13" s="107"/>
      <c r="C13" s="107"/>
      <c r="D13" s="107"/>
      <c r="E13" s="108"/>
      <c r="F13" s="7"/>
      <c r="G13" s="2"/>
    </row>
    <row r="14" spans="1:7" ht="15.75" thickBot="1" x14ac:dyDescent="0.3">
      <c r="A14" s="12" t="s">
        <v>75</v>
      </c>
      <c r="B14" s="13" t="s">
        <v>76</v>
      </c>
      <c r="C14" s="14" t="s">
        <v>77</v>
      </c>
      <c r="D14" s="109" t="s">
        <v>78</v>
      </c>
      <c r="E14" s="110"/>
      <c r="F14" s="7"/>
      <c r="G14" s="2"/>
    </row>
    <row r="15" spans="1:7" ht="15.75" thickBot="1" x14ac:dyDescent="0.3">
      <c r="A15" s="12" t="s">
        <v>79</v>
      </c>
      <c r="B15" s="14">
        <v>2</v>
      </c>
      <c r="C15" s="111" t="s">
        <v>80</v>
      </c>
      <c r="D15" s="15">
        <v>400</v>
      </c>
      <c r="E15" s="16"/>
      <c r="F15" s="7"/>
      <c r="G15" s="2"/>
    </row>
    <row r="16" spans="1:7" ht="15.75" thickBot="1" x14ac:dyDescent="0.3">
      <c r="A16" s="12" t="s">
        <v>81</v>
      </c>
      <c r="B16" s="14">
        <v>2</v>
      </c>
      <c r="C16" s="112"/>
      <c r="D16" s="15">
        <v>400</v>
      </c>
      <c r="E16" s="16"/>
      <c r="F16" s="7"/>
      <c r="G16" s="2"/>
    </row>
    <row r="17" spans="1:7" ht="15.75" thickBot="1" x14ac:dyDescent="0.3">
      <c r="A17" s="12" t="s">
        <v>82</v>
      </c>
      <c r="B17" s="14">
        <v>2</v>
      </c>
      <c r="C17" s="112"/>
      <c r="D17" s="15">
        <v>400</v>
      </c>
      <c r="E17" s="16"/>
      <c r="F17" s="7"/>
      <c r="G17" s="2"/>
    </row>
    <row r="18" spans="1:7" ht="15.75" thickBot="1" x14ac:dyDescent="0.3">
      <c r="A18" s="12" t="s">
        <v>83</v>
      </c>
      <c r="B18" s="14">
        <v>2</v>
      </c>
      <c r="C18" s="113"/>
      <c r="D18" s="15">
        <v>400</v>
      </c>
      <c r="E18" s="16"/>
      <c r="F18" s="7"/>
      <c r="G18" s="2"/>
    </row>
    <row r="19" spans="1:7" x14ac:dyDescent="0.25">
      <c r="A19" s="11"/>
      <c r="B19" s="7"/>
      <c r="C19" s="10"/>
      <c r="D19" s="7"/>
      <c r="E19" s="7"/>
      <c r="F19" s="7"/>
      <c r="G19" s="2"/>
    </row>
    <row r="20" spans="1:7" x14ac:dyDescent="0.25">
      <c r="A20" s="17"/>
      <c r="B20" s="18"/>
      <c r="C20" s="18"/>
      <c r="D20" s="18"/>
      <c r="E20" s="18"/>
      <c r="F20" s="18"/>
      <c r="G20" s="2"/>
    </row>
    <row r="21" spans="1:7" x14ac:dyDescent="0.25">
      <c r="A21" s="11"/>
      <c r="B21" s="7"/>
      <c r="C21" s="7"/>
      <c r="D21" s="7"/>
      <c r="E21" s="7"/>
      <c r="F21" s="7"/>
      <c r="G21" s="2"/>
    </row>
    <row r="22" spans="1:7" x14ac:dyDescent="0.25">
      <c r="A22" s="1"/>
      <c r="B22" s="1"/>
      <c r="C22" s="1"/>
      <c r="D22" s="1"/>
      <c r="E22" s="1"/>
      <c r="F22" s="7"/>
      <c r="G22" s="2"/>
    </row>
    <row r="23" spans="1:7" x14ac:dyDescent="0.25">
      <c r="A23" s="1"/>
      <c r="B23" s="3" t="s">
        <v>64</v>
      </c>
      <c r="C23" s="3"/>
      <c r="D23" s="1"/>
      <c r="E23" s="1"/>
      <c r="F23" s="7"/>
      <c r="G23" s="2"/>
    </row>
    <row r="24" spans="1:7" x14ac:dyDescent="0.25">
      <c r="A24" s="1"/>
      <c r="B24" s="1"/>
      <c r="C24" s="1"/>
      <c r="D24" s="1"/>
      <c r="E24" s="1"/>
      <c r="F24" s="7"/>
      <c r="G24" s="2"/>
    </row>
    <row r="25" spans="1:7" ht="15.75" thickBot="1" x14ac:dyDescent="0.3">
      <c r="A25" s="1"/>
      <c r="B25" s="1"/>
      <c r="C25" s="1"/>
      <c r="D25" s="1"/>
      <c r="E25" s="1"/>
      <c r="F25" s="7"/>
      <c r="G25" s="2"/>
    </row>
    <row r="26" spans="1:7" ht="15.75" thickBot="1" x14ac:dyDescent="0.3">
      <c r="A26" s="4" t="s">
        <v>65</v>
      </c>
      <c r="B26" s="5" t="s">
        <v>66</v>
      </c>
      <c r="C26" s="6" t="s">
        <v>67</v>
      </c>
      <c r="D26" s="114" t="s">
        <v>68</v>
      </c>
      <c r="E26" s="110"/>
      <c r="F26" s="1"/>
      <c r="G26" s="2"/>
    </row>
    <row r="27" spans="1:7" ht="15.75" thickBot="1" x14ac:dyDescent="0.3">
      <c r="A27" s="112" t="s">
        <v>119</v>
      </c>
      <c r="B27" s="112">
        <v>1</v>
      </c>
      <c r="C27" s="112" t="s">
        <v>70</v>
      </c>
      <c r="D27" s="8" t="s">
        <v>71</v>
      </c>
      <c r="E27" s="9"/>
    </row>
    <row r="28" spans="1:7" x14ac:dyDescent="0.25">
      <c r="A28" s="112"/>
      <c r="B28" s="112"/>
      <c r="C28" s="112"/>
      <c r="D28" s="116" t="s">
        <v>72</v>
      </c>
      <c r="E28" s="117"/>
    </row>
    <row r="29" spans="1:7" ht="15.75" thickBot="1" x14ac:dyDescent="0.3">
      <c r="A29" s="112"/>
      <c r="B29" s="112"/>
      <c r="C29" s="112"/>
      <c r="D29" s="118"/>
      <c r="E29" s="119"/>
    </row>
    <row r="30" spans="1:7" x14ac:dyDescent="0.25">
      <c r="A30" s="112"/>
      <c r="B30" s="112"/>
      <c r="C30" s="112"/>
      <c r="D30" s="116" t="s">
        <v>73</v>
      </c>
      <c r="E30" s="117"/>
    </row>
    <row r="31" spans="1:7" ht="15.75" thickBot="1" x14ac:dyDescent="0.3">
      <c r="A31" s="115"/>
      <c r="B31" s="115"/>
      <c r="C31" s="115"/>
      <c r="D31" s="118"/>
      <c r="E31" s="119"/>
    </row>
    <row r="32" spans="1:7" x14ac:dyDescent="0.25">
      <c r="A32" s="11"/>
      <c r="B32" s="7"/>
      <c r="C32" s="7"/>
      <c r="D32" s="7"/>
      <c r="E32" s="7"/>
    </row>
    <row r="33" spans="1:5" ht="15.75" thickBot="1" x14ac:dyDescent="0.3">
      <c r="A33" s="11"/>
      <c r="B33" s="7"/>
      <c r="C33" s="7"/>
      <c r="D33" s="7"/>
      <c r="E33" s="7"/>
    </row>
    <row r="34" spans="1:5" ht="15.75" thickBot="1" x14ac:dyDescent="0.3">
      <c r="A34" s="106" t="s">
        <v>74</v>
      </c>
      <c r="B34" s="107"/>
      <c r="C34" s="107"/>
      <c r="D34" s="107"/>
      <c r="E34" s="108"/>
    </row>
    <row r="35" spans="1:5" ht="15.75" thickBot="1" x14ac:dyDescent="0.3">
      <c r="A35" s="12" t="s">
        <v>75</v>
      </c>
      <c r="B35" s="13" t="s">
        <v>76</v>
      </c>
      <c r="C35" s="14" t="s">
        <v>77</v>
      </c>
      <c r="D35" s="109" t="s">
        <v>78</v>
      </c>
      <c r="E35" s="110"/>
    </row>
    <row r="36" spans="1:5" ht="15.75" thickBot="1" x14ac:dyDescent="0.3">
      <c r="A36" s="12" t="s">
        <v>79</v>
      </c>
      <c r="B36" s="14">
        <v>2</v>
      </c>
      <c r="C36" s="111" t="s">
        <v>80</v>
      </c>
      <c r="D36" s="15">
        <v>400</v>
      </c>
      <c r="E36" s="16"/>
    </row>
    <row r="37" spans="1:5" ht="15.75" thickBot="1" x14ac:dyDescent="0.3">
      <c r="A37" s="12" t="s">
        <v>81</v>
      </c>
      <c r="B37" s="14">
        <v>2</v>
      </c>
      <c r="C37" s="112"/>
      <c r="D37" s="15">
        <v>400</v>
      </c>
      <c r="E37" s="16"/>
    </row>
    <row r="38" spans="1:5" ht="15.75" thickBot="1" x14ac:dyDescent="0.3">
      <c r="A38" s="12" t="s">
        <v>82</v>
      </c>
      <c r="B38" s="14">
        <v>2</v>
      </c>
      <c r="C38" s="112"/>
      <c r="D38" s="15">
        <v>400</v>
      </c>
      <c r="E38" s="16"/>
    </row>
    <row r="39" spans="1:5" ht="15.75" thickBot="1" x14ac:dyDescent="0.3">
      <c r="A39" s="12" t="s">
        <v>83</v>
      </c>
      <c r="B39" s="14">
        <v>2</v>
      </c>
      <c r="C39" s="113"/>
      <c r="D39" s="15">
        <v>400</v>
      </c>
      <c r="E39" s="16"/>
    </row>
  </sheetData>
  <mergeCells count="18">
    <mergeCell ref="A34:E34"/>
    <mergeCell ref="D35:E35"/>
    <mergeCell ref="C36:C39"/>
    <mergeCell ref="D26:E26"/>
    <mergeCell ref="A27:A31"/>
    <mergeCell ref="B27:B31"/>
    <mergeCell ref="C27:C31"/>
    <mergeCell ref="D28:E29"/>
    <mergeCell ref="D30:E31"/>
    <mergeCell ref="A13:E13"/>
    <mergeCell ref="D14:E14"/>
    <mergeCell ref="C15:C18"/>
    <mergeCell ref="D5:E5"/>
    <mergeCell ref="A6:A10"/>
    <mergeCell ref="B6:B10"/>
    <mergeCell ref="C6:C10"/>
    <mergeCell ref="D7:E8"/>
    <mergeCell ref="D9:E1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A2E3D0F8C69364791621063129395E4" ma:contentTypeVersion="2" ma:contentTypeDescription="Crear nuevo documento." ma:contentTypeScope="" ma:versionID="99b0a130a84fc7232d3dbbebb5401821">
  <xsd:schema xmlns:xsd="http://www.w3.org/2001/XMLSchema" xmlns:xs="http://www.w3.org/2001/XMLSchema" xmlns:p="http://schemas.microsoft.com/office/2006/metadata/properties" xmlns:ns2="897d4679-18d4-4192-a0cc-f43d4ea36378" targetNamespace="http://schemas.microsoft.com/office/2006/metadata/properties" ma:root="true" ma:fieldsID="ca0a6024c11df7681216cf85007c1909" ns2:_="">
    <xsd:import namespace="897d4679-18d4-4192-a0cc-f43d4ea3637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7d4679-18d4-4192-a0cc-f43d4ea363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12FE0F-50E1-446F-8181-A1FA264B0E7C}"/>
</file>

<file path=customXml/itemProps2.xml><?xml version="1.0" encoding="utf-8"?>
<ds:datastoreItem xmlns:ds="http://schemas.openxmlformats.org/officeDocument/2006/customXml" ds:itemID="{F127A47E-0118-4C3B-A722-532448A6B9D9}"/>
</file>

<file path=customXml/itemProps3.xml><?xml version="1.0" encoding="utf-8"?>
<ds:datastoreItem xmlns:ds="http://schemas.openxmlformats.org/officeDocument/2006/customXml" ds:itemID="{E3AF38CD-8539-4267-97D5-F1E110E9ED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INTEGRAL I</vt:lpstr>
      <vt:lpstr>INTEGRAL II</vt:lpstr>
      <vt:lpstr>INTEGRAL III</vt:lpstr>
      <vt:lpstr>INTEGRAL IV</vt:lpstr>
      <vt:lpstr>Asistencia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aperez</dc:creator>
  <cp:lastModifiedBy>Jennifer Wiesner</cp:lastModifiedBy>
  <cp:lastPrinted>2014-01-14T15:46:46Z</cp:lastPrinted>
  <dcterms:created xsi:type="dcterms:W3CDTF">2012-11-16T14:44:43Z</dcterms:created>
  <dcterms:modified xsi:type="dcterms:W3CDTF">2015-06-08T23:16:05Z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0x0101008A2E3D0F8C69364791621063129395E4</vt:lpwstr>
  </property>
</Properties>
</file>