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net-my.sharepoint.com/personal/wsjm19_lunet_lboro_ac_uk/Documents/FEA3/"/>
    </mc:Choice>
  </mc:AlternateContent>
  <xr:revisionPtr revIDLastSave="0" documentId="8_{596074C5-F781-4C9E-8814-B9D8C2CB7CC7}" xr6:coauthVersionLast="47" xr6:coauthVersionMax="47" xr10:uidLastSave="{00000000-0000-0000-0000-000000000000}"/>
  <bookViews>
    <workbookView xWindow="0" yWindow="0" windowWidth="14400" windowHeight="15600" xr2:uid="{1ED442D0-08C5-DD4B-B107-56F73E3BC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7" i="1" l="1" a="1"/>
  <c r="F87" i="1" s="1"/>
  <c r="I76" i="1"/>
  <c r="B77" i="1"/>
  <c r="M66" i="1"/>
  <c r="I77" i="1" s="1"/>
  <c r="M65" i="1"/>
  <c r="M64" i="1"/>
  <c r="M63" i="1"/>
  <c r="G66" i="1"/>
  <c r="E77" i="1" s="1"/>
  <c r="F66" i="1"/>
  <c r="D77" i="1" s="1"/>
  <c r="F65" i="1"/>
  <c r="D76" i="1" s="1"/>
  <c r="D82" i="1" s="1" a="1"/>
  <c r="F63" i="1"/>
  <c r="E66" i="1"/>
  <c r="E64" i="1"/>
  <c r="E63" i="1"/>
  <c r="D66" i="1"/>
  <c r="D65" i="1"/>
  <c r="D64" i="1"/>
  <c r="D63" i="1"/>
  <c r="B65" i="1"/>
  <c r="B55" i="1"/>
  <c r="F57" i="1"/>
  <c r="F56" i="1"/>
  <c r="G65" i="1" s="1"/>
  <c r="E76" i="1" s="1"/>
  <c r="F55" i="1"/>
  <c r="G64" i="1" s="1"/>
  <c r="E57" i="1"/>
  <c r="E55" i="1"/>
  <c r="F64" i="1" s="1"/>
  <c r="D57" i="1"/>
  <c r="D56" i="1"/>
  <c r="E65" i="1" s="1"/>
  <c r="D55" i="1"/>
  <c r="C57" i="1"/>
  <c r="C55" i="1"/>
  <c r="F54" i="1"/>
  <c r="G63" i="1" s="1"/>
  <c r="D54" i="1"/>
  <c r="B40" i="1"/>
  <c r="B36" i="1"/>
  <c r="B32" i="1"/>
  <c r="B15" i="1"/>
  <c r="B12" i="1"/>
  <c r="D82" i="1" l="1"/>
  <c r="B88" i="1" s="1"/>
  <c r="C8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<sst xmlns="http://schemas.openxmlformats.org/spreadsheetml/2006/main" count="54" uniqueCount="33">
  <si>
    <t>Case 1</t>
  </si>
  <si>
    <t>Deflection of a fork with a pinned Load</t>
  </si>
  <si>
    <t>Length (m)</t>
  </si>
  <si>
    <t>Load (N)</t>
  </si>
  <si>
    <t>Moment of inertia (m^4)</t>
  </si>
  <si>
    <t>Bending Moment</t>
  </si>
  <si>
    <t>Maximum Deflection</t>
  </si>
  <si>
    <t>Young Modulus</t>
  </si>
  <si>
    <t>Deflection of a fork at uniformly distributed load</t>
  </si>
  <si>
    <t>W/m</t>
  </si>
  <si>
    <t>Load W (N)</t>
  </si>
  <si>
    <t>N/m</t>
  </si>
  <si>
    <t>Deflection</t>
  </si>
  <si>
    <t>Case 2</t>
  </si>
  <si>
    <t>Case 3</t>
  </si>
  <si>
    <t>Deflection of a fork at a uniformly distributed load using matrix stiffness method</t>
  </si>
  <si>
    <t>Element stiffness matrix</t>
  </si>
  <si>
    <t>EI/L^3</t>
  </si>
  <si>
    <t xml:space="preserve">Finite Element Equation </t>
  </si>
  <si>
    <t>V1</t>
  </si>
  <si>
    <t>Theta 1</t>
  </si>
  <si>
    <t>V2</t>
  </si>
  <si>
    <t>Theta 2</t>
  </si>
  <si>
    <t>=</t>
  </si>
  <si>
    <t>Q1</t>
  </si>
  <si>
    <t>M1</t>
  </si>
  <si>
    <t>Q2</t>
  </si>
  <si>
    <t>M2</t>
  </si>
  <si>
    <t>+</t>
  </si>
  <si>
    <t>Apply boundary conditions</t>
  </si>
  <si>
    <t>.</t>
  </si>
  <si>
    <t>Inverse Matrix</t>
  </si>
  <si>
    <t>Final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</si>
</sst>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4618</xdr:colOff>
      <xdr:row>9</xdr:row>
      <xdr:rowOff>197426</xdr:rowOff>
    </xdr:from>
    <xdr:to>
      <xdr:col>10</xdr:col>
      <xdr:colOff>652318</xdr:colOff>
      <xdr:row>18</xdr:row>
      <xdr:rowOff>146946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786AE2-6107-32F5-CAD0-67060C114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6073" y="2067790"/>
          <a:ext cx="5000336" cy="1819883"/>
        </a:xfrm>
        <a:prstGeom prst="rect">
          <a:avLst/>
        </a:prstGeom>
      </xdr:spPr>
    </xdr:pic>
    <xdr:clientData/>
  </xdr:twoCellAnchor>
  <xdr:twoCellAnchor editAs="oneCell">
    <xdr:from>
      <xdr:col>3</xdr:col>
      <xdr:colOff>10763</xdr:colOff>
      <xdr:row>11</xdr:row>
      <xdr:rowOff>10763</xdr:rowOff>
    </xdr:from>
    <xdr:to>
      <xdr:col>4</xdr:col>
      <xdr:colOff>247543</xdr:colOff>
      <xdr:row>12</xdr:row>
      <xdr:rowOff>2981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3EA74C-F2C7-19A3-94AE-5798BC91E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2627" y="2260170"/>
          <a:ext cx="1065509" cy="196709"/>
        </a:xfrm>
        <a:prstGeom prst="rect">
          <a:avLst/>
        </a:prstGeom>
      </xdr:spPr>
    </xdr:pic>
    <xdr:clientData/>
  </xdr:twoCellAnchor>
  <xdr:twoCellAnchor editAs="oneCell">
    <xdr:from>
      <xdr:col>3</xdr:col>
      <xdr:colOff>32289</xdr:colOff>
      <xdr:row>13</xdr:row>
      <xdr:rowOff>10763</xdr:rowOff>
    </xdr:from>
    <xdr:to>
      <xdr:col>3</xdr:col>
      <xdr:colOff>817967</xdr:colOff>
      <xdr:row>14</xdr:row>
      <xdr:rowOff>183397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CBB28E-F8FF-2321-5AA0-038DB130B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04153" y="2669153"/>
          <a:ext cx="785678" cy="377125"/>
        </a:xfrm>
        <a:prstGeom prst="rect">
          <a:avLst/>
        </a:prstGeom>
      </xdr:spPr>
    </xdr:pic>
    <xdr:clientData/>
  </xdr:twoCellAnchor>
  <xdr:twoCellAnchor editAs="oneCell">
    <xdr:from>
      <xdr:col>3</xdr:col>
      <xdr:colOff>11545</xdr:colOff>
      <xdr:row>31</xdr:row>
      <xdr:rowOff>23091</xdr:rowOff>
    </xdr:from>
    <xdr:to>
      <xdr:col>3</xdr:col>
      <xdr:colOff>229259</xdr:colOff>
      <xdr:row>32</xdr:row>
      <xdr:rowOff>196273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B8356CB-563A-2843-0F9C-D4E683A54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90454" y="6465455"/>
          <a:ext cx="217714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11545</xdr:colOff>
      <xdr:row>34</xdr:row>
      <xdr:rowOff>23091</xdr:rowOff>
    </xdr:from>
    <xdr:to>
      <xdr:col>4</xdr:col>
      <xdr:colOff>23745</xdr:colOff>
      <xdr:row>35</xdr:row>
      <xdr:rowOff>184728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502F156-5C3D-991D-C50B-FB17E213B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90454" y="7088909"/>
          <a:ext cx="843473" cy="369455"/>
        </a:xfrm>
        <a:prstGeom prst="rect">
          <a:avLst/>
        </a:prstGeom>
      </xdr:spPr>
    </xdr:pic>
    <xdr:clientData/>
  </xdr:twoCellAnchor>
  <xdr:twoCellAnchor editAs="oneCell">
    <xdr:from>
      <xdr:col>3</xdr:col>
      <xdr:colOff>34636</xdr:colOff>
      <xdr:row>38</xdr:row>
      <xdr:rowOff>34637</xdr:rowOff>
    </xdr:from>
    <xdr:to>
      <xdr:col>4</xdr:col>
      <xdr:colOff>11545</xdr:colOff>
      <xdr:row>40</xdr:row>
      <xdr:rowOff>34214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F24FFED-EBC7-F28E-A074-DE7AE034C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13545" y="7931728"/>
          <a:ext cx="808182" cy="415213"/>
        </a:xfrm>
        <a:prstGeom prst="rect">
          <a:avLst/>
        </a:prstGeom>
      </xdr:spPr>
    </xdr:pic>
    <xdr:clientData/>
  </xdr:twoCellAnchor>
  <xdr:twoCellAnchor editAs="oneCell">
    <xdr:from>
      <xdr:col>5</xdr:col>
      <xdr:colOff>11545</xdr:colOff>
      <xdr:row>30</xdr:row>
      <xdr:rowOff>138546</xdr:rowOff>
    </xdr:from>
    <xdr:to>
      <xdr:col>12</xdr:col>
      <xdr:colOff>397164</xdr:colOff>
      <xdr:row>40</xdr:row>
      <xdr:rowOff>28864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FE58266-1DBA-CC6A-4262-C0F04777C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953000" y="6373091"/>
          <a:ext cx="6400800" cy="1968500"/>
        </a:xfrm>
        <a:prstGeom prst="rect">
          <a:avLst/>
        </a:prstGeom>
      </xdr:spPr>
    </xdr:pic>
    <xdr:clientData/>
  </xdr:twoCellAnchor>
  <xdr:twoCellAnchor editAs="oneCell">
    <xdr:from>
      <xdr:col>9</xdr:col>
      <xdr:colOff>753795</xdr:colOff>
      <xdr:row>46</xdr:row>
      <xdr:rowOff>45905</xdr:rowOff>
    </xdr:from>
    <xdr:to>
      <xdr:col>16</xdr:col>
      <xdr:colOff>1243</xdr:colOff>
      <xdr:row>57</xdr:row>
      <xdr:rowOff>39483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5F48008-43ED-83ED-3BF4-21C9B1FCBF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r="38354"/>
        <a:stretch/>
      </xdr:blipFill>
      <xdr:spPr>
        <a:xfrm>
          <a:off x="9353072" y="9196025"/>
          <a:ext cx="5031304" cy="2181651"/>
        </a:xfrm>
        <a:prstGeom prst="rect">
          <a:avLst/>
        </a:prstGeom>
      </xdr:spPr>
    </xdr:pic>
    <xdr:clientData/>
  </xdr:twoCellAnchor>
  <xdr:twoCellAnchor editAs="oneCell">
    <xdr:from>
      <xdr:col>7</xdr:col>
      <xdr:colOff>23091</xdr:colOff>
      <xdr:row>52</xdr:row>
      <xdr:rowOff>196273</xdr:rowOff>
    </xdr:from>
    <xdr:to>
      <xdr:col>9</xdr:col>
      <xdr:colOff>138546</xdr:colOff>
      <xdr:row>57</xdr:row>
      <xdr:rowOff>8162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F4FA905-6106-3342-59F7-2A563278F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27091" y="11002818"/>
          <a:ext cx="1974273" cy="850980"/>
        </a:xfrm>
        <a:prstGeom prst="rect">
          <a:avLst/>
        </a:prstGeom>
      </xdr:spPr>
    </xdr:pic>
    <xdr:clientData/>
  </xdr:twoCellAnchor>
  <xdr:twoCellAnchor editAs="oneCell">
    <xdr:from>
      <xdr:col>3</xdr:col>
      <xdr:colOff>11546</xdr:colOff>
      <xdr:row>57</xdr:row>
      <xdr:rowOff>207818</xdr:rowOff>
    </xdr:from>
    <xdr:to>
      <xdr:col>4</xdr:col>
      <xdr:colOff>542637</xdr:colOff>
      <xdr:row>59</xdr:row>
      <xdr:rowOff>7538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E47C786-D296-65A9-1828-7526A7AEA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290455" y="12053454"/>
          <a:ext cx="1362364" cy="215357"/>
        </a:xfrm>
        <a:prstGeom prst="rect">
          <a:avLst/>
        </a:prstGeom>
      </xdr:spPr>
    </xdr:pic>
    <xdr:clientData/>
  </xdr:twoCellAnchor>
  <xdr:twoCellAnchor editAs="oneCell">
    <xdr:from>
      <xdr:col>13</xdr:col>
      <xdr:colOff>813780</xdr:colOff>
      <xdr:row>59</xdr:row>
      <xdr:rowOff>163542</xdr:rowOff>
    </xdr:from>
    <xdr:to>
      <xdr:col>17</xdr:col>
      <xdr:colOff>804065</xdr:colOff>
      <xdr:row>67</xdr:row>
      <xdr:rowOff>169404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C02BCD6-E129-0A56-3C0F-2B9BA0901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507940" y="12152342"/>
          <a:ext cx="3282125" cy="16314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1E0C-2349-FB4F-BC0C-5E92DBE0B775}">
  <dimension ref="B2:N88"/>
  <sheetViews>
    <sheetView tabSelected="1" topLeftCell="A16" zoomScale="80" zoomScaleNormal="80" workbookViewId="0">
      <selection activeCell="D30" sqref="D30"/>
    </sheetView>
  </sheetViews>
  <sheetFormatPr defaultColWidth="11.25" defaultRowHeight="15.75" x14ac:dyDescent="0.25"/>
  <cols>
    <col min="2" max="2" width="23.5" bestFit="1" customWidth="1"/>
    <col min="8" max="8" width="13.5" bestFit="1" customWidth="1"/>
  </cols>
  <sheetData>
    <row r="2" spans="2:8" x14ac:dyDescent="0.25">
      <c r="B2" s="2" t="s">
        <v>0</v>
      </c>
      <c r="C2" s="2" t="s">
        <v>1</v>
      </c>
      <c r="D2" s="3"/>
      <c r="E2" s="3"/>
    </row>
    <row r="6" spans="2:8" x14ac:dyDescent="0.25">
      <c r="B6" s="6" t="s">
        <v>4</v>
      </c>
      <c r="C6" s="5"/>
      <c r="D6" s="6" t="s">
        <v>3</v>
      </c>
      <c r="E6" s="5"/>
      <c r="F6" s="6" t="s">
        <v>2</v>
      </c>
      <c r="G6" s="5"/>
      <c r="H6" s="6" t="s">
        <v>7</v>
      </c>
    </row>
    <row r="7" spans="2:8" x14ac:dyDescent="0.25">
      <c r="B7" s="5">
        <v>9.4919999999999995E-7</v>
      </c>
      <c r="C7" s="5"/>
      <c r="D7" s="5">
        <v>85000</v>
      </c>
      <c r="E7" s="5"/>
      <c r="F7" s="5">
        <v>1.07</v>
      </c>
      <c r="G7" s="5"/>
      <c r="H7" s="5">
        <v>193000000000</v>
      </c>
    </row>
    <row r="11" spans="2:8" x14ac:dyDescent="0.25">
      <c r="B11" s="1" t="s">
        <v>5</v>
      </c>
    </row>
    <row r="12" spans="2:8" x14ac:dyDescent="0.25">
      <c r="B12">
        <f>-D7*F7</f>
        <v>-90950</v>
      </c>
    </row>
    <row r="14" spans="2:8" x14ac:dyDescent="0.25">
      <c r="B14" s="1" t="s">
        <v>6</v>
      </c>
    </row>
    <row r="15" spans="2:8" x14ac:dyDescent="0.25">
      <c r="B15">
        <f>(D7*F7^3)/(3*H7*B7)</f>
        <v>0.18946716878935235</v>
      </c>
    </row>
    <row r="22" spans="2:8" x14ac:dyDescent="0.25">
      <c r="B22" s="2" t="s">
        <v>13</v>
      </c>
      <c r="C22" s="2" t="s">
        <v>8</v>
      </c>
      <c r="D22" s="3"/>
      <c r="E22" s="3"/>
      <c r="F22" s="3"/>
    </row>
    <row r="26" spans="2:8" x14ac:dyDescent="0.25">
      <c r="B26" s="6" t="s">
        <v>4</v>
      </c>
      <c r="C26" s="5"/>
      <c r="D26" s="6" t="s">
        <v>10</v>
      </c>
      <c r="E26" s="5"/>
      <c r="F26" s="6" t="s">
        <v>2</v>
      </c>
      <c r="G26" s="5"/>
      <c r="H26" s="6" t="s">
        <v>7</v>
      </c>
    </row>
    <row r="27" spans="2:8" x14ac:dyDescent="0.25">
      <c r="B27" s="5">
        <v>9.4919999999999995E-7</v>
      </c>
      <c r="C27" s="5"/>
      <c r="D27" s="5">
        <v>85000</v>
      </c>
      <c r="E27" s="5"/>
      <c r="F27" s="5">
        <v>1.07</v>
      </c>
      <c r="G27" s="5"/>
      <c r="H27" s="5">
        <v>193000000000</v>
      </c>
    </row>
    <row r="31" spans="2:8" x14ac:dyDescent="0.25">
      <c r="B31" s="1" t="s">
        <v>9</v>
      </c>
    </row>
    <row r="32" spans="2:8" x14ac:dyDescent="0.25">
      <c r="B32">
        <f>D27/F27</f>
        <v>79439.252336448597</v>
      </c>
      <c r="C32" t="s">
        <v>11</v>
      </c>
    </row>
    <row r="35" spans="2:9" x14ac:dyDescent="0.25">
      <c r="B35" s="1" t="s">
        <v>5</v>
      </c>
    </row>
    <row r="36" spans="2:9" x14ac:dyDescent="0.25">
      <c r="B36" s="4">
        <f>(-D27*F27^2)/2</f>
        <v>-48658.25</v>
      </c>
    </row>
    <row r="39" spans="2:9" x14ac:dyDescent="0.25">
      <c r="B39" s="1" t="s">
        <v>12</v>
      </c>
    </row>
    <row r="40" spans="2:9" x14ac:dyDescent="0.25">
      <c r="B40">
        <f>(D27*F27^4)/(8*H27*B27)</f>
        <v>7.6023701476727615E-2</v>
      </c>
    </row>
    <row r="45" spans="2:9" x14ac:dyDescent="0.25">
      <c r="B45" s="2" t="s">
        <v>14</v>
      </c>
      <c r="C45" s="14" t="s">
        <v>15</v>
      </c>
      <c r="D45" s="14"/>
      <c r="E45" s="14"/>
      <c r="F45" s="14"/>
      <c r="G45" s="14"/>
      <c r="H45" s="14"/>
      <c r="I45" s="14"/>
    </row>
    <row r="49" spans="2:14" x14ac:dyDescent="0.25">
      <c r="B49" s="1" t="s">
        <v>4</v>
      </c>
      <c r="D49" s="1" t="s">
        <v>10</v>
      </c>
      <c r="F49" s="1" t="s">
        <v>2</v>
      </c>
      <c r="H49" s="1" t="s">
        <v>7</v>
      </c>
    </row>
    <row r="50" spans="2:14" x14ac:dyDescent="0.25">
      <c r="B50" s="5">
        <v>9.4919999999999995E-7</v>
      </c>
      <c r="C50" s="5"/>
      <c r="D50" s="5">
        <v>85000</v>
      </c>
      <c r="E50" s="5"/>
      <c r="F50" s="5">
        <v>1.07</v>
      </c>
      <c r="G50" s="5"/>
      <c r="H50" s="5">
        <v>193000000000</v>
      </c>
    </row>
    <row r="52" spans="2:14" x14ac:dyDescent="0.25">
      <c r="B52" s="1" t="s">
        <v>16</v>
      </c>
    </row>
    <row r="54" spans="2:14" x14ac:dyDescent="0.25">
      <c r="B54" s="8" t="s">
        <v>17</v>
      </c>
      <c r="C54" s="5">
        <v>12</v>
      </c>
      <c r="D54" s="5">
        <f>6*F50</f>
        <v>6.42</v>
      </c>
      <c r="E54" s="5">
        <v>-12</v>
      </c>
      <c r="F54" s="8">
        <f>6*F50</f>
        <v>6.42</v>
      </c>
    </row>
    <row r="55" spans="2:14" x14ac:dyDescent="0.25">
      <c r="B55" s="8">
        <f>(H50*B50)/F50^3</f>
        <v>149542.17933574572</v>
      </c>
      <c r="C55" s="5">
        <f>6*F50</f>
        <v>6.42</v>
      </c>
      <c r="D55" s="5">
        <f>4*F50^2</f>
        <v>4.5796000000000001</v>
      </c>
      <c r="E55" s="5">
        <f>-6*F50</f>
        <v>-6.42</v>
      </c>
      <c r="F55" s="8">
        <f>2*F50^2</f>
        <v>2.2898000000000001</v>
      </c>
    </row>
    <row r="56" spans="2:14" x14ac:dyDescent="0.25">
      <c r="B56" s="8"/>
      <c r="C56" s="5">
        <v>-12</v>
      </c>
      <c r="D56" s="5">
        <f>-6*F50</f>
        <v>-6.42</v>
      </c>
      <c r="E56" s="5">
        <v>12</v>
      </c>
      <c r="F56" s="8">
        <f>-6*F50</f>
        <v>-6.42</v>
      </c>
    </row>
    <row r="57" spans="2:14" x14ac:dyDescent="0.25">
      <c r="B57" s="8"/>
      <c r="C57" s="5">
        <f>6*F50</f>
        <v>6.42</v>
      </c>
      <c r="D57" s="5">
        <f>2*F50^2</f>
        <v>2.2898000000000001</v>
      </c>
      <c r="E57" s="5">
        <f>-6*F50</f>
        <v>-6.42</v>
      </c>
      <c r="F57" s="8">
        <f>4*F50^2</f>
        <v>4.5796000000000001</v>
      </c>
    </row>
    <row r="59" spans="2:14" x14ac:dyDescent="0.25">
      <c r="B59" s="1" t="s">
        <v>18</v>
      </c>
    </row>
    <row r="62" spans="2:14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2:14" x14ac:dyDescent="0.25">
      <c r="B63" s="5"/>
      <c r="C63" s="8"/>
      <c r="D63" s="10">
        <f t="shared" ref="D63:G66" si="0">C54</f>
        <v>12</v>
      </c>
      <c r="E63" s="10">
        <f t="shared" si="0"/>
        <v>6.42</v>
      </c>
      <c r="F63" s="10">
        <f t="shared" si="0"/>
        <v>-12</v>
      </c>
      <c r="G63" s="11">
        <f t="shared" si="0"/>
        <v>6.42</v>
      </c>
      <c r="H63" s="12"/>
      <c r="I63" s="12" t="s">
        <v>19</v>
      </c>
      <c r="J63" s="8"/>
      <c r="K63" s="12" t="s">
        <v>24</v>
      </c>
      <c r="L63" s="12"/>
      <c r="M63" s="12">
        <f>-(D50*F50)/2</f>
        <v>-45475</v>
      </c>
    </row>
    <row r="64" spans="2:14" x14ac:dyDescent="0.25">
      <c r="B64" s="5" t="s">
        <v>17</v>
      </c>
      <c r="C64" s="8"/>
      <c r="D64" s="10">
        <f t="shared" si="0"/>
        <v>6.42</v>
      </c>
      <c r="E64" s="10">
        <f t="shared" si="0"/>
        <v>4.5796000000000001</v>
      </c>
      <c r="F64" s="10">
        <f t="shared" si="0"/>
        <v>-6.42</v>
      </c>
      <c r="G64" s="11">
        <f t="shared" si="0"/>
        <v>2.2898000000000001</v>
      </c>
      <c r="H64" s="12"/>
      <c r="I64" s="12" t="s">
        <v>20</v>
      </c>
      <c r="J64" s="8" t="s">
        <v>23</v>
      </c>
      <c r="K64" s="12" t="s">
        <v>25</v>
      </c>
      <c r="L64" s="9" t="s">
        <v>28</v>
      </c>
      <c r="M64" s="12">
        <f>-(D50*F50^2)/12</f>
        <v>-8109.708333333333</v>
      </c>
    </row>
    <row r="65" spans="2:14" x14ac:dyDescent="0.25">
      <c r="B65" s="5">
        <f>(H50*B50)/F50^3</f>
        <v>149542.17933574572</v>
      </c>
      <c r="C65" s="8"/>
      <c r="D65" s="10">
        <f t="shared" si="0"/>
        <v>-12</v>
      </c>
      <c r="E65" s="10">
        <f t="shared" si="0"/>
        <v>-6.42</v>
      </c>
      <c r="F65" s="5">
        <f t="shared" si="0"/>
        <v>12</v>
      </c>
      <c r="G65" s="8">
        <f t="shared" si="0"/>
        <v>-6.42</v>
      </c>
      <c r="H65" s="9"/>
      <c r="I65" s="9" t="s">
        <v>21</v>
      </c>
      <c r="J65" s="8"/>
      <c r="K65" s="9" t="s">
        <v>26</v>
      </c>
      <c r="L65" s="9"/>
      <c r="M65" s="9">
        <f>-(D50*F50)/2</f>
        <v>-45475</v>
      </c>
    </row>
    <row r="66" spans="2:14" x14ac:dyDescent="0.25">
      <c r="B66" s="5"/>
      <c r="C66" s="8"/>
      <c r="D66" s="10">
        <f t="shared" si="0"/>
        <v>6.42</v>
      </c>
      <c r="E66" s="10">
        <f t="shared" si="0"/>
        <v>2.2898000000000001</v>
      </c>
      <c r="F66" s="5">
        <f t="shared" si="0"/>
        <v>-6.42</v>
      </c>
      <c r="G66" s="8">
        <f t="shared" si="0"/>
        <v>4.5796000000000001</v>
      </c>
      <c r="H66" s="9"/>
      <c r="I66" s="9" t="s">
        <v>22</v>
      </c>
      <c r="J66" s="8"/>
      <c r="K66" s="9" t="s">
        <v>27</v>
      </c>
      <c r="L66" s="9"/>
      <c r="M66" s="9">
        <f>(D50*F50^2)/12</f>
        <v>8109.708333333333</v>
      </c>
    </row>
    <row r="67" spans="2:14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9" spans="2:14" x14ac:dyDescent="0.25">
      <c r="B69" s="1" t="s">
        <v>29</v>
      </c>
    </row>
    <row r="71" spans="2:14" x14ac:dyDescent="0.25">
      <c r="B71" t="s">
        <v>19</v>
      </c>
      <c r="C71">
        <v>0</v>
      </c>
      <c r="E71" t="s">
        <v>26</v>
      </c>
      <c r="F71">
        <v>0</v>
      </c>
    </row>
    <row r="72" spans="2:14" x14ac:dyDescent="0.25">
      <c r="B72" t="s">
        <v>20</v>
      </c>
      <c r="C72">
        <v>0</v>
      </c>
      <c r="E72" t="s">
        <v>27</v>
      </c>
      <c r="F72">
        <v>0</v>
      </c>
    </row>
    <row r="76" spans="2:14" x14ac:dyDescent="0.25">
      <c r="B76" s="5" t="s">
        <v>17</v>
      </c>
      <c r="C76" s="7"/>
      <c r="D76" s="5">
        <f>F65</f>
        <v>12</v>
      </c>
      <c r="E76" s="8">
        <f>G65</f>
        <v>-6.42</v>
      </c>
      <c r="F76" s="13" t="s">
        <v>30</v>
      </c>
      <c r="G76" s="8" t="s">
        <v>21</v>
      </c>
      <c r="H76" s="9" t="s">
        <v>23</v>
      </c>
      <c r="I76" s="8">
        <f>M65</f>
        <v>-45475</v>
      </c>
    </row>
    <row r="77" spans="2:14" x14ac:dyDescent="0.25">
      <c r="B77" s="5">
        <f>(H50*B50)/F50^3</f>
        <v>149542.17933574572</v>
      </c>
      <c r="C77" s="7"/>
      <c r="D77" s="5">
        <f>F66</f>
        <v>-6.42</v>
      </c>
      <c r="E77" s="8">
        <f>G66</f>
        <v>4.5796000000000001</v>
      </c>
      <c r="F77" s="13" t="s">
        <v>30</v>
      </c>
      <c r="G77" s="8" t="s">
        <v>22</v>
      </c>
      <c r="H77" s="9" t="s">
        <v>23</v>
      </c>
      <c r="I77" s="8">
        <f>M66</f>
        <v>8109.708333333333</v>
      </c>
    </row>
    <row r="80" spans="2:14" x14ac:dyDescent="0.25">
      <c r="B80" s="1" t="s">
        <v>31</v>
      </c>
    </row>
    <row r="82" spans="2:6" x14ac:dyDescent="0.25">
      <c r="C82" s="7"/>
      <c r="D82" cm="1">
        <f t="array" ref="D82:E83">MINVERSE(D76:E77)</f>
        <v>0.33333333333333331</v>
      </c>
      <c r="E82" s="7">
        <v>0.46728971962616828</v>
      </c>
    </row>
    <row r="83" spans="2:6" x14ac:dyDescent="0.25">
      <c r="C83" s="7"/>
      <c r="D83">
        <v>0.46728971962616833</v>
      </c>
      <c r="E83" s="7">
        <v>0.87343872827321178</v>
      </c>
    </row>
    <row r="85" spans="2:6" x14ac:dyDescent="0.25">
      <c r="B85" s="1" t="s">
        <v>32</v>
      </c>
    </row>
    <row r="87" spans="2:6" x14ac:dyDescent="0.25">
      <c r="B87" s="1" t="s">
        <v>21</v>
      </c>
      <c r="C87" s="1" t="s">
        <v>22</v>
      </c>
      <c r="F87" t="e" cm="1">
        <f t="array" ref="F87">MMULT(I76:I77,_xlfn.ANCHORARRAY(D82))</f>
        <v>#VALUE!</v>
      </c>
    </row>
    <row r="88" spans="2:6" x14ac:dyDescent="0.25">
      <c r="B88">
        <f>((D82*I76)+(E82*I77))/B77</f>
        <v>-7.6023701476727615E-2</v>
      </c>
      <c r="C88">
        <f>((D83*I76)+(E83*I77))/B77</f>
        <v>-9.473358439467619E-2</v>
      </c>
    </row>
  </sheetData>
  <mergeCells count="1">
    <mergeCell ref="C45:I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Jorge Mejias-Martinez</dc:creator>
  <cp:lastModifiedBy>(s) Jorge Mejias Martinez</cp:lastModifiedBy>
  <dcterms:created xsi:type="dcterms:W3CDTF">2024-05-15T13:24:20Z</dcterms:created>
  <dcterms:modified xsi:type="dcterms:W3CDTF">2024-05-16T15:50:19Z</dcterms:modified>
</cp:coreProperties>
</file>