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git\github\УНИИМ\KCRV-Statistics\KCRV_Statistics.UI\bin\Debug\net7.0-windows\TEST_FOLDER_2\"/>
    </mc:Choice>
  </mc:AlternateContent>
  <xr:revisionPtr revIDLastSave="0" documentId="8_{FC544072-68AF-4663-85D8-815307F4D7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300623" sheetId="3" r:id="rId1"/>
    <sheet name="R260623" sheetId="1" r:id="rId2"/>
  </sheets>
  <calcPr calcId="191029"/>
</workbook>
</file>

<file path=xl/calcChain.xml><?xml version="1.0" encoding="utf-8"?>
<calcChain xmlns="http://schemas.openxmlformats.org/spreadsheetml/2006/main">
  <c r="G28" i="3" l="1" a="1"/>
  <c r="H22" i="3"/>
  <c r="I8" i="3" l="1"/>
  <c r="I9" i="3" a="1"/>
  <c r="I9" i="3" s="1"/>
  <c r="H9" i="3" a="1"/>
  <c r="H9" i="3" s="1"/>
  <c r="I26" i="3" s="1"/>
  <c r="G28" i="3" s="1"/>
  <c r="H10" i="3"/>
  <c r="I10" i="3" s="1"/>
  <c r="H14" i="3" a="1"/>
  <c r="H14" i="3" s="1"/>
  <c r="I14" i="3" a="1"/>
  <c r="I14" i="3" s="1"/>
  <c r="J28" i="3" l="1"/>
  <c r="I28" i="3" a="1"/>
  <c r="I28" i="3" s="1"/>
  <c r="G29" i="3" s="1" a="1"/>
  <c r="G29" i="3" s="1"/>
  <c r="J11" i="3" a="1"/>
  <c r="J11" i="3" s="1"/>
  <c r="H11" i="3" s="1" a="1"/>
  <c r="H11" i="3" s="1"/>
  <c r="D9" i="3"/>
  <c r="D10" i="3"/>
  <c r="D13" i="3"/>
  <c r="D12" i="3"/>
  <c r="D15" i="3"/>
  <c r="D14" i="3"/>
  <c r="D17" i="3"/>
  <c r="D18" i="3"/>
  <c r="D19" i="3"/>
  <c r="D20" i="3"/>
  <c r="D8" i="3"/>
  <c r="D22" i="3"/>
  <c r="D11" i="3"/>
  <c r="D21" i="3"/>
  <c r="D16" i="3"/>
  <c r="L1" i="3"/>
  <c r="M1" i="3" s="1"/>
  <c r="H21" i="3" a="1"/>
  <c r="H21" i="3" s="1"/>
  <c r="H23" i="3" s="1"/>
  <c r="H8" i="3"/>
  <c r="L5" i="3" l="1"/>
  <c r="L6" i="3"/>
  <c r="L8" i="3"/>
  <c r="N1" i="3"/>
  <c r="L14" i="3"/>
  <c r="L4" i="3"/>
  <c r="L7" i="3"/>
  <c r="L9" i="3"/>
  <c r="L13" i="3"/>
  <c r="L3" i="3"/>
  <c r="L2" i="3"/>
  <c r="L10" i="3"/>
  <c r="L11" i="3"/>
  <c r="L15" i="3"/>
  <c r="L12" i="3"/>
  <c r="I11" i="3" a="1"/>
  <c r="I11" i="3" s="1"/>
  <c r="M15" i="3" l="1"/>
  <c r="N15" i="3"/>
  <c r="M6" i="3"/>
  <c r="N6" i="3"/>
  <c r="N2" i="3"/>
  <c r="M2" i="3"/>
  <c r="M9" i="3"/>
  <c r="N9" i="3"/>
  <c r="N4" i="3"/>
  <c r="M4" i="3"/>
  <c r="M8" i="3"/>
  <c r="N8" i="3"/>
  <c r="M5" i="3"/>
  <c r="N5" i="3"/>
  <c r="N3" i="3"/>
  <c r="M3" i="3"/>
  <c r="M7" i="3"/>
  <c r="N7" i="3"/>
  <c r="N14" i="3"/>
  <c r="M14" i="3"/>
  <c r="N11" i="3"/>
  <c r="M11" i="3"/>
  <c r="N10" i="3"/>
  <c r="M10" i="3"/>
  <c r="N13" i="3"/>
  <c r="M13" i="3"/>
  <c r="N12" i="3"/>
  <c r="M12" i="3"/>
  <c r="H28" i="3" a="1"/>
  <c r="H28" i="3" s="1"/>
  <c r="I29" i="3" l="1" a="1"/>
  <c r="I29" i="3" s="1"/>
  <c r="G30" i="3" s="1" a="1"/>
  <c r="G30" i="3" s="1"/>
  <c r="J29" i="3"/>
  <c r="H29" i="3" a="1"/>
  <c r="H29" i="3" s="1"/>
  <c r="H30" i="3" l="1" a="1"/>
  <c r="H30" i="3" s="1"/>
  <c r="J30" i="3" l="1"/>
  <c r="I30" i="3" a="1"/>
  <c r="I30" i="3" s="1"/>
  <c r="G31" i="3" s="1" a="1"/>
  <c r="G31" i="3" s="1"/>
  <c r="J31" i="3" l="1"/>
  <c r="I31" i="3" l="1" a="1"/>
  <c r="I31" i="3" s="1"/>
  <c r="G32" i="3" s="1" a="1"/>
  <c r="G32" i="3" s="1"/>
  <c r="H31" i="3" a="1"/>
  <c r="H31" i="3" s="1"/>
  <c r="I32" i="3" l="1" a="1"/>
  <c r="I32" i="3" s="1"/>
  <c r="G33" i="3" s="1" a="1"/>
  <c r="G33" i="3" s="1"/>
  <c r="J32" i="3"/>
  <c r="H32" i="3" a="1"/>
  <c r="H32" i="3" s="1"/>
  <c r="I33" i="3" l="1" a="1"/>
  <c r="I33" i="3" s="1"/>
  <c r="H33" i="3" a="1"/>
  <c r="H33" i="3" s="1"/>
  <c r="H13" i="3" a="1"/>
  <c r="H13" i="3" s="1"/>
  <c r="J33" i="3"/>
  <c r="I13" i="3" l="1" a="1"/>
  <c r="I13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<sst xmlns="http://schemas.openxmlformats.org/spreadsheetml/2006/main" count="63" uniqueCount="33">
  <si>
    <t>DELTA1</t>
  </si>
  <si>
    <t>SKO1</t>
  </si>
  <si>
    <t>ПЕРВЫЙ НАБОР ДАННЫХ</t>
  </si>
  <si>
    <t>ВТОРОЙ НАБОР ДАННЫХ</t>
  </si>
  <si>
    <t>MEAN</t>
  </si>
  <si>
    <t>MEDIAN</t>
  </si>
  <si>
    <t>W_MEAN</t>
  </si>
  <si>
    <t>DERSIMONIAN</t>
  </si>
  <si>
    <t>VAF</t>
  </si>
  <si>
    <t>HUBER, H15</t>
  </si>
  <si>
    <t>S/μ, %</t>
  </si>
  <si>
    <t>BIAS, %</t>
  </si>
  <si>
    <r>
      <t>μ</t>
    </r>
    <r>
      <rPr>
        <b/>
        <sz val="10"/>
        <color indexed="12"/>
        <rFont val="Arial Cyr"/>
        <charset val="204"/>
      </rPr>
      <t>=10</t>
    </r>
  </si>
  <si>
    <t>MANDEL-PAULE</t>
  </si>
  <si>
    <t>KCRV</t>
  </si>
  <si>
    <t>U1, %</t>
  </si>
  <si>
    <t>PMA1</t>
  </si>
  <si>
    <t>PMA2</t>
  </si>
  <si>
    <t>ДАННЫЕ ДЛЯ ПЕРВОЙ ГЕНЕРАЦИИ МОНТЕ КАРЛО ИЗ ПЕРВОГО НАБОРА ДАННЫХ</t>
  </si>
  <si>
    <t>HUBER_H15</t>
  </si>
  <si>
    <t>MANDEL_PAULE</t>
  </si>
  <si>
    <t>ui</t>
  </si>
  <si>
    <t>xi</t>
  </si>
  <si>
    <t>X</t>
  </si>
  <si>
    <t>u</t>
  </si>
  <si>
    <t>λ</t>
  </si>
  <si>
    <t>σ</t>
  </si>
  <si>
    <t>W</t>
  </si>
  <si>
    <t>Private Sub Worksheet_FollowHyperlink(ByVal Target As Hyperlink)</t>
  </si>
  <si>
    <t>Range("G21").GoalSeek Goal:=Range("G22"), ChangingCell:=Range("I14")</t>
  </si>
  <si>
    <t>Range("I14").Select</t>
  </si>
  <si>
    <t>End Sub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</si>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</sst>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00"/>
    <numFmt numFmtId="165" formatCode="0.000"/>
    <numFmt numFmtId="166" formatCode="0.000000000000000"/>
    <numFmt numFmtId="167" formatCode="0.000000%"/>
    <numFmt numFmtId="168" formatCode="0.000000"/>
    <numFmt numFmtId="169" formatCode="0.0"/>
    <numFmt numFmtId="170" formatCode="0.0%"/>
    <numFmt numFmtId="171" formatCode="0.00000000000000"/>
    <numFmt numFmtId="172" formatCode="0.0000000000000"/>
    <numFmt numFmtId="173" formatCode="0.0000000000000000"/>
  </numFmts>
  <fonts count="1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color indexed="12"/>
      <name val="Arial Cyr"/>
      <charset val="204"/>
    </font>
    <font>
      <b/>
      <sz val="10"/>
      <color indexed="12"/>
      <name val="Arial"/>
      <family val="2"/>
      <charset val="204"/>
    </font>
    <font>
      <b/>
      <sz val="10"/>
      <color indexed="10"/>
      <name val="Arial Cyr"/>
      <charset val="204"/>
    </font>
    <font>
      <sz val="10"/>
      <color indexed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b/>
      <sz val="10"/>
      <color indexed="60"/>
      <name val="Arial Cyr"/>
      <charset val="204"/>
    </font>
    <font>
      <b/>
      <sz val="10"/>
      <color indexed="17"/>
      <name val="Arial Cyr"/>
      <charset val="204"/>
    </font>
    <font>
      <sz val="10"/>
      <name val="Calibri"/>
      <family val="2"/>
      <charset val="204"/>
    </font>
    <font>
      <sz val="10"/>
      <color theme="2" tint="-9.9978637043366805E-2"/>
      <name val="Arial Cyr"/>
      <charset val="204"/>
    </font>
    <font>
      <u/>
      <sz val="10"/>
      <color theme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0" fontId="5" fillId="0" borderId="0" xfId="0" applyFont="1" applyAlignment="1">
      <alignment horizontal="center"/>
    </xf>
    <xf numFmtId="164" fontId="6" fillId="0" borderId="0" xfId="0" applyNumberFormat="1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2" fontId="8" fillId="0" borderId="0" xfId="0" applyNumberFormat="1" applyFont="1"/>
    <xf numFmtId="164" fontId="8" fillId="0" borderId="0" xfId="0" applyNumberFormat="1" applyFont="1"/>
    <xf numFmtId="2" fontId="0" fillId="0" borderId="0" xfId="0" applyNumberFormat="1"/>
    <xf numFmtId="1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4" fontId="9" fillId="0" borderId="0" xfId="0" applyNumberFormat="1" applyFont="1"/>
    <xf numFmtId="2" fontId="1" fillId="0" borderId="0" xfId="0" applyNumberFormat="1" applyFont="1"/>
    <xf numFmtId="2" fontId="10" fillId="0" borderId="0" xfId="0" applyNumberFormat="1" applyFont="1"/>
    <xf numFmtId="164" fontId="10" fillId="0" borderId="0" xfId="0" applyNumberFormat="1" applyFont="1"/>
    <xf numFmtId="2" fontId="5" fillId="0" borderId="0" xfId="0" applyNumberFormat="1" applyFont="1"/>
    <xf numFmtId="166" fontId="0" fillId="0" borderId="0" xfId="0" applyNumberFormat="1"/>
    <xf numFmtId="0" fontId="5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12" fillId="0" borderId="3" xfId="0" applyFont="1" applyBorder="1" applyAlignment="1">
      <alignment horizontal="center"/>
    </xf>
    <xf numFmtId="0" fontId="12" fillId="0" borderId="0" xfId="0" applyFont="1"/>
    <xf numFmtId="0" fontId="13" fillId="0" borderId="0" xfId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11" fillId="0" borderId="3" xfId="0" applyFont="1" applyBorder="1"/>
    <xf numFmtId="165" fontId="0" fillId="0" borderId="2" xfId="0" applyNumberFormat="1" applyBorder="1"/>
    <xf numFmtId="167" fontId="0" fillId="0" borderId="8" xfId="2" applyNumberFormat="1" applyFont="1" applyBorder="1"/>
    <xf numFmtId="168" fontId="0" fillId="0" borderId="7" xfId="0" applyNumberFormat="1" applyBorder="1"/>
    <xf numFmtId="165" fontId="0" fillId="0" borderId="4" xfId="0" applyNumberFormat="1" applyBorder="1"/>
    <xf numFmtId="0" fontId="7" fillId="0" borderId="2" xfId="0" applyFont="1" applyBorder="1" applyAlignment="1">
      <alignment horizontal="center"/>
    </xf>
    <xf numFmtId="0" fontId="11" fillId="0" borderId="7" xfId="0" applyFont="1" applyBorder="1"/>
    <xf numFmtId="165" fontId="0" fillId="0" borderId="7" xfId="0" applyNumberFormat="1" applyBorder="1"/>
    <xf numFmtId="2" fontId="12" fillId="0" borderId="0" xfId="0" applyNumberFormat="1" applyFont="1"/>
    <xf numFmtId="0" fontId="12" fillId="0" borderId="7" xfId="0" applyFont="1" applyBorder="1"/>
    <xf numFmtId="169" fontId="0" fillId="0" borderId="0" xfId="0" applyNumberFormat="1"/>
    <xf numFmtId="165" fontId="0" fillId="0" borderId="1" xfId="0" applyNumberFormat="1" applyBorder="1"/>
    <xf numFmtId="165" fontId="0" fillId="0" borderId="3" xfId="0" applyNumberFormat="1" applyBorder="1"/>
    <xf numFmtId="165" fontId="0" fillId="2" borderId="3" xfId="0" applyNumberFormat="1" applyFill="1" applyBorder="1"/>
    <xf numFmtId="165" fontId="0" fillId="2" borderId="0" xfId="0" applyNumberFormat="1" applyFill="1"/>
    <xf numFmtId="165" fontId="0" fillId="0" borderId="5" xfId="0" applyNumberFormat="1" applyBorder="1"/>
    <xf numFmtId="170" fontId="0" fillId="0" borderId="0" xfId="2" applyNumberFormat="1" applyFont="1"/>
    <xf numFmtId="171" fontId="7" fillId="0" borderId="0" xfId="0" applyNumberFormat="1" applyFont="1"/>
    <xf numFmtId="172" fontId="0" fillId="0" borderId="0" xfId="0" applyNumberFormat="1"/>
    <xf numFmtId="173" fontId="0" fillId="0" borderId="0" xfId="0" applyNumberFormat="1"/>
    <xf numFmtId="164" fontId="7" fillId="0" borderId="0" xfId="0" applyNumberFormat="1" applyFont="1"/>
  </cellXfs>
  <cellStyles count="3">
    <cellStyle name="Гиперссылка" xfId="1" builtinId="8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CC2-4C64-9544-C3314EE13C04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CC2-4C64-9544-C3314EE13C04}"/>
              </c:ext>
            </c:extLst>
          </c:dPt>
          <c:dPt>
            <c:idx val="9"/>
            <c:marker>
              <c:symbol val="triangle"/>
              <c:size val="8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CC2-4C64-9544-C3314EE13C04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7C0-442E-8164-118BAD6DD62F}"/>
              </c:ext>
            </c:extLst>
          </c:dPt>
          <c:dPt>
            <c:idx val="13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CC2-4C64-9544-C3314EE13C04}"/>
              </c:ext>
            </c:extLst>
          </c:dPt>
          <c:dPt>
            <c:idx val="14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CC2-4C64-9544-C3314EE13C04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'R300623'!$C$8:$C$22</c:f>
                <c:numCache>
                  <c:formatCode>General</c:formatCode>
                  <c:ptCount val="15"/>
                  <c:pt idx="0">
                    <c:v>0.30411812465174198</c:v>
                  </c:pt>
                  <c:pt idx="1">
                    <c:v>0.29458956371066802</c:v>
                  </c:pt>
                  <c:pt idx="2">
                    <c:v>0.44676428096134402</c:v>
                  </c:pt>
                  <c:pt idx="3">
                    <c:v>0.43026935387071902</c:v>
                  </c:pt>
                  <c:pt idx="4">
                    <c:v>0.32950352034894698</c:v>
                  </c:pt>
                  <c:pt idx="5">
                    <c:v>0.39023760308986399</c:v>
                  </c:pt>
                  <c:pt idx="6">
                    <c:v>0.195366595921181</c:v>
                  </c:pt>
                  <c:pt idx="7">
                    <c:v>0.33833844021836601</c:v>
                  </c:pt>
                  <c:pt idx="8">
                    <c:v>0.35603994865128602</c:v>
                  </c:pt>
                  <c:pt idx="9">
                    <c:v>0.142521346474212</c:v>
                  </c:pt>
                  <c:pt idx="10">
                    <c:v>0.219921984054786</c:v>
                  </c:pt>
                  <c:pt idx="11">
                    <c:v>0.44732501521828899</c:v>
                  </c:pt>
                  <c:pt idx="12">
                    <c:v>0.49136907610407599</c:v>
                  </c:pt>
                  <c:pt idx="13">
                    <c:v>0.24502628889271699</c:v>
                  </c:pt>
                  <c:pt idx="14">
                    <c:v>0.132532719692812</c:v>
                  </c:pt>
                </c:numCache>
              </c:numRef>
            </c:plus>
            <c:minus>
              <c:numRef>
                <c:f>'R300623'!$C$8:$C$22</c:f>
                <c:numCache>
                  <c:formatCode>General</c:formatCode>
                  <c:ptCount val="15"/>
                  <c:pt idx="0">
                    <c:v>0.30411812465174198</c:v>
                  </c:pt>
                  <c:pt idx="1">
                    <c:v>0.29458956371066802</c:v>
                  </c:pt>
                  <c:pt idx="2">
                    <c:v>0.44676428096134402</c:v>
                  </c:pt>
                  <c:pt idx="3">
                    <c:v>0.43026935387071902</c:v>
                  </c:pt>
                  <c:pt idx="4">
                    <c:v>0.32950352034894698</c:v>
                  </c:pt>
                  <c:pt idx="5">
                    <c:v>0.39023760308986399</c:v>
                  </c:pt>
                  <c:pt idx="6">
                    <c:v>0.195366595921181</c:v>
                  </c:pt>
                  <c:pt idx="7">
                    <c:v>0.33833844021836601</c:v>
                  </c:pt>
                  <c:pt idx="8">
                    <c:v>0.35603994865128602</c:v>
                  </c:pt>
                  <c:pt idx="9">
                    <c:v>0.142521346474212</c:v>
                  </c:pt>
                  <c:pt idx="10">
                    <c:v>0.219921984054786</c:v>
                  </c:pt>
                  <c:pt idx="11">
                    <c:v>0.44732501521828899</c:v>
                  </c:pt>
                  <c:pt idx="12">
                    <c:v>0.49136907610407599</c:v>
                  </c:pt>
                  <c:pt idx="13">
                    <c:v>0.24502628889271699</c:v>
                  </c:pt>
                  <c:pt idx="14">
                    <c:v>0.132532719692812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'R300623'!$A$8:$A$22</c:f>
              <c:numCache>
                <c:formatCode>0.0</c:formatCode>
                <c:ptCount val="15"/>
                <c:pt idx="0">
                  <c:v>4</c:v>
                </c:pt>
                <c:pt idx="1">
                  <c:v>14</c:v>
                </c:pt>
                <c:pt idx="2">
                  <c:v>2</c:v>
                </c:pt>
                <c:pt idx="3">
                  <c:v>9</c:v>
                </c:pt>
                <c:pt idx="4">
                  <c:v>6</c:v>
                </c:pt>
                <c:pt idx="5">
                  <c:v>13</c:v>
                </c:pt>
                <c:pt idx="6">
                  <c:v>8</c:v>
                </c:pt>
                <c:pt idx="7">
                  <c:v>15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7</c:v>
                </c:pt>
                <c:pt idx="12">
                  <c:v>5</c:v>
                </c:pt>
                <c:pt idx="13">
                  <c:v>3</c:v>
                </c:pt>
                <c:pt idx="14">
                  <c:v>1</c:v>
                </c:pt>
              </c:numCache>
            </c:numRef>
          </c:cat>
          <c:val>
            <c:numRef>
              <c:f>'R300623'!$B$8:$B$22</c:f>
              <c:numCache>
                <c:formatCode>0.000</c:formatCode>
                <c:ptCount val="15"/>
                <c:pt idx="0">
                  <c:v>9.2575774108497804</c:v>
                </c:pt>
                <c:pt idx="1">
                  <c:v>9.4114032233922096</c:v>
                </c:pt>
                <c:pt idx="2">
                  <c:v>9.1386078809302607</c:v>
                </c:pt>
                <c:pt idx="3">
                  <c:v>9.3863490861093997</c:v>
                </c:pt>
                <c:pt idx="4">
                  <c:v>9.5748841924896304</c:v>
                </c:pt>
                <c:pt idx="5">
                  <c:v>9.5651209671214605</c:v>
                </c:pt>
                <c:pt idx="6">
                  <c:v>9.8147295123208291</c:v>
                </c:pt>
                <c:pt idx="7">
                  <c:v>9.7020897742722294</c:v>
                </c:pt>
                <c:pt idx="8">
                  <c:v>10.105112617804901</c:v>
                </c:pt>
                <c:pt idx="9">
                  <c:v>10.0713360724335</c:v>
                </c:pt>
                <c:pt idx="10">
                  <c:v>10.278867070890801</c:v>
                </c:pt>
                <c:pt idx="11">
                  <c:v>10.5331578917421</c:v>
                </c:pt>
                <c:pt idx="12">
                  <c:v>10.685399357815699</c:v>
                </c:pt>
                <c:pt idx="13">
                  <c:v>10.9976876731047</c:v>
                </c:pt>
                <c:pt idx="14">
                  <c:v>10.9015120545535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C0-442E-8164-118BAD6DD62F}"/>
            </c:ext>
          </c:extLst>
        </c:ser>
        <c:ser>
          <c:idx val="1"/>
          <c:order val="1"/>
          <c:tx>
            <c:strRef>
              <c:f>'R300623'!$G$8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'R300623'!$A$8:$A$22</c:f>
              <c:numCache>
                <c:formatCode>0.0</c:formatCode>
                <c:ptCount val="15"/>
                <c:pt idx="0">
                  <c:v>4</c:v>
                </c:pt>
                <c:pt idx="1">
                  <c:v>14</c:v>
                </c:pt>
                <c:pt idx="2">
                  <c:v>2</c:v>
                </c:pt>
                <c:pt idx="3">
                  <c:v>9</c:v>
                </c:pt>
                <c:pt idx="4">
                  <c:v>6</c:v>
                </c:pt>
                <c:pt idx="5">
                  <c:v>13</c:v>
                </c:pt>
                <c:pt idx="6">
                  <c:v>8</c:v>
                </c:pt>
                <c:pt idx="7">
                  <c:v>15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7</c:v>
                </c:pt>
                <c:pt idx="12">
                  <c:v>5</c:v>
                </c:pt>
                <c:pt idx="13">
                  <c:v>3</c:v>
                </c:pt>
                <c:pt idx="14">
                  <c:v>1</c:v>
                </c:pt>
              </c:numCache>
            </c:numRef>
          </c:cat>
          <c:val>
            <c:numRef>
              <c:f>'R300623'!$L$1:$L$15</c:f>
              <c:numCache>
                <c:formatCode>0.000</c:formatCode>
                <c:ptCount val="15"/>
                <c:pt idx="0">
                  <c:v>10.017421554264038</c:v>
                </c:pt>
                <c:pt idx="1">
                  <c:v>10.017421554264038</c:v>
                </c:pt>
                <c:pt idx="2">
                  <c:v>10.017421554264038</c:v>
                </c:pt>
                <c:pt idx="3">
                  <c:v>10.017421554264038</c:v>
                </c:pt>
                <c:pt idx="4">
                  <c:v>10.017421554264038</c:v>
                </c:pt>
                <c:pt idx="5">
                  <c:v>10.017421554264038</c:v>
                </c:pt>
                <c:pt idx="6">
                  <c:v>10.017421554264038</c:v>
                </c:pt>
                <c:pt idx="7">
                  <c:v>10.017421554264038</c:v>
                </c:pt>
                <c:pt idx="8">
                  <c:v>10.017421554264038</c:v>
                </c:pt>
                <c:pt idx="9">
                  <c:v>10.017421554264038</c:v>
                </c:pt>
                <c:pt idx="10">
                  <c:v>10.017421554264038</c:v>
                </c:pt>
                <c:pt idx="11">
                  <c:v>10.017421554264038</c:v>
                </c:pt>
                <c:pt idx="12">
                  <c:v>10.017421554264038</c:v>
                </c:pt>
                <c:pt idx="13">
                  <c:v>10.017421554264038</c:v>
                </c:pt>
                <c:pt idx="14">
                  <c:v>10.017421554264038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C0-442E-8164-118BAD6DD62F}"/>
            </c:ext>
          </c:extLst>
        </c:ser>
        <c:ser>
          <c:idx val="2"/>
          <c:order val="2"/>
          <c:spPr>
            <a:ln w="158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'R300623'!$A$8:$A$22</c:f>
              <c:numCache>
                <c:formatCode>0.0</c:formatCode>
                <c:ptCount val="15"/>
                <c:pt idx="0">
                  <c:v>4</c:v>
                </c:pt>
                <c:pt idx="1">
                  <c:v>14</c:v>
                </c:pt>
                <c:pt idx="2">
                  <c:v>2</c:v>
                </c:pt>
                <c:pt idx="3">
                  <c:v>9</c:v>
                </c:pt>
                <c:pt idx="4">
                  <c:v>6</c:v>
                </c:pt>
                <c:pt idx="5">
                  <c:v>13</c:v>
                </c:pt>
                <c:pt idx="6">
                  <c:v>8</c:v>
                </c:pt>
                <c:pt idx="7">
                  <c:v>15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7</c:v>
                </c:pt>
                <c:pt idx="12">
                  <c:v>5</c:v>
                </c:pt>
                <c:pt idx="13">
                  <c:v>3</c:v>
                </c:pt>
                <c:pt idx="14">
                  <c:v>1</c:v>
                </c:pt>
              </c:numCache>
            </c:numRef>
          </c:cat>
          <c:val>
            <c:numRef>
              <c:f>'R300623'!$M$1:$M$15</c:f>
              <c:numCache>
                <c:formatCode>0.000</c:formatCode>
                <c:ptCount val="15"/>
                <c:pt idx="0">
                  <c:v>9.8973370551294284</c:v>
                </c:pt>
                <c:pt idx="1">
                  <c:v>9.8973370551294284</c:v>
                </c:pt>
                <c:pt idx="2">
                  <c:v>9.8973370551294284</c:v>
                </c:pt>
                <c:pt idx="3">
                  <c:v>9.8973370551294284</c:v>
                </c:pt>
                <c:pt idx="4">
                  <c:v>9.8973370551294284</c:v>
                </c:pt>
                <c:pt idx="5">
                  <c:v>9.8973370551294284</c:v>
                </c:pt>
                <c:pt idx="6">
                  <c:v>9.8973370551294284</c:v>
                </c:pt>
                <c:pt idx="7">
                  <c:v>9.8973370551294284</c:v>
                </c:pt>
                <c:pt idx="8">
                  <c:v>9.8973370551294284</c:v>
                </c:pt>
                <c:pt idx="9">
                  <c:v>9.8973370551294284</c:v>
                </c:pt>
                <c:pt idx="10">
                  <c:v>9.8973370551294284</c:v>
                </c:pt>
                <c:pt idx="11">
                  <c:v>9.8973370551294284</c:v>
                </c:pt>
                <c:pt idx="12">
                  <c:v>9.8973370551294284</c:v>
                </c:pt>
                <c:pt idx="13">
                  <c:v>9.8973370551294284</c:v>
                </c:pt>
                <c:pt idx="14">
                  <c:v>9.8973370551294284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C2-4C64-9544-C3314EE13C04}"/>
            </c:ext>
          </c:extLst>
        </c:ser>
        <c:ser>
          <c:idx val="3"/>
          <c:order val="3"/>
          <c:spPr>
            <a:ln w="158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'R300623'!$A$8:$A$22</c:f>
              <c:numCache>
                <c:formatCode>0.0</c:formatCode>
                <c:ptCount val="15"/>
                <c:pt idx="0">
                  <c:v>4</c:v>
                </c:pt>
                <c:pt idx="1">
                  <c:v>14</c:v>
                </c:pt>
                <c:pt idx="2">
                  <c:v>2</c:v>
                </c:pt>
                <c:pt idx="3">
                  <c:v>9</c:v>
                </c:pt>
                <c:pt idx="4">
                  <c:v>6</c:v>
                </c:pt>
                <c:pt idx="5">
                  <c:v>13</c:v>
                </c:pt>
                <c:pt idx="6">
                  <c:v>8</c:v>
                </c:pt>
                <c:pt idx="7">
                  <c:v>15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7</c:v>
                </c:pt>
                <c:pt idx="12">
                  <c:v>5</c:v>
                </c:pt>
                <c:pt idx="13">
                  <c:v>3</c:v>
                </c:pt>
                <c:pt idx="14">
                  <c:v>1</c:v>
                </c:pt>
              </c:numCache>
            </c:numRef>
          </c:cat>
          <c:val>
            <c:numRef>
              <c:f>'R300623'!$N$1:$N$15</c:f>
              <c:numCache>
                <c:formatCode>0.000</c:formatCode>
                <c:ptCount val="15"/>
                <c:pt idx="0">
                  <c:v>10.137506053398647</c:v>
                </c:pt>
                <c:pt idx="1">
                  <c:v>10.137506053398647</c:v>
                </c:pt>
                <c:pt idx="2">
                  <c:v>10.137506053398647</c:v>
                </c:pt>
                <c:pt idx="3">
                  <c:v>10.137506053398647</c:v>
                </c:pt>
                <c:pt idx="4">
                  <c:v>10.137506053398647</c:v>
                </c:pt>
                <c:pt idx="5">
                  <c:v>10.137506053398647</c:v>
                </c:pt>
                <c:pt idx="6">
                  <c:v>10.137506053398647</c:v>
                </c:pt>
                <c:pt idx="7">
                  <c:v>10.137506053398647</c:v>
                </c:pt>
                <c:pt idx="8">
                  <c:v>10.137506053398647</c:v>
                </c:pt>
                <c:pt idx="9">
                  <c:v>10.137506053398647</c:v>
                </c:pt>
                <c:pt idx="10">
                  <c:v>10.137506053398647</c:v>
                </c:pt>
                <c:pt idx="11">
                  <c:v>10.137506053398647</c:v>
                </c:pt>
                <c:pt idx="12">
                  <c:v>10.137506053398647</c:v>
                </c:pt>
                <c:pt idx="13">
                  <c:v>10.137506053398647</c:v>
                </c:pt>
                <c:pt idx="14">
                  <c:v>10.137506053398647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C2-4C64-9544-C3314EE13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536495"/>
        <c:axId val="1326534415"/>
      </c:lineChart>
      <c:catAx>
        <c:axId val="1326536495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6534415"/>
        <c:crosses val="autoZero"/>
        <c:auto val="1"/>
        <c:lblAlgn val="ctr"/>
        <c:lblOffset val="100"/>
        <c:noMultiLvlLbl val="0"/>
      </c:catAx>
      <c:valAx>
        <c:axId val="1326534415"/>
        <c:scaling>
          <c:orientation val="minMax"/>
          <c:min val="8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653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0</xdr:row>
      <xdr:rowOff>95249</xdr:rowOff>
    </xdr:from>
    <xdr:to>
      <xdr:col>23</xdr:col>
      <xdr:colOff>104775</xdr:colOff>
      <xdr:row>19</xdr:row>
      <xdr:rowOff>114299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A0AAF8E-CB99-4CE7-8243-C1B1CF259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U40"/>
  <sheetViews>
    <sheetView tabSelected="1" workbookViewId="0">
      <selection activeCell="D77" sqref="D77"/>
    </sheetView>
  </sheetViews>
  <sheetFormatPr defaultRowHeight="13.2" x14ac:dyDescent="0.25"/>
  <cols>
    <col min="1" max="1" width="17.88671875" bestFit="1" customWidth="1"/>
    <col min="2" max="2" width="23" bestFit="1" customWidth="1"/>
    <col min="3" max="3" width="22" bestFit="1" customWidth="1"/>
    <col min="4" max="4" width="10.109375" bestFit="1" customWidth="1"/>
    <col min="5" max="5" width="10.109375" customWidth="1"/>
    <col min="7" max="7" width="16" bestFit="1" customWidth="1"/>
    <col min="8" max="8" width="22" customWidth="1"/>
    <col min="9" max="9" width="22.44140625" customWidth="1"/>
    <col min="19" max="19" width="17.88671875" bestFit="1" customWidth="1"/>
    <col min="20" max="20" width="15.6640625" bestFit="1" customWidth="1"/>
  </cols>
  <sheetData>
    <row r="1" spans="1:21" x14ac:dyDescent="0.25">
      <c r="L1" s="6">
        <f>$H$14</f>
        <v>10.017421554264038</v>
      </c>
      <c r="M1" s="6">
        <f>L1-$I$14</f>
        <v>9.8973370551294284</v>
      </c>
      <c r="N1" s="6">
        <f>L1+$I$14</f>
        <v>10.137506053398647</v>
      </c>
    </row>
    <row r="2" spans="1:21" x14ac:dyDescent="0.25">
      <c r="B2" s="3" t="s">
        <v>18</v>
      </c>
      <c r="C2" s="3"/>
      <c r="D2" s="3"/>
      <c r="E2" s="3"/>
      <c r="F2" s="3"/>
      <c r="G2" s="3"/>
      <c r="L2" s="6">
        <f>$L$1</f>
        <v>10.017421554264038</v>
      </c>
      <c r="M2" s="6">
        <f t="shared" ref="M2:M15" si="0">L2-$I$14</f>
        <v>9.8973370551294284</v>
      </c>
      <c r="N2" s="6">
        <f t="shared" ref="N2:N15" si="1">L2+$I$14</f>
        <v>10.137506053398647</v>
      </c>
    </row>
    <row r="3" spans="1:21" x14ac:dyDescent="0.25">
      <c r="L3" s="6">
        <f t="shared" ref="L3:L15" si="2">$L$1</f>
        <v>10.017421554264038</v>
      </c>
      <c r="M3" s="6">
        <f t="shared" si="0"/>
        <v>9.8973370551294284</v>
      </c>
      <c r="N3" s="6">
        <f t="shared" si="1"/>
        <v>10.137506053398647</v>
      </c>
    </row>
    <row r="4" spans="1:21" x14ac:dyDescent="0.25">
      <c r="B4" s="5" t="s">
        <v>12</v>
      </c>
      <c r="L4" s="6">
        <f t="shared" si="2"/>
        <v>10.017421554264038</v>
      </c>
      <c r="M4" s="6">
        <f t="shared" si="0"/>
        <v>9.8973370551294284</v>
      </c>
      <c r="N4" s="6">
        <f t="shared" si="1"/>
        <v>10.137506053398647</v>
      </c>
    </row>
    <row r="5" spans="1:21" ht="13.8" thickBot="1" x14ac:dyDescent="0.3">
      <c r="L5" s="6">
        <f t="shared" si="2"/>
        <v>10.017421554264038</v>
      </c>
      <c r="M5" s="6">
        <f t="shared" si="0"/>
        <v>9.8973370551294284</v>
      </c>
      <c r="N5" s="6">
        <f t="shared" si="1"/>
        <v>10.137506053398647</v>
      </c>
    </row>
    <row r="6" spans="1:21" x14ac:dyDescent="0.25">
      <c r="B6" s="2" t="s">
        <v>22</v>
      </c>
      <c r="C6" s="2" t="s">
        <v>21</v>
      </c>
      <c r="D6" s="2" t="s">
        <v>32</v>
      </c>
      <c r="F6" s="24"/>
      <c r="G6" s="25"/>
      <c r="H6" s="43"/>
      <c r="I6" s="25"/>
      <c r="J6" s="34"/>
      <c r="L6" s="6">
        <f t="shared" si="2"/>
        <v>10.017421554264038</v>
      </c>
      <c r="M6" s="6">
        <f t="shared" si="0"/>
        <v>9.8973370551294284</v>
      </c>
      <c r="N6" s="6">
        <f t="shared" si="1"/>
        <v>10.137506053398647</v>
      </c>
    </row>
    <row r="7" spans="1:21" ht="14.4" thickBot="1" x14ac:dyDescent="0.35">
      <c r="F7" s="26"/>
      <c r="H7" s="20" t="s">
        <v>23</v>
      </c>
      <c r="I7" t="s">
        <v>24</v>
      </c>
      <c r="J7" s="44" t="s">
        <v>25</v>
      </c>
      <c r="L7" s="6">
        <f t="shared" si="2"/>
        <v>10.017421554264038</v>
      </c>
      <c r="M7" s="6">
        <f t="shared" si="0"/>
        <v>9.8973370551294284</v>
      </c>
      <c r="N7" s="6">
        <f t="shared" si="1"/>
        <v>10.137506053398647</v>
      </c>
    </row>
    <row r="8" spans="1:21" x14ac:dyDescent="0.25">
      <c r="A8" s="48">
        <v>4</v>
      </c>
      <c r="B8" s="49">
        <v>9.2575774108497804</v>
      </c>
      <c r="C8" s="39">
        <v>0.30411812465174198</v>
      </c>
      <c r="D8" s="6">
        <f t="shared" ref="D8:D22" si="3">(B8-$H$14)/2/SQRT(SUMSQ(C8,$I$14))</f>
        <v>-1.16195464705854</v>
      </c>
      <c r="E8" s="6">
        <v>1</v>
      </c>
      <c r="F8" s="27">
        <v>1</v>
      </c>
      <c r="G8" t="s">
        <v>4</v>
      </c>
      <c r="H8" s="55">
        <f>AVERAGE(B8:B22)</f>
        <v>9.9615889857220665</v>
      </c>
      <c r="I8" s="23">
        <f>_xlfn.STDEV.S(B8:B22)/SQRT(COUNT(B8:B22))</f>
        <v>0.15649475448171227</v>
      </c>
      <c r="J8" s="45"/>
      <c r="L8" s="6">
        <f t="shared" si="2"/>
        <v>10.017421554264038</v>
      </c>
      <c r="M8" s="6">
        <f t="shared" si="0"/>
        <v>9.8973370551294284</v>
      </c>
      <c r="N8" s="6">
        <f t="shared" si="1"/>
        <v>10.137506053398647</v>
      </c>
    </row>
    <row r="9" spans="1:21" x14ac:dyDescent="0.25">
      <c r="A9" s="48">
        <v>14</v>
      </c>
      <c r="B9" s="50">
        <v>9.4114032233922096</v>
      </c>
      <c r="C9" s="6">
        <v>0.29458956371066802</v>
      </c>
      <c r="D9" s="6">
        <f t="shared" si="3"/>
        <v>-0.95248563067286529</v>
      </c>
      <c r="E9" s="6">
        <v>2</v>
      </c>
      <c r="F9" s="27">
        <v>2</v>
      </c>
      <c r="G9" t="s">
        <v>6</v>
      </c>
      <c r="H9" s="56" cm="1">
        <f t="array" ref="H9">SUM(B8:B22/C8:C22^2)/SUM(1/C8:C22^2)</f>
        <v>10.192164610668289</v>
      </c>
      <c r="I9" s="57" cm="1">
        <f t="array" ref="I9">SQRT(1/SUM(1/C8:C22^2))</f>
        <v>6.4020778555990532E-2</v>
      </c>
      <c r="J9" s="45"/>
      <c r="L9" s="6">
        <f t="shared" si="2"/>
        <v>10.017421554264038</v>
      </c>
      <c r="M9" s="6">
        <f t="shared" si="0"/>
        <v>9.8973370551294284</v>
      </c>
      <c r="N9" s="6">
        <f t="shared" si="1"/>
        <v>10.137506053398647</v>
      </c>
    </row>
    <row r="10" spans="1:21" x14ac:dyDescent="0.25">
      <c r="A10" s="48">
        <v>2</v>
      </c>
      <c r="B10" s="50">
        <v>9.1386078809302607</v>
      </c>
      <c r="C10" s="6">
        <v>0.44676428096134402</v>
      </c>
      <c r="D10" s="6">
        <f t="shared" si="3"/>
        <v>-0.94981941043601092</v>
      </c>
      <c r="E10" s="6">
        <v>3</v>
      </c>
      <c r="F10" s="27">
        <v>3</v>
      </c>
      <c r="G10" t="s">
        <v>5</v>
      </c>
      <c r="H10" s="58">
        <f>MEDIAN(B8:B22)</f>
        <v>9.8147295123208291</v>
      </c>
      <c r="I10" s="1">
        <f>SQRT(PI()*(1.483*MEDIAN(ABS(B8:B22-$H$10)))^2/2/COUNT(C8:C22))</f>
        <v>0.32447428992812261</v>
      </c>
      <c r="J10" s="45"/>
      <c r="L10" s="6">
        <f t="shared" si="2"/>
        <v>10.017421554264038</v>
      </c>
      <c r="M10" s="6">
        <f t="shared" si="0"/>
        <v>9.8973370551294284</v>
      </c>
      <c r="N10" s="6">
        <f t="shared" si="1"/>
        <v>10.137506053398647</v>
      </c>
    </row>
    <row r="11" spans="1:21" x14ac:dyDescent="0.25">
      <c r="A11" s="48">
        <v>9</v>
      </c>
      <c r="B11" s="50">
        <v>9.3863490861093997</v>
      </c>
      <c r="C11" s="6">
        <v>0.43026935387071902</v>
      </c>
      <c r="D11" s="6">
        <f t="shared" si="3"/>
        <v>-0.70635201980383289</v>
      </c>
      <c r="E11" s="6">
        <v>4</v>
      </c>
      <c r="F11" s="27">
        <v>4</v>
      </c>
      <c r="G11" t="s">
        <v>7</v>
      </c>
      <c r="H11" s="6" cm="1">
        <f t="array" ref="H11">SUM((C8:C22^2+J11)^-1/SUM((C8:C22^2+J11)^-1)*B8:B22)</f>
        <v>9.987067086659156</v>
      </c>
      <c r="I11" s="6" cm="1">
        <f t="array" ref="I11">SQRT(SUM(((C8:C22^2+J11)^-1/SUM((C8:C22^2+J11)^-1))^2*(B8:B22-H11)^2/(1-((C8:C22^2+J11)^-1/SUM((C8:C22^2+J11)^-1)))))</f>
        <v>0.15848934016552607</v>
      </c>
      <c r="J11" s="35" cm="1">
        <f t="array" ref="J11">MAX((SUM((1/C8:C22^2)*(B8:B22-H9)^2)-COUNT(B8:B22)+1)/(SUM(1/C8:C22^2)-SUM((1/C8:C22^2)^2)/SUM(1/C8:C22^2)),0)</f>
        <v>0.30785874903727783</v>
      </c>
      <c r="L11" s="6">
        <f t="shared" si="2"/>
        <v>10.017421554264038</v>
      </c>
      <c r="M11" s="6">
        <f t="shared" si="0"/>
        <v>9.8973370551294284</v>
      </c>
      <c r="N11" s="6">
        <f t="shared" si="1"/>
        <v>10.137506053398647</v>
      </c>
    </row>
    <row r="12" spans="1:21" x14ac:dyDescent="0.25">
      <c r="A12" s="48">
        <v>6</v>
      </c>
      <c r="B12" s="50">
        <v>9.5748841924896304</v>
      </c>
      <c r="C12" s="6">
        <v>0.32950352034894698</v>
      </c>
      <c r="D12" s="6">
        <f t="shared" si="3"/>
        <v>-0.63092829155262187</v>
      </c>
      <c r="E12" s="6">
        <v>5</v>
      </c>
      <c r="F12" s="30">
        <v>5</v>
      </c>
      <c r="G12" s="31" t="s">
        <v>8</v>
      </c>
      <c r="H12" s="46"/>
      <c r="I12" s="31"/>
      <c r="J12" s="47"/>
      <c r="K12" s="31"/>
      <c r="L12" s="6">
        <f t="shared" si="2"/>
        <v>10.017421554264038</v>
      </c>
      <c r="M12" s="6">
        <f t="shared" si="0"/>
        <v>9.8973370551294284</v>
      </c>
      <c r="N12" s="6">
        <f t="shared" si="1"/>
        <v>10.137506053398647</v>
      </c>
      <c r="O12" s="31"/>
      <c r="P12" s="31"/>
      <c r="Q12" s="31"/>
      <c r="R12" s="31"/>
      <c r="S12" s="31"/>
      <c r="T12" s="31"/>
      <c r="U12" s="31"/>
    </row>
    <row r="13" spans="1:21" x14ac:dyDescent="0.25">
      <c r="A13" s="48">
        <v>13</v>
      </c>
      <c r="B13" s="50">
        <v>9.5651209671214605</v>
      </c>
      <c r="C13" s="6">
        <v>0.39023760308986399</v>
      </c>
      <c r="D13" s="6">
        <f t="shared" si="3"/>
        <v>-0.55388801147552746</v>
      </c>
      <c r="E13" s="6">
        <v>6</v>
      </c>
      <c r="F13" s="27">
        <v>6</v>
      </c>
      <c r="G13" t="s">
        <v>19</v>
      </c>
      <c r="H13" s="6" cm="1">
        <f t="array" ref="H13">INDEX(I28:I33,MATCH(COUNT($B$8:$B$22),H28:H33,0)+1)</f>
        <v>9.9615889857220665</v>
      </c>
      <c r="I13" s="6" cm="1">
        <f t="array" ref="I13">INDEX(J28:J33,MATCH(COUNT($B$8:$B$22),H28:H33,0)+1)</f>
        <v>0.49488382301800216</v>
      </c>
      <c r="J13" s="35"/>
      <c r="L13" s="6">
        <f t="shared" si="2"/>
        <v>10.017421554264038</v>
      </c>
      <c r="M13" s="6">
        <f t="shared" si="0"/>
        <v>9.8973370551294284</v>
      </c>
      <c r="N13" s="6">
        <f t="shared" si="1"/>
        <v>10.137506053398647</v>
      </c>
    </row>
    <row r="14" spans="1:21" x14ac:dyDescent="0.25">
      <c r="A14" s="48">
        <v>8</v>
      </c>
      <c r="B14" s="50">
        <v>9.8147295123208291</v>
      </c>
      <c r="C14" s="6">
        <v>0.195366595921181</v>
      </c>
      <c r="D14" s="6">
        <f t="shared" si="3"/>
        <v>-0.44193841039461007</v>
      </c>
      <c r="E14" s="6">
        <v>7</v>
      </c>
      <c r="F14" s="27">
        <v>7</v>
      </c>
      <c r="G14" s="32" t="s">
        <v>20</v>
      </c>
      <c r="H14" s="6" cm="1">
        <f t="array" ref="H14">SUM(B8:B22/(C8:C22^2+J14^2))/SUM(1/(C8:C22^2+J14^2))</f>
        <v>10.017421554264038</v>
      </c>
      <c r="I14" s="6" cm="1">
        <f t="array" ref="I14">SQRT(1/SUM(1/(C8:C22^2+J14^2)))</f>
        <v>0.12008449913460957</v>
      </c>
      <c r="J14" s="35">
        <v>0.35073790643172614</v>
      </c>
      <c r="L14" s="6">
        <f t="shared" si="2"/>
        <v>10.017421554264038</v>
      </c>
      <c r="M14" s="6">
        <f t="shared" si="0"/>
        <v>9.8973370551294284</v>
      </c>
      <c r="N14" s="6">
        <f t="shared" si="1"/>
        <v>10.137506053398647</v>
      </c>
    </row>
    <row r="15" spans="1:21" x14ac:dyDescent="0.25">
      <c r="A15" s="48">
        <v>15</v>
      </c>
      <c r="B15" s="50">
        <v>9.7020897742722294</v>
      </c>
      <c r="C15" s="6">
        <v>0.33833844021836601</v>
      </c>
      <c r="D15" s="6">
        <f t="shared" si="3"/>
        <v>-0.43915998895744307</v>
      </c>
      <c r="E15" s="6">
        <v>8</v>
      </c>
      <c r="F15" s="27">
        <v>8</v>
      </c>
      <c r="G15" t="s">
        <v>16</v>
      </c>
      <c r="H15" s="14"/>
      <c r="J15" s="35"/>
      <c r="L15" s="6">
        <f t="shared" si="2"/>
        <v>10.017421554264038</v>
      </c>
      <c r="M15" s="6">
        <f t="shared" si="0"/>
        <v>9.8973370551294284</v>
      </c>
      <c r="N15" s="6">
        <f t="shared" si="1"/>
        <v>10.137506053398647</v>
      </c>
    </row>
    <row r="16" spans="1:21" ht="13.8" thickBot="1" x14ac:dyDescent="0.3">
      <c r="A16" s="48">
        <v>12</v>
      </c>
      <c r="B16" s="50">
        <v>10.105112617804901</v>
      </c>
      <c r="C16" s="6">
        <v>0.35603994865128602</v>
      </c>
      <c r="D16" s="6">
        <f t="shared" si="3"/>
        <v>0.11668941829133192</v>
      </c>
      <c r="E16" s="6">
        <v>9</v>
      </c>
      <c r="F16" s="28">
        <v>9</v>
      </c>
      <c r="G16" s="29" t="s">
        <v>17</v>
      </c>
      <c r="H16" s="29"/>
      <c r="I16" s="29"/>
      <c r="J16" s="37"/>
    </row>
    <row r="17" spans="1:19" x14ac:dyDescent="0.25">
      <c r="A17" s="48">
        <v>11</v>
      </c>
      <c r="B17" s="51">
        <v>10.0713360724335</v>
      </c>
      <c r="C17" s="52">
        <v>0.142521346474212</v>
      </c>
      <c r="D17" s="6">
        <f t="shared" si="3"/>
        <v>0.14464617479988501</v>
      </c>
      <c r="E17" s="6">
        <v>10</v>
      </c>
    </row>
    <row r="18" spans="1:19" x14ac:dyDescent="0.25">
      <c r="A18" s="48">
        <v>10</v>
      </c>
      <c r="B18" s="50">
        <v>10.278867070890801</v>
      </c>
      <c r="C18" s="6">
        <v>0.219921984054786</v>
      </c>
      <c r="D18" s="6">
        <f t="shared" si="3"/>
        <v>0.52169889017565874</v>
      </c>
      <c r="E18" s="6">
        <v>11</v>
      </c>
      <c r="H18" s="3"/>
      <c r="I18" s="3"/>
      <c r="J18" s="3"/>
      <c r="K18" s="3"/>
      <c r="L18" s="3"/>
    </row>
    <row r="19" spans="1:19" ht="13.8" thickBot="1" x14ac:dyDescent="0.3">
      <c r="A19" s="48">
        <v>7</v>
      </c>
      <c r="B19" s="50">
        <v>10.5331578917421</v>
      </c>
      <c r="C19" s="6">
        <v>0.44732501521828899</v>
      </c>
      <c r="D19" s="6">
        <f t="shared" si="3"/>
        <v>0.55675469280934153</v>
      </c>
      <c r="E19" s="6">
        <v>12</v>
      </c>
    </row>
    <row r="20" spans="1:19" x14ac:dyDescent="0.25">
      <c r="A20" s="48">
        <v>5</v>
      </c>
      <c r="B20" s="50">
        <v>10.685399357815699</v>
      </c>
      <c r="C20" s="6">
        <v>0.49136907610407599</v>
      </c>
      <c r="D20" s="6">
        <f t="shared" si="3"/>
        <v>0.66027912261313748</v>
      </c>
      <c r="E20" s="6">
        <v>13</v>
      </c>
      <c r="G20" s="33" t="s">
        <v>20</v>
      </c>
      <c r="H20" s="34"/>
      <c r="I20" t="s">
        <v>28</v>
      </c>
    </row>
    <row r="21" spans="1:19" x14ac:dyDescent="0.25">
      <c r="A21" s="48">
        <v>3</v>
      </c>
      <c r="B21" s="50">
        <v>10.9976876731047</v>
      </c>
      <c r="C21" s="6">
        <v>0.24502628889271699</v>
      </c>
      <c r="D21" s="6">
        <f t="shared" si="3"/>
        <v>1.7962129367085709</v>
      </c>
      <c r="E21" s="6">
        <v>14</v>
      </c>
      <c r="G21" s="26"/>
      <c r="H21" s="41" cm="1">
        <f t="array" ref="H21">SUM((B8:B22-H14)^2/(C8:C22^2+J14^2))</f>
        <v>23.684815076606725</v>
      </c>
      <c r="I21" t="s">
        <v>29</v>
      </c>
    </row>
    <row r="22" spans="1:19" ht="13.8" thickBot="1" x14ac:dyDescent="0.3">
      <c r="A22" s="48">
        <v>1</v>
      </c>
      <c r="B22" s="42">
        <v>10.9015120545535</v>
      </c>
      <c r="C22" s="53">
        <v>0.132532719692812</v>
      </c>
      <c r="D22" s="6">
        <f t="shared" si="3"/>
        <v>2.4716793761904166</v>
      </c>
      <c r="E22" s="6">
        <v>15</v>
      </c>
      <c r="G22" s="26"/>
      <c r="H22" s="41">
        <f>CHIINV(0.05,(COUNT(B8:B22)-1))</f>
        <v>23.68479130484058</v>
      </c>
      <c r="I22" t="s">
        <v>30</v>
      </c>
    </row>
    <row r="23" spans="1:19" ht="13.8" thickBot="1" x14ac:dyDescent="0.3">
      <c r="G23" s="36"/>
      <c r="H23" s="40">
        <f>1-H22/H21</f>
        <v>1.0036711736161052E-6</v>
      </c>
      <c r="I23" t="s">
        <v>31</v>
      </c>
    </row>
    <row r="25" spans="1:19" ht="13.8" thickBot="1" x14ac:dyDescent="0.3"/>
    <row r="26" spans="1:19" x14ac:dyDescent="0.25">
      <c r="B26" s="6"/>
      <c r="G26" s="33" t="s">
        <v>19</v>
      </c>
      <c r="H26" s="25"/>
      <c r="I26" s="39">
        <f>H9</f>
        <v>10.192164610668289</v>
      </c>
      <c r="J26" s="34"/>
    </row>
    <row r="27" spans="1:19" ht="13.8" x14ac:dyDescent="0.3">
      <c r="C27" s="54"/>
      <c r="G27" s="38" t="s">
        <v>26</v>
      </c>
      <c r="H27" t="s">
        <v>27</v>
      </c>
      <c r="I27" t="s">
        <v>23</v>
      </c>
      <c r="J27" s="35" t="s">
        <v>24</v>
      </c>
    </row>
    <row r="28" spans="1:19" x14ac:dyDescent="0.25">
      <c r="C28" s="54"/>
      <c r="G28" s="26" cm="1">
        <f t="array" ref="G28">1.483*MEDIAN(ABS($B$8:$B$22-I26))</f>
        <v>0.91542686015895114</v>
      </c>
      <c r="H28" cm="1">
        <f t="array" ref="H28">SUM(IF(1.345*G28/ABS($B$8:$B$22-I26)&gt;1,1,1.345*G28/ABS($B$8:$B$22-I26)))</f>
        <v>15</v>
      </c>
      <c r="I28" cm="1">
        <f t="array" ref="I28">SUM(IF(1.345*G28/ABS($B$8:$B$22-I26)&gt;1,1,1.345*G28/ABS($B$8:$B$22-I26))*$B$8:$B$22)/SUM(IF(1.345*G28/ABS($B$8:$B$22-I26)&gt;1,1,1.345*G28/ABS($B$8:$B$22-I26)))</f>
        <v>9.9615889857220665</v>
      </c>
      <c r="J28" s="35">
        <f>G28/SQRT(EXP(1))</f>
        <v>0.55523445741087329</v>
      </c>
      <c r="S28" s="23"/>
    </row>
    <row r="29" spans="1:19" x14ac:dyDescent="0.25">
      <c r="C29" s="54"/>
      <c r="G29" s="26" cm="1">
        <f t="array" ref="G29">1.483*MEDIAN(ABS($B$8:$B$22-I28))</f>
        <v>0.81592548553517785</v>
      </c>
      <c r="H29" cm="1">
        <f t="array" ref="H29">SUM(IF(1.345*G29/ABS($B$8:$B$22-I28)&gt;1,1,1.345*G29/ABS($B$8:$B$22-I28)))</f>
        <v>15</v>
      </c>
      <c r="I29" cm="1">
        <f t="array" ref="I29">SUM(IF(1.345*G29/ABS($B$8:$B$22-I28)&gt;1,1,1.345*G29/ABS($B$8:$B$22-I28))*$B$8:$B$22)/SUM(IF(1.345*G29/ABS($B$8:$B$22-I28)&gt;1,1,1.345*G29/ABS($B$8:$B$22-I28)))</f>
        <v>9.9615889857220665</v>
      </c>
      <c r="J29" s="35">
        <f>G29/SQRT(EXP(1))</f>
        <v>0.49488382301800216</v>
      </c>
    </row>
    <row r="30" spans="1:19" x14ac:dyDescent="0.25">
      <c r="C30" s="54"/>
      <c r="G30" s="26" cm="1">
        <f t="array" ref="G30">1.483*MEDIAN(ABS($B$8:$B$22-I29))</f>
        <v>0.81592548553517785</v>
      </c>
      <c r="H30" cm="1">
        <f t="array" ref="H30">SUM(IF(1.345*G30/ABS($B$8:$B$22-I29)&gt;1,1,1.345*G30/ABS($B$8:$B$22-I29)))</f>
        <v>15</v>
      </c>
      <c r="I30" cm="1">
        <f t="array" ref="I30">SUM(IF(1.345*G30/ABS($B$8:$B$22-I29)&gt;1,1,1.345*G30/ABS($B$8:$B$22-I29))*$B$8:$B$22)/SUM(IF(1.345*G30/ABS($B$8:$B$22-I29)&gt;1,1,1.345*G30/ABS($B$8:$B$22-I29)))</f>
        <v>9.9615889857220665</v>
      </c>
      <c r="J30" s="35">
        <f t="shared" ref="J30:J33" si="4">G30/SQRT(EXP(1))</f>
        <v>0.49488382301800216</v>
      </c>
    </row>
    <row r="31" spans="1:19" x14ac:dyDescent="0.25">
      <c r="C31" s="54"/>
      <c r="G31" s="26" cm="1">
        <f t="array" ref="G31">1.483*MEDIAN(ABS($B$8:$B$22-I30))</f>
        <v>0.81592548553517785</v>
      </c>
      <c r="H31" cm="1">
        <f t="array" ref="H31">SUM(IF(1.345*G31/ABS($B$8:$B$22-I30)&gt;1,1,1.345*G31/ABS($B$8:$B$22-I30)))</f>
        <v>15</v>
      </c>
      <c r="I31" cm="1">
        <f t="array" ref="I31">SUM(IF(1.345*G31/ABS($B$8:$B$22-I30)&gt;1,1,1.345*G31/ABS($B$8:$B$22-I30))*$B$8:$B$22)/SUM(IF(1.345*G31/ABS($B$8:$B$22-I30)&gt;1,1,1.345*G31/ABS($B$8:$B$22-I30)))</f>
        <v>9.9615889857220665</v>
      </c>
      <c r="J31" s="35">
        <f t="shared" si="4"/>
        <v>0.49488382301800216</v>
      </c>
    </row>
    <row r="32" spans="1:19" x14ac:dyDescent="0.25">
      <c r="C32" s="54"/>
      <c r="G32" s="26" cm="1">
        <f t="array" ref="G32">1.483*MEDIAN(ABS($B$8:$B$22-I31))</f>
        <v>0.81592548553517785</v>
      </c>
      <c r="H32" cm="1">
        <f t="array" ref="H32">SUM(IF(1.345*G32/ABS($B$8:$B$22-I31)&gt;1,1,1.345*G32/ABS($B$8:$B$22-I31)))</f>
        <v>15</v>
      </c>
      <c r="I32" cm="1">
        <f t="array" ref="I32">SUM(IF(1.345*G32/ABS($B$8:$B$22-I31)&gt;1,1,1.345*G32/ABS($B$8:$B$22-I31))*$B$8:$B$22)/SUM(IF(1.345*G32/ABS($B$8:$B$22-I31)&gt;1,1,1.345*G32/ABS($B$8:$B$22-I31)))</f>
        <v>9.9615889857220665</v>
      </c>
      <c r="J32" s="35">
        <f t="shared" si="4"/>
        <v>0.49488382301800216</v>
      </c>
    </row>
    <row r="33" spans="3:10" ht="13.8" thickBot="1" x14ac:dyDescent="0.3">
      <c r="C33" s="54"/>
      <c r="G33" s="36" cm="1">
        <f t="array" ref="G33">1.483*MEDIAN(ABS($B$8:$B$22-I32))</f>
        <v>0.81592548553517785</v>
      </c>
      <c r="H33" s="29" cm="1">
        <f t="array" ref="H33">SUM(IF(1.345*G33/ABS($B$8:$B$22-I32)&gt;1,1,1.345*G33/ABS($B$8:$B$22-I32)))</f>
        <v>15</v>
      </c>
      <c r="I33" s="29" cm="1">
        <f t="array" ref="I33">SUM(IF(1.345*G33/ABS($B$8:$B$22-I32)&gt;1,1,1.345*G33/ABS($B$8:$B$22-I32))*$B$8:$B$22)/SUM(IF(1.345*G33/ABS($B$8:$B$22-I32)&gt;1,1,1.345*G33/ABS($B$8:$B$22-I32)))</f>
        <v>9.9615889857220665</v>
      </c>
      <c r="J33" s="37">
        <f t="shared" si="4"/>
        <v>0.49488382301800216</v>
      </c>
    </row>
    <row r="34" spans="3:10" x14ac:dyDescent="0.25">
      <c r="C34" s="54"/>
    </row>
    <row r="35" spans="3:10" x14ac:dyDescent="0.25">
      <c r="C35" s="54"/>
    </row>
    <row r="36" spans="3:10" x14ac:dyDescent="0.25">
      <c r="C36" s="54"/>
    </row>
    <row r="37" spans="3:10" x14ac:dyDescent="0.25">
      <c r="C37" s="54"/>
    </row>
    <row r="38" spans="3:10" x14ac:dyDescent="0.25">
      <c r="C38" s="54"/>
    </row>
    <row r="39" spans="3:10" x14ac:dyDescent="0.25">
      <c r="C39" s="54"/>
    </row>
    <row r="40" spans="3:10" x14ac:dyDescent="0.25">
      <c r="C40" s="54"/>
    </row>
  </sheetData>
  <sortState xmlns:xlrd2="http://schemas.microsoft.com/office/spreadsheetml/2017/richdata2" ref="A8:D22">
    <sortCondition ref="D8:D22"/>
  </sortState>
  <phoneticPr fontId="2" type="noConversion"/>
  <hyperlinks>
    <hyperlink ref="G14" location="'R300623'!A1" display="MANDEL_PAULE" xr:uid="{C2011E2D-1A7A-434E-9AF1-637DA645777C}"/>
  </hyperlinks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2:N27"/>
  <sheetViews>
    <sheetView workbookViewId="0">
      <selection activeCell="F8" sqref="F8"/>
    </sheetView>
  </sheetViews>
  <sheetFormatPr defaultRowHeight="13.2" x14ac:dyDescent="0.25"/>
  <cols>
    <col min="3" max="3" width="10.5546875" customWidth="1"/>
    <col min="4" max="4" width="10.109375" bestFit="1" customWidth="1"/>
    <col min="8" max="8" width="15.5546875" customWidth="1"/>
  </cols>
  <sheetData>
    <row r="2" spans="1:14" x14ac:dyDescent="0.25">
      <c r="A2" s="3" t="s">
        <v>2</v>
      </c>
      <c r="B2" s="3"/>
      <c r="C2" s="3"/>
      <c r="D2" s="3" t="s">
        <v>3</v>
      </c>
      <c r="E2" s="3"/>
      <c r="F2" s="3"/>
      <c r="G2" s="2">
        <v>10000</v>
      </c>
      <c r="H2" s="3" t="s">
        <v>2</v>
      </c>
      <c r="J2" s="5" t="s">
        <v>12</v>
      </c>
      <c r="K2" s="2"/>
      <c r="L2" s="2"/>
      <c r="M2" s="3"/>
    </row>
    <row r="3" spans="1:14" x14ac:dyDescent="0.25">
      <c r="A3" s="7"/>
      <c r="B3" s="7"/>
      <c r="C3" s="7"/>
      <c r="D3" s="7"/>
      <c r="J3" s="2"/>
      <c r="K3" s="2"/>
      <c r="L3" s="2"/>
    </row>
    <row r="4" spans="1:14" x14ac:dyDescent="0.25">
      <c r="A4" s="2" t="s">
        <v>0</v>
      </c>
      <c r="B4" s="2" t="s">
        <v>1</v>
      </c>
      <c r="C4" s="2"/>
      <c r="D4" s="2" t="s">
        <v>0</v>
      </c>
      <c r="E4" s="2" t="s">
        <v>1</v>
      </c>
      <c r="G4" s="7"/>
      <c r="I4" s="10" t="s">
        <v>10</v>
      </c>
      <c r="J4" s="11" t="s">
        <v>14</v>
      </c>
      <c r="K4" s="10" t="s">
        <v>15</v>
      </c>
      <c r="L4" s="10" t="s">
        <v>11</v>
      </c>
      <c r="M4" s="2"/>
      <c r="N4" s="2"/>
    </row>
    <row r="5" spans="1:14" x14ac:dyDescent="0.25">
      <c r="G5" s="9">
        <v>1</v>
      </c>
      <c r="H5" s="1" t="s">
        <v>4</v>
      </c>
      <c r="I5" s="20">
        <v>0.98883930759324845</v>
      </c>
      <c r="J5" s="21">
        <v>9.9620496427588385</v>
      </c>
      <c r="K5" s="20">
        <v>1.8105151007962272</v>
      </c>
      <c r="L5" s="20">
        <v>-0.3795035724116147</v>
      </c>
      <c r="M5" s="1"/>
      <c r="N5" s="1"/>
    </row>
    <row r="6" spans="1:14" x14ac:dyDescent="0.25">
      <c r="A6" s="6">
        <v>0.90151205455349981</v>
      </c>
      <c r="B6" s="6">
        <v>0.13253271969281194</v>
      </c>
      <c r="C6" s="6"/>
      <c r="D6" s="6">
        <v>0.73656106256306653</v>
      </c>
      <c r="E6" s="6">
        <v>0.10178292065465276</v>
      </c>
      <c r="G6" s="9">
        <v>2</v>
      </c>
      <c r="H6" s="1" t="s">
        <v>5</v>
      </c>
      <c r="I6" s="20">
        <v>1.8549744440821736</v>
      </c>
      <c r="J6" s="21">
        <v>9.8849901770638304</v>
      </c>
      <c r="K6" s="20">
        <v>3.3950250625596721</v>
      </c>
      <c r="L6" s="20">
        <v>-1.1500982293616957</v>
      </c>
      <c r="M6" s="1"/>
      <c r="N6" s="1"/>
    </row>
    <row r="7" spans="1:14" x14ac:dyDescent="0.25">
      <c r="A7" s="6">
        <v>-0.86139211906973745</v>
      </c>
      <c r="B7" s="6">
        <v>0.44676428096134402</v>
      </c>
      <c r="C7" s="6"/>
      <c r="D7" s="6">
        <v>0.84946773071063553</v>
      </c>
      <c r="E7" s="6">
        <v>0.44906454108212424</v>
      </c>
      <c r="G7" s="9">
        <v>3</v>
      </c>
      <c r="H7" s="1" t="s">
        <v>6</v>
      </c>
      <c r="I7" s="20">
        <v>2.3026228285113977</v>
      </c>
      <c r="J7" s="21">
        <v>10.21918289479593</v>
      </c>
      <c r="K7" s="20">
        <v>1.8175909582936072</v>
      </c>
      <c r="L7" s="22">
        <v>2.1918289479592978</v>
      </c>
      <c r="M7" s="1"/>
      <c r="N7" s="1"/>
    </row>
    <row r="8" spans="1:14" x14ac:dyDescent="0.25">
      <c r="A8" s="6">
        <v>0.99768767310467177</v>
      </c>
      <c r="B8" s="6">
        <v>0.24502628889271738</v>
      </c>
      <c r="C8" s="6"/>
      <c r="D8" s="6">
        <v>-0.38312837926946219</v>
      </c>
      <c r="E8" s="6">
        <v>0.17973453252456861</v>
      </c>
      <c r="G8" s="9">
        <v>4</v>
      </c>
      <c r="H8" s="1" t="s">
        <v>7</v>
      </c>
      <c r="I8" s="12">
        <v>0.89976347830341175</v>
      </c>
      <c r="J8" s="13">
        <v>9.97844492300033</v>
      </c>
      <c r="K8" s="12">
        <v>1.8232343730447451</v>
      </c>
      <c r="L8" s="12">
        <v>-0.21555076999669964</v>
      </c>
      <c r="M8" s="1"/>
      <c r="N8" s="1"/>
    </row>
    <row r="9" spans="1:14" x14ac:dyDescent="0.25">
      <c r="A9" s="6">
        <v>-0.74242258915022019</v>
      </c>
      <c r="B9" s="6">
        <v>0.30411812465174154</v>
      </c>
      <c r="C9" s="6"/>
      <c r="D9" s="6">
        <v>-0.59963719079697564</v>
      </c>
      <c r="E9" s="6">
        <v>0.41520220320307988</v>
      </c>
      <c r="G9" s="9">
        <v>5</v>
      </c>
      <c r="H9" s="1" t="s">
        <v>8</v>
      </c>
      <c r="I9" s="12">
        <v>1.4680942788164115</v>
      </c>
      <c r="J9" s="13">
        <v>9.9065797389744041</v>
      </c>
      <c r="K9" s="12">
        <v>1.5320475319926399</v>
      </c>
      <c r="L9" s="12">
        <v>-0.93420261025595852</v>
      </c>
      <c r="M9" s="1"/>
      <c r="N9" s="1"/>
    </row>
    <row r="10" spans="1:14" x14ac:dyDescent="0.25">
      <c r="A10" s="6">
        <v>0.68539935781571337</v>
      </c>
      <c r="B10" s="6">
        <v>0.49136907610407632</v>
      </c>
      <c r="C10" s="6"/>
      <c r="D10" s="6">
        <v>1.2770921031724836E-2</v>
      </c>
      <c r="E10" s="6">
        <v>0.15624257269344233</v>
      </c>
      <c r="G10" s="9">
        <v>6</v>
      </c>
      <c r="H10" s="1" t="s">
        <v>9</v>
      </c>
      <c r="I10" s="12">
        <v>1.0158919421034662</v>
      </c>
      <c r="J10" s="13">
        <v>9.9580984483226036</v>
      </c>
      <c r="K10" s="12">
        <v>2.4693936789918962</v>
      </c>
      <c r="L10" s="12">
        <v>-0.41901551677396398</v>
      </c>
      <c r="M10" s="1"/>
      <c r="N10" s="1"/>
    </row>
    <row r="11" spans="1:14" x14ac:dyDescent="0.25">
      <c r="A11" s="6">
        <v>-0.42511580751037392</v>
      </c>
      <c r="B11" s="6">
        <v>0.32950352034894714</v>
      </c>
      <c r="C11" s="6"/>
      <c r="D11" s="6">
        <v>0.24611105207327721</v>
      </c>
      <c r="E11" s="6">
        <v>0.38490883624984473</v>
      </c>
      <c r="G11" s="9">
        <v>7</v>
      </c>
      <c r="H11" s="1" t="s">
        <v>13</v>
      </c>
      <c r="I11" s="12">
        <v>0.87621501841459548</v>
      </c>
      <c r="J11" s="13">
        <v>9.984367515476146</v>
      </c>
      <c r="K11" s="12">
        <v>1.7507201656475235</v>
      </c>
      <c r="L11" s="12">
        <v>-0.15632484523854018</v>
      </c>
      <c r="M11" s="1"/>
      <c r="N11" s="1"/>
    </row>
    <row r="12" spans="1:14" x14ac:dyDescent="0.25">
      <c r="A12" s="6">
        <v>0.53315789174214978</v>
      </c>
      <c r="B12" s="6">
        <v>0.44732501521828882</v>
      </c>
      <c r="C12" s="6"/>
      <c r="D12" s="6">
        <v>-0.5788120134729059</v>
      </c>
      <c r="E12" s="6">
        <v>0.36271503881121914</v>
      </c>
      <c r="G12" s="9">
        <v>8</v>
      </c>
      <c r="H12" s="16" t="s">
        <v>16</v>
      </c>
      <c r="I12" s="14">
        <v>2.3942697473395369</v>
      </c>
      <c r="J12" s="1">
        <v>9.823116575298247</v>
      </c>
      <c r="K12" s="14">
        <v>0.92887803137037517</v>
      </c>
      <c r="L12" s="14">
        <v>-1.76883424701753</v>
      </c>
      <c r="M12" s="1"/>
      <c r="N12" s="1"/>
    </row>
    <row r="13" spans="1:14" x14ac:dyDescent="0.25">
      <c r="A13" s="6">
        <v>-0.18527048767916465</v>
      </c>
      <c r="B13" s="6">
        <v>0.19536659592118144</v>
      </c>
      <c r="C13" s="6"/>
      <c r="D13" s="6">
        <v>-0.23389803566100686</v>
      </c>
      <c r="E13" s="6">
        <v>0.26402391639632772</v>
      </c>
      <c r="G13" s="9">
        <v>9</v>
      </c>
      <c r="H13" s="16" t="s">
        <v>17</v>
      </c>
      <c r="I13" s="14">
        <v>1.8044775666760036</v>
      </c>
      <c r="J13" s="1">
        <v>9.8827868477996095</v>
      </c>
      <c r="K13" s="14">
        <v>0.70660918873955403</v>
      </c>
      <c r="L13" s="14">
        <v>-1.1721315220039052</v>
      </c>
      <c r="M13" s="4"/>
      <c r="N13" s="1"/>
    </row>
    <row r="14" spans="1:14" x14ac:dyDescent="0.25">
      <c r="A14" s="6">
        <v>-0.61365091389060378</v>
      </c>
      <c r="B14" s="6">
        <v>0.4302693538707193</v>
      </c>
      <c r="C14" s="6"/>
      <c r="D14" s="6">
        <v>-0.3522372911405609</v>
      </c>
      <c r="E14" s="6">
        <v>0.4262913788365047</v>
      </c>
      <c r="M14" s="1"/>
      <c r="N14" s="1"/>
    </row>
    <row r="15" spans="1:14" x14ac:dyDescent="0.25">
      <c r="A15" s="6">
        <v>0.27886707089082385</v>
      </c>
      <c r="B15" s="6">
        <v>0.21992198405478552</v>
      </c>
      <c r="C15" s="6"/>
      <c r="D15" s="6">
        <v>-0.63913252918341423</v>
      </c>
      <c r="E15" s="6">
        <v>0.10381465159554286</v>
      </c>
      <c r="M15" s="2"/>
      <c r="N15" s="2"/>
    </row>
    <row r="16" spans="1:14" x14ac:dyDescent="0.25">
      <c r="A16" s="6">
        <v>7.13360724335379E-2</v>
      </c>
      <c r="B16" s="6">
        <v>0.42521346474212807</v>
      </c>
      <c r="C16" s="6"/>
      <c r="D16" s="6">
        <v>0.1168682197731914</v>
      </c>
      <c r="E16" s="6">
        <v>0.30061630748789114</v>
      </c>
      <c r="G16" s="2">
        <v>10000</v>
      </c>
      <c r="H16" s="4" t="s">
        <v>3</v>
      </c>
      <c r="I16" s="8"/>
      <c r="J16" s="5" t="s">
        <v>12</v>
      </c>
      <c r="K16" s="7"/>
      <c r="L16" s="7"/>
      <c r="M16" s="1"/>
      <c r="N16" s="1"/>
    </row>
    <row r="17" spans="1:14" x14ac:dyDescent="0.25">
      <c r="A17" s="6">
        <v>0.10511261780493553</v>
      </c>
      <c r="B17" s="6">
        <v>0.35603994865128563</v>
      </c>
      <c r="C17" s="6"/>
      <c r="D17" s="6">
        <v>-0.11480517720730976</v>
      </c>
      <c r="E17" s="6">
        <v>0.23920383054405714</v>
      </c>
      <c r="H17" s="1"/>
      <c r="I17" s="8"/>
      <c r="J17" s="7"/>
      <c r="K17" s="7"/>
      <c r="L17" s="7"/>
      <c r="M17" s="1"/>
      <c r="N17" s="1"/>
    </row>
    <row r="18" spans="1:14" x14ac:dyDescent="0.25">
      <c r="A18" s="6">
        <v>-0.43487903287853946</v>
      </c>
      <c r="B18" s="6">
        <v>0.39023760308986355</v>
      </c>
      <c r="C18" s="6"/>
      <c r="D18" s="6">
        <v>-0.18725954318282245</v>
      </c>
      <c r="E18" s="6">
        <v>0.14710337314931057</v>
      </c>
      <c r="G18" s="7"/>
      <c r="H18" s="1"/>
      <c r="I18" s="10" t="s">
        <v>10</v>
      </c>
      <c r="J18" s="11" t="s">
        <v>14</v>
      </c>
      <c r="K18" s="10" t="s">
        <v>15</v>
      </c>
      <c r="L18" s="10" t="s">
        <v>11</v>
      </c>
      <c r="M18" s="1"/>
      <c r="N18" s="1"/>
    </row>
    <row r="19" spans="1:14" x14ac:dyDescent="0.25">
      <c r="A19" s="6">
        <v>-0.58859677660778442</v>
      </c>
      <c r="B19" s="6">
        <v>0.29458956371066763</v>
      </c>
      <c r="C19" s="6"/>
      <c r="D19" s="6">
        <v>0.67592738776180328</v>
      </c>
      <c r="E19" s="6">
        <v>0.13421695833487504</v>
      </c>
      <c r="G19" s="9">
        <v>1</v>
      </c>
      <c r="H19" s="1" t="s">
        <v>4</v>
      </c>
      <c r="I19" s="20">
        <v>0.94952097516297662</v>
      </c>
      <c r="J19" s="21">
        <v>9.9465717830000902</v>
      </c>
      <c r="K19" s="20">
        <v>1.4873179997722374</v>
      </c>
      <c r="L19" s="20">
        <v>-0.5342821699990985</v>
      </c>
      <c r="M19" s="1"/>
      <c r="N19" s="1"/>
    </row>
    <row r="20" spans="1:14" x14ac:dyDescent="0.25">
      <c r="A20" s="6">
        <v>-0.29791022572776726</v>
      </c>
      <c r="B20" s="6">
        <v>0.33833844021836645</v>
      </c>
      <c r="C20" s="6"/>
      <c r="D20" s="6">
        <v>-0.3635844476077138</v>
      </c>
      <c r="E20" s="6">
        <v>0.45903245774924706</v>
      </c>
      <c r="G20" s="9">
        <v>2</v>
      </c>
      <c r="H20" s="1" t="s">
        <v>5</v>
      </c>
      <c r="I20" s="20">
        <v>1.6427721511302937</v>
      </c>
      <c r="J20" s="21">
        <v>9.8773236528778021</v>
      </c>
      <c r="K20" s="20">
        <v>2.5649524342597809</v>
      </c>
      <c r="L20" s="20">
        <v>-1.2267634712219788</v>
      </c>
      <c r="M20" s="1"/>
      <c r="N20" s="1"/>
    </row>
    <row r="21" spans="1:14" x14ac:dyDescent="0.25">
      <c r="G21" s="9">
        <v>3</v>
      </c>
      <c r="H21" s="1" t="s">
        <v>6</v>
      </c>
      <c r="I21" s="20">
        <v>0.64865772940187172</v>
      </c>
      <c r="J21" s="21">
        <v>10.044333580251307</v>
      </c>
      <c r="K21" s="20">
        <v>1.5375400401971804</v>
      </c>
      <c r="L21" s="20">
        <v>0.44333580251306509</v>
      </c>
    </row>
    <row r="22" spans="1:14" x14ac:dyDescent="0.25">
      <c r="G22" s="9">
        <v>4</v>
      </c>
      <c r="H22" s="1" t="s">
        <v>7</v>
      </c>
      <c r="I22" s="12">
        <v>0.82298214187342189</v>
      </c>
      <c r="J22" s="13">
        <v>9.9559798475266135</v>
      </c>
      <c r="K22" s="12">
        <v>1.6873345232451427</v>
      </c>
      <c r="L22" s="12">
        <v>-0.44020152473386537</v>
      </c>
    </row>
    <row r="23" spans="1:14" x14ac:dyDescent="0.25">
      <c r="G23" s="9">
        <v>5</v>
      </c>
      <c r="H23" s="1" t="s">
        <v>8</v>
      </c>
      <c r="I23" s="12">
        <v>1.4144698981410888</v>
      </c>
      <c r="J23" s="13">
        <v>9.891084360182294</v>
      </c>
      <c r="K23" s="12">
        <v>1.1997413376543249</v>
      </c>
      <c r="L23" s="12">
        <v>-1.0891563981770602</v>
      </c>
    </row>
    <row r="24" spans="1:14" x14ac:dyDescent="0.25">
      <c r="C24" s="15">
        <v>45103</v>
      </c>
      <c r="G24" s="9">
        <v>6</v>
      </c>
      <c r="H24" s="1" t="s">
        <v>9</v>
      </c>
      <c r="I24" s="12">
        <v>0.99259795130994133</v>
      </c>
      <c r="J24" s="13">
        <v>9.9374658554201964</v>
      </c>
      <c r="K24" s="12">
        <v>1.9676007155759345</v>
      </c>
      <c r="L24" s="12">
        <v>-0.62534144579803552</v>
      </c>
    </row>
    <row r="25" spans="1:14" x14ac:dyDescent="0.25">
      <c r="G25" s="9">
        <v>7</v>
      </c>
      <c r="H25" s="1" t="s">
        <v>13</v>
      </c>
      <c r="I25" s="12">
        <v>0.7738413598638525</v>
      </c>
      <c r="J25" s="13">
        <v>9.9608730505607639</v>
      </c>
      <c r="K25" s="12">
        <v>1.4004371030687703</v>
      </c>
      <c r="L25" s="12">
        <v>-0.39126949439236114</v>
      </c>
      <c r="M25" s="14"/>
    </row>
    <row r="26" spans="1:14" x14ac:dyDescent="0.25">
      <c r="D26" s="18"/>
      <c r="G26" s="17">
        <v>8</v>
      </c>
      <c r="H26" s="16" t="s">
        <v>16</v>
      </c>
      <c r="I26" s="14">
        <v>2.4186794278827204</v>
      </c>
      <c r="J26" s="1">
        <v>9.81920146391092</v>
      </c>
      <c r="K26" s="14">
        <v>0.67444359516534091</v>
      </c>
      <c r="L26" s="14">
        <v>-1.8079853608908003</v>
      </c>
    </row>
    <row r="27" spans="1:14" x14ac:dyDescent="0.25">
      <c r="G27" s="17">
        <v>9</v>
      </c>
      <c r="H27" s="16" t="s">
        <v>17</v>
      </c>
      <c r="I27" s="19">
        <v>2.0859413077264466</v>
      </c>
      <c r="J27" s="16">
        <v>9.8528363853299439</v>
      </c>
      <c r="K27" s="19">
        <v>0.47608075821790868</v>
      </c>
      <c r="L27" s="19">
        <v>-1.4716361467005612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R300623</vt:lpstr>
      <vt:lpstr>R260623</vt:lpstr>
    </vt:vector>
  </TitlesOfParts>
  <Company>ДОМ3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</dc:creator>
  <cp:lastModifiedBy>Георгий Кузнецов</cp:lastModifiedBy>
  <cp:lastPrinted>2023-06-20T10:31:50Z</cp:lastPrinted>
  <dcterms:created xsi:type="dcterms:W3CDTF">2023-04-18T07:06:39Z</dcterms:created>
  <dcterms:modified xsi:type="dcterms:W3CDTF">2024-09-22T05:24:02Z</dcterms:modified>
</cp:coreProperties>
</file>