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macbookpro/Desktop/SCHOOL SPRING 2020/ManagerialFin/Project 2/"/>
    </mc:Choice>
  </mc:AlternateContent>
  <xr:revisionPtr revIDLastSave="0" documentId="13_ncr:1_{23C76CD6-1DC1-E047-A0C6-6A2528F81646}" xr6:coauthVersionLast="45" xr6:coauthVersionMax="45" xr10:uidLastSave="{00000000-0000-0000-0000-000000000000}"/>
  <bookViews>
    <workbookView xWindow="0" yWindow="460" windowWidth="28800" windowHeight="16160" activeTab="3" xr2:uid="{1D7D0037-EB92-402D-BBC9-6B2C43B9BEAE}"/>
  </bookViews>
  <sheets>
    <sheet name="StudentData" sheetId="2" state="veryHidden" r:id="rId1"/>
    <sheet name="SalesFore" sheetId="3" r:id="rId2"/>
    <sheet name="BalData" sheetId="4" r:id="rId3"/>
    <sheet name="WrkCap" sheetId="5" r:id="rId4"/>
    <sheet name="PerCap" sheetId="6" r:id="rId5"/>
    <sheet name="Scenario Summary" sheetId="12" r:id="rId6"/>
    <sheet name="Scenario Summary 4" sheetId="15" r:id="rId7"/>
    <sheet name="BalFore" sheetId="7" r:id="rId8"/>
    <sheet name="CshData" sheetId="8" r:id="rId9"/>
    <sheet name="FrCshFl" sheetId="9" r:id="rId10"/>
    <sheet name="PerFCF" sheetId="10" r:id="rId11"/>
    <sheet name="Scenario Summary 2" sheetId="13" r:id="rId12"/>
    <sheet name="Scenario Summary 3" sheetId="14" r:id="rId13"/>
    <sheet name="FCFFore" sheetId="11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6" l="1"/>
  <c r="B21" i="15" l="1"/>
  <c r="B20" i="15"/>
  <c r="B19" i="15"/>
  <c r="B18" i="15"/>
  <c r="B17" i="15"/>
  <c r="B15" i="15"/>
  <c r="B14" i="15"/>
  <c r="B13" i="15"/>
  <c r="B12" i="15"/>
  <c r="B11" i="15"/>
  <c r="B10" i="15"/>
  <c r="B13" i="14"/>
  <c r="B12" i="14"/>
  <c r="B11" i="14"/>
  <c r="B10" i="14"/>
  <c r="B9" i="14"/>
  <c r="G9" i="11"/>
  <c r="G10" i="11"/>
  <c r="G11" i="11"/>
  <c r="G12" i="11"/>
  <c r="G8" i="11"/>
  <c r="C6" i="11"/>
  <c r="D9" i="11"/>
  <c r="D10" i="11"/>
  <c r="D11" i="11"/>
  <c r="D12" i="11"/>
  <c r="D14" i="11"/>
  <c r="D8" i="11"/>
  <c r="C9" i="11"/>
  <c r="C10" i="11"/>
  <c r="C11" i="11"/>
  <c r="C12" i="11"/>
  <c r="C14" i="11"/>
  <c r="C8" i="11"/>
  <c r="B9" i="11"/>
  <c r="B10" i="11"/>
  <c r="B11" i="11"/>
  <c r="B12" i="11"/>
  <c r="B14" i="11"/>
  <c r="B8" i="11"/>
  <c r="D6" i="11"/>
  <c r="D5" i="11"/>
  <c r="B6" i="11"/>
  <c r="B5" i="11"/>
  <c r="C5" i="11"/>
  <c r="T11" i="11"/>
  <c r="T10" i="11"/>
  <c r="T9" i="11"/>
  <c r="R9" i="11"/>
  <c r="R11" i="11" s="1"/>
  <c r="T5" i="11"/>
  <c r="T7" i="11" s="1"/>
  <c r="R5" i="11"/>
  <c r="R7" i="11" s="1"/>
  <c r="P5" i="11"/>
  <c r="T1" i="11"/>
  <c r="T3" i="11" s="1"/>
  <c r="R1" i="11"/>
  <c r="R2" i="11" s="1"/>
  <c r="T8" i="7"/>
  <c r="T10" i="7" s="1"/>
  <c r="R8" i="7"/>
  <c r="R10" i="7" s="1"/>
  <c r="T4" i="7"/>
  <c r="T6" i="7" s="1"/>
  <c r="R4" i="7"/>
  <c r="R6" i="7" s="1"/>
  <c r="T1" i="7"/>
  <c r="T3" i="7" s="1"/>
  <c r="R1" i="7"/>
  <c r="R3" i="7" s="1"/>
  <c r="P9" i="11"/>
  <c r="P1" i="11"/>
  <c r="I3" i="11"/>
  <c r="I2" i="11"/>
  <c r="G3" i="11"/>
  <c r="G2" i="11"/>
  <c r="O30" i="6"/>
  <c r="P28" i="6"/>
  <c r="C10" i="7"/>
  <c r="D10" i="7"/>
  <c r="C11" i="7"/>
  <c r="D11" i="7"/>
  <c r="C12" i="7"/>
  <c r="D12" i="7"/>
  <c r="C13" i="7"/>
  <c r="D13" i="7"/>
  <c r="C14" i="7"/>
  <c r="D14" i="7"/>
  <c r="C17" i="7"/>
  <c r="D17" i="7"/>
  <c r="C18" i="7"/>
  <c r="D18" i="7"/>
  <c r="C19" i="7"/>
  <c r="D19" i="7"/>
  <c r="C20" i="7"/>
  <c r="D20" i="7"/>
  <c r="C21" i="7"/>
  <c r="D21" i="7"/>
  <c r="C23" i="7"/>
  <c r="D23" i="7"/>
  <c r="B23" i="7"/>
  <c r="B21" i="7"/>
  <c r="B20" i="7"/>
  <c r="B19" i="7"/>
  <c r="B18" i="7"/>
  <c r="B17" i="7"/>
  <c r="B14" i="7"/>
  <c r="B13" i="7"/>
  <c r="B12" i="7"/>
  <c r="B11" i="7"/>
  <c r="B10" i="7"/>
  <c r="D6" i="7"/>
  <c r="C6" i="7"/>
  <c r="D5" i="7"/>
  <c r="C5" i="7"/>
  <c r="B6" i="7"/>
  <c r="B5" i="7"/>
  <c r="P1" i="7"/>
  <c r="P8" i="7"/>
  <c r="P4" i="7"/>
  <c r="B13" i="10"/>
  <c r="R10" i="11" l="1"/>
  <c r="R6" i="11"/>
  <c r="T6" i="11"/>
  <c r="T2" i="11"/>
  <c r="R3" i="11"/>
  <c r="R5" i="7"/>
  <c r="R2" i="7"/>
  <c r="T2" i="7"/>
  <c r="R9" i="7"/>
  <c r="T9" i="7"/>
  <c r="T5" i="7"/>
  <c r="B10" i="13"/>
  <c r="B11" i="13"/>
  <c r="B12" i="13"/>
  <c r="B13" i="13"/>
  <c r="B9" i="13"/>
  <c r="A9" i="11"/>
  <c r="A10" i="11"/>
  <c r="A11" i="11"/>
  <c r="A12" i="11"/>
  <c r="A14" i="11"/>
  <c r="A8" i="11"/>
  <c r="I1" i="11"/>
  <c r="G1" i="11"/>
  <c r="E1" i="11"/>
  <c r="N8" i="10"/>
  <c r="P8" i="10" s="1"/>
  <c r="O8" i="10"/>
  <c r="N9" i="10"/>
  <c r="O9" i="10"/>
  <c r="P9" i="10"/>
  <c r="Q9" i="10"/>
  <c r="N10" i="10"/>
  <c r="P10" i="10" s="1"/>
  <c r="O10" i="10"/>
  <c r="N11" i="10"/>
  <c r="O11" i="10"/>
  <c r="P11" i="10"/>
  <c r="Q11" i="10"/>
  <c r="N13" i="10"/>
  <c r="O13" i="10"/>
  <c r="Q13" i="10" s="1"/>
  <c r="Q7" i="10"/>
  <c r="P7" i="10"/>
  <c r="O7" i="10"/>
  <c r="N7" i="10"/>
  <c r="B8" i="10"/>
  <c r="C8" i="10"/>
  <c r="D8" i="10"/>
  <c r="E8" i="10"/>
  <c r="F8" i="10"/>
  <c r="G8" i="10"/>
  <c r="H8" i="10"/>
  <c r="I8" i="10"/>
  <c r="J8" i="10"/>
  <c r="K8" i="10"/>
  <c r="L8" i="10"/>
  <c r="B9" i="10"/>
  <c r="C9" i="10"/>
  <c r="D9" i="10"/>
  <c r="E9" i="10"/>
  <c r="F9" i="10"/>
  <c r="G9" i="10"/>
  <c r="H9" i="10"/>
  <c r="I9" i="10"/>
  <c r="J9" i="10"/>
  <c r="K9" i="10"/>
  <c r="L9" i="10"/>
  <c r="B10" i="10"/>
  <c r="C10" i="10"/>
  <c r="D10" i="10"/>
  <c r="E10" i="10"/>
  <c r="F10" i="10"/>
  <c r="G10" i="10"/>
  <c r="H10" i="10"/>
  <c r="I10" i="10"/>
  <c r="J10" i="10"/>
  <c r="K10" i="10"/>
  <c r="L10" i="10"/>
  <c r="B11" i="10"/>
  <c r="C11" i="10"/>
  <c r="D11" i="10"/>
  <c r="E11" i="10"/>
  <c r="F11" i="10"/>
  <c r="G11" i="10"/>
  <c r="H11" i="10"/>
  <c r="I11" i="10"/>
  <c r="J11" i="10"/>
  <c r="K11" i="10"/>
  <c r="L11" i="10"/>
  <c r="C13" i="10"/>
  <c r="D13" i="10"/>
  <c r="E13" i="10"/>
  <c r="F13" i="10"/>
  <c r="G13" i="10"/>
  <c r="H13" i="10"/>
  <c r="I13" i="10"/>
  <c r="J13" i="10"/>
  <c r="K13" i="10"/>
  <c r="L13" i="10"/>
  <c r="L7" i="10"/>
  <c r="K7" i="10"/>
  <c r="J7" i="10"/>
  <c r="I7" i="10"/>
  <c r="H7" i="10"/>
  <c r="G7" i="10"/>
  <c r="F7" i="10"/>
  <c r="E7" i="10"/>
  <c r="D7" i="10"/>
  <c r="C7" i="10"/>
  <c r="B7" i="10"/>
  <c r="A2" i="10"/>
  <c r="A3" i="10"/>
  <c r="A4" i="10"/>
  <c r="A7" i="10"/>
  <c r="A8" i="10"/>
  <c r="A9" i="10"/>
  <c r="A10" i="10"/>
  <c r="A11" i="10"/>
  <c r="A13" i="10"/>
  <c r="B2" i="10"/>
  <c r="C2" i="10"/>
  <c r="D2" i="10"/>
  <c r="E2" i="10"/>
  <c r="F2" i="10"/>
  <c r="G2" i="10"/>
  <c r="H2" i="10"/>
  <c r="I2" i="10"/>
  <c r="J2" i="10"/>
  <c r="K2" i="10"/>
  <c r="L2" i="10"/>
  <c r="B3" i="10"/>
  <c r="C3" i="10"/>
  <c r="D3" i="10"/>
  <c r="E3" i="10"/>
  <c r="F3" i="10"/>
  <c r="G3" i="10"/>
  <c r="H3" i="10"/>
  <c r="I3" i="10"/>
  <c r="J3" i="10"/>
  <c r="K3" i="10"/>
  <c r="L3" i="10"/>
  <c r="B4" i="10"/>
  <c r="C4" i="10"/>
  <c r="D4" i="10"/>
  <c r="E4" i="10"/>
  <c r="F4" i="10"/>
  <c r="G4" i="10"/>
  <c r="H4" i="10"/>
  <c r="I4" i="10"/>
  <c r="J4" i="10"/>
  <c r="K4" i="10"/>
  <c r="L4" i="10"/>
  <c r="B1" i="10"/>
  <c r="C1" i="10"/>
  <c r="D1" i="10"/>
  <c r="E1" i="10"/>
  <c r="F1" i="10"/>
  <c r="G1" i="10"/>
  <c r="H1" i="10"/>
  <c r="I1" i="10"/>
  <c r="J1" i="10"/>
  <c r="K1" i="10"/>
  <c r="L1" i="10"/>
  <c r="A1" i="10"/>
  <c r="C13" i="9"/>
  <c r="D13" i="9"/>
  <c r="E13" i="9"/>
  <c r="F13" i="9"/>
  <c r="G13" i="9"/>
  <c r="H13" i="9"/>
  <c r="I13" i="9"/>
  <c r="J13" i="9"/>
  <c r="K13" i="9"/>
  <c r="L13" i="9"/>
  <c r="B13" i="9"/>
  <c r="P13" i="10" l="1"/>
  <c r="Q10" i="10"/>
  <c r="Q8" i="10"/>
  <c r="G18" i="7" l="1"/>
  <c r="G19" i="7"/>
  <c r="G20" i="7"/>
  <c r="G21" i="7"/>
  <c r="G17" i="7"/>
  <c r="G10" i="7"/>
  <c r="G11" i="7"/>
  <c r="G12" i="7"/>
  <c r="G13" i="7"/>
  <c r="G14" i="7"/>
  <c r="A18" i="7" l="1"/>
  <c r="B18" i="12" s="1"/>
  <c r="A19" i="7"/>
  <c r="B19" i="12" s="1"/>
  <c r="A20" i="7"/>
  <c r="B20" i="12" s="1"/>
  <c r="A21" i="7"/>
  <c r="B21" i="12" s="1"/>
  <c r="A17" i="7"/>
  <c r="B17" i="12" s="1"/>
  <c r="A10" i="7"/>
  <c r="B11" i="12" s="1"/>
  <c r="A11" i="7"/>
  <c r="B12" i="12" s="1"/>
  <c r="A12" i="7"/>
  <c r="B13" i="12" s="1"/>
  <c r="A13" i="7"/>
  <c r="B14" i="12" s="1"/>
  <c r="A14" i="7"/>
  <c r="B15" i="12" s="1"/>
  <c r="A9" i="7"/>
  <c r="B10" i="12" s="1"/>
  <c r="I1" i="7"/>
  <c r="G1" i="7"/>
  <c r="E1" i="7"/>
  <c r="B8" i="6"/>
  <c r="C8" i="6"/>
  <c r="D8" i="6"/>
  <c r="E8" i="6"/>
  <c r="F8" i="6"/>
  <c r="G8" i="6"/>
  <c r="H8" i="6"/>
  <c r="I8" i="6"/>
  <c r="J8" i="6"/>
  <c r="K8" i="6"/>
  <c r="L8" i="6"/>
  <c r="B9" i="6"/>
  <c r="C9" i="6"/>
  <c r="D9" i="6"/>
  <c r="E9" i="6"/>
  <c r="F9" i="6"/>
  <c r="G9" i="6"/>
  <c r="H9" i="6"/>
  <c r="I9" i="6"/>
  <c r="J9" i="6"/>
  <c r="K9" i="6"/>
  <c r="L9" i="6"/>
  <c r="B10" i="6"/>
  <c r="C10" i="6"/>
  <c r="D10" i="6"/>
  <c r="E10" i="6"/>
  <c r="F10" i="6"/>
  <c r="G10" i="6"/>
  <c r="H10" i="6"/>
  <c r="I10" i="6"/>
  <c r="J10" i="6"/>
  <c r="K10" i="6"/>
  <c r="L10" i="6"/>
  <c r="B11" i="6"/>
  <c r="C11" i="6"/>
  <c r="D11" i="6"/>
  <c r="E11" i="6"/>
  <c r="F11" i="6"/>
  <c r="G11" i="6"/>
  <c r="H11" i="6"/>
  <c r="I11" i="6"/>
  <c r="J11" i="6"/>
  <c r="K11" i="6"/>
  <c r="L11" i="6"/>
  <c r="B12" i="6"/>
  <c r="C12" i="6"/>
  <c r="D12" i="6"/>
  <c r="E12" i="6"/>
  <c r="F12" i="6"/>
  <c r="G12" i="6"/>
  <c r="H12" i="6"/>
  <c r="I12" i="6"/>
  <c r="J12" i="6"/>
  <c r="K12" i="6"/>
  <c r="L12" i="6"/>
  <c r="B14" i="6"/>
  <c r="C14" i="6"/>
  <c r="D14" i="6"/>
  <c r="E14" i="6"/>
  <c r="F14" i="6"/>
  <c r="G14" i="6"/>
  <c r="H14" i="6"/>
  <c r="I14" i="6"/>
  <c r="J14" i="6"/>
  <c r="K14" i="6"/>
  <c r="L14" i="6"/>
  <c r="B15" i="6"/>
  <c r="C15" i="6"/>
  <c r="D15" i="6"/>
  <c r="E15" i="6"/>
  <c r="F15" i="6"/>
  <c r="G15" i="6"/>
  <c r="H15" i="6"/>
  <c r="I15" i="6"/>
  <c r="J15" i="6"/>
  <c r="K15" i="6"/>
  <c r="L15" i="6"/>
  <c r="B16" i="6"/>
  <c r="C16" i="6"/>
  <c r="D16" i="6"/>
  <c r="E16" i="6"/>
  <c r="F16" i="6"/>
  <c r="G16" i="6"/>
  <c r="H16" i="6"/>
  <c r="I16" i="6"/>
  <c r="J16" i="6"/>
  <c r="K16" i="6"/>
  <c r="L16" i="6"/>
  <c r="B17" i="6"/>
  <c r="C17" i="6"/>
  <c r="D17" i="6"/>
  <c r="E17" i="6"/>
  <c r="F17" i="6"/>
  <c r="G17" i="6"/>
  <c r="H17" i="6"/>
  <c r="I17" i="6"/>
  <c r="J17" i="6"/>
  <c r="K17" i="6"/>
  <c r="L17" i="6"/>
  <c r="B18" i="6"/>
  <c r="C18" i="6"/>
  <c r="D18" i="6"/>
  <c r="E18" i="6"/>
  <c r="F18" i="6"/>
  <c r="G18" i="6"/>
  <c r="H18" i="6"/>
  <c r="I18" i="6"/>
  <c r="J18" i="6"/>
  <c r="K18" i="6"/>
  <c r="L18" i="6"/>
  <c r="B21" i="6"/>
  <c r="C21" i="6"/>
  <c r="D21" i="6"/>
  <c r="E21" i="6"/>
  <c r="F21" i="6"/>
  <c r="G21" i="6"/>
  <c r="H21" i="6"/>
  <c r="I21" i="6"/>
  <c r="J21" i="6"/>
  <c r="K21" i="6"/>
  <c r="L21" i="6"/>
  <c r="N8" i="6"/>
  <c r="O8" i="6"/>
  <c r="P8" i="6"/>
  <c r="Q8" i="6"/>
  <c r="N9" i="6"/>
  <c r="O9" i="6"/>
  <c r="P9" i="6"/>
  <c r="Q9" i="6"/>
  <c r="N10" i="6"/>
  <c r="O10" i="6"/>
  <c r="P10" i="6"/>
  <c r="Q10" i="6"/>
  <c r="N11" i="6"/>
  <c r="O11" i="6"/>
  <c r="P11" i="6"/>
  <c r="Q11" i="6"/>
  <c r="N12" i="6"/>
  <c r="O12" i="6"/>
  <c r="P12" i="6"/>
  <c r="Q12" i="6"/>
  <c r="N14" i="6"/>
  <c r="O14" i="6"/>
  <c r="P14" i="6"/>
  <c r="Q14" i="6"/>
  <c r="N15" i="6"/>
  <c r="O15" i="6"/>
  <c r="P15" i="6"/>
  <c r="Q15" i="6"/>
  <c r="N16" i="6"/>
  <c r="O16" i="6"/>
  <c r="P16" i="6"/>
  <c r="Q16" i="6"/>
  <c r="N17" i="6"/>
  <c r="O17" i="6"/>
  <c r="P17" i="6"/>
  <c r="Q17" i="6"/>
  <c r="N18" i="6"/>
  <c r="O18" i="6"/>
  <c r="P18" i="6"/>
  <c r="Q18" i="6"/>
  <c r="N21" i="6"/>
  <c r="O21" i="6"/>
  <c r="P21" i="6"/>
  <c r="Q21" i="6"/>
  <c r="O7" i="6"/>
  <c r="C9" i="7" s="1"/>
  <c r="N7" i="6"/>
  <c r="L7" i="6"/>
  <c r="K7" i="6"/>
  <c r="J7" i="6"/>
  <c r="I7" i="6"/>
  <c r="H7" i="6"/>
  <c r="G7" i="6"/>
  <c r="F7" i="6"/>
  <c r="E7" i="6"/>
  <c r="D7" i="6"/>
  <c r="C7" i="6"/>
  <c r="A2" i="6"/>
  <c r="B2" i="6"/>
  <c r="C2" i="6"/>
  <c r="D2" i="6"/>
  <c r="E2" i="6"/>
  <c r="F2" i="6"/>
  <c r="G2" i="6"/>
  <c r="H2" i="6"/>
  <c r="I2" i="6"/>
  <c r="J2" i="6"/>
  <c r="K2" i="6"/>
  <c r="L2" i="6"/>
  <c r="A3" i="6"/>
  <c r="B3" i="6"/>
  <c r="C3" i="6"/>
  <c r="D3" i="6"/>
  <c r="E3" i="6"/>
  <c r="F3" i="6"/>
  <c r="G3" i="6"/>
  <c r="H3" i="6"/>
  <c r="I3" i="6"/>
  <c r="J3" i="6"/>
  <c r="K3" i="6"/>
  <c r="L3" i="6"/>
  <c r="A4" i="6"/>
  <c r="B4" i="6"/>
  <c r="C4" i="6"/>
  <c r="D4" i="6"/>
  <c r="E4" i="6"/>
  <c r="F4" i="6"/>
  <c r="G4" i="6"/>
  <c r="H4" i="6"/>
  <c r="I4" i="6"/>
  <c r="J4" i="6"/>
  <c r="K4" i="6"/>
  <c r="L4" i="6"/>
  <c r="A5" i="6"/>
  <c r="B5" i="6"/>
  <c r="C5" i="6"/>
  <c r="D5" i="6"/>
  <c r="E5" i="6"/>
  <c r="F5" i="6"/>
  <c r="G5" i="6"/>
  <c r="H5" i="6"/>
  <c r="I5" i="6"/>
  <c r="J5" i="6"/>
  <c r="K5" i="6"/>
  <c r="L5" i="6"/>
  <c r="B1" i="6"/>
  <c r="C1" i="6"/>
  <c r="D1" i="6"/>
  <c r="E1" i="6"/>
  <c r="F1" i="6"/>
  <c r="G1" i="6"/>
  <c r="H1" i="6"/>
  <c r="I1" i="6"/>
  <c r="J1" i="6"/>
  <c r="K1" i="6"/>
  <c r="L1" i="6"/>
  <c r="A7" i="6"/>
  <c r="A8" i="6"/>
  <c r="A9" i="6"/>
  <c r="A10" i="6"/>
  <c r="A11" i="6"/>
  <c r="A12" i="6"/>
  <c r="A14" i="6"/>
  <c r="A15" i="6"/>
  <c r="A16" i="6"/>
  <c r="A17" i="6"/>
  <c r="A18" i="6"/>
  <c r="A21" i="6"/>
  <c r="A1" i="6"/>
  <c r="C21" i="5"/>
  <c r="D21" i="5"/>
  <c r="E21" i="5"/>
  <c r="F21" i="5"/>
  <c r="G21" i="5"/>
  <c r="H21" i="5"/>
  <c r="I21" i="5"/>
  <c r="J21" i="5"/>
  <c r="K21" i="5"/>
  <c r="L21" i="5"/>
  <c r="B9" i="7" l="1"/>
  <c r="G9" i="7"/>
  <c r="Q7" i="6"/>
  <c r="P7" i="6"/>
  <c r="D9" i="7" s="1"/>
  <c r="G3" i="7"/>
  <c r="G2" i="7"/>
  <c r="I3" i="7"/>
  <c r="I2" i="7"/>
  <c r="B21" i="5"/>
  <c r="F17" i="5"/>
  <c r="C17" i="5"/>
  <c r="D17" i="5"/>
  <c r="E17" i="5"/>
  <c r="G17" i="5"/>
  <c r="H17" i="5"/>
  <c r="I17" i="5"/>
  <c r="J17" i="5"/>
  <c r="K17" i="5"/>
  <c r="L17" i="5"/>
  <c r="B17" i="5"/>
  <c r="C11" i="5"/>
  <c r="D11" i="5"/>
  <c r="E11" i="5"/>
  <c r="F11" i="5"/>
  <c r="G11" i="5"/>
  <c r="H11" i="5"/>
  <c r="I11" i="5"/>
  <c r="J11" i="5"/>
  <c r="K11" i="5"/>
  <c r="L11" i="5"/>
  <c r="B11" i="5"/>
</calcChain>
</file>

<file path=xl/sharedStrings.xml><?xml version="1.0" encoding="utf-8"?>
<sst xmlns="http://schemas.openxmlformats.org/spreadsheetml/2006/main" count="345" uniqueCount="82">
  <si>
    <t>Jorge</t>
  </si>
  <si>
    <t>Ruiz</t>
  </si>
  <si>
    <t>80572714</t>
  </si>
  <si>
    <t>Year</t>
  </si>
  <si>
    <t>X</t>
  </si>
  <si>
    <t>X2</t>
  </si>
  <si>
    <t xml:space="preserve"> Sales 
($Millions) </t>
  </si>
  <si>
    <t xml:space="preserve"> Forecast </t>
  </si>
  <si>
    <t>Error</t>
  </si>
  <si>
    <t>X-XM</t>
  </si>
  <si>
    <t>StdErr</t>
  </si>
  <si>
    <t>Low 
Limit</t>
  </si>
  <si>
    <t>High 
Limit</t>
  </si>
  <si>
    <t>Int2</t>
  </si>
  <si>
    <t>Intc</t>
  </si>
  <si>
    <t>Student T</t>
  </si>
  <si>
    <t xml:space="preserve"> </t>
  </si>
  <si>
    <t>Data Date</t>
  </si>
  <si>
    <t>Data Year - Fiscal</t>
  </si>
  <si>
    <t>Ticker Symbol</t>
  </si>
  <si>
    <t>ISO Currency Code</t>
  </si>
  <si>
    <t>Current Assets - Other - Total</t>
  </si>
  <si>
    <t>Current Assets - Total</t>
  </si>
  <si>
    <t>Accounts Payable - Trade</t>
  </si>
  <si>
    <t>Cash and Short-Term Investments</t>
  </si>
  <si>
    <t>Debt in Current Liabilities - Total</t>
  </si>
  <si>
    <t>Inventories - Total</t>
  </si>
  <si>
    <t>Current Liabilities - Other - Total</t>
  </si>
  <si>
    <t>Current Liabilities - Total</t>
  </si>
  <si>
    <t>Receivables - Total</t>
  </si>
  <si>
    <t>BSX</t>
  </si>
  <si>
    <t>USD</t>
  </si>
  <si>
    <t>Sales</t>
  </si>
  <si>
    <t>Adjustment</t>
  </si>
  <si>
    <t>Working Capital</t>
  </si>
  <si>
    <t>Mean</t>
  </si>
  <si>
    <t>Std</t>
  </si>
  <si>
    <t>Low</t>
  </si>
  <si>
    <t>High</t>
  </si>
  <si>
    <t>sales</t>
  </si>
  <si>
    <t>Table 1</t>
  </si>
  <si>
    <t>LL</t>
  </si>
  <si>
    <t>HL</t>
  </si>
  <si>
    <t>Forecast Balance Sheet</t>
  </si>
  <si>
    <t>LH</t>
  </si>
  <si>
    <t>HH</t>
  </si>
  <si>
    <t>This table shows the forecast balance sheet and working capital for the indicated year. Cash items are in million of dollars.</t>
  </si>
  <si>
    <t>Current Assets</t>
  </si>
  <si>
    <t>Current Liabilities</t>
  </si>
  <si>
    <t>S1</t>
  </si>
  <si>
    <t>Created by Microsoft Office User on 2/27/2020
Modified by Microsoft Office User on 2/27/2020</t>
  </si>
  <si>
    <t>S2</t>
  </si>
  <si>
    <t>Created by Microsoft Office User on 2/27/2020</t>
  </si>
  <si>
    <t>S3</t>
  </si>
  <si>
    <t>S4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</si>
  <si>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</si>
  <si>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</si>
  <si>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</si>
  <si>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</si>
  <si>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</si>
  <si>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</si>
  <si>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</si>
  <si>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Curren Liabilities</t>
  </si>
  <si>
    <t>Year 2015</t>
  </si>
  <si>
    <t>Capital Expenditures</t>
  </si>
  <si>
    <t>Depreciation and Amortization</t>
  </si>
  <si>
    <t>Earnings Before Interest and Taxes</t>
  </si>
  <si>
    <t>Income Taxes - Total</t>
  </si>
  <si>
    <t>Working Capital (Balance Sheet)</t>
  </si>
  <si>
    <t>Change in Working Capital</t>
  </si>
  <si>
    <t>Free Cash Flow</t>
  </si>
  <si>
    <t>Table 2</t>
  </si>
  <si>
    <t>Free Cash Flow Forecast</t>
  </si>
  <si>
    <t>This table presents free cash flow estimated for the indicated year. Cash values are in millions of dollars.</t>
  </si>
  <si>
    <t>CY</t>
  </si>
  <si>
    <t>PY</t>
  </si>
  <si>
    <t>% Change</t>
  </si>
  <si>
    <t>Created by Microsoft Office User on 2/27/2020
Modified by Microsoft Office User on 3/3/2020</t>
  </si>
  <si>
    <t>Year 2019</t>
  </si>
  <si>
    <t>Created by Microsoft Office User on 2/27/2020
Modified by Microsoft Office User on 2/27/2020
Modified by Microsoft Office User on 3/3/2020</t>
  </si>
  <si>
    <t>Balance Sheet Scenario Summary</t>
  </si>
  <si>
    <t>Free Cash Flow Scenario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</si>
</sst>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7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8" fontId="0" fillId="0" borderId="0" xfId="0" applyNumberFormat="1"/>
    <xf numFmtId="0" fontId="0" fillId="0" borderId="0" xfId="0" applyFill="1"/>
    <xf numFmtId="10" fontId="0" fillId="0" borderId="0" xfId="0" applyNumberFormat="1" applyFill="1"/>
    <xf numFmtId="164" fontId="0" fillId="0" borderId="0" xfId="0" applyNumberFormat="1" applyFill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Fill="1" applyBorder="1" applyAlignment="1"/>
    <xf numFmtId="0" fontId="3" fillId="2" borderId="3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4" fillId="3" borderId="0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right"/>
    </xf>
    <xf numFmtId="0" fontId="7" fillId="0" borderId="0" xfId="0" applyFont="1" applyFill="1" applyBorder="1" applyAlignment="1">
      <alignment vertical="top" wrapText="1"/>
    </xf>
    <xf numFmtId="164" fontId="0" fillId="0" borderId="0" xfId="1" applyNumberFormat="1" applyFont="1" applyFill="1" applyBorder="1" applyAlignment="1"/>
    <xf numFmtId="164" fontId="0" fillId="4" borderId="0" xfId="1" applyNumberFormat="1" applyFont="1" applyFill="1" applyBorder="1" applyAlignment="1"/>
    <xf numFmtId="164" fontId="0" fillId="0" borderId="2" xfId="1" applyNumberFormat="1" applyFont="1" applyFill="1" applyBorder="1" applyAlignment="1"/>
    <xf numFmtId="0" fontId="5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indent="1"/>
    </xf>
    <xf numFmtId="0" fontId="8" fillId="3" borderId="0" xfId="0" applyFont="1" applyFill="1" applyBorder="1" applyAlignment="1">
      <alignment horizontal="left"/>
    </xf>
    <xf numFmtId="10" fontId="0" fillId="0" borderId="0" xfId="2" applyNumberFormat="1" applyFont="1" applyFill="1"/>
    <xf numFmtId="0" fontId="0" fillId="0" borderId="3" xfId="0" applyBorder="1" applyAlignment="1">
      <alignment horizontal="center" vertical="center"/>
    </xf>
    <xf numFmtId="164" fontId="0" fillId="0" borderId="0" xfId="1" applyNumberFormat="1" applyFont="1" applyFill="1"/>
    <xf numFmtId="164" fontId="0" fillId="0" borderId="0" xfId="0" applyNumberFormat="1" applyFill="1" applyBorder="1" applyAlignment="1"/>
    <xf numFmtId="164" fontId="0" fillId="0" borderId="2" xfId="0" applyNumberFormat="1" applyFill="1" applyBorder="1" applyAlignment="1"/>
    <xf numFmtId="0" fontId="9" fillId="2" borderId="3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left"/>
    </xf>
    <xf numFmtId="0" fontId="11" fillId="3" borderId="4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0" fontId="0" fillId="4" borderId="0" xfId="0" applyFill="1" applyBorder="1" applyAlignment="1"/>
    <xf numFmtId="164" fontId="0" fillId="4" borderId="0" xfId="0" applyNumberFormat="1" applyFill="1" applyBorder="1" applyAlignment="1"/>
    <xf numFmtId="0" fontId="4" fillId="3" borderId="2" xfId="0" applyFont="1" applyFill="1" applyBorder="1" applyAlignment="1">
      <alignment horizontal="left" indent="1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10" fontId="0" fillId="0" borderId="7" xfId="0" applyNumberFormat="1" applyFill="1" applyBorder="1"/>
    <xf numFmtId="10" fontId="0" fillId="0" borderId="8" xfId="0" applyNumberFormat="1" applyFill="1" applyBorder="1"/>
    <xf numFmtId="0" fontId="0" fillId="0" borderId="9" xfId="0" applyBorder="1"/>
    <xf numFmtId="10" fontId="0" fillId="0" borderId="0" xfId="0" applyNumberFormat="1" applyFill="1" applyBorder="1"/>
    <xf numFmtId="10" fontId="0" fillId="0" borderId="5" xfId="0" applyNumberFormat="1" applyFill="1" applyBorder="1"/>
    <xf numFmtId="0" fontId="0" fillId="0" borderId="10" xfId="0" applyBorder="1"/>
    <xf numFmtId="10" fontId="0" fillId="0" borderId="3" xfId="0" applyNumberFormat="1" applyFill="1" applyBorder="1"/>
    <xf numFmtId="10" fontId="0" fillId="0" borderId="11" xfId="0" applyNumberFormat="1" applyFill="1" applyBorder="1"/>
    <xf numFmtId="10" fontId="0" fillId="0" borderId="7" xfId="2" applyNumberFormat="1" applyFont="1" applyFill="1" applyBorder="1"/>
    <xf numFmtId="10" fontId="0" fillId="0" borderId="0" xfId="2" applyNumberFormat="1" applyFont="1" applyFill="1" applyBorder="1"/>
    <xf numFmtId="10" fontId="0" fillId="0" borderId="3" xfId="2" applyNumberFormat="1" applyFont="1" applyFill="1" applyBorder="1"/>
    <xf numFmtId="164" fontId="0" fillId="0" borderId="0" xfId="0" applyNumberFormat="1"/>
    <xf numFmtId="0" fontId="1" fillId="0" borderId="3" xfId="0" applyFont="1" applyBorder="1"/>
    <xf numFmtId="164" fontId="0" fillId="0" borderId="3" xfId="0" applyNumberFormat="1" applyFill="1" applyBorder="1"/>
    <xf numFmtId="10" fontId="0" fillId="0" borderId="0" xfId="2" applyNumberFormat="1" applyFont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164" fontId="0" fillId="0" borderId="0" xfId="1" applyNumberFormat="1" applyFont="1" applyFill="1" applyAlignment="1">
      <alignment vertical="center"/>
    </xf>
    <xf numFmtId="164" fontId="0" fillId="0" borderId="0" xfId="1" applyNumberFormat="1" applyFont="1" applyAlignment="1">
      <alignment vertical="center"/>
    </xf>
    <xf numFmtId="0" fontId="12" fillId="2" borderId="3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/>
    </xf>
    <xf numFmtId="0" fontId="14" fillId="3" borderId="4" xfId="0" applyFont="1" applyFill="1" applyBorder="1" applyAlignment="1">
      <alignment horizontal="left"/>
    </xf>
    <xf numFmtId="164" fontId="0" fillId="0" borderId="4" xfId="1" applyNumberFormat="1" applyFont="1" applyFill="1" applyBorder="1" applyAlignment="1"/>
    <xf numFmtId="6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E3CC-1145-4E32-B3FC-30CA3C70019C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>
        <v>43861.505289351851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4895-34C3-4BF2-AC2B-0B33D088C9FA}">
  <dimension ref="A2:N127"/>
  <sheetViews>
    <sheetView workbookViewId="0">
      <selection activeCell="M15" sqref="M15"/>
    </sheetView>
  </sheetViews>
  <sheetFormatPr baseColWidth="10" defaultColWidth="8.83203125" defaultRowHeight="15" x14ac:dyDescent="0.2"/>
  <cols>
    <col min="4" max="4" width="9.6640625" bestFit="1" customWidth="1"/>
    <col min="5" max="5" width="10.6640625" bestFit="1" customWidth="1"/>
    <col min="9" max="10" width="10.6640625" bestFit="1" customWidth="1"/>
  </cols>
  <sheetData>
    <row r="2" spans="1:14" ht="32" x14ac:dyDescent="0.2">
      <c r="A2" t="s">
        <v>3</v>
      </c>
      <c r="B2" t="s">
        <v>4</v>
      </c>
      <c r="C2" t="s">
        <v>5</v>
      </c>
      <c r="D2" s="2" t="s">
        <v>6</v>
      </c>
      <c r="E2" t="s">
        <v>7</v>
      </c>
      <c r="F2" t="s">
        <v>8</v>
      </c>
      <c r="G2" t="s">
        <v>9</v>
      </c>
      <c r="H2" t="s">
        <v>10</v>
      </c>
      <c r="I2" s="2" t="s">
        <v>11</v>
      </c>
      <c r="J2" s="2" t="s">
        <v>12</v>
      </c>
      <c r="L2" t="s">
        <v>13</v>
      </c>
      <c r="M2" t="s">
        <v>4</v>
      </c>
      <c r="N2" t="s">
        <v>14</v>
      </c>
    </row>
    <row r="3" spans="1:14" x14ac:dyDescent="0.2">
      <c r="A3">
        <v>1994</v>
      </c>
      <c r="B3">
        <v>1</v>
      </c>
      <c r="C3">
        <v>1</v>
      </c>
      <c r="D3" s="3">
        <v>448.95</v>
      </c>
      <c r="E3" s="3">
        <v>-52.46</v>
      </c>
      <c r="F3">
        <v>501.41</v>
      </c>
      <c r="G3">
        <v>-10</v>
      </c>
      <c r="H3">
        <v>835.43770429999995</v>
      </c>
      <c r="I3" s="3">
        <v>-1039.57</v>
      </c>
      <c r="J3" s="3">
        <v>934.65</v>
      </c>
      <c r="L3">
        <v>-140.20078330000001</v>
      </c>
      <c r="M3">
        <v>533.247432</v>
      </c>
      <c r="N3">
        <v>-445.5061561</v>
      </c>
    </row>
    <row r="4" spans="1:14" x14ac:dyDescent="0.2">
      <c r="A4">
        <v>1995</v>
      </c>
      <c r="B4">
        <v>2</v>
      </c>
      <c r="C4">
        <v>0</v>
      </c>
      <c r="D4" s="3">
        <v>1106.68</v>
      </c>
      <c r="E4" s="3">
        <v>620.99</v>
      </c>
      <c r="F4">
        <v>485.69</v>
      </c>
      <c r="G4">
        <v>-9</v>
      </c>
      <c r="H4">
        <v>826.62139739999998</v>
      </c>
      <c r="I4" s="3">
        <v>-355.7</v>
      </c>
      <c r="J4" s="3">
        <v>1597.68</v>
      </c>
      <c r="L4">
        <v>26.72442916</v>
      </c>
      <c r="M4">
        <v>37.383646140000003</v>
      </c>
      <c r="N4">
        <v>382.96407529999999</v>
      </c>
    </row>
    <row r="5" spans="1:14" x14ac:dyDescent="0.2">
      <c r="A5">
        <v>1996</v>
      </c>
      <c r="B5">
        <v>3</v>
      </c>
      <c r="C5">
        <v>0</v>
      </c>
      <c r="D5" s="3">
        <v>1462.04</v>
      </c>
      <c r="E5" s="3">
        <v>1154.24</v>
      </c>
      <c r="F5">
        <v>307.81</v>
      </c>
      <c r="G5">
        <v>-8</v>
      </c>
      <c r="H5">
        <v>818.65264669999999</v>
      </c>
      <c r="I5" s="3">
        <v>186.96</v>
      </c>
      <c r="J5" s="3">
        <v>2121.5100000000002</v>
      </c>
      <c r="L5">
        <v>0.93768023300000003</v>
      </c>
      <c r="M5">
        <v>770.61089460000005</v>
      </c>
      <c r="N5" t="e">
        <v>#N/A</v>
      </c>
    </row>
    <row r="6" spans="1:14" x14ac:dyDescent="0.2">
      <c r="A6">
        <v>1997</v>
      </c>
      <c r="B6">
        <v>4</v>
      </c>
      <c r="C6">
        <v>0</v>
      </c>
      <c r="D6" s="3">
        <v>1830.78</v>
      </c>
      <c r="E6" s="3">
        <v>1687.48</v>
      </c>
      <c r="F6">
        <v>143.29</v>
      </c>
      <c r="G6">
        <v>-7</v>
      </c>
      <c r="H6">
        <v>811.55641939999998</v>
      </c>
      <c r="I6" s="3">
        <v>728.59</v>
      </c>
      <c r="J6" s="3">
        <v>2646.38</v>
      </c>
      <c r="L6">
        <v>165.509004</v>
      </c>
      <c r="M6">
        <v>22</v>
      </c>
      <c r="N6" t="e">
        <v>#N/A</v>
      </c>
    </row>
    <row r="7" spans="1:14" x14ac:dyDescent="0.2">
      <c r="A7">
        <v>1998</v>
      </c>
      <c r="B7">
        <v>5</v>
      </c>
      <c r="C7">
        <v>0</v>
      </c>
      <c r="D7" s="3">
        <v>2233.58</v>
      </c>
      <c r="E7" s="3">
        <v>2220.73</v>
      </c>
      <c r="F7">
        <v>12.84</v>
      </c>
      <c r="G7">
        <v>-6</v>
      </c>
      <c r="H7">
        <v>805.35577999999998</v>
      </c>
      <c r="I7" s="3">
        <v>1269.1600000000001</v>
      </c>
      <c r="J7" s="3">
        <v>3172.3</v>
      </c>
      <c r="L7">
        <v>196572114.80000001</v>
      </c>
      <c r="M7">
        <v>13064505.32</v>
      </c>
      <c r="N7" t="e">
        <v>#N/A</v>
      </c>
    </row>
    <row r="8" spans="1:14" x14ac:dyDescent="0.2">
      <c r="A8">
        <v>1999</v>
      </c>
      <c r="B8">
        <v>6</v>
      </c>
      <c r="C8">
        <v>0</v>
      </c>
      <c r="D8" s="3">
        <v>2842</v>
      </c>
      <c r="E8" s="3">
        <v>2753.98</v>
      </c>
      <c r="F8">
        <v>88.02</v>
      </c>
      <c r="G8">
        <v>-5</v>
      </c>
      <c r="H8">
        <v>800.07155139999998</v>
      </c>
      <c r="I8" s="3">
        <v>1808.65</v>
      </c>
      <c r="J8" s="3">
        <v>3699.3</v>
      </c>
    </row>
    <row r="9" spans="1:14" x14ac:dyDescent="0.2">
      <c r="A9">
        <v>2000</v>
      </c>
      <c r="B9">
        <v>7</v>
      </c>
      <c r="C9">
        <v>0</v>
      </c>
      <c r="D9" s="3">
        <v>2664</v>
      </c>
      <c r="E9" s="3">
        <v>3287.23</v>
      </c>
      <c r="F9">
        <v>-623.23</v>
      </c>
      <c r="G9">
        <v>-4</v>
      </c>
      <c r="H9">
        <v>795.72199090000004</v>
      </c>
      <c r="I9" s="3">
        <v>2347.04</v>
      </c>
      <c r="J9" s="3">
        <v>4227.41</v>
      </c>
    </row>
    <row r="10" spans="1:14" x14ac:dyDescent="0.2">
      <c r="A10">
        <v>2001</v>
      </c>
      <c r="B10">
        <v>8</v>
      </c>
      <c r="C10">
        <v>0</v>
      </c>
      <c r="D10" s="3">
        <v>2673</v>
      </c>
      <c r="E10" s="3">
        <v>3820.47</v>
      </c>
      <c r="F10">
        <v>-1147.47</v>
      </c>
      <c r="G10">
        <v>-3</v>
      </c>
      <c r="H10">
        <v>792.3224917</v>
      </c>
      <c r="I10" s="3">
        <v>2884.31</v>
      </c>
      <c r="J10" s="3">
        <v>4756.6400000000003</v>
      </c>
      <c r="L10" t="s">
        <v>15</v>
      </c>
      <c r="M10">
        <v>1.181548697</v>
      </c>
    </row>
    <row r="11" spans="1:14" x14ac:dyDescent="0.2">
      <c r="A11">
        <v>2002</v>
      </c>
      <c r="B11">
        <v>9</v>
      </c>
      <c r="C11">
        <v>0</v>
      </c>
      <c r="D11" s="3">
        <v>2919</v>
      </c>
      <c r="E11" s="3">
        <v>4353.72</v>
      </c>
      <c r="F11">
        <v>-1434.72</v>
      </c>
      <c r="G11">
        <v>-2</v>
      </c>
      <c r="H11">
        <v>789.88532050000003</v>
      </c>
      <c r="I11" s="3">
        <v>3420.43</v>
      </c>
      <c r="J11" s="3">
        <v>5287.01</v>
      </c>
    </row>
    <row r="12" spans="1:14" x14ac:dyDescent="0.2">
      <c r="A12">
        <v>2003</v>
      </c>
      <c r="B12">
        <v>10</v>
      </c>
      <c r="C12">
        <v>0</v>
      </c>
      <c r="D12" s="3">
        <v>3476</v>
      </c>
      <c r="E12" s="3">
        <v>4886.97</v>
      </c>
      <c r="F12">
        <v>-1410.97</v>
      </c>
      <c r="G12">
        <v>-1</v>
      </c>
      <c r="H12">
        <v>788.41940150000005</v>
      </c>
      <c r="I12" s="3">
        <v>3955.41</v>
      </c>
      <c r="J12" s="3">
        <v>5818.52</v>
      </c>
    </row>
    <row r="13" spans="1:14" x14ac:dyDescent="0.2">
      <c r="A13">
        <v>2004</v>
      </c>
      <c r="B13">
        <v>11</v>
      </c>
      <c r="C13">
        <v>0</v>
      </c>
      <c r="D13" s="3">
        <v>5624</v>
      </c>
      <c r="E13" s="3">
        <v>5420.22</v>
      </c>
      <c r="F13">
        <v>203.78</v>
      </c>
      <c r="G13">
        <v>0</v>
      </c>
      <c r="H13">
        <v>787.93015579999997</v>
      </c>
      <c r="I13" s="3">
        <v>4489.24</v>
      </c>
      <c r="J13" s="3">
        <v>6351.19</v>
      </c>
    </row>
    <row r="14" spans="1:14" x14ac:dyDescent="0.2">
      <c r="A14">
        <v>2005</v>
      </c>
      <c r="B14">
        <v>12</v>
      </c>
      <c r="C14">
        <v>0</v>
      </c>
      <c r="D14" s="3">
        <v>6283</v>
      </c>
      <c r="E14" s="3">
        <v>5953.46</v>
      </c>
      <c r="F14">
        <v>329.54</v>
      </c>
      <c r="G14">
        <v>1</v>
      </c>
      <c r="H14">
        <v>788.41940150000005</v>
      </c>
      <c r="I14" s="3">
        <v>5021.91</v>
      </c>
      <c r="J14" s="3">
        <v>6885.02</v>
      </c>
    </row>
    <row r="15" spans="1:14" x14ac:dyDescent="0.2">
      <c r="A15">
        <v>2006</v>
      </c>
      <c r="B15">
        <v>13</v>
      </c>
      <c r="C15">
        <v>0</v>
      </c>
      <c r="D15" s="3">
        <v>7821</v>
      </c>
      <c r="E15" s="3">
        <v>6486.71</v>
      </c>
      <c r="F15">
        <v>1334.29</v>
      </c>
      <c r="G15">
        <v>2</v>
      </c>
      <c r="H15">
        <v>789.88532050000003</v>
      </c>
      <c r="I15" s="3">
        <v>5553.42</v>
      </c>
      <c r="J15" s="3">
        <v>7420</v>
      </c>
    </row>
    <row r="16" spans="1:14" x14ac:dyDescent="0.2">
      <c r="A16">
        <v>2007</v>
      </c>
      <c r="B16">
        <v>14</v>
      </c>
      <c r="C16">
        <v>0</v>
      </c>
      <c r="D16" s="3">
        <v>8357</v>
      </c>
      <c r="E16" s="3">
        <v>7019.96</v>
      </c>
      <c r="F16">
        <v>1337.04</v>
      </c>
      <c r="G16">
        <v>3</v>
      </c>
      <c r="H16">
        <v>792.3224917</v>
      </c>
      <c r="I16" s="3">
        <v>6083.79</v>
      </c>
      <c r="J16" s="3">
        <v>7956.13</v>
      </c>
    </row>
    <row r="17" spans="1:10" x14ac:dyDescent="0.2">
      <c r="A17">
        <v>2008</v>
      </c>
      <c r="B17">
        <v>15</v>
      </c>
      <c r="C17">
        <v>0</v>
      </c>
      <c r="D17" s="3">
        <v>8050</v>
      </c>
      <c r="E17" s="3">
        <v>7553.21</v>
      </c>
      <c r="F17">
        <v>496.79</v>
      </c>
      <c r="G17">
        <v>4</v>
      </c>
      <c r="H17">
        <v>795.72199090000004</v>
      </c>
      <c r="I17" s="3">
        <v>6613.02</v>
      </c>
      <c r="J17" s="3">
        <v>8493.39</v>
      </c>
    </row>
    <row r="18" spans="1:10" x14ac:dyDescent="0.2">
      <c r="A18">
        <v>2009</v>
      </c>
      <c r="B18">
        <v>16</v>
      </c>
      <c r="C18">
        <v>0</v>
      </c>
      <c r="D18" s="3">
        <v>8188</v>
      </c>
      <c r="E18" s="3">
        <v>8086.45</v>
      </c>
      <c r="F18">
        <v>101.55</v>
      </c>
      <c r="G18">
        <v>5</v>
      </c>
      <c r="H18">
        <v>800.07155139999998</v>
      </c>
      <c r="I18" s="3">
        <v>7141.13</v>
      </c>
      <c r="J18" s="3">
        <v>9031.7800000000007</v>
      </c>
    </row>
    <row r="19" spans="1:10" x14ac:dyDescent="0.2">
      <c r="A19">
        <v>2010</v>
      </c>
      <c r="B19">
        <v>17</v>
      </c>
      <c r="C19">
        <v>0</v>
      </c>
      <c r="D19" s="3">
        <v>7806</v>
      </c>
      <c r="E19" s="3">
        <v>8619.7000000000007</v>
      </c>
      <c r="F19">
        <v>-813.7</v>
      </c>
      <c r="G19">
        <v>6</v>
      </c>
      <c r="H19">
        <v>805.35577999999998</v>
      </c>
      <c r="I19" s="3">
        <v>7668.13</v>
      </c>
      <c r="J19" s="3">
        <v>9571.27</v>
      </c>
    </row>
    <row r="20" spans="1:10" x14ac:dyDescent="0.2">
      <c r="A20">
        <v>2011</v>
      </c>
      <c r="B20">
        <v>18</v>
      </c>
      <c r="C20">
        <v>18</v>
      </c>
      <c r="D20" s="3">
        <v>7622</v>
      </c>
      <c r="E20" s="3">
        <v>6629.33</v>
      </c>
      <c r="F20">
        <v>992.67</v>
      </c>
      <c r="G20">
        <v>7</v>
      </c>
      <c r="H20">
        <v>811.55641939999998</v>
      </c>
      <c r="I20" s="3">
        <v>5670.44</v>
      </c>
      <c r="J20" s="3">
        <v>7588.23</v>
      </c>
    </row>
    <row r="21" spans="1:10" x14ac:dyDescent="0.2">
      <c r="A21">
        <v>2012</v>
      </c>
      <c r="B21">
        <v>19</v>
      </c>
      <c r="C21">
        <v>19</v>
      </c>
      <c r="D21" s="3">
        <v>7249</v>
      </c>
      <c r="E21" s="3">
        <v>7022.38</v>
      </c>
      <c r="F21">
        <v>226.62</v>
      </c>
      <c r="G21">
        <v>8</v>
      </c>
      <c r="H21">
        <v>818.65264669999999</v>
      </c>
      <c r="I21" s="3">
        <v>6055.1</v>
      </c>
      <c r="J21" s="3">
        <v>7989.66</v>
      </c>
    </row>
    <row r="22" spans="1:10" x14ac:dyDescent="0.2">
      <c r="A22">
        <v>2013</v>
      </c>
      <c r="B22">
        <v>20</v>
      </c>
      <c r="C22">
        <v>20</v>
      </c>
      <c r="D22" s="3">
        <v>7143</v>
      </c>
      <c r="E22" s="3">
        <v>7415.43</v>
      </c>
      <c r="F22">
        <v>-272.43</v>
      </c>
      <c r="G22">
        <v>9</v>
      </c>
      <c r="H22">
        <v>826.62139739999998</v>
      </c>
      <c r="I22" s="3">
        <v>6438.73</v>
      </c>
      <c r="J22" s="3">
        <v>8392.1200000000008</v>
      </c>
    </row>
    <row r="23" spans="1:10" x14ac:dyDescent="0.2">
      <c r="A23">
        <v>2014</v>
      </c>
      <c r="B23">
        <v>21</v>
      </c>
      <c r="C23">
        <v>21</v>
      </c>
      <c r="D23" s="3">
        <v>7380</v>
      </c>
      <c r="E23" s="3">
        <v>7808.47</v>
      </c>
      <c r="F23">
        <v>-428.47</v>
      </c>
      <c r="G23">
        <v>10</v>
      </c>
      <c r="H23">
        <v>835.43770429999995</v>
      </c>
      <c r="I23" s="3">
        <v>6821.36</v>
      </c>
      <c r="J23" s="3">
        <v>8795.58</v>
      </c>
    </row>
    <row r="24" spans="1:10" x14ac:dyDescent="0.2">
      <c r="A24">
        <v>2015</v>
      </c>
      <c r="B24">
        <v>22</v>
      </c>
      <c r="C24">
        <v>22</v>
      </c>
      <c r="D24" s="3">
        <v>7477</v>
      </c>
      <c r="E24" s="3">
        <v>8201.52</v>
      </c>
      <c r="F24">
        <v>-724.52</v>
      </c>
      <c r="G24">
        <v>11</v>
      </c>
      <c r="H24">
        <v>845.07504140000003</v>
      </c>
      <c r="I24" s="3">
        <v>7203.02</v>
      </c>
      <c r="J24" s="3">
        <v>9200.02</v>
      </c>
    </row>
    <row r="25" spans="1:10" x14ac:dyDescent="0.2">
      <c r="A25">
        <v>2016</v>
      </c>
      <c r="B25">
        <v>23</v>
      </c>
      <c r="C25">
        <v>23</v>
      </c>
      <c r="D25" s="3">
        <v>8386</v>
      </c>
      <c r="E25" s="3">
        <v>8594.57</v>
      </c>
      <c r="F25">
        <v>-208.57</v>
      </c>
      <c r="G25">
        <v>12</v>
      </c>
      <c r="H25">
        <v>855.5056621</v>
      </c>
      <c r="I25" s="3">
        <v>7583.75</v>
      </c>
      <c r="J25" s="3">
        <v>9605.39</v>
      </c>
    </row>
    <row r="26" spans="1:10" x14ac:dyDescent="0.2">
      <c r="A26">
        <v>2017</v>
      </c>
      <c r="B26">
        <v>24</v>
      </c>
      <c r="C26">
        <v>24</v>
      </c>
      <c r="D26" s="3">
        <v>9048</v>
      </c>
      <c r="E26" s="3">
        <v>8987.61</v>
      </c>
      <c r="F26">
        <v>60.39</v>
      </c>
      <c r="G26">
        <v>13</v>
      </c>
      <c r="H26">
        <v>866.70092580000005</v>
      </c>
      <c r="I26" s="3">
        <v>7963.56</v>
      </c>
      <c r="J26" s="3">
        <v>10011.66</v>
      </c>
    </row>
    <row r="27" spans="1:10" x14ac:dyDescent="0.2">
      <c r="A27">
        <v>2018</v>
      </c>
      <c r="B27">
        <v>25</v>
      </c>
      <c r="C27">
        <v>25</v>
      </c>
      <c r="D27" s="3">
        <v>9823</v>
      </c>
      <c r="E27" s="3">
        <v>9380.66</v>
      </c>
      <c r="F27">
        <v>442.34</v>
      </c>
      <c r="G27">
        <v>14</v>
      </c>
      <c r="H27">
        <v>878.63160430000005</v>
      </c>
      <c r="I27" s="3">
        <v>8342.51</v>
      </c>
      <c r="J27" s="3">
        <v>10418.81</v>
      </c>
    </row>
    <row r="28" spans="1:10" x14ac:dyDescent="0.2">
      <c r="A28">
        <v>2019</v>
      </c>
      <c r="B28">
        <v>26</v>
      </c>
      <c r="C28">
        <v>26</v>
      </c>
      <c r="E28" s="3">
        <v>9773.7099999999991</v>
      </c>
      <c r="G28">
        <v>15</v>
      </c>
      <c r="H28">
        <v>891.26816510000003</v>
      </c>
      <c r="I28" s="3">
        <v>8720.6299999999992</v>
      </c>
      <c r="J28" s="3">
        <v>10826.78</v>
      </c>
    </row>
    <row r="29" spans="1:10" x14ac:dyDescent="0.2">
      <c r="A29">
        <v>2020</v>
      </c>
      <c r="B29">
        <v>27</v>
      </c>
      <c r="C29">
        <v>27</v>
      </c>
      <c r="E29" s="3">
        <v>10166.75</v>
      </c>
      <c r="G29">
        <v>16</v>
      </c>
      <c r="H29">
        <v>904.58102599999995</v>
      </c>
      <c r="I29" s="3">
        <v>9097.9500000000007</v>
      </c>
      <c r="J29" s="3">
        <v>11235.56</v>
      </c>
    </row>
    <row r="30" spans="1:10" x14ac:dyDescent="0.2">
      <c r="A30">
        <v>2021</v>
      </c>
      <c r="B30">
        <v>28</v>
      </c>
      <c r="C30">
        <v>28</v>
      </c>
      <c r="E30" s="3">
        <v>10559.8</v>
      </c>
      <c r="G30">
        <v>17</v>
      </c>
      <c r="H30">
        <v>918.54078170000003</v>
      </c>
      <c r="I30" s="3">
        <v>9474.5</v>
      </c>
      <c r="J30" s="3">
        <v>11645.1</v>
      </c>
    </row>
    <row r="31" spans="1:10" x14ac:dyDescent="0.2">
      <c r="A31">
        <v>2022</v>
      </c>
      <c r="B31">
        <v>29</v>
      </c>
      <c r="C31">
        <v>29</v>
      </c>
      <c r="E31" s="3">
        <v>10952.85</v>
      </c>
      <c r="G31">
        <v>18</v>
      </c>
      <c r="H31">
        <v>933.11839929999996</v>
      </c>
      <c r="I31" s="3">
        <v>9850.32</v>
      </c>
      <c r="J31" s="3">
        <v>12055.37</v>
      </c>
    </row>
    <row r="32" spans="1:10" x14ac:dyDescent="0.2">
      <c r="A32">
        <v>2023</v>
      </c>
      <c r="B32">
        <v>30</v>
      </c>
      <c r="C32">
        <v>30</v>
      </c>
      <c r="E32" s="3">
        <v>11345.89</v>
      </c>
      <c r="G32">
        <v>19</v>
      </c>
      <c r="H32">
        <v>948.28538490000005</v>
      </c>
      <c r="I32" s="3">
        <v>10225.450000000001</v>
      </c>
      <c r="J32" s="3">
        <v>12466.34</v>
      </c>
    </row>
    <row r="33" spans="1:12" x14ac:dyDescent="0.2">
      <c r="A33">
        <v>2024</v>
      </c>
      <c r="B33">
        <v>31</v>
      </c>
      <c r="C33">
        <v>31</v>
      </c>
      <c r="E33" s="3">
        <v>11738.94</v>
      </c>
      <c r="G33">
        <v>20</v>
      </c>
      <c r="H33">
        <v>964.01392109999995</v>
      </c>
      <c r="I33" s="3">
        <v>10599.91</v>
      </c>
      <c r="J33" s="3">
        <v>12877.97</v>
      </c>
    </row>
    <row r="34" spans="1:12" x14ac:dyDescent="0.2">
      <c r="A34">
        <v>2025</v>
      </c>
      <c r="B34">
        <v>32</v>
      </c>
      <c r="C34">
        <v>32</v>
      </c>
      <c r="E34" s="3">
        <v>12131.99</v>
      </c>
      <c r="G34">
        <v>21</v>
      </c>
      <c r="H34">
        <v>980.27697780000005</v>
      </c>
      <c r="I34" s="3">
        <v>10973.74</v>
      </c>
      <c r="J34" s="3">
        <v>13290.23</v>
      </c>
    </row>
    <row r="35" spans="1:12" x14ac:dyDescent="0.2">
      <c r="A35">
        <v>2026</v>
      </c>
      <c r="B35">
        <v>33</v>
      </c>
      <c r="C35">
        <v>33</v>
      </c>
      <c r="E35" s="3">
        <v>12525.03</v>
      </c>
      <c r="G35">
        <v>22</v>
      </c>
      <c r="H35">
        <v>997.04839949999996</v>
      </c>
      <c r="I35" s="3">
        <v>11346.97</v>
      </c>
      <c r="J35" s="3">
        <v>13703.09</v>
      </c>
    </row>
    <row r="36" spans="1:12" x14ac:dyDescent="0.2">
      <c r="A36">
        <v>2027</v>
      </c>
      <c r="B36">
        <v>34</v>
      </c>
      <c r="C36">
        <v>34</v>
      </c>
      <c r="E36" s="3">
        <v>12918.08</v>
      </c>
      <c r="G36">
        <v>23</v>
      </c>
      <c r="H36">
        <v>1014.302969</v>
      </c>
      <c r="I36" s="3">
        <v>11719.63</v>
      </c>
      <c r="J36" s="3">
        <v>14116.53</v>
      </c>
    </row>
    <row r="37" spans="1:12" x14ac:dyDescent="0.2">
      <c r="A37">
        <v>2028</v>
      </c>
      <c r="B37">
        <v>35</v>
      </c>
      <c r="C37">
        <v>35</v>
      </c>
      <c r="E37" s="3">
        <v>13311.13</v>
      </c>
      <c r="G37">
        <v>24</v>
      </c>
      <c r="H37">
        <v>1032.016453</v>
      </c>
      <c r="I37" s="3">
        <v>12091.75</v>
      </c>
      <c r="J37" s="3">
        <v>14530.5</v>
      </c>
    </row>
    <row r="38" spans="1:12" x14ac:dyDescent="0.2">
      <c r="A38">
        <v>2029</v>
      </c>
      <c r="B38">
        <v>36</v>
      </c>
      <c r="C38">
        <v>36</v>
      </c>
      <c r="E38" s="3">
        <v>13704.17</v>
      </c>
      <c r="G38">
        <v>25</v>
      </c>
      <c r="H38">
        <v>1050.1656310000001</v>
      </c>
      <c r="I38" s="3">
        <v>12463.35</v>
      </c>
      <c r="J38" s="3">
        <v>14945</v>
      </c>
    </row>
    <row r="39" spans="1:12" x14ac:dyDescent="0.2">
      <c r="A39">
        <v>2030</v>
      </c>
      <c r="B39">
        <v>37</v>
      </c>
      <c r="C39">
        <v>37</v>
      </c>
      <c r="E39" s="3">
        <v>14097.22</v>
      </c>
      <c r="G39">
        <v>26</v>
      </c>
      <c r="H39">
        <v>1068.728304</v>
      </c>
      <c r="I39" s="3">
        <v>12834.47</v>
      </c>
      <c r="J39" s="3">
        <v>15359.97</v>
      </c>
    </row>
    <row r="40" spans="1:12" x14ac:dyDescent="0.2">
      <c r="A40">
        <v>2031</v>
      </c>
      <c r="B40">
        <v>38</v>
      </c>
      <c r="C40">
        <v>38</v>
      </c>
      <c r="E40" s="3">
        <v>14490.27</v>
      </c>
      <c r="G40">
        <v>27</v>
      </c>
      <c r="H40">
        <v>1087.683303</v>
      </c>
      <c r="I40" s="3">
        <v>13205.12</v>
      </c>
      <c r="J40" s="3">
        <v>15775.42</v>
      </c>
    </row>
    <row r="41" spans="1:12" x14ac:dyDescent="0.2">
      <c r="A41">
        <v>2032</v>
      </c>
      <c r="B41">
        <v>39</v>
      </c>
      <c r="C41">
        <v>39</v>
      </c>
      <c r="E41" s="3">
        <v>14883.31</v>
      </c>
      <c r="G41">
        <v>28</v>
      </c>
      <c r="H41">
        <v>1107.0104759999999</v>
      </c>
      <c r="I41" s="3">
        <v>13575.33</v>
      </c>
      <c r="J41" s="3">
        <v>16191.3</v>
      </c>
    </row>
    <row r="42" spans="1:12" x14ac:dyDescent="0.2">
      <c r="A42">
        <v>2033</v>
      </c>
      <c r="B42">
        <v>40</v>
      </c>
      <c r="C42">
        <v>40</v>
      </c>
      <c r="E42" s="3">
        <v>15276.36</v>
      </c>
      <c r="G42">
        <v>29</v>
      </c>
      <c r="H42">
        <v>1126.6906690000001</v>
      </c>
      <c r="I42" s="3">
        <v>13945.12</v>
      </c>
      <c r="J42" s="3">
        <v>16607.599999999999</v>
      </c>
    </row>
    <row r="43" spans="1:12" x14ac:dyDescent="0.2">
      <c r="A43">
        <v>2034</v>
      </c>
      <c r="B43">
        <v>41</v>
      </c>
      <c r="C43">
        <v>41</v>
      </c>
      <c r="E43" s="3">
        <v>15669.41</v>
      </c>
      <c r="G43">
        <v>30</v>
      </c>
      <c r="H43">
        <v>1146.705706</v>
      </c>
      <c r="I43" s="3">
        <v>14314.52</v>
      </c>
      <c r="J43" s="3">
        <v>17024.3</v>
      </c>
    </row>
    <row r="44" spans="1:12" x14ac:dyDescent="0.2">
      <c r="A44">
        <v>2035</v>
      </c>
      <c r="B44">
        <v>42</v>
      </c>
      <c r="C44">
        <v>42</v>
      </c>
      <c r="E44" s="3">
        <v>16062.45</v>
      </c>
      <c r="G44">
        <v>31</v>
      </c>
      <c r="H44">
        <v>1167.0383609999999</v>
      </c>
      <c r="I44" s="3">
        <v>14683.54</v>
      </c>
      <c r="J44" s="3">
        <v>17441.37</v>
      </c>
    </row>
    <row r="45" spans="1:12" x14ac:dyDescent="0.2">
      <c r="A45">
        <v>2036</v>
      </c>
      <c r="B45">
        <v>43</v>
      </c>
      <c r="C45">
        <v>43</v>
      </c>
      <c r="E45" s="3">
        <v>16455.5</v>
      </c>
      <c r="G45">
        <v>32</v>
      </c>
      <c r="H45">
        <v>1187.6723199999999</v>
      </c>
      <c r="I45" s="3">
        <v>15052.21</v>
      </c>
      <c r="J45" s="3">
        <v>17858.79</v>
      </c>
    </row>
    <row r="46" spans="1:12" x14ac:dyDescent="0.2">
      <c r="A46">
        <v>2037</v>
      </c>
      <c r="B46">
        <v>44</v>
      </c>
      <c r="C46">
        <v>44</v>
      </c>
      <c r="E46" s="3">
        <v>16848.55</v>
      </c>
      <c r="G46">
        <v>33</v>
      </c>
      <c r="H46">
        <v>1208.5921510000001</v>
      </c>
      <c r="I46" s="3">
        <v>15420.54</v>
      </c>
      <c r="J46" s="3">
        <v>18276.560000000001</v>
      </c>
    </row>
    <row r="47" spans="1:12" x14ac:dyDescent="0.2">
      <c r="A47">
        <v>2038</v>
      </c>
      <c r="B47">
        <v>45</v>
      </c>
      <c r="C47">
        <v>45</v>
      </c>
      <c r="E47" s="3">
        <v>17241.59</v>
      </c>
      <c r="G47">
        <v>34</v>
      </c>
      <c r="H47">
        <v>1229.783265</v>
      </c>
      <c r="I47" s="3">
        <v>15788.54</v>
      </c>
      <c r="J47" s="3">
        <v>18694.64</v>
      </c>
      <c r="L47" t="s">
        <v>16</v>
      </c>
    </row>
    <row r="48" spans="1:12" x14ac:dyDescent="0.2">
      <c r="A48">
        <v>2039</v>
      </c>
      <c r="B48">
        <v>46</v>
      </c>
      <c r="C48">
        <v>46</v>
      </c>
      <c r="E48" s="3">
        <v>17634.64</v>
      </c>
      <c r="G48">
        <v>35</v>
      </c>
      <c r="H48">
        <v>1251.2318789999999</v>
      </c>
      <c r="I48" s="3">
        <v>16156.25</v>
      </c>
      <c r="J48" s="3">
        <v>19113.03</v>
      </c>
    </row>
    <row r="49" spans="1:10" x14ac:dyDescent="0.2">
      <c r="A49">
        <v>2040</v>
      </c>
      <c r="B49">
        <v>47</v>
      </c>
      <c r="C49">
        <v>47</v>
      </c>
      <c r="E49" s="3">
        <v>18027.689999999999</v>
      </c>
      <c r="G49">
        <v>36</v>
      </c>
      <c r="H49">
        <v>1272.9249769999999</v>
      </c>
      <c r="I49" s="3">
        <v>16523.66</v>
      </c>
      <c r="J49" s="3">
        <v>19531.71</v>
      </c>
    </row>
    <row r="50" spans="1:10" x14ac:dyDescent="0.2">
      <c r="A50">
        <v>2041</v>
      </c>
      <c r="B50">
        <v>48</v>
      </c>
      <c r="C50">
        <v>48</v>
      </c>
      <c r="E50" s="3">
        <v>18420.73</v>
      </c>
      <c r="G50">
        <v>37</v>
      </c>
      <c r="H50">
        <v>1294.850271</v>
      </c>
      <c r="I50" s="3">
        <v>16890.8</v>
      </c>
      <c r="J50" s="3">
        <v>19950.66</v>
      </c>
    </row>
    <row r="51" spans="1:10" x14ac:dyDescent="0.2">
      <c r="A51">
        <v>2042</v>
      </c>
      <c r="B51">
        <v>49</v>
      </c>
      <c r="C51">
        <v>49</v>
      </c>
      <c r="E51" s="3">
        <v>18813.78</v>
      </c>
      <c r="G51">
        <v>38</v>
      </c>
      <c r="H51">
        <v>1316.996163</v>
      </c>
      <c r="I51" s="3">
        <v>17257.68</v>
      </c>
      <c r="J51" s="3">
        <v>20369.87</v>
      </c>
    </row>
    <row r="52" spans="1:10" x14ac:dyDescent="0.2">
      <c r="A52">
        <v>2043</v>
      </c>
      <c r="B52">
        <v>50</v>
      </c>
      <c r="C52">
        <v>50</v>
      </c>
      <c r="E52" s="3">
        <v>19206.830000000002</v>
      </c>
      <c r="G52">
        <v>39</v>
      </c>
      <c r="H52">
        <v>1339.3517119999999</v>
      </c>
      <c r="I52" s="3">
        <v>17624.32</v>
      </c>
      <c r="J52" s="3">
        <v>20789.34</v>
      </c>
    </row>
    <row r="53" spans="1:10" x14ac:dyDescent="0.2">
      <c r="A53">
        <v>2044</v>
      </c>
      <c r="B53">
        <v>51</v>
      </c>
      <c r="C53">
        <v>51</v>
      </c>
      <c r="E53" s="3">
        <v>19599.87</v>
      </c>
      <c r="G53">
        <v>40</v>
      </c>
      <c r="H53">
        <v>1361.9065929999999</v>
      </c>
      <c r="I53" s="3">
        <v>17990.71</v>
      </c>
      <c r="J53" s="3">
        <v>21209.03</v>
      </c>
    </row>
    <row r="54" spans="1:10" x14ac:dyDescent="0.2">
      <c r="A54">
        <v>2045</v>
      </c>
      <c r="B54">
        <v>52</v>
      </c>
      <c r="C54">
        <v>52</v>
      </c>
      <c r="E54" s="3">
        <v>19992.919999999998</v>
      </c>
      <c r="G54">
        <v>41</v>
      </c>
      <c r="H54">
        <v>1384.651065</v>
      </c>
      <c r="I54" s="3">
        <v>18356.89</v>
      </c>
      <c r="J54" s="3">
        <v>21628.95</v>
      </c>
    </row>
    <row r="55" spans="1:10" x14ac:dyDescent="0.2">
      <c r="A55">
        <v>2046</v>
      </c>
      <c r="B55">
        <v>53</v>
      </c>
      <c r="C55">
        <v>53</v>
      </c>
      <c r="E55" s="3">
        <v>20385.97</v>
      </c>
      <c r="G55">
        <v>42</v>
      </c>
      <c r="H55">
        <v>1407.575938</v>
      </c>
      <c r="I55" s="3">
        <v>18722.849999999999</v>
      </c>
      <c r="J55" s="3">
        <v>22049.09</v>
      </c>
    </row>
    <row r="56" spans="1:10" x14ac:dyDescent="0.2">
      <c r="A56">
        <v>2047</v>
      </c>
      <c r="B56">
        <v>54</v>
      </c>
      <c r="C56">
        <v>54</v>
      </c>
      <c r="E56" s="3">
        <v>20779.009999999998</v>
      </c>
      <c r="G56">
        <v>43</v>
      </c>
      <c r="H56">
        <v>1430.6725389999999</v>
      </c>
      <c r="I56" s="3">
        <v>19088.599999999999</v>
      </c>
      <c r="J56" s="3">
        <v>22469.42</v>
      </c>
    </row>
    <row r="57" spans="1:10" x14ac:dyDescent="0.2">
      <c r="A57">
        <v>2048</v>
      </c>
      <c r="B57">
        <v>55</v>
      </c>
      <c r="C57">
        <v>55</v>
      </c>
      <c r="E57" s="3">
        <v>21172.06</v>
      </c>
      <c r="G57">
        <v>44</v>
      </c>
      <c r="H57">
        <v>1453.932685</v>
      </c>
      <c r="I57" s="3">
        <v>19454.169999999998</v>
      </c>
      <c r="J57" s="3">
        <v>22889.95</v>
      </c>
    </row>
    <row r="58" spans="1:10" x14ac:dyDescent="0.2">
      <c r="A58">
        <v>2049</v>
      </c>
      <c r="B58">
        <v>56</v>
      </c>
      <c r="C58">
        <v>56</v>
      </c>
      <c r="E58" s="3">
        <v>21565.11</v>
      </c>
      <c r="G58">
        <v>45</v>
      </c>
      <c r="H58">
        <v>1477.3486499999999</v>
      </c>
      <c r="I58" s="3">
        <v>19819.55</v>
      </c>
      <c r="J58" s="3">
        <v>23310.67</v>
      </c>
    </row>
    <row r="59" spans="1:10" x14ac:dyDescent="0.2">
      <c r="A59">
        <v>2050</v>
      </c>
      <c r="B59">
        <v>57</v>
      </c>
      <c r="C59">
        <v>57</v>
      </c>
      <c r="E59" s="3">
        <v>21958.15</v>
      </c>
      <c r="G59">
        <v>46</v>
      </c>
      <c r="H59">
        <v>1500.913143</v>
      </c>
      <c r="I59" s="3">
        <v>20184.75</v>
      </c>
      <c r="J59" s="3">
        <v>23731.55</v>
      </c>
    </row>
    <row r="60" spans="1:10" x14ac:dyDescent="0.2">
      <c r="A60">
        <v>2051</v>
      </c>
      <c r="B60">
        <v>58</v>
      </c>
      <c r="C60">
        <v>58</v>
      </c>
      <c r="E60" s="3">
        <v>22351.200000000001</v>
      </c>
      <c r="G60">
        <v>47</v>
      </c>
      <c r="H60">
        <v>1524.619275</v>
      </c>
      <c r="I60" s="3">
        <v>20549.79</v>
      </c>
      <c r="J60" s="3">
        <v>24152.61</v>
      </c>
    </row>
    <row r="61" spans="1:10" x14ac:dyDescent="0.2">
      <c r="A61">
        <v>2052</v>
      </c>
      <c r="B61">
        <v>59</v>
      </c>
      <c r="C61">
        <v>59</v>
      </c>
      <c r="E61" s="3">
        <v>22744.25</v>
      </c>
      <c r="G61">
        <v>48</v>
      </c>
      <c r="H61">
        <v>1548.460542</v>
      </c>
      <c r="I61" s="3">
        <v>20914.66</v>
      </c>
      <c r="J61" s="3">
        <v>24573.83</v>
      </c>
    </row>
    <row r="62" spans="1:10" x14ac:dyDescent="0.2">
      <c r="A62">
        <v>2053</v>
      </c>
      <c r="B62">
        <v>60</v>
      </c>
      <c r="C62">
        <v>60</v>
      </c>
      <c r="E62" s="3">
        <v>23137.29</v>
      </c>
      <c r="G62">
        <v>49</v>
      </c>
      <c r="H62">
        <v>1572.430797</v>
      </c>
      <c r="I62" s="3">
        <v>21279.39</v>
      </c>
      <c r="J62" s="3">
        <v>24995.200000000001</v>
      </c>
    </row>
    <row r="63" spans="1:10" x14ac:dyDescent="0.2">
      <c r="A63">
        <v>2054</v>
      </c>
      <c r="B63">
        <v>61</v>
      </c>
      <c r="C63">
        <v>61</v>
      </c>
      <c r="E63" s="3">
        <v>23530.34</v>
      </c>
      <c r="G63">
        <v>50</v>
      </c>
      <c r="H63">
        <v>1596.5242290000001</v>
      </c>
      <c r="I63" s="3">
        <v>21643.97</v>
      </c>
      <c r="J63" s="3">
        <v>25416.71</v>
      </c>
    </row>
    <row r="64" spans="1:10" x14ac:dyDescent="0.2">
      <c r="A64">
        <v>2055</v>
      </c>
      <c r="B64">
        <v>62</v>
      </c>
      <c r="C64">
        <v>62</v>
      </c>
      <c r="E64" s="3">
        <v>23923.39</v>
      </c>
      <c r="G64">
        <v>51</v>
      </c>
      <c r="H64">
        <v>1620.735347</v>
      </c>
      <c r="I64" s="3">
        <v>22008.41</v>
      </c>
      <c r="J64" s="3">
        <v>25838.36</v>
      </c>
    </row>
    <row r="65" spans="1:10" x14ac:dyDescent="0.2">
      <c r="A65">
        <v>2056</v>
      </c>
      <c r="B65">
        <v>63</v>
      </c>
      <c r="C65">
        <v>63</v>
      </c>
      <c r="E65" s="3">
        <v>24316.43</v>
      </c>
      <c r="G65">
        <v>52</v>
      </c>
      <c r="H65">
        <v>1645.058953</v>
      </c>
      <c r="I65" s="3">
        <v>22372.720000000001</v>
      </c>
      <c r="J65" s="3">
        <v>26260.15</v>
      </c>
    </row>
    <row r="66" spans="1:10" x14ac:dyDescent="0.2">
      <c r="A66">
        <v>2057</v>
      </c>
      <c r="B66">
        <v>64</v>
      </c>
      <c r="C66">
        <v>64</v>
      </c>
      <c r="E66" s="3">
        <v>24709.48</v>
      </c>
      <c r="G66">
        <v>53</v>
      </c>
      <c r="H66">
        <v>1669.490131</v>
      </c>
      <c r="I66" s="3">
        <v>22736.9</v>
      </c>
      <c r="J66" s="3">
        <v>26682.06</v>
      </c>
    </row>
    <row r="67" spans="1:10" x14ac:dyDescent="0.2">
      <c r="A67">
        <v>2058</v>
      </c>
      <c r="B67">
        <v>65</v>
      </c>
      <c r="C67">
        <v>65</v>
      </c>
      <c r="E67" s="3">
        <v>25102.53</v>
      </c>
      <c r="G67">
        <v>54</v>
      </c>
      <c r="H67">
        <v>1694.0242270000001</v>
      </c>
      <c r="I67" s="3">
        <v>23100.95</v>
      </c>
      <c r="J67" s="3">
        <v>27104.1</v>
      </c>
    </row>
    <row r="68" spans="1:10" x14ac:dyDescent="0.2">
      <c r="A68">
        <v>2059</v>
      </c>
      <c r="B68">
        <v>66</v>
      </c>
      <c r="C68">
        <v>66</v>
      </c>
      <c r="E68" s="3">
        <v>25495.57</v>
      </c>
      <c r="G68">
        <v>55</v>
      </c>
      <c r="H68">
        <v>1718.656833</v>
      </c>
      <c r="I68" s="3">
        <v>23464.9</v>
      </c>
      <c r="J68" s="3">
        <v>27526.25</v>
      </c>
    </row>
    <row r="69" spans="1:10" x14ac:dyDescent="0.2">
      <c r="A69">
        <v>2060</v>
      </c>
      <c r="B69">
        <v>67</v>
      </c>
      <c r="C69">
        <v>67</v>
      </c>
      <c r="E69" s="3">
        <v>25888.62</v>
      </c>
      <c r="G69">
        <v>56</v>
      </c>
      <c r="H69">
        <v>1743.383773</v>
      </c>
      <c r="I69" s="3">
        <v>23828.73</v>
      </c>
      <c r="J69" s="3">
        <v>27948.51</v>
      </c>
    </row>
    <row r="70" spans="1:10" x14ac:dyDescent="0.2">
      <c r="A70">
        <v>2061</v>
      </c>
      <c r="B70">
        <v>68</v>
      </c>
      <c r="C70">
        <v>68</v>
      </c>
      <c r="E70" s="3">
        <v>26281.67</v>
      </c>
      <c r="G70">
        <v>57</v>
      </c>
      <c r="H70">
        <v>1768.2010909999999</v>
      </c>
      <c r="I70" s="3">
        <v>24192.45</v>
      </c>
      <c r="J70" s="3">
        <v>28370.880000000001</v>
      </c>
    </row>
    <row r="71" spans="1:10" x14ac:dyDescent="0.2">
      <c r="A71">
        <v>2062</v>
      </c>
      <c r="B71">
        <v>69</v>
      </c>
      <c r="C71">
        <v>69</v>
      </c>
      <c r="E71" s="3">
        <v>26674.71</v>
      </c>
      <c r="G71">
        <v>58</v>
      </c>
      <c r="H71">
        <v>1793.105033</v>
      </c>
      <c r="I71" s="3">
        <v>24556.07</v>
      </c>
      <c r="J71" s="3">
        <v>28793.35</v>
      </c>
    </row>
    <row r="72" spans="1:10" x14ac:dyDescent="0.2">
      <c r="A72">
        <v>2063</v>
      </c>
      <c r="B72">
        <v>70</v>
      </c>
      <c r="C72">
        <v>70</v>
      </c>
      <c r="E72" s="3">
        <v>27067.759999999998</v>
      </c>
      <c r="G72">
        <v>59</v>
      </c>
      <c r="H72">
        <v>1818.09204</v>
      </c>
      <c r="I72" s="3">
        <v>24919.59</v>
      </c>
      <c r="J72" s="3">
        <v>29215.919999999998</v>
      </c>
    </row>
    <row r="73" spans="1:10" x14ac:dyDescent="0.2">
      <c r="A73">
        <v>2064</v>
      </c>
      <c r="B73">
        <v>71</v>
      </c>
      <c r="C73">
        <v>71</v>
      </c>
      <c r="E73" s="3">
        <v>27460.81</v>
      </c>
      <c r="G73">
        <v>60</v>
      </c>
      <c r="H73">
        <v>1843.158733</v>
      </c>
      <c r="I73" s="3">
        <v>25283.02</v>
      </c>
      <c r="J73" s="3">
        <v>29638.59</v>
      </c>
    </row>
    <row r="74" spans="1:10" x14ac:dyDescent="0.2">
      <c r="A74">
        <v>2065</v>
      </c>
      <c r="B74">
        <v>72</v>
      </c>
      <c r="C74">
        <v>72</v>
      </c>
      <c r="E74" s="3">
        <v>27853.85</v>
      </c>
      <c r="G74">
        <v>61</v>
      </c>
      <c r="H74">
        <v>1868.3019059999999</v>
      </c>
      <c r="I74" s="3">
        <v>25646.36</v>
      </c>
      <c r="J74" s="3">
        <v>30061.34</v>
      </c>
    </row>
    <row r="75" spans="1:10" x14ac:dyDescent="0.2">
      <c r="A75">
        <v>2066</v>
      </c>
      <c r="B75">
        <v>73</v>
      </c>
      <c r="C75">
        <v>73</v>
      </c>
      <c r="E75" s="3">
        <v>28246.9</v>
      </c>
      <c r="G75">
        <v>62</v>
      </c>
      <c r="H75">
        <v>1893.518511</v>
      </c>
      <c r="I75" s="3">
        <v>26009.61</v>
      </c>
      <c r="J75" s="3">
        <v>30484.18</v>
      </c>
    </row>
    <row r="76" spans="1:10" x14ac:dyDescent="0.2">
      <c r="A76">
        <v>2067</v>
      </c>
      <c r="B76">
        <v>74</v>
      </c>
      <c r="C76">
        <v>74</v>
      </c>
      <c r="E76" s="3">
        <v>28639.95</v>
      </c>
      <c r="G76">
        <v>63</v>
      </c>
      <c r="H76">
        <v>1918.8056529999999</v>
      </c>
      <c r="I76" s="3">
        <v>26372.78</v>
      </c>
      <c r="J76" s="3">
        <v>30907.11</v>
      </c>
    </row>
    <row r="77" spans="1:10" x14ac:dyDescent="0.2">
      <c r="A77">
        <v>2068</v>
      </c>
      <c r="B77">
        <v>75</v>
      </c>
      <c r="C77">
        <v>75</v>
      </c>
      <c r="E77" s="3">
        <v>29032.99</v>
      </c>
      <c r="G77">
        <v>64</v>
      </c>
      <c r="H77">
        <v>1944.1605810000001</v>
      </c>
      <c r="I77" s="3">
        <v>26735.87</v>
      </c>
      <c r="J77" s="3">
        <v>31330.11</v>
      </c>
    </row>
    <row r="78" spans="1:10" x14ac:dyDescent="0.2">
      <c r="A78">
        <v>2069</v>
      </c>
      <c r="B78">
        <v>76</v>
      </c>
      <c r="C78">
        <v>76</v>
      </c>
      <c r="E78" s="3">
        <v>29426.04</v>
      </c>
      <c r="G78">
        <v>65</v>
      </c>
      <c r="H78">
        <v>1969.580676</v>
      </c>
      <c r="I78" s="3">
        <v>27098.880000000001</v>
      </c>
      <c r="J78" s="3">
        <v>31753.19</v>
      </c>
    </row>
    <row r="79" spans="1:10" x14ac:dyDescent="0.2">
      <c r="A79">
        <v>2070</v>
      </c>
      <c r="B79">
        <v>77</v>
      </c>
      <c r="C79">
        <v>77</v>
      </c>
      <c r="E79" s="3">
        <v>29819.09</v>
      </c>
      <c r="G79">
        <v>66</v>
      </c>
      <c r="H79">
        <v>1995.0634460000001</v>
      </c>
      <c r="I79" s="3">
        <v>27461.82</v>
      </c>
      <c r="J79" s="3">
        <v>32176.35</v>
      </c>
    </row>
    <row r="80" spans="1:10" x14ac:dyDescent="0.2">
      <c r="A80">
        <v>2071</v>
      </c>
      <c r="B80">
        <v>78</v>
      </c>
      <c r="C80">
        <v>78</v>
      </c>
      <c r="E80" s="3">
        <v>30212.13</v>
      </c>
      <c r="G80">
        <v>67</v>
      </c>
      <c r="H80">
        <v>2020.606522</v>
      </c>
      <c r="I80" s="3">
        <v>27824.69</v>
      </c>
      <c r="J80" s="3">
        <v>32599.58</v>
      </c>
    </row>
    <row r="81" spans="1:10" x14ac:dyDescent="0.2">
      <c r="A81">
        <v>2072</v>
      </c>
      <c r="B81">
        <v>79</v>
      </c>
      <c r="C81">
        <v>79</v>
      </c>
      <c r="E81" s="3">
        <v>30605.18</v>
      </c>
      <c r="G81">
        <v>68</v>
      </c>
      <c r="H81">
        <v>2046.207645</v>
      </c>
      <c r="I81" s="3">
        <v>28187.49</v>
      </c>
      <c r="J81" s="3">
        <v>33022.870000000003</v>
      </c>
    </row>
    <row r="82" spans="1:10" x14ac:dyDescent="0.2">
      <c r="A82">
        <v>2073</v>
      </c>
      <c r="B82">
        <v>80</v>
      </c>
      <c r="C82">
        <v>80</v>
      </c>
      <c r="E82" s="3">
        <v>30998.23</v>
      </c>
      <c r="G82">
        <v>69</v>
      </c>
      <c r="H82">
        <v>2071.864662</v>
      </c>
      <c r="I82" s="3">
        <v>28550.22</v>
      </c>
      <c r="J82" s="3">
        <v>33446.230000000003</v>
      </c>
    </row>
    <row r="83" spans="1:10" x14ac:dyDescent="0.2">
      <c r="A83">
        <v>2074</v>
      </c>
      <c r="B83">
        <v>81</v>
      </c>
      <c r="C83">
        <v>81</v>
      </c>
      <c r="E83" s="3">
        <v>31391.27</v>
      </c>
      <c r="G83">
        <v>70</v>
      </c>
      <c r="H83">
        <v>2097.5755220000001</v>
      </c>
      <c r="I83" s="3">
        <v>28912.880000000001</v>
      </c>
      <c r="J83" s="3">
        <v>33869.660000000003</v>
      </c>
    </row>
    <row r="84" spans="1:10" x14ac:dyDescent="0.2">
      <c r="A84">
        <v>2075</v>
      </c>
      <c r="B84">
        <v>82</v>
      </c>
      <c r="C84">
        <v>82</v>
      </c>
      <c r="E84" s="3">
        <v>31784.32</v>
      </c>
      <c r="G84">
        <v>71</v>
      </c>
      <c r="H84">
        <v>2123.3382710000001</v>
      </c>
      <c r="I84" s="3">
        <v>29275.49</v>
      </c>
      <c r="J84" s="3">
        <v>34293.15</v>
      </c>
    </row>
    <row r="85" spans="1:10" x14ac:dyDescent="0.2">
      <c r="A85">
        <v>2076</v>
      </c>
      <c r="B85">
        <v>83</v>
      </c>
      <c r="C85">
        <v>83</v>
      </c>
      <c r="E85" s="3">
        <v>32177.37</v>
      </c>
      <c r="G85">
        <v>72</v>
      </c>
      <c r="H85">
        <v>2149.1510410000001</v>
      </c>
      <c r="I85" s="3">
        <v>29638.04</v>
      </c>
      <c r="J85" s="3">
        <v>34716.69</v>
      </c>
    </row>
    <row r="86" spans="1:10" x14ac:dyDescent="0.2">
      <c r="A86">
        <v>2077</v>
      </c>
      <c r="B86">
        <v>84</v>
      </c>
      <c r="C86">
        <v>84</v>
      </c>
      <c r="E86" s="3">
        <v>32570.41</v>
      </c>
      <c r="G86">
        <v>73</v>
      </c>
      <c r="H86">
        <v>2175.012052</v>
      </c>
      <c r="I86" s="3">
        <v>30000.53</v>
      </c>
      <c r="J86" s="3">
        <v>35140.29</v>
      </c>
    </row>
    <row r="87" spans="1:10" x14ac:dyDescent="0.2">
      <c r="A87">
        <v>2078</v>
      </c>
      <c r="B87">
        <v>85</v>
      </c>
      <c r="C87">
        <v>85</v>
      </c>
      <c r="E87" s="3">
        <v>32963.46</v>
      </c>
      <c r="G87">
        <v>74</v>
      </c>
      <c r="H87">
        <v>2200.9196040000002</v>
      </c>
      <c r="I87" s="3">
        <v>30362.97</v>
      </c>
      <c r="J87" s="3">
        <v>35563.949999999997</v>
      </c>
    </row>
    <row r="88" spans="1:10" x14ac:dyDescent="0.2">
      <c r="A88">
        <v>2079</v>
      </c>
      <c r="B88">
        <v>86</v>
      </c>
      <c r="C88">
        <v>86</v>
      </c>
      <c r="E88" s="3">
        <v>33356.51</v>
      </c>
      <c r="G88">
        <v>75</v>
      </c>
      <c r="H88">
        <v>2226.8720709999998</v>
      </c>
      <c r="I88" s="3">
        <v>30725.35</v>
      </c>
      <c r="J88" s="3">
        <v>35987.660000000003</v>
      </c>
    </row>
    <row r="89" spans="1:10" x14ac:dyDescent="0.2">
      <c r="A89">
        <v>2080</v>
      </c>
      <c r="B89">
        <v>87</v>
      </c>
      <c r="C89">
        <v>87</v>
      </c>
      <c r="E89" s="3">
        <v>33749.550000000003</v>
      </c>
      <c r="G89">
        <v>76</v>
      </c>
      <c r="H89">
        <v>2252.867902</v>
      </c>
      <c r="I89" s="3">
        <v>31087.68</v>
      </c>
      <c r="J89" s="3">
        <v>36411.43</v>
      </c>
    </row>
    <row r="90" spans="1:10" x14ac:dyDescent="0.2">
      <c r="A90">
        <v>2081</v>
      </c>
      <c r="B90">
        <v>88</v>
      </c>
      <c r="C90">
        <v>88</v>
      </c>
      <c r="E90" s="3">
        <v>34142.6</v>
      </c>
      <c r="G90">
        <v>77</v>
      </c>
      <c r="H90">
        <v>2278.9056129999999</v>
      </c>
      <c r="I90" s="3">
        <v>31449.96</v>
      </c>
      <c r="J90" s="3">
        <v>36835.24</v>
      </c>
    </row>
    <row r="91" spans="1:10" x14ac:dyDescent="0.2">
      <c r="A91">
        <v>2082</v>
      </c>
      <c r="B91">
        <v>89</v>
      </c>
      <c r="C91">
        <v>89</v>
      </c>
      <c r="E91" s="3">
        <v>34535.65</v>
      </c>
      <c r="G91">
        <v>78</v>
      </c>
      <c r="H91">
        <v>2304.983784</v>
      </c>
      <c r="I91" s="3">
        <v>31812.19</v>
      </c>
      <c r="J91" s="3">
        <v>37259.1</v>
      </c>
    </row>
    <row r="92" spans="1:10" x14ac:dyDescent="0.2">
      <c r="A92">
        <v>2083</v>
      </c>
      <c r="B92">
        <v>90</v>
      </c>
      <c r="C92">
        <v>90</v>
      </c>
      <c r="E92" s="3">
        <v>34928.69</v>
      </c>
      <c r="G92">
        <v>79</v>
      </c>
      <c r="H92">
        <v>2331.1010580000002</v>
      </c>
      <c r="I92" s="3">
        <v>32174.38</v>
      </c>
      <c r="J92" s="3">
        <v>37683</v>
      </c>
    </row>
    <row r="93" spans="1:10" x14ac:dyDescent="0.2">
      <c r="A93">
        <v>2084</v>
      </c>
      <c r="B93">
        <v>91</v>
      </c>
      <c r="C93">
        <v>91</v>
      </c>
      <c r="E93" s="3">
        <v>35321.74</v>
      </c>
      <c r="G93">
        <v>80</v>
      </c>
      <c r="H93">
        <v>2357.2561340000002</v>
      </c>
      <c r="I93" s="3">
        <v>32536.53</v>
      </c>
      <c r="J93" s="3">
        <v>38106.949999999997</v>
      </c>
    </row>
    <row r="94" spans="1:10" x14ac:dyDescent="0.2">
      <c r="A94">
        <v>2085</v>
      </c>
      <c r="B94">
        <v>92</v>
      </c>
      <c r="C94">
        <v>92</v>
      </c>
      <c r="E94" s="3">
        <v>35714.79</v>
      </c>
      <c r="G94">
        <v>81</v>
      </c>
      <c r="H94">
        <v>2383.4477689999999</v>
      </c>
      <c r="I94" s="3">
        <v>32898.629999999997</v>
      </c>
      <c r="J94" s="3">
        <v>38530.949999999997</v>
      </c>
    </row>
    <row r="95" spans="1:10" x14ac:dyDescent="0.2">
      <c r="A95">
        <v>2086</v>
      </c>
      <c r="B95">
        <v>93</v>
      </c>
      <c r="C95">
        <v>93</v>
      </c>
      <c r="E95" s="3">
        <v>36107.83</v>
      </c>
      <c r="G95">
        <v>82</v>
      </c>
      <c r="H95">
        <v>2409.674771</v>
      </c>
      <c r="I95" s="3">
        <v>33260.68</v>
      </c>
      <c r="J95" s="3">
        <v>38954.980000000003</v>
      </c>
    </row>
    <row r="96" spans="1:10" x14ac:dyDescent="0.2">
      <c r="A96">
        <v>2087</v>
      </c>
      <c r="B96">
        <v>94</v>
      </c>
      <c r="C96">
        <v>94</v>
      </c>
      <c r="E96" s="3">
        <v>36500.879999999997</v>
      </c>
      <c r="G96">
        <v>83</v>
      </c>
      <c r="H96">
        <v>2435.9359960000002</v>
      </c>
      <c r="I96" s="3">
        <v>33622.699999999997</v>
      </c>
      <c r="J96" s="3">
        <v>39379.06</v>
      </c>
    </row>
    <row r="97" spans="1:10" x14ac:dyDescent="0.2">
      <c r="A97">
        <v>2088</v>
      </c>
      <c r="B97">
        <v>95</v>
      </c>
      <c r="C97">
        <v>95</v>
      </c>
      <c r="E97" s="3">
        <v>36893.93</v>
      </c>
      <c r="G97">
        <v>84</v>
      </c>
      <c r="H97">
        <v>2462.2303499999998</v>
      </c>
      <c r="I97" s="3">
        <v>33984.68</v>
      </c>
      <c r="J97" s="3">
        <v>39803.17</v>
      </c>
    </row>
    <row r="98" spans="1:10" x14ac:dyDescent="0.2">
      <c r="A98">
        <v>2089</v>
      </c>
      <c r="B98">
        <v>96</v>
      </c>
      <c r="C98">
        <v>96</v>
      </c>
      <c r="E98" s="3">
        <v>37286.97</v>
      </c>
      <c r="G98">
        <v>85</v>
      </c>
      <c r="H98">
        <v>2488.5567820000001</v>
      </c>
      <c r="I98" s="3">
        <v>34346.620000000003</v>
      </c>
      <c r="J98" s="3">
        <v>40227.32</v>
      </c>
    </row>
    <row r="99" spans="1:10" x14ac:dyDescent="0.2">
      <c r="A99">
        <v>2090</v>
      </c>
      <c r="B99">
        <v>97</v>
      </c>
      <c r="C99">
        <v>97</v>
      </c>
      <c r="E99" s="3">
        <v>37680.019999999997</v>
      </c>
      <c r="G99">
        <v>86</v>
      </c>
      <c r="H99">
        <v>2514.9142860000002</v>
      </c>
      <c r="I99" s="3">
        <v>34708.53</v>
      </c>
      <c r="J99" s="3">
        <v>40651.51</v>
      </c>
    </row>
    <row r="100" spans="1:10" x14ac:dyDescent="0.2">
      <c r="A100">
        <v>2091</v>
      </c>
      <c r="B100">
        <v>98</v>
      </c>
      <c r="C100">
        <v>98</v>
      </c>
      <c r="E100" s="3">
        <v>38073.07</v>
      </c>
      <c r="G100">
        <v>87</v>
      </c>
      <c r="H100">
        <v>2541.3018950000001</v>
      </c>
      <c r="I100" s="3">
        <v>35070.39</v>
      </c>
      <c r="J100" s="3">
        <v>41075.74</v>
      </c>
    </row>
    <row r="101" spans="1:10" x14ac:dyDescent="0.2">
      <c r="A101">
        <v>2092</v>
      </c>
      <c r="B101">
        <v>99</v>
      </c>
      <c r="C101">
        <v>99</v>
      </c>
      <c r="E101" s="3">
        <v>38466.11</v>
      </c>
      <c r="G101">
        <v>88</v>
      </c>
      <c r="H101">
        <v>2567.7186799999999</v>
      </c>
      <c r="I101" s="3">
        <v>35432.230000000003</v>
      </c>
      <c r="J101" s="3">
        <v>41500</v>
      </c>
    </row>
    <row r="102" spans="1:10" x14ac:dyDescent="0.2">
      <c r="A102">
        <v>2093</v>
      </c>
      <c r="B102">
        <v>100</v>
      </c>
      <c r="C102">
        <v>100</v>
      </c>
      <c r="E102" s="3">
        <v>38859.160000000003</v>
      </c>
      <c r="G102">
        <v>89</v>
      </c>
      <c r="H102">
        <v>2594.1637500000002</v>
      </c>
      <c r="I102" s="3">
        <v>35794.03</v>
      </c>
      <c r="J102" s="3">
        <v>41924.29</v>
      </c>
    </row>
    <row r="103" spans="1:10" x14ac:dyDescent="0.2">
      <c r="A103">
        <v>2094</v>
      </c>
      <c r="B103">
        <v>101</v>
      </c>
      <c r="C103">
        <v>101</v>
      </c>
      <c r="E103" s="3">
        <v>39252.21</v>
      </c>
      <c r="G103">
        <v>90</v>
      </c>
      <c r="H103">
        <v>2620.6362490000001</v>
      </c>
      <c r="I103" s="3">
        <v>36155.800000000003</v>
      </c>
      <c r="J103" s="3">
        <v>42348.61</v>
      </c>
    </row>
    <row r="104" spans="1:10" x14ac:dyDescent="0.2">
      <c r="A104">
        <v>2095</v>
      </c>
      <c r="B104">
        <v>102</v>
      </c>
      <c r="C104">
        <v>102</v>
      </c>
      <c r="E104" s="3">
        <v>39645.25</v>
      </c>
      <c r="G104">
        <v>91</v>
      </c>
      <c r="H104">
        <v>2647.135354</v>
      </c>
      <c r="I104" s="3">
        <v>36517.53</v>
      </c>
      <c r="J104" s="3">
        <v>42772.97</v>
      </c>
    </row>
    <row r="105" spans="1:10" x14ac:dyDescent="0.2">
      <c r="A105">
        <v>2096</v>
      </c>
      <c r="B105">
        <v>103</v>
      </c>
      <c r="C105">
        <v>103</v>
      </c>
      <c r="E105" s="3">
        <v>40038.300000000003</v>
      </c>
      <c r="G105">
        <v>92</v>
      </c>
      <c r="H105">
        <v>2673.660273</v>
      </c>
      <c r="I105" s="3">
        <v>36879.24</v>
      </c>
      <c r="J105" s="3">
        <v>43197.36</v>
      </c>
    </row>
    <row r="106" spans="1:10" x14ac:dyDescent="0.2">
      <c r="A106">
        <v>2097</v>
      </c>
      <c r="B106">
        <v>104</v>
      </c>
      <c r="C106">
        <v>104</v>
      </c>
      <c r="E106" s="3">
        <v>40431.35</v>
      </c>
      <c r="G106">
        <v>93</v>
      </c>
      <c r="H106">
        <v>2700.210247</v>
      </c>
      <c r="I106" s="3">
        <v>37240.92</v>
      </c>
      <c r="J106" s="3">
        <v>43621.78</v>
      </c>
    </row>
    <row r="107" spans="1:10" x14ac:dyDescent="0.2">
      <c r="A107">
        <v>2098</v>
      </c>
      <c r="B107">
        <v>105</v>
      </c>
      <c r="C107">
        <v>105</v>
      </c>
      <c r="E107" s="3">
        <v>40824.39</v>
      </c>
      <c r="G107">
        <v>94</v>
      </c>
      <c r="H107">
        <v>2726.7845430000002</v>
      </c>
      <c r="I107" s="3">
        <v>37602.559999999998</v>
      </c>
      <c r="J107" s="3">
        <v>44046.22</v>
      </c>
    </row>
    <row r="108" spans="1:10" x14ac:dyDescent="0.2">
      <c r="A108">
        <v>2099</v>
      </c>
      <c r="B108">
        <v>106</v>
      </c>
      <c r="C108">
        <v>106</v>
      </c>
      <c r="E108" s="3">
        <v>41217.440000000002</v>
      </c>
      <c r="G108">
        <v>95</v>
      </c>
      <c r="H108">
        <v>2753.3824570000002</v>
      </c>
      <c r="I108" s="3">
        <v>37964.18</v>
      </c>
      <c r="J108" s="3">
        <v>44470.69</v>
      </c>
    </row>
    <row r="109" spans="1:10" x14ac:dyDescent="0.2">
      <c r="A109">
        <v>2100</v>
      </c>
      <c r="B109">
        <v>107</v>
      </c>
      <c r="C109">
        <v>107</v>
      </c>
      <c r="E109" s="3">
        <v>41610.49</v>
      </c>
      <c r="G109">
        <v>96</v>
      </c>
      <c r="H109">
        <v>2780.0033100000001</v>
      </c>
      <c r="I109" s="3">
        <v>38325.78</v>
      </c>
      <c r="J109" s="3">
        <v>44895.19</v>
      </c>
    </row>
    <row r="110" spans="1:10" x14ac:dyDescent="0.2">
      <c r="A110">
        <v>2101</v>
      </c>
      <c r="B110">
        <v>108</v>
      </c>
      <c r="C110">
        <v>108</v>
      </c>
      <c r="E110" s="3">
        <v>42003.53</v>
      </c>
      <c r="G110">
        <v>97</v>
      </c>
      <c r="H110">
        <v>2806.646452</v>
      </c>
      <c r="I110" s="3">
        <v>38687.339999999997</v>
      </c>
      <c r="J110" s="3">
        <v>45319.72</v>
      </c>
    </row>
    <row r="111" spans="1:10" x14ac:dyDescent="0.2">
      <c r="A111">
        <v>2102</v>
      </c>
      <c r="B111">
        <v>109</v>
      </c>
      <c r="C111">
        <v>109</v>
      </c>
      <c r="E111" s="3">
        <v>42396.58</v>
      </c>
      <c r="G111">
        <v>98</v>
      </c>
      <c r="H111">
        <v>2833.311252</v>
      </c>
      <c r="I111" s="3">
        <v>39048.879999999997</v>
      </c>
      <c r="J111" s="3">
        <v>45744.27</v>
      </c>
    </row>
    <row r="112" spans="1:10" x14ac:dyDescent="0.2">
      <c r="A112">
        <v>2103</v>
      </c>
      <c r="B112">
        <v>110</v>
      </c>
      <c r="C112">
        <v>110</v>
      </c>
      <c r="E112" s="3">
        <v>42789.63</v>
      </c>
      <c r="G112">
        <v>99</v>
      </c>
      <c r="H112">
        <v>2859.997104</v>
      </c>
      <c r="I112" s="3">
        <v>39410.400000000001</v>
      </c>
      <c r="J112" s="3">
        <v>46168.85</v>
      </c>
    </row>
    <row r="113" spans="1:10" x14ac:dyDescent="0.2">
      <c r="A113">
        <v>2104</v>
      </c>
      <c r="B113">
        <v>111</v>
      </c>
      <c r="C113">
        <v>111</v>
      </c>
      <c r="E113" s="3">
        <v>43182.67</v>
      </c>
      <c r="G113">
        <v>100</v>
      </c>
      <c r="H113">
        <v>2886.703426</v>
      </c>
      <c r="I113" s="3">
        <v>39771.89</v>
      </c>
      <c r="J113" s="3">
        <v>46593.45</v>
      </c>
    </row>
    <row r="114" spans="1:10" x14ac:dyDescent="0.2">
      <c r="A114">
        <v>2105</v>
      </c>
      <c r="B114">
        <v>112</v>
      </c>
      <c r="C114">
        <v>112</v>
      </c>
      <c r="E114" s="3">
        <v>43575.72</v>
      </c>
      <c r="G114">
        <v>101</v>
      </c>
      <c r="H114">
        <v>2913.429654</v>
      </c>
      <c r="I114" s="3">
        <v>40133.360000000001</v>
      </c>
      <c r="J114" s="3">
        <v>47018.080000000002</v>
      </c>
    </row>
    <row r="115" spans="1:10" x14ac:dyDescent="0.2">
      <c r="A115">
        <v>2106</v>
      </c>
      <c r="B115">
        <v>113</v>
      </c>
      <c r="C115">
        <v>113</v>
      </c>
      <c r="E115" s="3">
        <v>43968.77</v>
      </c>
      <c r="G115">
        <v>102</v>
      </c>
      <c r="H115">
        <v>2940.175244</v>
      </c>
      <c r="I115" s="3">
        <v>40494.800000000003</v>
      </c>
      <c r="J115" s="3">
        <v>47442.73</v>
      </c>
    </row>
    <row r="116" spans="1:10" x14ac:dyDescent="0.2">
      <c r="A116">
        <v>2107</v>
      </c>
      <c r="B116">
        <v>114</v>
      </c>
      <c r="C116">
        <v>114</v>
      </c>
      <c r="E116" s="3">
        <v>44361.81</v>
      </c>
      <c r="G116">
        <v>103</v>
      </c>
      <c r="H116">
        <v>2966.9396750000001</v>
      </c>
      <c r="I116" s="3">
        <v>40856.230000000003</v>
      </c>
      <c r="J116" s="3">
        <v>47867.4</v>
      </c>
    </row>
    <row r="117" spans="1:10" x14ac:dyDescent="0.2">
      <c r="A117">
        <v>2108</v>
      </c>
      <c r="B117">
        <v>115</v>
      </c>
      <c r="C117">
        <v>115</v>
      </c>
      <c r="E117" s="3">
        <v>44754.86</v>
      </c>
      <c r="G117">
        <v>104</v>
      </c>
      <c r="H117">
        <v>2993.7224390000001</v>
      </c>
      <c r="I117" s="3">
        <v>41217.629999999997</v>
      </c>
      <c r="J117" s="3">
        <v>48292.09</v>
      </c>
    </row>
    <row r="118" spans="1:10" x14ac:dyDescent="0.2">
      <c r="A118">
        <v>2109</v>
      </c>
      <c r="B118">
        <v>116</v>
      </c>
      <c r="C118">
        <v>116</v>
      </c>
      <c r="E118" s="3">
        <v>45147.91</v>
      </c>
      <c r="G118">
        <v>105</v>
      </c>
      <c r="H118">
        <v>3020.5230510000001</v>
      </c>
      <c r="I118" s="3">
        <v>41579.01</v>
      </c>
      <c r="J118" s="3">
        <v>48716.800000000003</v>
      </c>
    </row>
    <row r="119" spans="1:10" x14ac:dyDescent="0.2">
      <c r="A119">
        <v>2110</v>
      </c>
      <c r="B119">
        <v>117</v>
      </c>
      <c r="C119">
        <v>117</v>
      </c>
      <c r="E119" s="3">
        <v>45540.95</v>
      </c>
      <c r="G119">
        <v>106</v>
      </c>
      <c r="H119">
        <v>3047.341038</v>
      </c>
      <c r="I119" s="3">
        <v>41940.370000000003</v>
      </c>
      <c r="J119" s="3">
        <v>49141.53</v>
      </c>
    </row>
    <row r="120" spans="1:10" x14ac:dyDescent="0.2">
      <c r="A120">
        <v>2111</v>
      </c>
      <c r="B120">
        <v>118</v>
      </c>
      <c r="C120">
        <v>118</v>
      </c>
      <c r="E120" s="3">
        <v>45934</v>
      </c>
      <c r="G120">
        <v>107</v>
      </c>
      <c r="H120">
        <v>3074.175945</v>
      </c>
      <c r="I120" s="3">
        <v>42301.71</v>
      </c>
      <c r="J120" s="3">
        <v>49566.29</v>
      </c>
    </row>
    <row r="121" spans="1:10" x14ac:dyDescent="0.2">
      <c r="A121">
        <v>2112</v>
      </c>
      <c r="B121">
        <v>119</v>
      </c>
      <c r="C121">
        <v>119</v>
      </c>
      <c r="E121" s="3">
        <v>46327.05</v>
      </c>
      <c r="G121">
        <v>108</v>
      </c>
      <c r="H121">
        <v>3101.0273350000002</v>
      </c>
      <c r="I121" s="3">
        <v>42663.03</v>
      </c>
      <c r="J121" s="3">
        <v>49991.06</v>
      </c>
    </row>
    <row r="122" spans="1:10" x14ac:dyDescent="0.2">
      <c r="A122">
        <v>2113</v>
      </c>
      <c r="B122">
        <v>120</v>
      </c>
      <c r="C122">
        <v>120</v>
      </c>
      <c r="E122" s="3">
        <v>46720.09</v>
      </c>
      <c r="G122">
        <v>109</v>
      </c>
      <c r="H122">
        <v>3127.8947819999999</v>
      </c>
      <c r="I122" s="3">
        <v>43024.33</v>
      </c>
      <c r="J122" s="3">
        <v>50415.85</v>
      </c>
    </row>
    <row r="123" spans="1:10" x14ac:dyDescent="0.2">
      <c r="A123">
        <v>2114</v>
      </c>
      <c r="B123">
        <v>121</v>
      </c>
      <c r="C123">
        <v>121</v>
      </c>
      <c r="E123" s="3">
        <v>47113.14</v>
      </c>
      <c r="G123">
        <v>110</v>
      </c>
      <c r="H123">
        <v>3154.7778760000001</v>
      </c>
      <c r="I123" s="3">
        <v>43385.61</v>
      </c>
      <c r="J123" s="3">
        <v>50840.66</v>
      </c>
    </row>
    <row r="124" spans="1:10" x14ac:dyDescent="0.2">
      <c r="A124">
        <v>2115</v>
      </c>
      <c r="B124">
        <v>122</v>
      </c>
      <c r="C124">
        <v>122</v>
      </c>
      <c r="E124" s="3">
        <v>47506.18</v>
      </c>
      <c r="G124">
        <v>111</v>
      </c>
      <c r="H124">
        <v>3181.6762199999998</v>
      </c>
      <c r="I124" s="3">
        <v>43746.879999999997</v>
      </c>
      <c r="J124" s="3">
        <v>51265.49</v>
      </c>
    </row>
    <row r="125" spans="1:10" x14ac:dyDescent="0.2">
      <c r="A125">
        <v>2116</v>
      </c>
      <c r="B125">
        <v>123</v>
      </c>
      <c r="C125">
        <v>123</v>
      </c>
      <c r="E125" s="3">
        <v>47899.23</v>
      </c>
      <c r="G125">
        <v>112</v>
      </c>
      <c r="H125">
        <v>3208.5894309999999</v>
      </c>
      <c r="I125" s="3">
        <v>44108.13</v>
      </c>
      <c r="J125" s="3">
        <v>51690.34</v>
      </c>
    </row>
    <row r="126" spans="1:10" x14ac:dyDescent="0.2">
      <c r="A126">
        <v>2117</v>
      </c>
      <c r="B126">
        <v>124</v>
      </c>
      <c r="C126">
        <v>124</v>
      </c>
      <c r="E126" s="3">
        <v>48292.28</v>
      </c>
      <c r="G126">
        <v>113</v>
      </c>
      <c r="H126">
        <v>3235.5171369999998</v>
      </c>
      <c r="I126" s="3">
        <v>44469.36</v>
      </c>
      <c r="J126" s="3">
        <v>52115.199999999997</v>
      </c>
    </row>
    <row r="127" spans="1:10" x14ac:dyDescent="0.2">
      <c r="A127">
        <v>2118</v>
      </c>
      <c r="B127">
        <v>125</v>
      </c>
      <c r="C127">
        <v>125</v>
      </c>
      <c r="E127" s="3">
        <v>48685.32</v>
      </c>
      <c r="G127">
        <v>114</v>
      </c>
      <c r="H127">
        <v>3262.4589810000002</v>
      </c>
      <c r="I127" s="3">
        <v>44830.57</v>
      </c>
      <c r="J127" s="3">
        <v>52540.08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3214-F4FE-4C5D-A94B-66841FA00715}">
  <dimension ref="A1:M12"/>
  <sheetViews>
    <sheetView workbookViewId="0">
      <selection activeCell="M2" sqref="M2"/>
    </sheetView>
  </sheetViews>
  <sheetFormatPr baseColWidth="10" defaultColWidth="8.83203125" defaultRowHeight="15" x14ac:dyDescent="0.2"/>
  <cols>
    <col min="1" max="1" width="9.6640625" bestFit="1" customWidth="1"/>
    <col min="2" max="2" width="16" bestFit="1" customWidth="1"/>
    <col min="3" max="3" width="13.5" bestFit="1" customWidth="1"/>
    <col min="4" max="4" width="17.6640625" bestFit="1" customWidth="1"/>
    <col min="5" max="5" width="27.33203125" bestFit="1" customWidth="1"/>
    <col min="6" max="6" width="20.33203125" bestFit="1" customWidth="1"/>
    <col min="7" max="7" width="23.5" bestFit="1" customWidth="1"/>
    <col min="8" max="8" width="31.5" bestFit="1" customWidth="1"/>
    <col min="9" max="9" width="30.5" bestFit="1" customWidth="1"/>
    <col min="10" max="10" width="17.5" bestFit="1" customWidth="1"/>
    <col min="11" max="11" width="30.33203125" bestFit="1" customWidth="1"/>
    <col min="12" max="12" width="23.33203125" bestFit="1" customWidth="1"/>
    <col min="13" max="13" width="18" bestFit="1" customWidth="1"/>
  </cols>
  <sheetData>
    <row r="1" spans="1:13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2">
      <c r="A2">
        <v>20081231</v>
      </c>
      <c r="B2">
        <v>2008</v>
      </c>
      <c r="C2" t="s">
        <v>30</v>
      </c>
      <c r="D2" t="s">
        <v>31</v>
      </c>
      <c r="E2">
        <v>1556</v>
      </c>
      <c r="F2">
        <v>5452</v>
      </c>
      <c r="G2">
        <v>239</v>
      </c>
      <c r="H2">
        <v>1641</v>
      </c>
      <c r="I2">
        <v>2</v>
      </c>
      <c r="J2">
        <v>853</v>
      </c>
      <c r="K2">
        <v>2831</v>
      </c>
      <c r="L2">
        <v>3233</v>
      </c>
      <c r="M2">
        <v>1402</v>
      </c>
    </row>
    <row r="3" spans="1:13" x14ac:dyDescent="0.2">
      <c r="A3">
        <v>20091231</v>
      </c>
      <c r="B3">
        <v>2009</v>
      </c>
      <c r="C3" t="s">
        <v>30</v>
      </c>
      <c r="D3" t="s">
        <v>31</v>
      </c>
      <c r="E3">
        <v>902</v>
      </c>
      <c r="F3">
        <v>4061</v>
      </c>
      <c r="G3">
        <v>212</v>
      </c>
      <c r="H3">
        <v>864</v>
      </c>
      <c r="I3">
        <v>3</v>
      </c>
      <c r="J3">
        <v>920</v>
      </c>
      <c r="K3">
        <v>2807</v>
      </c>
      <c r="L3">
        <v>3022</v>
      </c>
      <c r="M3">
        <v>1375</v>
      </c>
    </row>
    <row r="4" spans="1:13" x14ac:dyDescent="0.2">
      <c r="A4">
        <v>20101231</v>
      </c>
      <c r="B4">
        <v>2010</v>
      </c>
      <c r="C4" t="s">
        <v>30</v>
      </c>
      <c r="D4" t="s">
        <v>31</v>
      </c>
      <c r="E4">
        <v>1188</v>
      </c>
      <c r="F4">
        <v>3615</v>
      </c>
      <c r="G4">
        <v>184</v>
      </c>
      <c r="H4">
        <v>213</v>
      </c>
      <c r="I4">
        <v>504</v>
      </c>
      <c r="J4">
        <v>894</v>
      </c>
      <c r="K4">
        <v>1921</v>
      </c>
      <c r="L4">
        <v>2609</v>
      </c>
      <c r="M4">
        <v>1320</v>
      </c>
    </row>
    <row r="5" spans="1:13" x14ac:dyDescent="0.2">
      <c r="A5">
        <v>20111231</v>
      </c>
      <c r="B5">
        <v>2011</v>
      </c>
      <c r="C5" t="s">
        <v>30</v>
      </c>
      <c r="D5" t="s">
        <v>31</v>
      </c>
      <c r="E5">
        <v>661</v>
      </c>
      <c r="F5">
        <v>3105</v>
      </c>
      <c r="G5">
        <v>203</v>
      </c>
      <c r="H5">
        <v>267</v>
      </c>
      <c r="I5">
        <v>4</v>
      </c>
      <c r="J5">
        <v>931</v>
      </c>
      <c r="K5">
        <v>1600</v>
      </c>
      <c r="L5">
        <v>1807</v>
      </c>
      <c r="M5">
        <v>1246</v>
      </c>
    </row>
    <row r="6" spans="1:13" x14ac:dyDescent="0.2">
      <c r="A6">
        <v>20121231</v>
      </c>
      <c r="B6">
        <v>2012</v>
      </c>
      <c r="C6" t="s">
        <v>30</v>
      </c>
      <c r="D6" t="s">
        <v>31</v>
      </c>
      <c r="E6">
        <v>714</v>
      </c>
      <c r="F6">
        <v>3022</v>
      </c>
      <c r="G6">
        <v>232</v>
      </c>
      <c r="H6">
        <v>207</v>
      </c>
      <c r="I6">
        <v>4</v>
      </c>
      <c r="J6">
        <v>884</v>
      </c>
      <c r="K6">
        <v>1536</v>
      </c>
      <c r="L6">
        <v>1772</v>
      </c>
      <c r="M6">
        <v>1217</v>
      </c>
    </row>
    <row r="7" spans="1:13" x14ac:dyDescent="0.2">
      <c r="A7">
        <v>20131231</v>
      </c>
      <c r="B7">
        <v>2013</v>
      </c>
      <c r="C7" t="s">
        <v>30</v>
      </c>
      <c r="D7" t="s">
        <v>31</v>
      </c>
      <c r="E7">
        <v>590</v>
      </c>
      <c r="F7">
        <v>3011</v>
      </c>
      <c r="G7">
        <v>246</v>
      </c>
      <c r="H7">
        <v>217</v>
      </c>
      <c r="I7">
        <v>3</v>
      </c>
      <c r="J7">
        <v>897</v>
      </c>
      <c r="K7">
        <v>1575</v>
      </c>
      <c r="L7">
        <v>1824</v>
      </c>
      <c r="M7">
        <v>1307</v>
      </c>
    </row>
    <row r="8" spans="1:13" x14ac:dyDescent="0.2">
      <c r="A8">
        <v>20141231</v>
      </c>
      <c r="B8">
        <v>2014</v>
      </c>
      <c r="C8" t="s">
        <v>30</v>
      </c>
      <c r="D8" t="s">
        <v>31</v>
      </c>
      <c r="E8">
        <v>890</v>
      </c>
      <c r="F8">
        <v>3606</v>
      </c>
      <c r="G8">
        <v>262</v>
      </c>
      <c r="H8">
        <v>587</v>
      </c>
      <c r="I8">
        <v>403</v>
      </c>
      <c r="J8">
        <v>946</v>
      </c>
      <c r="K8">
        <v>2181</v>
      </c>
      <c r="L8">
        <v>2846</v>
      </c>
      <c r="M8">
        <v>1183</v>
      </c>
    </row>
    <row r="9" spans="1:13" x14ac:dyDescent="0.2">
      <c r="A9">
        <v>20151231</v>
      </c>
      <c r="B9">
        <v>2015</v>
      </c>
      <c r="C9" t="s">
        <v>30</v>
      </c>
      <c r="D9" t="s">
        <v>31</v>
      </c>
      <c r="E9">
        <v>861</v>
      </c>
      <c r="F9">
        <v>3471</v>
      </c>
      <c r="G9">
        <v>209</v>
      </c>
      <c r="H9">
        <v>319</v>
      </c>
      <c r="I9">
        <v>3</v>
      </c>
      <c r="J9">
        <v>1016</v>
      </c>
      <c r="K9">
        <v>2218</v>
      </c>
      <c r="L9">
        <v>2430</v>
      </c>
      <c r="M9">
        <v>1275</v>
      </c>
    </row>
    <row r="10" spans="1:13" x14ac:dyDescent="0.2">
      <c r="A10">
        <v>20161231</v>
      </c>
      <c r="B10">
        <v>2016</v>
      </c>
      <c r="C10" t="s">
        <v>30</v>
      </c>
      <c r="D10" t="s">
        <v>31</v>
      </c>
      <c r="E10">
        <v>373</v>
      </c>
      <c r="F10">
        <v>3239</v>
      </c>
      <c r="G10">
        <v>447</v>
      </c>
      <c r="H10">
        <v>439</v>
      </c>
      <c r="I10">
        <v>64</v>
      </c>
      <c r="J10">
        <v>955</v>
      </c>
      <c r="K10">
        <v>3076</v>
      </c>
      <c r="L10">
        <v>3587</v>
      </c>
      <c r="M10">
        <v>1472</v>
      </c>
    </row>
    <row r="11" spans="1:13" x14ac:dyDescent="0.2">
      <c r="A11">
        <v>20171231</v>
      </c>
      <c r="B11">
        <v>2017</v>
      </c>
      <c r="C11" t="s">
        <v>30</v>
      </c>
      <c r="D11" t="s">
        <v>31</v>
      </c>
      <c r="E11">
        <v>205</v>
      </c>
      <c r="F11">
        <v>3822</v>
      </c>
      <c r="G11">
        <v>530</v>
      </c>
      <c r="H11">
        <v>991</v>
      </c>
      <c r="I11">
        <v>1801</v>
      </c>
      <c r="J11">
        <v>1078</v>
      </c>
      <c r="K11">
        <v>3323</v>
      </c>
      <c r="L11">
        <v>5654</v>
      </c>
      <c r="M11">
        <v>1548</v>
      </c>
    </row>
    <row r="12" spans="1:13" x14ac:dyDescent="0.2">
      <c r="A12">
        <v>20181231</v>
      </c>
      <c r="B12">
        <v>2018</v>
      </c>
      <c r="C12" t="s">
        <v>30</v>
      </c>
      <c r="D12" t="s">
        <v>31</v>
      </c>
      <c r="E12">
        <v>427</v>
      </c>
      <c r="F12">
        <v>4003</v>
      </c>
      <c r="G12">
        <v>349</v>
      </c>
      <c r="H12">
        <v>801</v>
      </c>
      <c r="I12">
        <v>2253</v>
      </c>
      <c r="J12">
        <v>1166</v>
      </c>
      <c r="K12">
        <v>2658</v>
      </c>
      <c r="L12">
        <v>5260</v>
      </c>
      <c r="M12">
        <v>1609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21F8-3CB4-4E57-98CE-5F2BC70FB225}">
  <dimension ref="A1:L21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31.5" style="2" bestFit="1" customWidth="1"/>
    <col min="2" max="12" width="10.6640625" bestFit="1" customWidth="1"/>
  </cols>
  <sheetData>
    <row r="1" spans="1:12" ht="20.25" customHeight="1" x14ac:dyDescent="0.2">
      <c r="A1" s="2" t="s">
        <v>17</v>
      </c>
      <c r="B1">
        <v>20081231</v>
      </c>
      <c r="C1">
        <v>20091231</v>
      </c>
      <c r="D1">
        <v>20101231</v>
      </c>
      <c r="E1">
        <v>20111231</v>
      </c>
      <c r="F1">
        <v>20121231</v>
      </c>
      <c r="G1">
        <v>20131231</v>
      </c>
      <c r="H1">
        <v>20141231</v>
      </c>
      <c r="I1">
        <v>20151231</v>
      </c>
      <c r="J1">
        <v>20161231</v>
      </c>
      <c r="K1">
        <v>20171231</v>
      </c>
      <c r="L1">
        <v>20181231</v>
      </c>
    </row>
    <row r="2" spans="1:12" ht="20.25" customHeight="1" x14ac:dyDescent="0.2">
      <c r="A2" s="2" t="s">
        <v>18</v>
      </c>
      <c r="B2">
        <v>2008</v>
      </c>
      <c r="C2">
        <v>2009</v>
      </c>
      <c r="D2">
        <v>2010</v>
      </c>
      <c r="E2">
        <v>2011</v>
      </c>
      <c r="F2">
        <v>2012</v>
      </c>
      <c r="G2">
        <v>2013</v>
      </c>
      <c r="H2">
        <v>2014</v>
      </c>
      <c r="I2">
        <v>2015</v>
      </c>
      <c r="J2">
        <v>2016</v>
      </c>
      <c r="K2">
        <v>2017</v>
      </c>
      <c r="L2">
        <v>2018</v>
      </c>
    </row>
    <row r="3" spans="1:12" ht="20.25" customHeight="1" x14ac:dyDescent="0.2">
      <c r="A3" s="2" t="s">
        <v>19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</row>
    <row r="4" spans="1:12" ht="20.25" customHeight="1" x14ac:dyDescent="0.2">
      <c r="A4" s="2" t="s">
        <v>20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</row>
    <row r="5" spans="1:12" ht="20.25" customHeight="1" x14ac:dyDescent="0.2">
      <c r="A5" s="2" t="s">
        <v>32</v>
      </c>
      <c r="B5" s="63">
        <v>8050</v>
      </c>
      <c r="C5" s="63">
        <v>8188</v>
      </c>
      <c r="D5" s="63">
        <v>7806</v>
      </c>
      <c r="E5" s="63">
        <v>7622</v>
      </c>
      <c r="F5" s="63">
        <v>7249</v>
      </c>
      <c r="G5" s="63">
        <v>7143</v>
      </c>
      <c r="H5" s="63">
        <v>7380</v>
      </c>
      <c r="I5" s="63">
        <v>7477</v>
      </c>
      <c r="J5" s="63">
        <v>8386</v>
      </c>
      <c r="K5" s="63">
        <v>9048</v>
      </c>
      <c r="L5" s="63">
        <v>9823</v>
      </c>
    </row>
    <row r="6" spans="1:12" ht="20.25" customHeight="1" x14ac:dyDescent="0.2"/>
    <row r="7" spans="1:12" ht="16" x14ac:dyDescent="0.2">
      <c r="A7" s="2" t="s">
        <v>24</v>
      </c>
      <c r="B7">
        <v>1641</v>
      </c>
      <c r="C7">
        <v>864</v>
      </c>
      <c r="D7">
        <v>213</v>
      </c>
      <c r="E7">
        <v>267</v>
      </c>
      <c r="F7">
        <v>207</v>
      </c>
      <c r="G7">
        <v>217</v>
      </c>
      <c r="H7">
        <v>587</v>
      </c>
      <c r="I7">
        <v>319</v>
      </c>
      <c r="J7">
        <v>439</v>
      </c>
      <c r="K7">
        <v>991</v>
      </c>
      <c r="L7">
        <v>801</v>
      </c>
    </row>
    <row r="8" spans="1:12" ht="16" x14ac:dyDescent="0.2">
      <c r="A8" s="2" t="s">
        <v>29</v>
      </c>
      <c r="B8">
        <v>1402</v>
      </c>
      <c r="C8">
        <v>1375</v>
      </c>
      <c r="D8">
        <v>1320</v>
      </c>
      <c r="E8">
        <v>1246</v>
      </c>
      <c r="F8">
        <v>1217</v>
      </c>
      <c r="G8">
        <v>1307</v>
      </c>
      <c r="H8">
        <v>1183</v>
      </c>
      <c r="I8">
        <v>1275</v>
      </c>
      <c r="J8">
        <v>1472</v>
      </c>
      <c r="K8">
        <v>1548</v>
      </c>
      <c r="L8">
        <v>1609</v>
      </c>
    </row>
    <row r="9" spans="1:12" ht="16" x14ac:dyDescent="0.2">
      <c r="A9" s="2" t="s">
        <v>26</v>
      </c>
      <c r="B9">
        <v>853</v>
      </c>
      <c r="C9">
        <v>920</v>
      </c>
      <c r="D9">
        <v>894</v>
      </c>
      <c r="E9">
        <v>931</v>
      </c>
      <c r="F9">
        <v>884</v>
      </c>
      <c r="G9">
        <v>897</v>
      </c>
      <c r="H9">
        <v>946</v>
      </c>
      <c r="I9">
        <v>1016</v>
      </c>
      <c r="J9">
        <v>955</v>
      </c>
      <c r="K9">
        <v>1078</v>
      </c>
      <c r="L9">
        <v>1166</v>
      </c>
    </row>
    <row r="10" spans="1:12" ht="16" x14ac:dyDescent="0.2">
      <c r="A10" s="2" t="s">
        <v>21</v>
      </c>
      <c r="B10">
        <v>1556</v>
      </c>
      <c r="C10">
        <v>902</v>
      </c>
      <c r="D10">
        <v>1188</v>
      </c>
      <c r="E10">
        <v>661</v>
      </c>
      <c r="F10">
        <v>714</v>
      </c>
      <c r="G10">
        <v>590</v>
      </c>
      <c r="H10">
        <v>890</v>
      </c>
      <c r="I10">
        <v>861</v>
      </c>
      <c r="J10">
        <v>373</v>
      </c>
      <c r="K10">
        <v>205</v>
      </c>
      <c r="L10">
        <v>427</v>
      </c>
    </row>
    <row r="11" spans="1:12" ht="16" x14ac:dyDescent="0.2">
      <c r="A11" s="2" t="s">
        <v>33</v>
      </c>
      <c r="B11">
        <f>B12-SUM(B7:B10)</f>
        <v>0</v>
      </c>
      <c r="C11">
        <f t="shared" ref="C11:L11" si="0">C12-SUM(C7:C10)</f>
        <v>0</v>
      </c>
      <c r="D11">
        <f t="shared" si="0"/>
        <v>0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</row>
    <row r="12" spans="1:12" ht="20.25" customHeight="1" x14ac:dyDescent="0.2">
      <c r="A12" s="2" t="s">
        <v>22</v>
      </c>
      <c r="B12">
        <v>5452</v>
      </c>
      <c r="C12">
        <v>4061</v>
      </c>
      <c r="D12">
        <v>3615</v>
      </c>
      <c r="E12">
        <v>3105</v>
      </c>
      <c r="F12">
        <v>3022</v>
      </c>
      <c r="G12">
        <v>3011</v>
      </c>
      <c r="H12">
        <v>3606</v>
      </c>
      <c r="I12">
        <v>3471</v>
      </c>
      <c r="J12">
        <v>3239</v>
      </c>
      <c r="K12">
        <v>3822</v>
      </c>
      <c r="L12">
        <v>4003</v>
      </c>
    </row>
    <row r="14" spans="1:12" ht="20.25" customHeight="1" x14ac:dyDescent="0.2">
      <c r="A14" s="2" t="s">
        <v>23</v>
      </c>
      <c r="B14">
        <v>239</v>
      </c>
      <c r="C14">
        <v>212</v>
      </c>
      <c r="D14">
        <v>184</v>
      </c>
      <c r="E14">
        <v>203</v>
      </c>
      <c r="F14">
        <v>232</v>
      </c>
      <c r="G14">
        <v>246</v>
      </c>
      <c r="H14">
        <v>262</v>
      </c>
      <c r="I14">
        <v>209</v>
      </c>
      <c r="J14">
        <v>447</v>
      </c>
      <c r="K14">
        <v>530</v>
      </c>
      <c r="L14">
        <v>349</v>
      </c>
    </row>
    <row r="15" spans="1:12" ht="16" x14ac:dyDescent="0.2">
      <c r="A15" s="2" t="s">
        <v>25</v>
      </c>
      <c r="B15">
        <v>2</v>
      </c>
      <c r="C15">
        <v>3</v>
      </c>
      <c r="D15">
        <v>504</v>
      </c>
      <c r="E15">
        <v>4</v>
      </c>
      <c r="F15">
        <v>4</v>
      </c>
      <c r="G15">
        <v>3</v>
      </c>
      <c r="H15">
        <v>403</v>
      </c>
      <c r="I15">
        <v>3</v>
      </c>
      <c r="J15">
        <v>64</v>
      </c>
      <c r="K15">
        <v>1801</v>
      </c>
      <c r="L15">
        <v>2253</v>
      </c>
    </row>
    <row r="16" spans="1:12" ht="16" x14ac:dyDescent="0.2">
      <c r="A16" s="2" t="s">
        <v>27</v>
      </c>
      <c r="B16">
        <v>2831</v>
      </c>
      <c r="C16">
        <v>2807</v>
      </c>
      <c r="D16">
        <v>1921</v>
      </c>
      <c r="E16">
        <v>1600</v>
      </c>
      <c r="F16">
        <v>1536</v>
      </c>
      <c r="G16">
        <v>1575</v>
      </c>
      <c r="H16">
        <v>2181</v>
      </c>
      <c r="I16">
        <v>2218</v>
      </c>
      <c r="J16">
        <v>3076</v>
      </c>
      <c r="K16">
        <v>3323</v>
      </c>
      <c r="L16">
        <v>2658</v>
      </c>
    </row>
    <row r="17" spans="1:12" ht="16" x14ac:dyDescent="0.2">
      <c r="A17" s="2" t="s">
        <v>33</v>
      </c>
      <c r="B17">
        <f>B18-SUM(B14:B16)</f>
        <v>161</v>
      </c>
      <c r="C17">
        <f t="shared" ref="C17:L17" si="1">C18-SUM(C14:C16)</f>
        <v>0</v>
      </c>
      <c r="D17">
        <f t="shared" si="1"/>
        <v>0</v>
      </c>
      <c r="E17">
        <f t="shared" si="1"/>
        <v>0</v>
      </c>
      <c r="F17">
        <f>F18-SUM(F14:F16)</f>
        <v>0</v>
      </c>
      <c r="G17">
        <f t="shared" si="1"/>
        <v>0</v>
      </c>
      <c r="H17">
        <f t="shared" si="1"/>
        <v>0</v>
      </c>
      <c r="I17">
        <f t="shared" si="1"/>
        <v>0</v>
      </c>
      <c r="J17">
        <f t="shared" si="1"/>
        <v>0</v>
      </c>
      <c r="K17">
        <f t="shared" si="1"/>
        <v>0</v>
      </c>
      <c r="L17">
        <f t="shared" si="1"/>
        <v>0</v>
      </c>
    </row>
    <row r="18" spans="1:12" ht="16" x14ac:dyDescent="0.2">
      <c r="A18" s="2" t="s">
        <v>28</v>
      </c>
      <c r="B18">
        <v>3233</v>
      </c>
      <c r="C18">
        <v>3022</v>
      </c>
      <c r="D18">
        <v>2609</v>
      </c>
      <c r="E18">
        <v>1807</v>
      </c>
      <c r="F18">
        <v>1772</v>
      </c>
      <c r="G18">
        <v>1824</v>
      </c>
      <c r="H18">
        <v>2846</v>
      </c>
      <c r="I18">
        <v>2430</v>
      </c>
      <c r="J18">
        <v>3587</v>
      </c>
      <c r="K18">
        <v>5654</v>
      </c>
      <c r="L18">
        <v>5260</v>
      </c>
    </row>
    <row r="21" spans="1:12" ht="16" x14ac:dyDescent="0.2">
      <c r="A21" s="2" t="s">
        <v>34</v>
      </c>
      <c r="B21" s="4">
        <f>B12-B18</f>
        <v>2219</v>
      </c>
      <c r="C21" s="4">
        <f t="shared" ref="C21:L21" si="2">C12-C18</f>
        <v>1039</v>
      </c>
      <c r="D21" s="4">
        <f t="shared" si="2"/>
        <v>1006</v>
      </c>
      <c r="E21" s="4">
        <f t="shared" si="2"/>
        <v>1298</v>
      </c>
      <c r="F21" s="4">
        <f t="shared" si="2"/>
        <v>1250</v>
      </c>
      <c r="G21" s="4">
        <f t="shared" si="2"/>
        <v>1187</v>
      </c>
      <c r="H21" s="4">
        <f t="shared" si="2"/>
        <v>760</v>
      </c>
      <c r="I21" s="4">
        <f t="shared" si="2"/>
        <v>1041</v>
      </c>
      <c r="J21" s="4">
        <f t="shared" si="2"/>
        <v>-348</v>
      </c>
      <c r="K21" s="4">
        <f t="shared" si="2"/>
        <v>-1832</v>
      </c>
      <c r="L21" s="4">
        <f t="shared" si="2"/>
        <v>-1257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C3CD-6D9D-44C6-85D3-8B6A16F25AA1}">
  <dimension ref="A1:Q43"/>
  <sheetViews>
    <sheetView workbookViewId="0">
      <selection activeCell="D32" sqref="D32"/>
    </sheetView>
  </sheetViews>
  <sheetFormatPr baseColWidth="10" defaultColWidth="8.83203125" defaultRowHeight="15" x14ac:dyDescent="0.2"/>
  <cols>
    <col min="1" max="1" width="31.5" bestFit="1" customWidth="1"/>
    <col min="7" max="7" width="9.5" customWidth="1"/>
  </cols>
  <sheetData>
    <row r="1" spans="1:17" x14ac:dyDescent="0.2">
      <c r="A1" t="str">
        <f>WrkCap!A1</f>
        <v>Data Date</v>
      </c>
      <c r="B1">
        <f>WrkCap!B1</f>
        <v>20081231</v>
      </c>
      <c r="C1">
        <f>WrkCap!C1</f>
        <v>20091231</v>
      </c>
      <c r="D1">
        <f>WrkCap!D1</f>
        <v>20101231</v>
      </c>
      <c r="E1">
        <f>WrkCap!E1</f>
        <v>20111231</v>
      </c>
      <c r="F1">
        <f>WrkCap!F1</f>
        <v>20121231</v>
      </c>
      <c r="G1">
        <f>WrkCap!G1</f>
        <v>20131231</v>
      </c>
      <c r="H1">
        <f>WrkCap!H1</f>
        <v>20141231</v>
      </c>
      <c r="I1">
        <f>WrkCap!I1</f>
        <v>20151231</v>
      </c>
      <c r="J1">
        <f>WrkCap!J1</f>
        <v>20161231</v>
      </c>
      <c r="K1">
        <f>WrkCap!K1</f>
        <v>20171231</v>
      </c>
      <c r="L1">
        <f>WrkCap!L1</f>
        <v>20181231</v>
      </c>
    </row>
    <row r="2" spans="1:17" x14ac:dyDescent="0.2">
      <c r="A2" t="str">
        <f>WrkCap!A2</f>
        <v>Data Year - Fiscal</v>
      </c>
      <c r="B2">
        <f>WrkCap!B2</f>
        <v>2008</v>
      </c>
      <c r="C2">
        <f>WrkCap!C2</f>
        <v>2009</v>
      </c>
      <c r="D2">
        <f>WrkCap!D2</f>
        <v>2010</v>
      </c>
      <c r="E2">
        <f>WrkCap!E2</f>
        <v>2011</v>
      </c>
      <c r="F2">
        <f>WrkCap!F2</f>
        <v>2012</v>
      </c>
      <c r="G2">
        <f>WrkCap!G2</f>
        <v>2013</v>
      </c>
      <c r="H2">
        <f>WrkCap!H2</f>
        <v>2014</v>
      </c>
      <c r="I2">
        <f>WrkCap!I2</f>
        <v>2015</v>
      </c>
      <c r="J2">
        <f>WrkCap!J2</f>
        <v>2016</v>
      </c>
      <c r="K2">
        <f>WrkCap!K2</f>
        <v>2017</v>
      </c>
      <c r="L2">
        <f>WrkCap!L2</f>
        <v>2018</v>
      </c>
    </row>
    <row r="3" spans="1:17" x14ac:dyDescent="0.2">
      <c r="A3" t="str">
        <f>WrkCap!A3</f>
        <v>Ticker Symbol</v>
      </c>
      <c r="B3" t="str">
        <f>WrkCap!B3</f>
        <v>BSX</v>
      </c>
      <c r="C3" t="str">
        <f>WrkCap!C3</f>
        <v>BSX</v>
      </c>
      <c r="D3" t="str">
        <f>WrkCap!D3</f>
        <v>BSX</v>
      </c>
      <c r="E3" t="str">
        <f>WrkCap!E3</f>
        <v>BSX</v>
      </c>
      <c r="F3" t="str">
        <f>WrkCap!F3</f>
        <v>BSX</v>
      </c>
      <c r="G3" t="str">
        <f>WrkCap!G3</f>
        <v>BSX</v>
      </c>
      <c r="H3" t="str">
        <f>WrkCap!H3</f>
        <v>BSX</v>
      </c>
      <c r="I3" t="str">
        <f>WrkCap!I3</f>
        <v>BSX</v>
      </c>
      <c r="J3" t="str">
        <f>WrkCap!J3</f>
        <v>BSX</v>
      </c>
      <c r="K3" t="str">
        <f>WrkCap!K3</f>
        <v>BSX</v>
      </c>
      <c r="L3" t="str">
        <f>WrkCap!L3</f>
        <v>BSX</v>
      </c>
    </row>
    <row r="4" spans="1:17" x14ac:dyDescent="0.2">
      <c r="A4" t="str">
        <f>WrkCap!A4</f>
        <v>ISO Currency Code</v>
      </c>
      <c r="B4" t="str">
        <f>WrkCap!B4</f>
        <v>USD</v>
      </c>
      <c r="C4" t="str">
        <f>WrkCap!C4</f>
        <v>USD</v>
      </c>
      <c r="D4" t="str">
        <f>WrkCap!D4</f>
        <v>USD</v>
      </c>
      <c r="E4" t="str">
        <f>WrkCap!E4</f>
        <v>USD</v>
      </c>
      <c r="F4" t="str">
        <f>WrkCap!F4</f>
        <v>USD</v>
      </c>
      <c r="G4" t="str">
        <f>WrkCap!G4</f>
        <v>USD</v>
      </c>
      <c r="H4" t="str">
        <f>WrkCap!H4</f>
        <v>USD</v>
      </c>
      <c r="I4" t="str">
        <f>WrkCap!I4</f>
        <v>USD</v>
      </c>
      <c r="J4" t="str">
        <f>WrkCap!J4</f>
        <v>USD</v>
      </c>
      <c r="K4" t="str">
        <f>WrkCap!K4</f>
        <v>USD</v>
      </c>
      <c r="L4" t="str">
        <f>WrkCap!L4</f>
        <v>USD</v>
      </c>
    </row>
    <row r="5" spans="1:17" x14ac:dyDescent="0.2">
      <c r="A5" t="str">
        <f>WrkCap!A5</f>
        <v>Sales</v>
      </c>
      <c r="B5">
        <f>WrkCap!B5</f>
        <v>8050</v>
      </c>
      <c r="C5">
        <f>WrkCap!C5</f>
        <v>8188</v>
      </c>
      <c r="D5">
        <f>WrkCap!D5</f>
        <v>7806</v>
      </c>
      <c r="E5">
        <f>WrkCap!E5</f>
        <v>7622</v>
      </c>
      <c r="F5">
        <f>WrkCap!F5</f>
        <v>7249</v>
      </c>
      <c r="G5">
        <f>WrkCap!G5</f>
        <v>7143</v>
      </c>
      <c r="H5">
        <f>WrkCap!H5</f>
        <v>7380</v>
      </c>
      <c r="I5">
        <f>WrkCap!I5</f>
        <v>7477</v>
      </c>
      <c r="J5">
        <f>WrkCap!J5</f>
        <v>8386</v>
      </c>
      <c r="K5">
        <f>WrkCap!K5</f>
        <v>9048</v>
      </c>
      <c r="L5">
        <f>WrkCap!L5</f>
        <v>9823</v>
      </c>
    </row>
    <row r="6" spans="1:17" x14ac:dyDescent="0.2">
      <c r="N6" s="25" t="s">
        <v>35</v>
      </c>
      <c r="O6" s="25" t="s">
        <v>36</v>
      </c>
      <c r="P6" s="25" t="s">
        <v>37</v>
      </c>
      <c r="Q6" s="25" t="s">
        <v>38</v>
      </c>
    </row>
    <row r="7" spans="1:17" x14ac:dyDescent="0.2">
      <c r="A7" t="str">
        <f>WrkCap!A7</f>
        <v>Cash and Short-Term Investments</v>
      </c>
      <c r="B7" s="5">
        <f>WrkCap!B7/PerCap!$B$5</f>
        <v>0.20385093167701862</v>
      </c>
      <c r="C7" s="5">
        <f>WrkCap!C7/PerCap!$C$5</f>
        <v>0.10552027357107963</v>
      </c>
      <c r="D7" s="5">
        <f>WrkCap!D7/PerCap!$D$5</f>
        <v>2.7286702536510377E-2</v>
      </c>
      <c r="E7" s="5">
        <f>WrkCap!E7/PerCap!$E$5</f>
        <v>3.5030175806874835E-2</v>
      </c>
      <c r="F7" s="5">
        <f>WrkCap!F7/PerCap!$F$5</f>
        <v>2.8555662850048284E-2</v>
      </c>
      <c r="G7" s="5">
        <f>WrkCap!G7/PerCap!$G$5</f>
        <v>3.0379392412151755E-2</v>
      </c>
      <c r="H7" s="5">
        <f>WrkCap!H7/PerCap!$H$5</f>
        <v>7.9539295392953929E-2</v>
      </c>
      <c r="I7" s="5">
        <f>WrkCap!I7/PerCap!$I$5</f>
        <v>4.266417012170657E-2</v>
      </c>
      <c r="J7" s="5">
        <f>WrkCap!J7/PerCap!$J$5</f>
        <v>5.2349153350822797E-2</v>
      </c>
      <c r="K7" s="5">
        <f>WrkCap!K7/PerCap!$K$5</f>
        <v>0.10952696728558797</v>
      </c>
      <c r="L7" s="5">
        <f>WrkCap!L7/PerCap!$L$5</f>
        <v>8.1543316705690733E-2</v>
      </c>
      <c r="N7" s="5">
        <f>AVERAGE(B7:L7)</f>
        <v>7.238600379185868E-2</v>
      </c>
      <c r="O7" s="5">
        <f>_xlfn.STDEV.S(B7:L7)</f>
        <v>5.3193332330833759E-2</v>
      </c>
      <c r="P7" s="5">
        <f>N7-O7</f>
        <v>1.9192671461024921E-2</v>
      </c>
      <c r="Q7" s="5">
        <f>N7+O7</f>
        <v>0.12557933612269245</v>
      </c>
    </row>
    <row r="8" spans="1:17" x14ac:dyDescent="0.2">
      <c r="A8" t="str">
        <f>WrkCap!A8</f>
        <v>Receivables - Total</v>
      </c>
      <c r="B8" s="5">
        <f>WrkCap!B8/PerCap!$B$5</f>
        <v>0.17416149068322981</v>
      </c>
      <c r="C8" s="5">
        <f>WrkCap!C8/PerCap!$C$5</f>
        <v>0.16792867611138251</v>
      </c>
      <c r="D8" s="5">
        <f>WrkCap!D8/PerCap!$D$5</f>
        <v>0.16910069177555725</v>
      </c>
      <c r="E8" s="5">
        <f>WrkCap!E8/PerCap!$E$5</f>
        <v>0.16347415376541591</v>
      </c>
      <c r="F8" s="5">
        <f>WrkCap!F8/PerCap!$F$5</f>
        <v>0.1678852255483515</v>
      </c>
      <c r="G8" s="5">
        <f>WrkCap!G8/PerCap!$G$5</f>
        <v>0.18297634047319053</v>
      </c>
      <c r="H8" s="5">
        <f>WrkCap!H8/PerCap!$H$5</f>
        <v>0.16029810298102981</v>
      </c>
      <c r="I8" s="5">
        <f>WrkCap!I8/PerCap!$I$5</f>
        <v>0.17052293700682092</v>
      </c>
      <c r="J8" s="5">
        <f>WrkCap!J8/PerCap!$J$5</f>
        <v>0.17553064631528739</v>
      </c>
      <c r="K8" s="5">
        <f>WrkCap!K8/PerCap!$K$5</f>
        <v>0.17108753315649866</v>
      </c>
      <c r="L8" s="5">
        <f>WrkCap!L8/PerCap!$L$5</f>
        <v>0.163799246665988</v>
      </c>
      <c r="N8" s="5">
        <f t="shared" ref="N8:N21" si="0">AVERAGE(B8:L8)</f>
        <v>0.16970591313479566</v>
      </c>
      <c r="O8" s="5">
        <f t="shared" ref="O8:O21" si="1">_xlfn.STDEV.S(B8:L8)</f>
        <v>6.3366436278906287E-3</v>
      </c>
      <c r="P8" s="5">
        <f t="shared" ref="P8:P21" si="2">N8-O8</f>
        <v>0.16336926950690503</v>
      </c>
      <c r="Q8" s="5">
        <f t="shared" ref="Q8:Q21" si="3">N8+O8</f>
        <v>0.17604255676268629</v>
      </c>
    </row>
    <row r="9" spans="1:17" x14ac:dyDescent="0.2">
      <c r="A9" t="str">
        <f>WrkCap!A9</f>
        <v>Inventories - Total</v>
      </c>
      <c r="B9" s="5">
        <f>WrkCap!B9/PerCap!$B$5</f>
        <v>0.10596273291925466</v>
      </c>
      <c r="C9" s="5">
        <f>WrkCap!C9/PerCap!$C$5</f>
        <v>0.11235955056179775</v>
      </c>
      <c r="D9" s="5">
        <f>WrkCap!D9/PerCap!$D$5</f>
        <v>0.11452728670253651</v>
      </c>
      <c r="E9" s="5">
        <f>WrkCap!E9/PerCap!$E$5</f>
        <v>0.12214641826292312</v>
      </c>
      <c r="F9" s="5">
        <f>WrkCap!F9/PerCap!$F$5</f>
        <v>0.1219478548765347</v>
      </c>
      <c r="G9" s="5">
        <f>WrkCap!G9/PerCap!$G$5</f>
        <v>0.12557748845023101</v>
      </c>
      <c r="H9" s="5">
        <f>WrkCap!H9/PerCap!$H$5</f>
        <v>0.12818428184281844</v>
      </c>
      <c r="I9" s="5">
        <f>WrkCap!I9/PerCap!$I$5</f>
        <v>0.13588337568543535</v>
      </c>
      <c r="J9" s="5">
        <f>WrkCap!J9/PerCap!$J$5</f>
        <v>0.11388027665156213</v>
      </c>
      <c r="K9" s="5">
        <f>WrkCap!K9/PerCap!$K$5</f>
        <v>0.1191423519009726</v>
      </c>
      <c r="L9" s="5">
        <f>WrkCap!L9/PerCap!$L$5</f>
        <v>0.11870100783874581</v>
      </c>
      <c r="N9" s="5">
        <f t="shared" si="0"/>
        <v>0.11984660233571019</v>
      </c>
      <c r="O9" s="5">
        <f t="shared" si="1"/>
        <v>8.2689827722041333E-3</v>
      </c>
      <c r="P9" s="5">
        <f t="shared" si="2"/>
        <v>0.11157761956350606</v>
      </c>
      <c r="Q9" s="5">
        <f t="shared" si="3"/>
        <v>0.12811558510791432</v>
      </c>
    </row>
    <row r="10" spans="1:17" x14ac:dyDescent="0.2">
      <c r="A10" t="str">
        <f>WrkCap!A10</f>
        <v>Current Assets - Other - Total</v>
      </c>
      <c r="B10" s="5">
        <f>WrkCap!B10/PerCap!$B$5</f>
        <v>0.19329192546583851</v>
      </c>
      <c r="C10" s="5">
        <f>WrkCap!C10/PerCap!$C$5</f>
        <v>0.11016121152906692</v>
      </c>
      <c r="D10" s="5">
        <f>WrkCap!D10/PerCap!$D$5</f>
        <v>0.15219062259800153</v>
      </c>
      <c r="E10" s="5">
        <f>WrkCap!E10/PerCap!$E$5</f>
        <v>8.6722644975072163E-2</v>
      </c>
      <c r="F10" s="5">
        <f>WrkCap!F10/PerCap!$F$5</f>
        <v>9.849634432335494E-2</v>
      </c>
      <c r="G10" s="5">
        <f>WrkCap!G10/PerCap!$G$5</f>
        <v>8.2598348033039337E-2</v>
      </c>
      <c r="H10" s="5">
        <f>WrkCap!H10/PerCap!$H$5</f>
        <v>0.12059620596205962</v>
      </c>
      <c r="I10" s="5">
        <f>WrkCap!I10/PerCap!$I$5</f>
        <v>0.11515313628460612</v>
      </c>
      <c r="J10" s="5">
        <f>WrkCap!J10/PerCap!$J$5</f>
        <v>4.4478893393751488E-2</v>
      </c>
      <c r="K10" s="5">
        <f>WrkCap!K10/PerCap!$K$5</f>
        <v>2.2656940760389037E-2</v>
      </c>
      <c r="L10" s="5">
        <f>WrkCap!L10/PerCap!$L$5</f>
        <v>4.3469408530998677E-2</v>
      </c>
      <c r="N10" s="5">
        <f t="shared" si="0"/>
        <v>9.7255971077834402E-2</v>
      </c>
      <c r="O10" s="5">
        <f t="shared" si="1"/>
        <v>4.9842858819021008E-2</v>
      </c>
      <c r="P10" s="5">
        <f t="shared" si="2"/>
        <v>4.7413112258813395E-2</v>
      </c>
      <c r="Q10" s="5">
        <f t="shared" si="3"/>
        <v>0.14709882989685541</v>
      </c>
    </row>
    <row r="11" spans="1:17" x14ac:dyDescent="0.2">
      <c r="A11" t="str">
        <f>WrkCap!A11</f>
        <v>Adjustment</v>
      </c>
      <c r="B11" s="5">
        <f>WrkCap!B11/PerCap!$B$5</f>
        <v>0</v>
      </c>
      <c r="C11" s="5">
        <f>WrkCap!C11/PerCap!$C$5</f>
        <v>0</v>
      </c>
      <c r="D11" s="5">
        <f>WrkCap!D11/PerCap!$D$5</f>
        <v>0</v>
      </c>
      <c r="E11" s="5">
        <f>WrkCap!E11/PerCap!$E$5</f>
        <v>0</v>
      </c>
      <c r="F11" s="5">
        <f>WrkCap!F11/PerCap!$F$5</f>
        <v>0</v>
      </c>
      <c r="G11" s="5">
        <f>WrkCap!G11/PerCap!$G$5</f>
        <v>0</v>
      </c>
      <c r="H11" s="5">
        <f>WrkCap!H11/PerCap!$H$5</f>
        <v>0</v>
      </c>
      <c r="I11" s="5">
        <f>WrkCap!I11/PerCap!$I$5</f>
        <v>0</v>
      </c>
      <c r="J11" s="5">
        <f>WrkCap!J11/PerCap!$J$5</f>
        <v>0</v>
      </c>
      <c r="K11" s="5">
        <f>WrkCap!K11/PerCap!$K$5</f>
        <v>0</v>
      </c>
      <c r="L11" s="5">
        <f>WrkCap!L11/PerCap!$L$5</f>
        <v>0</v>
      </c>
      <c r="N11" s="5">
        <f t="shared" si="0"/>
        <v>0</v>
      </c>
      <c r="O11" s="5">
        <f t="shared" si="1"/>
        <v>0</v>
      </c>
      <c r="P11" s="5">
        <f t="shared" si="2"/>
        <v>0</v>
      </c>
      <c r="Q11" s="5">
        <f t="shared" si="3"/>
        <v>0</v>
      </c>
    </row>
    <row r="12" spans="1:17" x14ac:dyDescent="0.2">
      <c r="A12" t="str">
        <f>WrkCap!A12</f>
        <v>Current Assets - Total</v>
      </c>
      <c r="B12" s="5">
        <f>WrkCap!B12/PerCap!$B$5</f>
        <v>0.67726708074534159</v>
      </c>
      <c r="C12" s="5">
        <f>WrkCap!C12/PerCap!$C$5</f>
        <v>0.49596971177332683</v>
      </c>
      <c r="D12" s="5">
        <f>WrkCap!D12/PerCap!$D$5</f>
        <v>0.46310530361260571</v>
      </c>
      <c r="E12" s="5">
        <f>WrkCap!E12/PerCap!$E$5</f>
        <v>0.40737339281028601</v>
      </c>
      <c r="F12" s="5">
        <f>WrkCap!F12/PerCap!$F$5</f>
        <v>0.41688508759828941</v>
      </c>
      <c r="G12" s="5">
        <f>WrkCap!G12/PerCap!$G$5</f>
        <v>0.42153156936861264</v>
      </c>
      <c r="H12" s="5">
        <f>WrkCap!H12/PerCap!$H$5</f>
        <v>0.48861788617886182</v>
      </c>
      <c r="I12" s="5">
        <f>WrkCap!I12/PerCap!$I$5</f>
        <v>0.46422361909856896</v>
      </c>
      <c r="J12" s="5">
        <f>WrkCap!J12/PerCap!$J$5</f>
        <v>0.3862389697114238</v>
      </c>
      <c r="K12" s="5">
        <f>WrkCap!K12/PerCap!$K$5</f>
        <v>0.42241379310344829</v>
      </c>
      <c r="L12" s="5">
        <f>WrkCap!L12/PerCap!$L$5</f>
        <v>0.4075129797414232</v>
      </c>
      <c r="N12" s="5">
        <f t="shared" si="0"/>
        <v>0.45919449034019894</v>
      </c>
      <c r="O12" s="5">
        <f t="shared" si="1"/>
        <v>8.0656498783151745E-2</v>
      </c>
      <c r="P12" s="5">
        <f t="shared" si="2"/>
        <v>0.3785379915570472</v>
      </c>
      <c r="Q12" s="5">
        <f t="shared" si="3"/>
        <v>0.53985098912335072</v>
      </c>
    </row>
    <row r="13" spans="1:17" x14ac:dyDescent="0.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N13" s="5"/>
      <c r="O13" s="5"/>
      <c r="P13" s="5"/>
      <c r="Q13" s="5"/>
    </row>
    <row r="14" spans="1:17" x14ac:dyDescent="0.2">
      <c r="A14" t="str">
        <f>WrkCap!A14</f>
        <v>Accounts Payable - Trade</v>
      </c>
      <c r="B14" s="5">
        <f>WrkCap!B14/PerCap!$B$5</f>
        <v>2.968944099378882E-2</v>
      </c>
      <c r="C14" s="5">
        <f>WrkCap!C14/PerCap!$C$5</f>
        <v>2.5891548607718612E-2</v>
      </c>
      <c r="D14" s="5">
        <f>WrkCap!D14/PerCap!$D$5</f>
        <v>2.3571611580835254E-2</v>
      </c>
      <c r="E14" s="5">
        <f>WrkCap!E14/PerCap!$E$5</f>
        <v>2.6633429546050906E-2</v>
      </c>
      <c r="F14" s="5">
        <f>WrkCap!F14/PerCap!$F$5</f>
        <v>3.2004414401986481E-2</v>
      </c>
      <c r="G14" s="5">
        <f>WrkCap!G14/PerCap!$G$5</f>
        <v>3.4439311213775727E-2</v>
      </c>
      <c r="H14" s="5">
        <f>WrkCap!H14/PerCap!$H$5</f>
        <v>3.5501355013550139E-2</v>
      </c>
      <c r="I14" s="5">
        <f>WrkCap!I14/PerCap!$I$5</f>
        <v>2.7952387321118096E-2</v>
      </c>
      <c r="J14" s="5">
        <f>WrkCap!J14/PerCap!$J$5</f>
        <v>5.3303124254710232E-2</v>
      </c>
      <c r="K14" s="5">
        <f>WrkCap!K14/PerCap!$K$5</f>
        <v>5.8576480990274092E-2</v>
      </c>
      <c r="L14" s="5">
        <f>WrkCap!L14/PerCap!$L$5</f>
        <v>3.5528860836811567E-2</v>
      </c>
      <c r="N14" s="5">
        <f t="shared" si="0"/>
        <v>3.4826542250965445E-2</v>
      </c>
      <c r="O14" s="5">
        <f t="shared" si="1"/>
        <v>1.1232920976800729E-2</v>
      </c>
      <c r="P14" s="5">
        <f t="shared" si="2"/>
        <v>2.3593621274164714E-2</v>
      </c>
      <c r="Q14" s="5">
        <f t="shared" si="3"/>
        <v>4.6059463227766176E-2</v>
      </c>
    </row>
    <row r="15" spans="1:17" x14ac:dyDescent="0.2">
      <c r="A15" t="str">
        <f>WrkCap!A15</f>
        <v>Debt in Current Liabilities - Total</v>
      </c>
      <c r="B15" s="5">
        <f>WrkCap!B15/PerCap!$B$5</f>
        <v>2.4844720496894411E-4</v>
      </c>
      <c r="C15" s="5">
        <f>WrkCap!C15/PerCap!$C$5</f>
        <v>3.6638983878847092E-4</v>
      </c>
      <c r="D15" s="5">
        <f>WrkCap!D15/PerCap!$D$5</f>
        <v>6.4565718677940045E-2</v>
      </c>
      <c r="E15" s="5">
        <f>WrkCap!E15/PerCap!$E$5</f>
        <v>5.2479664130149564E-4</v>
      </c>
      <c r="F15" s="5">
        <f>WrkCap!F15/PerCap!$F$5</f>
        <v>5.518002483101117E-4</v>
      </c>
      <c r="G15" s="5">
        <f>WrkCap!G15/PerCap!$G$5</f>
        <v>4.1999160016799666E-4</v>
      </c>
      <c r="H15" s="5">
        <f>WrkCap!H15/PerCap!$H$5</f>
        <v>5.4607046070460706E-2</v>
      </c>
      <c r="I15" s="5">
        <f>WrkCap!I15/PerCap!$I$5</f>
        <v>4.0123044001604924E-4</v>
      </c>
      <c r="J15" s="5">
        <f>WrkCap!J15/PerCap!$J$5</f>
        <v>7.6317672310994514E-3</v>
      </c>
      <c r="K15" s="5">
        <f>WrkCap!K15/PerCap!$K$5</f>
        <v>0.19904951370468613</v>
      </c>
      <c r="L15" s="5">
        <f>WrkCap!L15/PerCap!$L$5</f>
        <v>0.22935966608978928</v>
      </c>
      <c r="N15" s="5">
        <f t="shared" si="0"/>
        <v>5.0702397067957157E-2</v>
      </c>
      <c r="O15" s="5">
        <f t="shared" si="1"/>
        <v>8.4355509721335667E-2</v>
      </c>
      <c r="P15" s="5">
        <f t="shared" si="2"/>
        <v>-3.365311265337851E-2</v>
      </c>
      <c r="Q15" s="5">
        <f t="shared" si="3"/>
        <v>0.13505790678929283</v>
      </c>
    </row>
    <row r="16" spans="1:17" x14ac:dyDescent="0.2">
      <c r="A16" t="str">
        <f>WrkCap!A16</f>
        <v>Current Liabilities - Other - Total</v>
      </c>
      <c r="B16" s="5">
        <f>WrkCap!B16/PerCap!$B$5</f>
        <v>0.35167701863354039</v>
      </c>
      <c r="C16" s="5">
        <f>WrkCap!C16/PerCap!$C$5</f>
        <v>0.34281875915974597</v>
      </c>
      <c r="D16" s="5">
        <f>WrkCap!D16/PerCap!$D$5</f>
        <v>0.2460927491673072</v>
      </c>
      <c r="E16" s="5">
        <f>WrkCap!E16/PerCap!$E$5</f>
        <v>0.20991865652059827</v>
      </c>
      <c r="F16" s="5">
        <f>WrkCap!F16/PerCap!$F$5</f>
        <v>0.21189129535108292</v>
      </c>
      <c r="G16" s="5">
        <f>WrkCap!G16/PerCap!$G$5</f>
        <v>0.22049559008819825</v>
      </c>
      <c r="H16" s="5">
        <f>WrkCap!H16/PerCap!$H$5</f>
        <v>0.29552845528455285</v>
      </c>
      <c r="I16" s="5">
        <f>WrkCap!I16/PerCap!$I$5</f>
        <v>0.2966430386518657</v>
      </c>
      <c r="J16" s="5">
        <f>WrkCap!J16/PerCap!$J$5</f>
        <v>0.36680181254471739</v>
      </c>
      <c r="K16" s="5">
        <f>WrkCap!K16/PerCap!$K$5</f>
        <v>0.36726348364279399</v>
      </c>
      <c r="L16" s="5">
        <f>WrkCap!L16/PerCap!$L$5</f>
        <v>0.27058943296345311</v>
      </c>
      <c r="N16" s="5">
        <f t="shared" si="0"/>
        <v>0.28906548109162328</v>
      </c>
      <c r="O16" s="5">
        <f t="shared" si="1"/>
        <v>6.1787214341879976E-2</v>
      </c>
      <c r="P16" s="5">
        <f t="shared" si="2"/>
        <v>0.2272782667497433</v>
      </c>
      <c r="Q16" s="5">
        <f t="shared" si="3"/>
        <v>0.35085269543350328</v>
      </c>
    </row>
    <row r="17" spans="1:17" x14ac:dyDescent="0.2">
      <c r="A17" t="str">
        <f>WrkCap!A17</f>
        <v>Adjustment</v>
      </c>
      <c r="B17" s="5">
        <f>WrkCap!B17/PerCap!$B$5</f>
        <v>0.02</v>
      </c>
      <c r="C17" s="5">
        <f>WrkCap!C17/PerCap!$C$5</f>
        <v>0</v>
      </c>
      <c r="D17" s="5">
        <f>WrkCap!D17/PerCap!$D$5</f>
        <v>0</v>
      </c>
      <c r="E17" s="5">
        <f>WrkCap!E17/PerCap!$E$5</f>
        <v>0</v>
      </c>
      <c r="F17" s="5">
        <f>WrkCap!F17/PerCap!$F$5</f>
        <v>0</v>
      </c>
      <c r="G17" s="5">
        <f>WrkCap!G17/PerCap!$G$5</f>
        <v>0</v>
      </c>
      <c r="H17" s="5">
        <f>WrkCap!H17/PerCap!$H$5</f>
        <v>0</v>
      </c>
      <c r="I17" s="5">
        <f>WrkCap!I17/PerCap!$I$5</f>
        <v>0</v>
      </c>
      <c r="J17" s="5">
        <f>WrkCap!J17/PerCap!$J$5</f>
        <v>0</v>
      </c>
      <c r="K17" s="5">
        <f>WrkCap!K17/PerCap!$K$5</f>
        <v>0</v>
      </c>
      <c r="L17" s="5">
        <f>WrkCap!L17/PerCap!$L$5</f>
        <v>0</v>
      </c>
      <c r="N17" s="5">
        <f t="shared" si="0"/>
        <v>1.8181818181818182E-3</v>
      </c>
      <c r="O17" s="5">
        <f t="shared" si="1"/>
        <v>6.0302268915552728E-3</v>
      </c>
      <c r="P17" s="5">
        <f t="shared" si="2"/>
        <v>-4.2120450733734542E-3</v>
      </c>
      <c r="Q17" s="5">
        <f t="shared" si="3"/>
        <v>7.8484087097370914E-3</v>
      </c>
    </row>
    <row r="18" spans="1:17" x14ac:dyDescent="0.2">
      <c r="A18" t="str">
        <f>WrkCap!A18</f>
        <v>Current Liabilities - Total</v>
      </c>
      <c r="B18" s="5">
        <f>WrkCap!B18/PerCap!$B$5</f>
        <v>0.40161490683229811</v>
      </c>
      <c r="C18" s="5">
        <f>WrkCap!C18/PerCap!$C$5</f>
        <v>0.36907669760625306</v>
      </c>
      <c r="D18" s="5">
        <f>WrkCap!D18/PerCap!$D$5</f>
        <v>0.33423007942608252</v>
      </c>
      <c r="E18" s="5">
        <f>WrkCap!E18/PerCap!$E$5</f>
        <v>0.23707688270795066</v>
      </c>
      <c r="F18" s="5">
        <f>WrkCap!F18/PerCap!$F$5</f>
        <v>0.24444751000137951</v>
      </c>
      <c r="G18" s="5">
        <f>WrkCap!G18/PerCap!$G$5</f>
        <v>0.25535489290214197</v>
      </c>
      <c r="H18" s="5">
        <f>WrkCap!H18/PerCap!$H$5</f>
        <v>0.38563685636856371</v>
      </c>
      <c r="I18" s="5">
        <f>WrkCap!I18/PerCap!$I$5</f>
        <v>0.32499665641299985</v>
      </c>
      <c r="J18" s="5">
        <f>WrkCap!J18/PerCap!$J$5</f>
        <v>0.42773670403052705</v>
      </c>
      <c r="K18" s="5">
        <f>WrkCap!K18/PerCap!$K$5</f>
        <v>0.62488947833775421</v>
      </c>
      <c r="L18" s="5">
        <f>WrkCap!L18/PerCap!$L$5</f>
        <v>0.53547795989005398</v>
      </c>
      <c r="N18" s="5">
        <f t="shared" si="0"/>
        <v>0.37641260222872769</v>
      </c>
      <c r="O18" s="5">
        <f t="shared" si="1"/>
        <v>0.12097848152272868</v>
      </c>
      <c r="P18" s="5">
        <f t="shared" si="2"/>
        <v>0.25543412070599902</v>
      </c>
      <c r="Q18" s="5">
        <f t="shared" si="3"/>
        <v>0.49739108375145635</v>
      </c>
    </row>
    <row r="19" spans="1:17" x14ac:dyDescent="0.2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</row>
    <row r="20" spans="1:17" x14ac:dyDescent="0.2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N20" s="5"/>
      <c r="O20" s="5"/>
      <c r="P20" s="5"/>
      <c r="Q20" s="5"/>
    </row>
    <row r="21" spans="1:17" x14ac:dyDescent="0.2">
      <c r="A21" t="str">
        <f>WrkCap!A21</f>
        <v>Working Capital</v>
      </c>
      <c r="B21" s="5">
        <f>WrkCap!B21/PerCap!$B$5</f>
        <v>0.27565217391304347</v>
      </c>
      <c r="C21" s="5">
        <f>WrkCap!C21/PerCap!$C$5</f>
        <v>0.12689301416707377</v>
      </c>
      <c r="D21" s="5">
        <f>WrkCap!D21/PerCap!$D$5</f>
        <v>0.1288752241865232</v>
      </c>
      <c r="E21" s="5">
        <f>WrkCap!E21/PerCap!$E$5</f>
        <v>0.17029651010233535</v>
      </c>
      <c r="F21" s="5">
        <f>WrkCap!F21/PerCap!$F$5</f>
        <v>0.17243757759690992</v>
      </c>
      <c r="G21" s="5">
        <f>WrkCap!G21/PerCap!$G$5</f>
        <v>0.16617667646647066</v>
      </c>
      <c r="H21" s="5">
        <f>WrkCap!H21/PerCap!$H$5</f>
        <v>0.10298102981029811</v>
      </c>
      <c r="I21" s="5">
        <f>WrkCap!I21/PerCap!$I$5</f>
        <v>0.13922696268556908</v>
      </c>
      <c r="J21" s="5">
        <f>WrkCap!J21/PerCap!$J$5</f>
        <v>-4.1497734319103266E-2</v>
      </c>
      <c r="K21" s="5">
        <f>WrkCap!K21/PerCap!$K$5</f>
        <v>-0.20247568523430592</v>
      </c>
      <c r="L21" s="5">
        <f>WrkCap!L21/PerCap!$L$5</f>
        <v>-0.12796498014863075</v>
      </c>
      <c r="N21" s="5">
        <f t="shared" si="0"/>
        <v>8.2781888111471233E-2</v>
      </c>
      <c r="O21" s="5">
        <f t="shared" si="1"/>
        <v>0.14448064874396938</v>
      </c>
      <c r="P21" s="5">
        <f t="shared" si="2"/>
        <v>-6.1698760632498142E-2</v>
      </c>
      <c r="Q21" s="5">
        <f t="shared" si="3"/>
        <v>0.22726253685544062</v>
      </c>
    </row>
    <row r="26" spans="1:17" x14ac:dyDescent="0.2">
      <c r="O26" t="s">
        <v>75</v>
      </c>
      <c r="P26">
        <v>6</v>
      </c>
    </row>
    <row r="27" spans="1:17" x14ac:dyDescent="0.2">
      <c r="O27" t="s">
        <v>74</v>
      </c>
      <c r="P27">
        <v>35</v>
      </c>
    </row>
    <row r="28" spans="1:17" x14ac:dyDescent="0.2">
      <c r="H28" s="37" t="s">
        <v>35</v>
      </c>
      <c r="I28" s="37" t="s">
        <v>36</v>
      </c>
      <c r="J28" s="37" t="s">
        <v>37</v>
      </c>
      <c r="K28" s="37" t="s">
        <v>38</v>
      </c>
      <c r="O28" t="s">
        <v>76</v>
      </c>
      <c r="P28" s="53">
        <f>(P27-P26)/P26</f>
        <v>4.833333333333333</v>
      </c>
    </row>
    <row r="29" spans="1:17" x14ac:dyDescent="0.2">
      <c r="G29" s="38" t="s">
        <v>24</v>
      </c>
      <c r="H29" s="39">
        <v>7.238600379185868E-2</v>
      </c>
      <c r="I29" s="39">
        <v>5.3193332330833759E-2</v>
      </c>
      <c r="J29" s="39">
        <v>1.9192671461024921E-2</v>
      </c>
      <c r="K29" s="40">
        <v>0.12557933612269245</v>
      </c>
    </row>
    <row r="30" spans="1:17" x14ac:dyDescent="0.2">
      <c r="G30" s="41" t="s">
        <v>29</v>
      </c>
      <c r="H30" s="42">
        <v>0.16970591313479566</v>
      </c>
      <c r="I30" s="42">
        <v>6.3366436278906287E-3</v>
      </c>
      <c r="J30" s="42">
        <v>0.16336926950690503</v>
      </c>
      <c r="K30" s="43">
        <v>0.17604255676268629</v>
      </c>
      <c r="O30">
        <f>35/45</f>
        <v>0.77777777777777779</v>
      </c>
    </row>
    <row r="31" spans="1:17" x14ac:dyDescent="0.2">
      <c r="G31" s="41" t="s">
        <v>26</v>
      </c>
      <c r="H31" s="42">
        <v>0.11984660233571019</v>
      </c>
      <c r="I31" s="42">
        <v>8.2689827722041333E-3</v>
      </c>
      <c r="J31" s="42">
        <v>0.11157761956350606</v>
      </c>
      <c r="K31" s="43">
        <v>0.12811558510791432</v>
      </c>
    </row>
    <row r="32" spans="1:17" x14ac:dyDescent="0.2">
      <c r="G32" s="41" t="s">
        <v>21</v>
      </c>
      <c r="H32" s="42">
        <v>9.7255971077834402E-2</v>
      </c>
      <c r="I32" s="42">
        <v>4.9842858819021008E-2</v>
      </c>
      <c r="J32" s="42">
        <v>4.7413112258813395E-2</v>
      </c>
      <c r="K32" s="43">
        <v>0.14709882989685541</v>
      </c>
    </row>
    <row r="33" spans="7:11" x14ac:dyDescent="0.2">
      <c r="G33" s="41" t="s">
        <v>33</v>
      </c>
      <c r="H33" s="42">
        <v>0</v>
      </c>
      <c r="I33" s="42">
        <v>0</v>
      </c>
      <c r="J33" s="42">
        <v>0</v>
      </c>
      <c r="K33" s="43">
        <v>0</v>
      </c>
    </row>
    <row r="34" spans="7:11" x14ac:dyDescent="0.2">
      <c r="G34" s="41" t="s">
        <v>22</v>
      </c>
      <c r="H34" s="42">
        <v>0.45919449034019894</v>
      </c>
      <c r="I34" s="42">
        <v>8.0656498783151745E-2</v>
      </c>
      <c r="J34" s="42">
        <v>0.3785379915570472</v>
      </c>
      <c r="K34" s="43">
        <v>0.53985098912335072</v>
      </c>
    </row>
    <row r="35" spans="7:11" x14ac:dyDescent="0.2">
      <c r="G35" s="41"/>
      <c r="H35" s="42"/>
      <c r="I35" s="42"/>
      <c r="J35" s="42"/>
      <c r="K35" s="43"/>
    </row>
    <row r="36" spans="7:11" x14ac:dyDescent="0.2">
      <c r="G36" s="41" t="s">
        <v>23</v>
      </c>
      <c r="H36" s="42">
        <v>3.4826542250965445E-2</v>
      </c>
      <c r="I36" s="42">
        <v>1.1232920976800729E-2</v>
      </c>
      <c r="J36" s="42">
        <v>2.3593621274164714E-2</v>
      </c>
      <c r="K36" s="43">
        <v>4.6059463227766176E-2</v>
      </c>
    </row>
    <row r="37" spans="7:11" x14ac:dyDescent="0.2">
      <c r="G37" s="41" t="s">
        <v>25</v>
      </c>
      <c r="H37" s="42">
        <v>5.0702397067957157E-2</v>
      </c>
      <c r="I37" s="42">
        <v>8.4355509721335667E-2</v>
      </c>
      <c r="J37" s="42">
        <v>-3.365311265337851E-2</v>
      </c>
      <c r="K37" s="43">
        <v>0.13505790678929283</v>
      </c>
    </row>
    <row r="38" spans="7:11" x14ac:dyDescent="0.2">
      <c r="G38" s="41" t="s">
        <v>27</v>
      </c>
      <c r="H38" s="42">
        <v>0.28906548109162328</v>
      </c>
      <c r="I38" s="42">
        <v>6.1787214341879976E-2</v>
      </c>
      <c r="J38" s="42">
        <v>0.2272782667497433</v>
      </c>
      <c r="K38" s="43">
        <v>0.35085269543350328</v>
      </c>
    </row>
    <row r="39" spans="7:11" x14ac:dyDescent="0.2">
      <c r="G39" s="41" t="s">
        <v>33</v>
      </c>
      <c r="H39" s="42">
        <v>1.8181818181818182E-3</v>
      </c>
      <c r="I39" s="42">
        <v>6.0302268915552728E-3</v>
      </c>
      <c r="J39" s="42">
        <v>-4.2120450733734542E-3</v>
      </c>
      <c r="K39" s="43">
        <v>7.8484087097370914E-3</v>
      </c>
    </row>
    <row r="40" spans="7:11" x14ac:dyDescent="0.2">
      <c r="G40" s="41" t="s">
        <v>28</v>
      </c>
      <c r="H40" s="42">
        <v>0.37641260222872769</v>
      </c>
      <c r="I40" s="42">
        <v>0.12097848152272868</v>
      </c>
      <c r="J40" s="42">
        <v>0.25543412070599902</v>
      </c>
      <c r="K40" s="43">
        <v>0.49739108375145635</v>
      </c>
    </row>
    <row r="41" spans="7:11" x14ac:dyDescent="0.2">
      <c r="G41" s="41"/>
      <c r="H41" s="42"/>
      <c r="I41" s="42"/>
      <c r="J41" s="42"/>
      <c r="K41" s="43"/>
    </row>
    <row r="42" spans="7:11" x14ac:dyDescent="0.2">
      <c r="G42" s="41"/>
      <c r="H42" s="42"/>
      <c r="I42" s="42"/>
      <c r="J42" s="42"/>
      <c r="K42" s="43"/>
    </row>
    <row r="43" spans="7:11" x14ac:dyDescent="0.2">
      <c r="G43" s="44" t="s">
        <v>34</v>
      </c>
      <c r="H43" s="45">
        <v>8.2781888111471233E-2</v>
      </c>
      <c r="I43" s="45">
        <v>0.14448064874396938</v>
      </c>
      <c r="J43" s="45">
        <v>-6.1698760632498142E-2</v>
      </c>
      <c r="K43" s="46">
        <v>0.22726253685544062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549D-5367-F944-96C0-CF27F307F0BE}">
  <sheetPr>
    <outlinePr summaryBelow="0"/>
  </sheetPr>
  <dimension ref="B1:G24"/>
  <sheetViews>
    <sheetView showGridLines="0" workbookViewId="0">
      <selection activeCell="B16" sqref="B16:B21"/>
    </sheetView>
  </sheetViews>
  <sheetFormatPr baseColWidth="10" defaultRowHeight="15" outlineLevelRow="1" outlineLevelCol="1" x14ac:dyDescent="0.2"/>
  <cols>
    <col min="2" max="2" width="32.5" customWidth="1"/>
    <col min="3" max="7" width="12.1640625" bestFit="1" customWidth="1" outlineLevel="1"/>
  </cols>
  <sheetData>
    <row r="1" spans="2:7" ht="16" thickBot="1" x14ac:dyDescent="0.25"/>
    <row r="2" spans="2:7" ht="16" x14ac:dyDescent="0.2">
      <c r="B2" s="11" t="s">
        <v>55</v>
      </c>
      <c r="C2" s="15"/>
      <c r="D2" s="15"/>
      <c r="E2" s="15"/>
      <c r="F2" s="15"/>
      <c r="G2" s="15"/>
    </row>
    <row r="3" spans="2:7" ht="16" collapsed="1" x14ac:dyDescent="0.2">
      <c r="B3" s="10" t="s">
        <v>63</v>
      </c>
      <c r="C3" s="16" t="s">
        <v>57</v>
      </c>
      <c r="D3" s="16" t="s">
        <v>49</v>
      </c>
      <c r="E3" s="16" t="s">
        <v>51</v>
      </c>
      <c r="F3" s="16" t="s">
        <v>53</v>
      </c>
      <c r="G3" s="16" t="s">
        <v>54</v>
      </c>
    </row>
    <row r="4" spans="2:7" ht="72" hidden="1" outlineLevel="1" x14ac:dyDescent="0.2">
      <c r="B4" s="13"/>
      <c r="C4" s="9"/>
      <c r="D4" s="17" t="s">
        <v>50</v>
      </c>
      <c r="E4" s="17" t="s">
        <v>52</v>
      </c>
      <c r="F4" s="17" t="s">
        <v>50</v>
      </c>
      <c r="G4" s="17" t="s">
        <v>52</v>
      </c>
    </row>
    <row r="5" spans="2:7" x14ac:dyDescent="0.2">
      <c r="B5" s="14" t="s">
        <v>56</v>
      </c>
      <c r="C5" s="12"/>
      <c r="D5" s="12"/>
      <c r="E5" s="12"/>
      <c r="F5" s="12"/>
      <c r="G5" s="12"/>
    </row>
    <row r="6" spans="2:7" outlineLevel="1" x14ac:dyDescent="0.2">
      <c r="B6" s="13" t="s">
        <v>32</v>
      </c>
      <c r="C6" s="18">
        <v>8201.52</v>
      </c>
      <c r="D6" s="19">
        <v>7203</v>
      </c>
      <c r="E6" s="19">
        <v>7203</v>
      </c>
      <c r="F6" s="19">
        <v>9200</v>
      </c>
      <c r="G6" s="19">
        <v>9200</v>
      </c>
    </row>
    <row r="7" spans="2:7" outlineLevel="1" x14ac:dyDescent="0.2">
      <c r="B7" s="13" t="s">
        <v>34</v>
      </c>
      <c r="C7" s="18">
        <v>678.93731098399405</v>
      </c>
      <c r="D7" s="19">
        <v>-444</v>
      </c>
      <c r="E7" s="19">
        <v>678.93731098399405</v>
      </c>
      <c r="F7" s="19">
        <v>-568</v>
      </c>
      <c r="G7" s="19">
        <v>2091</v>
      </c>
    </row>
    <row r="8" spans="2:7" x14ac:dyDescent="0.2">
      <c r="B8" s="14" t="s">
        <v>58</v>
      </c>
      <c r="C8" s="12"/>
      <c r="D8" s="12"/>
      <c r="E8" s="12"/>
      <c r="F8" s="12"/>
      <c r="G8" s="12"/>
    </row>
    <row r="9" spans="2:7" x14ac:dyDescent="0.2">
      <c r="B9" s="21" t="s">
        <v>47</v>
      </c>
      <c r="C9" s="9"/>
      <c r="D9" s="9"/>
      <c r="E9" s="9"/>
      <c r="F9" s="9"/>
      <c r="G9" s="9"/>
    </row>
    <row r="10" spans="2:7" outlineLevel="1" x14ac:dyDescent="0.2">
      <c r="B10" s="22" t="str">
        <f>BalFore!A9</f>
        <v>Cash and Short-Term Investments</v>
      </c>
      <c r="C10" s="18">
        <v>593.67525781900497</v>
      </c>
      <c r="D10" s="18">
        <v>521.39638531275796</v>
      </c>
      <c r="E10" s="18">
        <v>521.39638531275796</v>
      </c>
      <c r="F10" s="18">
        <v>665.95123488510001</v>
      </c>
      <c r="G10" s="18">
        <v>665.95123488510001</v>
      </c>
    </row>
    <row r="11" spans="2:7" outlineLevel="1" x14ac:dyDescent="0.2">
      <c r="B11" s="22" t="str">
        <f>BalFore!A10</f>
        <v>Receivables - Total</v>
      </c>
      <c r="C11" s="18">
        <v>1391.8464406932901</v>
      </c>
      <c r="D11" s="18">
        <v>1222.39169230993</v>
      </c>
      <c r="E11" s="18">
        <v>1222.39169230993</v>
      </c>
      <c r="F11" s="18">
        <v>1561.29440084012</v>
      </c>
      <c r="G11" s="18">
        <v>1561.29440084012</v>
      </c>
    </row>
    <row r="12" spans="2:7" outlineLevel="1" x14ac:dyDescent="0.2">
      <c r="B12" s="22" t="str">
        <f>BalFore!A11</f>
        <v>Inventories - Total</v>
      </c>
      <c r="C12" s="18">
        <v>982.92430598837404</v>
      </c>
      <c r="D12" s="18">
        <v>863.25507662412099</v>
      </c>
      <c r="E12" s="18">
        <v>863.25507662412099</v>
      </c>
      <c r="F12" s="18">
        <v>1102.5887414885301</v>
      </c>
      <c r="G12" s="18">
        <v>1102.5887414885301</v>
      </c>
    </row>
    <row r="13" spans="2:7" outlineLevel="1" x14ac:dyDescent="0.2">
      <c r="B13" s="22" t="str">
        <f>BalFore!A12</f>
        <v>Current Assets - Other - Total</v>
      </c>
      <c r="C13" s="18">
        <v>797.64679191428002</v>
      </c>
      <c r="D13" s="18">
        <v>700.53475967364102</v>
      </c>
      <c r="E13" s="18">
        <v>700.53475967364102</v>
      </c>
      <c r="F13" s="18">
        <v>894.75493391607699</v>
      </c>
      <c r="G13" s="18">
        <v>894.75493391607699</v>
      </c>
    </row>
    <row r="14" spans="2:7" outlineLevel="1" x14ac:dyDescent="0.2">
      <c r="B14" s="22" t="str">
        <f>BalFore!A13</f>
        <v>Adjustment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</row>
    <row r="15" spans="2:7" outlineLevel="1" x14ac:dyDescent="0.2">
      <c r="B15" s="22" t="str">
        <f>BalFore!A14</f>
        <v>Current Assets - Total</v>
      </c>
      <c r="C15" s="18">
        <v>3766.09279641495</v>
      </c>
      <c r="D15" s="18">
        <v>3307.5779139204501</v>
      </c>
      <c r="E15" s="18">
        <v>3307.5779139204501</v>
      </c>
      <c r="F15" s="18">
        <v>4224.5893111298301</v>
      </c>
      <c r="G15" s="18">
        <v>4224.5893111298301</v>
      </c>
    </row>
    <row r="16" spans="2:7" outlineLevel="1" x14ac:dyDescent="0.2">
      <c r="B16" s="23" t="s">
        <v>62</v>
      </c>
      <c r="C16" s="18"/>
      <c r="D16" s="18"/>
      <c r="E16" s="18"/>
      <c r="F16" s="18"/>
      <c r="G16" s="18"/>
    </row>
    <row r="17" spans="2:7" outlineLevel="1" x14ac:dyDescent="0.2">
      <c r="B17" s="22" t="str">
        <f>BalFore!A17</f>
        <v>Accounts Payable - Trade</v>
      </c>
      <c r="C17" s="18">
        <v>285.63058280213801</v>
      </c>
      <c r="D17" s="18">
        <v>250.855583833704</v>
      </c>
      <c r="E17" s="18">
        <v>250.855583833704</v>
      </c>
      <c r="F17" s="18">
        <v>320.40418870888197</v>
      </c>
      <c r="G17" s="18">
        <v>320.40418870888197</v>
      </c>
    </row>
    <row r="18" spans="2:7" outlineLevel="1" x14ac:dyDescent="0.2">
      <c r="B18" s="22" t="str">
        <f>BalFore!A18</f>
        <v>Debt in Current Liabilities - Total</v>
      </c>
      <c r="C18" s="18">
        <v>415.83672360079203</v>
      </c>
      <c r="D18" s="18">
        <v>365.20936608049499</v>
      </c>
      <c r="E18" s="18">
        <v>365.20936608049499</v>
      </c>
      <c r="F18" s="18">
        <v>466.46205302520599</v>
      </c>
      <c r="G18" s="18">
        <v>466.46205302520599</v>
      </c>
    </row>
    <row r="19" spans="2:7" outlineLevel="1" x14ac:dyDescent="0.2">
      <c r="B19" s="22" t="str">
        <f>BalFore!A19</f>
        <v>Current Liabilities - Other - Total</v>
      </c>
      <c r="C19" s="18">
        <v>2370.7763244825701</v>
      </c>
      <c r="D19" s="18">
        <v>2082.13866030296</v>
      </c>
      <c r="E19" s="18">
        <v>2082.13866030296</v>
      </c>
      <c r="F19" s="18">
        <v>2659.4024260429301</v>
      </c>
      <c r="G19" s="18">
        <v>2659.4024260429301</v>
      </c>
    </row>
    <row r="20" spans="2:7" outlineLevel="1" x14ac:dyDescent="0.2">
      <c r="B20" s="22" t="str">
        <f>BalFore!A20</f>
        <v>Adjustment</v>
      </c>
      <c r="C20" s="18">
        <v>14.911854545454499</v>
      </c>
      <c r="D20" s="18">
        <v>13.0963636363636</v>
      </c>
      <c r="E20" s="18">
        <v>13.0963636363636</v>
      </c>
      <c r="F20" s="18">
        <v>16.727272727272702</v>
      </c>
      <c r="G20" s="18">
        <v>16.727272727272702</v>
      </c>
    </row>
    <row r="21" spans="2:7" ht="16" outlineLevel="1" thickBot="1" x14ac:dyDescent="0.25">
      <c r="B21" s="36" t="str">
        <f>BalFore!A21</f>
        <v>Current Liabilities - Total</v>
      </c>
      <c r="C21" s="20">
        <v>3087.1554854309502</v>
      </c>
      <c r="D21" s="20">
        <v>2711.29997385353</v>
      </c>
      <c r="E21" s="20">
        <v>2711.29997385353</v>
      </c>
      <c r="F21" s="20">
        <v>3462.99594050429</v>
      </c>
      <c r="G21" s="20">
        <v>3462.99594050429</v>
      </c>
    </row>
    <row r="22" spans="2:7" x14ac:dyDescent="0.2">
      <c r="B22" t="s">
        <v>59</v>
      </c>
    </row>
    <row r="23" spans="2:7" x14ac:dyDescent="0.2">
      <c r="B23" t="s">
        <v>60</v>
      </c>
    </row>
    <row r="24" spans="2:7" x14ac:dyDescent="0.2">
      <c r="B24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5D9E-DC4E-CC49-A9F0-F493258CC0CC}">
  <sheetPr>
    <outlinePr summaryBelow="0"/>
  </sheetPr>
  <dimension ref="B1:G24"/>
  <sheetViews>
    <sheetView showGridLines="0" workbookViewId="0">
      <selection activeCell="B2" sqref="B2:G21"/>
    </sheetView>
  </sheetViews>
  <sheetFormatPr baseColWidth="10" defaultRowHeight="15" outlineLevelRow="1" outlineLevelCol="1" x14ac:dyDescent="0.2"/>
  <cols>
    <col min="2" max="2" width="29.5" customWidth="1"/>
    <col min="3" max="7" width="12.1640625" bestFit="1" customWidth="1" outlineLevel="1"/>
  </cols>
  <sheetData>
    <row r="1" spans="2:7" ht="16" thickBot="1" x14ac:dyDescent="0.25"/>
    <row r="2" spans="2:7" ht="16" x14ac:dyDescent="0.2">
      <c r="B2" s="59" t="s">
        <v>80</v>
      </c>
      <c r="C2" s="15"/>
      <c r="D2" s="15"/>
      <c r="E2" s="15"/>
      <c r="F2" s="15"/>
      <c r="G2" s="15"/>
    </row>
    <row r="3" spans="2:7" ht="16" collapsed="1" x14ac:dyDescent="0.2">
      <c r="B3" s="58" t="s">
        <v>78</v>
      </c>
      <c r="C3" s="16" t="s">
        <v>57</v>
      </c>
      <c r="D3" s="16" t="s">
        <v>49</v>
      </c>
      <c r="E3" s="16" t="s">
        <v>51</v>
      </c>
      <c r="F3" s="16" t="s">
        <v>53</v>
      </c>
      <c r="G3" s="16" t="s">
        <v>54</v>
      </c>
    </row>
    <row r="4" spans="2:7" ht="108" hidden="1" outlineLevel="1" x14ac:dyDescent="0.2">
      <c r="B4" s="60"/>
      <c r="C4" s="9"/>
      <c r="D4" s="17" t="s">
        <v>79</v>
      </c>
      <c r="E4" s="17" t="s">
        <v>77</v>
      </c>
      <c r="F4" s="17" t="s">
        <v>79</v>
      </c>
      <c r="G4" s="17" t="s">
        <v>77</v>
      </c>
    </row>
    <row r="5" spans="2:7" x14ac:dyDescent="0.2">
      <c r="B5" s="61" t="s">
        <v>56</v>
      </c>
      <c r="C5" s="12"/>
      <c r="D5" s="12"/>
      <c r="E5" s="12"/>
      <c r="F5" s="12"/>
      <c r="G5" s="12"/>
    </row>
    <row r="6" spans="2:7" outlineLevel="1" x14ac:dyDescent="0.2">
      <c r="B6" s="13" t="s">
        <v>32</v>
      </c>
      <c r="C6" s="18">
        <v>9773.7099999999991</v>
      </c>
      <c r="D6" s="19">
        <v>8721</v>
      </c>
      <c r="E6" s="19">
        <v>8721</v>
      </c>
      <c r="F6" s="19">
        <v>10827</v>
      </c>
      <c r="G6" s="19">
        <v>10827</v>
      </c>
    </row>
    <row r="7" spans="2:7" outlineLevel="1" x14ac:dyDescent="0.2">
      <c r="B7" s="13" t="s">
        <v>34</v>
      </c>
      <c r="C7" s="18">
        <v>809.08600000000001</v>
      </c>
      <c r="D7" s="19">
        <v>-444</v>
      </c>
      <c r="E7" s="19">
        <v>678.93731098399405</v>
      </c>
      <c r="F7" s="19">
        <v>-568</v>
      </c>
      <c r="G7" s="19">
        <v>2091</v>
      </c>
    </row>
    <row r="8" spans="2:7" x14ac:dyDescent="0.2">
      <c r="B8" s="61" t="s">
        <v>58</v>
      </c>
      <c r="C8" s="62"/>
      <c r="D8" s="62"/>
      <c r="E8" s="62"/>
      <c r="F8" s="62"/>
      <c r="G8" s="62"/>
    </row>
    <row r="9" spans="2:7" x14ac:dyDescent="0.2">
      <c r="B9" s="21" t="s">
        <v>47</v>
      </c>
      <c r="C9" s="18"/>
      <c r="D9" s="18"/>
      <c r="E9" s="18"/>
      <c r="F9" s="18"/>
      <c r="G9" s="18"/>
    </row>
    <row r="10" spans="2:7" outlineLevel="1" x14ac:dyDescent="0.2">
      <c r="B10" s="22" t="str">
        <f>BalFore!A9</f>
        <v>Cash and Short-Term Investments</v>
      </c>
      <c r="C10" s="18">
        <v>707.47980912052697</v>
      </c>
      <c r="D10" s="18">
        <v>631.27833906880005</v>
      </c>
      <c r="E10" s="18">
        <v>631.27833906880005</v>
      </c>
      <c r="F10" s="18">
        <v>783.72326305445404</v>
      </c>
      <c r="G10" s="18">
        <v>783.72326305445404</v>
      </c>
    </row>
    <row r="11" spans="2:7" outlineLevel="1" x14ac:dyDescent="0.2">
      <c r="B11" s="22" t="str">
        <f>BalFore!A10</f>
        <v>Receivables - Total</v>
      </c>
      <c r="C11" s="18">
        <v>1658.6563802646799</v>
      </c>
      <c r="D11" s="18">
        <v>1480.0052684485499</v>
      </c>
      <c r="E11" s="18">
        <v>1480.0052684485499</v>
      </c>
      <c r="F11" s="18">
        <v>1837.4059215104301</v>
      </c>
      <c r="G11" s="18">
        <v>1837.4059215104301</v>
      </c>
    </row>
    <row r="12" spans="2:7" outlineLevel="1" x14ac:dyDescent="0.2">
      <c r="B12" s="22" t="str">
        <f>BalFore!A11</f>
        <v>Inventories - Total</v>
      </c>
      <c r="C12" s="18">
        <v>1171.34593571455</v>
      </c>
      <c r="D12" s="18">
        <v>1045.18221896973</v>
      </c>
      <c r="E12" s="18">
        <v>1045.18221896973</v>
      </c>
      <c r="F12" s="18">
        <v>1297.57916348873</v>
      </c>
      <c r="G12" s="18">
        <v>1297.57916348873</v>
      </c>
    </row>
    <row r="13" spans="2:7" outlineLevel="1" x14ac:dyDescent="0.2">
      <c r="B13" s="22" t="str">
        <f>BalFore!A12</f>
        <v>Current Assets - Other - Total</v>
      </c>
      <c r="C13" s="18">
        <v>950.55165708314098</v>
      </c>
      <c r="D13" s="18">
        <v>848.169323769794</v>
      </c>
      <c r="E13" s="18">
        <v>848.169323769794</v>
      </c>
      <c r="F13" s="18">
        <v>1052.99039885971</v>
      </c>
      <c r="G13" s="18">
        <v>1052.99039885971</v>
      </c>
    </row>
    <row r="14" spans="2:7" outlineLevel="1" x14ac:dyDescent="0.2">
      <c r="B14" s="22" t="str">
        <f>BalFore!A13</f>
        <v>Adjustment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</row>
    <row r="15" spans="2:7" outlineLevel="1" x14ac:dyDescent="0.2">
      <c r="B15" s="22" t="str">
        <f>BalFore!A14</f>
        <v>Current Assets - Total</v>
      </c>
      <c r="C15" s="18">
        <v>4488.0337821829098</v>
      </c>
      <c r="D15" s="18">
        <v>4004.63515025688</v>
      </c>
      <c r="E15" s="18">
        <v>4004.63515025688</v>
      </c>
      <c r="F15" s="18">
        <v>4971.6987469133301</v>
      </c>
      <c r="G15" s="18">
        <v>4971.6987469133301</v>
      </c>
    </row>
    <row r="16" spans="2:7" outlineLevel="1" x14ac:dyDescent="0.2">
      <c r="B16" s="23" t="s">
        <v>62</v>
      </c>
      <c r="C16" s="18"/>
      <c r="D16" s="18"/>
      <c r="E16" s="18"/>
      <c r="F16" s="18"/>
      <c r="G16" s="18"/>
    </row>
    <row r="17" spans="2:7" outlineLevel="1" x14ac:dyDescent="0.2">
      <c r="B17" s="22" t="str">
        <f>BalFore!A17</f>
        <v>Accounts Payable - Trade</v>
      </c>
      <c r="C17" s="18">
        <v>340.38452426368298</v>
      </c>
      <c r="D17" s="18">
        <v>303.72227497067001</v>
      </c>
      <c r="E17" s="18">
        <v>303.72227497067001</v>
      </c>
      <c r="F17" s="18">
        <v>377.06697295120301</v>
      </c>
      <c r="G17" s="18">
        <v>377.06697295120301</v>
      </c>
    </row>
    <row r="18" spans="2:7" outlineLevel="1" x14ac:dyDescent="0.2">
      <c r="B18" s="22" t="str">
        <f>BalFore!A18</f>
        <v>Debt in Current Liabilities - Total</v>
      </c>
      <c r="C18" s="18">
        <v>495.55052524706298</v>
      </c>
      <c r="D18" s="18">
        <v>442.17560482965399</v>
      </c>
      <c r="E18" s="18">
        <v>442.17560482965399</v>
      </c>
      <c r="F18" s="18">
        <v>548.954853054772</v>
      </c>
      <c r="G18" s="18">
        <v>548.954853054772</v>
      </c>
    </row>
    <row r="19" spans="2:7" outlineLevel="1" x14ac:dyDescent="0.2">
      <c r="B19" s="22" t="str">
        <f>BalFore!A19</f>
        <v>Current Liabilities - Other - Total</v>
      </c>
      <c r="C19" s="18">
        <v>2825.24218320001</v>
      </c>
      <c r="D19" s="18">
        <v>2520.9400606000499</v>
      </c>
      <c r="E19" s="18">
        <v>2520.9400606000499</v>
      </c>
      <c r="F19" s="18">
        <v>3129.7119637790101</v>
      </c>
      <c r="G19" s="18">
        <v>3129.7119637790101</v>
      </c>
    </row>
    <row r="20" spans="2:7" outlineLevel="1" x14ac:dyDescent="0.2">
      <c r="B20" s="22" t="str">
        <f>BalFore!A20</f>
        <v>Adjustment</v>
      </c>
      <c r="C20" s="18">
        <v>17.7703818181818</v>
      </c>
      <c r="D20" s="18">
        <v>15.8563636363636</v>
      </c>
      <c r="E20" s="18">
        <v>15.8563636363636</v>
      </c>
      <c r="F20" s="18">
        <v>19.685454545454501</v>
      </c>
      <c r="G20" s="18">
        <v>19.685454545454501</v>
      </c>
    </row>
    <row r="21" spans="2:7" ht="16" outlineLevel="1" thickBot="1" x14ac:dyDescent="0.25">
      <c r="B21" s="36" t="str">
        <f>BalFore!A21</f>
        <v>Current Liabilities - Total</v>
      </c>
      <c r="C21" s="20">
        <v>3678.94761452894</v>
      </c>
      <c r="D21" s="20">
        <v>3282.69430403673</v>
      </c>
      <c r="E21" s="20">
        <v>3282.69430403673</v>
      </c>
      <c r="F21" s="20">
        <v>4075.41924433043</v>
      </c>
      <c r="G21" s="20">
        <v>4075.41924433043</v>
      </c>
    </row>
    <row r="22" spans="2:7" x14ac:dyDescent="0.2">
      <c r="B22" t="s">
        <v>59</v>
      </c>
    </row>
    <row r="23" spans="2:7" x14ac:dyDescent="0.2">
      <c r="B23" t="s">
        <v>60</v>
      </c>
    </row>
    <row r="24" spans="2:7" x14ac:dyDescent="0.2">
      <c r="B24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5A75-A30A-48B5-9C10-CF65BD56B1DF}">
  <dimension ref="A1:T23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44.33203125" customWidth="1"/>
    <col min="2" max="2" width="10.6640625" bestFit="1" customWidth="1"/>
    <col min="5" max="5" width="10.1640625" bestFit="1" customWidth="1"/>
    <col min="7" max="7" width="10.1640625" bestFit="1" customWidth="1"/>
    <col min="9" max="9" width="10.1640625" bestFit="1" customWidth="1"/>
  </cols>
  <sheetData>
    <row r="1" spans="1:20" x14ac:dyDescent="0.2">
      <c r="A1" t="s">
        <v>3</v>
      </c>
      <c r="B1">
        <v>2019</v>
      </c>
      <c r="D1" t="s">
        <v>39</v>
      </c>
      <c r="E1" s="6">
        <f>VLOOKUP($B$1,SalesFore!$A$3:$J$127, 5, FALSE)</f>
        <v>9773.7099999999991</v>
      </c>
      <c r="F1" t="s">
        <v>37</v>
      </c>
      <c r="G1" s="6">
        <f>VLOOKUP($B$1,SalesFore!$A$3:$J$127, 9, FALSE)</f>
        <v>8720.6299999999992</v>
      </c>
      <c r="H1" t="s">
        <v>38</v>
      </c>
      <c r="I1" s="6">
        <f>VLOOKUP($B$1,SalesFore!$A$3:$J$127, 10, FALSE)</f>
        <v>10826.78</v>
      </c>
      <c r="L1" t="s">
        <v>3</v>
      </c>
      <c r="M1">
        <v>2019</v>
      </c>
      <c r="O1" t="s">
        <v>39</v>
      </c>
      <c r="P1" s="6">
        <f>VLOOKUP($B$1,SalesFore!$A$3:$J$127, 5, FALSE)</f>
        <v>9773.7099999999991</v>
      </c>
      <c r="Q1" t="s">
        <v>37</v>
      </c>
      <c r="R1" s="6">
        <f>VLOOKUP(M1,SalesFore!$A$3:$J$127, 9, FALSE)</f>
        <v>8720.6299999999992</v>
      </c>
      <c r="S1" t="s">
        <v>38</v>
      </c>
      <c r="T1" s="6">
        <f>VLOOKUP(M1,SalesFore!$A$3:$J$127, 10, FALSE)</f>
        <v>10826.78</v>
      </c>
    </row>
    <row r="2" spans="1:20" x14ac:dyDescent="0.2">
      <c r="A2" s="64" t="s">
        <v>40</v>
      </c>
      <c r="B2" s="64"/>
      <c r="C2" s="64"/>
      <c r="D2" s="64"/>
      <c r="F2" t="s">
        <v>41</v>
      </c>
      <c r="G2" s="6">
        <f>G1*PerCap!$P$21</f>
        <v>-538.05206293458218</v>
      </c>
      <c r="H2" t="s">
        <v>42</v>
      </c>
      <c r="I2" s="6">
        <f>I1*PerCap!$P$21</f>
        <v>-667.99890764071824</v>
      </c>
      <c r="L2" s="64"/>
      <c r="M2" s="64"/>
      <c r="Q2" t="s">
        <v>41</v>
      </c>
      <c r="R2" s="6">
        <f>R1*PerCap!$P$21</f>
        <v>-538.05206293458218</v>
      </c>
      <c r="S2" t="s">
        <v>42</v>
      </c>
      <c r="T2" s="6">
        <f>T1*PerCap!$P$21</f>
        <v>-667.99890764071824</v>
      </c>
    </row>
    <row r="3" spans="1:20" x14ac:dyDescent="0.2">
      <c r="A3" s="64" t="s">
        <v>43</v>
      </c>
      <c r="B3" s="64"/>
      <c r="C3" s="64"/>
      <c r="D3" s="64"/>
      <c r="F3" t="s">
        <v>44</v>
      </c>
      <c r="G3" s="6">
        <f>G1*PerCap!$Q$21</f>
        <v>1981.8724967776609</v>
      </c>
      <c r="H3" t="s">
        <v>45</v>
      </c>
      <c r="I3" s="6">
        <f>I1*PerCap!$Q$21</f>
        <v>2460.5214887757475</v>
      </c>
      <c r="L3" s="64"/>
      <c r="M3" s="64"/>
      <c r="Q3" t="s">
        <v>44</v>
      </c>
      <c r="R3" s="6">
        <f>R1*PerCap!$Q$21</f>
        <v>1981.8724967776609</v>
      </c>
      <c r="S3" t="s">
        <v>45</v>
      </c>
      <c r="T3" s="6">
        <f>T1*PerCap!$Q$21</f>
        <v>2460.5214887757475</v>
      </c>
    </row>
    <row r="4" spans="1:20" ht="32.25" customHeight="1" x14ac:dyDescent="0.2">
      <c r="A4" s="65" t="s">
        <v>46</v>
      </c>
      <c r="B4" s="65"/>
      <c r="C4" s="65"/>
      <c r="D4" s="65"/>
      <c r="L4" t="s">
        <v>3</v>
      </c>
      <c r="M4">
        <v>2023</v>
      </c>
      <c r="O4" t="s">
        <v>39</v>
      </c>
      <c r="P4" s="6">
        <f>VLOOKUP($M$4,SalesFore!$A$3:$J$127, 5, FALSE)</f>
        <v>11345.89</v>
      </c>
      <c r="Q4" t="s">
        <v>37</v>
      </c>
      <c r="R4" s="6">
        <f>VLOOKUP(M4,SalesFore!$A$3:$J$127, 9, FALSE)</f>
        <v>10225.450000000001</v>
      </c>
      <c r="S4" t="s">
        <v>38</v>
      </c>
      <c r="T4" s="6">
        <f>VLOOKUP(M4,SalesFore!$A$3:$J$127, 10, FALSE)</f>
        <v>12466.34</v>
      </c>
    </row>
    <row r="5" spans="1:20" x14ac:dyDescent="0.2">
      <c r="A5" t="s">
        <v>3</v>
      </c>
      <c r="B5">
        <f>M1</f>
        <v>2019</v>
      </c>
      <c r="C5">
        <f>M4</f>
        <v>2023</v>
      </c>
      <c r="D5">
        <f>M8</f>
        <v>2028</v>
      </c>
      <c r="G5">
        <v>2019</v>
      </c>
      <c r="L5" s="64"/>
      <c r="M5" s="64"/>
      <c r="Q5" t="s">
        <v>41</v>
      </c>
      <c r="R5" s="6">
        <f>R4*PerCap!$P$21</f>
        <v>-630.89759190957818</v>
      </c>
      <c r="S5" t="s">
        <v>42</v>
      </c>
      <c r="T5" s="6">
        <f>T4*PerCap!$P$21</f>
        <v>-769.15772762333688</v>
      </c>
    </row>
    <row r="6" spans="1:20" x14ac:dyDescent="0.2">
      <c r="A6" t="s">
        <v>32</v>
      </c>
      <c r="B6" s="50">
        <f>P1</f>
        <v>9773.7099999999991</v>
      </c>
      <c r="C6" s="50">
        <f>P4</f>
        <v>11345.89</v>
      </c>
      <c r="D6" s="50">
        <f>P8</f>
        <v>13311.13</v>
      </c>
      <c r="G6">
        <v>9773.7099999999991</v>
      </c>
      <c r="L6" s="64"/>
      <c r="M6" s="64"/>
      <c r="Q6" t="s">
        <v>44</v>
      </c>
      <c r="R6" s="6">
        <f>R4*PerCap!$Q$21</f>
        <v>2323.8617074884655</v>
      </c>
      <c r="S6" t="s">
        <v>45</v>
      </c>
      <c r="T6" s="6">
        <f>T4*PerCap!$Q$21</f>
        <v>2833.1320537024535</v>
      </c>
    </row>
    <row r="8" spans="1:20" x14ac:dyDescent="0.2">
      <c r="A8" s="7" t="s">
        <v>47</v>
      </c>
      <c r="L8" t="s">
        <v>3</v>
      </c>
      <c r="M8">
        <v>2028</v>
      </c>
      <c r="O8" t="s">
        <v>39</v>
      </c>
      <c r="P8" s="6">
        <f>VLOOKUP($M$8,SalesFore!$A$3:$J$127, 5, FALSE)</f>
        <v>13311.13</v>
      </c>
      <c r="Q8" t="s">
        <v>37</v>
      </c>
      <c r="R8" s="6">
        <f>VLOOKUP(M4,SalesFore!$A$3:$J$127, 9, FALSE)</f>
        <v>10225.450000000001</v>
      </c>
      <c r="S8" t="s">
        <v>38</v>
      </c>
      <c r="T8" s="6">
        <f>VLOOKUP(M4,SalesFore!$A$3:$J$127, 10, FALSE)</f>
        <v>12466.34</v>
      </c>
    </row>
    <row r="9" spans="1:20" x14ac:dyDescent="0.2">
      <c r="A9" s="8" t="str">
        <f>PerCap!A7</f>
        <v>Cash and Short-Term Investments</v>
      </c>
      <c r="B9" s="6">
        <f>B$6*PerCap!N7</f>
        <v>707.47980912052708</v>
      </c>
      <c r="C9" s="6">
        <f>C$6*PerCap!O7</f>
        <v>603.52569735908344</v>
      </c>
      <c r="D9" s="6">
        <f>D$6*PerCap!P7</f>
        <v>255.47614486499265</v>
      </c>
      <c r="G9">
        <f>$G$6*PerCap!N7</f>
        <v>707.47980912052708</v>
      </c>
      <c r="L9" s="64"/>
      <c r="M9" s="64"/>
      <c r="Q9" t="s">
        <v>41</v>
      </c>
      <c r="R9" s="6">
        <f>R8*PerCap!$P$21</f>
        <v>-630.89759190957818</v>
      </c>
      <c r="S9" t="s">
        <v>42</v>
      </c>
      <c r="T9" s="6">
        <f>T8*PerCap!$P$21</f>
        <v>-769.15772762333688</v>
      </c>
    </row>
    <row r="10" spans="1:20" x14ac:dyDescent="0.2">
      <c r="A10" s="8" t="str">
        <f>PerCap!A8</f>
        <v>Receivables - Total</v>
      </c>
      <c r="B10" s="6">
        <f>B$6*PerCap!N8</f>
        <v>1658.6563802646835</v>
      </c>
      <c r="C10" s="6">
        <f>C$6*PerCap!O8</f>
        <v>71.894861571248001</v>
      </c>
      <c r="D10" s="6">
        <f>D$6*PerCap!P8</f>
        <v>2174.6295844114488</v>
      </c>
      <c r="G10">
        <f>$G$6*PerCap!N8</f>
        <v>1658.6563802646835</v>
      </c>
      <c r="L10" s="64"/>
      <c r="M10" s="64"/>
      <c r="Q10" t="s">
        <v>44</v>
      </c>
      <c r="R10" s="6">
        <f>R8*PerCap!$Q$21</f>
        <v>2323.8617074884655</v>
      </c>
      <c r="S10" t="s">
        <v>45</v>
      </c>
      <c r="T10" s="6">
        <f>T8*PerCap!$Q$21</f>
        <v>2833.1320537024535</v>
      </c>
    </row>
    <row r="11" spans="1:20" x14ac:dyDescent="0.2">
      <c r="A11" s="8" t="str">
        <f>PerCap!A9</f>
        <v>Inventories - Total</v>
      </c>
      <c r="B11" s="6">
        <f>B$6*PerCap!N9</f>
        <v>1171.3459357145539</v>
      </c>
      <c r="C11" s="6">
        <f>C$6*PerCap!O9</f>
        <v>93.818968945323149</v>
      </c>
      <c r="D11" s="6">
        <f>D$6*PerCap!P9</f>
        <v>1485.2241991003723</v>
      </c>
      <c r="G11">
        <f>$G$6*PerCap!N9</f>
        <v>1171.3459357145539</v>
      </c>
    </row>
    <row r="12" spans="1:20" x14ac:dyDescent="0.2">
      <c r="A12" s="8" t="str">
        <f>PerCap!A10</f>
        <v>Current Assets - Other - Total</v>
      </c>
      <c r="B12" s="6">
        <f>B$6*PerCap!N10</f>
        <v>950.55165708314075</v>
      </c>
      <c r="C12" s="6">
        <f>C$6*PerCap!O10</f>
        <v>565.51159344614223</v>
      </c>
      <c r="D12" s="6">
        <f>D$6*PerCap!P10</f>
        <v>631.12210098165872</v>
      </c>
      <c r="G12">
        <f>$G$6*PerCap!N10</f>
        <v>950.55165708314075</v>
      </c>
    </row>
    <row r="13" spans="1:20" x14ac:dyDescent="0.2">
      <c r="A13" s="8" t="str">
        <f>PerCap!A11</f>
        <v>Adjustment</v>
      </c>
      <c r="B13" s="6">
        <f>B$6*PerCap!N11</f>
        <v>0</v>
      </c>
      <c r="C13" s="6">
        <f>C$6*PerCap!O11</f>
        <v>0</v>
      </c>
      <c r="D13" s="6">
        <f>D$6*PerCap!P11</f>
        <v>0</v>
      </c>
      <c r="G13">
        <f>$G$6*PerCap!N11</f>
        <v>0</v>
      </c>
    </row>
    <row r="14" spans="1:20" x14ac:dyDescent="0.2">
      <c r="A14" s="8" t="str">
        <f>PerCap!A12</f>
        <v>Current Assets - Total</v>
      </c>
      <c r="B14" s="6">
        <f>B$6*PerCap!N12</f>
        <v>4488.0337821829053</v>
      </c>
      <c r="C14" s="6">
        <f>C$6*PerCap!O12</f>
        <v>915.11976297877345</v>
      </c>
      <c r="D14" s="6">
        <f>D$6*PerCap!P12</f>
        <v>5038.7684155547577</v>
      </c>
      <c r="G14">
        <f>$G$6*PerCap!N12</f>
        <v>4488.0337821829053</v>
      </c>
    </row>
    <row r="15" spans="1:20" x14ac:dyDescent="0.2">
      <c r="B15" s="6"/>
      <c r="C15" s="6"/>
      <c r="D15" s="6"/>
    </row>
    <row r="16" spans="1:20" x14ac:dyDescent="0.2">
      <c r="A16" s="7" t="s">
        <v>48</v>
      </c>
    </row>
    <row r="17" spans="1:7" x14ac:dyDescent="0.2">
      <c r="A17" s="8" t="str">
        <f>PerCap!A14</f>
        <v>Accounts Payable - Trade</v>
      </c>
      <c r="B17" s="6">
        <f>B$6*PerCap!N14</f>
        <v>340.38452426368343</v>
      </c>
      <c r="C17" s="6">
        <f>C$6*PerCap!O14</f>
        <v>127.44748578147362</v>
      </c>
      <c r="D17" s="6">
        <f>D$6*PerCap!P14</f>
        <v>314.0577599511721</v>
      </c>
      <c r="G17">
        <f>$G$6*PerCap!N14</f>
        <v>340.38452426368343</v>
      </c>
    </row>
    <row r="18" spans="1:7" x14ac:dyDescent="0.2">
      <c r="A18" s="8" t="str">
        <f>PerCap!A15</f>
        <v>Debt in Current Liabilities - Total</v>
      </c>
      <c r="B18" s="6">
        <f>B$6*PerCap!N15</f>
        <v>495.55052524706349</v>
      </c>
      <c r="C18" s="6">
        <f>C$6*PerCap!O15</f>
        <v>957.08833419220502</v>
      </c>
      <c r="D18" s="6">
        <f>D$6*PerCap!P15</f>
        <v>-447.96095743376628</v>
      </c>
      <c r="G18">
        <f>$G$6*PerCap!N15</f>
        <v>495.55052524706349</v>
      </c>
    </row>
    <row r="19" spans="1:7" x14ac:dyDescent="0.2">
      <c r="A19" s="8" t="str">
        <f>PerCap!A16</f>
        <v>Current Liabilities - Other - Total</v>
      </c>
      <c r="B19" s="6">
        <f>B$6*PerCap!N16</f>
        <v>2825.2421832000091</v>
      </c>
      <c r="C19" s="6">
        <f>C$6*PerCap!O16</f>
        <v>701.0309373293926</v>
      </c>
      <c r="D19" s="6">
        <f>D$6*PerCap!P16</f>
        <v>3025.3305548805106</v>
      </c>
      <c r="G19">
        <f>$G$6*PerCap!N16</f>
        <v>2825.2421832000091</v>
      </c>
    </row>
    <row r="20" spans="1:7" x14ac:dyDescent="0.2">
      <c r="A20" s="8" t="str">
        <f>PerCap!A17</f>
        <v>Adjustment</v>
      </c>
      <c r="B20" s="6">
        <f>B$6*PerCap!N17</f>
        <v>17.770381818181818</v>
      </c>
      <c r="C20" s="6">
        <f>C$6*PerCap!O17</f>
        <v>68.418290986628051</v>
      </c>
      <c r="D20" s="6">
        <f>D$6*PerCap!P17</f>
        <v>-56.067079537533587</v>
      </c>
      <c r="G20">
        <f>$G$6*PerCap!N17</f>
        <v>17.770381818181818</v>
      </c>
    </row>
    <row r="21" spans="1:7" x14ac:dyDescent="0.2">
      <c r="A21" s="8" t="str">
        <f>PerCap!A18</f>
        <v>Current Liabilities - Total</v>
      </c>
      <c r="B21" s="6">
        <f>B$6*PerCap!N18</f>
        <v>3678.9476145289377</v>
      </c>
      <c r="C21" s="6">
        <f>C$6*PerCap!O18</f>
        <v>1372.6085437239119</v>
      </c>
      <c r="D21" s="6">
        <f>D$6*PerCap!P18</f>
        <v>3400.1167871532448</v>
      </c>
      <c r="G21">
        <f>$G$6*PerCap!N18</f>
        <v>3678.9476145289377</v>
      </c>
    </row>
    <row r="22" spans="1:7" x14ac:dyDescent="0.2">
      <c r="B22" s="6"/>
      <c r="C22" s="6"/>
      <c r="D22" s="6"/>
    </row>
    <row r="23" spans="1:7" x14ac:dyDescent="0.2">
      <c r="A23" s="51" t="s">
        <v>34</v>
      </c>
      <c r="B23" s="52">
        <f>B$6*PerCap!N21</f>
        <v>809.08616765396744</v>
      </c>
      <c r="C23" s="52">
        <f>C$6*PerCap!O21</f>
        <v>1639.2615477777147</v>
      </c>
      <c r="D23" s="52">
        <f>D$6*PerCap!P21</f>
        <v>-821.28022361806495</v>
      </c>
      <c r="G23">
        <v>809.08600000000001</v>
      </c>
    </row>
  </sheetData>
  <scenarios current="3" sqref="G9 G10 G11 G12 G13 G14 G17 G18 G19 G20 G21">
    <scenario name="S1" locked="1" count="2" user="Microsoft Office User" comment="Created by Microsoft Office User on 2/27/2020_x000a_Modified by Microsoft Office User on 2/27/2020_x000a_Modified by Microsoft Office User on 3/3/2020">
      <inputCells r="G6" val="8721"/>
      <inputCells r="G23" val="-444"/>
    </scenario>
    <scenario name="S2" locked="1" count="2" user="Microsoft Office User" comment="Created by Microsoft Office User on 2/27/2020_x000a_Modified by Microsoft Office User on 3/3/2020">
      <inputCells r="G6" val="8721"/>
      <inputCells r="G23" val="678.937310983994"/>
    </scenario>
    <scenario name="S3" locked="1" count="2" user="Microsoft Office User" comment="Created by Microsoft Office User on 2/27/2020_x000a_Modified by Microsoft Office User on 2/27/2020_x000a_Modified by Microsoft Office User on 3/3/2020">
      <inputCells r="G6" val="10827"/>
      <inputCells r="G23" val="-568"/>
    </scenario>
    <scenario name="S4" locked="1" count="2" user="Microsoft Office User" comment="Created by Microsoft Office User on 2/27/2020_x000a_Modified by Microsoft Office User on 3/3/2020">
      <inputCells r="G6" val="10827"/>
      <inputCells r="G23" val="2091"/>
    </scenario>
  </scenarios>
  <mergeCells count="9">
    <mergeCell ref="L9:M9"/>
    <mergeCell ref="L10:M10"/>
    <mergeCell ref="L2:M2"/>
    <mergeCell ref="L3:M3"/>
    <mergeCell ref="A4:D4"/>
    <mergeCell ref="A3:D3"/>
    <mergeCell ref="A2:D2"/>
    <mergeCell ref="L5:M5"/>
    <mergeCell ref="L6:M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49B8-93D8-466E-8EC9-33E5AEFB039C}">
  <dimension ref="A1:J12"/>
  <sheetViews>
    <sheetView workbookViewId="0">
      <selection activeCell="G27" sqref="G27"/>
    </sheetView>
  </sheetViews>
  <sheetFormatPr baseColWidth="10" defaultColWidth="8.83203125" defaultRowHeight="15" x14ac:dyDescent="0.2"/>
  <cols>
    <col min="1" max="1" width="9.1640625" bestFit="1" customWidth="1"/>
    <col min="2" max="2" width="13.5" bestFit="1" customWidth="1"/>
    <col min="3" max="3" width="11.6640625" bestFit="1" customWidth="1"/>
    <col min="4" max="4" width="15" bestFit="1" customWidth="1"/>
    <col min="5" max="5" width="16.83203125" bestFit="1" customWidth="1"/>
    <col min="6" max="6" width="24.83203125" bestFit="1" customWidth="1"/>
    <col min="7" max="7" width="26.83203125" bestFit="1" customWidth="1"/>
    <col min="8" max="8" width="16.33203125" bestFit="1" customWidth="1"/>
    <col min="9" max="9" width="25.33203125" bestFit="1" customWidth="1"/>
    <col min="10" max="10" width="21.1640625" bestFit="1" customWidth="1"/>
  </cols>
  <sheetData>
    <row r="1" spans="1:10" x14ac:dyDescent="0.2">
      <c r="A1" t="s">
        <v>17</v>
      </c>
      <c r="B1" t="s">
        <v>18</v>
      </c>
      <c r="C1" t="s">
        <v>19</v>
      </c>
      <c r="D1" t="s">
        <v>20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0" x14ac:dyDescent="0.2">
      <c r="A2">
        <v>20081231</v>
      </c>
      <c r="B2">
        <v>2008</v>
      </c>
      <c r="C2" t="s">
        <v>30</v>
      </c>
      <c r="D2" t="s">
        <v>31</v>
      </c>
      <c r="E2">
        <v>362</v>
      </c>
      <c r="F2">
        <v>864</v>
      </c>
      <c r="G2">
        <v>1295</v>
      </c>
      <c r="H2">
        <v>5</v>
      </c>
      <c r="I2">
        <v>2219</v>
      </c>
      <c r="J2">
        <v>-452</v>
      </c>
    </row>
    <row r="3" spans="1:10" x14ac:dyDescent="0.2">
      <c r="A3">
        <v>20091231</v>
      </c>
      <c r="B3">
        <v>2009</v>
      </c>
      <c r="C3" t="s">
        <v>30</v>
      </c>
      <c r="D3" t="s">
        <v>31</v>
      </c>
      <c r="E3">
        <v>312</v>
      </c>
      <c r="F3">
        <v>834</v>
      </c>
      <c r="G3">
        <v>1307</v>
      </c>
      <c r="H3">
        <v>-283</v>
      </c>
      <c r="I3">
        <v>1039</v>
      </c>
      <c r="J3">
        <v>-1180</v>
      </c>
    </row>
    <row r="4" spans="1:10" x14ac:dyDescent="0.2">
      <c r="A4">
        <v>20101231</v>
      </c>
      <c r="B4">
        <v>2010</v>
      </c>
      <c r="C4" t="s">
        <v>30</v>
      </c>
      <c r="D4" t="s">
        <v>31</v>
      </c>
      <c r="E4">
        <v>272</v>
      </c>
      <c r="F4">
        <v>816</v>
      </c>
      <c r="G4">
        <v>1046</v>
      </c>
      <c r="H4">
        <v>2</v>
      </c>
      <c r="I4">
        <v>1006</v>
      </c>
      <c r="J4">
        <v>-33</v>
      </c>
    </row>
    <row r="5" spans="1:10" x14ac:dyDescent="0.2">
      <c r="A5">
        <v>20111231</v>
      </c>
      <c r="B5">
        <v>2011</v>
      </c>
      <c r="C5" t="s">
        <v>30</v>
      </c>
      <c r="D5" t="s">
        <v>31</v>
      </c>
      <c r="E5">
        <v>304</v>
      </c>
      <c r="F5">
        <v>717</v>
      </c>
      <c r="G5">
        <v>1039</v>
      </c>
      <c r="H5">
        <v>201</v>
      </c>
      <c r="I5">
        <v>1298</v>
      </c>
      <c r="J5">
        <v>292</v>
      </c>
    </row>
    <row r="6" spans="1:10" x14ac:dyDescent="0.2">
      <c r="A6">
        <v>20121231</v>
      </c>
      <c r="B6">
        <v>2012</v>
      </c>
      <c r="C6" t="s">
        <v>30</v>
      </c>
      <c r="D6" t="s">
        <v>31</v>
      </c>
      <c r="E6">
        <v>226</v>
      </c>
      <c r="F6">
        <v>683</v>
      </c>
      <c r="G6">
        <v>965</v>
      </c>
      <c r="H6">
        <v>-39</v>
      </c>
      <c r="I6">
        <v>1250</v>
      </c>
      <c r="J6">
        <v>-48</v>
      </c>
    </row>
    <row r="7" spans="1:10" x14ac:dyDescent="0.2">
      <c r="A7">
        <v>20131231</v>
      </c>
      <c r="B7">
        <v>2013</v>
      </c>
      <c r="C7" t="s">
        <v>30</v>
      </c>
      <c r="D7" t="s">
        <v>31</v>
      </c>
      <c r="E7">
        <v>245</v>
      </c>
      <c r="F7">
        <v>689</v>
      </c>
      <c r="G7">
        <v>907</v>
      </c>
      <c r="H7">
        <v>-102</v>
      </c>
      <c r="I7">
        <v>1187</v>
      </c>
      <c r="J7">
        <v>-63</v>
      </c>
    </row>
    <row r="8" spans="1:10" x14ac:dyDescent="0.2">
      <c r="A8">
        <v>20141231</v>
      </c>
      <c r="B8">
        <v>2014</v>
      </c>
      <c r="C8" t="s">
        <v>30</v>
      </c>
      <c r="D8" t="s">
        <v>31</v>
      </c>
      <c r="E8">
        <v>259</v>
      </c>
      <c r="F8">
        <v>725</v>
      </c>
      <c r="G8">
        <v>1056</v>
      </c>
      <c r="H8">
        <v>-390</v>
      </c>
      <c r="I8">
        <v>760</v>
      </c>
      <c r="J8">
        <v>-427</v>
      </c>
    </row>
    <row r="9" spans="1:10" x14ac:dyDescent="0.2">
      <c r="A9">
        <v>20151231</v>
      </c>
      <c r="B9">
        <v>2015</v>
      </c>
      <c r="C9" t="s">
        <v>30</v>
      </c>
      <c r="D9" t="s">
        <v>31</v>
      </c>
      <c r="E9">
        <v>247</v>
      </c>
      <c r="F9">
        <v>766</v>
      </c>
      <c r="G9">
        <v>1175</v>
      </c>
      <c r="H9">
        <v>-411</v>
      </c>
      <c r="I9">
        <v>1041</v>
      </c>
      <c r="J9">
        <v>281</v>
      </c>
    </row>
    <row r="10" spans="1:10" x14ac:dyDescent="0.2">
      <c r="A10">
        <v>20161231</v>
      </c>
      <c r="B10">
        <v>2016</v>
      </c>
      <c r="C10" t="s">
        <v>30</v>
      </c>
      <c r="D10" t="s">
        <v>31</v>
      </c>
      <c r="E10">
        <v>376</v>
      </c>
      <c r="F10">
        <v>810</v>
      </c>
      <c r="G10">
        <v>1476</v>
      </c>
      <c r="H10">
        <v>-170</v>
      </c>
      <c r="I10">
        <v>-348</v>
      </c>
      <c r="J10">
        <v>-1389</v>
      </c>
    </row>
    <row r="11" spans="1:10" x14ac:dyDescent="0.2">
      <c r="A11">
        <v>20171231</v>
      </c>
      <c r="B11">
        <v>2017</v>
      </c>
      <c r="C11" t="s">
        <v>30</v>
      </c>
      <c r="D11" t="s">
        <v>31</v>
      </c>
      <c r="E11">
        <v>319</v>
      </c>
      <c r="F11">
        <v>837</v>
      </c>
      <c r="G11">
        <v>1693</v>
      </c>
      <c r="H11">
        <v>829</v>
      </c>
      <c r="I11">
        <v>-1832</v>
      </c>
      <c r="J11">
        <v>-1484</v>
      </c>
    </row>
    <row r="12" spans="1:10" x14ac:dyDescent="0.2">
      <c r="A12">
        <v>20181231</v>
      </c>
      <c r="B12">
        <v>2018</v>
      </c>
      <c r="C12" t="s">
        <v>30</v>
      </c>
      <c r="D12" t="s">
        <v>31</v>
      </c>
      <c r="E12">
        <v>316</v>
      </c>
      <c r="F12">
        <v>895</v>
      </c>
      <c r="G12">
        <v>1906</v>
      </c>
      <c r="H12">
        <v>-249</v>
      </c>
      <c r="I12">
        <v>-1257</v>
      </c>
      <c r="J12">
        <v>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139E-2F98-4C9B-B6E9-BDEB9CBCD2C5}">
  <dimension ref="A1:L13"/>
  <sheetViews>
    <sheetView workbookViewId="0">
      <selection sqref="A1:L13"/>
    </sheetView>
  </sheetViews>
  <sheetFormatPr baseColWidth="10" defaultColWidth="8.83203125" defaultRowHeight="15" x14ac:dyDescent="0.2"/>
  <cols>
    <col min="1" max="1" width="26.83203125" bestFit="1" customWidth="1"/>
    <col min="2" max="12" width="10.6640625" bestFit="1" customWidth="1"/>
  </cols>
  <sheetData>
    <row r="1" spans="1:12" x14ac:dyDescent="0.2">
      <c r="A1" t="s">
        <v>18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</row>
    <row r="2" spans="1:12" x14ac:dyDescent="0.2">
      <c r="A2" t="s">
        <v>19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</row>
    <row r="3" spans="1:12" x14ac:dyDescent="0.2">
      <c r="A3" t="s">
        <v>20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</row>
    <row r="4" spans="1:12" x14ac:dyDescent="0.2">
      <c r="A4" t="s">
        <v>32</v>
      </c>
      <c r="B4" s="63">
        <v>8050</v>
      </c>
      <c r="C4" s="63">
        <v>8188</v>
      </c>
      <c r="D4" s="63">
        <v>7806</v>
      </c>
      <c r="E4" s="63">
        <v>7622</v>
      </c>
      <c r="F4" s="63">
        <v>7249</v>
      </c>
      <c r="G4" s="63">
        <v>7143</v>
      </c>
      <c r="H4" s="63">
        <v>7380</v>
      </c>
      <c r="I4" s="63">
        <v>7477</v>
      </c>
      <c r="J4" s="63">
        <v>8386</v>
      </c>
      <c r="K4" s="63">
        <v>9048</v>
      </c>
      <c r="L4" s="63">
        <v>9823</v>
      </c>
    </row>
    <row r="7" spans="1:12" x14ac:dyDescent="0.2">
      <c r="A7" t="s">
        <v>66</v>
      </c>
      <c r="B7">
        <v>1295</v>
      </c>
      <c r="C7">
        <v>1307</v>
      </c>
      <c r="D7">
        <v>1046</v>
      </c>
      <c r="E7">
        <v>1039</v>
      </c>
      <c r="F7">
        <v>965</v>
      </c>
      <c r="G7">
        <v>907</v>
      </c>
      <c r="H7">
        <v>1056</v>
      </c>
      <c r="I7">
        <v>1175</v>
      </c>
      <c r="J7">
        <v>1476</v>
      </c>
      <c r="K7">
        <v>1693</v>
      </c>
      <c r="L7">
        <v>1906</v>
      </c>
    </row>
    <row r="8" spans="1:12" x14ac:dyDescent="0.2">
      <c r="A8" t="s">
        <v>67</v>
      </c>
      <c r="B8">
        <v>5</v>
      </c>
      <c r="C8">
        <v>-283</v>
      </c>
      <c r="D8">
        <v>2</v>
      </c>
      <c r="E8">
        <v>201</v>
      </c>
      <c r="F8">
        <v>-39</v>
      </c>
      <c r="G8">
        <v>-102</v>
      </c>
      <c r="H8">
        <v>-390</v>
      </c>
      <c r="I8">
        <v>-411</v>
      </c>
      <c r="J8">
        <v>-170</v>
      </c>
      <c r="K8">
        <v>829</v>
      </c>
      <c r="L8">
        <v>-249</v>
      </c>
    </row>
    <row r="9" spans="1:12" x14ac:dyDescent="0.2">
      <c r="A9" t="s">
        <v>65</v>
      </c>
      <c r="B9">
        <v>864</v>
      </c>
      <c r="C9">
        <v>834</v>
      </c>
      <c r="D9">
        <v>816</v>
      </c>
      <c r="E9">
        <v>717</v>
      </c>
      <c r="F9">
        <v>683</v>
      </c>
      <c r="G9">
        <v>689</v>
      </c>
      <c r="H9">
        <v>725</v>
      </c>
      <c r="I9">
        <v>766</v>
      </c>
      <c r="J9">
        <v>810</v>
      </c>
      <c r="K9">
        <v>837</v>
      </c>
      <c r="L9">
        <v>895</v>
      </c>
    </row>
    <row r="10" spans="1:12" x14ac:dyDescent="0.2">
      <c r="A10" t="s">
        <v>64</v>
      </c>
      <c r="B10">
        <v>362</v>
      </c>
      <c r="C10">
        <v>312</v>
      </c>
      <c r="D10">
        <v>272</v>
      </c>
      <c r="E10">
        <v>304</v>
      </c>
      <c r="F10">
        <v>226</v>
      </c>
      <c r="G10">
        <v>245</v>
      </c>
      <c r="H10">
        <v>259</v>
      </c>
      <c r="I10">
        <v>247</v>
      </c>
      <c r="J10">
        <v>376</v>
      </c>
      <c r="K10">
        <v>319</v>
      </c>
      <c r="L10">
        <v>316</v>
      </c>
    </row>
    <row r="11" spans="1:12" x14ac:dyDescent="0.2">
      <c r="A11" t="s">
        <v>69</v>
      </c>
      <c r="B11">
        <v>-452</v>
      </c>
      <c r="C11">
        <v>-1180</v>
      </c>
      <c r="D11">
        <v>-33</v>
      </c>
      <c r="E11">
        <v>292</v>
      </c>
      <c r="F11">
        <v>-48</v>
      </c>
      <c r="G11">
        <v>-63</v>
      </c>
      <c r="H11">
        <v>-427</v>
      </c>
      <c r="I11">
        <v>281</v>
      </c>
      <c r="J11">
        <v>-1389</v>
      </c>
      <c r="K11">
        <v>-1484</v>
      </c>
      <c r="L11">
        <v>575</v>
      </c>
    </row>
    <row r="13" spans="1:12" x14ac:dyDescent="0.2">
      <c r="A13" t="s">
        <v>70</v>
      </c>
      <c r="B13">
        <f>B7-B8+B9-B10-B11</f>
        <v>2244</v>
      </c>
      <c r="C13">
        <f t="shared" ref="C13:L13" si="0">C7-C8+C9-C10-C11</f>
        <v>3292</v>
      </c>
      <c r="D13">
        <f t="shared" si="0"/>
        <v>1621</v>
      </c>
      <c r="E13">
        <f t="shared" si="0"/>
        <v>959</v>
      </c>
      <c r="F13">
        <f t="shared" si="0"/>
        <v>1509</v>
      </c>
      <c r="G13">
        <f t="shared" si="0"/>
        <v>1516</v>
      </c>
      <c r="H13">
        <f t="shared" si="0"/>
        <v>2339</v>
      </c>
      <c r="I13">
        <f t="shared" si="0"/>
        <v>1824</v>
      </c>
      <c r="J13">
        <f t="shared" si="0"/>
        <v>3469</v>
      </c>
      <c r="K13">
        <f t="shared" si="0"/>
        <v>2866</v>
      </c>
      <c r="L13">
        <f t="shared" si="0"/>
        <v>2159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0334-89D8-4CD8-B0DA-79D84F2C2A8C}">
  <dimension ref="A1:Q28"/>
  <sheetViews>
    <sheetView workbookViewId="0">
      <selection activeCell="P29" sqref="P29"/>
    </sheetView>
  </sheetViews>
  <sheetFormatPr baseColWidth="10" defaultColWidth="8.83203125" defaultRowHeight="15" x14ac:dyDescent="0.2"/>
  <cols>
    <col min="1" max="1" width="28" customWidth="1"/>
    <col min="10" max="10" width="10.1640625" customWidth="1"/>
  </cols>
  <sheetData>
    <row r="1" spans="1:17" x14ac:dyDescent="0.2">
      <c r="A1" t="str">
        <f>FrCshFl!A1</f>
        <v>Data Year - Fiscal</v>
      </c>
      <c r="B1">
        <f>FrCshFl!B1</f>
        <v>2008</v>
      </c>
      <c r="C1">
        <f>FrCshFl!C1</f>
        <v>2009</v>
      </c>
      <c r="D1">
        <f>FrCshFl!D1</f>
        <v>2010</v>
      </c>
      <c r="E1">
        <f>FrCshFl!E1</f>
        <v>2011</v>
      </c>
      <c r="F1">
        <f>FrCshFl!F1</f>
        <v>2012</v>
      </c>
      <c r="G1">
        <f>FrCshFl!G1</f>
        <v>2013</v>
      </c>
      <c r="H1">
        <f>FrCshFl!H1</f>
        <v>2014</v>
      </c>
      <c r="I1">
        <f>FrCshFl!I1</f>
        <v>2015</v>
      </c>
      <c r="J1">
        <f>FrCshFl!J1</f>
        <v>2016</v>
      </c>
      <c r="K1">
        <f>FrCshFl!K1</f>
        <v>2017</v>
      </c>
      <c r="L1">
        <f>FrCshFl!L1</f>
        <v>2018</v>
      </c>
    </row>
    <row r="2" spans="1:17" x14ac:dyDescent="0.2">
      <c r="A2" t="str">
        <f>FrCshFl!A2</f>
        <v>Ticker Symbol</v>
      </c>
      <c r="B2" t="str">
        <f>FrCshFl!B2</f>
        <v>BSX</v>
      </c>
      <c r="C2" t="str">
        <f>FrCshFl!C2</f>
        <v>BSX</v>
      </c>
      <c r="D2" t="str">
        <f>FrCshFl!D2</f>
        <v>BSX</v>
      </c>
      <c r="E2" t="str">
        <f>FrCshFl!E2</f>
        <v>BSX</v>
      </c>
      <c r="F2" t="str">
        <f>FrCshFl!F2</f>
        <v>BSX</v>
      </c>
      <c r="G2" t="str">
        <f>FrCshFl!G2</f>
        <v>BSX</v>
      </c>
      <c r="H2" t="str">
        <f>FrCshFl!H2</f>
        <v>BSX</v>
      </c>
      <c r="I2" t="str">
        <f>FrCshFl!I2</f>
        <v>BSX</v>
      </c>
      <c r="J2" t="str">
        <f>FrCshFl!J2</f>
        <v>BSX</v>
      </c>
      <c r="K2" t="str">
        <f>FrCshFl!K2</f>
        <v>BSX</v>
      </c>
      <c r="L2" t="str">
        <f>FrCshFl!L2</f>
        <v>BSX</v>
      </c>
    </row>
    <row r="3" spans="1:17" x14ac:dyDescent="0.2">
      <c r="A3" t="str">
        <f>FrCshFl!A3</f>
        <v>ISO Currency Code</v>
      </c>
      <c r="B3" t="str">
        <f>FrCshFl!B3</f>
        <v>USD</v>
      </c>
      <c r="C3" t="str">
        <f>FrCshFl!C3</f>
        <v>USD</v>
      </c>
      <c r="D3" t="str">
        <f>FrCshFl!D3</f>
        <v>USD</v>
      </c>
      <c r="E3" t="str">
        <f>FrCshFl!E3</f>
        <v>USD</v>
      </c>
      <c r="F3" t="str">
        <f>FrCshFl!F3</f>
        <v>USD</v>
      </c>
      <c r="G3" t="str">
        <f>FrCshFl!G3</f>
        <v>USD</v>
      </c>
      <c r="H3" t="str">
        <f>FrCshFl!H3</f>
        <v>USD</v>
      </c>
      <c r="I3" t="str">
        <f>FrCshFl!I3</f>
        <v>USD</v>
      </c>
      <c r="J3" t="str">
        <f>FrCshFl!J3</f>
        <v>USD</v>
      </c>
      <c r="K3" t="str">
        <f>FrCshFl!K3</f>
        <v>USD</v>
      </c>
      <c r="L3" t="str">
        <f>FrCshFl!L3</f>
        <v>USD</v>
      </c>
    </row>
    <row r="4" spans="1:17" x14ac:dyDescent="0.2">
      <c r="A4" t="str">
        <f>FrCshFl!A4</f>
        <v>Sales</v>
      </c>
      <c r="B4">
        <f>FrCshFl!B4</f>
        <v>8050</v>
      </c>
      <c r="C4">
        <f>FrCshFl!C4</f>
        <v>8188</v>
      </c>
      <c r="D4">
        <f>FrCshFl!D4</f>
        <v>7806</v>
      </c>
      <c r="E4">
        <f>FrCshFl!E4</f>
        <v>7622</v>
      </c>
      <c r="F4">
        <f>FrCshFl!F4</f>
        <v>7249</v>
      </c>
      <c r="G4">
        <f>FrCshFl!G4</f>
        <v>7143</v>
      </c>
      <c r="H4">
        <f>FrCshFl!H4</f>
        <v>7380</v>
      </c>
      <c r="I4">
        <f>FrCshFl!I4</f>
        <v>7477</v>
      </c>
      <c r="J4">
        <f>FrCshFl!J4</f>
        <v>8386</v>
      </c>
      <c r="K4">
        <f>FrCshFl!K4</f>
        <v>9048</v>
      </c>
      <c r="L4">
        <f>FrCshFl!L4</f>
        <v>9823</v>
      </c>
    </row>
    <row r="6" spans="1:17" x14ac:dyDescent="0.2">
      <c r="N6" s="25" t="s">
        <v>35</v>
      </c>
      <c r="O6" s="25" t="s">
        <v>36</v>
      </c>
      <c r="P6" s="25" t="s">
        <v>37</v>
      </c>
      <c r="Q6" s="25" t="s">
        <v>38</v>
      </c>
    </row>
    <row r="7" spans="1:17" x14ac:dyDescent="0.2">
      <c r="A7" t="str">
        <f>FrCshFl!A7</f>
        <v>Earnings Before Interest and Taxes</v>
      </c>
      <c r="B7" s="24">
        <f>FrCshFl!B7/PerFCF!$B$4</f>
        <v>0.16086956521739129</v>
      </c>
      <c r="C7" s="24">
        <f>FrCshFl!C7/PerFCF!$C$4</f>
        <v>0.15962383976551051</v>
      </c>
      <c r="D7" s="24">
        <f>FrCshFl!D7/PerFCF!$D$4</f>
        <v>0.13399948757366129</v>
      </c>
      <c r="E7" s="24">
        <f>FrCshFl!E7/PerFCF!$E$4</f>
        <v>0.13631592757806349</v>
      </c>
      <c r="F7" s="24">
        <f>FrCshFl!F7/PerFCF!$F$4</f>
        <v>0.13312180990481445</v>
      </c>
      <c r="G7" s="24">
        <f>FrCshFl!G7/PerFCF!$G$4</f>
        <v>0.12697746045079097</v>
      </c>
      <c r="H7" s="24">
        <f>FrCshFl!H7/PerFCF!$H$4</f>
        <v>0.14308943089430895</v>
      </c>
      <c r="I7" s="24">
        <f>FrCshFl!I7/PerFCF!$I$4</f>
        <v>0.15714858900628595</v>
      </c>
      <c r="J7" s="24">
        <f>FrCshFl!J7/PerFCF!$J$4</f>
        <v>0.17600763176723111</v>
      </c>
      <c r="K7" s="24">
        <f>FrCshFl!K7/PerFCF!$K$4</f>
        <v>0.18711317418213971</v>
      </c>
      <c r="L7" s="24">
        <f>FrCshFl!L7/PerFCF!$L$4</f>
        <v>0.19403440904000815</v>
      </c>
      <c r="N7" s="5">
        <f>AVERAGE(B7:L7)</f>
        <v>0.15530012048910963</v>
      </c>
      <c r="O7" s="24">
        <f>_xlfn.STDEV.S(B7:L7)</f>
        <v>2.2916401620798905E-2</v>
      </c>
      <c r="P7" s="5">
        <f>N7-O7</f>
        <v>0.13238371886831071</v>
      </c>
      <c r="Q7" s="5">
        <f>N7+O7</f>
        <v>0.17821652210990854</v>
      </c>
    </row>
    <row r="8" spans="1:17" x14ac:dyDescent="0.2">
      <c r="A8" t="str">
        <f>FrCshFl!A8</f>
        <v>Income Taxes - Total</v>
      </c>
      <c r="B8" s="24">
        <f>FrCshFl!B8/PerFCF!$B$4</f>
        <v>6.2111801242236027E-4</v>
      </c>
      <c r="C8" s="24">
        <f>FrCshFl!C8/PerFCF!$C$4</f>
        <v>-3.456277479237909E-2</v>
      </c>
      <c r="D8" s="24">
        <f>FrCshFl!D8/PerFCF!$D$4</f>
        <v>2.5621316935690495E-4</v>
      </c>
      <c r="E8" s="24">
        <f>FrCshFl!E8/PerFCF!$E$4</f>
        <v>2.6371031225400157E-2</v>
      </c>
      <c r="F8" s="24">
        <f>FrCshFl!F8/PerFCF!$F$4</f>
        <v>-5.3800524210235899E-3</v>
      </c>
      <c r="G8" s="24">
        <f>FrCshFl!G8/PerFCF!$G$4</f>
        <v>-1.4279714405711887E-2</v>
      </c>
      <c r="H8" s="24">
        <f>FrCshFl!H8/PerFCF!$H$4</f>
        <v>-5.2845528455284556E-2</v>
      </c>
      <c r="I8" s="24">
        <f>FrCshFl!I8/PerFCF!$I$4</f>
        <v>-5.4968570282198745E-2</v>
      </c>
      <c r="J8" s="24">
        <f>FrCshFl!J8/PerFCF!$J$4</f>
        <v>-2.0271881707607919E-2</v>
      </c>
      <c r="K8" s="24">
        <f>FrCshFl!K8/PerFCF!$K$4</f>
        <v>9.1622458001768353E-2</v>
      </c>
      <c r="L8" s="24">
        <f>FrCshFl!L8/PerFCF!$L$4</f>
        <v>-2.5348671485289628E-2</v>
      </c>
      <c r="N8" s="5">
        <f t="shared" ref="N8:N13" si="0">AVERAGE(B8:L8)</f>
        <v>-8.0714884673225122E-3</v>
      </c>
      <c r="O8" s="24">
        <f t="shared" ref="O8:O13" si="1">_xlfn.STDEV.S(B8:L8)</f>
        <v>4.082775757205518E-2</v>
      </c>
      <c r="P8" s="5">
        <f t="shared" ref="P8:P13" si="2">N8-O8</f>
        <v>-4.8899246039377689E-2</v>
      </c>
      <c r="Q8" s="5">
        <f t="shared" ref="Q8:Q13" si="3">N8+O8</f>
        <v>3.2756269104732672E-2</v>
      </c>
    </row>
    <row r="9" spans="1:17" x14ac:dyDescent="0.2">
      <c r="A9" t="str">
        <f>FrCshFl!A9</f>
        <v>Depreciation and Amortization</v>
      </c>
      <c r="B9" s="24">
        <f>FrCshFl!B9/PerFCF!$B$4</f>
        <v>0.10732919254658385</v>
      </c>
      <c r="C9" s="24">
        <f>FrCshFl!C9/PerFCF!$C$4</f>
        <v>0.10185637518319492</v>
      </c>
      <c r="D9" s="24">
        <f>FrCshFl!D9/PerFCF!$D$4</f>
        <v>0.10453497309761722</v>
      </c>
      <c r="E9" s="24">
        <f>FrCshFl!E9/PerFCF!$E$4</f>
        <v>9.4069797953293094E-2</v>
      </c>
      <c r="F9" s="24">
        <f>FrCshFl!F9/PerFCF!$F$4</f>
        <v>9.421989239895158E-2</v>
      </c>
      <c r="G9" s="24">
        <f>FrCshFl!G9/PerFCF!$G$4</f>
        <v>9.6458070838583224E-2</v>
      </c>
      <c r="H9" s="24">
        <f>FrCshFl!H9/PerFCF!$H$4</f>
        <v>9.8238482384823841E-2</v>
      </c>
      <c r="I9" s="24">
        <f>FrCshFl!I9/PerFCF!$I$4</f>
        <v>0.1024475056840979</v>
      </c>
      <c r="J9" s="24">
        <f>FrCshFl!J9/PerFCF!$J$4</f>
        <v>9.6589554018602433E-2</v>
      </c>
      <c r="K9" s="24">
        <f>FrCshFl!K9/PerFCF!$K$4</f>
        <v>9.2506631299734743E-2</v>
      </c>
      <c r="L9" s="24">
        <f>FrCshFl!L9/PerFCF!$L$4</f>
        <v>9.1112694696121349E-2</v>
      </c>
      <c r="N9" s="5">
        <f t="shared" si="0"/>
        <v>9.8123924554691294E-2</v>
      </c>
      <c r="O9" s="24">
        <f t="shared" si="1"/>
        <v>5.2535156415120998E-3</v>
      </c>
      <c r="P9" s="5">
        <f t="shared" si="2"/>
        <v>9.28704089131792E-2</v>
      </c>
      <c r="Q9" s="5">
        <f t="shared" si="3"/>
        <v>0.10337744019620339</v>
      </c>
    </row>
    <row r="10" spans="1:17" x14ac:dyDescent="0.2">
      <c r="A10" t="str">
        <f>FrCshFl!A10</f>
        <v>Capital Expenditures</v>
      </c>
      <c r="B10" s="24">
        <f>FrCshFl!B10/PerFCF!$B$4</f>
        <v>4.4968944099378884E-2</v>
      </c>
      <c r="C10" s="24">
        <f>FrCshFl!C10/PerFCF!$C$4</f>
        <v>3.8104543234000976E-2</v>
      </c>
      <c r="D10" s="24">
        <f>FrCshFl!D10/PerFCF!$D$4</f>
        <v>3.4844991032539074E-2</v>
      </c>
      <c r="E10" s="24">
        <f>FrCshFl!E10/PerFCF!$E$4</f>
        <v>3.9884544738913674E-2</v>
      </c>
      <c r="F10" s="24">
        <f>FrCshFl!F10/PerFCF!$F$4</f>
        <v>3.1176714029521314E-2</v>
      </c>
      <c r="G10" s="24">
        <f>FrCshFl!G10/PerFCF!$G$4</f>
        <v>3.4299314013719724E-2</v>
      </c>
      <c r="H10" s="24">
        <f>FrCshFl!H10/PerFCF!$H$4</f>
        <v>3.5094850948509483E-2</v>
      </c>
      <c r="I10" s="24">
        <f>FrCshFl!I10/PerFCF!$I$4</f>
        <v>3.3034639561321383E-2</v>
      </c>
      <c r="J10" s="24">
        <f>FrCshFl!J10/PerFCF!$J$4</f>
        <v>4.4836632482709277E-2</v>
      </c>
      <c r="K10" s="24">
        <f>FrCshFl!K10/PerFCF!$K$4</f>
        <v>3.5256410256410256E-2</v>
      </c>
      <c r="L10" s="24">
        <f>FrCshFl!L10/PerFCF!$L$4</f>
        <v>3.2169398350809328E-2</v>
      </c>
      <c r="N10" s="5">
        <f t="shared" si="0"/>
        <v>3.6697362067984858E-2</v>
      </c>
      <c r="O10" s="24">
        <f t="shared" si="1"/>
        <v>4.743700324454132E-3</v>
      </c>
      <c r="P10" s="5">
        <f t="shared" si="2"/>
        <v>3.1953661743530724E-2</v>
      </c>
      <c r="Q10" s="5">
        <f t="shared" si="3"/>
        <v>4.1441062392438992E-2</v>
      </c>
    </row>
    <row r="11" spans="1:17" x14ac:dyDescent="0.2">
      <c r="A11" t="str">
        <f>FrCshFl!A11</f>
        <v>Change in Working Capital</v>
      </c>
      <c r="B11" s="24">
        <f>FrCshFl!B11/PerFCF!$B$4</f>
        <v>-5.6149068322981367E-2</v>
      </c>
      <c r="C11" s="24">
        <f>FrCshFl!C11/PerFCF!$C$4</f>
        <v>-0.1441133365901319</v>
      </c>
      <c r="D11" s="24">
        <f>FrCshFl!D11/PerFCF!$D$4</f>
        <v>-4.2275172943889317E-3</v>
      </c>
      <c r="E11" s="24">
        <f>FrCshFl!E11/PerFCF!$E$4</f>
        <v>3.8310154815009184E-2</v>
      </c>
      <c r="F11" s="24">
        <f>FrCshFl!F11/PerFCF!$F$4</f>
        <v>-6.6216029797213413E-3</v>
      </c>
      <c r="G11" s="24">
        <f>FrCshFl!G11/PerFCF!$G$4</f>
        <v>-8.81982360352793E-3</v>
      </c>
      <c r="H11" s="24">
        <f>FrCshFl!H11/PerFCF!$H$4</f>
        <v>-5.7859078590785908E-2</v>
      </c>
      <c r="I11" s="24">
        <f>FrCshFl!I11/PerFCF!$I$4</f>
        <v>3.7581917881503279E-2</v>
      </c>
      <c r="J11" s="24">
        <f>FrCshFl!J11/PerFCF!$J$4</f>
        <v>-0.16563319818745528</v>
      </c>
      <c r="K11" s="24">
        <f>FrCshFl!K11/PerFCF!$K$4</f>
        <v>-0.16401414677276746</v>
      </c>
      <c r="L11" s="24">
        <f>FrCshFl!L11/PerFCF!$L$4</f>
        <v>5.8536088771251146E-2</v>
      </c>
      <c r="N11" s="5">
        <f t="shared" si="0"/>
        <v>-4.3000873715817865E-2</v>
      </c>
      <c r="O11" s="24">
        <f t="shared" si="1"/>
        <v>8.2286246597488982E-2</v>
      </c>
      <c r="P11" s="5">
        <f t="shared" si="2"/>
        <v>-0.12528712031330685</v>
      </c>
      <c r="Q11" s="5">
        <f t="shared" si="3"/>
        <v>3.9285372881671117E-2</v>
      </c>
    </row>
    <row r="12" spans="1:17" x14ac:dyDescent="0.2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N12" s="5"/>
      <c r="O12" s="24"/>
      <c r="P12" s="5"/>
      <c r="Q12" s="5"/>
    </row>
    <row r="13" spans="1:17" x14ac:dyDescent="0.2">
      <c r="A13" t="str">
        <f>FrCshFl!A13</f>
        <v>Free Cash Flow</v>
      </c>
      <c r="B13" s="24">
        <f>FrCshFl!B13/PerFCF!$B$4</f>
        <v>0.27875776397515528</v>
      </c>
      <c r="C13" s="24">
        <f>FrCshFl!C13/PerFCF!$C$4</f>
        <v>0.40205178309721545</v>
      </c>
      <c r="D13" s="24">
        <f>FrCshFl!D13/PerFCF!$D$4</f>
        <v>0.20766077376377146</v>
      </c>
      <c r="E13" s="24">
        <f>FrCshFl!E13/PerFCF!$E$4</f>
        <v>0.12581999475203359</v>
      </c>
      <c r="F13" s="24">
        <f>FrCshFl!F13/PerFCF!$F$4</f>
        <v>0.20816664367498966</v>
      </c>
      <c r="G13" s="24">
        <f>FrCshFl!G13/PerFCF!$G$4</f>
        <v>0.2122357552848943</v>
      </c>
      <c r="H13" s="24">
        <f>FrCshFl!H13/PerFCF!$H$4</f>
        <v>0.31693766937669376</v>
      </c>
      <c r="I13" s="24">
        <f>FrCshFl!I13/PerFCF!$I$4</f>
        <v>0.24394810752975793</v>
      </c>
      <c r="J13" s="24">
        <f>FrCshFl!J13/PerFCF!$J$4</f>
        <v>0.41366563319818744</v>
      </c>
      <c r="K13" s="24">
        <f>FrCshFl!K13/PerFCF!$K$4</f>
        <v>0.31675508399646329</v>
      </c>
      <c r="L13" s="24">
        <f>FrCshFl!L13/PerFCF!$L$4</f>
        <v>0.21979028809935866</v>
      </c>
      <c r="N13" s="5">
        <f t="shared" si="0"/>
        <v>0.26779904515895647</v>
      </c>
      <c r="O13" s="24">
        <f t="shared" si="1"/>
        <v>8.8047671011966838E-2</v>
      </c>
      <c r="P13" s="5">
        <f t="shared" si="2"/>
        <v>0.17975137414698963</v>
      </c>
      <c r="Q13" s="5">
        <f t="shared" si="3"/>
        <v>0.35584671617092334</v>
      </c>
    </row>
    <row r="21" spans="10:14" x14ac:dyDescent="0.2">
      <c r="K21" s="37" t="s">
        <v>35</v>
      </c>
      <c r="L21" s="37" t="s">
        <v>36</v>
      </c>
      <c r="M21" s="37" t="s">
        <v>37</v>
      </c>
      <c r="N21" s="37" t="s">
        <v>38</v>
      </c>
    </row>
    <row r="22" spans="10:14" x14ac:dyDescent="0.2">
      <c r="J22" s="38" t="s">
        <v>66</v>
      </c>
      <c r="K22" s="39">
        <v>0.15530012048910963</v>
      </c>
      <c r="L22" s="47">
        <v>2.2916401620798905E-2</v>
      </c>
      <c r="M22" s="39">
        <v>0.13238371886831071</v>
      </c>
      <c r="N22" s="40">
        <v>0.17821652210990854</v>
      </c>
    </row>
    <row r="23" spans="10:14" x14ac:dyDescent="0.2">
      <c r="J23" s="41" t="s">
        <v>67</v>
      </c>
      <c r="K23" s="42">
        <v>-8.0714884673225122E-3</v>
      </c>
      <c r="L23" s="48">
        <v>4.082775757205518E-2</v>
      </c>
      <c r="M23" s="42">
        <v>-4.8899246039377689E-2</v>
      </c>
      <c r="N23" s="43">
        <v>3.2756269104732672E-2</v>
      </c>
    </row>
    <row r="24" spans="10:14" x14ac:dyDescent="0.2">
      <c r="J24" s="41" t="s">
        <v>65</v>
      </c>
      <c r="K24" s="42">
        <v>9.8123924554691294E-2</v>
      </c>
      <c r="L24" s="48">
        <v>5.2535156415120998E-3</v>
      </c>
      <c r="M24" s="42">
        <v>9.28704089131792E-2</v>
      </c>
      <c r="N24" s="43">
        <v>0.10337744019620339</v>
      </c>
    </row>
    <row r="25" spans="10:14" x14ac:dyDescent="0.2">
      <c r="J25" s="41" t="s">
        <v>64</v>
      </c>
      <c r="K25" s="42">
        <v>3.6697362067984858E-2</v>
      </c>
      <c r="L25" s="48">
        <v>4.743700324454132E-3</v>
      </c>
      <c r="M25" s="42">
        <v>3.1953661743530724E-2</v>
      </c>
      <c r="N25" s="43">
        <v>4.1441062392438992E-2</v>
      </c>
    </row>
    <row r="26" spans="10:14" x14ac:dyDescent="0.2">
      <c r="J26" s="41" t="s">
        <v>69</v>
      </c>
      <c r="K26" s="42">
        <v>-4.3000873715817865E-2</v>
      </c>
      <c r="L26" s="48">
        <v>8.2286246597488982E-2</v>
      </c>
      <c r="M26" s="42">
        <v>-0.12528712031330685</v>
      </c>
      <c r="N26" s="43">
        <v>3.9285372881671117E-2</v>
      </c>
    </row>
    <row r="27" spans="10:14" x14ac:dyDescent="0.2">
      <c r="J27" s="41"/>
      <c r="K27" s="42"/>
      <c r="L27" s="48"/>
      <c r="M27" s="42"/>
      <c r="N27" s="43"/>
    </row>
    <row r="28" spans="10:14" x14ac:dyDescent="0.2">
      <c r="J28" s="44" t="s">
        <v>70</v>
      </c>
      <c r="K28" s="45">
        <v>0.26779904515895647</v>
      </c>
      <c r="L28" s="49">
        <v>8.8047671011966838E-2</v>
      </c>
      <c r="M28" s="45">
        <v>0.17975137414698963</v>
      </c>
      <c r="N28" s="46">
        <v>0.35584671617092334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000C-AE0F-AB45-8CB7-536A737220D2}">
  <sheetPr>
    <outlinePr summaryBelow="0"/>
  </sheetPr>
  <dimension ref="B1:G16"/>
  <sheetViews>
    <sheetView showGridLines="0" workbookViewId="0">
      <selection activeCell="B5" sqref="B5:B13"/>
    </sheetView>
  </sheetViews>
  <sheetFormatPr baseColWidth="10" defaultRowHeight="15" outlineLevelRow="1" outlineLevelCol="1" x14ac:dyDescent="0.2"/>
  <cols>
    <col min="2" max="2" width="28.5" customWidth="1"/>
    <col min="3" max="7" width="11.33203125" customWidth="1" outlineLevel="1"/>
  </cols>
  <sheetData>
    <row r="1" spans="2:7" ht="16" thickBot="1" x14ac:dyDescent="0.25"/>
    <row r="2" spans="2:7" ht="16" x14ac:dyDescent="0.2">
      <c r="B2" s="30" t="s">
        <v>55</v>
      </c>
      <c r="C2" s="15"/>
      <c r="D2" s="15"/>
      <c r="E2" s="15"/>
      <c r="F2" s="15"/>
      <c r="G2" s="15"/>
    </row>
    <row r="3" spans="2:7" ht="16" collapsed="1" x14ac:dyDescent="0.2">
      <c r="B3" s="29"/>
      <c r="C3" s="16" t="s">
        <v>57</v>
      </c>
      <c r="D3" s="16" t="s">
        <v>49</v>
      </c>
      <c r="E3" s="16" t="s">
        <v>51</v>
      </c>
      <c r="F3" s="16" t="s">
        <v>53</v>
      </c>
      <c r="G3" s="16" t="s">
        <v>54</v>
      </c>
    </row>
    <row r="4" spans="2:7" ht="36" hidden="1" outlineLevel="1" x14ac:dyDescent="0.2">
      <c r="B4" s="31"/>
      <c r="C4" s="9"/>
      <c r="D4" s="17" t="s">
        <v>52</v>
      </c>
      <c r="E4" s="17" t="s">
        <v>52</v>
      </c>
      <c r="F4" s="17" t="s">
        <v>52</v>
      </c>
      <c r="G4" s="17" t="s">
        <v>52</v>
      </c>
    </row>
    <row r="5" spans="2:7" x14ac:dyDescent="0.2">
      <c r="B5" s="32" t="s">
        <v>56</v>
      </c>
      <c r="C5" s="12"/>
      <c r="D5" s="12"/>
      <c r="E5" s="12"/>
      <c r="F5" s="12"/>
      <c r="G5" s="12"/>
    </row>
    <row r="6" spans="2:7" outlineLevel="1" x14ac:dyDescent="0.2">
      <c r="B6" s="31" t="s">
        <v>32</v>
      </c>
      <c r="C6" s="9">
        <v>8201.52</v>
      </c>
      <c r="D6" s="34">
        <v>7203</v>
      </c>
      <c r="E6" s="34">
        <v>7203</v>
      </c>
      <c r="F6" s="34">
        <v>9200</v>
      </c>
      <c r="G6" s="34">
        <v>9200</v>
      </c>
    </row>
    <row r="7" spans="2:7" outlineLevel="1" x14ac:dyDescent="0.2">
      <c r="B7" s="31" t="s">
        <v>70</v>
      </c>
      <c r="C7" s="27">
        <v>2196.3592248520799</v>
      </c>
      <c r="D7" s="35">
        <v>1295</v>
      </c>
      <c r="E7" s="35">
        <v>2563</v>
      </c>
      <c r="F7" s="35">
        <v>2196.3592248520799</v>
      </c>
      <c r="G7" s="35">
        <v>3274</v>
      </c>
    </row>
    <row r="8" spans="2:7" x14ac:dyDescent="0.2">
      <c r="B8" s="32" t="s">
        <v>58</v>
      </c>
      <c r="C8" s="12"/>
      <c r="D8" s="12"/>
      <c r="E8" s="12"/>
      <c r="F8" s="12"/>
      <c r="G8" s="12"/>
    </row>
    <row r="9" spans="2:7" outlineLevel="1" x14ac:dyDescent="0.2">
      <c r="B9" s="31" t="str">
        <f>FCFFore!A8</f>
        <v>Earnings Before Interest and Taxes</v>
      </c>
      <c r="C9" s="27">
        <v>1273.6970441938399</v>
      </c>
      <c r="D9" s="27">
        <v>1273.6970441938399</v>
      </c>
      <c r="E9" s="27">
        <v>1273.6970441938399</v>
      </c>
      <c r="F9" s="27">
        <v>1273.6970441938399</v>
      </c>
      <c r="G9" s="27">
        <v>1273.6970441938399</v>
      </c>
    </row>
    <row r="10" spans="2:7" outlineLevel="1" x14ac:dyDescent="0.2">
      <c r="B10" s="31" t="str">
        <f>FCFFore!A9</f>
        <v>Income Taxes - Total</v>
      </c>
      <c r="C10" s="27">
        <v>-66.198474094514907</v>
      </c>
      <c r="D10" s="27">
        <v>-66.198474094514907</v>
      </c>
      <c r="E10" s="27">
        <v>-66.198474094514907</v>
      </c>
      <c r="F10" s="27">
        <v>-66.198474094514907</v>
      </c>
      <c r="G10" s="27">
        <v>-66.198474094514907</v>
      </c>
    </row>
    <row r="11" spans="2:7" outlineLevel="1" x14ac:dyDescent="0.2">
      <c r="B11" s="31" t="str">
        <f>FCFFore!A10</f>
        <v>Depreciation and Amortization</v>
      </c>
      <c r="C11" s="27">
        <v>804.76532971379197</v>
      </c>
      <c r="D11" s="27">
        <v>804.76532971379197</v>
      </c>
      <c r="E11" s="27">
        <v>804.76532971379197</v>
      </c>
      <c r="F11" s="27">
        <v>804.76532971379197</v>
      </c>
      <c r="G11" s="27">
        <v>804.76532971379197</v>
      </c>
    </row>
    <row r="12" spans="2:7" outlineLevel="1" x14ac:dyDescent="0.2">
      <c r="B12" s="31" t="str">
        <f>FCFFore!A11</f>
        <v>Capital Expenditures</v>
      </c>
      <c r="C12" s="27">
        <v>300.974148947819</v>
      </c>
      <c r="D12" s="27">
        <v>300.974148947819</v>
      </c>
      <c r="E12" s="27">
        <v>300.974148947819</v>
      </c>
      <c r="F12" s="27">
        <v>300.974148947819</v>
      </c>
      <c r="G12" s="27">
        <v>300.974148947819</v>
      </c>
    </row>
    <row r="13" spans="2:7" ht="16" outlineLevel="1" thickBot="1" x14ac:dyDescent="0.25">
      <c r="B13" s="33" t="str">
        <f>FCFFore!A12</f>
        <v>Change in Working Capital</v>
      </c>
      <c r="C13" s="28">
        <v>-352.67252579775499</v>
      </c>
      <c r="D13" s="28">
        <v>-352.67252579775499</v>
      </c>
      <c r="E13" s="28">
        <v>-352.67252579775499</v>
      </c>
      <c r="F13" s="28">
        <v>-352.67252579775499</v>
      </c>
      <c r="G13" s="28">
        <v>-352.67252579775499</v>
      </c>
    </row>
    <row r="14" spans="2:7" x14ac:dyDescent="0.2">
      <c r="B14" t="s">
        <v>59</v>
      </c>
    </row>
    <row r="15" spans="2:7" x14ac:dyDescent="0.2">
      <c r="B15" t="s">
        <v>60</v>
      </c>
    </row>
    <row r="16" spans="2:7" x14ac:dyDescent="0.2">
      <c r="B16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E9A3-1B92-464B-8722-2958EC68B021}">
  <sheetPr>
    <outlinePr summaryBelow="0"/>
  </sheetPr>
  <dimension ref="B1:G16"/>
  <sheetViews>
    <sheetView showGridLines="0" workbookViewId="0">
      <selection activeCell="B2" sqref="B2:G13"/>
    </sheetView>
  </sheetViews>
  <sheetFormatPr baseColWidth="10" defaultRowHeight="15" outlineLevelRow="1" outlineLevelCol="1" x14ac:dyDescent="0.2"/>
  <cols>
    <col min="2" max="2" width="30.33203125" customWidth="1"/>
    <col min="3" max="7" width="11.33203125" bestFit="1" customWidth="1" outlineLevel="1"/>
  </cols>
  <sheetData>
    <row r="1" spans="2:7" ht="16" thickBot="1" x14ac:dyDescent="0.25"/>
    <row r="2" spans="2:7" ht="16" x14ac:dyDescent="0.2">
      <c r="B2" s="59" t="s">
        <v>81</v>
      </c>
      <c r="C2" s="15"/>
      <c r="D2" s="15"/>
      <c r="E2" s="15"/>
      <c r="F2" s="15"/>
      <c r="G2" s="15"/>
    </row>
    <row r="3" spans="2:7" ht="16" collapsed="1" x14ac:dyDescent="0.2">
      <c r="B3" s="58" t="s">
        <v>78</v>
      </c>
      <c r="C3" s="16" t="s">
        <v>57</v>
      </c>
      <c r="D3" s="16" t="s">
        <v>49</v>
      </c>
      <c r="E3" s="16" t="s">
        <v>51</v>
      </c>
      <c r="F3" s="16" t="s">
        <v>53</v>
      </c>
      <c r="G3" s="16" t="s">
        <v>54</v>
      </c>
    </row>
    <row r="4" spans="2:7" ht="72" hidden="1" outlineLevel="1" x14ac:dyDescent="0.2">
      <c r="B4" s="60"/>
      <c r="C4" s="9"/>
      <c r="D4" s="17" t="s">
        <v>77</v>
      </c>
      <c r="E4" s="17" t="s">
        <v>77</v>
      </c>
      <c r="F4" s="17" t="s">
        <v>77</v>
      </c>
      <c r="G4" s="17" t="s">
        <v>77</v>
      </c>
    </row>
    <row r="5" spans="2:7" x14ac:dyDescent="0.2">
      <c r="B5" s="32" t="s">
        <v>56</v>
      </c>
      <c r="C5" s="12"/>
      <c r="D5" s="12"/>
      <c r="E5" s="12"/>
      <c r="F5" s="12"/>
      <c r="G5" s="12"/>
    </row>
    <row r="6" spans="2:7" outlineLevel="1" x14ac:dyDescent="0.2">
      <c r="B6" s="31" t="s">
        <v>32</v>
      </c>
      <c r="C6" s="27">
        <v>9773.7099999999991</v>
      </c>
      <c r="D6" s="35">
        <v>8721</v>
      </c>
      <c r="E6" s="35">
        <v>8721</v>
      </c>
      <c r="F6" s="35">
        <v>10827</v>
      </c>
      <c r="G6" s="35">
        <v>10827</v>
      </c>
    </row>
    <row r="7" spans="2:7" outlineLevel="1" x14ac:dyDescent="0.2">
      <c r="B7" s="31" t="s">
        <v>70</v>
      </c>
      <c r="C7" s="27">
        <v>2617.3902056605398</v>
      </c>
      <c r="D7" s="35">
        <v>1568</v>
      </c>
      <c r="E7" s="35">
        <v>3103</v>
      </c>
      <c r="F7" s="35">
        <v>2196.3592248520799</v>
      </c>
      <c r="G7" s="35">
        <v>3274</v>
      </c>
    </row>
    <row r="8" spans="2:7" x14ac:dyDescent="0.2">
      <c r="B8" s="32" t="s">
        <v>58</v>
      </c>
      <c r="C8" s="12"/>
      <c r="D8" s="12"/>
      <c r="E8" s="12"/>
      <c r="F8" s="12"/>
      <c r="G8" s="12"/>
    </row>
    <row r="9" spans="2:7" outlineLevel="1" x14ac:dyDescent="0.2">
      <c r="B9" s="31" t="str">
        <f>FCFFore!A8</f>
        <v>Earnings Before Interest and Taxes</v>
      </c>
      <c r="C9" s="27">
        <v>1517.85834062562</v>
      </c>
      <c r="D9" s="27">
        <v>1517.85834062562</v>
      </c>
      <c r="E9" s="27">
        <v>1517.85834062562</v>
      </c>
      <c r="F9" s="27">
        <v>1517.85834062562</v>
      </c>
      <c r="G9" s="27">
        <v>1517.85834062562</v>
      </c>
    </row>
    <row r="10" spans="2:7" outlineLevel="1" x14ac:dyDescent="0.2">
      <c r="B10" s="31" t="str">
        <f>FCFFore!A9</f>
        <v>Income Taxes - Total</v>
      </c>
      <c r="C10" s="27">
        <v>-78.888387547954693</v>
      </c>
      <c r="D10" s="27">
        <v>-78.888387547954693</v>
      </c>
      <c r="E10" s="27">
        <v>-78.888387547954693</v>
      </c>
      <c r="F10" s="27">
        <v>-78.888387547954693</v>
      </c>
      <c r="G10" s="27">
        <v>-78.888387547954693</v>
      </c>
    </row>
    <row r="11" spans="2:7" outlineLevel="1" x14ac:dyDescent="0.2">
      <c r="B11" s="31" t="str">
        <f>FCFFore!A10</f>
        <v>Depreciation and Amortization</v>
      </c>
      <c r="C11" s="27">
        <v>959.03478265943204</v>
      </c>
      <c r="D11" s="27">
        <v>959.03478265943204</v>
      </c>
      <c r="E11" s="27">
        <v>959.03478265943204</v>
      </c>
      <c r="F11" s="27">
        <v>959.03478265943204</v>
      </c>
      <c r="G11" s="27">
        <v>959.03478265943204</v>
      </c>
    </row>
    <row r="12" spans="2:7" outlineLevel="1" x14ac:dyDescent="0.2">
      <c r="B12" s="31" t="str">
        <f>FCFFore!A11</f>
        <v>Capital Expenditures</v>
      </c>
      <c r="C12" s="27">
        <v>358.66937461748398</v>
      </c>
      <c r="D12" s="27">
        <v>358.66937461748398</v>
      </c>
      <c r="E12" s="27">
        <v>358.66937461748398</v>
      </c>
      <c r="F12" s="27">
        <v>358.66937461748398</v>
      </c>
      <c r="G12" s="27">
        <v>358.66937461748398</v>
      </c>
    </row>
    <row r="13" spans="2:7" ht="16" outlineLevel="1" thickBot="1" x14ac:dyDescent="0.25">
      <c r="B13" s="33" t="str">
        <f>FCFFore!A12</f>
        <v>Change in Working Capital</v>
      </c>
      <c r="C13" s="28">
        <v>-420.27806944502601</v>
      </c>
      <c r="D13" s="28">
        <v>-420.27806944502601</v>
      </c>
      <c r="E13" s="28">
        <v>-420.27806944502601</v>
      </c>
      <c r="F13" s="28">
        <v>-420.27806944502601</v>
      </c>
      <c r="G13" s="28">
        <v>-420.27806944502601</v>
      </c>
    </row>
    <row r="14" spans="2:7" x14ac:dyDescent="0.2">
      <c r="B14" t="s">
        <v>59</v>
      </c>
    </row>
    <row r="15" spans="2:7" x14ac:dyDescent="0.2">
      <c r="B15" t="s">
        <v>60</v>
      </c>
    </row>
    <row r="16" spans="2:7" x14ac:dyDescent="0.2">
      <c r="B16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4A65-C4D6-4940-B1AB-5900E1C27EEE}">
  <dimension ref="A1:T14"/>
  <sheetViews>
    <sheetView workbookViewId="0">
      <selection activeCell="J29" sqref="J29"/>
    </sheetView>
  </sheetViews>
  <sheetFormatPr baseColWidth="10" defaultColWidth="8.83203125" defaultRowHeight="15" x14ac:dyDescent="0.2"/>
  <cols>
    <col min="1" max="1" width="26.83203125" bestFit="1" customWidth="1"/>
    <col min="2" max="2" width="10.1640625" bestFit="1" customWidth="1"/>
    <col min="3" max="3" width="11.1640625" bestFit="1" customWidth="1"/>
    <col min="4" max="4" width="9" customWidth="1"/>
    <col min="7" max="7" width="19.33203125" bestFit="1" customWidth="1"/>
    <col min="9" max="9" width="10.1640625" bestFit="1" customWidth="1"/>
  </cols>
  <sheetData>
    <row r="1" spans="1:20" x14ac:dyDescent="0.2">
      <c r="A1" t="s">
        <v>3</v>
      </c>
      <c r="B1">
        <v>2019</v>
      </c>
      <c r="D1" t="s">
        <v>39</v>
      </c>
      <c r="E1" s="6">
        <f>VLOOKUP($B$1,SalesFore!$A$3:$J$127, 5, FALSE)</f>
        <v>9773.7099999999991</v>
      </c>
      <c r="F1" t="s">
        <v>37</v>
      </c>
      <c r="G1" s="26">
        <f>VLOOKUP($B$1,SalesFore!$A$3:$J$127, 9, FALSE)</f>
        <v>8720.6299999999992</v>
      </c>
      <c r="H1" t="s">
        <v>38</v>
      </c>
      <c r="I1" s="26">
        <f>VLOOKUP($B$1,SalesFore!$A$3:$J$127, 10, FALSE)</f>
        <v>10826.78</v>
      </c>
      <c r="L1" t="s">
        <v>3</v>
      </c>
      <c r="M1">
        <v>2019</v>
      </c>
      <c r="O1" t="s">
        <v>39</v>
      </c>
      <c r="P1" s="6">
        <f>VLOOKUP($M$1,SalesFore!$A$3:$J$127, 5, FALSE)</f>
        <v>9773.7099999999991</v>
      </c>
      <c r="Q1" t="s">
        <v>37</v>
      </c>
      <c r="R1" s="26">
        <f>VLOOKUP(M1,SalesFore!$A$3:$J$127, 9, FALSE)</f>
        <v>8720.6299999999992</v>
      </c>
      <c r="S1" t="s">
        <v>38</v>
      </c>
      <c r="T1" s="26">
        <f>VLOOKUP(M1,SalesFore!$A$3:$J$127, 10, FALSE)</f>
        <v>10826.78</v>
      </c>
    </row>
    <row r="2" spans="1:20" x14ac:dyDescent="0.2">
      <c r="A2" s="64" t="s">
        <v>71</v>
      </c>
      <c r="B2" s="64"/>
      <c r="C2" s="64"/>
      <c r="D2" s="64"/>
      <c r="F2" t="s">
        <v>41</v>
      </c>
      <c r="G2" s="26">
        <f>G1*PerFCF!$P$13</f>
        <v>1567.5452259274621</v>
      </c>
      <c r="H2" t="s">
        <v>42</v>
      </c>
      <c r="I2" s="26">
        <f>I1*PerFCF!$P$13</f>
        <v>1946.1285825871446</v>
      </c>
      <c r="L2" s="64"/>
      <c r="M2" s="64"/>
      <c r="Q2" t="s">
        <v>41</v>
      </c>
      <c r="R2" s="26">
        <f>R1*PerFCF!$P$13</f>
        <v>1567.5452259274621</v>
      </c>
      <c r="S2" t="s">
        <v>42</v>
      </c>
      <c r="T2" s="26">
        <f>T1*PerFCF!$P$13</f>
        <v>1946.1285825871446</v>
      </c>
    </row>
    <row r="3" spans="1:20" x14ac:dyDescent="0.2">
      <c r="A3" s="64" t="s">
        <v>72</v>
      </c>
      <c r="B3" s="64"/>
      <c r="C3" s="64"/>
      <c r="D3" s="64"/>
      <c r="F3" t="s">
        <v>44</v>
      </c>
      <c r="G3" s="26">
        <f>G1*PerFCF!$Q$13</f>
        <v>3103.2075484416391</v>
      </c>
      <c r="H3" t="s">
        <v>45</v>
      </c>
      <c r="I3" s="26">
        <f>I1*PerFCF!$Q$13</f>
        <v>3852.6741097050294</v>
      </c>
      <c r="L3" s="64"/>
      <c r="M3" s="64"/>
      <c r="Q3" t="s">
        <v>44</v>
      </c>
      <c r="R3" s="26">
        <f>R1*PerFCF!$Q$13</f>
        <v>3103.2075484416391</v>
      </c>
      <c r="S3" t="s">
        <v>45</v>
      </c>
      <c r="T3" s="26">
        <f>T1*PerFCF!$Q$13</f>
        <v>3852.6741097050294</v>
      </c>
    </row>
    <row r="4" spans="1:20" ht="37" customHeight="1" x14ac:dyDescent="0.2">
      <c r="A4" s="66" t="s">
        <v>73</v>
      </c>
      <c r="B4" s="66"/>
      <c r="C4" s="66"/>
      <c r="D4" s="66"/>
    </row>
    <row r="5" spans="1:20" x14ac:dyDescent="0.2">
      <c r="A5" t="s">
        <v>3</v>
      </c>
      <c r="B5" s="54">
        <f>M1</f>
        <v>2019</v>
      </c>
      <c r="C5" s="55">
        <f>M5</f>
        <v>2023</v>
      </c>
      <c r="D5" s="55">
        <f>M9</f>
        <v>2028</v>
      </c>
      <c r="G5" s="54">
        <v>2019</v>
      </c>
      <c r="L5" t="s">
        <v>3</v>
      </c>
      <c r="M5">
        <v>2023</v>
      </c>
      <c r="O5" t="s">
        <v>39</v>
      </c>
      <c r="P5" s="6">
        <f>VLOOKUP(M5,SalesFore!$A$3:$J$127, 5, FALSE)</f>
        <v>11345.89</v>
      </c>
      <c r="Q5" t="s">
        <v>37</v>
      </c>
      <c r="R5" s="26">
        <f>VLOOKUP(M5,SalesFore!$A$3:$J$127, 9, FALSE)</f>
        <v>10225.450000000001</v>
      </c>
      <c r="S5" t="s">
        <v>38</v>
      </c>
      <c r="T5" s="26">
        <f>VLOOKUP(M5,SalesFore!$A$3:$J$127, 10, FALSE)</f>
        <v>12466.34</v>
      </c>
    </row>
    <row r="6" spans="1:20" x14ac:dyDescent="0.2">
      <c r="A6" t="s">
        <v>32</v>
      </c>
      <c r="B6" s="56">
        <f>P1</f>
        <v>9773.7099999999991</v>
      </c>
      <c r="C6" s="57">
        <f>P5</f>
        <v>11345.89</v>
      </c>
      <c r="D6" s="57">
        <f>P9</f>
        <v>13311.13</v>
      </c>
      <c r="G6" s="56">
        <v>9773.7099999999991</v>
      </c>
      <c r="L6" s="64"/>
      <c r="M6" s="64"/>
      <c r="Q6" t="s">
        <v>41</v>
      </c>
      <c r="R6" s="26">
        <f>R5*PerFCF!$P$13</f>
        <v>1838.0386887713353</v>
      </c>
      <c r="S6" t="s">
        <v>42</v>
      </c>
      <c r="T6" s="26">
        <f>T5*PerFCF!$P$13</f>
        <v>2240.8417455835829</v>
      </c>
    </row>
    <row r="7" spans="1:20" x14ac:dyDescent="0.2">
      <c r="B7" s="57"/>
      <c r="C7" s="57"/>
      <c r="D7" s="57"/>
      <c r="G7" s="57"/>
      <c r="L7" s="64"/>
      <c r="M7" s="64"/>
      <c r="Q7" t="s">
        <v>44</v>
      </c>
      <c r="R7" s="26">
        <f>R5*PerFCF!$Q$13</f>
        <v>3638.6928038699684</v>
      </c>
      <c r="S7" t="s">
        <v>45</v>
      </c>
      <c r="T7" s="26">
        <f>T5*PerFCF!$Q$13</f>
        <v>4436.1061516702284</v>
      </c>
    </row>
    <row r="8" spans="1:20" x14ac:dyDescent="0.2">
      <c r="A8" t="str">
        <f>PerFCF!A7</f>
        <v>Earnings Before Interest and Taxes</v>
      </c>
      <c r="B8" s="56">
        <f>$P$1*PerFCF!N7</f>
        <v>1517.8583406256155</v>
      </c>
      <c r="C8" s="56">
        <f>$P$5*PerFCF!N7</f>
        <v>1762.0180840561839</v>
      </c>
      <c r="D8" s="56">
        <f>$P$9*PerFCF!N7</f>
        <v>2067.2200928462016</v>
      </c>
      <c r="G8" s="56">
        <f>$P$1*PerFCF!N7</f>
        <v>1517.8583406256155</v>
      </c>
    </row>
    <row r="9" spans="1:20" x14ac:dyDescent="0.2">
      <c r="A9" t="str">
        <f>PerFCF!A8</f>
        <v>Income Taxes - Total</v>
      </c>
      <c r="B9" s="56">
        <f>$P$1*PerFCF!N8</f>
        <v>-78.888387547954707</v>
      </c>
      <c r="C9" s="56">
        <f>$P$5*PerFCF!N8</f>
        <v>-91.578220286509818</v>
      </c>
      <c r="D9" s="56">
        <f>$P$9*PerFCF!N8</f>
        <v>-107.44063228203071</v>
      </c>
      <c r="G9" s="56">
        <f>$P$1*PerFCF!N8</f>
        <v>-78.888387547954707</v>
      </c>
      <c r="L9" t="s">
        <v>3</v>
      </c>
      <c r="M9">
        <v>2028</v>
      </c>
      <c r="O9" t="s">
        <v>39</v>
      </c>
      <c r="P9" s="6">
        <f>VLOOKUP(M9,SalesFore!$A$3:$J$127, 5, FALSE)</f>
        <v>13311.13</v>
      </c>
      <c r="Q9" t="s">
        <v>37</v>
      </c>
      <c r="R9" s="26">
        <f>VLOOKUP(M9,SalesFore!$A$3:$J$127, 9, FALSE)</f>
        <v>12091.75</v>
      </c>
      <c r="S9" t="s">
        <v>38</v>
      </c>
      <c r="T9" s="26">
        <f>VLOOKUP(M9,SalesFore!$A$3:$J$127, 10, FALSE)</f>
        <v>14530.5</v>
      </c>
    </row>
    <row r="10" spans="1:20" x14ac:dyDescent="0.2">
      <c r="A10" t="str">
        <f>PerFCF!A9</f>
        <v>Depreciation and Amortization</v>
      </c>
      <c r="B10" s="56">
        <f>$P$1*PerFCF!N9</f>
        <v>959.03478265943181</v>
      </c>
      <c r="C10" s="56">
        <f>$P$5*PerFCF!N9</f>
        <v>1113.3032543658264</v>
      </c>
      <c r="D10" s="56">
        <f>$P$9*PerFCF!N9</f>
        <v>1306.1403158576879</v>
      </c>
      <c r="G10" s="56">
        <f>$P$1*PerFCF!N9</f>
        <v>959.03478265943181</v>
      </c>
      <c r="L10" s="64"/>
      <c r="M10" s="64"/>
      <c r="Q10" t="s">
        <v>41</v>
      </c>
      <c r="R10" s="26">
        <f>R9*PerFCF!$P$13</f>
        <v>2173.5086783418619</v>
      </c>
      <c r="S10" t="s">
        <v>42</v>
      </c>
      <c r="T10" s="26">
        <f>T9*PerFCF!$P$13</f>
        <v>2611.8773420428329</v>
      </c>
    </row>
    <row r="11" spans="1:20" x14ac:dyDescent="0.2">
      <c r="A11" t="str">
        <f>PerFCF!A10</f>
        <v>Capital Expenditures</v>
      </c>
      <c r="B11" s="56">
        <f>$P$1*PerFCF!N10</f>
        <v>358.66937461748427</v>
      </c>
      <c r="C11" s="56">
        <f>$P$5*PerFCF!N10</f>
        <v>416.3642333135287</v>
      </c>
      <c r="D11" s="56">
        <f>$P$9*PerFCF!N10</f>
        <v>488.48335714401526</v>
      </c>
      <c r="G11" s="56">
        <f>$P$1*PerFCF!N10</f>
        <v>358.66937461748427</v>
      </c>
      <c r="L11" s="64"/>
      <c r="M11" s="64"/>
      <c r="Q11" t="s">
        <v>44</v>
      </c>
      <c r="R11" s="26">
        <f>R9*PerFCF!$Q$13</f>
        <v>4302.8095302597621</v>
      </c>
      <c r="S11" t="s">
        <v>45</v>
      </c>
      <c r="T11" s="26">
        <f>T9*PerFCF!$Q$13</f>
        <v>5170.6307093216019</v>
      </c>
    </row>
    <row r="12" spans="1:20" x14ac:dyDescent="0.2">
      <c r="A12" t="str">
        <f>PerFCF!A11</f>
        <v>Change in Working Capital</v>
      </c>
      <c r="B12" s="56">
        <f>$P$1*PerFCF!N11</f>
        <v>-420.27806944502618</v>
      </c>
      <c r="C12" s="56">
        <f>$P$5*PerFCF!N11</f>
        <v>-487.88318308356071</v>
      </c>
      <c r="D12" s="56">
        <f>$P$9*PerFCF!N11</f>
        <v>-572.39022014483464</v>
      </c>
      <c r="G12" s="56">
        <f>$P$1*PerFCF!N11</f>
        <v>-420.27806944502618</v>
      </c>
    </row>
    <row r="13" spans="1:20" x14ac:dyDescent="0.2">
      <c r="B13" s="56"/>
      <c r="C13" s="56"/>
      <c r="D13" s="56"/>
      <c r="G13" s="56"/>
    </row>
    <row r="14" spans="1:20" x14ac:dyDescent="0.2">
      <c r="A14" t="str">
        <f>PerFCF!A13</f>
        <v>Free Cash Flow</v>
      </c>
      <c r="B14" s="56">
        <f>$P$1*PerFCF!N13</f>
        <v>2617.3902056605443</v>
      </c>
      <c r="C14" s="56">
        <f>$P$5*PerFCF!N13</f>
        <v>3038.4185084785527</v>
      </c>
      <c r="D14" s="56">
        <f>$P$9*PerFCF!N13</f>
        <v>3564.7079039867399</v>
      </c>
      <c r="G14" s="56">
        <v>2617.3902056605398</v>
      </c>
    </row>
  </sheetData>
  <scenarios current="3" sqref="G8 G9 G10 G11 G12">
    <scenario name="S1" locked="1" count="2" user="Microsoft Office User" comment="Created by Microsoft Office User on 2/27/2020_x000a_Modified by Microsoft Office User on 3/3/2020">
      <inputCells r="G6" val="8721"/>
      <inputCells r="G14" val="1568" numFmtId="164"/>
    </scenario>
    <scenario name="S2" locked="1" count="2" user="Microsoft Office User" comment="Created by Microsoft Office User on 2/27/2020_x000a_Modified by Microsoft Office User on 3/3/2020">
      <inputCells r="G6" val="8721"/>
      <inputCells r="G14" val="3103" numFmtId="164"/>
    </scenario>
    <scenario name="S3" locked="1" count="2" user="Microsoft Office User" comment="Created by Microsoft Office User on 2/27/2020_x000a_Modified by Microsoft Office User on 3/3/2020">
      <inputCells r="G6" val="10827"/>
      <inputCells r="G14" val="2196.35922485208" numFmtId="164"/>
    </scenario>
    <scenario name="S4" locked="1" count="2" user="Microsoft Office User" comment="Created by Microsoft Office User on 2/27/2020_x000a_Modified by Microsoft Office User on 3/3/2020">
      <inputCells r="G6" val="10827"/>
      <inputCells r="G14" val="3274" numFmtId="164"/>
    </scenario>
  </scenarios>
  <mergeCells count="9">
    <mergeCell ref="L2:M2"/>
    <mergeCell ref="L3:M3"/>
    <mergeCell ref="A2:D2"/>
    <mergeCell ref="A3:D3"/>
    <mergeCell ref="L6:M6"/>
    <mergeCell ref="L7:M7"/>
    <mergeCell ref="L10:M10"/>
    <mergeCell ref="L11:M11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SalesFore</vt:lpstr>
      <vt:lpstr>BalData</vt:lpstr>
      <vt:lpstr>WrkCap</vt:lpstr>
      <vt:lpstr>PerCap</vt:lpstr>
      <vt:lpstr>Scenario Summary</vt:lpstr>
      <vt:lpstr>Scenario Summary 4</vt:lpstr>
      <vt:lpstr>BalFore</vt:lpstr>
      <vt:lpstr>CshData</vt:lpstr>
      <vt:lpstr>FrCshFl</vt:lpstr>
      <vt:lpstr>PerFCF</vt:lpstr>
      <vt:lpstr>Scenario Summary 2</vt:lpstr>
      <vt:lpstr>Scenario Summary 3</vt:lpstr>
      <vt:lpstr>FCFFore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ruiz</dc:creator>
  <cp:keywords/>
  <dc:description/>
  <cp:lastModifiedBy>Microsoft Office User</cp:lastModifiedBy>
  <cp:revision/>
  <dcterms:created xsi:type="dcterms:W3CDTF">2020-01-31T20:07:37Z</dcterms:created>
  <dcterms:modified xsi:type="dcterms:W3CDTF">2020-03-11T02:53:05Z</dcterms:modified>
  <cp:category/>
  <cp:contentStatus/>
</cp:coreProperties>
</file>