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ManagerialFin/Project 4/"/>
    </mc:Choice>
  </mc:AlternateContent>
  <xr:revisionPtr revIDLastSave="0" documentId="13_ncr:1_{C76CDC7A-34E3-4D49-8C06-B4DF9B782FB5}" xr6:coauthVersionLast="45" xr6:coauthVersionMax="45" xr10:uidLastSave="{00000000-0000-0000-0000-000000000000}"/>
  <bookViews>
    <workbookView xWindow="0" yWindow="460" windowWidth="28800" windowHeight="16160" activeTab="1" xr2:uid="{79F98B83-A357-4FA7-A600-2F6020E74E93}"/>
  </bookViews>
  <sheets>
    <sheet name="StudentData" sheetId="2" state="veryHidden" r:id="rId1"/>
    <sheet name="Bonds" sheetId="3" r:id="rId2"/>
    <sheet name="StkRtrn" sheetId="4" r:id="rId3"/>
    <sheet name="Reg" sheetId="5" r:id="rId4"/>
    <sheet name="WACC" sheetId="6" r:id="rId5"/>
    <sheet name="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6" l="1"/>
  <c r="B5" i="6"/>
  <c r="B4" i="6"/>
  <c r="B25" i="5"/>
  <c r="B24" i="5"/>
  <c r="G3" i="3" l="1"/>
  <c r="H3" i="3" s="1"/>
  <c r="G11" i="3"/>
  <c r="H11" i="3" s="1"/>
  <c r="G5" i="3"/>
  <c r="H5" i="3" s="1"/>
  <c r="G7" i="3"/>
  <c r="H7" i="3" s="1"/>
  <c r="G4" i="3"/>
  <c r="H4" i="3" s="1"/>
  <c r="G6" i="3"/>
  <c r="H6" i="3" s="1"/>
  <c r="G8" i="3"/>
  <c r="H8" i="3" s="1"/>
  <c r="G10" i="3"/>
  <c r="H10" i="3" s="1"/>
  <c r="G12" i="3"/>
  <c r="H12" i="3" s="1"/>
  <c r="G9" i="3"/>
  <c r="H9" i="3" s="1"/>
  <c r="I4" i="3" l="1"/>
  <c r="J4" i="3" s="1"/>
  <c r="I7" i="3"/>
  <c r="J7" i="3" s="1"/>
  <c r="I5" i="3"/>
  <c r="J5" i="3" s="1"/>
  <c r="I12" i="3"/>
  <c r="J12" i="3" s="1"/>
  <c r="I6" i="3"/>
  <c r="J6" i="3" s="1"/>
  <c r="I9" i="3"/>
  <c r="J9" i="3" s="1"/>
  <c r="I11" i="3"/>
  <c r="J11" i="3" s="1"/>
  <c r="H13" i="3"/>
  <c r="I10" i="3" l="1"/>
  <c r="J10" i="3" s="1"/>
  <c r="I8" i="3"/>
  <c r="J8" i="3" s="1"/>
  <c r="I3" i="3"/>
  <c r="J3" i="3" s="1"/>
  <c r="J13" i="3" s="1"/>
  <c r="B7" i="6" s="1"/>
  <c r="B8" i="6" s="1"/>
</calcChain>
</file>

<file path=xl/sharedStrings.xml><?xml version="1.0" encoding="utf-8"?>
<sst xmlns="http://schemas.openxmlformats.org/spreadsheetml/2006/main" count="127" uniqueCount="66">
  <si>
    <t>Jorge</t>
  </si>
  <si>
    <t>Ruiz</t>
  </si>
  <si>
    <t>80572714</t>
  </si>
  <si>
    <t>#</t>
  </si>
  <si>
    <t>Bond</t>
  </si>
  <si>
    <t>Maturity</t>
  </si>
  <si>
    <t>YTM</t>
  </si>
  <si>
    <t>Price</t>
  </si>
  <si>
    <t>Offering Outstanding</t>
  </si>
  <si>
    <t>Bond Count</t>
  </si>
  <si>
    <t>Value</t>
  </si>
  <si>
    <t>Yield Contribution</t>
  </si>
  <si>
    <t>Stock Price</t>
  </si>
  <si>
    <t>Mkt Rtrn</t>
  </si>
  <si>
    <t>Expected Return</t>
  </si>
  <si>
    <t>Market Cap</t>
  </si>
  <si>
    <t>Tax Rate</t>
  </si>
  <si>
    <t>Value of Equity</t>
  </si>
  <si>
    <t>Value of Debt</t>
  </si>
  <si>
    <t>Return Equity</t>
  </si>
  <si>
    <t>Return Debt</t>
  </si>
  <si>
    <t>WACC</t>
  </si>
  <si>
    <t>Lng Trm Debt</t>
  </si>
  <si>
    <t>BSX.GE</t>
  </si>
  <si>
    <t>BSX4039299</t>
  </si>
  <si>
    <t>BSX4243438</t>
  </si>
  <si>
    <t>BSX4602368</t>
  </si>
  <si>
    <t>BSX4800731</t>
  </si>
  <si>
    <t>BSX4800732</t>
  </si>
  <si>
    <t>BSX4800733</t>
  </si>
  <si>
    <t>BSX4801033</t>
  </si>
  <si>
    <t>BSX4801034</t>
  </si>
  <si>
    <t>BSX.GJ</t>
  </si>
  <si>
    <t>% Value</t>
  </si>
  <si>
    <t>Names Date</t>
  </si>
  <si>
    <t>Ticker Symbol</t>
  </si>
  <si>
    <t>Returns</t>
  </si>
  <si>
    <t>Shares Outstanding</t>
  </si>
  <si>
    <t>BSX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</si>
  <si>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</si>
  <si>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</si>
  <si>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</si>
  <si>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</si>
  <si>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</si>
  <si>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</si>
  <si>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</si>
  <si>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</si>
  <si>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</si>
  <si>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</si>
  <si>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</si>
  <si>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</si>
  <si>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</si>
  <si>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</si>
  <si>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</si>
  <si>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</si>
  <si>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</si>
  <si>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</si>
  <si>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</si>
  <si>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</si>
  <si>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</si>
  <si>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</si>
  <si>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</si>
  <si>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</si>
  <si>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S&amp;P</t>
  </si>
  <si>
    <t>Table 1 -  WACC</t>
  </si>
  <si>
    <t>Table - 1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</si>
</sst>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6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22" fontId="0" fillId="0" borderId="0" xfId="0" applyNumberFormat="1"/>
    <xf numFmtId="14" fontId="0" fillId="0" borderId="0" xfId="0" applyNumberFormat="1"/>
    <xf numFmtId="10" fontId="0" fillId="0" borderId="0" xfId="0" applyNumberFormat="1"/>
    <xf numFmtId="43" fontId="0" fillId="0" borderId="0" xfId="1" applyFont="1" applyFill="1"/>
    <xf numFmtId="44" fontId="0" fillId="0" borderId="0" xfId="2" applyFont="1" applyFill="1"/>
    <xf numFmtId="44" fontId="0" fillId="0" borderId="0" xfId="2" applyFont="1"/>
    <xf numFmtId="44" fontId="2" fillId="0" borderId="0" xfId="2" applyFont="1"/>
    <xf numFmtId="1" fontId="0" fillId="0" borderId="0" xfId="1" applyNumberFormat="1" applyFont="1" applyFill="1" applyAlignment="1">
      <alignment horizontal="center"/>
    </xf>
    <xf numFmtId="0" fontId="2" fillId="0" borderId="0" xfId="0" applyFont="1"/>
    <xf numFmtId="44" fontId="0" fillId="0" borderId="0" xfId="0" applyNumberFormat="1" applyFill="1"/>
    <xf numFmtId="10" fontId="0" fillId="0" borderId="0" xfId="3" applyNumberFormat="1" applyFont="1" applyFill="1"/>
    <xf numFmtId="10" fontId="0" fillId="0" borderId="0" xfId="0" applyNumberFormat="1" applyFill="1"/>
    <xf numFmtId="164" fontId="0" fillId="0" borderId="0" xfId="0" applyNumberFormat="1" applyFill="1"/>
    <xf numFmtId="0" fontId="0" fillId="0" borderId="1" xfId="0" applyBorder="1"/>
    <xf numFmtId="14" fontId="0" fillId="0" borderId="1" xfId="0" applyNumberFormat="1" applyBorder="1"/>
    <xf numFmtId="10" fontId="0" fillId="0" borderId="1" xfId="0" applyNumberFormat="1" applyBorder="1"/>
    <xf numFmtId="44" fontId="0" fillId="0" borderId="1" xfId="2" applyFont="1" applyBorder="1"/>
    <xf numFmtId="1" fontId="0" fillId="0" borderId="1" xfId="1" applyNumberFormat="1" applyFont="1" applyFill="1" applyBorder="1" applyAlignment="1">
      <alignment horizontal="center"/>
    </xf>
    <xf numFmtId="44" fontId="0" fillId="0" borderId="1" xfId="2" applyFont="1" applyFill="1" applyBorder="1"/>
    <xf numFmtId="10" fontId="0" fillId="0" borderId="1" xfId="3" applyNumberFormat="1" applyFont="1" applyFill="1" applyBorder="1"/>
    <xf numFmtId="164" fontId="0" fillId="0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Continuous"/>
    </xf>
    <xf numFmtId="9" fontId="0" fillId="0" borderId="0" xfId="0" applyNumberFormat="1"/>
    <xf numFmtId="9" fontId="0" fillId="0" borderId="0" xfId="0" applyNumberFormat="1" applyFill="1"/>
    <xf numFmtId="0" fontId="5" fillId="0" borderId="0" xfId="0" applyFont="1"/>
    <xf numFmtId="166" fontId="0" fillId="0" borderId="0" xfId="0" applyNumberFormat="1" applyFill="1"/>
    <xf numFmtId="166" fontId="0" fillId="0" borderId="0" xfId="1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8759-287B-4734-B3EC-0F951D93AB6F}">
  <dimension ref="A1:A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s="1">
        <v>43915.712071759262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EEE4-F96E-4D64-8B83-AC1164B659F6}">
  <dimension ref="A1:J13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11" bestFit="1" customWidth="1"/>
    <col min="5" max="5" width="10.1640625" bestFit="1" customWidth="1"/>
    <col min="6" max="6" width="13.6640625" bestFit="1" customWidth="1"/>
    <col min="7" max="7" width="8.6640625" customWidth="1"/>
    <col min="8" max="8" width="13.6640625" bestFit="1" customWidth="1"/>
    <col min="10" max="10" width="12.1640625" customWidth="1"/>
  </cols>
  <sheetData>
    <row r="1" spans="1:10" ht="15" customHeight="1" x14ac:dyDescent="0.2">
      <c r="A1" s="37" t="s">
        <v>65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2" x14ac:dyDescent="0.2">
      <c r="A2" s="24" t="s">
        <v>3</v>
      </c>
      <c r="B2" s="24" t="s">
        <v>4</v>
      </c>
      <c r="C2" s="24" t="s">
        <v>5</v>
      </c>
      <c r="D2" s="24" t="s">
        <v>6</v>
      </c>
      <c r="E2" s="24" t="s">
        <v>7</v>
      </c>
      <c r="F2" s="24" t="s">
        <v>8</v>
      </c>
      <c r="G2" s="24" t="s">
        <v>9</v>
      </c>
      <c r="H2" s="24" t="s">
        <v>10</v>
      </c>
      <c r="I2" s="24" t="s">
        <v>33</v>
      </c>
      <c r="J2" s="24" t="s">
        <v>11</v>
      </c>
    </row>
    <row r="3" spans="1:10" x14ac:dyDescent="0.2">
      <c r="A3" s="23">
        <v>1</v>
      </c>
      <c r="B3" t="s">
        <v>24</v>
      </c>
      <c r="C3" s="2">
        <v>45200</v>
      </c>
      <c r="D3" s="3">
        <v>4.07E-2</v>
      </c>
      <c r="E3" s="6">
        <v>1001.7</v>
      </c>
      <c r="F3" s="6">
        <v>243571</v>
      </c>
      <c r="G3" s="8">
        <f t="shared" ref="G3:G12" si="0">F3/1000</f>
        <v>243.571</v>
      </c>
      <c r="H3" s="5">
        <f t="shared" ref="H3:H12" si="1">G3*E3</f>
        <v>243985.07070000001</v>
      </c>
      <c r="I3" s="11">
        <f>H3/$H$13</f>
        <v>3.644619181089747E-2</v>
      </c>
      <c r="J3" s="13">
        <f>I3*D3</f>
        <v>1.483360006703527E-3</v>
      </c>
    </row>
    <row r="4" spans="1:10" x14ac:dyDescent="0.2">
      <c r="A4" s="23">
        <v>2</v>
      </c>
      <c r="B4" t="s">
        <v>27</v>
      </c>
      <c r="C4" s="2">
        <v>45352</v>
      </c>
      <c r="D4" s="3">
        <v>3.3590000000000002E-2</v>
      </c>
      <c r="E4" s="6">
        <v>1003.3</v>
      </c>
      <c r="F4" s="6">
        <v>850000</v>
      </c>
      <c r="G4" s="8">
        <f t="shared" si="0"/>
        <v>850</v>
      </c>
      <c r="H4" s="5">
        <f t="shared" si="1"/>
        <v>852805</v>
      </c>
      <c r="I4" s="11">
        <f>H4/$H$13</f>
        <v>0.12739096912003156</v>
      </c>
      <c r="J4" s="13">
        <f t="shared" ref="J4:J12" si="2">I4*D4</f>
        <v>4.2790626527418607E-3</v>
      </c>
    </row>
    <row r="5" spans="1:10" x14ac:dyDescent="0.2">
      <c r="A5" s="23">
        <v>3</v>
      </c>
      <c r="B5" t="s">
        <v>25</v>
      </c>
      <c r="C5" s="2">
        <v>45792</v>
      </c>
      <c r="D5" s="3">
        <v>2.8760000000000001E-2</v>
      </c>
      <c r="E5" s="6">
        <v>1046.2</v>
      </c>
      <c r="F5" s="7">
        <v>522883</v>
      </c>
      <c r="G5" s="8">
        <f t="shared" si="0"/>
        <v>522.88300000000004</v>
      </c>
      <c r="H5" s="5">
        <f t="shared" si="1"/>
        <v>547040.19460000005</v>
      </c>
      <c r="I5" s="11">
        <f>H5/$H$13</f>
        <v>8.1716196009292461E-2</v>
      </c>
      <c r="J5" s="13">
        <f t="shared" si="2"/>
        <v>2.3501577972272511E-3</v>
      </c>
    </row>
    <row r="6" spans="1:10" x14ac:dyDescent="0.2">
      <c r="A6" s="23">
        <v>4</v>
      </c>
      <c r="B6" t="s">
        <v>28</v>
      </c>
      <c r="C6" s="2">
        <v>46082</v>
      </c>
      <c r="D6" s="3">
        <v>3.3110000000000001E-2</v>
      </c>
      <c r="E6" s="6">
        <v>1022.9</v>
      </c>
      <c r="F6" s="6">
        <v>850000</v>
      </c>
      <c r="G6" s="8">
        <f t="shared" si="0"/>
        <v>850</v>
      </c>
      <c r="H6" s="5">
        <f t="shared" si="1"/>
        <v>869465</v>
      </c>
      <c r="I6" s="11">
        <f>H6/$H$13</f>
        <v>0.12987961956830488</v>
      </c>
      <c r="J6" s="13">
        <f t="shared" si="2"/>
        <v>4.3003142039065743E-3</v>
      </c>
    </row>
    <row r="7" spans="1:10" x14ac:dyDescent="0.2">
      <c r="A7" s="23">
        <v>5</v>
      </c>
      <c r="B7" t="s">
        <v>26</v>
      </c>
      <c r="C7" s="2">
        <v>46813</v>
      </c>
      <c r="D7" s="3">
        <v>2.7830000000000001E-2</v>
      </c>
      <c r="E7" s="6">
        <v>1083.8</v>
      </c>
      <c r="F7" s="6">
        <v>433545</v>
      </c>
      <c r="G7" s="8">
        <f t="shared" si="0"/>
        <v>433.54500000000002</v>
      </c>
      <c r="H7" s="5">
        <f t="shared" si="1"/>
        <v>469876.071</v>
      </c>
      <c r="I7" s="11">
        <f>H7/$H$13</f>
        <v>7.018951348901889E-2</v>
      </c>
      <c r="J7" s="13">
        <f t="shared" si="2"/>
        <v>1.9533741603993959E-3</v>
      </c>
    </row>
    <row r="8" spans="1:10" x14ac:dyDescent="0.2">
      <c r="A8" s="23">
        <v>6</v>
      </c>
      <c r="B8" t="s">
        <v>29</v>
      </c>
      <c r="C8" s="2">
        <v>47178</v>
      </c>
      <c r="D8" s="3">
        <v>3.8609999999999998E-2</v>
      </c>
      <c r="E8" s="6">
        <v>1010.2</v>
      </c>
      <c r="F8" s="6">
        <v>850000</v>
      </c>
      <c r="G8" s="8">
        <f t="shared" si="0"/>
        <v>850</v>
      </c>
      <c r="H8" s="5">
        <f t="shared" si="1"/>
        <v>858670</v>
      </c>
      <c r="I8" s="11">
        <f>H8/$H$13</f>
        <v>0.12826707565539308</v>
      </c>
      <c r="J8" s="13">
        <f t="shared" si="2"/>
        <v>4.9523917910547265E-3</v>
      </c>
    </row>
    <row r="9" spans="1:10" x14ac:dyDescent="0.2">
      <c r="A9" s="23">
        <v>7</v>
      </c>
      <c r="B9" s="9" t="s">
        <v>23</v>
      </c>
      <c r="C9" s="2">
        <v>49628</v>
      </c>
      <c r="D9" s="3">
        <v>4.2090000000000002E-2</v>
      </c>
      <c r="E9" s="6">
        <v>1317.6</v>
      </c>
      <c r="F9" s="6">
        <v>350000</v>
      </c>
      <c r="G9" s="8">
        <f t="shared" si="0"/>
        <v>350</v>
      </c>
      <c r="H9" s="5">
        <f t="shared" si="1"/>
        <v>461159.99999999994</v>
      </c>
      <c r="I9" s="11">
        <f>H9/$H$13</f>
        <v>6.8887517450523558E-2</v>
      </c>
      <c r="J9" s="13">
        <f t="shared" si="2"/>
        <v>2.8994756094925366E-3</v>
      </c>
    </row>
    <row r="10" spans="1:10" x14ac:dyDescent="0.2">
      <c r="A10" s="23">
        <v>8</v>
      </c>
      <c r="B10" t="s">
        <v>30</v>
      </c>
      <c r="C10" s="2">
        <v>50830</v>
      </c>
      <c r="D10" s="3">
        <v>4.0620000000000003E-2</v>
      </c>
      <c r="E10" s="6">
        <v>1062.8</v>
      </c>
      <c r="F10" s="6">
        <v>750000</v>
      </c>
      <c r="G10" s="8">
        <f t="shared" si="0"/>
        <v>750</v>
      </c>
      <c r="H10" s="5">
        <f t="shared" si="1"/>
        <v>797100</v>
      </c>
      <c r="I10" s="11">
        <f>H10/$H$13</f>
        <v>0.11906982426882716</v>
      </c>
      <c r="J10" s="13">
        <f t="shared" si="2"/>
        <v>4.83661626179976E-3</v>
      </c>
    </row>
    <row r="11" spans="1:10" x14ac:dyDescent="0.2">
      <c r="A11" s="23">
        <v>9</v>
      </c>
      <c r="B11" t="s">
        <v>32</v>
      </c>
      <c r="C11" s="2">
        <v>51150</v>
      </c>
      <c r="D11" s="3">
        <v>3.3029999999999997E-2</v>
      </c>
      <c r="E11" s="6">
        <v>1588.3</v>
      </c>
      <c r="F11" s="6">
        <v>300000</v>
      </c>
      <c r="G11" s="8">
        <f t="shared" si="0"/>
        <v>300</v>
      </c>
      <c r="H11" s="5">
        <f t="shared" si="1"/>
        <v>476490</v>
      </c>
      <c r="I11" s="11">
        <f>H11/$H$13</f>
        <v>7.1177494123514554E-2</v>
      </c>
      <c r="J11" s="13">
        <f t="shared" si="2"/>
        <v>2.3509926308996855E-3</v>
      </c>
    </row>
    <row r="12" spans="1:10" x14ac:dyDescent="0.2">
      <c r="A12" s="22">
        <v>10</v>
      </c>
      <c r="B12" s="14" t="s">
        <v>31</v>
      </c>
      <c r="C12" s="15">
        <v>54483</v>
      </c>
      <c r="D12" s="16">
        <v>4.002E-2</v>
      </c>
      <c r="E12" s="17">
        <v>1117.8</v>
      </c>
      <c r="F12" s="17">
        <v>1000000</v>
      </c>
      <c r="G12" s="18">
        <f t="shared" si="0"/>
        <v>1000</v>
      </c>
      <c r="H12" s="19">
        <f t="shared" si="1"/>
        <v>1117800</v>
      </c>
      <c r="I12" s="20">
        <f>H12/$H$13</f>
        <v>0.16697559850419647</v>
      </c>
      <c r="J12" s="21">
        <f t="shared" si="2"/>
        <v>6.6823634521379427E-3</v>
      </c>
    </row>
    <row r="13" spans="1:10" x14ac:dyDescent="0.2">
      <c r="H13" s="10">
        <f>SUM(H3:H12)</f>
        <v>6694391.3362999996</v>
      </c>
      <c r="J13" s="13">
        <f>SUM(J3:J12)</f>
        <v>3.6088108566363263E-2</v>
      </c>
    </row>
  </sheetData>
  <sortState xmlns:xlrd2="http://schemas.microsoft.com/office/spreadsheetml/2017/richdata2" ref="A3:J12">
    <sortCondition ref="C3"/>
  </sortState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7A5B-A7E2-4257-89A1-EBE891C57A1A}">
  <dimension ref="A1:E61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2" customWidth="1"/>
    <col min="2" max="2" width="14" customWidth="1"/>
    <col min="3" max="3" width="12" customWidth="1"/>
    <col min="4" max="4" width="19" customWidth="1"/>
    <col min="5" max="5" width="28" customWidth="1"/>
  </cols>
  <sheetData>
    <row r="1" spans="1:5" s="26" customFormat="1" ht="50" customHeight="1" x14ac:dyDescent="0.2">
      <c r="A1" s="25" t="s">
        <v>34</v>
      </c>
      <c r="B1" s="25" t="s">
        <v>35</v>
      </c>
      <c r="C1" s="25" t="s">
        <v>36</v>
      </c>
      <c r="D1" s="25" t="s">
        <v>37</v>
      </c>
      <c r="E1" s="25" t="s">
        <v>63</v>
      </c>
    </row>
    <row r="2" spans="1:5" x14ac:dyDescent="0.2">
      <c r="A2">
        <v>20140131</v>
      </c>
      <c r="B2" t="s">
        <v>38</v>
      </c>
      <c r="C2">
        <v>0.12562400000000001</v>
      </c>
      <c r="D2">
        <v>1335221</v>
      </c>
      <c r="E2">
        <v>-3.5582999999999997E-2</v>
      </c>
    </row>
    <row r="3" spans="1:5" x14ac:dyDescent="0.2">
      <c r="A3">
        <v>20140228</v>
      </c>
      <c r="B3" t="s">
        <v>38</v>
      </c>
      <c r="C3">
        <v>-3.1780999999999997E-2</v>
      </c>
      <c r="D3">
        <v>1324193</v>
      </c>
      <c r="E3">
        <v>4.3117000000000003E-2</v>
      </c>
    </row>
    <row r="4" spans="1:5" x14ac:dyDescent="0.2">
      <c r="A4">
        <v>20140331</v>
      </c>
      <c r="B4" t="s">
        <v>38</v>
      </c>
      <c r="C4">
        <v>3.2060999999999999E-2</v>
      </c>
      <c r="D4">
        <v>1323471</v>
      </c>
      <c r="E4">
        <v>6.9319999999999998E-3</v>
      </c>
    </row>
    <row r="5" spans="1:5" x14ac:dyDescent="0.2">
      <c r="A5">
        <v>20140430</v>
      </c>
      <c r="B5" t="s">
        <v>38</v>
      </c>
      <c r="C5">
        <v>-6.7308000000000007E-2</v>
      </c>
      <c r="D5">
        <v>1323471</v>
      </c>
      <c r="E5">
        <v>6.2009999999999999E-3</v>
      </c>
    </row>
    <row r="6" spans="1:5" x14ac:dyDescent="0.2">
      <c r="A6">
        <v>20140530</v>
      </c>
      <c r="B6" t="s">
        <v>38</v>
      </c>
      <c r="C6">
        <v>1.7446E-2</v>
      </c>
      <c r="D6">
        <v>1322676</v>
      </c>
      <c r="E6">
        <v>2.103E-2</v>
      </c>
    </row>
    <row r="7" spans="1:5" x14ac:dyDescent="0.2">
      <c r="A7">
        <v>20140630</v>
      </c>
      <c r="B7" t="s">
        <v>38</v>
      </c>
      <c r="C7">
        <v>-4.6759999999999996E-3</v>
      </c>
      <c r="D7">
        <v>1322676</v>
      </c>
      <c r="E7">
        <v>1.9057999999999999E-2</v>
      </c>
    </row>
    <row r="8" spans="1:5" x14ac:dyDescent="0.2">
      <c r="A8">
        <v>20140731</v>
      </c>
      <c r="B8" t="s">
        <v>38</v>
      </c>
      <c r="C8">
        <v>7.8299999999999995E-4</v>
      </c>
      <c r="D8">
        <v>1322676</v>
      </c>
      <c r="E8">
        <v>-1.508E-2</v>
      </c>
    </row>
    <row r="9" spans="1:5" x14ac:dyDescent="0.2">
      <c r="A9">
        <v>20140829</v>
      </c>
      <c r="B9" t="s">
        <v>38</v>
      </c>
      <c r="C9">
        <v>-7.8250000000000004E-3</v>
      </c>
      <c r="D9">
        <v>1325708</v>
      </c>
      <c r="E9">
        <v>3.7655000000000001E-2</v>
      </c>
    </row>
    <row r="10" spans="1:5" x14ac:dyDescent="0.2">
      <c r="A10">
        <v>20140930</v>
      </c>
      <c r="B10" t="s">
        <v>38</v>
      </c>
      <c r="C10">
        <v>-6.8612000000000006E-2</v>
      </c>
      <c r="D10">
        <v>1325708</v>
      </c>
      <c r="E10">
        <v>-1.5514E-2</v>
      </c>
    </row>
    <row r="11" spans="1:5" x14ac:dyDescent="0.2">
      <c r="A11">
        <v>20141031</v>
      </c>
      <c r="B11" t="s">
        <v>38</v>
      </c>
      <c r="C11">
        <v>0.124471</v>
      </c>
      <c r="D11">
        <v>1325708</v>
      </c>
      <c r="E11">
        <v>2.3200999999999999E-2</v>
      </c>
    </row>
    <row r="12" spans="1:5" x14ac:dyDescent="0.2">
      <c r="A12">
        <v>20141128</v>
      </c>
      <c r="B12" t="s">
        <v>38</v>
      </c>
      <c r="C12">
        <v>-3.0873000000000001E-2</v>
      </c>
      <c r="D12">
        <v>1326490</v>
      </c>
      <c r="E12">
        <v>2.4534E-2</v>
      </c>
    </row>
    <row r="13" spans="1:5" x14ac:dyDescent="0.2">
      <c r="A13">
        <v>20141231</v>
      </c>
      <c r="B13" t="s">
        <v>38</v>
      </c>
      <c r="C13">
        <v>2.9526E-2</v>
      </c>
      <c r="D13">
        <v>1326490</v>
      </c>
      <c r="E13">
        <v>-4.189E-3</v>
      </c>
    </row>
    <row r="14" spans="1:5" x14ac:dyDescent="0.2">
      <c r="A14">
        <v>20150130</v>
      </c>
      <c r="B14" t="s">
        <v>38</v>
      </c>
      <c r="C14">
        <v>0.11773599999999999</v>
      </c>
      <c r="D14">
        <v>1326490</v>
      </c>
      <c r="E14">
        <v>-3.1040999999999999E-2</v>
      </c>
    </row>
    <row r="15" spans="1:5" x14ac:dyDescent="0.2">
      <c r="A15">
        <v>20150227</v>
      </c>
      <c r="B15" t="s">
        <v>38</v>
      </c>
      <c r="C15">
        <v>0.141121</v>
      </c>
      <c r="D15">
        <v>1330512</v>
      </c>
      <c r="E15">
        <v>5.4892999999999997E-2</v>
      </c>
    </row>
    <row r="16" spans="1:5" x14ac:dyDescent="0.2">
      <c r="A16">
        <v>20150331</v>
      </c>
      <c r="B16" t="s">
        <v>38</v>
      </c>
      <c r="C16">
        <v>5.0296E-2</v>
      </c>
      <c r="D16">
        <v>1339181</v>
      </c>
      <c r="E16">
        <v>-1.7395999999999998E-2</v>
      </c>
    </row>
    <row r="17" spans="1:5" x14ac:dyDescent="0.2">
      <c r="A17">
        <v>20150430</v>
      </c>
      <c r="B17" t="s">
        <v>38</v>
      </c>
      <c r="C17">
        <v>3.9439999999999996E-3</v>
      </c>
      <c r="D17">
        <v>1339181</v>
      </c>
      <c r="E17">
        <v>8.5210000000000008E-3</v>
      </c>
    </row>
    <row r="18" spans="1:5" x14ac:dyDescent="0.2">
      <c r="A18">
        <v>20150529</v>
      </c>
      <c r="B18" t="s">
        <v>38</v>
      </c>
      <c r="C18">
        <v>2.5253000000000001E-2</v>
      </c>
      <c r="D18">
        <v>1340676</v>
      </c>
      <c r="E18">
        <v>1.0491E-2</v>
      </c>
    </row>
    <row r="19" spans="1:5" x14ac:dyDescent="0.2">
      <c r="A19">
        <v>20150630</v>
      </c>
      <c r="B19" t="s">
        <v>38</v>
      </c>
      <c r="C19">
        <v>-3.1199000000000001E-2</v>
      </c>
      <c r="D19">
        <v>1340676</v>
      </c>
      <c r="E19">
        <v>-2.1011999999999999E-2</v>
      </c>
    </row>
    <row r="20" spans="1:5" x14ac:dyDescent="0.2">
      <c r="A20">
        <v>20150731</v>
      </c>
      <c r="B20" t="s">
        <v>38</v>
      </c>
      <c r="C20">
        <v>-2.0338999999999999E-2</v>
      </c>
      <c r="D20">
        <v>1340676</v>
      </c>
      <c r="E20">
        <v>1.9741999999999999E-2</v>
      </c>
    </row>
    <row r="21" spans="1:5" x14ac:dyDescent="0.2">
      <c r="A21">
        <v>20150831</v>
      </c>
      <c r="B21" t="s">
        <v>38</v>
      </c>
      <c r="C21">
        <v>-3.4602000000000001E-2</v>
      </c>
      <c r="D21">
        <v>1343957</v>
      </c>
      <c r="E21">
        <v>-6.2580999999999998E-2</v>
      </c>
    </row>
    <row r="22" spans="1:5" x14ac:dyDescent="0.2">
      <c r="A22">
        <v>20150930</v>
      </c>
      <c r="B22" t="s">
        <v>38</v>
      </c>
      <c r="C22">
        <v>-1.9713000000000001E-2</v>
      </c>
      <c r="D22">
        <v>1343957</v>
      </c>
      <c r="E22">
        <v>-2.6443000000000001E-2</v>
      </c>
    </row>
    <row r="23" spans="1:5" x14ac:dyDescent="0.2">
      <c r="A23">
        <v>20151030</v>
      </c>
      <c r="B23" t="s">
        <v>38</v>
      </c>
      <c r="C23">
        <v>0.113955</v>
      </c>
      <c r="D23">
        <v>1343957</v>
      </c>
      <c r="E23">
        <v>8.2983000000000001E-2</v>
      </c>
    </row>
    <row r="24" spans="1:5" x14ac:dyDescent="0.2">
      <c r="A24">
        <v>20151130</v>
      </c>
      <c r="B24" t="s">
        <v>38</v>
      </c>
      <c r="C24">
        <v>0</v>
      </c>
      <c r="D24">
        <v>1345195</v>
      </c>
      <c r="E24">
        <v>5.0500000000000002E-4</v>
      </c>
    </row>
    <row r="25" spans="1:5" x14ac:dyDescent="0.2">
      <c r="A25">
        <v>20151231</v>
      </c>
      <c r="B25" t="s">
        <v>38</v>
      </c>
      <c r="C25">
        <v>8.7530000000000004E-3</v>
      </c>
      <c r="D25">
        <v>1345195</v>
      </c>
      <c r="E25">
        <v>-1.753E-2</v>
      </c>
    </row>
    <row r="26" spans="1:5" x14ac:dyDescent="0.2">
      <c r="A26">
        <v>20160129</v>
      </c>
      <c r="B26" t="s">
        <v>38</v>
      </c>
      <c r="C26">
        <v>-4.9348999999999997E-2</v>
      </c>
      <c r="D26">
        <v>1345195</v>
      </c>
      <c r="E26">
        <v>-5.0735000000000002E-2</v>
      </c>
    </row>
    <row r="27" spans="1:5" x14ac:dyDescent="0.2">
      <c r="A27">
        <v>20160229</v>
      </c>
      <c r="B27" t="s">
        <v>38</v>
      </c>
      <c r="C27">
        <v>-3.1375E-2</v>
      </c>
      <c r="D27">
        <v>1348346</v>
      </c>
      <c r="E27">
        <v>-4.1279999999999997E-3</v>
      </c>
    </row>
    <row r="28" spans="1:5" x14ac:dyDescent="0.2">
      <c r="A28">
        <v>20160331</v>
      </c>
      <c r="B28" t="s">
        <v>38</v>
      </c>
      <c r="C28">
        <v>0.10777399999999999</v>
      </c>
      <c r="D28">
        <v>1354218</v>
      </c>
      <c r="E28">
        <v>6.5990999999999994E-2</v>
      </c>
    </row>
    <row r="29" spans="1:5" x14ac:dyDescent="0.2">
      <c r="A29">
        <v>20160429</v>
      </c>
      <c r="B29" t="s">
        <v>38</v>
      </c>
      <c r="C29">
        <v>0.16533800000000001</v>
      </c>
      <c r="D29">
        <v>1354218</v>
      </c>
      <c r="E29">
        <v>2.699E-3</v>
      </c>
    </row>
    <row r="30" spans="1:5" x14ac:dyDescent="0.2">
      <c r="A30">
        <v>20160531</v>
      </c>
      <c r="B30" t="s">
        <v>38</v>
      </c>
      <c r="C30">
        <v>3.6040000000000003E-2</v>
      </c>
      <c r="D30">
        <v>1356867</v>
      </c>
      <c r="E30">
        <v>1.5329000000000001E-2</v>
      </c>
    </row>
    <row r="31" spans="1:5" x14ac:dyDescent="0.2">
      <c r="A31">
        <v>20160630</v>
      </c>
      <c r="B31" t="s">
        <v>38</v>
      </c>
      <c r="C31">
        <v>2.9062000000000001E-2</v>
      </c>
      <c r="D31">
        <v>1356867</v>
      </c>
      <c r="E31">
        <v>9.0600000000000001E-4</v>
      </c>
    </row>
    <row r="32" spans="1:5" x14ac:dyDescent="0.2">
      <c r="A32">
        <v>20160729</v>
      </c>
      <c r="B32" t="s">
        <v>38</v>
      </c>
      <c r="C32">
        <v>3.8939000000000001E-2</v>
      </c>
      <c r="D32">
        <v>1356867</v>
      </c>
      <c r="E32">
        <v>3.5610000000000003E-2</v>
      </c>
    </row>
    <row r="33" spans="1:5" x14ac:dyDescent="0.2">
      <c r="A33">
        <v>20160831</v>
      </c>
      <c r="B33" t="s">
        <v>38</v>
      </c>
      <c r="C33">
        <v>-1.8946000000000001E-2</v>
      </c>
      <c r="D33">
        <v>1360743</v>
      </c>
      <c r="E33">
        <v>-1.219E-3</v>
      </c>
    </row>
    <row r="34" spans="1:5" x14ac:dyDescent="0.2">
      <c r="A34">
        <v>20160930</v>
      </c>
      <c r="B34" t="s">
        <v>38</v>
      </c>
      <c r="C34">
        <v>-8.4000000000000003E-4</v>
      </c>
      <c r="D34">
        <v>1360743</v>
      </c>
      <c r="E34">
        <v>-1.2340000000000001E-3</v>
      </c>
    </row>
    <row r="35" spans="1:5" x14ac:dyDescent="0.2">
      <c r="A35">
        <v>20161031</v>
      </c>
      <c r="B35" t="s">
        <v>38</v>
      </c>
      <c r="C35">
        <v>-7.5630000000000003E-2</v>
      </c>
      <c r="D35">
        <v>1360743</v>
      </c>
      <c r="E35">
        <v>-1.9425999999999999E-2</v>
      </c>
    </row>
    <row r="36" spans="1:5" x14ac:dyDescent="0.2">
      <c r="A36">
        <v>20161130</v>
      </c>
      <c r="B36" t="s">
        <v>38</v>
      </c>
      <c r="C36">
        <v>-7.0000000000000007E-2</v>
      </c>
      <c r="D36">
        <v>1361677</v>
      </c>
      <c r="E36">
        <v>3.4174000000000003E-2</v>
      </c>
    </row>
    <row r="37" spans="1:5" x14ac:dyDescent="0.2">
      <c r="A37">
        <v>20161230</v>
      </c>
      <c r="B37" t="s">
        <v>38</v>
      </c>
      <c r="C37">
        <v>5.7185E-2</v>
      </c>
      <c r="D37">
        <v>1361677</v>
      </c>
      <c r="E37">
        <v>1.8200999999999998E-2</v>
      </c>
    </row>
    <row r="38" spans="1:5" x14ac:dyDescent="0.2">
      <c r="A38">
        <v>20170131</v>
      </c>
      <c r="B38" t="s">
        <v>38</v>
      </c>
      <c r="C38">
        <v>0.112344</v>
      </c>
      <c r="D38">
        <v>1361677</v>
      </c>
      <c r="E38">
        <v>1.7884000000000001E-2</v>
      </c>
    </row>
    <row r="39" spans="1:5" x14ac:dyDescent="0.2">
      <c r="A39">
        <v>20170228</v>
      </c>
      <c r="B39" t="s">
        <v>38</v>
      </c>
      <c r="C39">
        <v>2.0365999999999999E-2</v>
      </c>
      <c r="D39">
        <v>1363489</v>
      </c>
      <c r="E39">
        <v>3.7198000000000002E-2</v>
      </c>
    </row>
    <row r="40" spans="1:5" x14ac:dyDescent="0.2">
      <c r="A40">
        <v>20170331</v>
      </c>
      <c r="B40" t="s">
        <v>38</v>
      </c>
      <c r="C40">
        <v>1.3035E-2</v>
      </c>
      <c r="D40">
        <v>1368971</v>
      </c>
      <c r="E40">
        <v>-3.8900000000000002E-4</v>
      </c>
    </row>
    <row r="41" spans="1:5" x14ac:dyDescent="0.2">
      <c r="A41">
        <v>20170428</v>
      </c>
      <c r="B41" t="s">
        <v>38</v>
      </c>
      <c r="C41">
        <v>6.0715999999999999E-2</v>
      </c>
      <c r="D41">
        <v>1368971</v>
      </c>
      <c r="E41">
        <v>9.0910000000000001E-3</v>
      </c>
    </row>
    <row r="42" spans="1:5" x14ac:dyDescent="0.2">
      <c r="A42">
        <v>20170531</v>
      </c>
      <c r="B42" t="s">
        <v>38</v>
      </c>
      <c r="C42">
        <v>2.4639999999999999E-2</v>
      </c>
      <c r="D42">
        <v>1369402</v>
      </c>
      <c r="E42">
        <v>1.1575999999999999E-2</v>
      </c>
    </row>
    <row r="43" spans="1:5" x14ac:dyDescent="0.2">
      <c r="A43">
        <v>20170630</v>
      </c>
      <c r="B43" t="s">
        <v>38</v>
      </c>
      <c r="C43">
        <v>2.5527000000000001E-2</v>
      </c>
      <c r="D43">
        <v>1369402</v>
      </c>
      <c r="E43">
        <v>4.8139999999999997E-3</v>
      </c>
    </row>
    <row r="44" spans="1:5" x14ac:dyDescent="0.2">
      <c r="A44">
        <v>20170731</v>
      </c>
      <c r="B44" t="s">
        <v>38</v>
      </c>
      <c r="C44">
        <v>-3.9682000000000002E-2</v>
      </c>
      <c r="D44">
        <v>1372127</v>
      </c>
      <c r="E44">
        <v>1.9349000000000002E-2</v>
      </c>
    </row>
    <row r="45" spans="1:5" x14ac:dyDescent="0.2">
      <c r="A45">
        <v>20170831</v>
      </c>
      <c r="B45" t="s">
        <v>38</v>
      </c>
      <c r="C45">
        <v>3.4936000000000002E-2</v>
      </c>
      <c r="D45">
        <v>1372127</v>
      </c>
      <c r="E45">
        <v>5.4600000000000004E-4</v>
      </c>
    </row>
    <row r="46" spans="1:5" x14ac:dyDescent="0.2">
      <c r="A46">
        <v>20170929</v>
      </c>
      <c r="B46" t="s">
        <v>38</v>
      </c>
      <c r="C46">
        <v>5.8802E-2</v>
      </c>
      <c r="D46">
        <v>1372127</v>
      </c>
      <c r="E46">
        <v>1.9303000000000001E-2</v>
      </c>
    </row>
    <row r="47" spans="1:5" x14ac:dyDescent="0.2">
      <c r="A47">
        <v>20171031</v>
      </c>
      <c r="B47" t="s">
        <v>38</v>
      </c>
      <c r="C47">
        <v>-3.5310000000000001E-2</v>
      </c>
      <c r="D47">
        <v>1372127</v>
      </c>
      <c r="E47">
        <v>2.2187999999999999E-2</v>
      </c>
    </row>
    <row r="48" spans="1:5" x14ac:dyDescent="0.2">
      <c r="A48">
        <v>20171130</v>
      </c>
      <c r="B48" t="s">
        <v>38</v>
      </c>
      <c r="C48">
        <v>-6.6098000000000004E-2</v>
      </c>
      <c r="D48">
        <v>1373196</v>
      </c>
      <c r="E48">
        <v>2.8083E-2</v>
      </c>
    </row>
    <row r="49" spans="1:5" x14ac:dyDescent="0.2">
      <c r="A49">
        <v>20171229</v>
      </c>
      <c r="B49" t="s">
        <v>38</v>
      </c>
      <c r="C49">
        <v>-5.6696999999999997E-2</v>
      </c>
      <c r="D49">
        <v>1373196</v>
      </c>
      <c r="E49">
        <v>9.8320000000000005E-3</v>
      </c>
    </row>
    <row r="50" spans="1:5" x14ac:dyDescent="0.2">
      <c r="A50">
        <v>20180131</v>
      </c>
      <c r="B50" t="s">
        <v>38</v>
      </c>
      <c r="C50">
        <v>0.12787399999999999</v>
      </c>
      <c r="D50">
        <v>1373196</v>
      </c>
      <c r="E50">
        <v>5.6179E-2</v>
      </c>
    </row>
    <row r="51" spans="1:5" x14ac:dyDescent="0.2">
      <c r="A51">
        <v>20180228</v>
      </c>
      <c r="B51" t="s">
        <v>38</v>
      </c>
      <c r="C51">
        <v>-2.5035999999999999E-2</v>
      </c>
      <c r="D51">
        <v>1374911</v>
      </c>
      <c r="E51">
        <v>-3.8947000000000002E-2</v>
      </c>
    </row>
    <row r="52" spans="1:5" x14ac:dyDescent="0.2">
      <c r="A52">
        <v>20180329</v>
      </c>
      <c r="B52" t="s">
        <v>38</v>
      </c>
      <c r="C52">
        <v>2.2009999999999998E-3</v>
      </c>
      <c r="D52">
        <v>1379495</v>
      </c>
      <c r="E52">
        <v>-2.6884999999999999E-2</v>
      </c>
    </row>
    <row r="53" spans="1:5" x14ac:dyDescent="0.2">
      <c r="A53">
        <v>20180430</v>
      </c>
      <c r="B53" t="s">
        <v>38</v>
      </c>
      <c r="C53">
        <v>5.1243999999999998E-2</v>
      </c>
      <c r="D53">
        <v>1379495</v>
      </c>
      <c r="E53">
        <v>2.7190000000000001E-3</v>
      </c>
    </row>
    <row r="54" spans="1:5" x14ac:dyDescent="0.2">
      <c r="A54">
        <v>20180531</v>
      </c>
      <c r="B54" t="s">
        <v>38</v>
      </c>
      <c r="C54">
        <v>5.8147999999999998E-2</v>
      </c>
      <c r="D54">
        <v>1379811</v>
      </c>
      <c r="E54">
        <v>2.1607999999999999E-2</v>
      </c>
    </row>
    <row r="55" spans="1:5" x14ac:dyDescent="0.2">
      <c r="A55">
        <v>20180629</v>
      </c>
      <c r="B55" t="s">
        <v>38</v>
      </c>
      <c r="C55">
        <v>7.6011999999999996E-2</v>
      </c>
      <c r="D55">
        <v>1379811</v>
      </c>
      <c r="E55">
        <v>4.8419999999999999E-3</v>
      </c>
    </row>
    <row r="56" spans="1:5" x14ac:dyDescent="0.2">
      <c r="A56">
        <v>20180731</v>
      </c>
      <c r="B56" t="s">
        <v>38</v>
      </c>
      <c r="C56">
        <v>2.7829E-2</v>
      </c>
      <c r="D56">
        <v>1382925</v>
      </c>
      <c r="E56">
        <v>3.6021999999999998E-2</v>
      </c>
    </row>
    <row r="57" spans="1:5" x14ac:dyDescent="0.2">
      <c r="A57">
        <v>20180831</v>
      </c>
      <c r="B57" t="s">
        <v>38</v>
      </c>
      <c r="C57">
        <v>5.8018E-2</v>
      </c>
      <c r="D57">
        <v>1382925</v>
      </c>
      <c r="E57">
        <v>3.0263000000000002E-2</v>
      </c>
    </row>
    <row r="58" spans="1:5" x14ac:dyDescent="0.2">
      <c r="A58">
        <v>20180928</v>
      </c>
      <c r="B58" t="s">
        <v>38</v>
      </c>
      <c r="C58">
        <v>8.2677E-2</v>
      </c>
      <c r="D58">
        <v>1382925</v>
      </c>
      <c r="E58">
        <v>4.2940000000000001E-3</v>
      </c>
    </row>
    <row r="59" spans="1:5" x14ac:dyDescent="0.2">
      <c r="A59">
        <v>20181031</v>
      </c>
      <c r="B59" t="s">
        <v>38</v>
      </c>
      <c r="C59">
        <v>-6.1298999999999999E-2</v>
      </c>
      <c r="D59">
        <v>1383801</v>
      </c>
      <c r="E59">
        <v>-6.9403000000000006E-2</v>
      </c>
    </row>
    <row r="60" spans="1:5" x14ac:dyDescent="0.2">
      <c r="A60">
        <v>20181130</v>
      </c>
      <c r="B60" t="s">
        <v>38</v>
      </c>
      <c r="C60">
        <v>4.2334999999999998E-2</v>
      </c>
      <c r="D60">
        <v>1383801</v>
      </c>
      <c r="E60">
        <v>1.7859E-2</v>
      </c>
    </row>
    <row r="61" spans="1:5" x14ac:dyDescent="0.2">
      <c r="A61">
        <v>20181231</v>
      </c>
      <c r="B61" t="s">
        <v>38</v>
      </c>
      <c r="C61">
        <v>-6.1852999999999998E-2</v>
      </c>
      <c r="D61">
        <v>1383801</v>
      </c>
      <c r="E61">
        <v>-9.1776999999999997E-2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B730-C9D6-49E8-A2FA-49A8C6724155}">
  <dimension ref="A1:I25"/>
  <sheetViews>
    <sheetView workbookViewId="0">
      <selection activeCell="F33" sqref="F33"/>
    </sheetView>
  </sheetViews>
  <sheetFormatPr baseColWidth="10" defaultColWidth="8.83203125" defaultRowHeight="15" x14ac:dyDescent="0.2"/>
  <cols>
    <col min="1" max="1" width="15.5" bestFit="1" customWidth="1"/>
    <col min="2" max="2" width="13.6640625" bestFit="1" customWidth="1"/>
  </cols>
  <sheetData>
    <row r="1" spans="1:9" x14ac:dyDescent="0.2">
      <c r="A1" t="s">
        <v>39</v>
      </c>
    </row>
    <row r="2" spans="1:9" ht="16" thickBot="1" x14ac:dyDescent="0.25"/>
    <row r="3" spans="1:9" x14ac:dyDescent="0.2">
      <c r="A3" s="30" t="s">
        <v>40</v>
      </c>
      <c r="B3" s="30"/>
    </row>
    <row r="4" spans="1:9" x14ac:dyDescent="0.2">
      <c r="A4" s="27" t="s">
        <v>41</v>
      </c>
      <c r="B4" s="27">
        <v>0.38214507389813956</v>
      </c>
    </row>
    <row r="5" spans="1:9" x14ac:dyDescent="0.2">
      <c r="A5" s="27" t="s">
        <v>42</v>
      </c>
      <c r="B5" s="27">
        <v>0.14603485750461453</v>
      </c>
    </row>
    <row r="6" spans="1:9" x14ac:dyDescent="0.2">
      <c r="A6" s="27" t="s">
        <v>43</v>
      </c>
      <c r="B6" s="27">
        <v>0.13131132056503894</v>
      </c>
    </row>
    <row r="7" spans="1:9" x14ac:dyDescent="0.2">
      <c r="A7" s="27" t="s">
        <v>44</v>
      </c>
      <c r="B7" s="27">
        <v>5.6481945865382022E-2</v>
      </c>
    </row>
    <row r="8" spans="1:9" ht="16" thickBot="1" x14ac:dyDescent="0.25">
      <c r="A8" s="28" t="s">
        <v>45</v>
      </c>
      <c r="B8" s="28">
        <v>60</v>
      </c>
    </row>
    <row r="10" spans="1:9" ht="16" thickBot="1" x14ac:dyDescent="0.25">
      <c r="A10" t="s">
        <v>46</v>
      </c>
    </row>
    <row r="11" spans="1:9" x14ac:dyDescent="0.2">
      <c r="A11" s="29"/>
      <c r="B11" s="29" t="s">
        <v>51</v>
      </c>
      <c r="C11" s="29" t="s">
        <v>52</v>
      </c>
      <c r="D11" s="29" t="s">
        <v>53</v>
      </c>
      <c r="E11" s="29" t="s">
        <v>54</v>
      </c>
      <c r="F11" s="29" t="s">
        <v>55</v>
      </c>
    </row>
    <row r="12" spans="1:9" x14ac:dyDescent="0.2">
      <c r="A12" s="27" t="s">
        <v>47</v>
      </c>
      <c r="B12" s="27">
        <v>1</v>
      </c>
      <c r="C12" s="27">
        <v>3.1641982164683113E-2</v>
      </c>
      <c r="D12" s="27">
        <v>3.1641982164683113E-2</v>
      </c>
      <c r="E12" s="27">
        <v>9.9184630774474645</v>
      </c>
      <c r="F12" s="27">
        <v>2.5861613362040351E-3</v>
      </c>
    </row>
    <row r="13" spans="1:9" x14ac:dyDescent="0.2">
      <c r="A13" s="27" t="s">
        <v>48</v>
      </c>
      <c r="B13" s="27">
        <v>58</v>
      </c>
      <c r="C13" s="27">
        <v>0.18503219210691682</v>
      </c>
      <c r="D13" s="27">
        <v>3.1902102087399452E-3</v>
      </c>
      <c r="E13" s="27"/>
      <c r="F13" s="27"/>
    </row>
    <row r="14" spans="1:9" ht="16" thickBot="1" x14ac:dyDescent="0.25">
      <c r="A14" s="28" t="s">
        <v>49</v>
      </c>
      <c r="B14" s="28">
        <v>59</v>
      </c>
      <c r="C14" s="28">
        <v>0.21667417427159993</v>
      </c>
      <c r="D14" s="28"/>
      <c r="E14" s="28"/>
      <c r="F14" s="28"/>
    </row>
    <row r="15" spans="1:9" ht="16" thickBot="1" x14ac:dyDescent="0.25"/>
    <row r="16" spans="1:9" x14ac:dyDescent="0.2">
      <c r="A16" s="29"/>
      <c r="B16" s="29" t="s">
        <v>56</v>
      </c>
      <c r="C16" s="29" t="s">
        <v>44</v>
      </c>
      <c r="D16" s="29" t="s">
        <v>57</v>
      </c>
      <c r="E16" s="29" t="s">
        <v>58</v>
      </c>
      <c r="F16" s="29" t="s">
        <v>59</v>
      </c>
      <c r="G16" s="29" t="s">
        <v>60</v>
      </c>
      <c r="H16" s="29" t="s">
        <v>61</v>
      </c>
      <c r="I16" s="29" t="s">
        <v>62</v>
      </c>
    </row>
    <row r="17" spans="1:9" x14ac:dyDescent="0.2">
      <c r="A17" s="27" t="s">
        <v>50</v>
      </c>
      <c r="B17" s="27">
        <v>1.5773519922767203E-2</v>
      </c>
      <c r="C17" s="27">
        <v>7.4076089314651008E-3</v>
      </c>
      <c r="D17" s="27">
        <v>2.129367258544987</v>
      </c>
      <c r="E17" s="27">
        <v>3.7480065801828173E-2</v>
      </c>
      <c r="F17" s="27">
        <v>9.4557960894310795E-4</v>
      </c>
      <c r="G17" s="27">
        <v>3.0601460236591299E-2</v>
      </c>
      <c r="H17" s="27">
        <v>9.4557960894310795E-4</v>
      </c>
      <c r="I17" s="27">
        <v>3.0601460236591299E-2</v>
      </c>
    </row>
    <row r="18" spans="1:9" ht="16" thickBot="1" x14ac:dyDescent="0.25">
      <c r="A18" s="28" t="s">
        <v>63</v>
      </c>
      <c r="B18" s="28">
        <v>0.73618604534926546</v>
      </c>
      <c r="C18" s="28">
        <v>0.23375741205691195</v>
      </c>
      <c r="D18" s="28">
        <v>3.1493591534544767</v>
      </c>
      <c r="E18" s="28">
        <v>2.5861613362039917E-3</v>
      </c>
      <c r="F18" s="28">
        <v>0.26826974658640262</v>
      </c>
      <c r="G18" s="28">
        <v>1.2041023441121284</v>
      </c>
      <c r="H18" s="28">
        <v>0.26826974658640262</v>
      </c>
      <c r="I18" s="28">
        <v>1.2041023441121284</v>
      </c>
    </row>
    <row r="22" spans="1:9" x14ac:dyDescent="0.2">
      <c r="A22" t="s">
        <v>12</v>
      </c>
      <c r="B22">
        <v>34.46</v>
      </c>
    </row>
    <row r="23" spans="1:9" x14ac:dyDescent="0.2">
      <c r="A23" t="s">
        <v>13</v>
      </c>
      <c r="B23" s="31">
        <v>0.1</v>
      </c>
    </row>
    <row r="24" spans="1:9" x14ac:dyDescent="0.2">
      <c r="A24" t="s">
        <v>14</v>
      </c>
      <c r="B24" s="11">
        <f>B17+B18*B23</f>
        <v>8.9392124457693761E-2</v>
      </c>
    </row>
    <row r="25" spans="1:9" x14ac:dyDescent="0.2">
      <c r="A25" t="s">
        <v>15</v>
      </c>
      <c r="B25" s="4">
        <f>B22*StkRtrn!D61</f>
        <v>47685782.460000001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924F-AAAF-4AB3-903B-D1B02D9C2DF2}">
  <dimension ref="A2:H8"/>
  <sheetViews>
    <sheetView workbookViewId="0">
      <selection activeCell="A2" sqref="A2:B8"/>
    </sheetView>
  </sheetViews>
  <sheetFormatPr baseColWidth="10" defaultColWidth="8.83203125" defaultRowHeight="15" x14ac:dyDescent="0.2"/>
  <cols>
    <col min="1" max="1" width="12.33203125" bestFit="1" customWidth="1"/>
    <col min="2" max="2" width="13.6640625" bestFit="1" customWidth="1"/>
  </cols>
  <sheetData>
    <row r="2" spans="1:8" x14ac:dyDescent="0.2">
      <c r="A2" s="36" t="s">
        <v>64</v>
      </c>
      <c r="B2" s="36"/>
      <c r="H2" t="s">
        <v>22</v>
      </c>
    </row>
    <row r="3" spans="1:8" ht="16" x14ac:dyDescent="0.25">
      <c r="A3" t="s">
        <v>16</v>
      </c>
      <c r="B3" s="32">
        <v>0.39</v>
      </c>
      <c r="H3" s="33">
        <v>4803</v>
      </c>
    </row>
    <row r="4" spans="1:8" x14ac:dyDescent="0.2">
      <c r="A4" t="s">
        <v>17</v>
      </c>
      <c r="B4" s="34">
        <f>Reg!B25</f>
        <v>47685782.460000001</v>
      </c>
    </row>
    <row r="5" spans="1:8" x14ac:dyDescent="0.2">
      <c r="A5" t="s">
        <v>18</v>
      </c>
      <c r="B5" s="35">
        <f>H3*1000</f>
        <v>4803000</v>
      </c>
    </row>
    <row r="6" spans="1:8" x14ac:dyDescent="0.2">
      <c r="A6" t="s">
        <v>19</v>
      </c>
      <c r="B6" s="12">
        <f>Reg!B24</f>
        <v>8.9392124457693761E-2</v>
      </c>
    </row>
    <row r="7" spans="1:8" x14ac:dyDescent="0.2">
      <c r="A7" t="s">
        <v>20</v>
      </c>
      <c r="B7" s="11">
        <f>Bonds!J13</f>
        <v>3.6088108566363263E-2</v>
      </c>
    </row>
    <row r="8" spans="1:8" x14ac:dyDescent="0.2">
      <c r="A8" t="s">
        <v>21</v>
      </c>
      <c r="B8" s="11">
        <f>B4/(B4+B5)*B6+B5/(B5+B4)*B7*(1-B3)</f>
        <v>8.3226648036213921E-2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3DE2-ABAF-3043-8438-C5B2ABCD968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StkRtrn</vt:lpstr>
      <vt:lpstr>Reg</vt:lpstr>
      <vt:lpstr>WACC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ruiz</dc:creator>
  <cp:lastModifiedBy>Microsoft Office User</cp:lastModifiedBy>
  <dcterms:created xsi:type="dcterms:W3CDTF">2020-03-26T00:05:23Z</dcterms:created>
  <dcterms:modified xsi:type="dcterms:W3CDTF">2020-04-21T17:19:36Z</dcterms:modified>
</cp:coreProperties>
</file>