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3.xml" ContentType="application/vnd.openxmlformats-officedocument.spreadsheetml.table+xml"/>
  <Override PartName="/xl/tables/table6.xml" ContentType="application/vnd.openxmlformats-officedocument.spreadsheetml.table+xml"/>
  <Override PartName="/xl/tables/table14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2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s" sheetId="1" state="visible" r:id="rId3"/>
    <sheet name="Despesas" sheetId="2" state="visible" r:id="rId4"/>
    <sheet name="Investimentos" sheetId="3" state="visible" r:id="rId5"/>
    <sheet name="Real" sheetId="4" state="visible" r:id="rId6"/>
    <sheet name="Resumo" sheetId="5" state="visible" r:id="rId7"/>
    <sheet name="Cadastros" sheetId="6" state="visible" r:id="rId8"/>
    <sheet name="Auxiliar" sheetId="7" state="hidden" r:id="rId9"/>
  </sheets>
  <definedNames>
    <definedName function="false" hidden="false" name="anos" vbProcedure="false">OFFSET(Auxiliar!$AB$1,0,0,Auxiliar!$U$2-Auxiliar!$U$1+1)</definedName>
    <definedName function="false" hidden="false" name="categoria" vbProcedure="false">OFFSET(INDIRECT(Auxiliar!$X$3),0,0,COUNTA(INDIRECT("Cadastros!" &amp; Auxiliar!$X$4 &amp; ":" &amp; Auxiliar!$X$4))-1,1)</definedName>
    <definedName function="false" hidden="false" name="IntervaloData" vbProcedure="false">OFFSET(Auxiliar!$A$5,0,0,DATEDIF(Auxiliar!$B$1,Auxiliar!$B$2,"M")+1,1)</definedName>
    <definedName function="false" hidden="false" name="IntervaloValor" vbProcedure="false">OFFSET(Auxiliar!$B$5,0,0,DATEDIF(Auxiliar!$B$1,Auxiliar!$B$2,"M")+1,1)</definedName>
    <definedName function="false" hidden="false" name="mov" vbProcedure="false">OFFSET(Cadastros!$T$2,0,0,COUNTA(Cadastros!$T:$T)-1,1)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<sst xmlns="http://schemas.openxmlformats.org/spreadsheetml/2006/main" count="589" uniqueCount="137">
  <si>
    <t xml:space="preserve">Controle Financeiro</t>
  </si>
  <si>
    <t xml:space="preserve">Tabela de Receitas</t>
  </si>
  <si>
    <t xml:space="preserve">Origem</t>
  </si>
  <si>
    <t xml:space="preserve">Valor R$</t>
  </si>
  <si>
    <t xml:space="preserve">Destino</t>
  </si>
  <si>
    <t xml:space="preserve">Data</t>
  </si>
  <si>
    <t xml:space="preserve">Mês</t>
  </si>
  <si>
    <t xml:space="preserve">Ano</t>
  </si>
  <si>
    <t xml:space="preserve">Salário</t>
  </si>
  <si>
    <t xml:space="preserve">Banco do Brasil</t>
  </si>
  <si>
    <t xml:space="preserve">Bônus</t>
  </si>
  <si>
    <t xml:space="preserve">Outras receitas</t>
  </si>
  <si>
    <t xml:space="preserve">Tabela de Despesas</t>
  </si>
  <si>
    <t xml:space="preserve">Tipo de Gasto</t>
  </si>
  <si>
    <t xml:space="preserve">Detalhamento</t>
  </si>
  <si>
    <t xml:space="preserve">Fonte</t>
  </si>
  <si>
    <t xml:space="preserve">Moradia</t>
  </si>
  <si>
    <t xml:space="preserve">Prestação /Aluguel de imóvel</t>
  </si>
  <si>
    <t xml:space="preserve">Alimentação</t>
  </si>
  <si>
    <t xml:space="preserve">Supermercado</t>
  </si>
  <si>
    <t xml:space="preserve">Educação</t>
  </si>
  <si>
    <t xml:space="preserve">Outros cursos</t>
  </si>
  <si>
    <t xml:space="preserve">Nubank</t>
  </si>
  <si>
    <t xml:space="preserve">Saúde</t>
  </si>
  <si>
    <t xml:space="preserve">Plano de saúde</t>
  </si>
  <si>
    <t xml:space="preserve">Pessoais</t>
  </si>
  <si>
    <t xml:space="preserve">Presentes </t>
  </si>
  <si>
    <t xml:space="preserve">Transporte</t>
  </si>
  <si>
    <t xml:space="preserve">Ônibus / Metrô</t>
  </si>
  <si>
    <t xml:space="preserve">Decoração da casa</t>
  </si>
  <si>
    <t xml:space="preserve">Refeição fora de casa</t>
  </si>
  <si>
    <t xml:space="preserve">Pet</t>
  </si>
  <si>
    <t xml:space="preserve">Ração </t>
  </si>
  <si>
    <t xml:space="preserve">Dentista</t>
  </si>
  <si>
    <t xml:space="preserve">Vestuário / Calçados / Acessórios</t>
  </si>
  <si>
    <t xml:space="preserve">Lazer</t>
  </si>
  <si>
    <t xml:space="preserve">Viagens </t>
  </si>
  <si>
    <t xml:space="preserve">Cinema / Teatro / Shows</t>
  </si>
  <si>
    <t xml:space="preserve">Taxi/Uber</t>
  </si>
  <si>
    <t xml:space="preserve">Tabela de Investimentos</t>
  </si>
  <si>
    <t xml:space="preserve">Investimento</t>
  </si>
  <si>
    <t xml:space="preserve">Renda Fixa</t>
  </si>
  <si>
    <t xml:space="preserve">Ações</t>
  </si>
  <si>
    <t xml:space="preserve">Tesouro Direto</t>
  </si>
  <si>
    <t xml:space="preserve">Poupança</t>
  </si>
  <si>
    <t xml:space="preserve">Previdência Privada</t>
  </si>
  <si>
    <t xml:space="preserve">Planilha de Controle Financeiro Pessoal</t>
  </si>
  <si>
    <r>
      <rPr>
        <b val="true"/>
        <sz val="16"/>
        <color theme="0"/>
        <rFont val="Calibri"/>
        <family val="2"/>
        <charset val="1"/>
      </rPr>
      <t xml:space="preserve">Detalhamento mensal de receitas e despesas </t>
    </r>
    <r>
      <rPr>
        <b val="true"/>
        <sz val="16"/>
        <color theme="7"/>
        <rFont val="Calibri"/>
        <family val="2"/>
        <charset val="1"/>
      </rPr>
      <t xml:space="preserve">realizadas</t>
    </r>
    <r>
      <rPr>
        <b val="true"/>
        <sz val="16"/>
        <color theme="0"/>
        <rFont val="Calibri"/>
        <family val="2"/>
        <charset val="1"/>
      </rPr>
      <t xml:space="preserve"> no ano</t>
    </r>
  </si>
  <si>
    <t xml:space="preserve">Resumo do total de receitas e despesas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</si>
  <si>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</si>
  <si>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</si>
  <si>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</si>
  <si>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</si>
  <si>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</si>
  <si>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</si>
  <si>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</si>
  <si>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</si>
  <si>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</si>
  <si>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</si>
  <si>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</si>
  <si>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</si>
  <si>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</si>
  <si>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Receita</t>
  </si>
  <si>
    <t xml:space="preserve">Investimentos</t>
  </si>
  <si>
    <t xml:space="preserve">Despesa Total</t>
  </si>
  <si>
    <t xml:space="preserve">Financeiros</t>
  </si>
  <si>
    <t xml:space="preserve">Saldo</t>
  </si>
  <si>
    <t xml:space="preserve">Saldo acumulado</t>
  </si>
  <si>
    <t xml:space="preserve">Resultados</t>
  </si>
  <si>
    <t xml:space="preserve">Receitas e Despesas</t>
  </si>
  <si>
    <t xml:space="preserve">Porcentagem da Renda Gasta</t>
  </si>
  <si>
    <t xml:space="preserve">Porcentagem da Renda Investida</t>
  </si>
  <si>
    <t xml:space="preserve">Histórico</t>
  </si>
  <si>
    <t xml:space="preserve">Tipo de Movimentação</t>
  </si>
  <si>
    <t xml:space="preserve">Categoria</t>
  </si>
  <si>
    <t xml:space="preserve">Fonte/Destino</t>
  </si>
  <si>
    <t xml:space="preserve">Opções</t>
  </si>
  <si>
    <t xml:space="preserve">Matricula Escolar/ Mensalidade </t>
  </si>
  <si>
    <t xml:space="preserve">Empréstimos</t>
  </si>
  <si>
    <t xml:space="preserve">Férias</t>
  </si>
  <si>
    <t xml:space="preserve">Feira  / Sacolão</t>
  </si>
  <si>
    <t xml:space="preserve">Condomínio</t>
  </si>
  <si>
    <t xml:space="preserve">Material Escolar</t>
  </si>
  <si>
    <t xml:space="preserve">Banho / Tosa</t>
  </si>
  <si>
    <t xml:space="preserve">Medicamentos</t>
  </si>
  <si>
    <t xml:space="preserve">Cabeleireiro / Manicure / Higiene pessoal</t>
  </si>
  <si>
    <t xml:space="preserve">Livros / Revistas / Cd´s </t>
  </si>
  <si>
    <t xml:space="preserve">Seguros (vida/residencial)</t>
  </si>
  <si>
    <t xml:space="preserve">Itaú</t>
  </si>
  <si>
    <t xml:space="preserve">13º Salário</t>
  </si>
  <si>
    <t xml:space="preserve">Padaria</t>
  </si>
  <si>
    <t xml:space="preserve">Consumo de água</t>
  </si>
  <si>
    <t xml:space="preserve">Veterinário / medicamento</t>
  </si>
  <si>
    <t xml:space="preserve">Combustível</t>
  </si>
  <si>
    <t xml:space="preserve">Clube / Parques / Casa Noturna</t>
  </si>
  <si>
    <t xml:space="preserve">Previdência privada</t>
  </si>
  <si>
    <t xml:space="preserve">Aposentadoria</t>
  </si>
  <si>
    <t xml:space="preserve">Serviço de limpeza( diarista ou mensalista)</t>
  </si>
  <si>
    <t xml:space="preserve">Outros (acessórios, brinquedos, hotel, dog walker)</t>
  </si>
  <si>
    <t xml:space="preserve">Terapia / Psicólogo  / Acupuntura</t>
  </si>
  <si>
    <t xml:space="preserve">Estacionamento</t>
  </si>
  <si>
    <t xml:space="preserve">Outros  </t>
  </si>
  <si>
    <t xml:space="preserve">Juros Cheque Especial</t>
  </si>
  <si>
    <t xml:space="preserve">Dinheiro</t>
  </si>
  <si>
    <t xml:space="preserve">Receita extra (aluguel, restituição IR)</t>
  </si>
  <si>
    <t xml:space="preserve">Outros (café, água, sorvetes, etc)</t>
  </si>
  <si>
    <t xml:space="preserve">Energia Elétrica</t>
  </si>
  <si>
    <t xml:space="preserve">Médicos/Exames fora do plano de saúde</t>
  </si>
  <si>
    <t xml:space="preserve">Seguro Auto</t>
  </si>
  <si>
    <t xml:space="preserve">Restaurantes / Bares / Festas</t>
  </si>
  <si>
    <t xml:space="preserve">Tarifas bancárias</t>
  </si>
  <si>
    <t xml:space="preserve">Pensão</t>
  </si>
  <si>
    <t xml:space="preserve">Gás</t>
  </si>
  <si>
    <t xml:space="preserve">Academia / Tratamento Estético</t>
  </si>
  <si>
    <t xml:space="preserve">Manutenção / Lavagem / Troca de óleo</t>
  </si>
  <si>
    <t xml:space="preserve">Financiamento de veículo</t>
  </si>
  <si>
    <t xml:space="preserve">IPTU</t>
  </si>
  <si>
    <t xml:space="preserve">Licenciamento</t>
  </si>
  <si>
    <t xml:space="preserve">Pagamento da fatura do cartão de crédito</t>
  </si>
  <si>
    <t xml:space="preserve">Pedágio</t>
  </si>
  <si>
    <t xml:space="preserve">Imposto de Renda a Pagar </t>
  </si>
  <si>
    <t xml:space="preserve">Manutenção / Reforma da casa</t>
  </si>
  <si>
    <t xml:space="preserve">IPVA</t>
  </si>
  <si>
    <t xml:space="preserve">Saque</t>
  </si>
  <si>
    <t xml:space="preserve">Celular</t>
  </si>
  <si>
    <t xml:space="preserve">Boletos</t>
  </si>
  <si>
    <t xml:space="preserve">Telefone fixo</t>
  </si>
  <si>
    <t xml:space="preserve">Internet / TV a cabo</t>
  </si>
  <si>
    <t xml:space="preserve">Mínimo</t>
  </si>
  <si>
    <t xml:space="preserve">Total Renda</t>
  </si>
  <si>
    <t xml:space="preserve">Todos</t>
  </si>
  <si>
    <t xml:space="preserve">Ano Mínimo</t>
  </si>
  <si>
    <t xml:space="preserve">Máximo</t>
  </si>
  <si>
    <t xml:space="preserve">Total Despesa</t>
  </si>
  <si>
    <t xml:space="preserve">Ano Máximo</t>
  </si>
  <si>
    <t xml:space="preserve">Valor</t>
  </si>
  <si>
    <t xml:space="preserve">Saldo em Conta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</si>
</sst>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&quot;R$ &quot;* #,##0.00_-;&quot;-R$ &quot;* #,##0.00_-;_-&quot;R$ &quot;* \-??_-;_-@_-"/>
    <numFmt numFmtId="166" formatCode="d/mmm/yy"/>
    <numFmt numFmtId="167" formatCode="General"/>
    <numFmt numFmtId="168" formatCode="hh:mm"/>
    <numFmt numFmtId="169" formatCode="_-* #,##0.00_-;\-* #,##0.00_-;_-* \-??_-;_-@_-"/>
    <numFmt numFmtId="170" formatCode="&quot;R$ &quot;#,##0.00"/>
    <numFmt numFmtId="171" formatCode="0%"/>
    <numFmt numFmtId="172" formatCode="0.0%"/>
    <numFmt numFmtId="173" formatCode="_-&quot;R$ &quot;* #,##0_-;&quot;-R$ &quot;* #,##0_-;_-&quot;R$ &quot;* \-??_-;_-@_-"/>
    <numFmt numFmtId="174" formatCode="mmm/yy"/>
    <numFmt numFmtId="175" formatCode="_(&quot;R$&quot;* #,##0.00_);_(&quot;R$&quot;* \(#,##0.00\);_(&quot;R$&quot;* \-??_);_(@_)"/>
  </numFmts>
  <fonts count="3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theme="4"/>
      <name val="Calibri"/>
      <family val="2"/>
      <charset val="1"/>
    </font>
    <font>
      <b val="true"/>
      <sz val="26"/>
      <color theme="0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6"/>
      <color theme="0"/>
      <name val="Calibri"/>
      <family val="2"/>
      <charset val="1"/>
    </font>
    <font>
      <b val="true"/>
      <sz val="22"/>
      <color theme="1"/>
      <name val="Calibri"/>
      <family val="2"/>
      <charset val="1"/>
    </font>
    <font>
      <b val="true"/>
      <sz val="24"/>
      <color theme="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6"/>
      <color theme="7"/>
      <name val="Calibri"/>
      <family val="2"/>
      <charset val="1"/>
    </font>
    <font>
      <b val="true"/>
      <sz val="18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6"/>
      <color theme="1" tint="0.2499"/>
      <name val="Calibri"/>
      <family val="2"/>
      <charset val="1"/>
    </font>
    <font>
      <b val="true"/>
      <sz val="14"/>
      <color theme="4" tint="-0.5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sz val="11"/>
      <color rgb="FFE9515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theme="7" tint="-0.2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35B98D"/>
      <name val="Calibri"/>
      <family val="2"/>
    </font>
    <font>
      <sz val="12"/>
      <color rgb="FF595959"/>
      <name val="Calibri"/>
      <family val="2"/>
    </font>
    <font>
      <sz val="10"/>
      <color rgb="FF000000"/>
      <name val="Calibri"/>
      <family val="2"/>
    </font>
    <font>
      <sz val="11"/>
      <color rgb="FFE95151"/>
      <name val="Calibri"/>
      <family val="2"/>
    </font>
    <font>
      <sz val="11"/>
      <color rgb="FF2F5597"/>
      <name val="Calibri"/>
      <family val="2"/>
    </font>
    <font>
      <b val="true"/>
      <sz val="14"/>
      <color theme="0"/>
      <name val="Calibri"/>
      <family val="0"/>
    </font>
    <font>
      <b val="true"/>
      <sz val="24"/>
      <color theme="0"/>
      <name val="Calibri"/>
      <family val="0"/>
    </font>
    <font>
      <sz val="20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b val="true"/>
      <sz val="11"/>
      <color rgb="FF000000"/>
      <name val="Calibri"/>
      <family val="0"/>
    </font>
    <font>
      <sz val="11"/>
      <color rgb="FFBF9000"/>
      <name val="Calibri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8EA9DB"/>
      </patternFill>
    </fill>
    <fill>
      <patternFill patternType="solid">
        <fgColor theme="4" tint="-0.25"/>
        <bgColor rgb="FF203864"/>
      </patternFill>
    </fill>
    <fill>
      <patternFill patternType="solid">
        <fgColor theme="0" tint="-0.05"/>
        <bgColor rgb="FFFFFFFF"/>
      </patternFill>
    </fill>
    <fill>
      <patternFill patternType="solid">
        <fgColor theme="4" tint="-0.5"/>
        <bgColor rgb="FF404040"/>
      </patternFill>
    </fill>
    <fill>
      <patternFill patternType="solid">
        <fgColor theme="4"/>
        <bgColor rgb="FF2F5597"/>
      </patternFill>
    </fill>
    <fill>
      <patternFill patternType="solid">
        <fgColor rgb="FFE95151"/>
        <bgColor rgb="FFED7D31"/>
      </patternFill>
    </fill>
    <fill>
      <patternFill patternType="solid">
        <fgColor rgb="FF35B98D"/>
        <bgColor rgb="FF339966"/>
      </patternFill>
    </fill>
    <fill>
      <patternFill patternType="solid">
        <fgColor theme="7" tint="-0.25"/>
        <bgColor rgb="FFED7D31"/>
      </patternFill>
    </fill>
    <fill>
      <patternFill patternType="solid">
        <fgColor theme="5"/>
        <bgColor rgb="FFBF90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 style="thin">
        <color theme="4" tint="0.3999"/>
      </right>
      <top/>
      <bottom style="thin">
        <color theme="4" tint="0.3999"/>
      </bottom>
      <diagonal/>
    </border>
    <border diagonalUp="false" diagonalDown="false">
      <left style="thin">
        <color theme="4" tint="0.3999"/>
      </left>
      <right/>
      <top/>
      <bottom style="thin">
        <color theme="4" tint="0.3999"/>
      </bottom>
      <diagonal/>
    </border>
    <border diagonalUp="false" diagonalDown="false">
      <left style="thin">
        <color theme="4" tint="0.3999"/>
      </left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 style="thin">
        <color theme="4" tint="0.3999"/>
      </left>
      <right style="thin">
        <color theme="4" tint="0.3999"/>
      </right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/>
      <bottom/>
      <diagonal/>
    </border>
    <border diagonalUp="false" diagonalDown="false">
      <left style="thin">
        <color theme="4" tint="0.3999"/>
      </left>
      <right style="thin">
        <color theme="4" tint="0.3999"/>
      </right>
      <top/>
      <bottom style="thin">
        <color rgb="FF8EA9DB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  <border diagonalUp="false" diagonalDown="false">
      <left/>
      <right/>
      <top style="thin">
        <color theme="4" tint="0.3999"/>
      </top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ck">
        <color theme="4" tint="0.3999"/>
      </left>
      <right style="thin">
        <color theme="4" tint="0.3999"/>
      </right>
      <top style="thick">
        <color theme="4" tint="0.3999"/>
      </top>
      <bottom style="thin">
        <color theme="4" tint="0.3999"/>
      </bottom>
      <diagonal/>
    </border>
    <border diagonalUp="false" diagonalDown="false">
      <left style="thin">
        <color theme="4" tint="0.3999"/>
      </left>
      <right style="thin">
        <color theme="4" tint="0.3999"/>
      </right>
      <top style="thick">
        <color theme="4" tint="0.3999"/>
      </top>
      <bottom style="thin">
        <color theme="4" tint="0.3999"/>
      </bottom>
      <diagonal/>
    </border>
    <border diagonalUp="false" diagonalDown="false">
      <left style="thin">
        <color theme="4" tint="0.3999"/>
      </left>
      <right style="thick">
        <color theme="4" tint="0.3999"/>
      </right>
      <top style="thick">
        <color theme="4" tint="0.3999"/>
      </top>
      <bottom style="thin">
        <color theme="4" tint="0.3999"/>
      </bottom>
      <diagonal/>
    </border>
    <border diagonalUp="false" diagonalDown="false">
      <left style="thick">
        <color theme="4" tint="0.3999"/>
      </left>
      <right style="thick">
        <color theme="4" tint="0.3999"/>
      </right>
      <top/>
      <bottom/>
      <diagonal/>
    </border>
    <border diagonalUp="false" diagonalDown="false">
      <left/>
      <right style="thin">
        <color theme="4" tint="0.3999"/>
      </right>
      <top/>
      <bottom/>
      <diagonal/>
    </border>
    <border diagonalUp="false" diagonalDown="false">
      <left style="thin">
        <color theme="4" tint="0.3999"/>
      </left>
      <right style="thin">
        <color theme="4" tint="0.3999"/>
      </right>
      <top/>
      <bottom/>
      <diagonal/>
    </border>
    <border diagonalUp="false" diagonalDown="false">
      <left style="thin">
        <color theme="4" tint="0.3999"/>
      </left>
      <right style="thick">
        <color theme="4" tint="0.3999"/>
      </right>
      <top/>
      <bottom/>
      <diagonal/>
    </border>
    <border diagonalUp="false" diagonalDown="false">
      <left style="thick">
        <color theme="4" tint="0.3999"/>
      </left>
      <right style="thick">
        <color theme="4" tint="0.3999"/>
      </right>
      <top style="thin">
        <color theme="4" tint="0.3999"/>
      </top>
      <bottom style="thick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ck">
        <color theme="4" tint="0.3999"/>
      </bottom>
      <diagonal/>
    </border>
    <border diagonalUp="false" diagonalDown="false">
      <left style="thin">
        <color theme="4" tint="0.3999"/>
      </left>
      <right style="thin">
        <color theme="4" tint="0.3999"/>
      </right>
      <top style="thin">
        <color theme="4" tint="0.3999"/>
      </top>
      <bottom style="thick">
        <color theme="4" tint="0.3999"/>
      </bottom>
      <diagonal/>
    </border>
    <border diagonalUp="false" diagonalDown="false">
      <left style="thin">
        <color theme="4" tint="0.3999"/>
      </left>
      <right style="thick">
        <color theme="4" tint="0.3999"/>
      </right>
      <top style="thin">
        <color theme="4" tint="0.3999"/>
      </top>
      <bottom style="thick">
        <color theme="4" tint="0.3999"/>
      </bottom>
      <diagonal/>
    </border>
    <border diagonalUp="false" diagonalDown="false">
      <left style="thick">
        <color theme="4" tint="0.3999"/>
      </left>
      <right style="thick">
        <color theme="4" tint="0.3999"/>
      </right>
      <top/>
      <bottom style="thin">
        <color theme="4" tint="0.3999"/>
      </bottom>
      <diagonal/>
    </border>
    <border diagonalUp="false" diagonalDown="false">
      <left/>
      <right style="thin">
        <color theme="4" tint="0.3999"/>
      </right>
      <top/>
      <bottom style="thin">
        <color theme="4" tint="0.3999"/>
      </bottom>
      <diagonal/>
    </border>
    <border diagonalUp="false" diagonalDown="false">
      <left style="thin">
        <color theme="4" tint="0.3999"/>
      </left>
      <right style="thick">
        <color theme="4" tint="0.3999"/>
      </right>
      <top/>
      <bottom style="thin">
        <color theme="4" tint="0.3999"/>
      </bottom>
      <diagonal/>
    </border>
    <border diagonalUp="false" diagonalDown="false">
      <left style="thick">
        <color theme="4" tint="0.3999"/>
      </left>
      <right style="thick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 style="thin">
        <color theme="4" tint="0.3999"/>
      </left>
      <right style="thick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 style="thick">
        <color theme="4" tint="0.3999"/>
      </left>
      <right/>
      <top style="thick">
        <color theme="4" tint="0.3999"/>
      </top>
      <bottom style="thick">
        <color theme="4" tint="0.3999"/>
      </bottom>
      <diagonal/>
    </border>
    <border diagonalUp="false" diagonalDown="false">
      <left/>
      <right/>
      <top style="thick">
        <color theme="4" tint="0.3999"/>
      </top>
      <bottom style="thick">
        <color theme="4" tint="0.3999"/>
      </bottom>
      <diagonal/>
    </border>
    <border diagonalUp="false" diagonalDown="false">
      <left/>
      <right style="thick">
        <color theme="4" tint="0.3999"/>
      </right>
      <top style="thick">
        <color theme="4" tint="0.3999"/>
      </top>
      <bottom style="thick">
        <color theme="4" tint="0.3999"/>
      </bottom>
      <diagonal/>
    </border>
    <border diagonalUp="false" diagonalDown="false">
      <left/>
      <right/>
      <top/>
      <bottom style="medium">
        <color theme="4" tint="-0.5"/>
      </bottom>
      <diagonal/>
    </border>
    <border diagonalUp="false" diagonalDown="false"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 diagonalUp="false" diagonalDown="false"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 diagonalUp="false" diagonalDown="false">
      <left style="medium">
        <color theme="4" tint="-0.5"/>
      </left>
      <right style="medium">
        <color theme="4" tint="-0.5"/>
      </right>
      <top style="medium">
        <color theme="4" tint="-0.5"/>
      </top>
      <bottom style="medium">
        <color theme="4" tint="-0.5"/>
      </bottom>
      <diagonal/>
    </border>
    <border diagonalUp="false" diagonalDown="false"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 diagonalUp="false" diagonalDown="false">
      <left/>
      <right/>
      <top/>
      <bottom style="thin">
        <color theme="0"/>
      </bottom>
      <diagonal/>
    </border>
    <border diagonalUp="false" diagonalDown="false">
      <left/>
      <right style="thin"/>
      <top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8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1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4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4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4" fillId="2" borderId="3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2" borderId="3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0" fillId="0" borderId="3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3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5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FAAD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8EA9DB"/>
      <rgbColor rgb="FF993366"/>
      <rgbColor rgb="FFF2F2F2"/>
      <rgbColor rgb="FFCCFFFF"/>
      <rgbColor rgb="FF660066"/>
      <rgbColor rgb="FFE9515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5B98D"/>
      <rgbColor rgb="FF99CC00"/>
      <rgbColor rgb="FFFFC000"/>
      <rgbColor rgb="FFBF9000"/>
      <rgbColor rgb="FFED7D31"/>
      <rgbColor rgb="FF595959"/>
      <rgbColor rgb="FF8FAADC"/>
      <rgbColor rgb="FF203864"/>
      <rgbColor rgb="FF339966"/>
      <rgbColor rgb="FF003300"/>
      <rgbColor rgb="FF333300"/>
      <rgbColor rgb="FF993300"/>
      <rgbColor rgb="FF993366"/>
      <rgbColor rgb="FF2F5597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80">
              <a:solidFill>
                <a:srgbClr val="ffffff"/>
              </a:solidFill>
              <a:round/>
            </a:ln>
          </c:spPr>
          <c:invertIfNegative val="0"/>
          <c:dLbls>
            <c:numFmt formatCode="_-&quot;R$ &quot;* #,##0_-;&quot;-R$ &quot;* #,##0_-;_-&quot;R$ &quot;* \-??_-;_-@_-" sourceLinked="1"/>
            <c:txPr>
              <a:bodyPr wrap="square"/>
              <a:lstStyle/>
              <a:p>
                <a:pPr>
                  <a:defRPr b="0" sz="1100" strike="noStrike" u="none">
                    <a:solidFill>
                      <a:srgbClr val="35b98d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
</c:separator>
            <c:showLeaderLines val="1"/>
            <c:leaderLines>
              <c:spPr>
                <a:ln>
                  <a:solidFill>
                    <a:srgbClr val="ffffff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 "* #,##0_-;"-R$ "* #,##0_-;_-"R$ "* \-??_-;_-@_-</c:formatCode>
                <c:ptCount val="3"/>
                <c:pt idx="0">
                  <c:v>83000</c:v>
                </c:pt>
                <c:pt idx="1">
                  <c:v>12380</c:v>
                </c:pt>
                <c:pt idx="2">
                  <c:v>9240</c:v>
                </c:pt>
              </c:numCache>
            </c:numRef>
          </c:val>
        </c:ser>
        <c:gapWidth val="50"/>
        <c:overlap val="0"/>
        <c:axId val="76731350"/>
        <c:axId val="6674268"/>
      </c:barChart>
      <c:catAx>
        <c:axId val="767313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6674268"/>
        <c:crosses val="autoZero"/>
        <c:auto val="1"/>
        <c:lblAlgn val="ctr"/>
        <c:lblOffset val="100"/>
        <c:noMultiLvlLbl val="0"/>
      </c:catAx>
      <c:valAx>
        <c:axId val="6674268"/>
        <c:scaling>
          <c:orientation val="minMax"/>
        </c:scaling>
        <c:delete val="1"/>
        <c:axPos val="l"/>
        <c:numFmt formatCode="_-&quot;R$ &quot;* #,##0_-;&quot;-R$ &quot;* #,##0_-;_-&quot;R$ &quot;* \-??_-;_-@_-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6731350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35b98d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80">
              <a:solidFill>
                <a:srgbClr val="ffffff"/>
              </a:solidFill>
              <a:round/>
            </a:ln>
          </c:spPr>
          <c:invertIfNegative val="0"/>
          <c:dLbls>
            <c:numFmt formatCode="_-&quot;R$ &quot;* #,##0_-;&quot;-R$ &quot;* #,##0_-;_-&quot;R$ &quot;* \-??_-;_-@_-" sourceLinked="1"/>
            <c:txPr>
              <a:bodyPr wrap="square"/>
              <a:lstStyle/>
              <a:p>
                <a:pPr>
                  <a:defRPr b="0" sz="1100" strike="noStrike" u="none">
                    <a:solidFill>
                      <a:srgbClr val="e95151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ffffff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 "* #,##0_-;"-R$ "* #,##0_-;_-"R$ "* \-??_-;_-@_-</c:formatCode>
                <c:ptCount val="8"/>
                <c:pt idx="0">
                  <c:v>34300</c:v>
                </c:pt>
                <c:pt idx="1">
                  <c:v>14820</c:v>
                </c:pt>
                <c:pt idx="2">
                  <c:v>1200</c:v>
                </c:pt>
                <c:pt idx="3">
                  <c:v>11620</c:v>
                </c:pt>
                <c:pt idx="4">
                  <c:v>3600</c:v>
                </c:pt>
                <c:pt idx="5">
                  <c:v>2580</c:v>
                </c:pt>
                <c:pt idx="6">
                  <c:v>610</c:v>
                </c:pt>
                <c:pt idx="7">
                  <c:v>2000</c:v>
                </c:pt>
              </c:numCache>
            </c:numRef>
          </c:val>
        </c:ser>
        <c:gapWidth val="30"/>
        <c:overlap val="0"/>
        <c:axId val="30598691"/>
        <c:axId val="91925809"/>
      </c:barChart>
      <c:catAx>
        <c:axId val="3059869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1925809"/>
        <c:crosses val="autoZero"/>
        <c:auto val="1"/>
        <c:lblAlgn val="ctr"/>
        <c:lblOffset val="100"/>
        <c:noMultiLvlLbl val="0"/>
      </c:catAx>
      <c:valAx>
        <c:axId val="91925809"/>
        <c:scaling>
          <c:orientation val="minMax"/>
        </c:scaling>
        <c:delete val="1"/>
        <c:axPos val="l"/>
        <c:numFmt formatCode="_-&quot;R$ &quot;* #,##0_-;&quot;-R$ &quot;* #,##0_-;_-&quot;R$ &quot;* \-??_-;_-@_-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0598691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e95151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_(&quot;R$&quot;* #,##0.00_);_(&quot;R$&quot;* \(#,##0.00\);_(&quot;R$&quot;* \-??_);_(@_)" sourceLinked="1"/>
            <c:txPr>
              <a:bodyPr wrap="square"/>
              <a:lstStyle/>
              <a:p>
                <a:pPr>
                  <a:defRPr b="0" sz="1100" strike="noStrike" u="none">
                    <a:solidFill>
                      <a:srgbClr val="2f5597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_-"R$ "* #,##0.00_-;"-R$ "* #,##0.00_-;_-"R$ "* \-??_-;_-@_-</c:formatCode>
                <c:ptCount val="3"/>
                <c:pt idx="0">
                  <c:v>104620</c:v>
                </c:pt>
                <c:pt idx="1">
                  <c:v>70730</c:v>
                </c:pt>
                <c:pt idx="2">
                  <c:v>10960</c:v>
                </c:pt>
              </c:numCache>
            </c:numRef>
          </c:val>
        </c:ser>
        <c:gapWidth val="100"/>
        <c:overlap val="-27"/>
        <c:axId val="77890303"/>
        <c:axId val="77868104"/>
      </c:barChart>
      <c:catAx>
        <c:axId val="7789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7868104"/>
        <c:crosses val="autoZero"/>
        <c:auto val="1"/>
        <c:lblAlgn val="ctr"/>
        <c:lblOffset val="100"/>
        <c:noMultiLvlLbl val="0"/>
      </c:catAx>
      <c:valAx>
        <c:axId val="77868104"/>
        <c:scaling>
          <c:orientation val="minMax"/>
        </c:scaling>
        <c:delete val="1"/>
        <c:axPos val="l"/>
        <c:numFmt formatCode="_-&quot;R$ &quot;* #,##0.00_-;&quot;-R$ &quot;* #,##0.00_-;_-&quot;R$ &quot;* \-??_-;_-@_-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7890303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4472c4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2000" strike="noStrike" u="none">
                <a:solidFill>
                  <a:srgbClr val="595959"/>
                </a:solidFill>
                <a:uFillTx/>
                <a:latin typeface="Calibri"/>
              </a:rPr>
              <a:t>Receita - Salário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rgbClr val="203864"/>
            </a:solidFill>
            <a:ln w="0">
              <a:noFill/>
            </a:ln>
          </c:spPr>
          <c:invertIfNegative val="0"/>
          <c:dLbls>
            <c:numFmt formatCode="&quot;R$ &quot;#,##0.00" sourceLinked="0"/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categories</c:f>
              <c:numCache>
                <c:formatCode>mmm\-yy</c:formatCode>
                <c:ptCount val="2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</c:numCache>
            </c:numRef>
          </c:cat>
          <c:val>
            <c:numRef>
              <c:f>0</c:f>
              <c:numCache>
                <c:formatCode>"R$ "#,##0.00</c:formatCode>
                <c:ptCount val="20"/>
                <c:pt idx="0">
                  <c:v>6800</c:v>
                </c:pt>
                <c:pt idx="1">
                  <c:v>6800</c:v>
                </c:pt>
                <c:pt idx="2">
                  <c:v>6800</c:v>
                </c:pt>
                <c:pt idx="3">
                  <c:v>6800</c:v>
                </c:pt>
                <c:pt idx="4">
                  <c:v>6800</c:v>
                </c:pt>
                <c:pt idx="5">
                  <c:v>6800</c:v>
                </c:pt>
                <c:pt idx="6">
                  <c:v>6800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7200</c:v>
                </c:pt>
                <c:pt idx="11">
                  <c:v>7200</c:v>
                </c:pt>
                <c:pt idx="12">
                  <c:v>7200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7200</c:v>
                </c:pt>
                <c:pt idx="17">
                  <c:v>7200</c:v>
                </c:pt>
                <c:pt idx="18">
                  <c:v>7200</c:v>
                </c:pt>
                <c:pt idx="19">
                  <c:v>7300</c:v>
                </c:pt>
              </c:numCache>
            </c:numRef>
          </c:val>
        </c:ser>
        <c:gapWidth val="30"/>
        <c:overlap val="-27"/>
        <c:axId val="75810429"/>
        <c:axId val="51588477"/>
      </c:barChart>
      <c:dateAx>
        <c:axId val="75810429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51588477"/>
        <c:crosses val="autoZero"/>
        <c:auto val="1"/>
        <c:lblOffset val="100"/>
        <c:baseTimeUnit val="months"/>
        <c:noMultiLvlLbl val="0"/>
      </c:dateAx>
      <c:valAx>
        <c:axId val="51588477"/>
        <c:scaling>
          <c:orientation val="minMax"/>
        </c:scaling>
        <c:delete val="1"/>
        <c:axPos val="l"/>
        <c:numFmt formatCode="&quot;R$ &quot;#,##0.0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5810429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203864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bf9000"/>
            </a:solidFill>
            <a:ln w="19080">
              <a:solidFill>
                <a:srgbClr val="ffffff"/>
              </a:solidFill>
              <a:round/>
            </a:ln>
          </c:spPr>
          <c:invertIfNegative val="0"/>
          <c:dLbls>
            <c:numFmt formatCode="_-&quot;R$ &quot;* #,##0_-;&quot;-R$ &quot;* #,##0_-;_-&quot;R$ &quot;* \-??_-;_-@_-" sourceLinked="1"/>
            <c:txPr>
              <a:bodyPr wrap="square"/>
              <a:lstStyle/>
              <a:p>
                <a:pPr>
                  <a:defRPr b="0" sz="1100" strike="noStrike" u="none">
                    <a:solidFill>
                      <a:srgbClr val="bf9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ffffff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 "* #,##0_-;"-R$ "* #,##0_-;_-"R$ "* \-??_-;_-@_-</c:formatCode>
                <c:ptCount val="5"/>
                <c:pt idx="0">
                  <c:v>630</c:v>
                </c:pt>
                <c:pt idx="1">
                  <c:v>400</c:v>
                </c:pt>
                <c:pt idx="2">
                  <c:v>6000</c:v>
                </c:pt>
                <c:pt idx="3">
                  <c:v>250</c:v>
                </c:pt>
                <c:pt idx="4">
                  <c:v>3680</c:v>
                </c:pt>
              </c:numCache>
            </c:numRef>
          </c:val>
        </c:ser>
        <c:gapWidth val="50"/>
        <c:overlap val="0"/>
        <c:axId val="90375912"/>
        <c:axId val="45062040"/>
      </c:barChart>
      <c:catAx>
        <c:axId val="90375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5062040"/>
        <c:crosses val="autoZero"/>
        <c:auto val="1"/>
        <c:lblAlgn val="ctr"/>
        <c:lblOffset val="100"/>
        <c:noMultiLvlLbl val="0"/>
      </c:catAx>
      <c:valAx>
        <c:axId val="45062040"/>
        <c:scaling>
          <c:orientation val="minMax"/>
        </c:scaling>
        <c:delete val="1"/>
        <c:axPos val="l"/>
        <c:numFmt formatCode="_-&quot;R$ &quot;* #,##0_-;&quot;-R$ &quot;* #,##0_-;_-&quot;R$ &quot;* \-??_-;_-@_-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90375912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bf9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202320</xdr:colOff>
      <xdr:row>28</xdr:row>
      <xdr:rowOff>0</xdr:rowOff>
    </xdr:from>
    <xdr:to>
      <xdr:col>10</xdr:col>
      <xdr:colOff>973800</xdr:colOff>
      <xdr:row>43</xdr:row>
      <xdr:rowOff>72000</xdr:rowOff>
    </xdr:to>
    <xdr:graphicFrame>
      <xdr:nvGraphicFramePr>
        <xdr:cNvPr id="0" name="Gráfico 4"/>
        <xdr:cNvGraphicFramePr/>
      </xdr:nvGraphicFramePr>
      <xdr:xfrm>
        <a:off x="2771640" y="6073200"/>
        <a:ext cx="5872320" cy="27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523800</xdr:colOff>
      <xdr:row>10</xdr:row>
      <xdr:rowOff>720</xdr:rowOff>
    </xdr:from>
    <xdr:to>
      <xdr:col>17</xdr:col>
      <xdr:colOff>973800</xdr:colOff>
      <xdr:row>25</xdr:row>
      <xdr:rowOff>167040</xdr:rowOff>
    </xdr:to>
    <xdr:graphicFrame>
      <xdr:nvGraphicFramePr>
        <xdr:cNvPr id="1" name="Gráfico 5"/>
        <xdr:cNvGraphicFramePr/>
      </xdr:nvGraphicFramePr>
      <xdr:xfrm>
        <a:off x="9168120" y="2689920"/>
        <a:ext cx="5871600" cy="29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202320</xdr:colOff>
      <xdr:row>10</xdr:row>
      <xdr:rowOff>1080</xdr:rowOff>
    </xdr:from>
    <xdr:to>
      <xdr:col>10</xdr:col>
      <xdr:colOff>973800</xdr:colOff>
      <xdr:row>25</xdr:row>
      <xdr:rowOff>164160</xdr:rowOff>
    </xdr:to>
    <xdr:graphicFrame>
      <xdr:nvGraphicFramePr>
        <xdr:cNvPr id="2" name="Gráfico 6"/>
        <xdr:cNvGraphicFramePr/>
      </xdr:nvGraphicFramePr>
      <xdr:xfrm>
        <a:off x="2771640" y="2690280"/>
        <a:ext cx="5872320" cy="293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608040</xdr:colOff>
      <xdr:row>5</xdr:row>
      <xdr:rowOff>15480</xdr:rowOff>
    </xdr:from>
    <xdr:to>
      <xdr:col>11</xdr:col>
      <xdr:colOff>360</xdr:colOff>
      <xdr:row>8</xdr:row>
      <xdr:rowOff>46440</xdr:rowOff>
    </xdr:to>
    <xdr:grpSp>
      <xdr:nvGrpSpPr>
        <xdr:cNvPr id="3" name="Agrupar 17"/>
        <xdr:cNvGrpSpPr/>
      </xdr:nvGrpSpPr>
      <xdr:grpSpPr>
        <a:xfrm>
          <a:off x="6329880" y="1351440"/>
          <a:ext cx="2314800" cy="883800"/>
          <a:chOff x="6329880" y="1351440"/>
          <a:chExt cx="2314800" cy="883800"/>
        </a:xfrm>
      </xdr:grpSpPr>
      <xdr:sp>
        <xdr:nvSpPr>
          <xdr:cNvPr id="4" name="CaixaDeTexto 18"/>
          <xdr:cNvSpPr/>
        </xdr:nvSpPr>
        <xdr:spPr>
          <a:xfrm>
            <a:off x="6329880" y="1351440"/>
            <a:ext cx="2314800" cy="883800"/>
          </a:xfrm>
          <a:prstGeom prst="rect">
            <a:avLst/>
          </a:prstGeom>
          <a:solidFill>
            <a:srgbClr val="e95151"/>
          </a:solidFill>
          <a:ln w="9525">
            <a:solidFill>
              <a:srgbClr val="ffffff">
                <a:shade val="50000"/>
              </a:srgbClr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5" name="CaixaDeTexto 19"/>
          <xdr:cNvSpPr/>
        </xdr:nvSpPr>
        <xdr:spPr>
          <a:xfrm>
            <a:off x="6464160" y="1396800"/>
            <a:ext cx="2046240" cy="2448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pt-BR" sz="1400" strike="noStrike" u="none">
                <a:solidFill>
                  <a:schemeClr val="lt1"/>
                </a:solidFill>
                <a:uFillTx/>
                <a:latin typeface="Calibri"/>
              </a:rPr>
              <a:t>Total Despesas</a:t>
            </a:r>
            <a:endParaRPr b="0" lang="pt-BR" sz="1400" strike="noStrike" u="none">
              <a:uFillTx/>
              <a:latin typeface="Times New Roman"/>
            </a:endParaRPr>
          </a:p>
        </xdr:txBody>
      </xdr:sp>
      <xdr:sp>
        <xdr:nvSpPr>
          <xdr:cNvPr id="6" name="CaixaDeTexto 20"/>
          <xdr:cNvSpPr/>
        </xdr:nvSpPr>
        <xdr:spPr>
          <a:xfrm>
            <a:off x="6341400" y="1757160"/>
            <a:ext cx="2254320" cy="28656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 </a:t>
            </a: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R$ 70.730,00 </a:t>
            </a:r>
            <a:endParaRPr b="0" lang="pt-BR" sz="2400" strike="noStrike" u="none">
              <a:uFillTx/>
              <a:latin typeface="Times New Roman"/>
            </a:endParaRPr>
          </a:p>
        </xdr:txBody>
      </xdr:sp>
    </xdr:grpSp>
    <xdr:clientData/>
  </xdr:twoCellAnchor>
  <xdr:twoCellAnchor editAs="absolute">
    <xdr:from>
      <xdr:col>15</xdr:col>
      <xdr:colOff>601200</xdr:colOff>
      <xdr:row>5</xdr:row>
      <xdr:rowOff>15480</xdr:rowOff>
    </xdr:from>
    <xdr:to>
      <xdr:col>17</xdr:col>
      <xdr:colOff>904320</xdr:colOff>
      <xdr:row>8</xdr:row>
      <xdr:rowOff>68760</xdr:rowOff>
    </xdr:to>
    <xdr:grpSp>
      <xdr:nvGrpSpPr>
        <xdr:cNvPr id="7" name="Agrupar 21"/>
        <xdr:cNvGrpSpPr/>
      </xdr:nvGrpSpPr>
      <xdr:grpSpPr>
        <a:xfrm>
          <a:off x="12718800" y="1351440"/>
          <a:ext cx="2251440" cy="906120"/>
          <a:chOff x="12718800" y="1351440"/>
          <a:chExt cx="2251440" cy="906120"/>
        </a:xfrm>
      </xdr:grpSpPr>
      <xdr:sp>
        <xdr:nvSpPr>
          <xdr:cNvPr id="8" name="CaixaDeTexto 22"/>
          <xdr:cNvSpPr/>
        </xdr:nvSpPr>
        <xdr:spPr>
          <a:xfrm>
            <a:off x="12718800" y="1351440"/>
            <a:ext cx="2251440" cy="906120"/>
          </a:xfrm>
          <a:prstGeom prst="rect">
            <a:avLst/>
          </a:prstGeom>
          <a:solidFill>
            <a:srgbClr val="203864"/>
          </a:solidFill>
          <a:ln w="9525">
            <a:solidFill>
              <a:srgbClr val="ffffff">
                <a:shade val="50000"/>
              </a:srgbClr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9" name="CaixaDeTexto 23"/>
          <xdr:cNvSpPr/>
        </xdr:nvSpPr>
        <xdr:spPr>
          <a:xfrm>
            <a:off x="12849480" y="1401120"/>
            <a:ext cx="1990440" cy="21312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pt-BR" sz="1400" strike="noStrike" u="none">
                <a:solidFill>
                  <a:schemeClr val="lt1"/>
                </a:solidFill>
                <a:uFillTx/>
                <a:latin typeface="Calibri"/>
              </a:rPr>
              <a:t>Saldo</a:t>
            </a:r>
            <a:endParaRPr b="0" lang="pt-BR" sz="1400" strike="noStrike" u="none">
              <a:uFillTx/>
              <a:latin typeface="Times New Roman"/>
            </a:endParaRPr>
          </a:p>
        </xdr:txBody>
      </xdr:sp>
      <xdr:sp>
        <xdr:nvSpPr>
          <xdr:cNvPr id="10" name="CaixaDeTexto 24"/>
          <xdr:cNvSpPr/>
        </xdr:nvSpPr>
        <xdr:spPr>
          <a:xfrm>
            <a:off x="12748320" y="1724760"/>
            <a:ext cx="2192760" cy="24948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 </a:t>
            </a: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R$ 22.930,00 </a:t>
            </a:r>
            <a:endParaRPr b="0" lang="pt-BR" sz="2400" strike="noStrike" u="none"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1</xdr:col>
      <xdr:colOff>166680</xdr:colOff>
      <xdr:row>54</xdr:row>
      <xdr:rowOff>176040</xdr:rowOff>
    </xdr:from>
    <xdr:to>
      <xdr:col>17</xdr:col>
      <xdr:colOff>285480</xdr:colOff>
      <xdr:row>69</xdr:row>
      <xdr:rowOff>61560</xdr:rowOff>
    </xdr:to>
    <xdr:graphicFrame>
      <xdr:nvGraphicFramePr>
        <xdr:cNvPr id="11" name="Gráfico 7"/>
        <xdr:cNvGraphicFramePr/>
      </xdr:nvGraphicFramePr>
      <xdr:xfrm>
        <a:off x="237240" y="11471400"/>
        <a:ext cx="14114160" cy="260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4</xdr:col>
      <xdr:colOff>214920</xdr:colOff>
      <xdr:row>5</xdr:row>
      <xdr:rowOff>15480</xdr:rowOff>
    </xdr:from>
    <xdr:to>
      <xdr:col>7</xdr:col>
      <xdr:colOff>294480</xdr:colOff>
      <xdr:row>8</xdr:row>
      <xdr:rowOff>32040</xdr:rowOff>
    </xdr:to>
    <xdr:grpSp>
      <xdr:nvGrpSpPr>
        <xdr:cNvPr id="12" name="Agrupar 25"/>
        <xdr:cNvGrpSpPr/>
      </xdr:nvGrpSpPr>
      <xdr:grpSpPr>
        <a:xfrm>
          <a:off x="2784240" y="1351440"/>
          <a:ext cx="2258280" cy="869400"/>
          <a:chOff x="2784240" y="1351440"/>
          <a:chExt cx="2258280" cy="869400"/>
        </a:xfrm>
      </xdr:grpSpPr>
      <xdr:sp>
        <xdr:nvSpPr>
          <xdr:cNvPr id="13" name="CaixaDeTexto 26"/>
          <xdr:cNvSpPr/>
        </xdr:nvSpPr>
        <xdr:spPr>
          <a:xfrm>
            <a:off x="2784240" y="1351440"/>
            <a:ext cx="2258280" cy="869400"/>
          </a:xfrm>
          <a:prstGeom prst="rect">
            <a:avLst/>
          </a:prstGeom>
          <a:solidFill>
            <a:srgbClr val="35b98d"/>
          </a:solidFill>
          <a:ln w="9525">
            <a:solidFill>
              <a:srgbClr val="ffffff">
                <a:shade val="50000"/>
              </a:srgbClr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4" name="CaixaDeTexto 27"/>
          <xdr:cNvSpPr/>
        </xdr:nvSpPr>
        <xdr:spPr>
          <a:xfrm>
            <a:off x="2914920" y="1372320"/>
            <a:ext cx="1996560" cy="29736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pt-BR" sz="1400" strike="noStrike" u="none">
                <a:solidFill>
                  <a:schemeClr val="lt1"/>
                </a:solidFill>
                <a:uFillTx/>
                <a:latin typeface="Calibri"/>
              </a:rPr>
              <a:t>Total Receitas</a:t>
            </a:r>
            <a:endParaRPr b="0" lang="pt-BR" sz="1400" strike="noStrike" u="none">
              <a:uFillTx/>
              <a:latin typeface="Times New Roman"/>
            </a:endParaRPr>
          </a:p>
        </xdr:txBody>
      </xdr:sp>
      <xdr:sp>
        <xdr:nvSpPr>
          <xdr:cNvPr id="15" name="CaixaDeTexto 28"/>
          <xdr:cNvSpPr/>
        </xdr:nvSpPr>
        <xdr:spPr>
          <a:xfrm>
            <a:off x="2813400" y="1702080"/>
            <a:ext cx="2199600" cy="34776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 </a:t>
            </a: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R$ 104.620,00 </a:t>
            </a:r>
            <a:endParaRPr b="0" lang="pt-BR" sz="2400" strike="noStrike" u="none">
              <a:uFillTx/>
              <a:latin typeface="Times New Roman"/>
            </a:endParaRPr>
          </a:p>
        </xdr:txBody>
      </xdr:sp>
    </xdr:grpSp>
    <xdr:clientData/>
  </xdr:twoCellAnchor>
  <xdr:twoCellAnchor editAs="twoCell">
    <xdr:from>
      <xdr:col>11</xdr:col>
      <xdr:colOff>11880</xdr:colOff>
      <xdr:row>52</xdr:row>
      <xdr:rowOff>0</xdr:rowOff>
    </xdr:from>
    <xdr:to>
      <xdr:col>13</xdr:col>
      <xdr:colOff>11520</xdr:colOff>
      <xdr:row>52</xdr:row>
      <xdr:rowOff>313920</xdr:rowOff>
    </xdr:to>
    <xdr:sp>
      <xdr:nvSpPr>
        <xdr:cNvPr id="16" name="CaixaDeTexto 1"/>
        <xdr:cNvSpPr/>
      </xdr:nvSpPr>
      <xdr:spPr>
        <a:xfrm>
          <a:off x="8656200" y="10800000"/>
          <a:ext cx="1524960" cy="313920"/>
        </a:xfrm>
        <a:prstGeom prst="rect">
          <a:avLst/>
        </a:prstGeom>
        <a:solidFill>
          <a:srgbClr val="ffffff"/>
        </a:solidFill>
        <a:ln w="9525">
          <a:solidFill>
            <a:srgbClr val="4472c4">
              <a:lumMod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100" strike="noStrike" u="none">
              <a:solidFill>
                <a:srgbClr val="000000"/>
              </a:solidFill>
              <a:uFillTx/>
              <a:latin typeface="Calibri"/>
            </a:rPr>
            <a:t>R$ 140.700,00</a:t>
          </a:r>
          <a:endParaRPr b="0" lang="pt-BR" sz="1100" strike="noStrike" u="non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489240</xdr:colOff>
      <xdr:row>5</xdr:row>
      <xdr:rowOff>15480</xdr:rowOff>
    </xdr:from>
    <xdr:to>
      <xdr:col>14</xdr:col>
      <xdr:colOff>245520</xdr:colOff>
      <xdr:row>8</xdr:row>
      <xdr:rowOff>75600</xdr:rowOff>
    </xdr:to>
    <xdr:grpSp>
      <xdr:nvGrpSpPr>
        <xdr:cNvPr id="17" name="Agrupar 29"/>
        <xdr:cNvGrpSpPr/>
      </xdr:nvGrpSpPr>
      <xdr:grpSpPr>
        <a:xfrm>
          <a:off x="9133560" y="1351440"/>
          <a:ext cx="2255400" cy="912960"/>
          <a:chOff x="9133560" y="1351440"/>
          <a:chExt cx="2255400" cy="912960"/>
        </a:xfrm>
      </xdr:grpSpPr>
      <xdr:sp>
        <xdr:nvSpPr>
          <xdr:cNvPr id="18" name="CaixaDeTexto 30"/>
          <xdr:cNvSpPr/>
        </xdr:nvSpPr>
        <xdr:spPr>
          <a:xfrm>
            <a:off x="9133560" y="1351440"/>
            <a:ext cx="2255400" cy="912960"/>
          </a:xfrm>
          <a:prstGeom prst="rect">
            <a:avLst/>
          </a:prstGeom>
          <a:solidFill>
            <a:srgbClr val="bf9000"/>
          </a:solidFill>
          <a:ln w="9525">
            <a:solidFill>
              <a:srgbClr val="ffffff">
                <a:shade val="50000"/>
              </a:srgbClr>
            </a:solidFill>
            <a:round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19" name="CaixaDeTexto 31"/>
          <xdr:cNvSpPr/>
        </xdr:nvSpPr>
        <xdr:spPr>
          <a:xfrm>
            <a:off x="9264240" y="1402560"/>
            <a:ext cx="1994040" cy="23832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pt-BR" sz="1400" strike="noStrike" u="none">
                <a:solidFill>
                  <a:schemeClr val="lt1"/>
                </a:solidFill>
                <a:uFillTx/>
                <a:latin typeface="Calibri"/>
              </a:rPr>
              <a:t>Valor Investido</a:t>
            </a:r>
            <a:endParaRPr b="0" lang="pt-BR" sz="1400" strike="noStrike" u="none">
              <a:uFillTx/>
              <a:latin typeface="Times New Roman"/>
            </a:endParaRPr>
          </a:p>
        </xdr:txBody>
      </xdr:sp>
      <xdr:sp>
        <xdr:nvSpPr>
          <xdr:cNvPr id="20" name="CaixaDeTexto 32"/>
          <xdr:cNvSpPr/>
        </xdr:nvSpPr>
        <xdr:spPr>
          <a:xfrm>
            <a:off x="9162720" y="1770120"/>
            <a:ext cx="2196720" cy="27864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90000" rIns="90000" tIns="45000" bIns="45000" anchor="ctr">
            <a:noAutofit/>
          </a:bodyPr>
          <a:p>
            <a:pPr algn="ctr">
              <a:lnSpc>
                <a:spcPct val="100000"/>
              </a:lnSpc>
            </a:pP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 </a:t>
            </a:r>
            <a:r>
              <a:rPr b="1" lang="en-US" sz="2400" strike="noStrike" u="none">
                <a:solidFill>
                  <a:schemeClr val="lt1"/>
                </a:solidFill>
                <a:uFillTx/>
                <a:latin typeface="Calibri"/>
              </a:rPr>
              <a:t>R$ 10.960,00 </a:t>
            </a:r>
            <a:endParaRPr b="0" lang="pt-BR" sz="2400" strike="noStrike" u="none"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12</xdr:col>
      <xdr:colOff>0</xdr:colOff>
      <xdr:row>28</xdr:row>
      <xdr:rowOff>7200</xdr:rowOff>
    </xdr:from>
    <xdr:to>
      <xdr:col>17</xdr:col>
      <xdr:colOff>973800</xdr:colOff>
      <xdr:row>43</xdr:row>
      <xdr:rowOff>95040</xdr:rowOff>
    </xdr:to>
    <xdr:graphicFrame>
      <xdr:nvGraphicFramePr>
        <xdr:cNvPr id="21" name="Gráfico 33"/>
        <xdr:cNvGraphicFramePr/>
      </xdr:nvGraphicFramePr>
      <xdr:xfrm>
        <a:off x="9195480" y="6080400"/>
        <a:ext cx="5844240" cy="280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92880</xdr:colOff>
          <xdr:row>57</xdr:row>
          <xdr:rowOff>9720</xdr:rowOff>
        </xdr:from>
        <xdr:to>
          <xdr:col>13</xdr:col>
          <xdr:colOff>244440</xdr:colOff>
          <xdr:row>58</xdr:row>
          <xdr:rowOff>123480</xdr:rowOff>
        </xdr:to>
        <xdr:sp>
          <xdr:nvSpPr>
            <xdr:cNvPr id="0" name="Drop Down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92880</xdr:colOff>
          <xdr:row>58</xdr:row>
          <xdr:rowOff>47520</xdr:rowOff>
        </xdr:from>
        <xdr:to>
          <xdr:col>13</xdr:col>
          <xdr:colOff>244440</xdr:colOff>
          <xdr:row>59</xdr:row>
          <xdr:rowOff>104760</xdr:rowOff>
        </xdr:to>
        <xdr:sp>
          <xdr:nvSpPr>
            <xdr:cNvPr id="0" name="Drop Down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646920</xdr:colOff>
          <xdr:row>11</xdr:row>
          <xdr:rowOff>0</xdr:rowOff>
        </xdr:from>
        <xdr:to>
          <xdr:col>4</xdr:col>
          <xdr:colOff>182160</xdr:colOff>
          <xdr:row>13</xdr:row>
          <xdr:rowOff>9720</xdr:rowOff>
        </xdr:to>
        <xdr:sp>
          <xdr:nvSpPr>
            <xdr:cNvPr id="0" name="Drop Down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675360</xdr:colOff>
          <xdr:row>8</xdr:row>
          <xdr:rowOff>18720</xdr:rowOff>
        </xdr:from>
        <xdr:to>
          <xdr:col>3</xdr:col>
          <xdr:colOff>558000</xdr:colOff>
          <xdr:row>10</xdr:row>
          <xdr:rowOff>28440</xdr:rowOff>
        </xdr:to>
        <xdr:sp>
          <xdr:nvSpPr>
            <xdr:cNvPr id="0" name="Drop Down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tables/table1.xml><?xml version="1.0" encoding="utf-8"?>
<table xmlns="http://schemas.openxmlformats.org/spreadsheetml/2006/main" id="1" name="ALIMENTAÇÃO" displayName="ALIMENTAÇÃO" ref="F1:F6" headerRowCount="1" totalsRowCount="0" totalsRowShown="0">
  <autoFilter ref="F1:F6"/>
  <tableColumns count="1">
    <tableColumn id="1" name="Alimentação"/>
  </tableColumns>
</table>
</file>

<file path=xl/tables/table2.xml><?xml version="1.0" encoding="utf-8"?>
<table xmlns="http://schemas.openxmlformats.org/spreadsheetml/2006/main" id="2" name="DESPESAS" displayName="DESPESAS" ref="A5:G90" headerRowCount="1" totalsRowCount="0" totalsRowShown="0">
  <autoFilter ref="A5:G90"/>
  <tableColumns count="7">
    <tableColumn id="1" name="Tipo de Gasto"/>
    <tableColumn id="2" name="Detalhamento"/>
    <tableColumn id="3" name="Valor R$"/>
    <tableColumn id="4" name="Fonte"/>
    <tableColumn id="5" name="Data"/>
    <tableColumn id="6" name="Mês"/>
    <tableColumn id="7" name="Ano"/>
  </tableColumns>
</table>
</file>

<file path=xl/tables/table3.xml><?xml version="1.0" encoding="utf-8"?>
<table xmlns="http://schemas.openxmlformats.org/spreadsheetml/2006/main" id="3" name="EDUCAÇÃO" displayName="EDUCAÇÃO" ref="H1:H4" headerRowCount="1" totalsRowCount="0" totalsRowShown="0">
  <autoFilter ref="H1:H4"/>
  <tableColumns count="1">
    <tableColumn id="1" name="Educação"/>
  </tableColumns>
</table>
</file>

<file path=xl/tables/table4.xml><?xml version="1.0" encoding="utf-8"?>
<table xmlns="http://schemas.openxmlformats.org/spreadsheetml/2006/main" id="4" name="FINANCEIROS" displayName="FINANCEIROS" ref="N1:N11" headerRowCount="1" totalsRowCount="0" totalsRowShown="0">
  <autoFilter ref="N1:N11"/>
  <tableColumns count="1">
    <tableColumn id="1" name="Financeiros"/>
  </tableColumns>
</table>
</file>

<file path=xl/tables/table5.xml><?xml version="1.0" encoding="utf-8"?>
<table xmlns="http://schemas.openxmlformats.org/spreadsheetml/2006/main" id="5" name="FONTE_DESTINO" displayName="FONTE_DESTINO" ref="R1:R5" headerRowCount="1" totalsRowCount="0" totalsRowShown="0">
  <autoFilter ref="R1:R5"/>
  <tableColumns count="1">
    <tableColumn id="1" name="Fonte/Destino"/>
  </tableColumns>
</table>
</file>

<file path=xl/tables/table6.xml><?xml version="1.0" encoding="utf-8"?>
<table xmlns="http://schemas.openxmlformats.org/spreadsheetml/2006/main" id="6" name="INVEST" displayName="INVEST" ref="A5:F22" headerRowCount="1" totalsRowCount="0" totalsRowShown="0">
  <autoFilter ref="A5:F22"/>
  <tableColumns count="6">
    <tableColumn id="1" name="Investimento"/>
    <tableColumn id="2" name="Valor R$"/>
    <tableColumn id="3" name="Fonte"/>
    <tableColumn id="4" name="Data"/>
    <tableColumn id="5" name="Mês"/>
    <tableColumn id="6" name="Ano"/>
  </tableColumns>
</table>
</file>

<file path=xl/tables/table7.xml><?xml version="1.0" encoding="utf-8"?>
<table xmlns="http://schemas.openxmlformats.org/spreadsheetml/2006/main" id="7" name="INVESTIMENTOS" displayName="INVESTIMENTOS" ref="E1:E6" headerRowCount="1" totalsRowCount="0" totalsRowShown="0">
  <autoFilter ref="E1:E6"/>
  <tableColumns count="1">
    <tableColumn id="1" name="Investimentos"/>
  </tableColumns>
</table>
</file>

<file path=xl/tables/table8.xml><?xml version="1.0" encoding="utf-8"?>
<table xmlns="http://schemas.openxmlformats.org/spreadsheetml/2006/main" id="8" name="LAZER" displayName="LAZER" ref="M1:M6" headerRowCount="1" totalsRowCount="0" totalsRowShown="0">
  <autoFilter ref="M1:M6"/>
  <tableColumns count="1">
    <tableColumn id="1" name="Lazer"/>
  </tableColumns>
</table>
</file>

<file path=xl/tables/table9.xml><?xml version="1.0" encoding="utf-8"?>
<table xmlns="http://schemas.openxmlformats.org/spreadsheetml/2006/main" id="9" name="MORADIA" displayName="MORADIA" ref="G1:G13" headerRowCount="1" totalsRowCount="0" totalsRowShown="0">
  <autoFilter ref="G1:G13"/>
  <tableColumns count="1">
    <tableColumn id="1" name="Moradia"/>
  </tableColumns>
</table>
</file>

<file path=xl/tables/table10.xml><?xml version="1.0" encoding="utf-8"?>
<table xmlns="http://schemas.openxmlformats.org/spreadsheetml/2006/main" id="10" name="OPCOES" displayName="OPCOES" ref="T1:T12" headerRowCount="1" totalsRowCount="0" totalsRowShown="0">
  <autoFilter ref="T1:T12"/>
  <tableColumns count="1">
    <tableColumn id="1" name="Opções"/>
  </tableColumns>
</table>
</file>

<file path=xl/tables/table11.xml><?xml version="1.0" encoding="utf-8"?>
<table xmlns="http://schemas.openxmlformats.org/spreadsheetml/2006/main" id="11" name="PESSOAIS" displayName="PESSOAIS" ref="L1:L5" headerRowCount="1" totalsRowCount="0" totalsRowShown="0">
  <autoFilter ref="L1:L5"/>
  <tableColumns count="1">
    <tableColumn id="1" name="Pessoais"/>
  </tableColumns>
</table>
</file>

<file path=xl/tables/table12.xml><?xml version="1.0" encoding="utf-8"?>
<table xmlns="http://schemas.openxmlformats.org/spreadsheetml/2006/main" id="12" name="PET" displayName="PET" ref="I1:I5" headerRowCount="1" totalsRowCount="0" totalsRowShown="0">
  <autoFilter ref="I1:I5"/>
  <tableColumns count="1">
    <tableColumn id="1" name="Pet"/>
  </tableColumns>
</table>
</file>

<file path=xl/tables/table13.xml><?xml version="1.0" encoding="utf-8"?>
<table xmlns="http://schemas.openxmlformats.org/spreadsheetml/2006/main" id="13" name="RECEITA" displayName="RECEITA" ref="D1:D10" headerRowCount="1" totalsRowCount="0" totalsRowShown="0">
  <autoFilter ref="D1:D10"/>
  <tableColumns count="1">
    <tableColumn id="1" name="Receita"/>
  </tableColumns>
</table>
</file>

<file path=xl/tables/table14.xml><?xml version="1.0" encoding="utf-8"?>
<table xmlns="http://schemas.openxmlformats.org/spreadsheetml/2006/main" id="14" name="RECEITAS" displayName="RECEITAS" ref="A5:F52" headerRowCount="1" totalsRowCount="0" totalsRowShown="0">
  <autoFilter ref="A5:F52"/>
  <tableColumns count="6">
    <tableColumn id="1" name="Origem"/>
    <tableColumn id="2" name="Valor R$"/>
    <tableColumn id="3" name="Destino"/>
    <tableColumn id="4" name="Data"/>
    <tableColumn id="5" name="Mês"/>
    <tableColumn id="6" name="Ano"/>
  </tableColumns>
</table>
</file>

<file path=xl/tables/table15.xml><?xml version="1.0" encoding="utf-8"?>
<table xmlns="http://schemas.openxmlformats.org/spreadsheetml/2006/main" id="15" name="SAÚDE" displayName="SAÚDE" ref="J1:J7" headerRowCount="1" totalsRowCount="0" totalsRowShown="0">
  <autoFilter ref="J1:J7"/>
  <tableColumns count="1">
    <tableColumn id="1" name="Saúde"/>
  </tableColumns>
</table>
</file>

<file path=xl/tables/table16.xml><?xml version="1.0" encoding="utf-8"?>
<table xmlns="http://schemas.openxmlformats.org/spreadsheetml/2006/main" id="16" name="TRANSPORTE" displayName="TRANSPORTE" ref="K1:K10" headerRowCount="1" totalsRowCount="0" totalsRowShown="0">
  <autoFilter ref="K1:K10"/>
  <tableColumns count="1">
    <tableColumn id="1" name="Transporte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Relationship Id="rId8" Type="http://schemas.openxmlformats.org/officeDocument/2006/relationships/table" Target="../tables/table10.xml"/><Relationship Id="rId9" Type="http://schemas.openxmlformats.org/officeDocument/2006/relationships/table" Target="../tables/table11.xml"/><Relationship Id="rId10" Type="http://schemas.openxmlformats.org/officeDocument/2006/relationships/table" Target="../tables/table12.xml"/><Relationship Id="rId11" Type="http://schemas.openxmlformats.org/officeDocument/2006/relationships/table" Target="../tables/table13.xml"/><Relationship Id="rId12" Type="http://schemas.openxmlformats.org/officeDocument/2006/relationships/table" Target="../tables/table15.xml"/><Relationship Id="rId13" Type="http://schemas.openxmlformats.org/officeDocument/2006/relationships/table" Target="../tables/table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B1" activeCellId="0" sqref="B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0"/>
    <col collapsed="false" customWidth="true" hidden="false" outlineLevel="0" max="3" min="3" style="0" width="23.27"/>
    <col collapsed="false" customWidth="true" hidden="false" outlineLevel="0" max="4" min="4" style="0" width="18.45"/>
    <col collapsed="false" customWidth="true" hidden="false" outlineLevel="0" max="5" min="5" style="0" width="14.27"/>
    <col collapsed="false" customWidth="true" hidden="false" outlineLevel="0" max="6" min="6" style="0" width="12.45"/>
    <col collapsed="false" customWidth="true" hidden="false" outlineLevel="0" max="7" min="7" style="0" width="16.18"/>
    <col collapsed="false" customWidth="true" hidden="false" outlineLevel="0" max="8" min="8" style="0" width="12.82"/>
    <col collapsed="false" customWidth="true" hidden="false" outlineLevel="0" max="9" min="9" style="0" width="11.18"/>
  </cols>
  <sheetData>
    <row r="1" s="3" customFormat="true" ht="53.25" hidden="false" customHeight="true" outlineLevel="0" collapsed="false">
      <c r="A1" s="1" t="s">
        <v>0</v>
      </c>
      <c r="B1" s="2"/>
    </row>
    <row r="2" s="3" customFormat="true" ht="11.25" hidden="false" customHeight="true" outlineLevel="0" collapsed="false">
      <c r="A2" s="1"/>
      <c r="B2" s="2"/>
    </row>
    <row r="3" s="3" customFormat="true" ht="23.25" hidden="false" customHeight="true" outlineLevel="0" collapsed="false">
      <c r="A3" s="4" t="s">
        <v>1</v>
      </c>
      <c r="B3" s="5"/>
      <c r="E3" s="4"/>
      <c r="G3" s="6"/>
      <c r="I3" s="7"/>
    </row>
    <row r="4" s="3" customFormat="true" ht="12" hidden="false" customHeight="true" outlineLevel="0" collapsed="false">
      <c r="B4" s="5"/>
      <c r="I4" s="7"/>
    </row>
    <row r="5" customFormat="false" ht="15" hidden="false" customHeight="false" outlineLevel="0" collapsed="false">
      <c r="A5" s="8" t="s">
        <v>2</v>
      </c>
      <c r="B5" s="9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customFormat="false" ht="14.25" hidden="false" customHeight="false" outlineLevel="0" collapsed="false">
      <c r="A6" s="10" t="s">
        <v>8</v>
      </c>
      <c r="B6" s="11" t="n">
        <v>6800</v>
      </c>
      <c r="C6" s="12" t="s">
        <v>9</v>
      </c>
      <c r="D6" s="13" t="n">
        <v>43466</v>
      </c>
      <c r="E6" s="14" t="str">
        <f aca="false">TEXT(RECEITAS[[#This Row],[Data]],"mmmm")</f>
        <v>janeiro</v>
      </c>
      <c r="F6" s="15" t="n">
        <f aca="false">YEAR(RECEITAS[[#This Row],[Data]])</f>
        <v>2019</v>
      </c>
    </row>
    <row r="7" customFormat="false" ht="14.25" hidden="false" customHeight="false" outlineLevel="0" collapsed="false">
      <c r="A7" s="16" t="s">
        <v>10</v>
      </c>
      <c r="B7" s="17" t="n">
        <v>300</v>
      </c>
      <c r="C7" s="12" t="s">
        <v>9</v>
      </c>
      <c r="D7" s="13" t="n">
        <v>43466</v>
      </c>
      <c r="E7" s="14" t="str">
        <f aca="false">TEXT(RECEITAS[[#This Row],[Data]],"mmmm")</f>
        <v>janeiro</v>
      </c>
      <c r="F7" s="15" t="n">
        <f aca="false">YEAR(RECEITAS[[#This Row],[Data]])</f>
        <v>2019</v>
      </c>
    </row>
    <row r="8" customFormat="false" ht="14.25" hidden="false" customHeight="false" outlineLevel="0" collapsed="false">
      <c r="A8" s="16" t="s">
        <v>11</v>
      </c>
      <c r="B8" s="17" t="n">
        <v>1200</v>
      </c>
      <c r="C8" s="18" t="s">
        <v>9</v>
      </c>
      <c r="D8" s="13" t="n">
        <v>43466</v>
      </c>
      <c r="E8" s="14" t="str">
        <f aca="false">TEXT(RECEITAS[[#This Row],[Data]],"mmmm")</f>
        <v>janeiro</v>
      </c>
      <c r="F8" s="15" t="n">
        <f aca="false">YEAR(RECEITAS[[#This Row],[Data]])</f>
        <v>2019</v>
      </c>
    </row>
    <row r="9" customFormat="false" ht="14.25" hidden="false" customHeight="false" outlineLevel="0" collapsed="false">
      <c r="A9" s="10" t="s">
        <v>8</v>
      </c>
      <c r="B9" s="11" t="n">
        <v>6800</v>
      </c>
      <c r="C9" s="12" t="s">
        <v>9</v>
      </c>
      <c r="D9" s="13" t="n">
        <v>43497</v>
      </c>
      <c r="E9" s="14" t="str">
        <f aca="false">TEXT(RECEITAS[[#This Row],[Data]],"mmmm")</f>
        <v>fevereiro</v>
      </c>
      <c r="F9" s="15" t="n">
        <f aca="false">YEAR(RECEITAS[[#This Row],[Data]])</f>
        <v>2019</v>
      </c>
    </row>
    <row r="10" customFormat="false" ht="14.25" hidden="false" customHeight="false" outlineLevel="0" collapsed="false">
      <c r="A10" s="16" t="s">
        <v>10</v>
      </c>
      <c r="B10" s="17" t="n">
        <v>980</v>
      </c>
      <c r="C10" s="12" t="s">
        <v>9</v>
      </c>
      <c r="D10" s="13" t="n">
        <v>43497</v>
      </c>
      <c r="E10" s="14" t="str">
        <f aca="false">TEXT(RECEITAS[[#This Row],[Data]],"mmmm")</f>
        <v>fevereiro</v>
      </c>
      <c r="F10" s="15" t="n">
        <f aca="false">YEAR(RECEITAS[[#This Row],[Data]])</f>
        <v>2019</v>
      </c>
    </row>
    <row r="11" customFormat="false" ht="14.25" hidden="false" customHeight="false" outlineLevel="0" collapsed="false">
      <c r="A11" s="16" t="s">
        <v>11</v>
      </c>
      <c r="B11" s="17" t="n">
        <v>1150</v>
      </c>
      <c r="C11" s="18" t="s">
        <v>9</v>
      </c>
      <c r="D11" s="13" t="n">
        <v>43497</v>
      </c>
      <c r="E11" s="14" t="str">
        <f aca="false">TEXT(RECEITAS[[#This Row],[Data]],"mmmm")</f>
        <v>fevereiro</v>
      </c>
      <c r="F11" s="15" t="n">
        <f aca="false">YEAR(RECEITAS[[#This Row],[Data]])</f>
        <v>2019</v>
      </c>
    </row>
    <row r="12" customFormat="false" ht="14.25" hidden="false" customHeight="false" outlineLevel="0" collapsed="false">
      <c r="A12" s="10" t="s">
        <v>8</v>
      </c>
      <c r="B12" s="11" t="n">
        <v>6800</v>
      </c>
      <c r="C12" s="12" t="s">
        <v>9</v>
      </c>
      <c r="D12" s="13" t="n">
        <v>43525</v>
      </c>
      <c r="E12" s="14" t="str">
        <f aca="false">TEXT(RECEITAS[[#This Row],[Data]],"mmmm")</f>
        <v>março</v>
      </c>
      <c r="F12" s="15" t="n">
        <f aca="false">YEAR(RECEITAS[[#This Row],[Data]])</f>
        <v>2019</v>
      </c>
    </row>
    <row r="13" customFormat="false" ht="14.25" hidden="false" customHeight="false" outlineLevel="0" collapsed="false">
      <c r="A13" s="16" t="s">
        <v>10</v>
      </c>
      <c r="B13" s="17" t="n">
        <v>320</v>
      </c>
      <c r="C13" s="12" t="s">
        <v>9</v>
      </c>
      <c r="D13" s="13" t="n">
        <v>43525</v>
      </c>
      <c r="E13" s="14" t="str">
        <f aca="false">TEXT(RECEITAS[[#This Row],[Data]],"mmmm")</f>
        <v>março</v>
      </c>
      <c r="F13" s="15" t="n">
        <f aca="false">YEAR(RECEITAS[[#This Row],[Data]])</f>
        <v>2019</v>
      </c>
    </row>
    <row r="14" customFormat="false" ht="14.25" hidden="false" customHeight="false" outlineLevel="0" collapsed="false">
      <c r="A14" s="16" t="s">
        <v>11</v>
      </c>
      <c r="B14" s="17" t="n">
        <v>2200</v>
      </c>
      <c r="C14" s="18" t="s">
        <v>9</v>
      </c>
      <c r="D14" s="13" t="n">
        <v>43525</v>
      </c>
      <c r="E14" s="14" t="str">
        <f aca="false">TEXT(RECEITAS[[#This Row],[Data]],"mmmm")</f>
        <v>março</v>
      </c>
      <c r="F14" s="15" t="n">
        <f aca="false">YEAR(RECEITAS[[#This Row],[Data]])</f>
        <v>2019</v>
      </c>
    </row>
    <row r="15" customFormat="false" ht="14.25" hidden="false" customHeight="false" outlineLevel="0" collapsed="false">
      <c r="A15" s="10" t="s">
        <v>8</v>
      </c>
      <c r="B15" s="11" t="n">
        <v>6800</v>
      </c>
      <c r="C15" s="12" t="s">
        <v>9</v>
      </c>
      <c r="D15" s="13" t="n">
        <v>43556</v>
      </c>
      <c r="E15" s="14" t="str">
        <f aca="false">TEXT(RECEITAS[[#This Row],[Data]],"mmmm")</f>
        <v>abril</v>
      </c>
      <c r="F15" s="15" t="n">
        <f aca="false">YEAR(RECEITAS[[#This Row],[Data]])</f>
        <v>2019</v>
      </c>
    </row>
    <row r="16" customFormat="false" ht="14.25" hidden="false" customHeight="false" outlineLevel="0" collapsed="false">
      <c r="A16" s="10" t="s">
        <v>10</v>
      </c>
      <c r="B16" s="11" t="n">
        <v>390</v>
      </c>
      <c r="C16" s="12" t="s">
        <v>9</v>
      </c>
      <c r="D16" s="13" t="n">
        <v>43556</v>
      </c>
      <c r="E16" s="14" t="str">
        <f aca="false">TEXT(RECEITAS[[#This Row],[Data]],"mmmm")</f>
        <v>abril</v>
      </c>
      <c r="F16" s="15" t="n">
        <f aca="false">YEAR(RECEITAS[[#This Row],[Data]])</f>
        <v>2019</v>
      </c>
    </row>
    <row r="17" customFormat="false" ht="14.25" hidden="false" customHeight="false" outlineLevel="0" collapsed="false">
      <c r="A17" s="10" t="s">
        <v>11</v>
      </c>
      <c r="B17" s="11" t="n">
        <v>920</v>
      </c>
      <c r="C17" s="12" t="s">
        <v>9</v>
      </c>
      <c r="D17" s="13" t="n">
        <v>43556</v>
      </c>
      <c r="E17" s="14" t="str">
        <f aca="false">TEXT(RECEITAS[[#This Row],[Data]],"mmmm")</f>
        <v>abril</v>
      </c>
      <c r="F17" s="15" t="n">
        <f aca="false">YEAR(RECEITAS[[#This Row],[Data]])</f>
        <v>2019</v>
      </c>
    </row>
    <row r="18" customFormat="false" ht="14.25" hidden="false" customHeight="false" outlineLevel="0" collapsed="false">
      <c r="A18" s="10" t="s">
        <v>8</v>
      </c>
      <c r="B18" s="11" t="n">
        <v>6800</v>
      </c>
      <c r="C18" s="12" t="s">
        <v>9</v>
      </c>
      <c r="D18" s="13" t="n">
        <v>43586</v>
      </c>
      <c r="E18" s="14" t="str">
        <f aca="false">TEXT(RECEITAS[[#This Row],[Data]],"mmmm")</f>
        <v>maio</v>
      </c>
      <c r="F18" s="15" t="n">
        <f aca="false">YEAR(RECEITAS[[#This Row],[Data]])</f>
        <v>2019</v>
      </c>
    </row>
    <row r="19" customFormat="false" ht="14.25" hidden="false" customHeight="false" outlineLevel="0" collapsed="false">
      <c r="A19" s="10" t="s">
        <v>10</v>
      </c>
      <c r="B19" s="11" t="n">
        <v>480</v>
      </c>
      <c r="C19" s="12" t="s">
        <v>9</v>
      </c>
      <c r="D19" s="13" t="n">
        <v>43586</v>
      </c>
      <c r="E19" s="14" t="str">
        <f aca="false">TEXT(RECEITAS[[#This Row],[Data]],"mmmm")</f>
        <v>maio</v>
      </c>
      <c r="F19" s="15" t="n">
        <f aca="false">YEAR(RECEITAS[[#This Row],[Data]])</f>
        <v>2019</v>
      </c>
    </row>
    <row r="20" customFormat="false" ht="14.25" hidden="false" customHeight="false" outlineLevel="0" collapsed="false">
      <c r="A20" s="10" t="s">
        <v>11</v>
      </c>
      <c r="B20" s="11" t="n">
        <v>1240</v>
      </c>
      <c r="C20" s="12" t="s">
        <v>9</v>
      </c>
      <c r="D20" s="13" t="n">
        <v>43586</v>
      </c>
      <c r="E20" s="14" t="str">
        <f aca="false">TEXT(RECEITAS[[#This Row],[Data]],"mmmm")</f>
        <v>maio</v>
      </c>
      <c r="F20" s="15" t="n">
        <f aca="false">YEAR(RECEITAS[[#This Row],[Data]])</f>
        <v>2019</v>
      </c>
    </row>
    <row r="21" customFormat="false" ht="14.25" hidden="false" customHeight="false" outlineLevel="0" collapsed="false">
      <c r="A21" s="10" t="s">
        <v>8</v>
      </c>
      <c r="B21" s="11" t="n">
        <v>6800</v>
      </c>
      <c r="C21" s="12" t="s">
        <v>9</v>
      </c>
      <c r="D21" s="13" t="n">
        <v>43617</v>
      </c>
      <c r="E21" s="14" t="str">
        <f aca="false">TEXT(RECEITAS[[#This Row],[Data]],"mmmm")</f>
        <v>junho</v>
      </c>
      <c r="F21" s="15" t="n">
        <f aca="false">YEAR(RECEITAS[[#This Row],[Data]])</f>
        <v>2019</v>
      </c>
    </row>
    <row r="22" customFormat="false" ht="14.25" hidden="false" customHeight="false" outlineLevel="0" collapsed="false">
      <c r="A22" s="10" t="s">
        <v>10</v>
      </c>
      <c r="B22" s="11" t="n">
        <v>670</v>
      </c>
      <c r="C22" s="12" t="s">
        <v>9</v>
      </c>
      <c r="D22" s="13" t="n">
        <v>43617</v>
      </c>
      <c r="E22" s="14" t="str">
        <f aca="false">TEXT(RECEITAS[[#This Row],[Data]],"mmmm")</f>
        <v>junho</v>
      </c>
      <c r="F22" s="15" t="n">
        <f aca="false">YEAR(RECEITAS[[#This Row],[Data]])</f>
        <v>2019</v>
      </c>
    </row>
    <row r="23" customFormat="false" ht="14.25" hidden="false" customHeight="false" outlineLevel="0" collapsed="false">
      <c r="A23" s="10" t="s">
        <v>11</v>
      </c>
      <c r="B23" s="11" t="n">
        <v>980</v>
      </c>
      <c r="C23" s="12" t="s">
        <v>9</v>
      </c>
      <c r="D23" s="13" t="n">
        <v>43617</v>
      </c>
      <c r="E23" s="14" t="str">
        <f aca="false">TEXT(RECEITAS[[#This Row],[Data]],"mmmm")</f>
        <v>junho</v>
      </c>
      <c r="F23" s="15" t="n">
        <f aca="false">YEAR(RECEITAS[[#This Row],[Data]])</f>
        <v>2019</v>
      </c>
    </row>
    <row r="24" customFormat="false" ht="14.25" hidden="false" customHeight="false" outlineLevel="0" collapsed="false">
      <c r="A24" s="10" t="s">
        <v>10</v>
      </c>
      <c r="B24" s="11" t="n">
        <v>2500</v>
      </c>
      <c r="C24" s="12" t="s">
        <v>9</v>
      </c>
      <c r="D24" s="13" t="n">
        <v>43620</v>
      </c>
      <c r="E24" s="14" t="str">
        <f aca="false">TEXT(RECEITAS[[#This Row],[Data]],"mmmm")</f>
        <v>junho</v>
      </c>
      <c r="F24" s="15" t="n">
        <f aca="false">YEAR(RECEITAS[[#This Row],[Data]])</f>
        <v>2019</v>
      </c>
    </row>
    <row r="25" customFormat="false" ht="14.25" hidden="false" customHeight="false" outlineLevel="0" collapsed="false">
      <c r="A25" s="10" t="s">
        <v>8</v>
      </c>
      <c r="B25" s="11" t="n">
        <v>6800</v>
      </c>
      <c r="C25" s="12" t="s">
        <v>9</v>
      </c>
      <c r="D25" s="13" t="n">
        <v>43647</v>
      </c>
      <c r="E25" s="14" t="str">
        <f aca="false">TEXT(RECEITAS[[#This Row],[Data]],"mmmm")</f>
        <v>julho</v>
      </c>
      <c r="F25" s="15" t="n">
        <f aca="false">YEAR(RECEITAS[[#This Row],[Data]])</f>
        <v>2019</v>
      </c>
    </row>
    <row r="26" customFormat="false" ht="14.25" hidden="false" customHeight="false" outlineLevel="0" collapsed="false">
      <c r="A26" s="10" t="s">
        <v>10</v>
      </c>
      <c r="B26" s="11" t="n">
        <v>230</v>
      </c>
      <c r="C26" s="12" t="s">
        <v>9</v>
      </c>
      <c r="D26" s="13" t="n">
        <v>43647</v>
      </c>
      <c r="E26" s="14" t="str">
        <f aca="false">TEXT(RECEITAS[[#This Row],[Data]],"mmmm")</f>
        <v>julho</v>
      </c>
      <c r="F26" s="15" t="n">
        <f aca="false">YEAR(RECEITAS[[#This Row],[Data]])</f>
        <v>2019</v>
      </c>
    </row>
    <row r="27" customFormat="false" ht="14.25" hidden="false" customHeight="false" outlineLevel="0" collapsed="false">
      <c r="A27" s="10" t="s">
        <v>11</v>
      </c>
      <c r="B27" s="11" t="n">
        <v>1390</v>
      </c>
      <c r="C27" s="12" t="s">
        <v>9</v>
      </c>
      <c r="D27" s="13" t="n">
        <v>43647</v>
      </c>
      <c r="E27" s="14" t="str">
        <f aca="false">TEXT(RECEITAS[[#This Row],[Data]],"mmmm")</f>
        <v>julho</v>
      </c>
      <c r="F27" s="15" t="n">
        <f aca="false">YEAR(RECEITAS[[#This Row],[Data]])</f>
        <v>2019</v>
      </c>
    </row>
    <row r="28" customFormat="false" ht="14.25" hidden="false" customHeight="false" outlineLevel="0" collapsed="false">
      <c r="A28" s="10" t="s">
        <v>8</v>
      </c>
      <c r="B28" s="11" t="n">
        <v>7000</v>
      </c>
      <c r="C28" s="12" t="s">
        <v>9</v>
      </c>
      <c r="D28" s="13" t="n">
        <v>43678</v>
      </c>
      <c r="E28" s="14" t="str">
        <f aca="false">TEXT(RECEITAS[[#This Row],[Data]],"mmmm")</f>
        <v>agosto</v>
      </c>
      <c r="F28" s="15" t="n">
        <f aca="false">YEAR(RECEITAS[[#This Row],[Data]])</f>
        <v>2019</v>
      </c>
    </row>
    <row r="29" customFormat="false" ht="14.25" hidden="false" customHeight="false" outlineLevel="0" collapsed="false">
      <c r="A29" s="10" t="s">
        <v>10</v>
      </c>
      <c r="B29" s="11" t="n">
        <v>120</v>
      </c>
      <c r="C29" s="12" t="s">
        <v>9</v>
      </c>
      <c r="D29" s="13" t="n">
        <v>43678</v>
      </c>
      <c r="E29" s="14" t="str">
        <f aca="false">TEXT(RECEITAS[[#This Row],[Data]],"mmmm")</f>
        <v>agosto</v>
      </c>
      <c r="F29" s="15" t="n">
        <f aca="false">YEAR(RECEITAS[[#This Row],[Data]])</f>
        <v>2019</v>
      </c>
    </row>
    <row r="30" customFormat="false" ht="14.25" hidden="false" customHeight="false" outlineLevel="0" collapsed="false">
      <c r="A30" s="10" t="s">
        <v>11</v>
      </c>
      <c r="B30" s="11" t="n">
        <v>340</v>
      </c>
      <c r="C30" s="12" t="s">
        <v>9</v>
      </c>
      <c r="D30" s="13" t="n">
        <v>43678</v>
      </c>
      <c r="E30" s="14" t="str">
        <f aca="false">TEXT(RECEITAS[[#This Row],[Data]],"mmmm")</f>
        <v>agosto</v>
      </c>
      <c r="F30" s="15" t="n">
        <f aca="false">YEAR(RECEITAS[[#This Row],[Data]])</f>
        <v>2019</v>
      </c>
    </row>
    <row r="31" customFormat="false" ht="14.25" hidden="false" customHeight="false" outlineLevel="0" collapsed="false">
      <c r="A31" s="10" t="s">
        <v>8</v>
      </c>
      <c r="B31" s="11" t="n">
        <v>7000</v>
      </c>
      <c r="C31" s="12" t="s">
        <v>9</v>
      </c>
      <c r="D31" s="13" t="n">
        <v>43709</v>
      </c>
      <c r="E31" s="14" t="str">
        <f aca="false">TEXT(RECEITAS[[#This Row],[Data]],"mmmm")</f>
        <v>setembro</v>
      </c>
      <c r="F31" s="15" t="n">
        <f aca="false">YEAR(RECEITAS[[#This Row],[Data]])</f>
        <v>2019</v>
      </c>
    </row>
    <row r="32" customFormat="false" ht="14.25" hidden="false" customHeight="false" outlineLevel="0" collapsed="false">
      <c r="A32" s="10" t="s">
        <v>10</v>
      </c>
      <c r="B32" s="11" t="n">
        <v>220</v>
      </c>
      <c r="C32" s="12" t="s">
        <v>9</v>
      </c>
      <c r="D32" s="13" t="n">
        <v>43709</v>
      </c>
      <c r="E32" s="14" t="str">
        <f aca="false">TEXT(RECEITAS[[#This Row],[Data]],"mmmm")</f>
        <v>setembro</v>
      </c>
      <c r="F32" s="15" t="n">
        <f aca="false">YEAR(RECEITAS[[#This Row],[Data]])</f>
        <v>2019</v>
      </c>
    </row>
    <row r="33" customFormat="false" ht="14.25" hidden="false" customHeight="false" outlineLevel="0" collapsed="false">
      <c r="A33" s="10" t="s">
        <v>11</v>
      </c>
      <c r="B33" s="11" t="n">
        <v>1100</v>
      </c>
      <c r="C33" s="12" t="s">
        <v>9</v>
      </c>
      <c r="D33" s="13" t="n">
        <v>43709</v>
      </c>
      <c r="E33" s="14" t="str">
        <f aca="false">TEXT(RECEITAS[[#This Row],[Data]],"mmmm")</f>
        <v>setembro</v>
      </c>
      <c r="F33" s="15" t="n">
        <f aca="false">YEAR(RECEITAS[[#This Row],[Data]])</f>
        <v>2019</v>
      </c>
    </row>
    <row r="34" customFormat="false" ht="14.25" hidden="false" customHeight="false" outlineLevel="0" collapsed="false">
      <c r="A34" s="10" t="s">
        <v>8</v>
      </c>
      <c r="B34" s="11" t="n">
        <v>7000</v>
      </c>
      <c r="C34" s="12" t="s">
        <v>9</v>
      </c>
      <c r="D34" s="13" t="n">
        <v>43739</v>
      </c>
      <c r="E34" s="14" t="str">
        <f aca="false">TEXT(RECEITAS[[#This Row],[Data]],"mmmm")</f>
        <v>outubro</v>
      </c>
      <c r="F34" s="15" t="n">
        <f aca="false">YEAR(RECEITAS[[#This Row],[Data]])</f>
        <v>2019</v>
      </c>
    </row>
    <row r="35" customFormat="false" ht="14.25" hidden="false" customHeight="false" outlineLevel="0" collapsed="false">
      <c r="A35" s="10" t="s">
        <v>10</v>
      </c>
      <c r="B35" s="11" t="n">
        <v>320</v>
      </c>
      <c r="C35" s="12" t="s">
        <v>9</v>
      </c>
      <c r="D35" s="13" t="n">
        <v>43739</v>
      </c>
      <c r="E35" s="14" t="str">
        <f aca="false">TEXT(RECEITAS[[#This Row],[Data]],"mmmm")</f>
        <v>outubro</v>
      </c>
      <c r="F35" s="15" t="n">
        <f aca="false">YEAR(RECEITAS[[#This Row],[Data]])</f>
        <v>2019</v>
      </c>
    </row>
    <row r="36" customFormat="false" ht="14.25" hidden="false" customHeight="false" outlineLevel="0" collapsed="false">
      <c r="A36" s="10" t="s">
        <v>11</v>
      </c>
      <c r="B36" s="11" t="n">
        <v>890</v>
      </c>
      <c r="C36" s="12" t="s">
        <v>9</v>
      </c>
      <c r="D36" s="13" t="n">
        <v>43739</v>
      </c>
      <c r="E36" s="14" t="str">
        <f aca="false">TEXT(RECEITAS[[#This Row],[Data]],"mmmm")</f>
        <v>outubro</v>
      </c>
      <c r="F36" s="15" t="n">
        <f aca="false">YEAR(RECEITAS[[#This Row],[Data]])</f>
        <v>2019</v>
      </c>
    </row>
    <row r="37" customFormat="false" ht="14.25" hidden="false" customHeight="false" outlineLevel="0" collapsed="false">
      <c r="A37" s="10" t="s">
        <v>8</v>
      </c>
      <c r="B37" s="11" t="n">
        <v>7200</v>
      </c>
      <c r="C37" s="12" t="s">
        <v>9</v>
      </c>
      <c r="D37" s="13" t="n">
        <v>43770</v>
      </c>
      <c r="E37" s="14" t="str">
        <f aca="false">TEXT(RECEITAS[[#This Row],[Data]],"mmmm")</f>
        <v>novembro</v>
      </c>
      <c r="F37" s="15" t="n">
        <f aca="false">YEAR(RECEITAS[[#This Row],[Data]])</f>
        <v>2019</v>
      </c>
    </row>
    <row r="38" customFormat="false" ht="14.25" hidden="false" customHeight="false" outlineLevel="0" collapsed="false">
      <c r="A38" s="10" t="s">
        <v>10</v>
      </c>
      <c r="B38" s="11" t="n">
        <v>210</v>
      </c>
      <c r="C38" s="12" t="s">
        <v>9</v>
      </c>
      <c r="D38" s="13" t="n">
        <v>43770</v>
      </c>
      <c r="E38" s="14" t="str">
        <f aca="false">TEXT(RECEITAS[[#This Row],[Data]],"mmmm")</f>
        <v>novembro</v>
      </c>
      <c r="F38" s="15" t="n">
        <f aca="false">YEAR(RECEITAS[[#This Row],[Data]])</f>
        <v>2019</v>
      </c>
    </row>
    <row r="39" customFormat="false" ht="14.25" hidden="false" customHeight="false" outlineLevel="0" collapsed="false">
      <c r="A39" s="10" t="s">
        <v>11</v>
      </c>
      <c r="B39" s="11" t="n">
        <v>970</v>
      </c>
      <c r="C39" s="12" t="s">
        <v>9</v>
      </c>
      <c r="D39" s="13" t="n">
        <v>43770</v>
      </c>
      <c r="E39" s="14" t="str">
        <f aca="false">TEXT(RECEITAS[[#This Row],[Data]],"mmmm")</f>
        <v>novembro</v>
      </c>
      <c r="F39" s="15" t="n">
        <f aca="false">YEAR(RECEITAS[[#This Row],[Data]])</f>
        <v>2019</v>
      </c>
    </row>
    <row r="40" customFormat="false" ht="14.25" hidden="false" customHeight="false" outlineLevel="0" collapsed="false">
      <c r="A40" s="10" t="s">
        <v>8</v>
      </c>
      <c r="B40" s="11" t="n">
        <v>7200</v>
      </c>
      <c r="C40" s="12" t="s">
        <v>9</v>
      </c>
      <c r="D40" s="13" t="n">
        <v>43800</v>
      </c>
      <c r="E40" s="14" t="str">
        <f aca="false">TEXT(RECEITAS[[#This Row],[Data]],"mmmm")</f>
        <v>dezembro</v>
      </c>
      <c r="F40" s="15" t="n">
        <f aca="false">YEAR(RECEITAS[[#This Row],[Data]])</f>
        <v>2019</v>
      </c>
    </row>
    <row r="41" customFormat="false" ht="14.25" hidden="false" customHeight="false" outlineLevel="0" collapsed="false">
      <c r="A41" s="10" t="s">
        <v>10</v>
      </c>
      <c r="B41" s="11" t="n">
        <v>2500</v>
      </c>
      <c r="C41" s="12" t="s">
        <v>9</v>
      </c>
      <c r="D41" s="13" t="n">
        <v>43800</v>
      </c>
      <c r="E41" s="14" t="str">
        <f aca="false">TEXT(RECEITAS[[#This Row],[Data]],"mmmm")</f>
        <v>dezembro</v>
      </c>
      <c r="F41" s="15" t="n">
        <f aca="false">YEAR(RECEITAS[[#This Row],[Data]])</f>
        <v>2019</v>
      </c>
    </row>
    <row r="42" customFormat="false" ht="14.25" hidden="false" customHeight="false" outlineLevel="0" collapsed="false">
      <c r="A42" s="10" t="s">
        <v>8</v>
      </c>
      <c r="B42" s="11" t="n">
        <v>7200</v>
      </c>
      <c r="C42" s="12" t="s">
        <v>9</v>
      </c>
      <c r="D42" s="13" t="n">
        <v>43831</v>
      </c>
      <c r="E42" s="14" t="str">
        <f aca="false">TEXT(RECEITAS[[#This Row],[Data]],"mmmm")</f>
        <v>janeiro</v>
      </c>
      <c r="F42" s="15" t="n">
        <f aca="false">YEAR(RECEITAS[[#This Row],[Data]])</f>
        <v>2020</v>
      </c>
    </row>
    <row r="43" customFormat="false" ht="14.25" hidden="false" customHeight="false" outlineLevel="0" collapsed="false">
      <c r="A43" s="10" t="s">
        <v>11</v>
      </c>
      <c r="B43" s="19" t="n">
        <v>1200</v>
      </c>
      <c r="C43" s="12" t="s">
        <v>9</v>
      </c>
      <c r="D43" s="13" t="n">
        <v>43831</v>
      </c>
      <c r="E43" s="14" t="str">
        <f aca="false">TEXT(RECEITAS[[#This Row],[Data]],"mmmm")</f>
        <v>janeiro</v>
      </c>
      <c r="F43" s="15" t="n">
        <f aca="false">YEAR(RECEITAS[[#This Row],[Data]])</f>
        <v>2020</v>
      </c>
    </row>
    <row r="44" customFormat="false" ht="14.25" hidden="false" customHeight="false" outlineLevel="0" collapsed="false">
      <c r="A44" s="10" t="s">
        <v>8</v>
      </c>
      <c r="B44" s="11" t="n">
        <v>7200</v>
      </c>
      <c r="C44" s="12" t="s">
        <v>9</v>
      </c>
      <c r="D44" s="13" t="n">
        <v>43862</v>
      </c>
      <c r="E44" s="14" t="str">
        <f aca="false">TEXT(RECEITAS[[#This Row],[Data]],"mmmm")</f>
        <v>fevereiro</v>
      </c>
      <c r="F44" s="15" t="n">
        <f aca="false">YEAR(RECEITAS[[#This Row],[Data]])</f>
        <v>2020</v>
      </c>
    </row>
    <row r="45" customFormat="false" ht="14.25" hidden="false" customHeight="false" outlineLevel="0" collapsed="false">
      <c r="A45" s="10" t="s">
        <v>11</v>
      </c>
      <c r="B45" s="19" t="n">
        <v>1400</v>
      </c>
      <c r="C45" s="12" t="s">
        <v>9</v>
      </c>
      <c r="D45" s="13" t="n">
        <v>43862</v>
      </c>
      <c r="E45" s="14" t="str">
        <f aca="false">TEXT(RECEITAS[[#This Row],[Data]],"mmmm")</f>
        <v>fevereiro</v>
      </c>
      <c r="F45" s="15" t="n">
        <f aca="false">YEAR(RECEITAS[[#This Row],[Data]])</f>
        <v>2020</v>
      </c>
    </row>
    <row r="46" customFormat="false" ht="14.25" hidden="false" customHeight="false" outlineLevel="0" collapsed="false">
      <c r="A46" s="10" t="s">
        <v>8</v>
      </c>
      <c r="B46" s="11" t="n">
        <v>7200</v>
      </c>
      <c r="C46" s="12" t="s">
        <v>9</v>
      </c>
      <c r="D46" s="13" t="n">
        <v>43891</v>
      </c>
      <c r="E46" s="14" t="str">
        <f aca="false">TEXT(RECEITAS[[#This Row],[Data]],"mmmm")</f>
        <v>março</v>
      </c>
      <c r="F46" s="15" t="n">
        <f aca="false">YEAR(RECEITAS[[#This Row],[Data]])</f>
        <v>2020</v>
      </c>
    </row>
    <row r="47" customFormat="false" ht="14.25" hidden="false" customHeight="false" outlineLevel="0" collapsed="false">
      <c r="A47" s="10" t="s">
        <v>8</v>
      </c>
      <c r="B47" s="11" t="n">
        <v>7200</v>
      </c>
      <c r="C47" s="12" t="s">
        <v>9</v>
      </c>
      <c r="D47" s="13" t="n">
        <v>43922</v>
      </c>
      <c r="E47" s="14" t="str">
        <f aca="false">TEXT(RECEITAS[[#This Row],[Data]],"mmmm")</f>
        <v>abril</v>
      </c>
      <c r="F47" s="15" t="n">
        <f aca="false">YEAR(RECEITAS[[#This Row],[Data]])</f>
        <v>2020</v>
      </c>
    </row>
    <row r="48" customFormat="false" ht="14.25" hidden="false" customHeight="false" outlineLevel="0" collapsed="false">
      <c r="A48" s="10" t="s">
        <v>8</v>
      </c>
      <c r="B48" s="11" t="n">
        <v>7200</v>
      </c>
      <c r="C48" s="12" t="s">
        <v>9</v>
      </c>
      <c r="D48" s="13" t="n">
        <v>43952</v>
      </c>
      <c r="E48" s="14" t="str">
        <f aca="false">TEXT(RECEITAS[[#This Row],[Data]],"mmmm")</f>
        <v>maio</v>
      </c>
      <c r="F48" s="15" t="n">
        <f aca="false">YEAR(RECEITAS[[#This Row],[Data]])</f>
        <v>2020</v>
      </c>
    </row>
    <row r="49" customFormat="false" ht="14.25" hidden="false" customHeight="false" outlineLevel="0" collapsed="false">
      <c r="A49" s="10" t="s">
        <v>8</v>
      </c>
      <c r="B49" s="11" t="n">
        <v>7200</v>
      </c>
      <c r="C49" s="12" t="s">
        <v>9</v>
      </c>
      <c r="D49" s="13" t="n">
        <v>43983</v>
      </c>
      <c r="E49" s="14" t="str">
        <f aca="false">TEXT(RECEITAS[[#This Row],[Data]],"mmmm")</f>
        <v>junho</v>
      </c>
      <c r="F49" s="15" t="n">
        <f aca="false">YEAR(RECEITAS[[#This Row],[Data]])</f>
        <v>2020</v>
      </c>
    </row>
    <row r="50" customFormat="false" ht="14.25" hidden="false" customHeight="false" outlineLevel="0" collapsed="false">
      <c r="A50" s="10" t="s">
        <v>10</v>
      </c>
      <c r="B50" s="19" t="n">
        <v>3100</v>
      </c>
      <c r="C50" s="12" t="s">
        <v>9</v>
      </c>
      <c r="D50" s="13" t="n">
        <v>43985</v>
      </c>
      <c r="E50" s="14" t="str">
        <f aca="false">TEXT(RECEITAS[[#This Row],[Data]],"mmmm")</f>
        <v>junho</v>
      </c>
      <c r="F50" s="15" t="n">
        <f aca="false">YEAR(RECEITAS[[#This Row],[Data]])</f>
        <v>2020</v>
      </c>
    </row>
    <row r="51" customFormat="false" ht="14.25" hidden="false" customHeight="false" outlineLevel="0" collapsed="false">
      <c r="A51" s="10" t="s">
        <v>8</v>
      </c>
      <c r="B51" s="11" t="n">
        <v>7200</v>
      </c>
      <c r="C51" s="12" t="s">
        <v>9</v>
      </c>
      <c r="D51" s="13" t="n">
        <v>44013</v>
      </c>
      <c r="E51" s="14" t="str">
        <f aca="false">TEXT(RECEITAS[[#This Row],[Data]],"mmmm")</f>
        <v>julho</v>
      </c>
      <c r="F51" s="15" t="n">
        <f aca="false">YEAR(RECEITAS[[#This Row],[Data]])</f>
        <v>2020</v>
      </c>
    </row>
    <row r="52" customFormat="false" ht="14.25" hidden="false" customHeight="false" outlineLevel="0" collapsed="false">
      <c r="A52" s="10" t="s">
        <v>8</v>
      </c>
      <c r="B52" s="19" t="n">
        <v>7300</v>
      </c>
      <c r="C52" s="12" t="s">
        <v>9</v>
      </c>
      <c r="D52" s="13" t="n">
        <v>44044</v>
      </c>
      <c r="E52" s="14" t="str">
        <f aca="false">TEXT(RECEITAS[[#This Row],[Data]],"mmmm")</f>
        <v>agosto</v>
      </c>
      <c r="F52" s="15" t="n">
        <f aca="false">YEAR(RECEITAS[[#This Row],[Data]])</f>
        <v>2020</v>
      </c>
    </row>
  </sheetData>
  <dataValidations count="2">
    <dataValidation allowBlank="true" errorStyle="stop" operator="between" showDropDown="false" showErrorMessage="true" showInputMessage="true" sqref="C6:C52" type="list">
      <formula1>INDIRECT("FONTE_DESTINO[Fonte/Destino]")</formula1>
      <formula2>0</formula2>
    </dataValidation>
    <dataValidation allowBlank="true" errorStyle="stop" operator="between" showDropDown="false" showErrorMessage="true" showInputMessage="true" sqref="A6:A52" type="list">
      <formula1>INDIRECT("RECEITA[Receita]")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A6" activeCellId="0" sqref="A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30.82"/>
    <col collapsed="false" customWidth="true" hidden="false" outlineLevel="0" max="4" min="3" style="0" width="23.27"/>
    <col collapsed="false" customWidth="true" hidden="false" outlineLevel="0" max="5" min="5" style="0" width="17.73"/>
    <col collapsed="false" customWidth="true" hidden="false" outlineLevel="0" max="6" min="6" style="0" width="12.45"/>
    <col collapsed="false" customWidth="true" hidden="false" outlineLevel="0" max="7" min="7" style="0" width="16.18"/>
    <col collapsed="false" customWidth="true" hidden="false" outlineLevel="0" max="8" min="8" style="0" width="12.82"/>
    <col collapsed="false" customWidth="true" hidden="false" outlineLevel="0" max="9" min="9" style="0" width="11.18"/>
  </cols>
  <sheetData>
    <row r="1" s="3" customFormat="true" ht="53.25" hidden="false" customHeight="true" outlineLevel="0" collapsed="false">
      <c r="A1" s="1" t="s">
        <v>0</v>
      </c>
      <c r="B1" s="2"/>
    </row>
    <row r="2" s="3" customFormat="true" ht="11.25" hidden="false" customHeight="true" outlineLevel="0" collapsed="false">
      <c r="A2" s="1"/>
      <c r="B2" s="2"/>
    </row>
    <row r="3" s="3" customFormat="true" ht="23.25" hidden="false" customHeight="true" outlineLevel="0" collapsed="false">
      <c r="A3" s="4" t="s">
        <v>12</v>
      </c>
      <c r="B3" s="5"/>
      <c r="E3" s="4"/>
      <c r="G3" s="6"/>
      <c r="I3" s="7"/>
    </row>
    <row r="4" s="3" customFormat="true" ht="12" hidden="false" customHeight="true" outlineLevel="0" collapsed="false">
      <c r="B4" s="5"/>
      <c r="I4" s="7"/>
    </row>
    <row r="5" customFormat="false" ht="15" hidden="false" customHeight="false" outlineLevel="0" collapsed="false">
      <c r="A5" s="20" t="s">
        <v>13</v>
      </c>
      <c r="B5" s="8" t="s">
        <v>14</v>
      </c>
      <c r="C5" s="9" t="s">
        <v>3</v>
      </c>
      <c r="D5" s="8" t="s">
        <v>15</v>
      </c>
      <c r="E5" s="8" t="s">
        <v>5</v>
      </c>
      <c r="F5" s="8" t="s">
        <v>6</v>
      </c>
      <c r="G5" s="8" t="s">
        <v>7</v>
      </c>
    </row>
    <row r="6" customFormat="false" ht="14.25" hidden="false" customHeight="false" outlineLevel="0" collapsed="false">
      <c r="A6" s="21" t="s">
        <v>16</v>
      </c>
      <c r="B6" s="16" t="s">
        <v>17</v>
      </c>
      <c r="C6" s="22" t="n">
        <v>2500</v>
      </c>
      <c r="D6" s="23" t="s">
        <v>9</v>
      </c>
      <c r="E6" s="24" t="n">
        <v>43467</v>
      </c>
      <c r="F6" s="25" t="str">
        <f aca="false">TEXT(DESPESAS[[#This Row],[Data]],"mmmm")</f>
        <v>janeiro</v>
      </c>
      <c r="G6" s="26" t="n">
        <f aca="false">YEAR(DESPESAS[[#This Row],[Data]])</f>
        <v>2019</v>
      </c>
    </row>
    <row r="7" customFormat="false" ht="14.25" hidden="false" customHeight="false" outlineLevel="0" collapsed="false">
      <c r="A7" s="21" t="s">
        <v>18</v>
      </c>
      <c r="B7" s="16" t="s">
        <v>19</v>
      </c>
      <c r="C7" s="22" t="n">
        <v>1200</v>
      </c>
      <c r="D7" s="23" t="s">
        <v>9</v>
      </c>
      <c r="E7" s="24" t="n">
        <v>43467</v>
      </c>
      <c r="F7" s="25" t="str">
        <f aca="false">TEXT(DESPESAS[[#This Row],[Data]],"mmmm")</f>
        <v>janeiro</v>
      </c>
      <c r="G7" s="26" t="n">
        <f aca="false">YEAR(DESPESAS[[#This Row],[Data]])</f>
        <v>2019</v>
      </c>
    </row>
    <row r="8" customFormat="false" ht="14.25" hidden="false" customHeight="false" outlineLevel="0" collapsed="false">
      <c r="A8" s="21" t="s">
        <v>20</v>
      </c>
      <c r="B8" s="16" t="s">
        <v>21</v>
      </c>
      <c r="C8" s="22" t="n">
        <v>100</v>
      </c>
      <c r="D8" s="23" t="s">
        <v>22</v>
      </c>
      <c r="E8" s="24" t="n">
        <v>43467</v>
      </c>
      <c r="F8" s="25" t="str">
        <f aca="false">TEXT(DESPESAS[[#This Row],[Data]],"mmmm")</f>
        <v>janeiro</v>
      </c>
      <c r="G8" s="26" t="n">
        <f aca="false">YEAR(DESPESAS[[#This Row],[Data]])</f>
        <v>2019</v>
      </c>
    </row>
    <row r="9" customFormat="false" ht="14.25" hidden="false" customHeight="false" outlineLevel="0" collapsed="false">
      <c r="A9" s="21" t="s">
        <v>23</v>
      </c>
      <c r="B9" s="16" t="s">
        <v>24</v>
      </c>
      <c r="C9" s="22" t="n">
        <v>1000</v>
      </c>
      <c r="D9" s="23" t="s">
        <v>9</v>
      </c>
      <c r="E9" s="24" t="n">
        <v>43468</v>
      </c>
      <c r="F9" s="25" t="str">
        <f aca="false">TEXT(DESPESAS[[#This Row],[Data]],"mmmm")</f>
        <v>janeiro</v>
      </c>
      <c r="G9" s="26" t="n">
        <f aca="false">YEAR(DESPESAS[[#This Row],[Data]])</f>
        <v>2019</v>
      </c>
    </row>
    <row r="10" customFormat="false" ht="14.25" hidden="false" customHeight="false" outlineLevel="0" collapsed="false">
      <c r="A10" s="21" t="s">
        <v>25</v>
      </c>
      <c r="B10" s="16" t="s">
        <v>26</v>
      </c>
      <c r="C10" s="22" t="n">
        <v>1200</v>
      </c>
      <c r="D10" s="23" t="s">
        <v>22</v>
      </c>
      <c r="E10" s="24" t="n">
        <v>43475</v>
      </c>
      <c r="F10" s="25" t="str">
        <f aca="false">TEXT(DESPESAS[[#This Row],[Data]],"mmmm")</f>
        <v>janeiro</v>
      </c>
      <c r="G10" s="26" t="n">
        <f aca="false">YEAR(DESPESAS[[#This Row],[Data]])</f>
        <v>2019</v>
      </c>
    </row>
    <row r="11" customFormat="false" ht="14.25" hidden="false" customHeight="false" outlineLevel="0" collapsed="false">
      <c r="A11" s="21" t="s">
        <v>27</v>
      </c>
      <c r="B11" s="16" t="s">
        <v>28</v>
      </c>
      <c r="C11" s="22" t="n">
        <v>800</v>
      </c>
      <c r="D11" s="23" t="s">
        <v>9</v>
      </c>
      <c r="E11" s="24" t="n">
        <v>43468</v>
      </c>
      <c r="F11" s="25" t="str">
        <f aca="false">TEXT(DESPESAS[[#This Row],[Data]],"mmmm")</f>
        <v>janeiro</v>
      </c>
      <c r="G11" s="26" t="n">
        <f aca="false">YEAR(DESPESAS[[#This Row],[Data]])</f>
        <v>2019</v>
      </c>
    </row>
    <row r="12" customFormat="false" ht="14.25" hidden="false" customHeight="false" outlineLevel="0" collapsed="false">
      <c r="A12" s="21" t="s">
        <v>16</v>
      </c>
      <c r="B12" s="16" t="s">
        <v>17</v>
      </c>
      <c r="C12" s="22" t="n">
        <v>2500</v>
      </c>
      <c r="D12" s="23" t="s">
        <v>9</v>
      </c>
      <c r="E12" s="24" t="n">
        <v>43498</v>
      </c>
      <c r="F12" s="25" t="str">
        <f aca="false">TEXT(DESPESAS[[#This Row],[Data]],"mmmm")</f>
        <v>fevereiro</v>
      </c>
      <c r="G12" s="26" t="n">
        <f aca="false">YEAR(DESPESAS[[#This Row],[Data]])</f>
        <v>2019</v>
      </c>
    </row>
    <row r="13" customFormat="false" ht="14.25" hidden="false" customHeight="false" outlineLevel="0" collapsed="false">
      <c r="A13" s="21" t="s">
        <v>20</v>
      </c>
      <c r="B13" s="16" t="s">
        <v>21</v>
      </c>
      <c r="C13" s="22" t="n">
        <v>100</v>
      </c>
      <c r="D13" s="23" t="s">
        <v>22</v>
      </c>
      <c r="E13" s="24" t="n">
        <v>43498</v>
      </c>
      <c r="F13" s="25" t="str">
        <f aca="false">TEXT(DESPESAS[[#This Row],[Data]],"mmmm")</f>
        <v>fevereiro</v>
      </c>
      <c r="G13" s="26" t="n">
        <f aca="false">YEAR(DESPESAS[[#This Row],[Data]])</f>
        <v>2019</v>
      </c>
    </row>
    <row r="14" customFormat="false" ht="14.25" hidden="false" customHeight="false" outlineLevel="0" collapsed="false">
      <c r="A14" s="21" t="s">
        <v>18</v>
      </c>
      <c r="B14" s="16" t="s">
        <v>19</v>
      </c>
      <c r="C14" s="22" t="n">
        <v>1200</v>
      </c>
      <c r="D14" s="23" t="s">
        <v>9</v>
      </c>
      <c r="E14" s="24" t="n">
        <v>43498</v>
      </c>
      <c r="F14" s="25" t="str">
        <f aca="false">TEXT(DESPESAS[[#This Row],[Data]],"mmmm")</f>
        <v>fevereiro</v>
      </c>
      <c r="G14" s="26" t="n">
        <f aca="false">YEAR(DESPESAS[[#This Row],[Data]])</f>
        <v>2019</v>
      </c>
    </row>
    <row r="15" customFormat="false" ht="14.25" hidden="false" customHeight="false" outlineLevel="0" collapsed="false">
      <c r="A15" s="21" t="s">
        <v>16</v>
      </c>
      <c r="B15" s="16" t="s">
        <v>29</v>
      </c>
      <c r="C15" s="22" t="n">
        <v>1300</v>
      </c>
      <c r="D15" s="23" t="s">
        <v>22</v>
      </c>
      <c r="E15" s="24" t="n">
        <v>43502</v>
      </c>
      <c r="F15" s="25" t="str">
        <f aca="false">TEXT(DESPESAS[[#This Row],[Data]],"mmmm")</f>
        <v>fevereiro</v>
      </c>
      <c r="G15" s="26" t="n">
        <f aca="false">YEAR(DESPESAS[[#This Row],[Data]])</f>
        <v>2019</v>
      </c>
    </row>
    <row r="16" customFormat="false" ht="14.25" hidden="false" customHeight="false" outlineLevel="0" collapsed="false">
      <c r="A16" s="21" t="s">
        <v>23</v>
      </c>
      <c r="B16" s="16" t="s">
        <v>24</v>
      </c>
      <c r="C16" s="22" t="n">
        <v>1000</v>
      </c>
      <c r="D16" s="23" t="s">
        <v>9</v>
      </c>
      <c r="E16" s="24" t="n">
        <v>43497</v>
      </c>
      <c r="F16" s="25" t="str">
        <f aca="false">TEXT(DESPESAS[[#This Row],[Data]],"mmmm")</f>
        <v>fevereiro</v>
      </c>
      <c r="G16" s="26" t="n">
        <f aca="false">YEAR(DESPESAS[[#This Row],[Data]])</f>
        <v>2019</v>
      </c>
    </row>
    <row r="17" customFormat="false" ht="14.25" hidden="false" customHeight="false" outlineLevel="0" collapsed="false">
      <c r="A17" s="21" t="s">
        <v>27</v>
      </c>
      <c r="B17" s="16" t="s">
        <v>28</v>
      </c>
      <c r="C17" s="22" t="n">
        <v>1100</v>
      </c>
      <c r="D17" s="23" t="s">
        <v>9</v>
      </c>
      <c r="E17" s="24" t="n">
        <v>43497</v>
      </c>
      <c r="F17" s="25" t="str">
        <f aca="false">TEXT(DESPESAS[[#This Row],[Data]],"mmmm")</f>
        <v>fevereiro</v>
      </c>
      <c r="G17" s="26" t="n">
        <f aca="false">YEAR(DESPESAS[[#This Row],[Data]])</f>
        <v>2019</v>
      </c>
    </row>
    <row r="18" customFormat="false" ht="14.25" hidden="false" customHeight="false" outlineLevel="0" collapsed="false">
      <c r="A18" s="21" t="s">
        <v>16</v>
      </c>
      <c r="B18" s="16" t="s">
        <v>17</v>
      </c>
      <c r="C18" s="22" t="n">
        <v>2500</v>
      </c>
      <c r="D18" s="23" t="s">
        <v>9</v>
      </c>
      <c r="E18" s="24" t="n">
        <v>43525</v>
      </c>
      <c r="F18" s="25" t="str">
        <f aca="false">TEXT(DESPESAS[[#This Row],[Data]],"mmmm")</f>
        <v>março</v>
      </c>
      <c r="G18" s="26" t="n">
        <f aca="false">YEAR(DESPESAS[[#This Row],[Data]])</f>
        <v>2019</v>
      </c>
    </row>
    <row r="19" customFormat="false" ht="14.25" hidden="false" customHeight="false" outlineLevel="0" collapsed="false">
      <c r="A19" s="21" t="s">
        <v>20</v>
      </c>
      <c r="B19" s="16" t="s">
        <v>21</v>
      </c>
      <c r="C19" s="22" t="n">
        <v>100</v>
      </c>
      <c r="D19" s="23" t="s">
        <v>9</v>
      </c>
      <c r="E19" s="24" t="n">
        <v>43526</v>
      </c>
      <c r="F19" s="25" t="str">
        <f aca="false">TEXT(DESPESAS[[#This Row],[Data]],"mmmm")</f>
        <v>março</v>
      </c>
      <c r="G19" s="26" t="n">
        <f aca="false">YEAR(DESPESAS[[#This Row],[Data]])</f>
        <v>2019</v>
      </c>
    </row>
    <row r="20" customFormat="false" ht="14.25" hidden="false" customHeight="false" outlineLevel="0" collapsed="false">
      <c r="A20" s="21" t="s">
        <v>18</v>
      </c>
      <c r="B20" s="16" t="s">
        <v>19</v>
      </c>
      <c r="C20" s="22" t="n">
        <v>1200</v>
      </c>
      <c r="D20" s="23" t="s">
        <v>9</v>
      </c>
      <c r="E20" s="24" t="n">
        <v>43525</v>
      </c>
      <c r="F20" s="25" t="str">
        <f aca="false">TEXT(DESPESAS[[#This Row],[Data]],"mmmm")</f>
        <v>março</v>
      </c>
      <c r="G20" s="26" t="n">
        <f aca="false">YEAR(DESPESAS[[#This Row],[Data]])</f>
        <v>2019</v>
      </c>
    </row>
    <row r="21" customFormat="false" ht="14.25" hidden="false" customHeight="false" outlineLevel="0" collapsed="false">
      <c r="A21" s="21" t="s">
        <v>23</v>
      </c>
      <c r="B21" s="16" t="s">
        <v>24</v>
      </c>
      <c r="C21" s="22" t="n">
        <v>1000</v>
      </c>
      <c r="D21" s="23" t="s">
        <v>9</v>
      </c>
      <c r="E21" s="24" t="n">
        <v>43525</v>
      </c>
      <c r="F21" s="25" t="str">
        <f aca="false">TEXT(DESPESAS[[#This Row],[Data]],"mmmm")</f>
        <v>março</v>
      </c>
      <c r="G21" s="26" t="n">
        <f aca="false">YEAR(DESPESAS[[#This Row],[Data]])</f>
        <v>2019</v>
      </c>
    </row>
    <row r="22" customFormat="false" ht="14.25" hidden="false" customHeight="false" outlineLevel="0" collapsed="false">
      <c r="A22" s="21" t="s">
        <v>20</v>
      </c>
      <c r="B22" s="16" t="s">
        <v>21</v>
      </c>
      <c r="C22" s="22" t="n">
        <v>100</v>
      </c>
      <c r="D22" s="23" t="s">
        <v>22</v>
      </c>
      <c r="E22" s="24" t="n">
        <v>43526</v>
      </c>
      <c r="F22" s="25" t="str">
        <f aca="false">TEXT(DESPESAS[[#This Row],[Data]],"mmmm")</f>
        <v>março</v>
      </c>
      <c r="G22" s="26" t="n">
        <f aca="false">YEAR(DESPESAS[[#This Row],[Data]])</f>
        <v>2019</v>
      </c>
    </row>
    <row r="23" customFormat="false" ht="14.25" hidden="false" customHeight="false" outlineLevel="0" collapsed="false">
      <c r="A23" s="21" t="s">
        <v>18</v>
      </c>
      <c r="B23" s="16" t="s">
        <v>30</v>
      </c>
      <c r="C23" s="22" t="n">
        <v>460</v>
      </c>
      <c r="D23" s="23" t="s">
        <v>9</v>
      </c>
      <c r="E23" s="24" t="n">
        <v>43525</v>
      </c>
      <c r="F23" s="25" t="str">
        <f aca="false">TEXT(DESPESAS[[#This Row],[Data]],"mmmm")</f>
        <v>março</v>
      </c>
      <c r="G23" s="26" t="n">
        <f aca="false">YEAR(DESPESAS[[#This Row],[Data]])</f>
        <v>2019</v>
      </c>
    </row>
    <row r="24" customFormat="false" ht="14.25" hidden="false" customHeight="false" outlineLevel="0" collapsed="false">
      <c r="A24" s="21" t="s">
        <v>16</v>
      </c>
      <c r="B24" s="16" t="s">
        <v>17</v>
      </c>
      <c r="C24" s="22" t="n">
        <v>2500</v>
      </c>
      <c r="D24" s="23" t="s">
        <v>9</v>
      </c>
      <c r="E24" s="24" t="n">
        <v>43556</v>
      </c>
      <c r="F24" s="25" t="str">
        <f aca="false">TEXT(DESPESAS[[#This Row],[Data]],"mmmm")</f>
        <v>abril</v>
      </c>
      <c r="G24" s="26" t="n">
        <f aca="false">YEAR(DESPESAS[[#This Row],[Data]])</f>
        <v>2019</v>
      </c>
    </row>
    <row r="25" customFormat="false" ht="14.25" hidden="false" customHeight="false" outlineLevel="0" collapsed="false">
      <c r="A25" s="21" t="s">
        <v>18</v>
      </c>
      <c r="B25" s="16" t="s">
        <v>19</v>
      </c>
      <c r="C25" s="22" t="n">
        <v>1200</v>
      </c>
      <c r="D25" s="23" t="s">
        <v>9</v>
      </c>
      <c r="E25" s="24" t="n">
        <v>43556</v>
      </c>
      <c r="F25" s="25" t="str">
        <f aca="false">TEXT(DESPESAS[[#This Row],[Data]],"mmmm")</f>
        <v>abril</v>
      </c>
      <c r="G25" s="26" t="n">
        <f aca="false">YEAR(DESPESAS[[#This Row],[Data]])</f>
        <v>2019</v>
      </c>
    </row>
    <row r="26" customFormat="false" ht="14.25" hidden="false" customHeight="false" outlineLevel="0" collapsed="false">
      <c r="A26" s="21" t="s">
        <v>23</v>
      </c>
      <c r="B26" s="16" t="s">
        <v>24</v>
      </c>
      <c r="C26" s="22" t="n">
        <v>1000</v>
      </c>
      <c r="D26" s="23" t="s">
        <v>9</v>
      </c>
      <c r="E26" s="24" t="n">
        <v>43556</v>
      </c>
      <c r="F26" s="25" t="str">
        <f aca="false">TEXT(DESPESAS[[#This Row],[Data]],"mmmm")</f>
        <v>abril</v>
      </c>
      <c r="G26" s="26" t="n">
        <f aca="false">YEAR(DESPESAS[[#This Row],[Data]])</f>
        <v>2019</v>
      </c>
    </row>
    <row r="27" customFormat="false" ht="14.25" hidden="false" customHeight="false" outlineLevel="0" collapsed="false">
      <c r="A27" s="21" t="s">
        <v>20</v>
      </c>
      <c r="B27" s="16" t="s">
        <v>21</v>
      </c>
      <c r="C27" s="22" t="n">
        <v>100</v>
      </c>
      <c r="D27" s="23" t="s">
        <v>22</v>
      </c>
      <c r="E27" s="24" t="n">
        <v>43557</v>
      </c>
      <c r="F27" s="25" t="str">
        <f aca="false">TEXT(DESPESAS[[#This Row],[Data]],"mmmm")</f>
        <v>abril</v>
      </c>
      <c r="G27" s="26" t="n">
        <f aca="false">YEAR(DESPESAS[[#This Row],[Data]])</f>
        <v>2019</v>
      </c>
    </row>
    <row r="28" customFormat="false" ht="14.25" hidden="false" customHeight="false" outlineLevel="0" collapsed="false">
      <c r="A28" s="21" t="s">
        <v>31</v>
      </c>
      <c r="B28" s="16" t="s">
        <v>32</v>
      </c>
      <c r="C28" s="22" t="n">
        <v>610</v>
      </c>
      <c r="D28" s="23" t="s">
        <v>9</v>
      </c>
      <c r="E28" s="24" t="n">
        <v>43556</v>
      </c>
      <c r="F28" s="25" t="str">
        <f aca="false">TEXT(DESPESAS[[#This Row],[Data]],"mmmm")</f>
        <v>abril</v>
      </c>
      <c r="G28" s="26" t="n">
        <f aca="false">YEAR(DESPESAS[[#This Row],[Data]])</f>
        <v>2019</v>
      </c>
    </row>
    <row r="29" customFormat="false" ht="14.25" hidden="false" customHeight="false" outlineLevel="0" collapsed="false">
      <c r="A29" s="21" t="s">
        <v>16</v>
      </c>
      <c r="B29" s="16" t="s">
        <v>17</v>
      </c>
      <c r="C29" s="22" t="n">
        <v>2500</v>
      </c>
      <c r="D29" s="23" t="s">
        <v>9</v>
      </c>
      <c r="E29" s="24" t="n">
        <v>43586</v>
      </c>
      <c r="F29" s="25" t="str">
        <f aca="false">TEXT(DESPESAS[[#This Row],[Data]],"mmmm")</f>
        <v>maio</v>
      </c>
      <c r="G29" s="26" t="n">
        <f aca="false">YEAR(DESPESAS[[#This Row],[Data]])</f>
        <v>2019</v>
      </c>
    </row>
    <row r="30" customFormat="false" ht="14.25" hidden="false" customHeight="false" outlineLevel="0" collapsed="false">
      <c r="A30" s="21" t="s">
        <v>18</v>
      </c>
      <c r="B30" s="16" t="s">
        <v>19</v>
      </c>
      <c r="C30" s="22" t="n">
        <v>1200</v>
      </c>
      <c r="D30" s="23" t="s">
        <v>9</v>
      </c>
      <c r="E30" s="24" t="n">
        <v>43586</v>
      </c>
      <c r="F30" s="25" t="str">
        <f aca="false">TEXT(DESPESAS[[#This Row],[Data]],"mmmm")</f>
        <v>maio</v>
      </c>
      <c r="G30" s="26" t="n">
        <f aca="false">YEAR(DESPESAS[[#This Row],[Data]])</f>
        <v>2019</v>
      </c>
    </row>
    <row r="31" customFormat="false" ht="14.25" hidden="false" customHeight="false" outlineLevel="0" collapsed="false">
      <c r="A31" s="21" t="s">
        <v>23</v>
      </c>
      <c r="B31" s="16" t="s">
        <v>24</v>
      </c>
      <c r="C31" s="22" t="n">
        <v>1000</v>
      </c>
      <c r="D31" s="23" t="s">
        <v>9</v>
      </c>
      <c r="E31" s="24" t="n">
        <v>43586</v>
      </c>
      <c r="F31" s="25" t="str">
        <f aca="false">TEXT(DESPESAS[[#This Row],[Data]],"mmmm")</f>
        <v>maio</v>
      </c>
      <c r="G31" s="26" t="n">
        <f aca="false">YEAR(DESPESAS[[#This Row],[Data]])</f>
        <v>2019</v>
      </c>
    </row>
    <row r="32" customFormat="false" ht="14.25" hidden="false" customHeight="false" outlineLevel="0" collapsed="false">
      <c r="A32" s="21" t="s">
        <v>23</v>
      </c>
      <c r="B32" s="16" t="s">
        <v>33</v>
      </c>
      <c r="C32" s="22" t="n">
        <v>320</v>
      </c>
      <c r="D32" s="23" t="s">
        <v>9</v>
      </c>
      <c r="E32" s="24" t="n">
        <v>43586</v>
      </c>
      <c r="F32" s="25" t="str">
        <f aca="false">TEXT(DESPESAS[[#This Row],[Data]],"mmmm")</f>
        <v>maio</v>
      </c>
      <c r="G32" s="26" t="n">
        <f aca="false">YEAR(DESPESAS[[#This Row],[Data]])</f>
        <v>2019</v>
      </c>
    </row>
    <row r="33" customFormat="false" ht="14.25" hidden="false" customHeight="false" outlineLevel="0" collapsed="false">
      <c r="A33" s="21" t="s">
        <v>20</v>
      </c>
      <c r="B33" s="16" t="s">
        <v>21</v>
      </c>
      <c r="C33" s="22" t="n">
        <v>100</v>
      </c>
      <c r="D33" s="23" t="s">
        <v>22</v>
      </c>
      <c r="E33" s="24" t="n">
        <v>43587</v>
      </c>
      <c r="F33" s="25" t="str">
        <f aca="false">TEXT(DESPESAS[[#This Row],[Data]],"mmmm")</f>
        <v>maio</v>
      </c>
      <c r="G33" s="26" t="n">
        <f aca="false">YEAR(DESPESAS[[#This Row],[Data]])</f>
        <v>2019</v>
      </c>
    </row>
    <row r="34" customFormat="false" ht="14.25" hidden="false" customHeight="false" outlineLevel="0" collapsed="false">
      <c r="A34" s="21" t="s">
        <v>16</v>
      </c>
      <c r="B34" s="16" t="s">
        <v>17</v>
      </c>
      <c r="C34" s="22" t="n">
        <v>2500</v>
      </c>
      <c r="D34" s="23" t="s">
        <v>9</v>
      </c>
      <c r="E34" s="24" t="n">
        <v>43617</v>
      </c>
      <c r="F34" s="25" t="str">
        <f aca="false">TEXT(DESPESAS[[#This Row],[Data]],"mmmm")</f>
        <v>junho</v>
      </c>
      <c r="G34" s="26" t="n">
        <f aca="false">YEAR(DESPESAS[[#This Row],[Data]])</f>
        <v>2019</v>
      </c>
    </row>
    <row r="35" customFormat="false" ht="14.25" hidden="false" customHeight="false" outlineLevel="0" collapsed="false">
      <c r="A35" s="21" t="s">
        <v>18</v>
      </c>
      <c r="B35" s="16" t="s">
        <v>19</v>
      </c>
      <c r="C35" s="22" t="n">
        <v>1340</v>
      </c>
      <c r="D35" s="23" t="s">
        <v>9</v>
      </c>
      <c r="E35" s="24" t="n">
        <v>43617</v>
      </c>
      <c r="F35" s="25" t="str">
        <f aca="false">TEXT(DESPESAS[[#This Row],[Data]],"mmmm")</f>
        <v>junho</v>
      </c>
      <c r="G35" s="26" t="n">
        <f aca="false">YEAR(DESPESAS[[#This Row],[Data]])</f>
        <v>2019</v>
      </c>
    </row>
    <row r="36" customFormat="false" ht="14.25" hidden="false" customHeight="false" outlineLevel="0" collapsed="false">
      <c r="A36" s="21" t="s">
        <v>23</v>
      </c>
      <c r="B36" s="16" t="s">
        <v>24</v>
      </c>
      <c r="C36" s="22" t="n">
        <v>1000</v>
      </c>
      <c r="D36" s="23" t="s">
        <v>9</v>
      </c>
      <c r="E36" s="24" t="n">
        <v>43617</v>
      </c>
      <c r="F36" s="25" t="str">
        <f aca="false">TEXT(DESPESAS[[#This Row],[Data]],"mmmm")</f>
        <v>junho</v>
      </c>
      <c r="G36" s="26" t="n">
        <f aca="false">YEAR(DESPESAS[[#This Row],[Data]])</f>
        <v>2019</v>
      </c>
    </row>
    <row r="37" customFormat="false" ht="14.25" hidden="false" customHeight="false" outlineLevel="0" collapsed="false">
      <c r="A37" s="21" t="s">
        <v>20</v>
      </c>
      <c r="B37" s="16" t="s">
        <v>21</v>
      </c>
      <c r="C37" s="22" t="n">
        <v>100</v>
      </c>
      <c r="D37" s="23" t="s">
        <v>22</v>
      </c>
      <c r="E37" s="24" t="n">
        <v>43618</v>
      </c>
      <c r="F37" s="25" t="str">
        <f aca="false">TEXT(DESPESAS[[#This Row],[Data]],"mmmm")</f>
        <v>junho</v>
      </c>
      <c r="G37" s="26" t="n">
        <f aca="false">YEAR(DESPESAS[[#This Row],[Data]])</f>
        <v>2019</v>
      </c>
    </row>
    <row r="38" customFormat="false" ht="14.25" hidden="false" customHeight="false" outlineLevel="0" collapsed="false">
      <c r="A38" s="21" t="s">
        <v>25</v>
      </c>
      <c r="B38" s="16" t="s">
        <v>34</v>
      </c>
      <c r="C38" s="22" t="n">
        <v>2400</v>
      </c>
      <c r="D38" s="23" t="s">
        <v>9</v>
      </c>
      <c r="E38" s="24" t="n">
        <v>43617</v>
      </c>
      <c r="F38" s="25" t="str">
        <f aca="false">TEXT(DESPESAS[[#This Row],[Data]],"mmmm")</f>
        <v>junho</v>
      </c>
      <c r="G38" s="26" t="n">
        <f aca="false">YEAR(DESPESAS[[#This Row],[Data]])</f>
        <v>2019</v>
      </c>
    </row>
    <row r="39" customFormat="false" ht="14.25" hidden="false" customHeight="false" outlineLevel="0" collapsed="false">
      <c r="A39" s="21" t="s">
        <v>16</v>
      </c>
      <c r="B39" s="16" t="s">
        <v>17</v>
      </c>
      <c r="C39" s="22" t="n">
        <v>2500</v>
      </c>
      <c r="D39" s="23" t="s">
        <v>9</v>
      </c>
      <c r="E39" s="24" t="n">
        <v>43647</v>
      </c>
      <c r="F39" s="25" t="str">
        <f aca="false">TEXT(DESPESAS[[#This Row],[Data]],"mmmm")</f>
        <v>julho</v>
      </c>
      <c r="G39" s="26" t="n">
        <f aca="false">YEAR(DESPESAS[[#This Row],[Data]])</f>
        <v>2019</v>
      </c>
    </row>
    <row r="40" customFormat="false" ht="14.25" hidden="false" customHeight="false" outlineLevel="0" collapsed="false">
      <c r="A40" s="21" t="s">
        <v>18</v>
      </c>
      <c r="B40" s="16" t="s">
        <v>19</v>
      </c>
      <c r="C40" s="22" t="n">
        <v>1490</v>
      </c>
      <c r="D40" s="23" t="s">
        <v>9</v>
      </c>
      <c r="E40" s="24" t="n">
        <v>43647</v>
      </c>
      <c r="F40" s="25" t="str">
        <f aca="false">TEXT(DESPESAS[[#This Row],[Data]],"mmmm")</f>
        <v>julho</v>
      </c>
      <c r="G40" s="26" t="n">
        <f aca="false">YEAR(DESPESAS[[#This Row],[Data]])</f>
        <v>2019</v>
      </c>
    </row>
    <row r="41" customFormat="false" ht="14.25" hidden="false" customHeight="false" outlineLevel="0" collapsed="false">
      <c r="A41" s="21" t="s">
        <v>23</v>
      </c>
      <c r="B41" s="16" t="s">
        <v>24</v>
      </c>
      <c r="C41" s="22" t="n">
        <v>1000</v>
      </c>
      <c r="D41" s="23" t="s">
        <v>9</v>
      </c>
      <c r="E41" s="24" t="n">
        <v>43647</v>
      </c>
      <c r="F41" s="25" t="str">
        <f aca="false">TEXT(DESPESAS[[#This Row],[Data]],"mmmm")</f>
        <v>julho</v>
      </c>
      <c r="G41" s="26" t="n">
        <f aca="false">YEAR(DESPESAS[[#This Row],[Data]])</f>
        <v>2019</v>
      </c>
    </row>
    <row r="42" customFormat="false" ht="14.25" hidden="false" customHeight="false" outlineLevel="0" collapsed="false">
      <c r="A42" s="21" t="s">
        <v>16</v>
      </c>
      <c r="B42" s="16" t="s">
        <v>29</v>
      </c>
      <c r="C42" s="22" t="n">
        <v>3000</v>
      </c>
      <c r="D42" s="23" t="s">
        <v>9</v>
      </c>
      <c r="E42" s="24" t="n">
        <v>43647</v>
      </c>
      <c r="F42" s="25" t="str">
        <f aca="false">TEXT(DESPESAS[[#This Row],[Data]],"mmmm")</f>
        <v>julho</v>
      </c>
      <c r="G42" s="26" t="n">
        <f aca="false">YEAR(DESPESAS[[#This Row],[Data]])</f>
        <v>2019</v>
      </c>
    </row>
    <row r="43" customFormat="false" ht="14.25" hidden="false" customHeight="false" outlineLevel="0" collapsed="false">
      <c r="A43" s="21" t="s">
        <v>20</v>
      </c>
      <c r="B43" s="16" t="s">
        <v>21</v>
      </c>
      <c r="C43" s="22" t="n">
        <v>100</v>
      </c>
      <c r="D43" s="23" t="s">
        <v>22</v>
      </c>
      <c r="E43" s="24" t="n">
        <v>43648</v>
      </c>
      <c r="F43" s="25" t="str">
        <f aca="false">TEXT(DESPESAS[[#This Row],[Data]],"mmmm")</f>
        <v>julho</v>
      </c>
      <c r="G43" s="26" t="n">
        <f aca="false">YEAR(DESPESAS[[#This Row],[Data]])</f>
        <v>2019</v>
      </c>
    </row>
    <row r="44" customFormat="false" ht="14.25" hidden="false" customHeight="false" outlineLevel="0" collapsed="false">
      <c r="A44" s="21" t="s">
        <v>35</v>
      </c>
      <c r="B44" s="16" t="s">
        <v>36</v>
      </c>
      <c r="C44" s="22" t="n">
        <v>1500</v>
      </c>
      <c r="D44" s="23" t="s">
        <v>22</v>
      </c>
      <c r="E44" s="24" t="n">
        <v>43656</v>
      </c>
      <c r="F44" s="25" t="str">
        <f aca="false">TEXT(DESPESAS[[#This Row],[Data]],"mmmm")</f>
        <v>julho</v>
      </c>
      <c r="G44" s="26" t="n">
        <f aca="false">YEAR(DESPESAS[[#This Row],[Data]])</f>
        <v>2019</v>
      </c>
    </row>
    <row r="45" customFormat="false" ht="14.25" hidden="false" customHeight="false" outlineLevel="0" collapsed="false">
      <c r="A45" s="21" t="s">
        <v>16</v>
      </c>
      <c r="B45" s="16" t="s">
        <v>17</v>
      </c>
      <c r="C45" s="22" t="n">
        <v>2500</v>
      </c>
      <c r="D45" s="23" t="s">
        <v>9</v>
      </c>
      <c r="E45" s="24" t="n">
        <v>43678</v>
      </c>
      <c r="F45" s="25" t="str">
        <f aca="false">TEXT(DESPESAS[[#This Row],[Data]],"mmmm")</f>
        <v>agosto</v>
      </c>
      <c r="G45" s="26" t="n">
        <f aca="false">YEAR(DESPESAS[[#This Row],[Data]])</f>
        <v>2019</v>
      </c>
    </row>
    <row r="46" customFormat="false" ht="14.25" hidden="false" customHeight="false" outlineLevel="0" collapsed="false">
      <c r="A46" s="21" t="s">
        <v>18</v>
      </c>
      <c r="B46" s="16" t="s">
        <v>19</v>
      </c>
      <c r="C46" s="22" t="n">
        <v>980</v>
      </c>
      <c r="D46" s="23" t="s">
        <v>9</v>
      </c>
      <c r="E46" s="24" t="n">
        <v>43678</v>
      </c>
      <c r="F46" s="25" t="str">
        <f aca="false">TEXT(DESPESAS[[#This Row],[Data]],"mmmm")</f>
        <v>agosto</v>
      </c>
      <c r="G46" s="26" t="n">
        <f aca="false">YEAR(DESPESAS[[#This Row],[Data]])</f>
        <v>2019</v>
      </c>
    </row>
    <row r="47" customFormat="false" ht="14.25" hidden="false" customHeight="false" outlineLevel="0" collapsed="false">
      <c r="A47" s="21" t="s">
        <v>23</v>
      </c>
      <c r="B47" s="16" t="s">
        <v>24</v>
      </c>
      <c r="C47" s="22" t="n">
        <v>1000</v>
      </c>
      <c r="D47" s="23" t="s">
        <v>9</v>
      </c>
      <c r="E47" s="24" t="n">
        <v>43678</v>
      </c>
      <c r="F47" s="25" t="str">
        <f aca="false">TEXT(DESPESAS[[#This Row],[Data]],"mmmm")</f>
        <v>agosto</v>
      </c>
      <c r="G47" s="26" t="n">
        <f aca="false">YEAR(DESPESAS[[#This Row],[Data]])</f>
        <v>2019</v>
      </c>
    </row>
    <row r="48" customFormat="false" ht="14.25" hidden="false" customHeight="false" outlineLevel="0" collapsed="false">
      <c r="A48" s="21" t="s">
        <v>16</v>
      </c>
      <c r="B48" s="16" t="s">
        <v>17</v>
      </c>
      <c r="C48" s="22" t="n">
        <v>2500</v>
      </c>
      <c r="D48" s="23" t="s">
        <v>9</v>
      </c>
      <c r="E48" s="24" t="n">
        <v>43709</v>
      </c>
      <c r="F48" s="25" t="str">
        <f aca="false">TEXT(DESPESAS[[#This Row],[Data]],"mmmm")</f>
        <v>setembro</v>
      </c>
      <c r="G48" s="26" t="n">
        <f aca="false">YEAR(DESPESAS[[#This Row],[Data]])</f>
        <v>2019</v>
      </c>
    </row>
    <row r="49" customFormat="false" ht="14.25" hidden="false" customHeight="false" outlineLevel="0" collapsed="false">
      <c r="A49" s="21" t="s">
        <v>20</v>
      </c>
      <c r="B49" s="16" t="s">
        <v>21</v>
      </c>
      <c r="C49" s="22" t="n">
        <v>100</v>
      </c>
      <c r="D49" s="23" t="s">
        <v>22</v>
      </c>
      <c r="E49" s="24" t="n">
        <v>43710</v>
      </c>
      <c r="F49" s="25" t="str">
        <f aca="false">TEXT(DESPESAS[[#This Row],[Data]],"mmmm")</f>
        <v>setembro</v>
      </c>
      <c r="G49" s="26" t="n">
        <f aca="false">YEAR(DESPESAS[[#This Row],[Data]])</f>
        <v>2019</v>
      </c>
    </row>
    <row r="50" customFormat="false" ht="14.25" hidden="false" customHeight="false" outlineLevel="0" collapsed="false">
      <c r="A50" s="21" t="s">
        <v>18</v>
      </c>
      <c r="B50" s="16" t="s">
        <v>19</v>
      </c>
      <c r="C50" s="22" t="n">
        <v>1500</v>
      </c>
      <c r="D50" s="23" t="s">
        <v>9</v>
      </c>
      <c r="E50" s="24" t="n">
        <v>43709</v>
      </c>
      <c r="F50" s="25" t="str">
        <f aca="false">TEXT(DESPESAS[[#This Row],[Data]],"mmmm")</f>
        <v>setembro</v>
      </c>
      <c r="G50" s="26" t="n">
        <f aca="false">YEAR(DESPESAS[[#This Row],[Data]])</f>
        <v>2019</v>
      </c>
    </row>
    <row r="51" customFormat="false" ht="14.25" hidden="false" customHeight="false" outlineLevel="0" collapsed="false">
      <c r="A51" s="21" t="s">
        <v>23</v>
      </c>
      <c r="B51" s="16" t="s">
        <v>24</v>
      </c>
      <c r="C51" s="22" t="n">
        <v>1000</v>
      </c>
      <c r="D51" s="23" t="s">
        <v>9</v>
      </c>
      <c r="E51" s="24" t="n">
        <v>43709</v>
      </c>
      <c r="F51" s="25" t="str">
        <f aca="false">TEXT(DESPESAS[[#This Row],[Data]],"mmmm")</f>
        <v>setembro</v>
      </c>
      <c r="G51" s="26" t="n">
        <f aca="false">YEAR(DESPESAS[[#This Row],[Data]])</f>
        <v>2019</v>
      </c>
    </row>
    <row r="52" customFormat="false" ht="14.25" hidden="false" customHeight="false" outlineLevel="0" collapsed="false">
      <c r="A52" s="21" t="s">
        <v>27</v>
      </c>
      <c r="B52" s="16" t="s">
        <v>28</v>
      </c>
      <c r="C52" s="22" t="n">
        <v>340</v>
      </c>
      <c r="D52" s="23" t="s">
        <v>9</v>
      </c>
      <c r="E52" s="24" t="n">
        <v>43709</v>
      </c>
      <c r="F52" s="25" t="str">
        <f aca="false">TEXT(DESPESAS[[#This Row],[Data]],"mmmm")</f>
        <v>setembro</v>
      </c>
      <c r="G52" s="26" t="n">
        <f aca="false">YEAR(DESPESAS[[#This Row],[Data]])</f>
        <v>2019</v>
      </c>
    </row>
    <row r="53" customFormat="false" ht="14.25" hidden="false" customHeight="false" outlineLevel="0" collapsed="false">
      <c r="A53" s="21" t="s">
        <v>35</v>
      </c>
      <c r="B53" s="16" t="s">
        <v>37</v>
      </c>
      <c r="C53" s="22" t="n">
        <v>500</v>
      </c>
      <c r="D53" s="23" t="s">
        <v>9</v>
      </c>
      <c r="E53" s="24" t="n">
        <v>43709</v>
      </c>
      <c r="F53" s="25" t="str">
        <f aca="false">TEXT(DESPESAS[[#This Row],[Data]],"mmmm")</f>
        <v>setembro</v>
      </c>
      <c r="G53" s="26" t="n">
        <f aca="false">YEAR(DESPESAS[[#This Row],[Data]])</f>
        <v>2019</v>
      </c>
    </row>
    <row r="54" customFormat="false" ht="14.25" hidden="false" customHeight="false" outlineLevel="0" collapsed="false">
      <c r="A54" s="21" t="s">
        <v>27</v>
      </c>
      <c r="B54" s="16" t="s">
        <v>38</v>
      </c>
      <c r="C54" s="22" t="n">
        <v>340</v>
      </c>
      <c r="D54" s="23" t="s">
        <v>9</v>
      </c>
      <c r="E54" s="24" t="n">
        <v>43709</v>
      </c>
      <c r="F54" s="25" t="str">
        <f aca="false">TEXT(DESPESAS[[#This Row],[Data]],"mmmm")</f>
        <v>setembro</v>
      </c>
      <c r="G54" s="26" t="n">
        <f aca="false">YEAR(DESPESAS[[#This Row],[Data]])</f>
        <v>2019</v>
      </c>
    </row>
    <row r="55" customFormat="false" ht="14.25" hidden="false" customHeight="false" outlineLevel="0" collapsed="false">
      <c r="A55" s="21" t="s">
        <v>16</v>
      </c>
      <c r="B55" s="16" t="s">
        <v>17</v>
      </c>
      <c r="C55" s="22" t="n">
        <v>2500</v>
      </c>
      <c r="D55" s="23" t="s">
        <v>9</v>
      </c>
      <c r="E55" s="24" t="n">
        <v>43739</v>
      </c>
      <c r="F55" s="25" t="str">
        <f aca="false">TEXT(DESPESAS[[#This Row],[Data]],"mmmm")</f>
        <v>outubro</v>
      </c>
      <c r="G55" s="26" t="n">
        <f aca="false">YEAR(DESPESAS[[#This Row],[Data]])</f>
        <v>2019</v>
      </c>
    </row>
    <row r="56" customFormat="false" ht="14.25" hidden="false" customHeight="false" outlineLevel="0" collapsed="false">
      <c r="A56" s="21" t="s">
        <v>18</v>
      </c>
      <c r="B56" s="16" t="s">
        <v>19</v>
      </c>
      <c r="C56" s="22" t="n">
        <v>1090</v>
      </c>
      <c r="D56" s="23" t="s">
        <v>9</v>
      </c>
      <c r="E56" s="24" t="n">
        <v>43739</v>
      </c>
      <c r="F56" s="25" t="str">
        <f aca="false">TEXT(DESPESAS[[#This Row],[Data]],"mmmm")</f>
        <v>outubro</v>
      </c>
      <c r="G56" s="26" t="n">
        <f aca="false">YEAR(DESPESAS[[#This Row],[Data]])</f>
        <v>2019</v>
      </c>
    </row>
    <row r="57" customFormat="false" ht="14.25" hidden="false" customHeight="false" outlineLevel="0" collapsed="false">
      <c r="A57" s="21" t="s">
        <v>20</v>
      </c>
      <c r="B57" s="16" t="s">
        <v>21</v>
      </c>
      <c r="C57" s="22" t="n">
        <v>100</v>
      </c>
      <c r="D57" s="23" t="s">
        <v>22</v>
      </c>
      <c r="E57" s="24" t="n">
        <v>43740</v>
      </c>
      <c r="F57" s="25" t="str">
        <f aca="false">TEXT(DESPESAS[[#This Row],[Data]],"mmmm")</f>
        <v>outubro</v>
      </c>
      <c r="G57" s="26" t="n">
        <f aca="false">YEAR(DESPESAS[[#This Row],[Data]])</f>
        <v>2019</v>
      </c>
    </row>
    <row r="58" customFormat="false" ht="14.25" hidden="false" customHeight="false" outlineLevel="0" collapsed="false">
      <c r="A58" s="21" t="s">
        <v>23</v>
      </c>
      <c r="B58" s="16" t="s">
        <v>24</v>
      </c>
      <c r="C58" s="22" t="n">
        <v>1000</v>
      </c>
      <c r="D58" s="23" t="s">
        <v>9</v>
      </c>
      <c r="E58" s="24" t="n">
        <v>43739</v>
      </c>
      <c r="F58" s="25" t="str">
        <f aca="false">TEXT(DESPESAS[[#This Row],[Data]],"mmmm")</f>
        <v>outubro</v>
      </c>
      <c r="G58" s="26" t="n">
        <f aca="false">YEAR(DESPESAS[[#This Row],[Data]])</f>
        <v>2019</v>
      </c>
    </row>
    <row r="59" customFormat="false" ht="14.25" hidden="false" customHeight="false" outlineLevel="0" collapsed="false">
      <c r="A59" s="21" t="s">
        <v>16</v>
      </c>
      <c r="B59" s="16" t="s">
        <v>17</v>
      </c>
      <c r="C59" s="22" t="n">
        <v>2500</v>
      </c>
      <c r="D59" s="23" t="s">
        <v>9</v>
      </c>
      <c r="E59" s="24" t="n">
        <v>43770</v>
      </c>
      <c r="F59" s="25" t="str">
        <f aca="false">TEXT(DESPESAS[[#This Row],[Data]],"mmmm")</f>
        <v>novembro</v>
      </c>
      <c r="G59" s="26" t="n">
        <f aca="false">YEAR(DESPESAS[[#This Row],[Data]])</f>
        <v>2019</v>
      </c>
    </row>
    <row r="60" customFormat="false" ht="14.25" hidden="false" customHeight="false" outlineLevel="0" collapsed="false">
      <c r="A60" s="21" t="s">
        <v>18</v>
      </c>
      <c r="B60" s="16" t="s">
        <v>19</v>
      </c>
      <c r="C60" s="22" t="n">
        <v>970</v>
      </c>
      <c r="D60" s="23" t="s">
        <v>9</v>
      </c>
      <c r="E60" s="24" t="n">
        <v>43770</v>
      </c>
      <c r="F60" s="25" t="str">
        <f aca="false">TEXT(DESPESAS[[#This Row],[Data]],"mmmm")</f>
        <v>novembro</v>
      </c>
      <c r="G60" s="26" t="n">
        <f aca="false">YEAR(DESPESAS[[#This Row],[Data]])</f>
        <v>2019</v>
      </c>
    </row>
    <row r="61" customFormat="false" ht="14.25" hidden="false" customHeight="false" outlineLevel="0" collapsed="false">
      <c r="A61" s="21" t="s">
        <v>20</v>
      </c>
      <c r="B61" s="16" t="s">
        <v>21</v>
      </c>
      <c r="C61" s="22" t="n">
        <v>100</v>
      </c>
      <c r="D61" s="23" t="s">
        <v>22</v>
      </c>
      <c r="E61" s="24" t="n">
        <v>43771</v>
      </c>
      <c r="F61" s="25" t="str">
        <f aca="false">TEXT(DESPESAS[[#This Row],[Data]],"mmmm")</f>
        <v>novembro</v>
      </c>
      <c r="G61" s="26" t="n">
        <f aca="false">YEAR(DESPESAS[[#This Row],[Data]])</f>
        <v>2019</v>
      </c>
    </row>
    <row r="62" customFormat="false" ht="14.25" hidden="false" customHeight="false" outlineLevel="0" collapsed="false">
      <c r="A62" s="21" t="s">
        <v>23</v>
      </c>
      <c r="B62" s="16" t="s">
        <v>24</v>
      </c>
      <c r="C62" s="22" t="n">
        <v>1000</v>
      </c>
      <c r="D62" s="23" t="s">
        <v>9</v>
      </c>
      <c r="E62" s="24" t="n">
        <v>43770</v>
      </c>
      <c r="F62" s="25" t="str">
        <f aca="false">TEXT(DESPESAS[[#This Row],[Data]],"mmmm")</f>
        <v>novembro</v>
      </c>
      <c r="G62" s="26" t="n">
        <f aca="false">YEAR(DESPESAS[[#This Row],[Data]])</f>
        <v>2019</v>
      </c>
    </row>
    <row r="63" customFormat="false" ht="14.25" hidden="false" customHeight="false" outlineLevel="0" collapsed="false">
      <c r="A63" s="21" t="s">
        <v>16</v>
      </c>
      <c r="B63" s="16" t="s">
        <v>17</v>
      </c>
      <c r="C63" s="22" t="n">
        <v>2500</v>
      </c>
      <c r="D63" s="23" t="s">
        <v>9</v>
      </c>
      <c r="E63" s="24" t="n">
        <v>43800</v>
      </c>
      <c r="F63" s="25" t="str">
        <f aca="false">TEXT(DESPESAS[[#This Row],[Data]],"mmmm")</f>
        <v>dezembro</v>
      </c>
      <c r="G63" s="26" t="n">
        <f aca="false">YEAR(DESPESAS[[#This Row],[Data]])</f>
        <v>2019</v>
      </c>
    </row>
    <row r="64" customFormat="false" ht="14.25" hidden="false" customHeight="false" outlineLevel="0" collapsed="false">
      <c r="A64" s="21" t="s">
        <v>18</v>
      </c>
      <c r="B64" s="16" t="s">
        <v>19</v>
      </c>
      <c r="C64" s="22" t="n">
        <v>990</v>
      </c>
      <c r="D64" s="23" t="s">
        <v>9</v>
      </c>
      <c r="E64" s="24" t="n">
        <v>43800</v>
      </c>
      <c r="F64" s="25" t="str">
        <f aca="false">TEXT(DESPESAS[[#This Row],[Data]],"mmmm")</f>
        <v>dezembro</v>
      </c>
      <c r="G64" s="26" t="n">
        <f aca="false">YEAR(DESPESAS[[#This Row],[Data]])</f>
        <v>2019</v>
      </c>
    </row>
    <row r="65" customFormat="false" ht="14.25" hidden="false" customHeight="false" outlineLevel="0" collapsed="false">
      <c r="A65" s="21" t="s">
        <v>23</v>
      </c>
      <c r="B65" s="16" t="s">
        <v>24</v>
      </c>
      <c r="C65" s="22" t="n">
        <v>300</v>
      </c>
      <c r="D65" s="23" t="s">
        <v>9</v>
      </c>
      <c r="E65" s="24" t="n">
        <v>43800</v>
      </c>
      <c r="F65" s="25" t="str">
        <f aca="false">TEXT(DESPESAS[[#This Row],[Data]],"mmmm")</f>
        <v>dezembro</v>
      </c>
      <c r="G65" s="26" t="n">
        <f aca="false">YEAR(DESPESAS[[#This Row],[Data]])</f>
        <v>2019</v>
      </c>
    </row>
    <row r="66" customFormat="false" ht="14.25" hidden="false" customHeight="false" outlineLevel="0" collapsed="false">
      <c r="A66" s="21" t="s">
        <v>20</v>
      </c>
      <c r="B66" s="16" t="s">
        <v>21</v>
      </c>
      <c r="C66" s="22" t="n">
        <v>100</v>
      </c>
      <c r="D66" s="23" t="s">
        <v>22</v>
      </c>
      <c r="E66" s="24" t="n">
        <v>43801</v>
      </c>
      <c r="F66" s="25" t="str">
        <f aca="false">TEXT(DESPESAS[[#This Row],[Data]],"mmmm")</f>
        <v>dezembro</v>
      </c>
      <c r="G66" s="26" t="n">
        <f aca="false">YEAR(DESPESAS[[#This Row],[Data]])</f>
        <v>2019</v>
      </c>
    </row>
    <row r="67" customFormat="false" ht="14.25" hidden="false" customHeight="false" outlineLevel="0" collapsed="false">
      <c r="A67" s="21" t="s">
        <v>16</v>
      </c>
      <c r="B67" s="16" t="s">
        <v>17</v>
      </c>
      <c r="C67" s="22" t="n">
        <v>2500</v>
      </c>
      <c r="D67" s="23" t="s">
        <v>9</v>
      </c>
      <c r="E67" s="24" t="n">
        <v>43832</v>
      </c>
      <c r="F67" s="25" t="str">
        <f aca="false">TEXT(DESPESAS[[#This Row],[Data]],"mmmm")</f>
        <v>janeiro</v>
      </c>
      <c r="G67" s="26" t="n">
        <f aca="false">YEAR(DESPESAS[[#This Row],[Data]])</f>
        <v>2020</v>
      </c>
    </row>
    <row r="68" customFormat="false" ht="14.25" hidden="false" customHeight="false" outlineLevel="0" collapsed="false">
      <c r="A68" s="21" t="s">
        <v>18</v>
      </c>
      <c r="B68" s="16" t="s">
        <v>19</v>
      </c>
      <c r="C68" s="22" t="n">
        <v>1150</v>
      </c>
      <c r="D68" s="23" t="s">
        <v>9</v>
      </c>
      <c r="E68" s="24" t="n">
        <v>43832</v>
      </c>
      <c r="F68" s="25" t="str">
        <f aca="false">TEXT(DESPESAS[[#This Row],[Data]],"mmmm")</f>
        <v>janeiro</v>
      </c>
      <c r="G68" s="26" t="n">
        <f aca="false">YEAR(DESPESAS[[#This Row],[Data]])</f>
        <v>2020</v>
      </c>
    </row>
    <row r="69" customFormat="false" ht="14.25" hidden="false" customHeight="false" outlineLevel="0" collapsed="false">
      <c r="A69" s="21" t="s">
        <v>23</v>
      </c>
      <c r="B69" s="16" t="s">
        <v>24</v>
      </c>
      <c r="C69" s="22" t="n">
        <v>1000</v>
      </c>
      <c r="D69" s="23" t="s">
        <v>9</v>
      </c>
      <c r="E69" s="24" t="n">
        <v>43833</v>
      </c>
      <c r="F69" s="25" t="str">
        <f aca="false">TEXT(DESPESAS[[#This Row],[Data]],"mmmm")</f>
        <v>janeiro</v>
      </c>
      <c r="G69" s="26" t="n">
        <f aca="false">YEAR(DESPESAS[[#This Row],[Data]])</f>
        <v>2020</v>
      </c>
    </row>
    <row r="70" customFormat="false" ht="14.25" hidden="false" customHeight="false" outlineLevel="0" collapsed="false">
      <c r="A70" s="21" t="s">
        <v>27</v>
      </c>
      <c r="B70" s="16" t="s">
        <v>28</v>
      </c>
      <c r="C70" s="22" t="n">
        <v>800</v>
      </c>
      <c r="D70" s="23" t="s">
        <v>9</v>
      </c>
      <c r="E70" s="24" t="n">
        <v>43833</v>
      </c>
      <c r="F70" s="25" t="str">
        <f aca="false">TEXT(DESPESAS[[#This Row],[Data]],"mmmm")</f>
        <v>janeiro</v>
      </c>
      <c r="G70" s="26" t="n">
        <f aca="false">YEAR(DESPESAS[[#This Row],[Data]])</f>
        <v>2020</v>
      </c>
    </row>
    <row r="71" customFormat="false" ht="14.25" hidden="false" customHeight="false" outlineLevel="0" collapsed="false">
      <c r="A71" s="21" t="s">
        <v>16</v>
      </c>
      <c r="B71" s="16" t="s">
        <v>17</v>
      </c>
      <c r="C71" s="22" t="n">
        <v>2500</v>
      </c>
      <c r="D71" s="23" t="s">
        <v>9</v>
      </c>
      <c r="E71" s="24" t="n">
        <v>43863</v>
      </c>
      <c r="F71" s="25" t="str">
        <f aca="false">TEXT(DESPESAS[[#This Row],[Data]],"mmmm")</f>
        <v>fevereiro</v>
      </c>
      <c r="G71" s="26" t="n">
        <f aca="false">YEAR(DESPESAS[[#This Row],[Data]])</f>
        <v>2020</v>
      </c>
    </row>
    <row r="72" customFormat="false" ht="14.25" hidden="false" customHeight="false" outlineLevel="0" collapsed="false">
      <c r="A72" s="21" t="s">
        <v>18</v>
      </c>
      <c r="B72" s="16" t="s">
        <v>19</v>
      </c>
      <c r="C72" s="22" t="n">
        <v>1200</v>
      </c>
      <c r="D72" s="23" t="s">
        <v>9</v>
      </c>
      <c r="E72" s="24" t="n">
        <v>43863</v>
      </c>
      <c r="F72" s="25" t="str">
        <f aca="false">TEXT(DESPESAS[[#This Row],[Data]],"mmmm")</f>
        <v>fevereiro</v>
      </c>
      <c r="G72" s="26" t="n">
        <f aca="false">YEAR(DESPESAS[[#This Row],[Data]])</f>
        <v>2020</v>
      </c>
    </row>
    <row r="73" customFormat="false" ht="14.25" hidden="false" customHeight="false" outlineLevel="0" collapsed="false">
      <c r="A73" s="21" t="s">
        <v>23</v>
      </c>
      <c r="B73" s="16" t="s">
        <v>24</v>
      </c>
      <c r="C73" s="22" t="n">
        <v>1000</v>
      </c>
      <c r="D73" s="23" t="s">
        <v>9</v>
      </c>
      <c r="E73" s="24" t="n">
        <v>43862</v>
      </c>
      <c r="F73" s="25" t="str">
        <f aca="false">TEXT(DESPESAS[[#This Row],[Data]],"mmmm")</f>
        <v>fevereiro</v>
      </c>
      <c r="G73" s="26" t="n">
        <f aca="false">YEAR(DESPESAS[[#This Row],[Data]])</f>
        <v>2020</v>
      </c>
    </row>
    <row r="74" customFormat="false" ht="14.25" hidden="false" customHeight="false" outlineLevel="0" collapsed="false">
      <c r="A74" s="21" t="s">
        <v>27</v>
      </c>
      <c r="B74" s="16" t="s">
        <v>28</v>
      </c>
      <c r="C74" s="22" t="n">
        <v>800</v>
      </c>
      <c r="D74" s="23" t="s">
        <v>9</v>
      </c>
      <c r="E74" s="24" t="n">
        <v>43862</v>
      </c>
      <c r="F74" s="25" t="str">
        <f aca="false">TEXT(DESPESAS[[#This Row],[Data]],"mmmm")</f>
        <v>fevereiro</v>
      </c>
      <c r="G74" s="26" t="n">
        <f aca="false">YEAR(DESPESAS[[#This Row],[Data]])</f>
        <v>2020</v>
      </c>
    </row>
    <row r="75" customFormat="false" ht="14.25" hidden="false" customHeight="false" outlineLevel="0" collapsed="false">
      <c r="A75" s="21" t="s">
        <v>16</v>
      </c>
      <c r="B75" s="16" t="s">
        <v>17</v>
      </c>
      <c r="C75" s="22" t="n">
        <v>2500</v>
      </c>
      <c r="D75" s="23" t="s">
        <v>9</v>
      </c>
      <c r="E75" s="24" t="n">
        <v>43891</v>
      </c>
      <c r="F75" s="25" t="str">
        <f aca="false">TEXT(DESPESAS[[#This Row],[Data]],"mmmm")</f>
        <v>março</v>
      </c>
      <c r="G75" s="26" t="n">
        <f aca="false">YEAR(DESPESAS[[#This Row],[Data]])</f>
        <v>2020</v>
      </c>
    </row>
    <row r="76" customFormat="false" ht="14.25" hidden="false" customHeight="false" outlineLevel="0" collapsed="false">
      <c r="A76" s="21" t="s">
        <v>18</v>
      </c>
      <c r="B76" s="16" t="s">
        <v>19</v>
      </c>
      <c r="C76" s="22" t="n">
        <v>1200</v>
      </c>
      <c r="D76" s="23" t="s">
        <v>9</v>
      </c>
      <c r="E76" s="24" t="n">
        <v>43891</v>
      </c>
      <c r="F76" s="25" t="str">
        <f aca="false">TEXT(DESPESAS[[#This Row],[Data]],"mmmm")</f>
        <v>março</v>
      </c>
      <c r="G76" s="26" t="n">
        <f aca="false">YEAR(DESPESAS[[#This Row],[Data]])</f>
        <v>2020</v>
      </c>
    </row>
    <row r="77" customFormat="false" ht="14.25" hidden="false" customHeight="false" outlineLevel="0" collapsed="false">
      <c r="A77" s="21" t="s">
        <v>23</v>
      </c>
      <c r="B77" s="16" t="s">
        <v>24</v>
      </c>
      <c r="C77" s="22" t="n">
        <v>1000</v>
      </c>
      <c r="D77" s="23" t="s">
        <v>9</v>
      </c>
      <c r="E77" s="24" t="n">
        <v>43891</v>
      </c>
      <c r="F77" s="25" t="str">
        <f aca="false">TEXT(DESPESAS[[#This Row],[Data]],"mmmm")</f>
        <v>março</v>
      </c>
      <c r="G77" s="26" t="n">
        <f aca="false">YEAR(DESPESAS[[#This Row],[Data]])</f>
        <v>2020</v>
      </c>
    </row>
    <row r="78" customFormat="false" ht="14.25" hidden="false" customHeight="false" outlineLevel="0" collapsed="false">
      <c r="A78" s="21" t="s">
        <v>27</v>
      </c>
      <c r="B78" s="16" t="s">
        <v>28</v>
      </c>
      <c r="C78" s="22" t="n">
        <v>800</v>
      </c>
      <c r="D78" s="23" t="s">
        <v>9</v>
      </c>
      <c r="E78" s="24" t="n">
        <v>43891</v>
      </c>
      <c r="F78" s="25" t="str">
        <f aca="false">TEXT(DESPESAS[[#This Row],[Data]],"mmmm")</f>
        <v>março</v>
      </c>
      <c r="G78" s="26" t="n">
        <f aca="false">YEAR(DESPESAS[[#This Row],[Data]])</f>
        <v>2020</v>
      </c>
    </row>
    <row r="79" customFormat="false" ht="14.25" hidden="false" customHeight="false" outlineLevel="0" collapsed="false">
      <c r="A79" s="21" t="s">
        <v>16</v>
      </c>
      <c r="B79" s="16" t="s">
        <v>17</v>
      </c>
      <c r="C79" s="22" t="n">
        <v>2500</v>
      </c>
      <c r="D79" s="23" t="s">
        <v>9</v>
      </c>
      <c r="E79" s="24" t="n">
        <v>43922</v>
      </c>
      <c r="F79" s="25" t="str">
        <f aca="false">TEXT(DESPESAS[[#This Row],[Data]],"mmmm")</f>
        <v>abril</v>
      </c>
      <c r="G79" s="26" t="n">
        <f aca="false">YEAR(DESPESAS[[#This Row],[Data]])</f>
        <v>2020</v>
      </c>
    </row>
    <row r="80" customFormat="false" ht="14.25" hidden="false" customHeight="false" outlineLevel="0" collapsed="false">
      <c r="A80" s="21" t="s">
        <v>18</v>
      </c>
      <c r="B80" s="16" t="s">
        <v>19</v>
      </c>
      <c r="C80" s="22" t="n">
        <v>1200</v>
      </c>
      <c r="D80" s="23" t="s">
        <v>9</v>
      </c>
      <c r="E80" s="24" t="n">
        <v>43922</v>
      </c>
      <c r="F80" s="25" t="str">
        <f aca="false">TEXT(DESPESAS[[#This Row],[Data]],"mmmm")</f>
        <v>abril</v>
      </c>
      <c r="G80" s="26" t="n">
        <f aca="false">YEAR(DESPESAS[[#This Row],[Data]])</f>
        <v>2020</v>
      </c>
    </row>
    <row r="81" customFormat="false" ht="14.25" hidden="false" customHeight="false" outlineLevel="0" collapsed="false">
      <c r="A81" s="21" t="s">
        <v>23</v>
      </c>
      <c r="B81" s="16" t="s">
        <v>24</v>
      </c>
      <c r="C81" s="22" t="n">
        <v>1000</v>
      </c>
      <c r="D81" s="23" t="s">
        <v>9</v>
      </c>
      <c r="E81" s="24" t="n">
        <v>43922</v>
      </c>
      <c r="F81" s="25" t="str">
        <f aca="false">TEXT(DESPESAS[[#This Row],[Data]],"mmmm")</f>
        <v>abril</v>
      </c>
      <c r="G81" s="26" t="n">
        <f aca="false">YEAR(DESPESAS[[#This Row],[Data]])</f>
        <v>2020</v>
      </c>
    </row>
    <row r="82" customFormat="false" ht="14.25" hidden="false" customHeight="false" outlineLevel="0" collapsed="false">
      <c r="A82" s="21" t="s">
        <v>27</v>
      </c>
      <c r="B82" s="16" t="s">
        <v>28</v>
      </c>
      <c r="C82" s="22" t="n">
        <v>800</v>
      </c>
      <c r="D82" s="23" t="s">
        <v>9</v>
      </c>
      <c r="E82" s="24" t="n">
        <v>43922</v>
      </c>
      <c r="F82" s="25" t="str">
        <f aca="false">TEXT(DESPESAS[[#This Row],[Data]],"mmmm")</f>
        <v>abril</v>
      </c>
      <c r="G82" s="26" t="n">
        <f aca="false">YEAR(DESPESAS[[#This Row],[Data]])</f>
        <v>2020</v>
      </c>
    </row>
    <row r="83" customFormat="false" ht="14.25" hidden="false" customHeight="false" outlineLevel="0" collapsed="false">
      <c r="A83" s="21" t="s">
        <v>16</v>
      </c>
      <c r="B83" s="16" t="s">
        <v>17</v>
      </c>
      <c r="C83" s="22" t="n">
        <v>2500</v>
      </c>
      <c r="D83" s="23" t="s">
        <v>9</v>
      </c>
      <c r="E83" s="24" t="n">
        <v>43952</v>
      </c>
      <c r="F83" s="25" t="str">
        <f aca="false">TEXT(DESPESAS[[#This Row],[Data]],"mmmm")</f>
        <v>maio</v>
      </c>
      <c r="G83" s="26" t="n">
        <f aca="false">YEAR(DESPESAS[[#This Row],[Data]])</f>
        <v>2020</v>
      </c>
    </row>
    <row r="84" customFormat="false" ht="14.25" hidden="false" customHeight="false" outlineLevel="0" collapsed="false">
      <c r="A84" s="21" t="s">
        <v>18</v>
      </c>
      <c r="B84" s="16" t="s">
        <v>19</v>
      </c>
      <c r="C84" s="22" t="n">
        <v>1200</v>
      </c>
      <c r="D84" s="23" t="s">
        <v>9</v>
      </c>
      <c r="E84" s="24" t="n">
        <v>43952</v>
      </c>
      <c r="F84" s="25" t="str">
        <f aca="false">TEXT(DESPESAS[[#This Row],[Data]],"mmmm")</f>
        <v>maio</v>
      </c>
      <c r="G84" s="26" t="n">
        <f aca="false">YEAR(DESPESAS[[#This Row],[Data]])</f>
        <v>2020</v>
      </c>
    </row>
    <row r="85" customFormat="false" ht="14.25" hidden="false" customHeight="false" outlineLevel="0" collapsed="false">
      <c r="A85" s="21" t="s">
        <v>23</v>
      </c>
      <c r="B85" s="16" t="s">
        <v>24</v>
      </c>
      <c r="C85" s="22" t="n">
        <v>1000</v>
      </c>
      <c r="D85" s="23" t="s">
        <v>9</v>
      </c>
      <c r="E85" s="24" t="n">
        <v>43952</v>
      </c>
      <c r="F85" s="25" t="str">
        <f aca="false">TEXT(DESPESAS[[#This Row],[Data]],"mmmm")</f>
        <v>maio</v>
      </c>
      <c r="G85" s="26" t="n">
        <f aca="false">YEAR(DESPESAS[[#This Row],[Data]])</f>
        <v>2020</v>
      </c>
    </row>
    <row r="86" customFormat="false" ht="14.25" hidden="false" customHeight="false" outlineLevel="0" collapsed="false">
      <c r="A86" s="21" t="s">
        <v>27</v>
      </c>
      <c r="B86" s="16" t="s">
        <v>28</v>
      </c>
      <c r="C86" s="22" t="n">
        <v>800</v>
      </c>
      <c r="D86" s="23" t="s">
        <v>9</v>
      </c>
      <c r="E86" s="24" t="n">
        <v>43952</v>
      </c>
      <c r="F86" s="25" t="str">
        <f aca="false">TEXT(DESPESAS[[#This Row],[Data]],"mmmm")</f>
        <v>maio</v>
      </c>
      <c r="G86" s="26" t="n">
        <f aca="false">YEAR(DESPESAS[[#This Row],[Data]])</f>
        <v>2020</v>
      </c>
    </row>
    <row r="87" customFormat="false" ht="14.25" hidden="false" customHeight="false" outlineLevel="0" collapsed="false">
      <c r="A87" s="21" t="s">
        <v>16</v>
      </c>
      <c r="B87" s="16" t="s">
        <v>17</v>
      </c>
      <c r="C87" s="22" t="n">
        <v>2900</v>
      </c>
      <c r="D87" s="23" t="s">
        <v>9</v>
      </c>
      <c r="E87" s="24" t="n">
        <v>43983</v>
      </c>
      <c r="F87" s="25" t="str">
        <f aca="false">TEXT(DESPESAS[[#This Row],[Data]],"mmmm")</f>
        <v>junho</v>
      </c>
      <c r="G87" s="26" t="n">
        <f aca="false">YEAR(DESPESAS[[#This Row],[Data]])</f>
        <v>2020</v>
      </c>
    </row>
    <row r="88" customFormat="false" ht="14.25" hidden="false" customHeight="false" outlineLevel="0" collapsed="false">
      <c r="A88" s="21" t="s">
        <v>18</v>
      </c>
      <c r="B88" s="16" t="s">
        <v>19</v>
      </c>
      <c r="C88" s="22" t="n">
        <v>1200</v>
      </c>
      <c r="D88" s="23" t="s">
        <v>9</v>
      </c>
      <c r="E88" s="24" t="n">
        <v>43983</v>
      </c>
      <c r="F88" s="25" t="str">
        <f aca="false">TEXT(DESPESAS[[#This Row],[Data]],"mmmm")</f>
        <v>junho</v>
      </c>
      <c r="G88" s="26" t="n">
        <f aca="false">YEAR(DESPESAS[[#This Row],[Data]])</f>
        <v>2020</v>
      </c>
    </row>
    <row r="89" customFormat="false" ht="14.25" hidden="false" customHeight="false" outlineLevel="0" collapsed="false">
      <c r="A89" s="21" t="s">
        <v>23</v>
      </c>
      <c r="B89" s="16" t="s">
        <v>24</v>
      </c>
      <c r="C89" s="22" t="n">
        <v>1000</v>
      </c>
      <c r="D89" s="23" t="s">
        <v>9</v>
      </c>
      <c r="E89" s="24" t="n">
        <v>43983</v>
      </c>
      <c r="F89" s="25" t="str">
        <f aca="false">TEXT(DESPESAS[[#This Row],[Data]],"mmmm")</f>
        <v>junho</v>
      </c>
      <c r="G89" s="26" t="n">
        <f aca="false">YEAR(DESPESAS[[#This Row],[Data]])</f>
        <v>2020</v>
      </c>
    </row>
    <row r="90" customFormat="false" ht="14.25" hidden="false" customHeight="false" outlineLevel="0" collapsed="false">
      <c r="A90" s="21" t="s">
        <v>27</v>
      </c>
      <c r="B90" s="16" t="s">
        <v>28</v>
      </c>
      <c r="C90" s="22" t="n">
        <v>800</v>
      </c>
      <c r="D90" s="23" t="s">
        <v>9</v>
      </c>
      <c r="E90" s="24" t="n">
        <v>43983</v>
      </c>
      <c r="F90" s="25" t="str">
        <f aca="false">TEXT(DESPESAS[[#This Row],[Data]],"mmmm")</f>
        <v>junho</v>
      </c>
      <c r="G90" s="26" t="n">
        <f aca="false">YEAR(DESPESAS[[#This Row],[Data]])</f>
        <v>2020</v>
      </c>
    </row>
  </sheetData>
  <dataValidations count="3">
    <dataValidation allowBlank="true" errorStyle="stop" operator="between" showDropDown="false" showErrorMessage="true" showInputMessage="true" sqref="D6:D90" type="list">
      <formula1>INDIRECT("FONTE_DESTINO[Fonte/Destino]")</formula1>
      <formula2>0</formula2>
    </dataValidation>
    <dataValidation allowBlank="true" errorStyle="stop" operator="between" showDropDown="false" showErrorMessage="true" showInputMessage="true" sqref="B6:B90" type="list">
      <formula1>INDIRECT($A6 &amp; "[" &amp; $A6 &amp; "]")</formula1>
      <formula2>0</formula2>
    </dataValidation>
    <dataValidation allowBlank="true" errorStyle="stop" operator="between" showDropDown="false" showErrorMessage="true" showInputMessage="true" sqref="A6:A90" type="list">
      <formula1>Cadastros!$F$1:$N$1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27.18"/>
    <col collapsed="false" customWidth="true" hidden="false" outlineLevel="0" max="4" min="3" style="0" width="23.27"/>
    <col collapsed="false" customWidth="true" hidden="false" outlineLevel="0" max="5" min="5" style="0" width="17.73"/>
    <col collapsed="false" customWidth="true" hidden="false" outlineLevel="0" max="6" min="6" style="0" width="12.45"/>
    <col collapsed="false" customWidth="true" hidden="false" outlineLevel="0" max="7" min="7" style="0" width="16.18"/>
    <col collapsed="false" customWidth="true" hidden="false" outlineLevel="0" max="8" min="8" style="0" width="12.82"/>
    <col collapsed="false" customWidth="true" hidden="false" outlineLevel="0" max="9" min="9" style="0" width="11.18"/>
  </cols>
  <sheetData>
    <row r="1" s="3" customFormat="true" ht="53.25" hidden="false" customHeight="true" outlineLevel="0" collapsed="false">
      <c r="A1" s="1" t="s">
        <v>0</v>
      </c>
      <c r="B1" s="2"/>
      <c r="D1" s="27"/>
    </row>
    <row r="2" s="3" customFormat="true" ht="11.25" hidden="false" customHeight="true" outlineLevel="0" collapsed="false">
      <c r="A2" s="1"/>
      <c r="B2" s="2"/>
    </row>
    <row r="3" s="3" customFormat="true" ht="23.25" hidden="false" customHeight="true" outlineLevel="0" collapsed="false">
      <c r="A3" s="4" t="s">
        <v>39</v>
      </c>
      <c r="B3" s="5"/>
      <c r="E3" s="4"/>
      <c r="G3" s="6"/>
      <c r="I3" s="7"/>
    </row>
    <row r="4" s="3" customFormat="true" ht="12" hidden="false" customHeight="true" outlineLevel="0" collapsed="false">
      <c r="B4" s="5"/>
      <c r="I4" s="7"/>
    </row>
    <row r="5" customFormat="false" ht="15" hidden="false" customHeight="false" outlineLevel="0" collapsed="false">
      <c r="A5" s="20" t="s">
        <v>40</v>
      </c>
      <c r="B5" s="9" t="s">
        <v>3</v>
      </c>
      <c r="C5" s="9" t="s">
        <v>15</v>
      </c>
      <c r="D5" s="8" t="s">
        <v>5</v>
      </c>
      <c r="E5" s="8" t="s">
        <v>6</v>
      </c>
      <c r="F5" s="8" t="s">
        <v>7</v>
      </c>
    </row>
    <row r="6" customFormat="false" ht="14.25" hidden="false" customHeight="false" outlineLevel="0" collapsed="false">
      <c r="A6" s="21" t="s">
        <v>41</v>
      </c>
      <c r="B6" s="22" t="n">
        <v>-600</v>
      </c>
      <c r="C6" s="17" t="s">
        <v>9</v>
      </c>
      <c r="D6" s="24" t="n">
        <v>43618</v>
      </c>
      <c r="E6" s="28" t="str">
        <f aca="false">TEXT(INVEST[[#This Row],[Data]],"mmmm")</f>
        <v>junho</v>
      </c>
      <c r="F6" s="29" t="n">
        <f aca="false">YEAR(INVEST[[#This Row],[Data]])</f>
        <v>2019</v>
      </c>
    </row>
    <row r="7" customFormat="false" ht="14.25" hidden="false" customHeight="false" outlineLevel="0" collapsed="false">
      <c r="A7" s="21" t="s">
        <v>42</v>
      </c>
      <c r="B7" s="22" t="n">
        <v>-500</v>
      </c>
      <c r="C7" s="17" t="s">
        <v>9</v>
      </c>
      <c r="D7" s="24" t="n">
        <v>43618</v>
      </c>
      <c r="E7" s="28" t="str">
        <f aca="false">TEXT(INVEST[[#This Row],[Data]],"mmmm")</f>
        <v>junho</v>
      </c>
      <c r="F7" s="29" t="n">
        <f aca="false">YEAR(INVEST[[#This Row],[Data]])</f>
        <v>2019</v>
      </c>
    </row>
    <row r="8" customFormat="false" ht="14.25" hidden="false" customHeight="false" outlineLevel="0" collapsed="false">
      <c r="A8" s="21" t="s">
        <v>41</v>
      </c>
      <c r="B8" s="22" t="n">
        <v>-100</v>
      </c>
      <c r="C8" s="17" t="s">
        <v>9</v>
      </c>
      <c r="D8" s="24" t="n">
        <v>43618</v>
      </c>
      <c r="E8" s="28" t="str">
        <f aca="false">TEXT(INVEST[[#This Row],[Data]],"mmmm")</f>
        <v>junho</v>
      </c>
      <c r="F8" s="29" t="n">
        <f aca="false">YEAR(INVEST[[#This Row],[Data]])</f>
        <v>2019</v>
      </c>
    </row>
    <row r="9" customFormat="false" ht="14.25" hidden="false" customHeight="false" outlineLevel="0" collapsed="false">
      <c r="A9" s="21" t="s">
        <v>43</v>
      </c>
      <c r="B9" s="22" t="n">
        <v>-600</v>
      </c>
      <c r="C9" s="17" t="s">
        <v>9</v>
      </c>
      <c r="D9" s="24" t="n">
        <v>43618</v>
      </c>
      <c r="E9" s="28" t="str">
        <f aca="false">TEXT(INVEST[[#This Row],[Data]],"mmmm")</f>
        <v>junho</v>
      </c>
      <c r="F9" s="29" t="n">
        <f aca="false">YEAR(INVEST[[#This Row],[Data]])</f>
        <v>2019</v>
      </c>
    </row>
    <row r="10" customFormat="false" ht="14.25" hidden="false" customHeight="false" outlineLevel="0" collapsed="false">
      <c r="A10" s="21" t="s">
        <v>44</v>
      </c>
      <c r="B10" s="22" t="n">
        <v>-780</v>
      </c>
      <c r="C10" s="17" t="s">
        <v>9</v>
      </c>
      <c r="D10" s="24" t="n">
        <v>43618</v>
      </c>
      <c r="E10" s="28" t="str">
        <f aca="false">TEXT(INVEST[[#This Row],[Data]],"mmmm")</f>
        <v>junho</v>
      </c>
      <c r="F10" s="29" t="n">
        <f aca="false">YEAR(INVEST[[#This Row],[Data]])</f>
        <v>2019</v>
      </c>
    </row>
    <row r="11" customFormat="false" ht="14.25" hidden="false" customHeight="false" outlineLevel="0" collapsed="false">
      <c r="A11" s="21" t="s">
        <v>45</v>
      </c>
      <c r="B11" s="22" t="n">
        <v>-100</v>
      </c>
      <c r="C11" s="17" t="s">
        <v>9</v>
      </c>
      <c r="D11" s="24" t="n">
        <v>43618</v>
      </c>
      <c r="E11" s="28" t="str">
        <f aca="false">TEXT(INVEST[[#This Row],[Data]],"mmmm")</f>
        <v>junho</v>
      </c>
      <c r="F11" s="29" t="n">
        <f aca="false">YEAR(INVEST[[#This Row],[Data]])</f>
        <v>2019</v>
      </c>
    </row>
    <row r="12" customFormat="false" ht="14.25" hidden="false" customHeight="false" outlineLevel="0" collapsed="false">
      <c r="A12" s="21" t="s">
        <v>44</v>
      </c>
      <c r="B12" s="22" t="n">
        <v>100</v>
      </c>
      <c r="C12" s="17" t="s">
        <v>9</v>
      </c>
      <c r="D12" s="24" t="n">
        <v>43649</v>
      </c>
      <c r="E12" s="28" t="str">
        <f aca="false">TEXT(INVEST[[#This Row],[Data]],"mmmm")</f>
        <v>julho</v>
      </c>
      <c r="F12" s="29" t="n">
        <f aca="false">YEAR(INVEST[[#This Row],[Data]])</f>
        <v>2019</v>
      </c>
    </row>
    <row r="13" customFormat="false" ht="14.25" hidden="false" customHeight="false" outlineLevel="0" collapsed="false">
      <c r="A13" s="21" t="s">
        <v>41</v>
      </c>
      <c r="B13" s="22" t="n">
        <v>200</v>
      </c>
      <c r="C13" s="17" t="s">
        <v>9</v>
      </c>
      <c r="D13" s="24" t="n">
        <v>43648</v>
      </c>
      <c r="E13" s="28" t="str">
        <f aca="false">TEXT(INVEST[[#This Row],[Data]],"mmmm")</f>
        <v>julho</v>
      </c>
      <c r="F13" s="29" t="n">
        <f aca="false">YEAR(INVEST[[#This Row],[Data]])</f>
        <v>2019</v>
      </c>
    </row>
    <row r="14" customFormat="false" ht="14.25" hidden="false" customHeight="false" outlineLevel="0" collapsed="false">
      <c r="A14" s="21" t="s">
        <v>42</v>
      </c>
      <c r="B14" s="22" t="n">
        <v>-130</v>
      </c>
      <c r="C14" s="17" t="s">
        <v>9</v>
      </c>
      <c r="D14" s="24" t="n">
        <v>43648</v>
      </c>
      <c r="E14" s="28" t="str">
        <f aca="false">TEXT(INVEST[[#This Row],[Data]],"mmmm")</f>
        <v>julho</v>
      </c>
      <c r="F14" s="29" t="n">
        <f aca="false">YEAR(INVEST[[#This Row],[Data]])</f>
        <v>2019</v>
      </c>
    </row>
    <row r="15" customFormat="false" ht="14.25" hidden="false" customHeight="false" outlineLevel="0" collapsed="false">
      <c r="A15" s="21" t="s">
        <v>41</v>
      </c>
      <c r="B15" s="22" t="n">
        <v>-5500</v>
      </c>
      <c r="C15" s="17" t="s">
        <v>9</v>
      </c>
      <c r="D15" s="24" t="n">
        <v>43648</v>
      </c>
      <c r="E15" s="28" t="str">
        <f aca="false">TEXT(INVEST[[#This Row],[Data]],"mmmm")</f>
        <v>julho</v>
      </c>
      <c r="F15" s="29" t="n">
        <f aca="false">YEAR(INVEST[[#This Row],[Data]])</f>
        <v>2019</v>
      </c>
    </row>
    <row r="16" customFormat="false" ht="14.25" hidden="false" customHeight="false" outlineLevel="0" collapsed="false">
      <c r="A16" s="21" t="s">
        <v>43</v>
      </c>
      <c r="B16" s="22" t="n">
        <v>200</v>
      </c>
      <c r="C16" s="17" t="s">
        <v>9</v>
      </c>
      <c r="D16" s="24" t="n">
        <v>43648</v>
      </c>
      <c r="E16" s="28" t="str">
        <f aca="false">TEXT(INVEST[[#This Row],[Data]],"mmmm")</f>
        <v>julho</v>
      </c>
      <c r="F16" s="29" t="n">
        <f aca="false">YEAR(INVEST[[#This Row],[Data]])</f>
        <v>2019</v>
      </c>
    </row>
    <row r="17" customFormat="false" ht="14.25" hidden="false" customHeight="false" outlineLevel="0" collapsed="false">
      <c r="A17" s="21" t="s">
        <v>44</v>
      </c>
      <c r="B17" s="22" t="n">
        <v>100</v>
      </c>
      <c r="C17" s="17" t="s">
        <v>9</v>
      </c>
      <c r="D17" s="24" t="n">
        <v>43648</v>
      </c>
      <c r="E17" s="28" t="str">
        <f aca="false">TEXT(INVEST[[#This Row],[Data]],"mmmm")</f>
        <v>julho</v>
      </c>
      <c r="F17" s="29" t="n">
        <f aca="false">YEAR(INVEST[[#This Row],[Data]])</f>
        <v>2019</v>
      </c>
    </row>
    <row r="18" customFormat="false" ht="14.25" hidden="false" customHeight="false" outlineLevel="0" collapsed="false">
      <c r="A18" s="21" t="s">
        <v>45</v>
      </c>
      <c r="B18" s="22" t="n">
        <v>-150</v>
      </c>
      <c r="C18" s="17" t="s">
        <v>9</v>
      </c>
      <c r="D18" s="24" t="n">
        <v>43648</v>
      </c>
      <c r="E18" s="28" t="str">
        <f aca="false">TEXT(INVEST[[#This Row],[Data]],"mmmm")</f>
        <v>julho</v>
      </c>
      <c r="F18" s="29" t="n">
        <f aca="false">YEAR(INVEST[[#This Row],[Data]])</f>
        <v>2019</v>
      </c>
    </row>
    <row r="19" customFormat="false" ht="14.25" hidden="false" customHeight="false" outlineLevel="0" collapsed="false">
      <c r="A19" s="21" t="s">
        <v>44</v>
      </c>
      <c r="B19" s="22" t="n">
        <v>-1000</v>
      </c>
      <c r="C19" s="17" t="s">
        <v>9</v>
      </c>
      <c r="D19" s="24" t="n">
        <v>43679</v>
      </c>
      <c r="E19" s="28" t="str">
        <f aca="false">TEXT(INVEST[[#This Row],[Data]],"mmmm")</f>
        <v>agosto</v>
      </c>
      <c r="F19" s="29" t="n">
        <f aca="false">YEAR(INVEST[[#This Row],[Data]])</f>
        <v>2019</v>
      </c>
    </row>
    <row r="20" customFormat="false" ht="14.25" hidden="false" customHeight="false" outlineLevel="0" collapsed="false">
      <c r="A20" s="21" t="s">
        <v>44</v>
      </c>
      <c r="B20" s="22" t="n">
        <v>-2100</v>
      </c>
      <c r="C20" s="17" t="s">
        <v>9</v>
      </c>
      <c r="D20" s="24" t="n">
        <v>43738</v>
      </c>
      <c r="E20" s="28" t="str">
        <f aca="false">TEXT(INVEST[[#This Row],[Data]],"mmmm")</f>
        <v>setembro</v>
      </c>
      <c r="F20" s="29" t="n">
        <f aca="false">YEAR(INVEST[[#This Row],[Data]])</f>
        <v>2019</v>
      </c>
    </row>
    <row r="21" customFormat="false" ht="14.25" hidden="false" customHeight="false" outlineLevel="0" collapsed="false">
      <c r="A21" s="21" t="s">
        <v>45</v>
      </c>
      <c r="B21" s="22" t="n">
        <v>-430</v>
      </c>
      <c r="C21" s="17" t="s">
        <v>9</v>
      </c>
      <c r="D21" s="24" t="n">
        <v>43878</v>
      </c>
      <c r="E21" s="28" t="str">
        <f aca="false">TEXT(INVEST[[#This Row],[Data]],"mmmm")</f>
        <v>fevereiro</v>
      </c>
      <c r="F21" s="29" t="n">
        <f aca="false">YEAR(INVEST[[#This Row],[Data]])</f>
        <v>2020</v>
      </c>
    </row>
    <row r="22" customFormat="false" ht="14.25" hidden="false" customHeight="false" outlineLevel="0" collapsed="false">
      <c r="A22" s="21" t="s">
        <v>44</v>
      </c>
      <c r="B22" s="22" t="n">
        <v>-4000</v>
      </c>
      <c r="C22" s="17" t="s">
        <v>9</v>
      </c>
      <c r="D22" s="24" t="n">
        <v>43948</v>
      </c>
      <c r="E22" s="28" t="str">
        <f aca="false">TEXT(INVEST[[#This Row],[Data]],"mmmm")</f>
        <v>abril</v>
      </c>
      <c r="F22" s="29" t="n">
        <f aca="false">YEAR(INVEST[[#This Row],[Data]])</f>
        <v>2020</v>
      </c>
    </row>
  </sheetData>
  <dataValidations count="2">
    <dataValidation allowBlank="true" errorStyle="stop" operator="between" showDropDown="false" showErrorMessage="true" showInputMessage="true" sqref="A6:A22" type="list">
      <formula1>INDIRECT("INVESTIMENTOS[Investimentos]")</formula1>
      <formula2>0</formula2>
    </dataValidation>
    <dataValidation allowBlank="true" errorStyle="stop" operator="between" showDropDown="false" showErrorMessage="true" showInputMessage="true" sqref="C6:C22" type="list">
      <formula1>INDIRECT("FONTE_DESTINO[Fonte/Destino]")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"/>
    <col collapsed="false" customWidth="true" hidden="false" outlineLevel="0" max="2" min="2" style="0" width="42.45"/>
    <col collapsed="false" customWidth="true" hidden="false" outlineLevel="0" max="14" min="3" style="0" width="11.45"/>
    <col collapsed="false" customWidth="true" hidden="false" outlineLevel="0" max="15" min="15" style="0" width="11.82"/>
  </cols>
  <sheetData>
    <row r="1" s="30" customFormat="true" ht="47.25" hidden="false" customHeight="true" outlineLevel="0" collapsed="false">
      <c r="B1" s="31" t="s">
        <v>46</v>
      </c>
    </row>
    <row r="2" s="30" customFormat="true" ht="21" hidden="false" customHeight="true" outlineLevel="0" collapsed="false">
      <c r="B2" s="32" t="s">
        <v>47</v>
      </c>
      <c r="I2" s="33" t="s">
        <v>7</v>
      </c>
      <c r="J2" s="34" t="n">
        <v>2019</v>
      </c>
    </row>
    <row r="4" customFormat="false" ht="14.25" hidden="false" customHeight="false" outlineLevel="0" collapsed="false">
      <c r="B4" s="35" t="s">
        <v>48</v>
      </c>
      <c r="C4" s="36" t="s">
        <v>49</v>
      </c>
      <c r="D4" s="36" t="s">
        <v>50</v>
      </c>
      <c r="E4" s="36" t="s">
        <v>51</v>
      </c>
      <c r="F4" s="36" t="s">
        <v>52</v>
      </c>
      <c r="G4" s="36" t="s">
        <v>53</v>
      </c>
      <c r="H4" s="36" t="s">
        <v>54</v>
      </c>
      <c r="I4" s="36" t="s">
        <v>55</v>
      </c>
      <c r="J4" s="36" t="s">
        <v>56</v>
      </c>
      <c r="K4" s="36" t="s">
        <v>57</v>
      </c>
      <c r="L4" s="36" t="s">
        <v>58</v>
      </c>
      <c r="M4" s="36" t="s">
        <v>59</v>
      </c>
      <c r="N4" s="36" t="s">
        <v>60</v>
      </c>
      <c r="O4" s="37" t="s">
        <v>61</v>
      </c>
    </row>
    <row r="5" customFormat="false" ht="14.25" hidden="false" customHeight="false" outlineLevel="0" collapsed="false">
      <c r="B5" s="38" t="s">
        <v>62</v>
      </c>
      <c r="C5" s="39" t="n">
        <f aca="false">SUMIFS(RECEITAS[Valor R$],RECEITAS[Mês],C$4,RECEITAS[Ano],$J$2)</f>
        <v>8300</v>
      </c>
      <c r="D5" s="40" t="n">
        <f aca="false">SUMIFS(RECEITAS[Valor R$],RECEITAS[Mês],D$4,RECEITAS[Ano],$J$2)</f>
        <v>8930</v>
      </c>
      <c r="E5" s="40" t="n">
        <f aca="false">SUMIFS(RECEITAS[Valor R$],RECEITAS[Mês],E$4,RECEITAS[Ano],$J$2)</f>
        <v>9320</v>
      </c>
      <c r="F5" s="40" t="n">
        <f aca="false">SUMIFS(RECEITAS[Valor R$],RECEITAS[Mês],F$4,RECEITAS[Ano],$J$2)</f>
        <v>8110</v>
      </c>
      <c r="G5" s="40" t="n">
        <f aca="false">SUMIFS(RECEITAS[Valor R$],RECEITAS[Mês],G$4,RECEITAS[Ano],$J$2)</f>
        <v>8520</v>
      </c>
      <c r="H5" s="40" t="n">
        <f aca="false">SUMIFS(RECEITAS[Valor R$],RECEITAS[Mês],H$4,RECEITAS[Ano],$J$2)</f>
        <v>10950</v>
      </c>
      <c r="I5" s="40" t="n">
        <f aca="false">SUMIFS(RECEITAS[Valor R$],RECEITAS[Mês],I$4,RECEITAS[Ano],$J$2)</f>
        <v>8420</v>
      </c>
      <c r="J5" s="40" t="n">
        <f aca="false">SUMIFS(RECEITAS[Valor R$],RECEITAS[Mês],J$4,RECEITAS[Ano],$J$2)</f>
        <v>7460</v>
      </c>
      <c r="K5" s="40" t="n">
        <f aca="false">SUMIFS(RECEITAS[Valor R$],RECEITAS[Mês],K$4,RECEITAS[Ano],$J$2)</f>
        <v>8320</v>
      </c>
      <c r="L5" s="40" t="n">
        <f aca="false">SUMIFS(RECEITAS[Valor R$],RECEITAS[Mês],L$4,RECEITAS[Ano],$J$2)</f>
        <v>8210</v>
      </c>
      <c r="M5" s="40" t="n">
        <f aca="false">SUMIFS(RECEITAS[Valor R$],RECEITAS[Mês],M$4,RECEITAS[Ano],$J$2)</f>
        <v>8380</v>
      </c>
      <c r="N5" s="40" t="n">
        <f aca="false">SUMIFS(RECEITAS[Valor R$],RECEITAS[Mês],N$4,RECEITAS[Ano],$J$2)</f>
        <v>9700</v>
      </c>
      <c r="O5" s="41" t="n">
        <f aca="false">SUM(C5:N5)</f>
        <v>104620</v>
      </c>
    </row>
    <row r="6" customFormat="false" ht="14.25" hidden="false" customHeight="false" outlineLevel="0" collapsed="false">
      <c r="B6" s="42" t="s">
        <v>63</v>
      </c>
      <c r="C6" s="43" t="n">
        <f aca="false">SUMIFS(INVEST[Valor R$],INVEST[Mês],C$4,INVEST[Ano],$J$2)</f>
        <v>0</v>
      </c>
      <c r="D6" s="44" t="n">
        <f aca="false">SUMIFS(INVEST[Valor R$],INVEST[Mês],D$4,INVEST[Ano],$J$2)</f>
        <v>0</v>
      </c>
      <c r="E6" s="44" t="n">
        <f aca="false">SUMIFS(INVEST[Valor R$],INVEST[Mês],E$4,INVEST[Ano],$J$2)</f>
        <v>0</v>
      </c>
      <c r="F6" s="44" t="n">
        <f aca="false">SUMIFS(INVEST[Valor R$],INVEST[Mês],F$4,INVEST[Ano],$J$2)</f>
        <v>0</v>
      </c>
      <c r="G6" s="44" t="n">
        <f aca="false">SUMIFS(INVEST[Valor R$],INVEST[Mês],G$4,INVEST[Ano],$J$2)</f>
        <v>0</v>
      </c>
      <c r="H6" s="44" t="n">
        <f aca="false">SUMIFS(INVEST[Valor R$],INVEST[Mês],H$4,INVEST[Ano],$J$2)</f>
        <v>-2680</v>
      </c>
      <c r="I6" s="44" t="n">
        <f aca="false">SUMIFS(INVEST[Valor R$],INVEST[Mês],I$4,INVEST[Ano],$J$2)</f>
        <v>-5180</v>
      </c>
      <c r="J6" s="44" t="n">
        <f aca="false">SUMIFS(INVEST[Valor R$],INVEST[Mês],J$4,INVEST[Ano],$J$2)</f>
        <v>-1000</v>
      </c>
      <c r="K6" s="44" t="n">
        <f aca="false">SUMIFS(INVEST[Valor R$],INVEST[Mês],K$4,INVEST[Ano],$J$2)</f>
        <v>-2100</v>
      </c>
      <c r="L6" s="44" t="n">
        <f aca="false">SUMIFS(INVEST[Valor R$],INVEST[Mês],L$4,INVEST[Ano],$J$2)</f>
        <v>0</v>
      </c>
      <c r="M6" s="44" t="n">
        <f aca="false">SUMIFS(INVEST[Valor R$],INVEST[Mês],M$4,INVEST[Ano],$J$2)</f>
        <v>0</v>
      </c>
      <c r="N6" s="44" t="n">
        <f aca="false">SUMIFS(INVEST[Valor R$],INVEST[Mês],N$4,INVEST[Ano],$J$2)</f>
        <v>0</v>
      </c>
      <c r="O6" s="45" t="n">
        <f aca="false">SUM(C6:N6)</f>
        <v>-10960</v>
      </c>
    </row>
    <row r="7" customFormat="false" ht="14.25" hidden="false" customHeight="false" outlineLevel="0" collapsed="false">
      <c r="B7" s="46" t="s">
        <v>64</v>
      </c>
      <c r="C7" s="47" t="n">
        <f aca="false">SUM(C8:C16)</f>
        <v>6800</v>
      </c>
      <c r="D7" s="48" t="n">
        <f aca="false">SUM(D8:D16)</f>
        <v>7200</v>
      </c>
      <c r="E7" s="48" t="n">
        <f aca="false">SUM(E8:E16)</f>
        <v>5360</v>
      </c>
      <c r="F7" s="48" t="n">
        <f aca="false">SUM(F8:F16)</f>
        <v>5410</v>
      </c>
      <c r="G7" s="48" t="n">
        <f aca="false">SUM(G8:G16)</f>
        <v>5120</v>
      </c>
      <c r="H7" s="48" t="n">
        <f aca="false">SUM(H8:H16)</f>
        <v>7340</v>
      </c>
      <c r="I7" s="48" t="n">
        <f aca="false">SUM(I8:I16)</f>
        <v>9590</v>
      </c>
      <c r="J7" s="48" t="n">
        <f aca="false">SUM(J8:J16)</f>
        <v>4480</v>
      </c>
      <c r="K7" s="48" t="n">
        <f aca="false">SUM(K8:K16)</f>
        <v>6280</v>
      </c>
      <c r="L7" s="48" t="n">
        <f aca="false">SUM(L8:L16)</f>
        <v>4690</v>
      </c>
      <c r="M7" s="48" t="n">
        <f aca="false">SUM(M8:M16)</f>
        <v>4570</v>
      </c>
      <c r="N7" s="48" t="n">
        <f aca="false">SUM(N8:N16)</f>
        <v>3890</v>
      </c>
      <c r="O7" s="49" t="n">
        <f aca="false">SUM(C7:N7)</f>
        <v>70730</v>
      </c>
    </row>
    <row r="8" customFormat="false" ht="14.25" hidden="false" customHeight="false" outlineLevel="0" collapsed="false">
      <c r="B8" s="50" t="s">
        <v>18</v>
      </c>
      <c r="C8" s="51" t="n">
        <f aca="false">SUMIFS(DESPESAS[Valor R$],DESPESAS[Mês],C$4,DESPESAS[Ano],$J$2,DESPESAS[Tipo de Gasto],$B8)</f>
        <v>1200</v>
      </c>
      <c r="D8" s="52" t="n">
        <f aca="false">SUMIFS(DESPESAS[Valor R$],DESPESAS[Mês],D$4,DESPESAS[Ano],$J$2,DESPESAS[Tipo de Gasto],$B8)</f>
        <v>1200</v>
      </c>
      <c r="E8" s="52" t="n">
        <f aca="false">SUMIFS(DESPESAS[Valor R$],DESPESAS[Mês],E$4,DESPESAS[Ano],$J$2,DESPESAS[Tipo de Gasto],$B8)</f>
        <v>1660</v>
      </c>
      <c r="F8" s="52" t="n">
        <f aca="false">SUMIFS(DESPESAS[Valor R$],DESPESAS[Mês],F$4,DESPESAS[Ano],$J$2,DESPESAS[Tipo de Gasto],$B8)</f>
        <v>1200</v>
      </c>
      <c r="G8" s="52" t="n">
        <f aca="false">SUMIFS(DESPESAS[Valor R$],DESPESAS[Mês],G$4,DESPESAS[Ano],$J$2,DESPESAS[Tipo de Gasto],$B8)</f>
        <v>1200</v>
      </c>
      <c r="H8" s="52" t="n">
        <f aca="false">SUMIFS(DESPESAS[Valor R$],DESPESAS[Mês],H$4,DESPESAS[Ano],$J$2,DESPESAS[Tipo de Gasto],$B8)</f>
        <v>1340</v>
      </c>
      <c r="I8" s="52" t="n">
        <f aca="false">SUMIFS(DESPESAS[Valor R$],DESPESAS[Mês],I$4,DESPESAS[Ano],$J$2,DESPESAS[Tipo de Gasto],$B8)</f>
        <v>1490</v>
      </c>
      <c r="J8" s="52" t="n">
        <f aca="false">SUMIFS(DESPESAS[Valor R$],DESPESAS[Mês],J$4,DESPESAS[Ano],$J$2,DESPESAS[Tipo de Gasto],$B8)</f>
        <v>980</v>
      </c>
      <c r="K8" s="52" t="n">
        <f aca="false">SUMIFS(DESPESAS[Valor R$],DESPESAS[Mês],K$4,DESPESAS[Ano],$J$2,DESPESAS[Tipo de Gasto],$B8)</f>
        <v>1500</v>
      </c>
      <c r="L8" s="52" t="n">
        <f aca="false">SUMIFS(DESPESAS[Valor R$],DESPESAS[Mês],L$4,DESPESAS[Ano],$J$2,DESPESAS[Tipo de Gasto],$B8)</f>
        <v>1090</v>
      </c>
      <c r="M8" s="52" t="n">
        <f aca="false">SUMIFS(DESPESAS[Valor R$],DESPESAS[Mês],M$4,DESPESAS[Ano],$J$2,DESPESAS[Tipo de Gasto],$B8)</f>
        <v>970</v>
      </c>
      <c r="N8" s="52" t="n">
        <f aca="false">SUMIFS(DESPESAS[Valor R$],DESPESAS[Mês],N$4,DESPESAS[Ano],$J$2,DESPESAS[Tipo de Gasto],$B8)</f>
        <v>990</v>
      </c>
      <c r="O8" s="53" t="n">
        <f aca="false">SUM(C8:N8)</f>
        <v>14820</v>
      </c>
    </row>
    <row r="9" customFormat="false" ht="14.25" hidden="false" customHeight="false" outlineLevel="0" collapsed="false">
      <c r="B9" s="50" t="s">
        <v>16</v>
      </c>
      <c r="C9" s="51" t="n">
        <f aca="false">SUMIFS(DESPESAS[Valor R$],DESPESAS[Mês],C$4,DESPESAS[Ano],$J$2,DESPESAS[Tipo de Gasto],$B9)</f>
        <v>2500</v>
      </c>
      <c r="D9" s="52" t="n">
        <f aca="false">SUMIFS(DESPESAS[Valor R$],DESPESAS[Mês],D$4,DESPESAS[Ano],$J$2,DESPESAS[Tipo de Gasto],$B9)</f>
        <v>3800</v>
      </c>
      <c r="E9" s="52" t="n">
        <f aca="false">SUMIFS(DESPESAS[Valor R$],DESPESAS[Mês],E$4,DESPESAS[Ano],$J$2,DESPESAS[Tipo de Gasto],$B9)</f>
        <v>2500</v>
      </c>
      <c r="F9" s="52" t="n">
        <f aca="false">SUMIFS(DESPESAS[Valor R$],DESPESAS[Mês],F$4,DESPESAS[Ano],$J$2,DESPESAS[Tipo de Gasto],$B9)</f>
        <v>2500</v>
      </c>
      <c r="G9" s="52" t="n">
        <f aca="false">SUMIFS(DESPESAS[Valor R$],DESPESAS[Mês],G$4,DESPESAS[Ano],$J$2,DESPESAS[Tipo de Gasto],$B9)</f>
        <v>2500</v>
      </c>
      <c r="H9" s="52" t="n">
        <f aca="false">SUMIFS(DESPESAS[Valor R$],DESPESAS[Mês],H$4,DESPESAS[Ano],$J$2,DESPESAS[Tipo de Gasto],$B9)</f>
        <v>2500</v>
      </c>
      <c r="I9" s="52" t="n">
        <f aca="false">SUMIFS(DESPESAS[Valor R$],DESPESAS[Mês],I$4,DESPESAS[Ano],$J$2,DESPESAS[Tipo de Gasto],$B9)</f>
        <v>5500</v>
      </c>
      <c r="J9" s="52" t="n">
        <f aca="false">SUMIFS(DESPESAS[Valor R$],DESPESAS[Mês],J$4,DESPESAS[Ano],$J$2,DESPESAS[Tipo de Gasto],$B9)</f>
        <v>2500</v>
      </c>
      <c r="K9" s="52" t="n">
        <f aca="false">SUMIFS(DESPESAS[Valor R$],DESPESAS[Mês],K$4,DESPESAS[Ano],$J$2,DESPESAS[Tipo de Gasto],$B9)</f>
        <v>2500</v>
      </c>
      <c r="L9" s="52" t="n">
        <f aca="false">SUMIFS(DESPESAS[Valor R$],DESPESAS[Mês],L$4,DESPESAS[Ano],$J$2,DESPESAS[Tipo de Gasto],$B9)</f>
        <v>2500</v>
      </c>
      <c r="M9" s="52" t="n">
        <f aca="false">SUMIFS(DESPESAS[Valor R$],DESPESAS[Mês],M$4,DESPESAS[Ano],$J$2,DESPESAS[Tipo de Gasto],$B9)</f>
        <v>2500</v>
      </c>
      <c r="N9" s="52" t="n">
        <f aca="false">SUMIFS(DESPESAS[Valor R$],DESPESAS[Mês],N$4,DESPESAS[Ano],$J$2,DESPESAS[Tipo de Gasto],$B9)</f>
        <v>2500</v>
      </c>
      <c r="O9" s="53" t="n">
        <f aca="false">SUM(C9:N9)</f>
        <v>34300</v>
      </c>
    </row>
    <row r="10" customFormat="false" ht="14.25" hidden="false" customHeight="false" outlineLevel="0" collapsed="false">
      <c r="B10" s="50" t="s">
        <v>20</v>
      </c>
      <c r="C10" s="51" t="n">
        <f aca="false">SUMIFS(DESPESAS[Valor R$],DESPESAS[Mês],C$4,DESPESAS[Ano],$J$2,DESPESAS[Tipo de Gasto],$B10)</f>
        <v>100</v>
      </c>
      <c r="D10" s="52" t="n">
        <f aca="false">SUMIFS(DESPESAS[Valor R$],DESPESAS[Mês],D$4,DESPESAS[Ano],$J$2,DESPESAS[Tipo de Gasto],$B10)</f>
        <v>100</v>
      </c>
      <c r="E10" s="52" t="n">
        <f aca="false">SUMIFS(DESPESAS[Valor R$],DESPESAS[Mês],E$4,DESPESAS[Ano],$J$2,DESPESAS[Tipo de Gasto],$B10)</f>
        <v>200</v>
      </c>
      <c r="F10" s="52" t="n">
        <f aca="false">SUMIFS(DESPESAS[Valor R$],DESPESAS[Mês],F$4,DESPESAS[Ano],$J$2,DESPESAS[Tipo de Gasto],$B10)</f>
        <v>100</v>
      </c>
      <c r="G10" s="52" t="n">
        <f aca="false">SUMIFS(DESPESAS[Valor R$],DESPESAS[Mês],G$4,DESPESAS[Ano],$J$2,DESPESAS[Tipo de Gasto],$B10)</f>
        <v>100</v>
      </c>
      <c r="H10" s="52" t="n">
        <f aca="false">SUMIFS(DESPESAS[Valor R$],DESPESAS[Mês],H$4,DESPESAS[Ano],$J$2,DESPESAS[Tipo de Gasto],$B10)</f>
        <v>100</v>
      </c>
      <c r="I10" s="52" t="n">
        <f aca="false">SUMIFS(DESPESAS[Valor R$],DESPESAS[Mês],I$4,DESPESAS[Ano],$J$2,DESPESAS[Tipo de Gasto],$B10)</f>
        <v>100</v>
      </c>
      <c r="J10" s="52" t="n">
        <f aca="false">SUMIFS(DESPESAS[Valor R$],DESPESAS[Mês],J$4,DESPESAS[Ano],$J$2,DESPESAS[Tipo de Gasto],$B10)</f>
        <v>0</v>
      </c>
      <c r="K10" s="52" t="n">
        <f aca="false">SUMIFS(DESPESAS[Valor R$],DESPESAS[Mês],K$4,DESPESAS[Ano],$J$2,DESPESAS[Tipo de Gasto],$B10)</f>
        <v>100</v>
      </c>
      <c r="L10" s="52" t="n">
        <f aca="false">SUMIFS(DESPESAS[Valor R$],DESPESAS[Mês],L$4,DESPESAS[Ano],$J$2,DESPESAS[Tipo de Gasto],$B10)</f>
        <v>100</v>
      </c>
      <c r="M10" s="52" t="n">
        <f aca="false">SUMIFS(DESPESAS[Valor R$],DESPESAS[Mês],M$4,DESPESAS[Ano],$J$2,DESPESAS[Tipo de Gasto],$B10)</f>
        <v>100</v>
      </c>
      <c r="N10" s="52" t="n">
        <f aca="false">SUMIFS(DESPESAS[Valor R$],DESPESAS[Mês],N$4,DESPESAS[Ano],$J$2,DESPESAS[Tipo de Gasto],$B10)</f>
        <v>100</v>
      </c>
      <c r="O10" s="53" t="n">
        <f aca="false">SUM(C10:N10)</f>
        <v>1200</v>
      </c>
    </row>
    <row r="11" customFormat="false" ht="14.25" hidden="false" customHeight="false" outlineLevel="0" collapsed="false">
      <c r="B11" s="50" t="s">
        <v>31</v>
      </c>
      <c r="C11" s="51" t="n">
        <f aca="false">SUMIFS(DESPESAS[Valor R$],DESPESAS[Mês],C$4,DESPESAS[Ano],$J$2,DESPESAS[Tipo de Gasto],$B11)</f>
        <v>0</v>
      </c>
      <c r="D11" s="52" t="n">
        <f aca="false">SUMIFS(DESPESAS[Valor R$],DESPESAS[Mês],D$4,DESPESAS[Ano],$J$2,DESPESAS[Tipo de Gasto],$B11)</f>
        <v>0</v>
      </c>
      <c r="E11" s="52" t="n">
        <f aca="false">SUMIFS(DESPESAS[Valor R$],DESPESAS[Mês],E$4,DESPESAS[Ano],$J$2,DESPESAS[Tipo de Gasto],$B11)</f>
        <v>0</v>
      </c>
      <c r="F11" s="52" t="n">
        <f aca="false">SUMIFS(DESPESAS[Valor R$],DESPESAS[Mês],F$4,DESPESAS[Ano],$J$2,DESPESAS[Tipo de Gasto],$B11)</f>
        <v>610</v>
      </c>
      <c r="G11" s="52" t="n">
        <f aca="false">SUMIFS(DESPESAS[Valor R$],DESPESAS[Mês],G$4,DESPESAS[Ano],$J$2,DESPESAS[Tipo de Gasto],$B11)</f>
        <v>0</v>
      </c>
      <c r="H11" s="52" t="n">
        <f aca="false">SUMIFS(DESPESAS[Valor R$],DESPESAS[Mês],H$4,DESPESAS[Ano],$J$2,DESPESAS[Tipo de Gasto],$B11)</f>
        <v>0</v>
      </c>
      <c r="I11" s="52" t="n">
        <f aca="false">SUMIFS(DESPESAS[Valor R$],DESPESAS[Mês],I$4,DESPESAS[Ano],$J$2,DESPESAS[Tipo de Gasto],$B11)</f>
        <v>0</v>
      </c>
      <c r="J11" s="52" t="n">
        <f aca="false">SUMIFS(DESPESAS[Valor R$],DESPESAS[Mês],J$4,DESPESAS[Ano],$J$2,DESPESAS[Tipo de Gasto],$B11)</f>
        <v>0</v>
      </c>
      <c r="K11" s="52" t="n">
        <f aca="false">SUMIFS(DESPESAS[Valor R$],DESPESAS[Mês],K$4,DESPESAS[Ano],$J$2,DESPESAS[Tipo de Gasto],$B11)</f>
        <v>0</v>
      </c>
      <c r="L11" s="52" t="n">
        <f aca="false">SUMIFS(DESPESAS[Valor R$],DESPESAS[Mês],L$4,DESPESAS[Ano],$J$2,DESPESAS[Tipo de Gasto],$B11)</f>
        <v>0</v>
      </c>
      <c r="M11" s="52" t="n">
        <f aca="false">SUMIFS(DESPESAS[Valor R$],DESPESAS[Mês],M$4,DESPESAS[Ano],$J$2,DESPESAS[Tipo de Gasto],$B11)</f>
        <v>0</v>
      </c>
      <c r="N11" s="52" t="n">
        <f aca="false">SUMIFS(DESPESAS[Valor R$],DESPESAS[Mês],N$4,DESPESAS[Ano],$J$2,DESPESAS[Tipo de Gasto],$B11)</f>
        <v>0</v>
      </c>
      <c r="O11" s="53" t="n">
        <f aca="false">SUM(C11:N11)</f>
        <v>610</v>
      </c>
    </row>
    <row r="12" customFormat="false" ht="14.25" hidden="false" customHeight="false" outlineLevel="0" collapsed="false">
      <c r="B12" s="50" t="s">
        <v>23</v>
      </c>
      <c r="C12" s="51" t="n">
        <f aca="false">SUMIFS(DESPESAS[Valor R$],DESPESAS[Mês],C$4,DESPESAS[Ano],$J$2,DESPESAS[Tipo de Gasto],$B12)</f>
        <v>1000</v>
      </c>
      <c r="D12" s="52" t="n">
        <f aca="false">SUMIFS(DESPESAS[Valor R$],DESPESAS[Mês],D$4,DESPESAS[Ano],$J$2,DESPESAS[Tipo de Gasto],$B12)</f>
        <v>1000</v>
      </c>
      <c r="E12" s="52" t="n">
        <f aca="false">SUMIFS(DESPESAS[Valor R$],DESPESAS[Mês],E$4,DESPESAS[Ano],$J$2,DESPESAS[Tipo de Gasto],$B12)</f>
        <v>1000</v>
      </c>
      <c r="F12" s="52" t="n">
        <f aca="false">SUMIFS(DESPESAS[Valor R$],DESPESAS[Mês],F$4,DESPESAS[Ano],$J$2,DESPESAS[Tipo de Gasto],$B12)</f>
        <v>1000</v>
      </c>
      <c r="G12" s="52" t="n">
        <f aca="false">SUMIFS(DESPESAS[Valor R$],DESPESAS[Mês],G$4,DESPESAS[Ano],$J$2,DESPESAS[Tipo de Gasto],$B12)</f>
        <v>1320</v>
      </c>
      <c r="H12" s="52" t="n">
        <f aca="false">SUMIFS(DESPESAS[Valor R$],DESPESAS[Mês],H$4,DESPESAS[Ano],$J$2,DESPESAS[Tipo de Gasto],$B12)</f>
        <v>1000</v>
      </c>
      <c r="I12" s="52" t="n">
        <f aca="false">SUMIFS(DESPESAS[Valor R$],DESPESAS[Mês],I$4,DESPESAS[Ano],$J$2,DESPESAS[Tipo de Gasto],$B12)</f>
        <v>1000</v>
      </c>
      <c r="J12" s="52" t="n">
        <f aca="false">SUMIFS(DESPESAS[Valor R$],DESPESAS[Mês],J$4,DESPESAS[Ano],$J$2,DESPESAS[Tipo de Gasto],$B12)</f>
        <v>1000</v>
      </c>
      <c r="K12" s="52" t="n">
        <f aca="false">SUMIFS(DESPESAS[Valor R$],DESPESAS[Mês],K$4,DESPESAS[Ano],$J$2,DESPESAS[Tipo de Gasto],$B12)</f>
        <v>1000</v>
      </c>
      <c r="L12" s="52" t="n">
        <f aca="false">SUMIFS(DESPESAS[Valor R$],DESPESAS[Mês],L$4,DESPESAS[Ano],$J$2,DESPESAS[Tipo de Gasto],$B12)</f>
        <v>1000</v>
      </c>
      <c r="M12" s="52" t="n">
        <f aca="false">SUMIFS(DESPESAS[Valor R$],DESPESAS[Mês],M$4,DESPESAS[Ano],$J$2,DESPESAS[Tipo de Gasto],$B12)</f>
        <v>1000</v>
      </c>
      <c r="N12" s="52" t="n">
        <f aca="false">SUMIFS(DESPESAS[Valor R$],DESPESAS[Mês],N$4,DESPESAS[Ano],$J$2,DESPESAS[Tipo de Gasto],$B12)</f>
        <v>300</v>
      </c>
      <c r="O12" s="53" t="n">
        <f aca="false">SUM(C12:N12)</f>
        <v>11620</v>
      </c>
    </row>
    <row r="13" customFormat="false" ht="14.25" hidden="false" customHeight="false" outlineLevel="0" collapsed="false">
      <c r="B13" s="50" t="s">
        <v>27</v>
      </c>
      <c r="C13" s="51" t="n">
        <f aca="false">SUMIFS(DESPESAS[Valor R$],DESPESAS[Mês],C$4,DESPESAS[Ano],$J$2,DESPESAS[Tipo de Gasto],$B13)</f>
        <v>800</v>
      </c>
      <c r="D13" s="52" t="n">
        <f aca="false">SUMIFS(DESPESAS[Valor R$],DESPESAS[Mês],D$4,DESPESAS[Ano],$J$2,DESPESAS[Tipo de Gasto],$B13)</f>
        <v>1100</v>
      </c>
      <c r="E13" s="52" t="n">
        <f aca="false">SUMIFS(DESPESAS[Valor R$],DESPESAS[Mês],E$4,DESPESAS[Ano],$J$2,DESPESAS[Tipo de Gasto],$B13)</f>
        <v>0</v>
      </c>
      <c r="F13" s="52" t="n">
        <f aca="false">SUMIFS(DESPESAS[Valor R$],DESPESAS[Mês],F$4,DESPESAS[Ano],$J$2,DESPESAS[Tipo de Gasto],$B13)</f>
        <v>0</v>
      </c>
      <c r="G13" s="52" t="n">
        <f aca="false">SUMIFS(DESPESAS[Valor R$],DESPESAS[Mês],G$4,DESPESAS[Ano],$J$2,DESPESAS[Tipo de Gasto],$B13)</f>
        <v>0</v>
      </c>
      <c r="H13" s="52" t="n">
        <f aca="false">SUMIFS(DESPESAS[Valor R$],DESPESAS[Mês],H$4,DESPESAS[Ano],$J$2,DESPESAS[Tipo de Gasto],$B13)</f>
        <v>0</v>
      </c>
      <c r="I13" s="52" t="n">
        <f aca="false">SUMIFS(DESPESAS[Valor R$],DESPESAS[Mês],I$4,DESPESAS[Ano],$J$2,DESPESAS[Tipo de Gasto],$B13)</f>
        <v>0</v>
      </c>
      <c r="J13" s="52" t="n">
        <f aca="false">SUMIFS(DESPESAS[Valor R$],DESPESAS[Mês],J$4,DESPESAS[Ano],$J$2,DESPESAS[Tipo de Gasto],$B13)</f>
        <v>0</v>
      </c>
      <c r="K13" s="52" t="n">
        <f aca="false">SUMIFS(DESPESAS[Valor R$],DESPESAS[Mês],K$4,DESPESAS[Ano],$J$2,DESPESAS[Tipo de Gasto],$B13)</f>
        <v>680</v>
      </c>
      <c r="L13" s="52" t="n">
        <f aca="false">SUMIFS(DESPESAS[Valor R$],DESPESAS[Mês],L$4,DESPESAS[Ano],$J$2,DESPESAS[Tipo de Gasto],$B13)</f>
        <v>0</v>
      </c>
      <c r="M13" s="52" t="n">
        <f aca="false">SUMIFS(DESPESAS[Valor R$],DESPESAS[Mês],M$4,DESPESAS[Ano],$J$2,DESPESAS[Tipo de Gasto],$B13)</f>
        <v>0</v>
      </c>
      <c r="N13" s="52" t="n">
        <f aca="false">SUMIFS(DESPESAS[Valor R$],DESPESAS[Mês],N$4,DESPESAS[Ano],$J$2,DESPESAS[Tipo de Gasto],$B13)</f>
        <v>0</v>
      </c>
      <c r="O13" s="53" t="n">
        <f aca="false">SUM(C13:N13)</f>
        <v>2580</v>
      </c>
    </row>
    <row r="14" customFormat="false" ht="14.25" hidden="false" customHeight="false" outlineLevel="0" collapsed="false">
      <c r="B14" s="50" t="s">
        <v>25</v>
      </c>
      <c r="C14" s="51" t="n">
        <f aca="false">SUMIFS(DESPESAS[Valor R$],DESPESAS[Mês],C$4,DESPESAS[Ano],$J$2,DESPESAS[Tipo de Gasto],$B14)</f>
        <v>1200</v>
      </c>
      <c r="D14" s="52" t="n">
        <f aca="false">SUMIFS(DESPESAS[Valor R$],DESPESAS[Mês],D$4,DESPESAS[Ano],$J$2,DESPESAS[Tipo de Gasto],$B14)</f>
        <v>0</v>
      </c>
      <c r="E14" s="52" t="n">
        <f aca="false">SUMIFS(DESPESAS[Valor R$],DESPESAS[Mês],E$4,DESPESAS[Ano],$J$2,DESPESAS[Tipo de Gasto],$B14)</f>
        <v>0</v>
      </c>
      <c r="F14" s="52" t="n">
        <f aca="false">SUMIFS(DESPESAS[Valor R$],DESPESAS[Mês],F$4,DESPESAS[Ano],$J$2,DESPESAS[Tipo de Gasto],$B14)</f>
        <v>0</v>
      </c>
      <c r="G14" s="52" t="n">
        <f aca="false">SUMIFS(DESPESAS[Valor R$],DESPESAS[Mês],G$4,DESPESAS[Ano],$J$2,DESPESAS[Tipo de Gasto],$B14)</f>
        <v>0</v>
      </c>
      <c r="H14" s="52" t="n">
        <f aca="false">SUMIFS(DESPESAS[Valor R$],DESPESAS[Mês],H$4,DESPESAS[Ano],$J$2,DESPESAS[Tipo de Gasto],$B14)</f>
        <v>2400</v>
      </c>
      <c r="I14" s="52" t="n">
        <f aca="false">SUMIFS(DESPESAS[Valor R$],DESPESAS[Mês],I$4,DESPESAS[Ano],$J$2,DESPESAS[Tipo de Gasto],$B14)</f>
        <v>0</v>
      </c>
      <c r="J14" s="52" t="n">
        <f aca="false">SUMIFS(DESPESAS[Valor R$],DESPESAS[Mês],J$4,DESPESAS[Ano],$J$2,DESPESAS[Tipo de Gasto],$B14)</f>
        <v>0</v>
      </c>
      <c r="K14" s="52" t="n">
        <f aca="false">SUMIFS(DESPESAS[Valor R$],DESPESAS[Mês],K$4,DESPESAS[Ano],$J$2,DESPESAS[Tipo de Gasto],$B14)</f>
        <v>0</v>
      </c>
      <c r="L14" s="52" t="n">
        <f aca="false">SUMIFS(DESPESAS[Valor R$],DESPESAS[Mês],L$4,DESPESAS[Ano],$J$2,DESPESAS[Tipo de Gasto],$B14)</f>
        <v>0</v>
      </c>
      <c r="M14" s="52" t="n">
        <f aca="false">SUMIFS(DESPESAS[Valor R$],DESPESAS[Mês],M$4,DESPESAS[Ano],$J$2,DESPESAS[Tipo de Gasto],$B14)</f>
        <v>0</v>
      </c>
      <c r="N14" s="52" t="n">
        <f aca="false">SUMIFS(DESPESAS[Valor R$],DESPESAS[Mês],N$4,DESPESAS[Ano],$J$2,DESPESAS[Tipo de Gasto],$B14)</f>
        <v>0</v>
      </c>
      <c r="O14" s="53" t="n">
        <f aca="false">SUM(C14:N14)</f>
        <v>3600</v>
      </c>
    </row>
    <row r="15" customFormat="false" ht="14.25" hidden="false" customHeight="false" outlineLevel="0" collapsed="false">
      <c r="B15" s="50" t="s">
        <v>35</v>
      </c>
      <c r="C15" s="51" t="n">
        <f aca="false">SUMIFS(DESPESAS[Valor R$],DESPESAS[Mês],C$4,DESPESAS[Ano],$J$2,DESPESAS[Tipo de Gasto],$B15)</f>
        <v>0</v>
      </c>
      <c r="D15" s="52" t="n">
        <f aca="false">SUMIFS(DESPESAS[Valor R$],DESPESAS[Mês],D$4,DESPESAS[Ano],$J$2,DESPESAS[Tipo de Gasto],$B15)</f>
        <v>0</v>
      </c>
      <c r="E15" s="52" t="n">
        <f aca="false">SUMIFS(DESPESAS[Valor R$],DESPESAS[Mês],E$4,DESPESAS[Ano],$J$2,DESPESAS[Tipo de Gasto],$B15)</f>
        <v>0</v>
      </c>
      <c r="F15" s="52" t="n">
        <f aca="false">SUMIFS(DESPESAS[Valor R$],DESPESAS[Mês],F$4,DESPESAS[Ano],$J$2,DESPESAS[Tipo de Gasto],$B15)</f>
        <v>0</v>
      </c>
      <c r="G15" s="52" t="n">
        <f aca="false">SUMIFS(DESPESAS[Valor R$],DESPESAS[Mês],G$4,DESPESAS[Ano],$J$2,DESPESAS[Tipo de Gasto],$B15)</f>
        <v>0</v>
      </c>
      <c r="H15" s="52" t="n">
        <f aca="false">SUMIFS(DESPESAS[Valor R$],DESPESAS[Mês],H$4,DESPESAS[Ano],$J$2,DESPESAS[Tipo de Gasto],$B15)</f>
        <v>0</v>
      </c>
      <c r="I15" s="52" t="n">
        <f aca="false">SUMIFS(DESPESAS[Valor R$],DESPESAS[Mês],I$4,DESPESAS[Ano],$J$2,DESPESAS[Tipo de Gasto],$B15)</f>
        <v>1500</v>
      </c>
      <c r="J15" s="52" t="n">
        <f aca="false">SUMIFS(DESPESAS[Valor R$],DESPESAS[Mês],J$4,DESPESAS[Ano],$J$2,DESPESAS[Tipo de Gasto],$B15)</f>
        <v>0</v>
      </c>
      <c r="K15" s="52" t="n">
        <f aca="false">SUMIFS(DESPESAS[Valor R$],DESPESAS[Mês],K$4,DESPESAS[Ano],$J$2,DESPESAS[Tipo de Gasto],$B15)</f>
        <v>500</v>
      </c>
      <c r="L15" s="52" t="n">
        <f aca="false">SUMIFS(DESPESAS[Valor R$],DESPESAS[Mês],L$4,DESPESAS[Ano],$J$2,DESPESAS[Tipo de Gasto],$B15)</f>
        <v>0</v>
      </c>
      <c r="M15" s="52" t="n">
        <f aca="false">SUMIFS(DESPESAS[Valor R$],DESPESAS[Mês],M$4,DESPESAS[Ano],$J$2,DESPESAS[Tipo de Gasto],$B15)</f>
        <v>0</v>
      </c>
      <c r="N15" s="52" t="n">
        <f aca="false">SUMIFS(DESPESAS[Valor R$],DESPESAS[Mês],N$4,DESPESAS[Ano],$J$2,DESPESAS[Tipo de Gasto],$B15)</f>
        <v>0</v>
      </c>
      <c r="O15" s="53" t="n">
        <f aca="false">SUM(C15:N15)</f>
        <v>2000</v>
      </c>
    </row>
    <row r="16" customFormat="false" ht="14.25" hidden="false" customHeight="false" outlineLevel="0" collapsed="false">
      <c r="B16" s="54" t="s">
        <v>65</v>
      </c>
      <c r="C16" s="43" t="n">
        <f aca="false">SUMIFS(DESPESAS[Valor R$],DESPESAS[Mês],C$4,DESPESAS[Ano],$J$2,DESPESAS[Tipo de Gasto],$B16)</f>
        <v>0</v>
      </c>
      <c r="D16" s="44" t="n">
        <f aca="false">SUMIFS(DESPESAS[Valor R$],DESPESAS[Mês],D$4,DESPESAS[Ano],$J$2,DESPESAS[Tipo de Gasto],$B16)</f>
        <v>0</v>
      </c>
      <c r="E16" s="44" t="n">
        <f aca="false">SUMIFS(DESPESAS[Valor R$],DESPESAS[Mês],E$4,DESPESAS[Ano],$J$2,DESPESAS[Tipo de Gasto],$B16)</f>
        <v>0</v>
      </c>
      <c r="F16" s="44" t="n">
        <f aca="false">SUMIFS(DESPESAS[Valor R$],DESPESAS[Mês],F$4,DESPESAS[Ano],$J$2,DESPESAS[Tipo de Gasto],$B16)</f>
        <v>0</v>
      </c>
      <c r="G16" s="44" t="n">
        <f aca="false">SUMIFS(DESPESAS[Valor R$],DESPESAS[Mês],G$4,DESPESAS[Ano],$J$2,DESPESAS[Tipo de Gasto],$B16)</f>
        <v>0</v>
      </c>
      <c r="H16" s="44" t="n">
        <f aca="false">SUMIFS(DESPESAS[Valor R$],DESPESAS[Mês],H$4,DESPESAS[Ano],$J$2,DESPESAS[Tipo de Gasto],$B16)</f>
        <v>0</v>
      </c>
      <c r="I16" s="44" t="n">
        <f aca="false">SUMIFS(DESPESAS[Valor R$],DESPESAS[Mês],I$4,DESPESAS[Ano],$J$2,DESPESAS[Tipo de Gasto],$B16)</f>
        <v>0</v>
      </c>
      <c r="J16" s="44" t="n">
        <f aca="false">SUMIFS(DESPESAS[Valor R$],DESPESAS[Mês],J$4,DESPESAS[Ano],$J$2,DESPESAS[Tipo de Gasto],$B16)</f>
        <v>0</v>
      </c>
      <c r="K16" s="44" t="n">
        <f aca="false">SUMIFS(DESPESAS[Valor R$],DESPESAS[Mês],K$4,DESPESAS[Ano],$J$2,DESPESAS[Tipo de Gasto],$B16)</f>
        <v>0</v>
      </c>
      <c r="L16" s="44" t="n">
        <f aca="false">SUMIFS(DESPESAS[Valor R$],DESPESAS[Mês],L$4,DESPESAS[Ano],$J$2,DESPESAS[Tipo de Gasto],$B16)</f>
        <v>0</v>
      </c>
      <c r="M16" s="44" t="n">
        <f aca="false">SUMIFS(DESPESAS[Valor R$],DESPESAS[Mês],M$4,DESPESAS[Ano],$J$2,DESPESAS[Tipo de Gasto],$B16)</f>
        <v>0</v>
      </c>
      <c r="N16" s="44" t="n">
        <f aca="false">SUMIFS(DESPESAS[Valor R$],DESPESAS[Mês],N$4,DESPESAS[Ano],$J$2,DESPESAS[Tipo de Gasto],$B16)</f>
        <v>0</v>
      </c>
      <c r="O16" s="45" t="n">
        <f aca="false">SUM(C16:N16)</f>
        <v>0</v>
      </c>
    </row>
    <row r="18" customFormat="false" ht="14.25" hidden="false" customHeight="false" outlineLevel="0" collapsed="false">
      <c r="B18" s="55" t="s">
        <v>66</v>
      </c>
      <c r="C18" s="56" t="n">
        <f aca="false">C5+C6-C7</f>
        <v>1500</v>
      </c>
      <c r="D18" s="56" t="n">
        <f aca="false">D5+D6-D7</f>
        <v>1730</v>
      </c>
      <c r="E18" s="56" t="n">
        <f aca="false">E5+E6-E7</f>
        <v>3960</v>
      </c>
      <c r="F18" s="56" t="n">
        <f aca="false">F5+F6-F7</f>
        <v>2700</v>
      </c>
      <c r="G18" s="56" t="n">
        <f aca="false">G5+G6-G7</f>
        <v>3400</v>
      </c>
      <c r="H18" s="56" t="n">
        <f aca="false">H5+H6-H7</f>
        <v>930</v>
      </c>
      <c r="I18" s="56" t="n">
        <f aca="false">I5+I6-I7</f>
        <v>-6350</v>
      </c>
      <c r="J18" s="56" t="n">
        <f aca="false">J5+J6-J7</f>
        <v>1980</v>
      </c>
      <c r="K18" s="56" t="n">
        <f aca="false">K5+K6-K7</f>
        <v>-60</v>
      </c>
      <c r="L18" s="56" t="n">
        <f aca="false">L5+L6-L7</f>
        <v>3520</v>
      </c>
      <c r="M18" s="56" t="n">
        <f aca="false">M5+M6-M7</f>
        <v>3810</v>
      </c>
      <c r="N18" s="56" t="n">
        <f aca="false">N5+N6-N7</f>
        <v>5810</v>
      </c>
      <c r="O18" s="57" t="n">
        <f aca="false">O5+O6-O7</f>
        <v>22930</v>
      </c>
    </row>
    <row r="20" customFormat="false" ht="14.25" hidden="false" customHeight="false" outlineLevel="0" collapsed="false">
      <c r="B20" s="55" t="s">
        <v>67</v>
      </c>
      <c r="C20" s="56" t="n">
        <f aca="false">C18</f>
        <v>1500</v>
      </c>
      <c r="D20" s="56" t="n">
        <f aca="false">D18+C20</f>
        <v>3230</v>
      </c>
      <c r="E20" s="56" t="n">
        <f aca="false">E18+D20</f>
        <v>7190</v>
      </c>
      <c r="F20" s="56" t="n">
        <f aca="false">F18+E20</f>
        <v>9890</v>
      </c>
      <c r="G20" s="56" t="n">
        <f aca="false">G18+F20</f>
        <v>13290</v>
      </c>
      <c r="H20" s="56" t="n">
        <f aca="false">H18+G20</f>
        <v>14220</v>
      </c>
      <c r="I20" s="56" t="n">
        <f aca="false">I18+H20</f>
        <v>7870</v>
      </c>
      <c r="J20" s="56" t="n">
        <f aca="false">J18+I20</f>
        <v>9850</v>
      </c>
      <c r="K20" s="56" t="n">
        <f aca="false">K18+J20</f>
        <v>9790</v>
      </c>
      <c r="L20" s="56" t="n">
        <f aca="false">L18+K20</f>
        <v>13310</v>
      </c>
      <c r="M20" s="56" t="n">
        <f aca="false">M18+L20</f>
        <v>17120</v>
      </c>
      <c r="N20" s="56" t="n">
        <f aca="false">N18+M20</f>
        <v>22930</v>
      </c>
      <c r="O20" s="57" t="n">
        <f aca="false">N20</f>
        <v>22930</v>
      </c>
    </row>
    <row r="21" customFormat="false" ht="15" hidden="false" customHeight="false" outlineLevel="0" collapsed="false"/>
  </sheetData>
  <dataValidations count="1">
    <dataValidation allowBlank="true" errorStyle="stop" operator="between" showDropDown="false" showErrorMessage="true" showInputMessage="true" sqref="J2" type="whole">
      <formula1>Auxiliar!U1</formula1>
      <formula2>Auxiliar!U2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69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"/>
    <col collapsed="false" customWidth="true" hidden="false" outlineLevel="0" max="2" min="2" style="0" width="11.18"/>
    <col collapsed="false" customWidth="true" hidden="false" outlineLevel="0" max="3" min="3" style="58" width="15.45"/>
    <col collapsed="false" customWidth="true" hidden="false" outlineLevel="0" max="4" min="4" style="0" width="8.82"/>
    <col collapsed="false" customWidth="true" hidden="false" outlineLevel="0" max="5" min="5" style="0" width="3.27"/>
    <col collapsed="false" customWidth="true" hidden="false" outlineLevel="0" max="11" min="6" style="0" width="13.82"/>
    <col collapsed="false" customWidth="true" hidden="false" outlineLevel="0" max="12" min="12" style="0" width="7.82"/>
    <col collapsed="false" customWidth="true" hidden="false" outlineLevel="0" max="22" min="13" style="0" width="13.82"/>
  </cols>
  <sheetData>
    <row r="1" s="30" customFormat="true" ht="47.25" hidden="false" customHeight="true" outlineLevel="0" collapsed="false">
      <c r="B1" s="31" t="s">
        <v>46</v>
      </c>
      <c r="XFD1" s="0"/>
    </row>
    <row r="2" s="30" customFormat="true" ht="21" hidden="false" customHeight="true" outlineLevel="0" collapsed="false">
      <c r="B2" s="32"/>
      <c r="C2" s="59" t="s">
        <v>68</v>
      </c>
      <c r="I2" s="33"/>
      <c r="J2" s="60"/>
    </row>
    <row r="3" customFormat="false" ht="6.75" hidden="false" customHeight="true" outlineLevel="0" collapsed="false"/>
    <row r="4" s="61" customFormat="true" ht="19.7" hidden="false" customHeight="false" outlineLevel="0" collapsed="false">
      <c r="B4" s="62" t="s">
        <v>69</v>
      </c>
      <c r="C4" s="62"/>
      <c r="D4" s="62"/>
      <c r="E4" s="62"/>
      <c r="F4" s="62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="5" customFormat="true" ht="10.5" hidden="false" customHeight="true" outlineLevel="0" collapsed="false"/>
    <row r="6" customFormat="false" ht="27.75" hidden="false" customHeight="true" outlineLevel="0" collapsed="false">
      <c r="B6" s="64" t="s">
        <v>7</v>
      </c>
      <c r="C6" s="65" t="n">
        <f aca="false">Auxiliar!AC2</f>
        <v>2019</v>
      </c>
      <c r="D6" s="6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9.7" hidden="false" customHeight="false" outlineLevel="0" collapsed="false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9.7" hidden="false" customHeight="false" outlineLevel="0" collapsed="false">
      <c r="B8" s="64" t="s">
        <v>6</v>
      </c>
      <c r="C8" s="65" t="str">
        <f aca="false">Auxiliar!Q15</f>
        <v>Todos</v>
      </c>
      <c r="D8" s="6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9.7" hidden="false" customHeight="false" outlineLevel="0" collapsed="false">
      <c r="B9" s="67"/>
      <c r="C9" s="67"/>
      <c r="D9" s="6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9.7" hidden="false" customHeight="false" outlineLevel="0" collapsed="false">
      <c r="B10" s="67"/>
      <c r="C10" s="68"/>
      <c r="D10" s="67"/>
      <c r="F10" s="69" t="str">
        <f aca="false">IF(C8="Todos","Resultado - " &amp; C6,"Resultado - " &amp; LEFT(C8,3) &amp; "/" &amp; C6)</f>
        <v>Resultado - 2019</v>
      </c>
      <c r="G10" s="69"/>
      <c r="H10" s="69"/>
      <c r="I10" s="69"/>
      <c r="J10" s="69"/>
      <c r="K10" s="69"/>
      <c r="L10" s="5"/>
      <c r="M10" s="70" t="str">
        <f aca="false">IF(C8="Todos","Divisão de Gastos - " &amp; C6,"Divisão de Gastos - " &amp; LEFT(C8,3) &amp; "/" &amp; C6)</f>
        <v>Divisão de Gastos - 2019</v>
      </c>
      <c r="N10" s="70"/>
      <c r="O10" s="70"/>
      <c r="P10" s="70"/>
      <c r="Q10" s="70"/>
      <c r="R10" s="70"/>
      <c r="S10" s="5"/>
      <c r="T10" s="5"/>
      <c r="U10" s="5"/>
    </row>
    <row r="11" customFormat="false" ht="18.75" hidden="false" customHeight="true" outlineLevel="0" collapsed="false">
      <c r="B11" s="67"/>
      <c r="C11" s="67"/>
      <c r="D11" s="67"/>
      <c r="F11" s="71"/>
      <c r="G11" s="71"/>
      <c r="H11" s="72"/>
      <c r="I11" s="72"/>
      <c r="J11" s="73"/>
    </row>
    <row r="12" customFormat="false" ht="14.25" hidden="false" customHeight="false" outlineLevel="0" collapsed="false">
      <c r="B12" s="74"/>
      <c r="C12" s="75"/>
      <c r="D12" s="76"/>
    </row>
    <row r="13" customFormat="false" ht="14.25" hidden="false" customHeight="false" outlineLevel="0" collapsed="false">
      <c r="B13" s="77" t="s">
        <v>70</v>
      </c>
    </row>
    <row r="14" customFormat="false" ht="14.25" hidden="false" customHeight="false" outlineLevel="0" collapsed="false">
      <c r="B14" s="78" t="n">
        <f aca="false">D14</f>
        <v>0.676065761804626</v>
      </c>
      <c r="C14" s="78"/>
      <c r="D14" s="79" t="n">
        <f aca="false">Auxiliar!F2/Auxiliar!F1</f>
        <v>0.676065761804626</v>
      </c>
    </row>
    <row r="15" customFormat="false" ht="14.25" hidden="false" customHeight="false" outlineLevel="0" collapsed="false">
      <c r="B15" s="74"/>
      <c r="C15" s="75"/>
      <c r="D15" s="76"/>
    </row>
    <row r="16" customFormat="false" ht="14.25" hidden="false" customHeight="false" outlineLevel="0" collapsed="false">
      <c r="C16" s="75"/>
      <c r="D16" s="76"/>
    </row>
    <row r="17" customFormat="false" ht="14.25" hidden="false" customHeight="false" outlineLevel="0" collapsed="false">
      <c r="B17" s="80" t="s">
        <v>71</v>
      </c>
      <c r="C17" s="75"/>
      <c r="D17" s="76"/>
      <c r="M17" s="81"/>
    </row>
    <row r="18" customFormat="false" ht="14.25" hidden="false" customHeight="false" outlineLevel="0" collapsed="false">
      <c r="B18" s="78" t="n">
        <f aca="false">D18</f>
        <v>0.104760084113936</v>
      </c>
      <c r="C18" s="78"/>
      <c r="D18" s="82" t="n">
        <f aca="false">Auxiliar!F3/Auxiliar!F1</f>
        <v>0.104760084113936</v>
      </c>
    </row>
    <row r="19" customFormat="false" ht="14.25" hidden="false" customHeight="false" outlineLevel="0" collapsed="false">
      <c r="B19" s="74"/>
      <c r="C19" s="75"/>
      <c r="D19" s="76"/>
    </row>
    <row r="20" customFormat="false" ht="14.25" hidden="false" customHeight="false" outlineLevel="0" collapsed="false">
      <c r="B20" s="74"/>
      <c r="C20" s="75"/>
      <c r="D20" s="76"/>
    </row>
    <row r="21" customFormat="false" ht="14.25" hidden="false" customHeight="false" outlineLevel="0" collapsed="false">
      <c r="B21" s="74"/>
      <c r="C21" s="75"/>
      <c r="D21" s="76"/>
    </row>
    <row r="22" customFormat="false" ht="14.25" hidden="false" customHeight="false" outlineLevel="0" collapsed="false">
      <c r="B22" s="74"/>
      <c r="C22" s="75"/>
      <c r="D22" s="76"/>
      <c r="X22" s="83"/>
    </row>
    <row r="23" customFormat="false" ht="14.25" hidden="false" customHeight="false" outlineLevel="0" collapsed="false">
      <c r="B23" s="74"/>
      <c r="C23" s="75"/>
      <c r="D23" s="76"/>
      <c r="X23" s="83"/>
    </row>
    <row r="24" customFormat="false" ht="14.25" hidden="false" customHeight="false" outlineLevel="0" collapsed="false">
      <c r="B24" s="74"/>
      <c r="C24" s="75"/>
      <c r="D24" s="76"/>
      <c r="X24" s="83"/>
    </row>
    <row r="25" customFormat="false" ht="14.25" hidden="false" customHeight="false" outlineLevel="0" collapsed="false">
      <c r="B25" s="74"/>
      <c r="C25" s="75"/>
      <c r="D25" s="76"/>
      <c r="X25" s="83"/>
    </row>
    <row r="26" customFormat="false" ht="14.25" hidden="false" customHeight="false" outlineLevel="0" collapsed="false">
      <c r="B26" s="74"/>
      <c r="C26" s="75"/>
      <c r="D26" s="76"/>
      <c r="X26" s="83"/>
    </row>
    <row r="27" customFormat="false" ht="14.25" hidden="false" customHeight="false" outlineLevel="0" collapsed="false">
      <c r="B27" s="74"/>
      <c r="C27" s="75"/>
      <c r="D27" s="76"/>
      <c r="X27" s="83"/>
    </row>
    <row r="28" customFormat="false" ht="19.7" hidden="false" customHeight="false" outlineLevel="0" collapsed="false">
      <c r="B28" s="74"/>
      <c r="C28" s="75"/>
      <c r="D28" s="76"/>
      <c r="F28" s="84" t="str">
        <f aca="false">IF(C8="Todos","Divisão de Receita - " &amp; C6,"Divisão de Receita - " &amp; LEFT(C8,3) &amp; "/" &amp; C6)</f>
        <v>Divisão de Receita - 2019</v>
      </c>
      <c r="G28" s="84"/>
      <c r="H28" s="84"/>
      <c r="I28" s="84"/>
      <c r="J28" s="84"/>
      <c r="K28" s="84"/>
      <c r="M28" s="85" t="str">
        <f aca="false">IF(C8="Todos","Divisão de Investimentos - " &amp; C6,"Divisão de Investimentos - " &amp; LEFT(C8,3) &amp; "/" &amp; C6)</f>
        <v>Divisão de Investimentos - 2019</v>
      </c>
      <c r="N28" s="85"/>
      <c r="O28" s="85"/>
      <c r="P28" s="85"/>
      <c r="Q28" s="85"/>
      <c r="R28" s="85"/>
      <c r="X28" s="83"/>
    </row>
    <row r="29" customFormat="false" ht="14.25" hidden="false" customHeight="false" outlineLevel="0" collapsed="false">
      <c r="X29" s="83"/>
    </row>
    <row r="30" customFormat="false" ht="14.25" hidden="false" customHeight="false" outlineLevel="0" collapsed="false">
      <c r="X30" s="83"/>
    </row>
    <row r="31" customFormat="false" ht="14.25" hidden="false" customHeight="false" outlineLevel="0" collapsed="false">
      <c r="X31" s="83"/>
    </row>
    <row r="32" customFormat="false" ht="14.25" hidden="false" customHeight="false" outlineLevel="0" collapsed="false">
      <c r="X32" s="83"/>
    </row>
    <row r="33" customFormat="false" ht="14.25" hidden="false" customHeight="false" outlineLevel="0" collapsed="false">
      <c r="X33" s="83"/>
    </row>
    <row r="34" customFormat="false" ht="14.25" hidden="false" customHeight="false" outlineLevel="0" collapsed="false">
      <c r="X34" s="83"/>
    </row>
    <row r="35" customFormat="false" ht="14.25" hidden="false" customHeight="false" outlineLevel="0" collapsed="false">
      <c r="X35" s="83"/>
    </row>
    <row r="36" customFormat="false" ht="14.25" hidden="false" customHeight="false" outlineLevel="0" collapsed="false">
      <c r="X36" s="83"/>
    </row>
    <row r="37" customFormat="false" ht="14.25" hidden="false" customHeight="false" outlineLevel="0" collapsed="false">
      <c r="X37" s="83"/>
    </row>
    <row r="38" customFormat="false" ht="14.25" hidden="false" customHeight="false" outlineLevel="0" collapsed="false">
      <c r="X38" s="83"/>
    </row>
    <row r="39" customFormat="false" ht="14.25" hidden="false" customHeight="false" outlineLevel="0" collapsed="false">
      <c r="X39" s="83"/>
    </row>
    <row r="40" customFormat="false" ht="14.25" hidden="false" customHeight="false" outlineLevel="0" collapsed="false">
      <c r="X40" s="83"/>
    </row>
    <row r="41" customFormat="false" ht="14.25" hidden="false" customHeight="false" outlineLevel="0" collapsed="false">
      <c r="X41" s="83"/>
    </row>
    <row r="42" customFormat="false" ht="14.25" hidden="false" customHeight="false" outlineLevel="0" collapsed="false">
      <c r="X42" s="83"/>
    </row>
    <row r="43" customFormat="false" ht="14.25" hidden="false" customHeight="false" outlineLevel="0" collapsed="false">
      <c r="X43" s="83"/>
    </row>
    <row r="44" customFormat="false" ht="14.25" hidden="false" customHeight="false" outlineLevel="0" collapsed="false">
      <c r="X44" s="83"/>
    </row>
    <row r="45" customFormat="false" ht="14.25" hidden="false" customHeight="false" outlineLevel="0" collapsed="false">
      <c r="X45" s="83"/>
    </row>
    <row r="46" customFormat="false" ht="14.25" hidden="false" customHeight="false" outlineLevel="0" collapsed="false">
      <c r="X46" s="83"/>
    </row>
    <row r="47" s="86" customFormat="true" ht="19.7" hidden="false" customHeight="false" outlineLevel="0" collapsed="false">
      <c r="B47" s="62" t="s">
        <v>72</v>
      </c>
      <c r="C47" s="62"/>
      <c r="D47" s="62"/>
      <c r="E47" s="62"/>
      <c r="F47" s="62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XFD47" s="0"/>
    </row>
    <row r="48" customFormat="false" ht="24" hidden="false" customHeight="true" outlineLevel="0" collapsed="false"/>
    <row r="50" customFormat="false" ht="21" hidden="false" customHeight="true" outlineLevel="0" collapsed="false">
      <c r="J50" s="88" t="s">
        <v>73</v>
      </c>
      <c r="K50" s="89"/>
      <c r="L50" s="90"/>
      <c r="M50" s="90"/>
    </row>
    <row r="51" customFormat="false" ht="22.5" hidden="false" customHeight="true" outlineLevel="0" collapsed="false">
      <c r="J51" s="91" t="s">
        <v>74</v>
      </c>
      <c r="K51" s="92"/>
      <c r="L51" s="90"/>
      <c r="M51" s="90"/>
      <c r="N51" s="67" t="str">
        <f aca="false">Auxiliar!X2 &amp; " - " &amp; Auxiliar!Z2</f>
        <v>Receita - Salário</v>
      </c>
    </row>
    <row r="53" customFormat="false" ht="24.75" hidden="false" customHeight="true" outlineLevel="0" collapsed="false">
      <c r="J53" s="93" t="s">
        <v>61</v>
      </c>
      <c r="K53" s="94"/>
      <c r="L53" s="95" t="n">
        <f aca="false">SUMIFS(RECEITAS[Valor R$],RECEITAS[Origem],Auxiliar!Z2)+SUMIFS(DESPESAS[Valor R$],DESPESAS[Detalhamento],Auxiliar!Z2)+SUMIFS(INVEST[Valor R$],INVEST[Investimento],Auxiliar!Z2)</f>
        <v>140700</v>
      </c>
      <c r="M53" s="95"/>
    </row>
    <row r="69" customFormat="false" ht="14.25" hidden="false" customHeight="false" outlineLevel="0" collapsed="false">
      <c r="E69" s="96"/>
    </row>
  </sheetData>
  <mergeCells count="11">
    <mergeCell ref="B4:F4"/>
    <mergeCell ref="F10:K10"/>
    <mergeCell ref="M10:R10"/>
    <mergeCell ref="B14:C14"/>
    <mergeCell ref="B18:C18"/>
    <mergeCell ref="F28:K28"/>
    <mergeCell ref="M28:R28"/>
    <mergeCell ref="B47:F47"/>
    <mergeCell ref="L50:M50"/>
    <mergeCell ref="L51:M51"/>
    <mergeCell ref="L53:M53"/>
  </mergeCells>
  <conditionalFormatting sqref="B18:C18">
    <cfRule type="dataBar" priority="2">
      <dataBar showValue="0" minLength="10" maxLength="90">
        <cfvo type="num" val="0"/>
        <cfvo type="num" val="1"/>
        <color rgb="FFBF9000"/>
      </dataBar>
      <extLst>
        <ext xmlns:x14="http://schemas.microsoft.com/office/spreadsheetml/2009/9/main" uri="{B025F937-C7B1-47D3-B67F-A62EFF666E3E}">
          <x14:id>{9F166F1E-95EE-4EA7-AA21-8D2583603151}</x14:id>
        </ext>
      </extLst>
    </cfRule>
  </conditionalFormatting>
  <conditionalFormatting sqref="B14:C15 C16 B17:C17 B19:C28 B12:C12">
    <cfRule type="dataBar" priority="3">
      <dataBar showValue="0" minLength="10" maxLength="9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{BEF6C7E3-75D0-45B0-823C-2DABC03CEFE4}</x14:id>
        </ext>
      </extLst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166F1E-95EE-4EA7-AA21-8D2583603151}">
            <x14:dataBar minLength="10" maxLength="90" axisPosition="automatic" gradient="tru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B18:C18</xm:sqref>
        </x14:conditionalFormatting>
        <x14:conditionalFormatting xmlns:xm="http://schemas.microsoft.com/office/excel/2006/main">
          <x14:cfRule type="dataBar" id="{BEF6C7E3-75D0-45B0-823C-2DABC03CEFE4}">
            <x14:dataBar minLength="10" maxLength="90" axisPosition="automatic" gradient="tru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B14:C15 C16 B17:C17 B19:C28 B12:C12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T13"/>
  <sheetViews>
    <sheetView showFormulas="false" showGridLines="fals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D2" activeCellId="0" sqref="D2"/>
    </sheetView>
  </sheetViews>
  <sheetFormatPr defaultColWidth="8.6796875" defaultRowHeight="14.25" zeroHeight="false" outlineLevelRow="0" outlineLevelCol="0"/>
  <cols>
    <col collapsed="false" customWidth="true" hidden="false" outlineLevel="0" max="1" min="1" style="97" width="9.18"/>
    <col collapsed="false" customWidth="true" hidden="false" outlineLevel="0" max="3" min="3" style="0" width="2.73"/>
    <col collapsed="false" customWidth="true" hidden="false" outlineLevel="0" max="4" min="4" style="0" width="36.27"/>
    <col collapsed="false" customWidth="true" hidden="false" outlineLevel="0" max="5" min="5" style="0" width="24"/>
    <col collapsed="false" customWidth="true" hidden="false" outlineLevel="0" max="6" min="6" style="0" width="33.45"/>
    <col collapsed="false" customWidth="true" hidden="false" outlineLevel="0" max="7" min="7" style="0" width="41.73"/>
    <col collapsed="false" customWidth="true" hidden="false" outlineLevel="0" max="8" min="8" style="0" width="31.54"/>
    <col collapsed="false" customWidth="true" hidden="false" outlineLevel="0" max="9" min="9" style="0" width="49.27"/>
    <col collapsed="false" customWidth="true" hidden="false" outlineLevel="0" max="10" min="10" style="0" width="40.18"/>
    <col collapsed="false" customWidth="true" hidden="false" outlineLevel="0" max="11" min="11" style="0" width="38.82"/>
    <col collapsed="false" customWidth="true" hidden="false" outlineLevel="0" max="12" min="12" style="0" width="40.18"/>
    <col collapsed="false" customWidth="true" hidden="false" outlineLevel="0" max="13" min="13" style="0" width="31.18"/>
    <col collapsed="false" customWidth="true" hidden="false" outlineLevel="0" max="14" min="14" style="0" width="41.45"/>
    <col collapsed="false" customWidth="true" hidden="false" outlineLevel="0" max="16" min="16" style="97" width="9.18"/>
    <col collapsed="false" customWidth="true" hidden="false" outlineLevel="0" max="18" min="18" style="0" width="21.18"/>
    <col collapsed="false" customWidth="true" hidden="false" outlineLevel="0" max="20" min="20" style="0" width="19"/>
  </cols>
  <sheetData>
    <row r="1" customFormat="false" ht="14.25" hidden="false" customHeight="false" outlineLevel="0" collapsed="false">
      <c r="D1" s="98" t="s">
        <v>62</v>
      </c>
      <c r="E1" s="98" t="s">
        <v>63</v>
      </c>
      <c r="F1" s="98" t="s">
        <v>18</v>
      </c>
      <c r="G1" s="98" t="s">
        <v>16</v>
      </c>
      <c r="H1" s="98" t="s">
        <v>20</v>
      </c>
      <c r="I1" s="98" t="s">
        <v>31</v>
      </c>
      <c r="J1" s="98" t="s">
        <v>23</v>
      </c>
      <c r="K1" s="98" t="s">
        <v>27</v>
      </c>
      <c r="L1" s="98" t="s">
        <v>25</v>
      </c>
      <c r="M1" s="98" t="s">
        <v>35</v>
      </c>
      <c r="N1" s="98" t="s">
        <v>65</v>
      </c>
      <c r="R1" s="98" t="s">
        <v>75</v>
      </c>
      <c r="T1" s="98" t="s">
        <v>76</v>
      </c>
    </row>
    <row r="2" customFormat="false" ht="14.25" hidden="false" customHeight="false" outlineLevel="0" collapsed="false">
      <c r="D2" s="99" t="s">
        <v>8</v>
      </c>
      <c r="E2" s="99" t="s">
        <v>42</v>
      </c>
      <c r="F2" s="99" t="s">
        <v>19</v>
      </c>
      <c r="G2" s="99" t="s">
        <v>17</v>
      </c>
      <c r="H2" s="99" t="s">
        <v>77</v>
      </c>
      <c r="I2" s="99" t="s">
        <v>32</v>
      </c>
      <c r="J2" s="99" t="s">
        <v>24</v>
      </c>
      <c r="K2" s="99" t="s">
        <v>28</v>
      </c>
      <c r="L2" s="99" t="s">
        <v>34</v>
      </c>
      <c r="M2" s="99" t="s">
        <v>37</v>
      </c>
      <c r="N2" s="99" t="s">
        <v>78</v>
      </c>
      <c r="R2" s="99" t="s">
        <v>9</v>
      </c>
      <c r="T2" s="99" t="s">
        <v>62</v>
      </c>
    </row>
    <row r="3" customFormat="false" ht="14.25" hidden="false" customHeight="false" outlineLevel="0" collapsed="false">
      <c r="D3" s="99" t="s">
        <v>79</v>
      </c>
      <c r="E3" s="99" t="s">
        <v>43</v>
      </c>
      <c r="F3" s="99" t="s">
        <v>80</v>
      </c>
      <c r="G3" s="99" t="s">
        <v>81</v>
      </c>
      <c r="H3" s="99" t="s">
        <v>82</v>
      </c>
      <c r="I3" s="99" t="s">
        <v>83</v>
      </c>
      <c r="J3" s="99" t="s">
        <v>84</v>
      </c>
      <c r="K3" s="99" t="s">
        <v>38</v>
      </c>
      <c r="L3" s="99" t="s">
        <v>85</v>
      </c>
      <c r="M3" s="99" t="s">
        <v>86</v>
      </c>
      <c r="N3" s="99" t="s">
        <v>87</v>
      </c>
      <c r="R3" s="99" t="s">
        <v>88</v>
      </c>
      <c r="T3" s="99" t="s">
        <v>63</v>
      </c>
    </row>
    <row r="4" customFormat="false" ht="14.25" hidden="false" customHeight="false" outlineLevel="0" collapsed="false">
      <c r="D4" s="99" t="s">
        <v>89</v>
      </c>
      <c r="E4" s="99" t="s">
        <v>41</v>
      </c>
      <c r="F4" s="99" t="s">
        <v>90</v>
      </c>
      <c r="G4" s="99" t="s">
        <v>91</v>
      </c>
      <c r="H4" s="100" t="s">
        <v>21</v>
      </c>
      <c r="I4" s="99" t="s">
        <v>92</v>
      </c>
      <c r="J4" s="99" t="s">
        <v>33</v>
      </c>
      <c r="K4" s="99" t="s">
        <v>93</v>
      </c>
      <c r="L4" s="99" t="s">
        <v>26</v>
      </c>
      <c r="M4" s="99" t="s">
        <v>94</v>
      </c>
      <c r="N4" s="99" t="s">
        <v>95</v>
      </c>
      <c r="R4" s="99" t="s">
        <v>22</v>
      </c>
      <c r="T4" s="99" t="s">
        <v>18</v>
      </c>
    </row>
    <row r="5" customFormat="false" ht="14.25" hidden="false" customHeight="false" outlineLevel="0" collapsed="false">
      <c r="D5" s="99" t="s">
        <v>96</v>
      </c>
      <c r="E5" s="100" t="s">
        <v>45</v>
      </c>
      <c r="F5" s="99" t="s">
        <v>30</v>
      </c>
      <c r="G5" s="99" t="s">
        <v>97</v>
      </c>
      <c r="I5" s="100" t="s">
        <v>98</v>
      </c>
      <c r="J5" s="99" t="s">
        <v>99</v>
      </c>
      <c r="K5" s="99" t="s">
        <v>100</v>
      </c>
      <c r="L5" s="100" t="s">
        <v>101</v>
      </c>
      <c r="M5" s="99" t="s">
        <v>36</v>
      </c>
      <c r="N5" s="99" t="s">
        <v>102</v>
      </c>
      <c r="R5" s="100" t="s">
        <v>103</v>
      </c>
      <c r="T5" s="99" t="s">
        <v>16</v>
      </c>
    </row>
    <row r="6" customFormat="false" ht="14.25" hidden="false" customHeight="false" outlineLevel="0" collapsed="false">
      <c r="D6" s="99" t="s">
        <v>104</v>
      </c>
      <c r="E6" s="100" t="s">
        <v>44</v>
      </c>
      <c r="F6" s="100" t="s">
        <v>105</v>
      </c>
      <c r="G6" s="99" t="s">
        <v>106</v>
      </c>
      <c r="J6" s="99" t="s">
        <v>107</v>
      </c>
      <c r="K6" s="99" t="s">
        <v>108</v>
      </c>
      <c r="M6" s="100" t="s">
        <v>109</v>
      </c>
      <c r="N6" s="99" t="s">
        <v>110</v>
      </c>
      <c r="T6" s="99" t="s">
        <v>20</v>
      </c>
    </row>
    <row r="7" customFormat="false" ht="14.25" hidden="false" customHeight="false" outlineLevel="0" collapsed="false">
      <c r="D7" s="100" t="s">
        <v>111</v>
      </c>
      <c r="G7" s="99" t="s">
        <v>112</v>
      </c>
      <c r="J7" s="100" t="s">
        <v>113</v>
      </c>
      <c r="K7" s="99" t="s">
        <v>114</v>
      </c>
      <c r="N7" s="99" t="s">
        <v>115</v>
      </c>
      <c r="T7" s="99" t="s">
        <v>31</v>
      </c>
    </row>
    <row r="8" customFormat="false" ht="14.25" hidden="false" customHeight="false" outlineLevel="0" collapsed="false">
      <c r="D8" s="99" t="s">
        <v>78</v>
      </c>
      <c r="G8" s="99" t="s">
        <v>116</v>
      </c>
      <c r="K8" s="99" t="s">
        <v>117</v>
      </c>
      <c r="N8" s="99" t="s">
        <v>118</v>
      </c>
      <c r="T8" s="99" t="s">
        <v>23</v>
      </c>
    </row>
    <row r="9" customFormat="false" ht="14.25" hidden="false" customHeight="false" outlineLevel="0" collapsed="false">
      <c r="D9" s="99" t="s">
        <v>10</v>
      </c>
      <c r="G9" s="99" t="s">
        <v>29</v>
      </c>
      <c r="K9" s="99" t="s">
        <v>119</v>
      </c>
      <c r="N9" s="99" t="s">
        <v>120</v>
      </c>
      <c r="T9" s="99" t="s">
        <v>27</v>
      </c>
    </row>
    <row r="10" customFormat="false" ht="14.25" hidden="false" customHeight="false" outlineLevel="0" collapsed="false">
      <c r="D10" s="99" t="s">
        <v>11</v>
      </c>
      <c r="G10" s="99" t="s">
        <v>121</v>
      </c>
      <c r="K10" s="100" t="s">
        <v>122</v>
      </c>
      <c r="N10" s="100" t="s">
        <v>123</v>
      </c>
      <c r="T10" s="99" t="s">
        <v>25</v>
      </c>
    </row>
    <row r="11" customFormat="false" ht="14.25" hidden="false" customHeight="false" outlineLevel="0" collapsed="false">
      <c r="G11" s="99" t="s">
        <v>124</v>
      </c>
      <c r="N11" s="100" t="s">
        <v>125</v>
      </c>
      <c r="T11" s="100" t="s">
        <v>35</v>
      </c>
    </row>
    <row r="12" customFormat="false" ht="14.25" hidden="false" customHeight="false" outlineLevel="0" collapsed="false">
      <c r="G12" s="99" t="s">
        <v>126</v>
      </c>
      <c r="T12" s="100" t="s">
        <v>65</v>
      </c>
    </row>
    <row r="13" customFormat="false" ht="14.25" hidden="false" customHeight="false" outlineLevel="0" collapsed="false">
      <c r="G13" s="100" t="s">
        <v>127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1.45"/>
    <col collapsed="false" customWidth="true" hidden="false" outlineLevel="0" max="5" min="5" style="101" width="14.82"/>
    <col collapsed="false" customWidth="true" hidden="false" outlineLevel="0" max="6" min="6" style="101" width="14.27"/>
    <col collapsed="false" customWidth="true" hidden="false" outlineLevel="0" max="7" min="7" style="101" width="9.18"/>
    <col collapsed="false" customWidth="true" hidden="false" outlineLevel="0" max="8" min="8" style="0" width="14.45"/>
    <col collapsed="false" customWidth="true" hidden="false" outlineLevel="0" max="9" min="9" style="0" width="10.54"/>
    <col collapsed="false" customWidth="true" hidden="false" outlineLevel="0" max="11" min="11" style="0" width="12.18"/>
    <col collapsed="false" customWidth="true" hidden="false" outlineLevel="0" max="12" min="12" style="0" width="10.54"/>
    <col collapsed="false" customWidth="true" hidden="false" outlineLevel="0" max="14" min="14" style="0" width="18.73"/>
    <col collapsed="false" customWidth="true" hidden="false" outlineLevel="0" max="15" min="15" style="0" width="9.54"/>
    <col collapsed="false" customWidth="true" hidden="false" outlineLevel="0" max="20" min="20" style="0" width="12.18"/>
  </cols>
  <sheetData>
    <row r="1" customFormat="false" ht="14.25" hidden="false" customHeight="false" outlineLevel="0" collapsed="false">
      <c r="A1" s="0" t="s">
        <v>128</v>
      </c>
      <c r="B1" s="102" t="n">
        <f aca="false">MIN(RECEITAS[Data],DESPESAS[Data])</f>
        <v>43466</v>
      </c>
      <c r="E1" s="101" t="s">
        <v>129</v>
      </c>
      <c r="F1" s="103" t="n">
        <f aca="false">IF(Resumo!C8="Todos",SUMIFS(RECEITAS[Valor R$],RECEITAS[Ano],Resumo!C6),SUMIFS(RECEITAS[Valor R$],RECEITAS[Ano],Resumo!C6,RECEITAS[Mês],Resumo!C8))</f>
        <v>104620</v>
      </c>
      <c r="H1" s="0" t="s">
        <v>8</v>
      </c>
      <c r="I1" s="104" t="n">
        <f aca="false">IF(Resumo!$C$8="Todos",SUMIFS(RECEITAS[Valor R$],RECEITAS[Origem],$H1,RECEITAS[Ano],Resumo!$C$6),SUMIFS(RECEITAS[Valor R$],RECEITAS[Origem],$H1,RECEITAS[Ano],Resumo!$C$6,RECEITAS[Mês],Resumo!$C$8))</f>
        <v>83000</v>
      </c>
      <c r="K1" s="0" t="s">
        <v>16</v>
      </c>
      <c r="L1" s="104" t="n">
        <f aca="false">IF(Resumo!$C$8="Todos",SUMIFS(DESPESAS[Valor R$],DESPESAS[Tipo de Gasto],K1,DESPESAS[Ano],Resumo!$C$6),SUMIFS(DESPESAS[Valor R$],DESPESAS[Tipo de Gasto],K1,DESPESAS[Ano],Resumo!$C$6,DESPESAS[Mês],Resumo!$C$8))</f>
        <v>34300</v>
      </c>
      <c r="N1" s="0" t="s">
        <v>42</v>
      </c>
      <c r="O1" s="104" t="n">
        <f aca="false">-IF(Resumo!$C$8="Todos",SUMIFS(INVEST[Valor R$],INVEST[Investimento],N1,INVEST[Ano],Resumo!$C$6),SUMIFS(INVEST[Valor R$],INVEST[Investimento],N1,INVEST[Ano],Resumo!$C$6,INVEST[Mês],Resumo!$C$8))</f>
        <v>630</v>
      </c>
      <c r="Q1" s="0" t="s">
        <v>130</v>
      </c>
      <c r="T1" s="0" t="s">
        <v>131</v>
      </c>
      <c r="U1" s="0" t="n">
        <f aca="false">YEAR(MIN(RECEITAS[Data],DESPESAS[Data],INVEST[Data]))</f>
        <v>2019</v>
      </c>
      <c r="X1" s="0" t="n">
        <v>1</v>
      </c>
      <c r="Z1" s="0" t="n">
        <v>1</v>
      </c>
      <c r="AB1" s="0" t="n">
        <f aca="false">U1</f>
        <v>2019</v>
      </c>
      <c r="AC1" s="0" t="n">
        <v>1</v>
      </c>
    </row>
    <row r="2" customFormat="false" ht="14.25" hidden="false" customHeight="false" outlineLevel="0" collapsed="false">
      <c r="A2" s="0" t="s">
        <v>132</v>
      </c>
      <c r="B2" s="102" t="n">
        <f aca="false">MAX(RECEITAS[Data],DESPESAS[Data])</f>
        <v>44044</v>
      </c>
      <c r="E2" s="101" t="s">
        <v>133</v>
      </c>
      <c r="F2" s="103" t="n">
        <f aca="false">IF(Resumo!C8="Todos",SUMIFS(DESPESAS[Valor R$],DESPESAS[Ano],Resumo!C6),SUMIFS(DESPESAS[Valor R$],DESPESAS[Ano],Resumo!C6,DESPESAS[Mês],Resumo!C8))</f>
        <v>70730</v>
      </c>
      <c r="H2" s="0" t="s">
        <v>11</v>
      </c>
      <c r="I2" s="104" t="n">
        <f aca="false">IF(Resumo!$C$8="Todos",SUMIFS(RECEITAS[Valor R$],RECEITAS[Origem],$H2,RECEITAS[Ano],Resumo!$C$6),SUMIFS(RECEITAS[Valor R$],RECEITAS[Origem],$H2,RECEITAS[Ano],Resumo!$C$6,RECEITAS[Mês],Resumo!$C$8))</f>
        <v>12380</v>
      </c>
      <c r="K2" s="0" t="s">
        <v>18</v>
      </c>
      <c r="L2" s="104" t="n">
        <f aca="false">IF(Resumo!$C$8="Todos",SUMIFS(DESPESAS[Valor R$],DESPESAS[Tipo de Gasto],K2,DESPESAS[Ano],Resumo!$C$6),SUMIFS(DESPESAS[Valor R$],DESPESAS[Tipo de Gasto],K2,DESPESAS[Ano],Resumo!$C$6,DESPESAS[Mês],Resumo!$C$8))</f>
        <v>14820</v>
      </c>
      <c r="N2" s="0" t="s">
        <v>43</v>
      </c>
      <c r="O2" s="104" t="n">
        <f aca="false">-IF(Resumo!$C$8="Todos",SUMIFS(INVEST[Valor R$],INVEST[Investimento],N2,INVEST[Ano],Resumo!$C$6),SUMIFS(INVEST[Valor R$],INVEST[Investimento],N2,INVEST[Ano],Resumo!$C$6,INVEST[Mês],Resumo!$C$8))</f>
        <v>400</v>
      </c>
      <c r="Q2" s="83" t="s">
        <v>49</v>
      </c>
      <c r="T2" s="0" t="s">
        <v>134</v>
      </c>
      <c r="U2" s="0" t="n">
        <f aca="false">YEAR(MAX(RECEITAS[Data],DESPESAS[Data],INVEST[Data]))</f>
        <v>2020</v>
      </c>
      <c r="X2" s="0" t="str">
        <f aca="false" t="array" ref="X2:X2">INDEX(OPCOES[Opções],X1)</f>
        <v>Receita</v>
      </c>
      <c r="Z2" s="0" t="str">
        <f aca="true" t="array" ref="Z2:Z2">OFFSET(INDIRECT(X3),Z1-1,0)</f>
        <v>Salário</v>
      </c>
      <c r="AB2" s="0" t="n">
        <f aca="false">IFERROR(IF(AB1+1&gt;$U$2,"",AB1+1),"")</f>
        <v>2020</v>
      </c>
      <c r="AC2" s="0" t="n">
        <f aca="false" t="array" ref="AC2:AC2">INDEX(AB:AB,AC1)</f>
        <v>2019</v>
      </c>
    </row>
    <row r="3" customFormat="false" ht="14.25" hidden="false" customHeight="false" outlineLevel="0" collapsed="false">
      <c r="E3" s="101" t="s">
        <v>63</v>
      </c>
      <c r="F3" s="103" t="n">
        <f aca="false">-IF(Resumo!C8="Todos",SUMIFS(INVEST[Valor R$],INVEST[Ano],Resumo!C6),SUMIFS(INVEST[Valor R$],INVEST[Ano],Resumo!C6,INVEST[Mês],Resumo!C8))</f>
        <v>10960</v>
      </c>
      <c r="H3" s="0" t="s">
        <v>10</v>
      </c>
      <c r="I3" s="104" t="n">
        <f aca="false">IF(Resumo!$C$8="Todos",SUMIFS(RECEITAS[Valor R$],RECEITAS[Origem],$H3,RECEITAS[Ano],Resumo!$C$6),SUMIFS(RECEITAS[Valor R$],RECEITAS[Origem],$H3,RECEITAS[Ano],Resumo!$C$6,RECEITAS[Mês],Resumo!$C$8))</f>
        <v>9240</v>
      </c>
      <c r="K3" s="0" t="s">
        <v>20</v>
      </c>
      <c r="L3" s="104" t="n">
        <f aca="false">IF(Resumo!$C$8="Todos",SUMIFS(DESPESAS[Valor R$],DESPESAS[Tipo de Gasto],K3,DESPESAS[Ano],Resumo!$C$6),SUMIFS(DESPESAS[Valor R$],DESPESAS[Tipo de Gasto],K3,DESPESAS[Ano],Resumo!$C$6,DESPESAS[Mês],Resumo!$C$8))</f>
        <v>1200</v>
      </c>
      <c r="N3" s="0" t="s">
        <v>41</v>
      </c>
      <c r="O3" s="104" t="n">
        <f aca="false">-IF(Resumo!$C$8="Todos",SUMIFS(INVEST[Valor R$],INVEST[Investimento],N3,INVEST[Ano],Resumo!$C$6),SUMIFS(INVEST[Valor R$],INVEST[Investimento],N3,INVEST[Ano],Resumo!$C$6,INVEST[Mês],Resumo!$C$8))</f>
        <v>6000</v>
      </c>
      <c r="Q3" s="83" t="s">
        <v>50</v>
      </c>
      <c r="X3" s="0" t="str">
        <f aca="false">ADDRESS(2,MATCH(X2,Cadastros!1:1,0),,,"Cadastros")</f>
        <v>Cadastros!$D$2</v>
      </c>
      <c r="AB3" s="0" t="str">
        <f aca="false">IFERROR(IF(AB2+1&gt;$U$2,"",AB2+1),"")</f>
        <v/>
      </c>
    </row>
    <row r="4" customFormat="false" ht="14.25" hidden="false" customHeight="false" outlineLevel="0" collapsed="false">
      <c r="A4" s="0" t="s">
        <v>5</v>
      </c>
      <c r="B4" s="0" t="s">
        <v>135</v>
      </c>
      <c r="K4" s="0" t="s">
        <v>23</v>
      </c>
      <c r="L4" s="104" t="n">
        <f aca="false">IF(Resumo!$C$8="Todos",SUMIFS(DESPESAS[Valor R$],DESPESAS[Tipo de Gasto],K4,DESPESAS[Ano],Resumo!$C$6),SUMIFS(DESPESAS[Valor R$],DESPESAS[Tipo de Gasto],K4,DESPESAS[Ano],Resumo!$C$6,DESPESAS[Mês],Resumo!$C$8))</f>
        <v>11620</v>
      </c>
      <c r="N4" s="0" t="s">
        <v>45</v>
      </c>
      <c r="O4" s="104" t="n">
        <f aca="false">-IF(Resumo!$C$8="Todos",SUMIFS(INVEST[Valor R$],INVEST[Investimento],N4,INVEST[Ano],Resumo!$C$6),SUMIFS(INVEST[Valor R$],INVEST[Investimento],N4,INVEST[Ano],Resumo!$C$6,INVEST[Mês],Resumo!$C$8))</f>
        <v>250</v>
      </c>
      <c r="Q4" s="83" t="s">
        <v>51</v>
      </c>
      <c r="X4" s="0" t="str">
        <f aca="false">MID(X3,SEARCH("$",X3)+1,1)</f>
        <v>D</v>
      </c>
      <c r="AB4" s="0" t="str">
        <f aca="false">IFERROR(IF(AB3+1&gt;$U$2,"",AB3+1),"")</f>
        <v/>
      </c>
    </row>
    <row r="5" customFormat="false" ht="14.25" hidden="false" customHeight="false" outlineLevel="0" collapsed="false">
      <c r="A5" s="96" t="n">
        <f aca="false">EOMONTH(B1,-1)+1</f>
        <v>43466</v>
      </c>
      <c r="B5" s="58" t="n">
        <f aca="false"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6800</v>
      </c>
      <c r="E5" s="101" t="s">
        <v>136</v>
      </c>
      <c r="F5" s="103" t="n">
        <f aca="false">F1-F2-F3</f>
        <v>22930</v>
      </c>
      <c r="K5" s="0" t="s">
        <v>25</v>
      </c>
      <c r="L5" s="104" t="n">
        <f aca="false">IF(Resumo!$C$8="Todos",SUMIFS(DESPESAS[Valor R$],DESPESAS[Tipo de Gasto],K5,DESPESAS[Ano],Resumo!$C$6),SUMIFS(DESPESAS[Valor R$],DESPESAS[Tipo de Gasto],K5,DESPESAS[Ano],Resumo!$C$6,DESPESAS[Mês],Resumo!$C$8))</f>
        <v>3600</v>
      </c>
      <c r="N5" s="0" t="s">
        <v>44</v>
      </c>
      <c r="O5" s="104" t="n">
        <f aca="false">-IF(Resumo!$C$8="Todos",SUMIFS(INVEST[Valor R$],INVEST[Investimento],N5,INVEST[Ano],Resumo!$C$6),SUMIFS(INVEST[Valor R$],INVEST[Investimento],N5,INVEST[Ano],Resumo!$C$6,INVEST[Mês],Resumo!$C$8))</f>
        <v>3680</v>
      </c>
      <c r="Q5" s="83" t="s">
        <v>52</v>
      </c>
      <c r="AB5" s="0" t="str">
        <f aca="false">IFERROR(IF(AB4+1&gt;$U$2,"",AB4+1),"")</f>
        <v/>
      </c>
    </row>
    <row r="6" customFormat="false" ht="14.25" hidden="false" customHeight="false" outlineLevel="0" collapsed="false">
      <c r="A6" s="96" t="n">
        <f aca="false">IFERROR(IF(EOMONTH(A5,0)+1&gt;$B$2,"",EOMONTH(A5,0)+1),"")</f>
        <v>43497</v>
      </c>
      <c r="B6" s="58" t="n">
        <f aca="false"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>6800</v>
      </c>
      <c r="K6" s="0" t="s">
        <v>27</v>
      </c>
      <c r="L6" s="104" t="n">
        <f aca="false">IF(Resumo!$C$8="Todos",SUMIFS(DESPESAS[Valor R$],DESPESAS[Tipo de Gasto],K6,DESPESAS[Ano],Resumo!$C$6),SUMIFS(DESPESAS[Valor R$],DESPESAS[Tipo de Gasto],K6,DESPESAS[Ano],Resumo!$C$6,DESPESAS[Mês],Resumo!$C$8))</f>
        <v>2580</v>
      </c>
      <c r="Q6" s="83" t="s">
        <v>53</v>
      </c>
      <c r="AB6" s="0" t="str">
        <f aca="false">IFERROR(IF(AB5+1&gt;$U$2,"",AB5+1),"")</f>
        <v/>
      </c>
    </row>
    <row r="7" customFormat="false" ht="14.25" hidden="false" customHeight="false" outlineLevel="0" collapsed="false">
      <c r="A7" s="96" t="n">
        <f aca="false">IFERROR(IF(EOMONTH(A6,0)+1&gt;$B$2,"",EOMONTH(A6,0)+1),"")</f>
        <v>43525</v>
      </c>
      <c r="B7" s="58" t="n">
        <f aca="false"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>6800</v>
      </c>
      <c r="K7" s="0" t="s">
        <v>31</v>
      </c>
      <c r="L7" s="104" t="n">
        <f aca="false">IF(Resumo!$C$8="Todos",SUMIFS(DESPESAS[Valor R$],DESPESAS[Tipo de Gasto],K7,DESPESAS[Ano],Resumo!$C$6),SUMIFS(DESPESAS[Valor R$],DESPESAS[Tipo de Gasto],K7,DESPESAS[Ano],Resumo!$C$6,DESPESAS[Mês],Resumo!$C$8))</f>
        <v>610</v>
      </c>
      <c r="Q7" s="83" t="s">
        <v>54</v>
      </c>
      <c r="AB7" s="0" t="str">
        <f aca="false">IFERROR(IF(AB6+1&gt;$U$2,"",AB6+1),"")</f>
        <v/>
      </c>
    </row>
    <row r="8" customFormat="false" ht="14.25" hidden="false" customHeight="false" outlineLevel="0" collapsed="false">
      <c r="A8" s="96" t="n">
        <f aca="false">IFERROR(IF(EOMONTH(A7,0)+1&gt;$B$2,"",EOMONTH(A7,0)+1),"")</f>
        <v>43556</v>
      </c>
      <c r="B8" s="58" t="n">
        <f aca="false"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>6800</v>
      </c>
      <c r="K8" s="0" t="s">
        <v>35</v>
      </c>
      <c r="L8" s="104" t="n">
        <f aca="false">IF(Resumo!$C$8="Todos",SUMIFS(DESPESAS[Valor R$],DESPESAS[Tipo de Gasto],K8,DESPESAS[Ano],Resumo!$C$6),SUMIFS(DESPESAS[Valor R$],DESPESAS[Tipo de Gasto],K8,DESPESAS[Ano],Resumo!$C$6,DESPESAS[Mês],Resumo!$C$8))</f>
        <v>2000</v>
      </c>
      <c r="Q8" s="83" t="s">
        <v>55</v>
      </c>
      <c r="AB8" s="0" t="str">
        <f aca="false">IFERROR(IF(AB7+1&gt;$U$2,"",AB7+1),"")</f>
        <v/>
      </c>
    </row>
    <row r="9" customFormat="false" ht="14.25" hidden="false" customHeight="false" outlineLevel="0" collapsed="false">
      <c r="A9" s="96" t="n">
        <f aca="false">IFERROR(IF(EOMONTH(A8,0)+1&gt;$B$2,"",EOMONTH(A8,0)+1),"")</f>
        <v>43586</v>
      </c>
      <c r="B9" s="58" t="n">
        <f aca="false"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>6800</v>
      </c>
      <c r="Q9" s="83" t="s">
        <v>56</v>
      </c>
      <c r="AB9" s="0" t="str">
        <f aca="false">IFERROR(IF(AB8+1&gt;$U$2,"",AB8+1),"")</f>
        <v/>
      </c>
    </row>
    <row r="10" customFormat="false" ht="14.25" hidden="false" customHeight="false" outlineLevel="0" collapsed="false">
      <c r="A10" s="96" t="n">
        <f aca="false">IFERROR(IF(EOMONTH(A9,0)+1&gt;$B$2,"",EOMONTH(A9,0)+1),"")</f>
        <v>43617</v>
      </c>
      <c r="B10" s="58" t="n">
        <f aca="false"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>6800</v>
      </c>
      <c r="Q10" s="83" t="s">
        <v>57</v>
      </c>
      <c r="AB10" s="0" t="str">
        <f aca="false">IFERROR(IF(AB9+1&gt;$U$2,"",AB9+1),"")</f>
        <v/>
      </c>
    </row>
    <row r="11" customFormat="false" ht="14.25" hidden="false" customHeight="false" outlineLevel="0" collapsed="false">
      <c r="A11" s="96" t="n">
        <f aca="false">IFERROR(IF(EOMONTH(A10,0)+1&gt;$B$2,"",EOMONTH(A10,0)+1),"")</f>
        <v>43647</v>
      </c>
      <c r="B11" s="58" t="n">
        <f aca="false"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>6800</v>
      </c>
      <c r="Q11" s="83" t="s">
        <v>58</v>
      </c>
      <c r="AB11" s="0" t="str">
        <f aca="false">IFERROR(IF(AB10+1&gt;$U$2,"",AB10+1),"")</f>
        <v/>
      </c>
    </row>
    <row r="12" customFormat="false" ht="14.25" hidden="false" customHeight="false" outlineLevel="0" collapsed="false">
      <c r="A12" s="96" t="n">
        <f aca="false">IFERROR(IF(EOMONTH(A11,0)+1&gt;$B$2,"",EOMONTH(A11,0)+1),"")</f>
        <v>43678</v>
      </c>
      <c r="B12" s="58" t="n">
        <f aca="false"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>7000</v>
      </c>
      <c r="Q12" s="83" t="s">
        <v>59</v>
      </c>
      <c r="AB12" s="0" t="str">
        <f aca="false">IFERROR(IF(AB11+1&gt;$U$2,"",AB11+1),"")</f>
        <v/>
      </c>
    </row>
    <row r="13" customFormat="false" ht="14.25" hidden="false" customHeight="false" outlineLevel="0" collapsed="false">
      <c r="A13" s="96" t="n">
        <f aca="false">IFERROR(IF(EOMONTH(A12,0)+1&gt;$B$2,"",EOMONTH(A12,0)+1),"")</f>
        <v>43709</v>
      </c>
      <c r="B13" s="58" t="n">
        <f aca="false"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>7000</v>
      </c>
      <c r="Q13" s="83" t="s">
        <v>60</v>
      </c>
      <c r="AB13" s="0" t="str">
        <f aca="false">IFERROR(IF(AB12+1&gt;$U$2,"",AB12+1),"")</f>
        <v/>
      </c>
    </row>
    <row r="14" customFormat="false" ht="14.25" hidden="false" customHeight="false" outlineLevel="0" collapsed="false">
      <c r="A14" s="96" t="n">
        <f aca="false">IFERROR(IF(EOMONTH(A13,0)+1&gt;$B$2,"",EOMONTH(A13,0)+1),"")</f>
        <v>43739</v>
      </c>
      <c r="B14" s="58" t="n">
        <f aca="false"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>7000</v>
      </c>
      <c r="Q14" s="83" t="n">
        <v>1</v>
      </c>
      <c r="AB14" s="0" t="str">
        <f aca="false">IFERROR(IF(AB13+1&gt;$U$2,"",AB13+1),"")</f>
        <v/>
      </c>
    </row>
    <row r="15" customFormat="false" ht="14.25" hidden="false" customHeight="false" outlineLevel="0" collapsed="false">
      <c r="A15" s="96" t="n">
        <f aca="false">IFERROR(IF(EOMONTH(A14,0)+1&gt;$B$2,"",EOMONTH(A14,0)+1),"")</f>
        <v>43770</v>
      </c>
      <c r="B15" s="58" t="n">
        <f aca="false"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>7200</v>
      </c>
      <c r="Q15" s="83" t="str">
        <f aca="false" t="array" ref="Q15:Q15">INDEX(Q1:Q13,Q14)</f>
        <v>Todos</v>
      </c>
    </row>
    <row r="16" customFormat="false" ht="14.25" hidden="false" customHeight="false" outlineLevel="0" collapsed="false">
      <c r="A16" s="96" t="n">
        <f aca="false">IFERROR(IF(EOMONTH(A15,0)+1&gt;$B$2,"",EOMONTH(A15,0)+1),"")</f>
        <v>43800</v>
      </c>
      <c r="B16" s="58" t="n">
        <f aca="false"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>7200</v>
      </c>
    </row>
    <row r="17" customFormat="false" ht="14.25" hidden="false" customHeight="false" outlineLevel="0" collapsed="false">
      <c r="A17" s="96" t="n">
        <f aca="false">IFERROR(IF(EOMONTH(A16,0)+1&gt;$B$2,"",EOMONTH(A16,0)+1),"")</f>
        <v>43831</v>
      </c>
      <c r="B17" s="58" t="n">
        <f aca="false"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>7200</v>
      </c>
    </row>
    <row r="18" customFormat="false" ht="14.25" hidden="false" customHeight="false" outlineLevel="0" collapsed="false">
      <c r="A18" s="96" t="n">
        <f aca="false">IFERROR(IF(EOMONTH(A17,0)+1&gt;$B$2,"",EOMONTH(A17,0)+1),"")</f>
        <v>43862</v>
      </c>
      <c r="B18" s="58" t="n">
        <f aca="false"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>7200</v>
      </c>
    </row>
    <row r="19" customFormat="false" ht="14.25" hidden="false" customHeight="false" outlineLevel="0" collapsed="false">
      <c r="A19" s="96" t="n">
        <f aca="false">IFERROR(IF(EOMONTH(A18,0)+1&gt;$B$2,"",EOMONTH(A18,0)+1),"")</f>
        <v>43891</v>
      </c>
      <c r="B19" s="58" t="n">
        <f aca="false"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>7200</v>
      </c>
    </row>
    <row r="20" customFormat="false" ht="14.25" hidden="false" customHeight="false" outlineLevel="0" collapsed="false">
      <c r="A20" s="96" t="n">
        <f aca="false">IFERROR(IF(EOMONTH(A19,0)+1&gt;$B$2,"",EOMONTH(A19,0)+1),"")</f>
        <v>43922</v>
      </c>
      <c r="B20" s="58" t="n">
        <f aca="false"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>7200</v>
      </c>
    </row>
    <row r="21" customFormat="false" ht="14.25" hidden="false" customHeight="false" outlineLevel="0" collapsed="false">
      <c r="A21" s="96" t="n">
        <f aca="false">IFERROR(IF(EOMONTH(A20,0)+1&gt;$B$2,"",EOMONTH(A20,0)+1),"")</f>
        <v>43952</v>
      </c>
      <c r="B21" s="58" t="n">
        <f aca="false"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>7200</v>
      </c>
    </row>
    <row r="22" customFormat="false" ht="14.25" hidden="false" customHeight="false" outlineLevel="0" collapsed="false">
      <c r="A22" s="96" t="n">
        <f aca="false">IFERROR(IF(EOMONTH(A21,0)+1&gt;$B$2,"",EOMONTH(A21,0)+1),"")</f>
        <v>43983</v>
      </c>
      <c r="B22" s="58" t="n">
        <f aca="false"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>7200</v>
      </c>
    </row>
    <row r="23" customFormat="false" ht="14.25" hidden="false" customHeight="false" outlineLevel="0" collapsed="false">
      <c r="A23" s="96" t="n">
        <f aca="false">IFERROR(IF(EOMONTH(A22,0)+1&gt;$B$2,"",EOMONTH(A22,0)+1),"")</f>
        <v>44013</v>
      </c>
      <c r="B23" s="58" t="n">
        <f aca="false"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>7200</v>
      </c>
    </row>
    <row r="24" customFormat="false" ht="14.25" hidden="false" customHeight="false" outlineLevel="0" collapsed="false">
      <c r="A24" s="96" t="n">
        <f aca="false">IFERROR(IF(EOMONTH(A23,0)+1&gt;$B$2,"",EOMONTH(A23,0)+1),"")</f>
        <v>44044</v>
      </c>
      <c r="B24" s="58" t="n">
        <f aca="false"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>7300</v>
      </c>
    </row>
    <row r="25" customFormat="false" ht="14.25" hidden="false" customHeight="false" outlineLevel="0" collapsed="false">
      <c r="A25" s="96" t="str">
        <f aca="false">IFERROR(IF(EOMONTH(A24,0)+1&gt;$B$2,"",EOMONTH(A24,0)+1),"")</f>
        <v/>
      </c>
      <c r="B25" s="58" t="str">
        <f aca="false"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customFormat="false" ht="14.25" hidden="false" customHeight="false" outlineLevel="0" collapsed="false">
      <c r="A26" s="96" t="str">
        <f aca="false">IFERROR(IF(EOMONTH(A25,0)+1&gt;$B$2,"",EOMONTH(A25,0)+1),"")</f>
        <v/>
      </c>
      <c r="B26" s="58" t="str">
        <f aca="false"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customFormat="false" ht="14.25" hidden="false" customHeight="false" outlineLevel="0" collapsed="false">
      <c r="A27" s="96" t="str">
        <f aca="false">IFERROR(IF(EOMONTH(A26,0)+1&gt;$B$2,"",EOMONTH(A26,0)+1),"")</f>
        <v/>
      </c>
      <c r="B27" s="58" t="str">
        <f aca="false"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customFormat="false" ht="14.25" hidden="false" customHeight="false" outlineLevel="0" collapsed="false">
      <c r="A28" s="96" t="str">
        <f aca="false">IFERROR(IF(EOMONTH(A27,0)+1&gt;$B$2,"",EOMONTH(A27,0)+1),"")</f>
        <v/>
      </c>
      <c r="B28" s="58" t="str">
        <f aca="false"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customFormat="false" ht="14.25" hidden="false" customHeight="false" outlineLevel="0" collapsed="false">
      <c r="A29" s="96" t="str">
        <f aca="false">IFERROR(IF(EOMONTH(A28,0)+1&gt;$B$2,"",EOMONTH(A28,0)+1),"")</f>
        <v/>
      </c>
      <c r="B29" s="58" t="str">
        <f aca="false"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customFormat="false" ht="14.25" hidden="false" customHeight="false" outlineLevel="0" collapsed="false">
      <c r="A30" s="96" t="str">
        <f aca="false">IFERROR(IF(EOMONTH(A29,0)+1&gt;$B$2,"",EOMONTH(A29,0)+1),"")</f>
        <v/>
      </c>
      <c r="B30" s="58" t="str">
        <f aca="false"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customFormat="false" ht="14.25" hidden="false" customHeight="false" outlineLevel="0" collapsed="false">
      <c r="A31" s="96" t="str">
        <f aca="false">IFERROR(IF(EOMONTH(A30,0)+1&gt;$B$2,"",EOMONTH(A30,0)+1),"")</f>
        <v/>
      </c>
      <c r="B31" s="58" t="str">
        <f aca="false"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customFormat="false" ht="14.25" hidden="false" customHeight="false" outlineLevel="0" collapsed="false">
      <c r="A32" s="96" t="str">
        <f aca="false">IFERROR(IF(EOMONTH(A31,0)+1&gt;$B$2,"",EOMONTH(A31,0)+1),"")</f>
        <v/>
      </c>
      <c r="B32" s="58" t="str">
        <f aca="false"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customFormat="false" ht="14.25" hidden="false" customHeight="false" outlineLevel="0" collapsed="false">
      <c r="A33" s="96" t="str">
        <f aca="false">IFERROR(IF(EOMONTH(A32,0)+1&gt;$B$2,"",EOMONTH(A32,0)+1),"")</f>
        <v/>
      </c>
      <c r="B33" s="58" t="str">
        <f aca="false"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customFormat="false" ht="14.25" hidden="false" customHeight="false" outlineLevel="0" collapsed="false">
      <c r="A34" s="96" t="str">
        <f aca="false">IFERROR(IF(EOMONTH(A33,0)+1&gt;$B$2,"",EOMONTH(A33,0)+1),"")</f>
        <v/>
      </c>
      <c r="B34" s="58" t="str">
        <f aca="false"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customFormat="false" ht="14.25" hidden="false" customHeight="false" outlineLevel="0" collapsed="false">
      <c r="A35" s="96" t="str">
        <f aca="false">IFERROR(IF(EOMONTH(A34,0)+1&gt;$B$2,"",EOMONTH(A34,0)+1),"")</f>
        <v/>
      </c>
      <c r="B35" s="58" t="str">
        <f aca="false"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customFormat="false" ht="14.25" hidden="false" customHeight="false" outlineLevel="0" collapsed="false">
      <c r="A36" s="96" t="str">
        <f aca="false">IFERROR(IF(EOMONTH(A35,0)+1&gt;$B$2,"",EOMONTH(A35,0)+1),"")</f>
        <v/>
      </c>
      <c r="B36" s="58" t="str">
        <f aca="false"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customFormat="false" ht="14.25" hidden="false" customHeight="false" outlineLevel="0" collapsed="false">
      <c r="A37" s="96" t="str">
        <f aca="false">IFERROR(IF(EOMONTH(A36,0)+1&gt;$B$2,"",EOMONTH(A36,0)+1),"")</f>
        <v/>
      </c>
      <c r="B37" s="58" t="str">
        <f aca="false"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customFormat="false" ht="14.25" hidden="false" customHeight="false" outlineLevel="0" collapsed="false">
      <c r="A38" s="96" t="str">
        <f aca="false">IFERROR(IF(EOMONTH(A37,0)+1&gt;$B$2,"",EOMONTH(A37,0)+1),"")</f>
        <v/>
      </c>
      <c r="B38" s="58" t="str">
        <f aca="false"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customFormat="false" ht="14.25" hidden="false" customHeight="false" outlineLevel="0" collapsed="false">
      <c r="A39" s="96" t="str">
        <f aca="false">IFERROR(IF(EOMONTH(A38,0)+1&gt;$B$2,"",EOMONTH(A38,0)+1),"")</f>
        <v/>
      </c>
      <c r="B39" s="58" t="str">
        <f aca="false"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customFormat="false" ht="14.25" hidden="false" customHeight="false" outlineLevel="0" collapsed="false">
      <c r="A40" s="96" t="str">
        <f aca="false">IFERROR(IF(EOMONTH(A39,0)+1&gt;$B$2,"",EOMONTH(A39,0)+1),"")</f>
        <v/>
      </c>
      <c r="B40" s="58" t="str">
        <f aca="false"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customFormat="false" ht="14.25" hidden="false" customHeight="false" outlineLevel="0" collapsed="false">
      <c r="A41" s="96" t="str">
        <f aca="false">IFERROR(IF(EOMONTH(A40,0)+1&gt;$B$2,"",EOMONTH(A40,0)+1),"")</f>
        <v/>
      </c>
      <c r="B41" s="58" t="str">
        <f aca="false"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customFormat="false" ht="14.25" hidden="false" customHeight="false" outlineLevel="0" collapsed="false">
      <c r="A42" s="96" t="str">
        <f aca="false">IFERROR(IF(EOMONTH(A41,0)+1&gt;$B$2,"",EOMONTH(A41,0)+1),"")</f>
        <v/>
      </c>
      <c r="B42" s="58" t="str">
        <f aca="false"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customFormat="false" ht="14.25" hidden="false" customHeight="false" outlineLevel="0" collapsed="false">
      <c r="A43" s="96" t="str">
        <f aca="false">IFERROR(IF(EOMONTH(A42,0)+1&gt;$B$2,"",EOMONTH(A42,0)+1),"")</f>
        <v/>
      </c>
      <c r="B43" s="58" t="str">
        <f aca="false"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customFormat="false" ht="14.25" hidden="false" customHeight="false" outlineLevel="0" collapsed="false">
      <c r="A44" s="96" t="str">
        <f aca="false">IFERROR(IF(EOMONTH(A43,0)+1&gt;$B$2,"",EOMONTH(A43,0)+1),"")</f>
        <v/>
      </c>
      <c r="B44" s="58" t="str">
        <f aca="false"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customFormat="false" ht="14.25" hidden="false" customHeight="false" outlineLevel="0" collapsed="false">
      <c r="A45" s="96" t="str">
        <f aca="false">IFERROR(IF(EOMONTH(A44,0)+1&gt;$B$2,"",EOMONTH(A44,0)+1),"")</f>
        <v/>
      </c>
      <c r="B45" s="58" t="str">
        <f aca="false"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customFormat="false" ht="14.25" hidden="false" customHeight="false" outlineLevel="0" collapsed="false">
      <c r="A46" s="96" t="str">
        <f aca="false">IFERROR(IF(EOMONTH(A45,0)+1&gt;$B$2,"",EOMONTH(A45,0)+1),"")</f>
        <v/>
      </c>
      <c r="B46" s="58" t="str">
        <f aca="false"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customFormat="false" ht="14.25" hidden="false" customHeight="false" outlineLevel="0" collapsed="false">
      <c r="A47" s="96" t="str">
        <f aca="false">IFERROR(IF(EOMONTH(A46,0)+1&gt;$B$2,"",EOMONTH(A46,0)+1),"")</f>
        <v/>
      </c>
      <c r="B47" s="58" t="str">
        <f aca="false"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customFormat="false" ht="14.25" hidden="false" customHeight="false" outlineLevel="0" collapsed="false">
      <c r="A48" s="96" t="str">
        <f aca="false">IFERROR(IF(EOMONTH(A47,0)+1&gt;$B$2,"",EOMONTH(A47,0)+1),"")</f>
        <v/>
      </c>
      <c r="B48" s="58" t="str">
        <f aca="false"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customFormat="false" ht="14.25" hidden="false" customHeight="false" outlineLevel="0" collapsed="false">
      <c r="A49" s="96" t="str">
        <f aca="false">IFERROR(IF(EOMONTH(A48,0)+1&gt;$B$2,"",EOMONTH(A48,0)+1),"")</f>
        <v/>
      </c>
      <c r="B49" s="58" t="str">
        <f aca="false"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customFormat="false" ht="14.25" hidden="false" customHeight="false" outlineLevel="0" collapsed="false">
      <c r="A50" s="96" t="str">
        <f aca="false">IFERROR(IF(EOMONTH(A49,0)+1&gt;$B$2,"",EOMONTH(A49,0)+1),"")</f>
        <v/>
      </c>
      <c r="B50" s="58" t="str">
        <f aca="false"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customFormat="false" ht="14.25" hidden="false" customHeight="false" outlineLevel="0" collapsed="false">
      <c r="A51" s="96" t="str">
        <f aca="false">IFERROR(IF(EOMONTH(A50,0)+1&gt;$B$2,"",EOMONTH(A50,0)+1),"")</f>
        <v/>
      </c>
      <c r="B51" s="58" t="str">
        <f aca="false"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customFormat="false" ht="14.25" hidden="false" customHeight="false" outlineLevel="0" collapsed="false">
      <c r="A52" s="96" t="str">
        <f aca="false">IFERROR(IF(EOMONTH(A51,0)+1&gt;$B$2,"",EOMONTH(A51,0)+1),"")</f>
        <v/>
      </c>
      <c r="B52" s="58" t="str">
        <f aca="false"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customFormat="false" ht="14.25" hidden="false" customHeight="false" outlineLevel="0" collapsed="false">
      <c r="A53" s="96" t="str">
        <f aca="false">IFERROR(IF(EOMONTH(A52,0)+1&gt;$B$2,"",EOMONTH(A52,0)+1),"")</f>
        <v/>
      </c>
      <c r="B53" s="58" t="str">
        <f aca="false"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customFormat="false" ht="14.25" hidden="false" customHeight="false" outlineLevel="0" collapsed="false">
      <c r="A54" s="96" t="str">
        <f aca="false">IFERROR(IF(EOMONTH(A53,0)+1&gt;$B$2,"",EOMONTH(A53,0)+1),"")</f>
        <v/>
      </c>
      <c r="B54" s="58" t="str">
        <f aca="false"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customFormat="false" ht="14.25" hidden="false" customHeight="false" outlineLevel="0" collapsed="false">
      <c r="A55" s="96" t="str">
        <f aca="false">IFERROR(IF(EOMONTH(A54,0)+1&gt;$B$2,"",EOMONTH(A54,0)+1),"")</f>
        <v/>
      </c>
      <c r="B55" s="58" t="str">
        <f aca="false"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customFormat="false" ht="14.25" hidden="false" customHeight="false" outlineLevel="0" collapsed="false">
      <c r="A56" s="96" t="str">
        <f aca="false">IFERROR(IF(EOMONTH(A55,0)+1&gt;$B$2,"",EOMONTH(A55,0)+1),"")</f>
        <v/>
      </c>
      <c r="B56" s="58" t="str">
        <f aca="false"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customFormat="false" ht="14.25" hidden="false" customHeight="false" outlineLevel="0" collapsed="false">
      <c r="A57" s="96" t="str">
        <f aca="false">IFERROR(IF(EOMONTH(A56,0)+1&gt;$B$2,"",EOMONTH(A56,0)+1),"")</f>
        <v/>
      </c>
      <c r="B57" s="58" t="str">
        <f aca="false"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customFormat="false" ht="14.25" hidden="false" customHeight="false" outlineLevel="0" collapsed="false">
      <c r="A58" s="96" t="str">
        <f aca="false">IFERROR(IF(EOMONTH(A57,0)+1&gt;$B$2,"",EOMONTH(A57,0)+1),"")</f>
        <v/>
      </c>
      <c r="B58" s="58" t="str">
        <f aca="false"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customFormat="false" ht="14.25" hidden="false" customHeight="false" outlineLevel="0" collapsed="false">
      <c r="A59" s="96" t="str">
        <f aca="false">IFERROR(IF(EOMONTH(A58,0)+1&gt;$B$2,"",EOMONTH(A58,0)+1),"")</f>
        <v/>
      </c>
      <c r="B59" s="58" t="str">
        <f aca="false"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customFormat="false" ht="14.25" hidden="false" customHeight="false" outlineLevel="0" collapsed="false">
      <c r="A60" s="96" t="str">
        <f aca="false">IFERROR(IF(EOMONTH(A59,0)+1&gt;$B$2,"",EOMONTH(A59,0)+1),"")</f>
        <v/>
      </c>
      <c r="B60" s="58" t="str">
        <f aca="false"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customFormat="false" ht="14.25" hidden="false" customHeight="false" outlineLevel="0" collapsed="false">
      <c r="A61" s="96" t="str">
        <f aca="false">IFERROR(IF(EOMONTH(A60,0)+1&gt;$B$2,"",EOMONTH(A60,0)+1),"")</f>
        <v/>
      </c>
      <c r="B61" s="58" t="str">
        <f aca="false"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2020-07-24T06:32:34Z</dcterms:created>
  <dc:creator>Marcus</dc:creator>
  <dc:description/>
  <dc:language>pt-BR</dc:language>
  <cp:lastModifiedBy/>
  <dcterms:modified xsi:type="dcterms:W3CDTF">2025-01-15T21:49:37Z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