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ransport\dagelijkse beschikbaarheid\beschikbaarheid\Beschikbaarheid Optiflow\"/>
    </mc:Choice>
  </mc:AlternateContent>
  <bookViews>
    <workbookView xWindow="0" yWindow="0" windowWidth="28800" windowHeight="11700" activeTab="1"/>
  </bookViews>
  <sheets>
    <sheet name="Operationele versie" sheetId="6" r:id="rId1"/>
    <sheet name="Beschikbaarheid" sheetId="5" r:id="rId2"/>
    <sheet name="Driver sheet" sheetId="8" r:id="rId3"/>
    <sheet name="Locaties" sheetId="9" state="hidden" r:id="rId4"/>
  </sheets>
  <definedNames>
    <definedName name="_xlnm._FilterDatabase" localSheetId="1" hidden="1">Beschikbaarheid!$A$1:$M$132</definedName>
    <definedName name="_xlnm._FilterDatabase" localSheetId="2" hidden="1">'Driver sheet'!$A$1:$K$141</definedName>
    <definedName name="_xlnm._FilterDatabase" localSheetId="0" hidden="1">'Operationele versie'!$A$1:$DC$149</definedName>
    <definedName name="Slicer_Aanwezig">#N/A</definedName>
    <definedName name="Slicer_Depot">#N/A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4" i="6" l="1"/>
  <c r="N154" i="6" s="1"/>
  <c r="X154" i="6"/>
  <c r="AH154" i="6"/>
  <c r="AO154" i="6"/>
  <c r="AP154" i="6" s="1"/>
  <c r="BF154" i="6"/>
  <c r="BG154" i="6"/>
  <c r="A154" i="6"/>
  <c r="M153" i="6"/>
  <c r="X153" i="6"/>
  <c r="AH153" i="6"/>
  <c r="AO153" i="6"/>
  <c r="AR153" i="6" s="1"/>
  <c r="BF153" i="6"/>
  <c r="BG153" i="6"/>
  <c r="A153" i="6"/>
  <c r="X152" i="6"/>
  <c r="AH152" i="6"/>
  <c r="AO152" i="6"/>
  <c r="AP152" i="6" s="1"/>
  <c r="BF152" i="6"/>
  <c r="BG152" i="6"/>
  <c r="M152" i="6"/>
  <c r="N152" i="6" s="1"/>
  <c r="A152" i="6"/>
  <c r="BF151" i="6"/>
  <c r="BG151" i="6"/>
  <c r="AO151" i="6"/>
  <c r="AP151" i="6" s="1"/>
  <c r="X151" i="6"/>
  <c r="M151" i="6"/>
  <c r="N151" i="6" s="1"/>
  <c r="A151" i="6"/>
  <c r="AH151" i="6"/>
  <c r="A150" i="6"/>
  <c r="BF150" i="6"/>
  <c r="BG150" i="6"/>
  <c r="AO150" i="6"/>
  <c r="AP150" i="6" s="1"/>
  <c r="X150" i="6"/>
  <c r="M150" i="6"/>
  <c r="N150" i="6" s="1"/>
  <c r="AH150" i="6"/>
  <c r="BE154" i="6" l="1"/>
  <c r="AR154" i="6"/>
  <c r="BV154" i="6"/>
  <c r="BW154" i="6" s="1"/>
  <c r="BV153" i="6"/>
  <c r="BW153" i="6" s="1"/>
  <c r="AP153" i="6"/>
  <c r="N153" i="6"/>
  <c r="BE153" i="6"/>
  <c r="BE152" i="6"/>
  <c r="BV152" i="6"/>
  <c r="BW152" i="6" s="1"/>
  <c r="AR152" i="6"/>
  <c r="AR151" i="6"/>
  <c r="BE151" i="6"/>
  <c r="BV151" i="6"/>
  <c r="BW151" i="6" s="1"/>
  <c r="BE150" i="6"/>
  <c r="BV150" i="6"/>
  <c r="BW150" i="6" s="1"/>
  <c r="AL150" i="6"/>
  <c r="AR150" i="6"/>
  <c r="BJ148" i="6"/>
  <c r="BF148" i="6"/>
  <c r="BG148" i="6"/>
  <c r="BF149" i="6"/>
  <c r="BG149" i="6"/>
  <c r="AO148" i="6"/>
  <c r="AR148" i="6" s="1"/>
  <c r="AO149" i="6"/>
  <c r="AR149" i="6" s="1"/>
  <c r="AH148" i="6"/>
  <c r="AH149" i="6"/>
  <c r="U148" i="6"/>
  <c r="AC148" i="6" s="1"/>
  <c r="V148" i="6"/>
  <c r="W148" i="6"/>
  <c r="X148" i="6"/>
  <c r="Y148" i="6"/>
  <c r="Z148" i="6"/>
  <c r="AA148" i="6"/>
  <c r="AD148" i="6"/>
  <c r="X149" i="6"/>
  <c r="T148" i="6"/>
  <c r="AB148" i="6" s="1"/>
  <c r="M149" i="6"/>
  <c r="N149" i="6" s="1"/>
  <c r="A149" i="6"/>
  <c r="J141" i="8"/>
  <c r="G170" i="5"/>
  <c r="H169" i="5"/>
  <c r="E170" i="5"/>
  <c r="M169" i="5"/>
  <c r="F170" i="5"/>
  <c r="G169" i="5"/>
  <c r="H170" i="5"/>
  <c r="I169" i="5"/>
  <c r="D170" i="5"/>
  <c r="I170" i="5"/>
  <c r="E169" i="5"/>
  <c r="M170" i="5"/>
  <c r="D169" i="5"/>
  <c r="F169" i="5"/>
  <c r="F149" i="6" l="1"/>
  <c r="AL149" i="6"/>
  <c r="AN149" i="6" s="1"/>
  <c r="BV149" i="6"/>
  <c r="BW149" i="6" s="1"/>
  <c r="BE149" i="6"/>
  <c r="AP148" i="6"/>
  <c r="AP149" i="6"/>
  <c r="AJ149" i="6"/>
  <c r="AK149" i="6" s="1"/>
  <c r="O149" i="6"/>
  <c r="R148" i="6"/>
  <c r="M148" i="6" l="1"/>
  <c r="J140" i="8"/>
  <c r="A148" i="6"/>
  <c r="F168" i="5"/>
  <c r="G168" i="5"/>
  <c r="H168" i="5"/>
  <c r="E168" i="5"/>
  <c r="I168" i="5"/>
  <c r="D168" i="5"/>
  <c r="BE148" i="6" l="1"/>
  <c r="AL148" i="6"/>
  <c r="AN148" i="6" s="1"/>
  <c r="BV148" i="6"/>
  <c r="BW148" i="6" s="1"/>
  <c r="AK148" i="6"/>
  <c r="AJ148" i="6"/>
  <c r="N148" i="6"/>
  <c r="O148" i="6"/>
  <c r="H5" i="5"/>
  <c r="AO145" i="6" l="1"/>
  <c r="AO146" i="6"/>
  <c r="A147" i="6"/>
  <c r="BG147" i="6"/>
  <c r="BF147" i="6"/>
  <c r="AO147" i="6"/>
  <c r="AP147" i="6" s="1"/>
  <c r="AH147" i="6"/>
  <c r="X147" i="6"/>
  <c r="M147" i="6"/>
  <c r="C147" i="6"/>
  <c r="J139" i="8"/>
  <c r="N147" i="6" l="1"/>
  <c r="BV147" i="6"/>
  <c r="BW147" i="6" s="1"/>
  <c r="AN147" i="6"/>
  <c r="AJ147" i="6"/>
  <c r="AL147" i="6"/>
  <c r="AR147" i="6"/>
  <c r="AK147" i="6"/>
  <c r="BE147" i="6"/>
  <c r="O147" i="6"/>
  <c r="J137" i="8" l="1"/>
  <c r="J138" i="8"/>
  <c r="BG146" i="6" l="1"/>
  <c r="BG145" i="6"/>
  <c r="BF146" i="6"/>
  <c r="BF145" i="6"/>
  <c r="BG143" i="6"/>
  <c r="BG144" i="6"/>
  <c r="BF143" i="6"/>
  <c r="BF144" i="6"/>
  <c r="AO143" i="6"/>
  <c r="AP143" i="6" s="1"/>
  <c r="AO144" i="6"/>
  <c r="AP144" i="6" s="1"/>
  <c r="J136" i="8"/>
  <c r="J135" i="8"/>
  <c r="A143" i="6"/>
  <c r="BG141" i="6"/>
  <c r="BG142" i="6"/>
  <c r="BF142" i="6"/>
  <c r="AO130" i="6"/>
  <c r="AO131" i="6"/>
  <c r="AO132" i="6"/>
  <c r="AP132" i="6" s="1"/>
  <c r="AO133" i="6"/>
  <c r="AP133" i="6" s="1"/>
  <c r="AO134" i="6"/>
  <c r="AP134" i="6" s="1"/>
  <c r="AO135" i="6"/>
  <c r="AP135" i="6" s="1"/>
  <c r="AO136" i="6"/>
  <c r="AP136" i="6" s="1"/>
  <c r="AO137" i="6"/>
  <c r="AP137" i="6" s="1"/>
  <c r="AO138" i="6"/>
  <c r="AP138" i="6" s="1"/>
  <c r="AO139" i="6"/>
  <c r="AP139" i="6" s="1"/>
  <c r="AO140" i="6"/>
  <c r="AP140" i="6" s="1"/>
  <c r="AO141" i="6"/>
  <c r="AP141" i="6" s="1"/>
  <c r="AO142" i="6"/>
  <c r="AP142" i="6" s="1"/>
  <c r="A142" i="6"/>
  <c r="M142" i="6"/>
  <c r="A144" i="6"/>
  <c r="A145" i="6"/>
  <c r="M36" i="5"/>
  <c r="M89" i="5"/>
  <c r="M161" i="5"/>
  <c r="M3" i="5"/>
  <c r="M127" i="5"/>
  <c r="M18" i="5"/>
  <c r="M50" i="5"/>
  <c r="M134" i="5"/>
  <c r="M100" i="5"/>
  <c r="M163" i="5"/>
  <c r="M46" i="5"/>
  <c r="M123" i="5"/>
  <c r="M105" i="5"/>
  <c r="M156" i="5"/>
  <c r="M86" i="5"/>
  <c r="H165" i="5"/>
  <c r="M132" i="5"/>
  <c r="M118" i="5"/>
  <c r="M103" i="5"/>
  <c r="M157" i="5"/>
  <c r="M35" i="5"/>
  <c r="M149" i="5"/>
  <c r="M106" i="5"/>
  <c r="M48" i="5"/>
  <c r="M9" i="5"/>
  <c r="M159" i="5"/>
  <c r="M32" i="5"/>
  <c r="M51" i="5"/>
  <c r="M7" i="5"/>
  <c r="D163" i="5"/>
  <c r="F166" i="5"/>
  <c r="M55" i="5"/>
  <c r="M14" i="5"/>
  <c r="M151" i="5"/>
  <c r="D165" i="5"/>
  <c r="M80" i="5"/>
  <c r="M116" i="5"/>
  <c r="F165" i="5"/>
  <c r="M146" i="5"/>
  <c r="M98" i="5"/>
  <c r="M20" i="5"/>
  <c r="M38" i="5"/>
  <c r="M114" i="5"/>
  <c r="M10" i="5"/>
  <c r="I166" i="5"/>
  <c r="M57" i="5"/>
  <c r="M107" i="5"/>
  <c r="H164" i="5"/>
  <c r="M4" i="5"/>
  <c r="M60" i="5"/>
  <c r="E164" i="5"/>
  <c r="H163" i="5"/>
  <c r="M19" i="5"/>
  <c r="M27" i="5"/>
  <c r="G163" i="5"/>
  <c r="M29" i="5"/>
  <c r="M110" i="5"/>
  <c r="M148" i="5"/>
  <c r="M115" i="5"/>
  <c r="M135" i="5"/>
  <c r="G164" i="5"/>
  <c r="M111" i="5"/>
  <c r="M78" i="5"/>
  <c r="D167" i="5"/>
  <c r="M25" i="5"/>
  <c r="I167" i="5"/>
  <c r="M59" i="5"/>
  <c r="M152" i="5"/>
  <c r="M54" i="5"/>
  <c r="M5" i="5"/>
  <c r="M16" i="5"/>
  <c r="M66" i="5"/>
  <c r="M126" i="5"/>
  <c r="M21" i="5"/>
  <c r="M53" i="5"/>
  <c r="M150" i="5"/>
  <c r="M164" i="5"/>
  <c r="G166" i="5"/>
  <c r="M102" i="5"/>
  <c r="M41" i="5"/>
  <c r="I163" i="5"/>
  <c r="M139" i="5"/>
  <c r="M99" i="5"/>
  <c r="M15" i="5"/>
  <c r="M71" i="5"/>
  <c r="M83" i="5"/>
  <c r="E163" i="5"/>
  <c r="M26" i="5"/>
  <c r="M33" i="5"/>
  <c r="M13" i="5"/>
  <c r="M12" i="5"/>
  <c r="G151" i="5"/>
  <c r="M34" i="5"/>
  <c r="M68" i="5"/>
  <c r="D166" i="5"/>
  <c r="M63" i="5"/>
  <c r="I164" i="5"/>
  <c r="M104" i="5"/>
  <c r="M42" i="5"/>
  <c r="M167" i="5"/>
  <c r="M122" i="5"/>
  <c r="M2" i="5"/>
  <c r="M84" i="5"/>
  <c r="M65" i="5"/>
  <c r="M154" i="5"/>
  <c r="M117" i="5"/>
  <c r="M40" i="5"/>
  <c r="M160" i="5"/>
  <c r="M73" i="5"/>
  <c r="M47" i="5"/>
  <c r="M96" i="5"/>
  <c r="M120" i="5"/>
  <c r="M137" i="5"/>
  <c r="M138" i="5"/>
  <c r="M37" i="5"/>
  <c r="M79" i="5"/>
  <c r="M88" i="5"/>
  <c r="M62" i="5"/>
  <c r="G167" i="5"/>
  <c r="M124" i="5"/>
  <c r="M125" i="5"/>
  <c r="M45" i="5"/>
  <c r="M82" i="5"/>
  <c r="M11" i="5"/>
  <c r="M165" i="5"/>
  <c r="M61" i="5"/>
  <c r="M74" i="5"/>
  <c r="M144" i="5"/>
  <c r="M109" i="5"/>
  <c r="M23" i="5"/>
  <c r="M90" i="5"/>
  <c r="M52" i="5"/>
  <c r="M22" i="5"/>
  <c r="M28" i="5"/>
  <c r="M56" i="5"/>
  <c r="F167" i="5"/>
  <c r="H166" i="5"/>
  <c r="M31" i="5"/>
  <c r="M162" i="5"/>
  <c r="M129" i="5"/>
  <c r="M119" i="5"/>
  <c r="M70" i="5"/>
  <c r="I165" i="5"/>
  <c r="G165" i="5"/>
  <c r="M112" i="5"/>
  <c r="M91" i="5"/>
  <c r="M158" i="5"/>
  <c r="M81" i="5"/>
  <c r="M145" i="5"/>
  <c r="M95" i="5"/>
  <c r="M130" i="5"/>
  <c r="M141" i="5"/>
  <c r="H167" i="5"/>
  <c r="M76" i="5"/>
  <c r="M85" i="5"/>
  <c r="M166" i="5"/>
  <c r="M6" i="5"/>
  <c r="F163" i="5"/>
  <c r="E167" i="5"/>
  <c r="M143" i="5"/>
  <c r="E165" i="5"/>
  <c r="M140" i="5"/>
  <c r="E166" i="5"/>
  <c r="M128" i="5"/>
  <c r="M136" i="5"/>
  <c r="M131" i="5"/>
  <c r="M77" i="5"/>
  <c r="M121" i="5"/>
  <c r="M142" i="5"/>
  <c r="M8" i="5"/>
  <c r="M108" i="5"/>
  <c r="M93" i="5"/>
  <c r="M39" i="5"/>
  <c r="M64" i="5"/>
  <c r="M147" i="5"/>
  <c r="M155" i="5"/>
  <c r="M17" i="5"/>
  <c r="M101" i="5"/>
  <c r="M92" i="5"/>
  <c r="M72" i="5"/>
  <c r="M87" i="5"/>
  <c r="M67" i="5"/>
  <c r="M133" i="5"/>
  <c r="M44" i="5"/>
  <c r="M69" i="5"/>
  <c r="M43" i="5"/>
  <c r="M153" i="5"/>
  <c r="F164" i="5"/>
  <c r="D164" i="5"/>
  <c r="M30" i="5"/>
  <c r="M94" i="5"/>
  <c r="M75" i="5"/>
  <c r="M49" i="5"/>
  <c r="M58" i="5"/>
  <c r="M113" i="5"/>
  <c r="M24" i="5"/>
  <c r="M97" i="5"/>
  <c r="F154" i="6" l="1"/>
  <c r="F153" i="6"/>
  <c r="F152" i="6"/>
  <c r="F151" i="6"/>
  <c r="BJ151" i="6" s="1"/>
  <c r="F150" i="6"/>
  <c r="N142" i="6"/>
  <c r="BV142" i="6"/>
  <c r="BW142" i="6" s="1"/>
  <c r="BJ149" i="6"/>
  <c r="F147" i="6"/>
  <c r="S147" i="6" s="1"/>
  <c r="O142" i="6"/>
  <c r="AR144" i="6"/>
  <c r="AR143" i="6"/>
  <c r="AR142" i="6"/>
  <c r="AJ142" i="6"/>
  <c r="AL142" i="6"/>
  <c r="AN142" i="6" s="1"/>
  <c r="AK142" i="6"/>
  <c r="V154" i="6" l="1"/>
  <c r="AD154" i="6"/>
  <c r="S154" i="6"/>
  <c r="Z154" i="6"/>
  <c r="R154" i="6"/>
  <c r="BJ154" i="6"/>
  <c r="T154" i="6"/>
  <c r="AB154" i="6" s="1"/>
  <c r="G154" i="6"/>
  <c r="U154" i="6"/>
  <c r="AC154" i="6" s="1"/>
  <c r="Y154" i="6"/>
  <c r="G153" i="6"/>
  <c r="AD153" i="6"/>
  <c r="U153" i="6"/>
  <c r="AC153" i="6" s="1"/>
  <c r="Y153" i="6"/>
  <c r="V153" i="6"/>
  <c r="S153" i="6"/>
  <c r="Z153" i="6"/>
  <c r="BJ153" i="6"/>
  <c r="R153" i="6"/>
  <c r="T153" i="6"/>
  <c r="AB153" i="6" s="1"/>
  <c r="G152" i="6"/>
  <c r="R152" i="6"/>
  <c r="AD152" i="6"/>
  <c r="S152" i="6"/>
  <c r="Y152" i="6"/>
  <c r="T152" i="6"/>
  <c r="AB152" i="6" s="1"/>
  <c r="Z152" i="6"/>
  <c r="U152" i="6"/>
  <c r="AC152" i="6" s="1"/>
  <c r="BJ152" i="6"/>
  <c r="V152" i="6"/>
  <c r="G151" i="6"/>
  <c r="R151" i="6"/>
  <c r="AD151" i="6"/>
  <c r="Y151" i="6"/>
  <c r="T151" i="6"/>
  <c r="AB151" i="6" s="1"/>
  <c r="U151" i="6"/>
  <c r="AC151" i="6" s="1"/>
  <c r="S151" i="6"/>
  <c r="V151" i="6"/>
  <c r="Z151" i="6"/>
  <c r="Y150" i="6"/>
  <c r="V150" i="6"/>
  <c r="S150" i="6"/>
  <c r="Z150" i="6"/>
  <c r="R150" i="6"/>
  <c r="G150" i="6"/>
  <c r="AD150" i="6"/>
  <c r="U150" i="6"/>
  <c r="AC150" i="6" s="1"/>
  <c r="T150" i="6"/>
  <c r="AB150" i="6" s="1"/>
  <c r="BJ150" i="6"/>
  <c r="AD149" i="6"/>
  <c r="Y149" i="6"/>
  <c r="Z149" i="6"/>
  <c r="U149" i="6"/>
  <c r="AC149" i="6" s="1"/>
  <c r="V149" i="6"/>
  <c r="S149" i="6"/>
  <c r="T149" i="6"/>
  <c r="AB149" i="6" s="1"/>
  <c r="G149" i="6"/>
  <c r="R149" i="6"/>
  <c r="BJ147" i="6"/>
  <c r="G147" i="6"/>
  <c r="Y147" i="6"/>
  <c r="AD147" i="6"/>
  <c r="R147" i="6"/>
  <c r="V147" i="6"/>
  <c r="U147" i="6"/>
  <c r="AC147" i="6" s="1"/>
  <c r="Z147" i="6"/>
  <c r="T147" i="6"/>
  <c r="AB147" i="6" s="1"/>
  <c r="T142" i="6"/>
  <c r="AB142" i="6" s="1"/>
  <c r="Z142" i="6"/>
  <c r="U142" i="6"/>
  <c r="AC142" i="6" s="1"/>
  <c r="V142" i="6"/>
  <c r="S142" i="6"/>
  <c r="Y142" i="6"/>
  <c r="R142" i="6"/>
  <c r="AD142" i="6"/>
  <c r="AA154" i="6" l="1"/>
  <c r="W154" i="6"/>
  <c r="AA153" i="6"/>
  <c r="W153" i="6"/>
  <c r="W152" i="6"/>
  <c r="AA152" i="6"/>
  <c r="AA151" i="6"/>
  <c r="W151" i="6"/>
  <c r="W150" i="6"/>
  <c r="AA150" i="6"/>
  <c r="AA149" i="6"/>
  <c r="W149" i="6"/>
  <c r="W147" i="6"/>
  <c r="AA147" i="6"/>
  <c r="AA142" i="6"/>
  <c r="W142" i="6"/>
  <c r="C23" i="6" l="1"/>
  <c r="D162" i="5"/>
  <c r="G162" i="5"/>
  <c r="I162" i="5"/>
  <c r="F162" i="5"/>
  <c r="E162" i="5"/>
  <c r="H162" i="5"/>
  <c r="A37" i="6" l="1"/>
  <c r="H11" i="5"/>
  <c r="H10" i="5"/>
  <c r="J133" i="8" l="1"/>
  <c r="J132" i="8"/>
  <c r="J131" i="8"/>
  <c r="J35" i="8" l="1"/>
  <c r="AR130" i="6" l="1"/>
  <c r="AR131" i="6"/>
  <c r="AO3" i="6"/>
  <c r="AR3" i="6" s="1"/>
  <c r="AO4" i="6"/>
  <c r="AR4" i="6" s="1"/>
  <c r="AO5" i="6"/>
  <c r="AR5" i="6" s="1"/>
  <c r="AO6" i="6"/>
  <c r="AR6" i="6" s="1"/>
  <c r="AO7" i="6"/>
  <c r="AP7" i="6" s="1"/>
  <c r="AO8" i="6"/>
  <c r="AP8" i="6" s="1"/>
  <c r="AO9" i="6"/>
  <c r="AR9" i="6" s="1"/>
  <c r="AO10" i="6"/>
  <c r="AR10" i="6" s="1"/>
  <c r="AO11" i="6"/>
  <c r="AR11" i="6" s="1"/>
  <c r="AO12" i="6"/>
  <c r="AR12" i="6" s="1"/>
  <c r="AO13" i="6"/>
  <c r="AP13" i="6" s="1"/>
  <c r="AO14" i="6"/>
  <c r="AP14" i="6" s="1"/>
  <c r="AO15" i="6"/>
  <c r="AR15" i="6" s="1"/>
  <c r="AO16" i="6"/>
  <c r="AR16" i="6" s="1"/>
  <c r="AO17" i="6"/>
  <c r="AR17" i="6" s="1"/>
  <c r="AO18" i="6"/>
  <c r="AR18" i="6" s="1"/>
  <c r="AO19" i="6"/>
  <c r="AP19" i="6" s="1"/>
  <c r="AO20" i="6"/>
  <c r="AP20" i="6" s="1"/>
  <c r="AO21" i="6"/>
  <c r="AR21" i="6" s="1"/>
  <c r="AO22" i="6"/>
  <c r="AR22" i="6" s="1"/>
  <c r="AO23" i="6"/>
  <c r="AR23" i="6" s="1"/>
  <c r="AO24" i="6"/>
  <c r="AR24" i="6" s="1"/>
  <c r="AO25" i="6"/>
  <c r="AP25" i="6" s="1"/>
  <c r="AO26" i="6"/>
  <c r="AP26" i="6" s="1"/>
  <c r="AO27" i="6"/>
  <c r="AR27" i="6" s="1"/>
  <c r="AO28" i="6"/>
  <c r="AR28" i="6" s="1"/>
  <c r="AO29" i="6"/>
  <c r="AR29" i="6" s="1"/>
  <c r="AO30" i="6"/>
  <c r="AR30" i="6" s="1"/>
  <c r="AO31" i="6"/>
  <c r="AP31" i="6" s="1"/>
  <c r="AO32" i="6"/>
  <c r="AP32" i="6" s="1"/>
  <c r="AO33" i="6"/>
  <c r="AR33" i="6" s="1"/>
  <c r="AO34" i="6"/>
  <c r="AR34" i="6" s="1"/>
  <c r="AO35" i="6"/>
  <c r="AR35" i="6" s="1"/>
  <c r="AO36" i="6"/>
  <c r="AR36" i="6" s="1"/>
  <c r="AO37" i="6"/>
  <c r="AP37" i="6" s="1"/>
  <c r="AO38" i="6"/>
  <c r="AP38" i="6" s="1"/>
  <c r="AO39" i="6"/>
  <c r="AR39" i="6" s="1"/>
  <c r="AO40" i="6"/>
  <c r="AR40" i="6" s="1"/>
  <c r="AO41" i="6"/>
  <c r="AR41" i="6" s="1"/>
  <c r="AO42" i="6"/>
  <c r="AR42" i="6" s="1"/>
  <c r="AO43" i="6"/>
  <c r="AP43" i="6" s="1"/>
  <c r="AO44" i="6"/>
  <c r="AP44" i="6" s="1"/>
  <c r="AO45" i="6"/>
  <c r="AR45" i="6" s="1"/>
  <c r="AO46" i="6"/>
  <c r="AR46" i="6" s="1"/>
  <c r="AO47" i="6"/>
  <c r="AR47" i="6" s="1"/>
  <c r="AO48" i="6"/>
  <c r="AR48" i="6" s="1"/>
  <c r="AO49" i="6"/>
  <c r="AP49" i="6" s="1"/>
  <c r="AO50" i="6"/>
  <c r="AP50" i="6" s="1"/>
  <c r="AO51" i="6"/>
  <c r="AR51" i="6" s="1"/>
  <c r="AO52" i="6"/>
  <c r="AR52" i="6" s="1"/>
  <c r="AO53" i="6"/>
  <c r="AR53" i="6" s="1"/>
  <c r="AO54" i="6"/>
  <c r="AR54" i="6" s="1"/>
  <c r="AO55" i="6"/>
  <c r="AP55" i="6" s="1"/>
  <c r="AO56" i="6"/>
  <c r="AP56" i="6" s="1"/>
  <c r="AO57" i="6"/>
  <c r="AR57" i="6" s="1"/>
  <c r="AO58" i="6"/>
  <c r="AR58" i="6" s="1"/>
  <c r="AO59" i="6"/>
  <c r="AR59" i="6" s="1"/>
  <c r="AO60" i="6"/>
  <c r="AR60" i="6" s="1"/>
  <c r="AO61" i="6"/>
  <c r="AP61" i="6" s="1"/>
  <c r="AO62" i="6"/>
  <c r="AP62" i="6" s="1"/>
  <c r="AO63" i="6"/>
  <c r="AR63" i="6" s="1"/>
  <c r="AO64" i="6"/>
  <c r="AR64" i="6" s="1"/>
  <c r="AO65" i="6"/>
  <c r="AR65" i="6" s="1"/>
  <c r="AO66" i="6"/>
  <c r="AP66" i="6" s="1"/>
  <c r="AO67" i="6"/>
  <c r="AP67" i="6" s="1"/>
  <c r="AO68" i="6"/>
  <c r="AP68" i="6" s="1"/>
  <c r="AO69" i="6"/>
  <c r="AR69" i="6" s="1"/>
  <c r="AO70" i="6"/>
  <c r="AR70" i="6" s="1"/>
  <c r="AO71" i="6"/>
  <c r="AR71" i="6" s="1"/>
  <c r="AO72" i="6"/>
  <c r="AP72" i="6" s="1"/>
  <c r="AO73" i="6"/>
  <c r="AP73" i="6" s="1"/>
  <c r="AO74" i="6"/>
  <c r="AP74" i="6" s="1"/>
  <c r="AO75" i="6"/>
  <c r="AR75" i="6" s="1"/>
  <c r="AO76" i="6"/>
  <c r="AR76" i="6" s="1"/>
  <c r="AO77" i="6"/>
  <c r="AP77" i="6" s="1"/>
  <c r="AO78" i="6"/>
  <c r="AR78" i="6" s="1"/>
  <c r="AO79" i="6"/>
  <c r="AP79" i="6" s="1"/>
  <c r="AO80" i="6"/>
  <c r="AP80" i="6" s="1"/>
  <c r="AO81" i="6"/>
  <c r="AR81" i="6" s="1"/>
  <c r="AO82" i="6"/>
  <c r="AR82" i="6" s="1"/>
  <c r="AO83" i="6"/>
  <c r="AR83" i="6" s="1"/>
  <c r="AO84" i="6"/>
  <c r="AR84" i="6" s="1"/>
  <c r="AO85" i="6"/>
  <c r="AP85" i="6" s="1"/>
  <c r="AO86" i="6"/>
  <c r="AP86" i="6" s="1"/>
  <c r="AO87" i="6"/>
  <c r="AR87" i="6" s="1"/>
  <c r="AO88" i="6"/>
  <c r="AR88" i="6" s="1"/>
  <c r="AO89" i="6"/>
  <c r="AR89" i="6" s="1"/>
  <c r="AO90" i="6"/>
  <c r="AP90" i="6" s="1"/>
  <c r="AO91" i="6"/>
  <c r="AP91" i="6" s="1"/>
  <c r="AO92" i="6"/>
  <c r="AP92" i="6" s="1"/>
  <c r="AO93" i="6"/>
  <c r="AR93" i="6" s="1"/>
  <c r="AO94" i="6"/>
  <c r="AR94" i="6" s="1"/>
  <c r="AO95" i="6"/>
  <c r="AP95" i="6" s="1"/>
  <c r="AO96" i="6"/>
  <c r="AR96" i="6" s="1"/>
  <c r="AO97" i="6"/>
  <c r="AP97" i="6" s="1"/>
  <c r="AO98" i="6"/>
  <c r="AP98" i="6" s="1"/>
  <c r="AO99" i="6"/>
  <c r="AR99" i="6" s="1"/>
  <c r="AO100" i="6"/>
  <c r="AR100" i="6" s="1"/>
  <c r="AO101" i="6"/>
  <c r="AR101" i="6" s="1"/>
  <c r="AO102" i="6"/>
  <c r="AP102" i="6" s="1"/>
  <c r="AO103" i="6"/>
  <c r="AP103" i="6" s="1"/>
  <c r="AO104" i="6"/>
  <c r="AP104" i="6" s="1"/>
  <c r="AO105" i="6"/>
  <c r="AR105" i="6" s="1"/>
  <c r="AO106" i="6"/>
  <c r="AR106" i="6" s="1"/>
  <c r="AO107" i="6"/>
  <c r="AP107" i="6" s="1"/>
  <c r="AO108" i="6"/>
  <c r="AP108" i="6" s="1"/>
  <c r="AO109" i="6"/>
  <c r="AP109" i="6" s="1"/>
  <c r="AO110" i="6"/>
  <c r="AP110" i="6" s="1"/>
  <c r="AO111" i="6"/>
  <c r="AR111" i="6" s="1"/>
  <c r="AO112" i="6"/>
  <c r="AR112" i="6" s="1"/>
  <c r="AO113" i="6"/>
  <c r="AR113" i="6" s="1"/>
  <c r="AO114" i="6"/>
  <c r="AR114" i="6" s="1"/>
  <c r="AO115" i="6"/>
  <c r="AP115" i="6" s="1"/>
  <c r="AO116" i="6"/>
  <c r="AP116" i="6" s="1"/>
  <c r="AO117" i="6"/>
  <c r="AR117" i="6" s="1"/>
  <c r="AO118" i="6"/>
  <c r="AR118" i="6" s="1"/>
  <c r="AO119" i="6"/>
  <c r="AP119" i="6" s="1"/>
  <c r="AO120" i="6"/>
  <c r="AR120" i="6" s="1"/>
  <c r="AO121" i="6"/>
  <c r="AP121" i="6" s="1"/>
  <c r="AO122" i="6"/>
  <c r="AP122" i="6" s="1"/>
  <c r="AO123" i="6"/>
  <c r="AR123" i="6" s="1"/>
  <c r="AO124" i="6"/>
  <c r="AR124" i="6" s="1"/>
  <c r="AO125" i="6"/>
  <c r="AR125" i="6" s="1"/>
  <c r="AO126" i="6"/>
  <c r="AP126" i="6" s="1"/>
  <c r="AO127" i="6"/>
  <c r="AP127" i="6" s="1"/>
  <c r="AO128" i="6"/>
  <c r="AP128" i="6" s="1"/>
  <c r="AO129" i="6"/>
  <c r="AR129" i="6" s="1"/>
  <c r="AO2" i="6"/>
  <c r="AR2" i="6" s="1"/>
  <c r="AP42" i="6" l="1"/>
  <c r="AP54" i="6"/>
  <c r="AP36" i="6"/>
  <c r="AR126" i="6"/>
  <c r="AP120" i="6"/>
  <c r="AP24" i="6"/>
  <c r="AR108" i="6"/>
  <c r="AP84" i="6"/>
  <c r="AP18" i="6"/>
  <c r="AR90" i="6"/>
  <c r="AP60" i="6"/>
  <c r="AP6" i="6"/>
  <c r="AR72" i="6"/>
  <c r="AP59" i="6"/>
  <c r="AP41" i="6"/>
  <c r="AP23" i="6"/>
  <c r="AP5" i="6"/>
  <c r="AR127" i="6"/>
  <c r="AR109" i="6"/>
  <c r="AR91" i="6"/>
  <c r="AR73" i="6"/>
  <c r="AR55" i="6"/>
  <c r="AR37" i="6"/>
  <c r="AR19" i="6"/>
  <c r="AP114" i="6"/>
  <c r="AP78" i="6"/>
  <c r="AP53" i="6"/>
  <c r="AP35" i="6"/>
  <c r="AP17" i="6"/>
  <c r="AR121" i="6"/>
  <c r="AR103" i="6"/>
  <c r="AR85" i="6"/>
  <c r="AR67" i="6"/>
  <c r="AR49" i="6"/>
  <c r="AR31" i="6"/>
  <c r="AR13" i="6"/>
  <c r="AP48" i="6"/>
  <c r="AP30" i="6"/>
  <c r="AP12" i="6"/>
  <c r="AR102" i="6"/>
  <c r="AR66" i="6"/>
  <c r="AP47" i="6"/>
  <c r="AP29" i="6"/>
  <c r="AP11" i="6"/>
  <c r="AR115" i="6"/>
  <c r="AR97" i="6"/>
  <c r="AR79" i="6"/>
  <c r="AR61" i="6"/>
  <c r="AR43" i="6"/>
  <c r="AR25" i="6"/>
  <c r="AR7" i="6"/>
  <c r="AP96" i="6"/>
  <c r="AR128" i="6"/>
  <c r="AR122" i="6"/>
  <c r="AR116" i="6"/>
  <c r="AR110" i="6"/>
  <c r="AR104" i="6"/>
  <c r="AR98" i="6"/>
  <c r="AR92" i="6"/>
  <c r="AR86" i="6"/>
  <c r="AR80" i="6"/>
  <c r="AR74" i="6"/>
  <c r="AR68" i="6"/>
  <c r="AR62" i="6"/>
  <c r="AR56" i="6"/>
  <c r="AR50" i="6"/>
  <c r="AR44" i="6"/>
  <c r="AR38" i="6"/>
  <c r="AR32" i="6"/>
  <c r="AR26" i="6"/>
  <c r="AR20" i="6"/>
  <c r="AR14" i="6"/>
  <c r="AR8" i="6"/>
  <c r="AP125" i="6"/>
  <c r="AP113" i="6"/>
  <c r="AP101" i="6"/>
  <c r="AP89" i="6"/>
  <c r="AP83" i="6"/>
  <c r="AP71" i="6"/>
  <c r="AP65" i="6"/>
  <c r="AP2" i="6"/>
  <c r="AP124" i="6"/>
  <c r="AP118" i="6"/>
  <c r="AP112" i="6"/>
  <c r="AP106" i="6"/>
  <c r="AP100" i="6"/>
  <c r="AP94" i="6"/>
  <c r="AP88" i="6"/>
  <c r="AP82" i="6"/>
  <c r="AP76" i="6"/>
  <c r="AP70" i="6"/>
  <c r="AP64" i="6"/>
  <c r="AP58" i="6"/>
  <c r="AP52" i="6"/>
  <c r="AP46" i="6"/>
  <c r="AP40" i="6"/>
  <c r="AP34" i="6"/>
  <c r="AP28" i="6"/>
  <c r="AP22" i="6"/>
  <c r="AP16" i="6"/>
  <c r="AP10" i="6"/>
  <c r="AP4" i="6"/>
  <c r="AR119" i="6"/>
  <c r="AR107" i="6"/>
  <c r="AR95" i="6"/>
  <c r="AR77" i="6"/>
  <c r="AP129" i="6"/>
  <c r="AP123" i="6"/>
  <c r="AP117" i="6"/>
  <c r="AP111" i="6"/>
  <c r="AP105" i="6"/>
  <c r="AP99" i="6"/>
  <c r="AP93" i="6"/>
  <c r="AP87" i="6"/>
  <c r="AP81" i="6"/>
  <c r="AP75" i="6"/>
  <c r="AP69" i="6"/>
  <c r="AP63" i="6"/>
  <c r="AP57" i="6"/>
  <c r="AP51" i="6"/>
  <c r="AP45" i="6"/>
  <c r="AP39" i="6"/>
  <c r="AP33" i="6"/>
  <c r="AP27" i="6"/>
  <c r="AP21" i="6"/>
  <c r="AP15" i="6"/>
  <c r="AP9" i="6"/>
  <c r="AP3" i="6"/>
  <c r="BF141" i="6"/>
  <c r="BG140" i="6"/>
  <c r="BF140" i="6"/>
  <c r="BG139" i="6"/>
  <c r="BF139" i="6"/>
  <c r="BG138" i="6"/>
  <c r="BF138" i="6"/>
  <c r="H161" i="5"/>
  <c r="F145" i="6" l="1"/>
  <c r="BJ145" i="6" s="1"/>
  <c r="F146" i="6"/>
  <c r="I161" i="5"/>
  <c r="G160" i="5"/>
  <c r="F161" i="5"/>
  <c r="I159" i="5"/>
  <c r="H160" i="5"/>
  <c r="F160" i="5"/>
  <c r="E159" i="5"/>
  <c r="I160" i="5"/>
  <c r="D160" i="5"/>
  <c r="E161" i="5"/>
  <c r="H159" i="5"/>
  <c r="F159" i="5"/>
  <c r="G159" i="5"/>
  <c r="D159" i="5"/>
  <c r="G161" i="5"/>
  <c r="E160" i="5"/>
  <c r="D161" i="5"/>
  <c r="BJ146" i="6" l="1"/>
  <c r="U146" i="6"/>
  <c r="F141" i="6"/>
  <c r="F139" i="6"/>
  <c r="M3" i="6"/>
  <c r="BV3" i="6" s="1"/>
  <c r="BW3" i="6" s="1"/>
  <c r="M4" i="6"/>
  <c r="BV4" i="6" s="1"/>
  <c r="BW4" i="6" s="1"/>
  <c r="M5" i="6"/>
  <c r="BV5" i="6" s="1"/>
  <c r="BW5" i="6" s="1"/>
  <c r="M6" i="6"/>
  <c r="BV6" i="6" s="1"/>
  <c r="BW6" i="6" s="1"/>
  <c r="M7" i="6"/>
  <c r="BV7" i="6" s="1"/>
  <c r="BW7" i="6" s="1"/>
  <c r="M8" i="6"/>
  <c r="BV8" i="6" s="1"/>
  <c r="BW8" i="6" s="1"/>
  <c r="M9" i="6"/>
  <c r="BV9" i="6" s="1"/>
  <c r="BW9" i="6" s="1"/>
  <c r="M10" i="6"/>
  <c r="M11" i="6"/>
  <c r="BV11" i="6" s="1"/>
  <c r="BW11" i="6" s="1"/>
  <c r="M12" i="6"/>
  <c r="BV12" i="6" s="1"/>
  <c r="BW12" i="6" s="1"/>
  <c r="M13" i="6"/>
  <c r="BV13" i="6" s="1"/>
  <c r="BW13" i="6" s="1"/>
  <c r="M14" i="6"/>
  <c r="BV14" i="6" s="1"/>
  <c r="BW14" i="6" s="1"/>
  <c r="M15" i="6"/>
  <c r="BV15" i="6" s="1"/>
  <c r="BW15" i="6" s="1"/>
  <c r="M16" i="6"/>
  <c r="BV16" i="6" s="1"/>
  <c r="BW16" i="6" s="1"/>
  <c r="M17" i="6"/>
  <c r="BV17" i="6" s="1"/>
  <c r="BW17" i="6" s="1"/>
  <c r="M18" i="6"/>
  <c r="M19" i="6"/>
  <c r="BV19" i="6" s="1"/>
  <c r="BW19" i="6" s="1"/>
  <c r="M20" i="6"/>
  <c r="BV20" i="6" s="1"/>
  <c r="BW20" i="6" s="1"/>
  <c r="M21" i="6"/>
  <c r="BV21" i="6" s="1"/>
  <c r="BW21" i="6" s="1"/>
  <c r="M22" i="6"/>
  <c r="BV22" i="6" s="1"/>
  <c r="BW22" i="6" s="1"/>
  <c r="M23" i="6"/>
  <c r="BV23" i="6" s="1"/>
  <c r="BW23" i="6" s="1"/>
  <c r="M24" i="6"/>
  <c r="BV24" i="6" s="1"/>
  <c r="BW24" i="6" s="1"/>
  <c r="M25" i="6"/>
  <c r="BV25" i="6" s="1"/>
  <c r="BW25" i="6" s="1"/>
  <c r="M26" i="6"/>
  <c r="BV26" i="6" s="1"/>
  <c r="BW26" i="6" s="1"/>
  <c r="M27" i="6"/>
  <c r="BV27" i="6" s="1"/>
  <c r="BW27" i="6" s="1"/>
  <c r="M28" i="6"/>
  <c r="BV28" i="6" s="1"/>
  <c r="BW28" i="6" s="1"/>
  <c r="M29" i="6"/>
  <c r="BV29" i="6" s="1"/>
  <c r="BW29" i="6" s="1"/>
  <c r="M30" i="6"/>
  <c r="BV30" i="6" s="1"/>
  <c r="BW30" i="6" s="1"/>
  <c r="M31" i="6"/>
  <c r="BV31" i="6" s="1"/>
  <c r="BW31" i="6" s="1"/>
  <c r="M32" i="6"/>
  <c r="BV32" i="6" s="1"/>
  <c r="BW32" i="6" s="1"/>
  <c r="M33" i="6"/>
  <c r="BV33" i="6" s="1"/>
  <c r="BW33" i="6" s="1"/>
  <c r="M34" i="6"/>
  <c r="BV34" i="6" s="1"/>
  <c r="BW34" i="6" s="1"/>
  <c r="M35" i="6"/>
  <c r="BV35" i="6" s="1"/>
  <c r="BW35" i="6" s="1"/>
  <c r="M36" i="6"/>
  <c r="BV36" i="6" s="1"/>
  <c r="BW36" i="6" s="1"/>
  <c r="M37" i="6"/>
  <c r="M38" i="6"/>
  <c r="BV38" i="6" s="1"/>
  <c r="BW38" i="6" s="1"/>
  <c r="M39" i="6"/>
  <c r="BV39" i="6" s="1"/>
  <c r="BW39" i="6" s="1"/>
  <c r="M40" i="6"/>
  <c r="BV40" i="6" s="1"/>
  <c r="BW40" i="6" s="1"/>
  <c r="M41" i="6"/>
  <c r="BV41" i="6" s="1"/>
  <c r="BW41" i="6" s="1"/>
  <c r="M42" i="6"/>
  <c r="BV42" i="6" s="1"/>
  <c r="BW42" i="6" s="1"/>
  <c r="M43" i="6"/>
  <c r="BV43" i="6" s="1"/>
  <c r="BW43" i="6" s="1"/>
  <c r="M44" i="6"/>
  <c r="BV44" i="6" s="1"/>
  <c r="BW44" i="6" s="1"/>
  <c r="M45" i="6"/>
  <c r="BV45" i="6" s="1"/>
  <c r="BW45" i="6" s="1"/>
  <c r="M46" i="6"/>
  <c r="M47" i="6"/>
  <c r="M48" i="6"/>
  <c r="BV48" i="6" s="1"/>
  <c r="BW48" i="6" s="1"/>
  <c r="M49" i="6"/>
  <c r="BV49" i="6" s="1"/>
  <c r="BW49" i="6" s="1"/>
  <c r="M50" i="6"/>
  <c r="BV50" i="6" s="1"/>
  <c r="BW50" i="6" s="1"/>
  <c r="M51" i="6"/>
  <c r="M52" i="6"/>
  <c r="BV52" i="6" s="1"/>
  <c r="BW52" i="6" s="1"/>
  <c r="M53" i="6"/>
  <c r="BV53" i="6" s="1"/>
  <c r="BW53" i="6" s="1"/>
  <c r="M54" i="6"/>
  <c r="BV54" i="6" s="1"/>
  <c r="BW54" i="6" s="1"/>
  <c r="M55" i="6"/>
  <c r="BV55" i="6" s="1"/>
  <c r="BW55" i="6" s="1"/>
  <c r="M56" i="6"/>
  <c r="BV56" i="6" s="1"/>
  <c r="BW56" i="6" s="1"/>
  <c r="M57" i="6"/>
  <c r="BV57" i="6" s="1"/>
  <c r="BW57" i="6" s="1"/>
  <c r="M58" i="6"/>
  <c r="BV58" i="6" s="1"/>
  <c r="BW58" i="6" s="1"/>
  <c r="M59" i="6"/>
  <c r="M60" i="6"/>
  <c r="BV60" i="6" s="1"/>
  <c r="BW60" i="6" s="1"/>
  <c r="M61" i="6"/>
  <c r="BV61" i="6" s="1"/>
  <c r="BW61" i="6" s="1"/>
  <c r="M62" i="6"/>
  <c r="BV62" i="6" s="1"/>
  <c r="BW62" i="6" s="1"/>
  <c r="M63" i="6"/>
  <c r="BV63" i="6" s="1"/>
  <c r="BW63" i="6" s="1"/>
  <c r="M64" i="6"/>
  <c r="BV64" i="6" s="1"/>
  <c r="BW64" i="6" s="1"/>
  <c r="M65" i="6"/>
  <c r="BV65" i="6" s="1"/>
  <c r="BW65" i="6" s="1"/>
  <c r="M66" i="6"/>
  <c r="BV66" i="6" s="1"/>
  <c r="BW66" i="6" s="1"/>
  <c r="M67" i="6"/>
  <c r="BV67" i="6" s="1"/>
  <c r="BW67" i="6" s="1"/>
  <c r="M68" i="6"/>
  <c r="BV68" i="6" s="1"/>
  <c r="BW68" i="6" s="1"/>
  <c r="M69" i="6"/>
  <c r="BV69" i="6" s="1"/>
  <c r="BW69" i="6" s="1"/>
  <c r="M70" i="6"/>
  <c r="BV70" i="6" s="1"/>
  <c r="BW70" i="6" s="1"/>
  <c r="M71" i="6"/>
  <c r="BV71" i="6" s="1"/>
  <c r="BW71" i="6" s="1"/>
  <c r="M72" i="6"/>
  <c r="BV72" i="6" s="1"/>
  <c r="BW72" i="6" s="1"/>
  <c r="M73" i="6"/>
  <c r="BV73" i="6" s="1"/>
  <c r="BW73" i="6" s="1"/>
  <c r="M74" i="6"/>
  <c r="BV74" i="6" s="1"/>
  <c r="BW74" i="6" s="1"/>
  <c r="M75" i="6"/>
  <c r="BV75" i="6" s="1"/>
  <c r="BW75" i="6" s="1"/>
  <c r="M76" i="6"/>
  <c r="BV76" i="6" s="1"/>
  <c r="BW76" i="6" s="1"/>
  <c r="M77" i="6"/>
  <c r="BV77" i="6" s="1"/>
  <c r="BW77" i="6" s="1"/>
  <c r="M78" i="6"/>
  <c r="BV78" i="6" s="1"/>
  <c r="BW78" i="6" s="1"/>
  <c r="M79" i="6"/>
  <c r="BV79" i="6" s="1"/>
  <c r="BW79" i="6" s="1"/>
  <c r="M80" i="6"/>
  <c r="BV80" i="6" s="1"/>
  <c r="BW80" i="6" s="1"/>
  <c r="M81" i="6"/>
  <c r="BV81" i="6" s="1"/>
  <c r="BW81" i="6" s="1"/>
  <c r="M82" i="6"/>
  <c r="BV82" i="6" s="1"/>
  <c r="BW82" i="6" s="1"/>
  <c r="M83" i="6"/>
  <c r="BV83" i="6" s="1"/>
  <c r="BW83" i="6" s="1"/>
  <c r="M84" i="6"/>
  <c r="M85" i="6"/>
  <c r="BV85" i="6" s="1"/>
  <c r="BW85" i="6" s="1"/>
  <c r="M86" i="6"/>
  <c r="BV86" i="6" s="1"/>
  <c r="BW86" i="6" s="1"/>
  <c r="M87" i="6"/>
  <c r="BV87" i="6" s="1"/>
  <c r="BW87" i="6" s="1"/>
  <c r="M88" i="6"/>
  <c r="BV88" i="6" s="1"/>
  <c r="BW88" i="6" s="1"/>
  <c r="M89" i="6"/>
  <c r="BV89" i="6" s="1"/>
  <c r="BW89" i="6" s="1"/>
  <c r="M90" i="6"/>
  <c r="BV90" i="6" s="1"/>
  <c r="BW90" i="6" s="1"/>
  <c r="M91" i="6"/>
  <c r="BV91" i="6" s="1"/>
  <c r="BW91" i="6" s="1"/>
  <c r="M92" i="6"/>
  <c r="BV92" i="6" s="1"/>
  <c r="BW92" i="6" s="1"/>
  <c r="M93" i="6"/>
  <c r="M94" i="6"/>
  <c r="BV94" i="6" s="1"/>
  <c r="BW94" i="6" s="1"/>
  <c r="M95" i="6"/>
  <c r="BV95" i="6" s="1"/>
  <c r="BW95" i="6" s="1"/>
  <c r="M96" i="6"/>
  <c r="BV96" i="6" s="1"/>
  <c r="BW96" i="6" s="1"/>
  <c r="M97" i="6"/>
  <c r="BV97" i="6" s="1"/>
  <c r="BW97" i="6" s="1"/>
  <c r="M98" i="6"/>
  <c r="M99" i="6"/>
  <c r="BV99" i="6" s="1"/>
  <c r="BW99" i="6" s="1"/>
  <c r="M100" i="6"/>
  <c r="M101" i="6"/>
  <c r="M102" i="6"/>
  <c r="BV102" i="6" s="1"/>
  <c r="BW102" i="6" s="1"/>
  <c r="M103" i="6"/>
  <c r="BV103" i="6" s="1"/>
  <c r="BW103" i="6" s="1"/>
  <c r="M104" i="6"/>
  <c r="M105" i="6"/>
  <c r="BV105" i="6" s="1"/>
  <c r="BW105" i="6" s="1"/>
  <c r="M106" i="6"/>
  <c r="BV106" i="6" s="1"/>
  <c r="BW106" i="6" s="1"/>
  <c r="M107" i="6"/>
  <c r="M108" i="6"/>
  <c r="BV108" i="6" s="1"/>
  <c r="BW108" i="6" s="1"/>
  <c r="M109" i="6"/>
  <c r="M110" i="6"/>
  <c r="BV110" i="6" s="1"/>
  <c r="BW110" i="6" s="1"/>
  <c r="M111" i="6"/>
  <c r="BV111" i="6" s="1"/>
  <c r="BW111" i="6" s="1"/>
  <c r="M112" i="6"/>
  <c r="M113" i="6"/>
  <c r="M114" i="6"/>
  <c r="M115" i="6"/>
  <c r="M116" i="6"/>
  <c r="M117" i="6"/>
  <c r="M118" i="6"/>
  <c r="M119" i="6"/>
  <c r="M120" i="6"/>
  <c r="M121" i="6"/>
  <c r="M122" i="6"/>
  <c r="M123" i="6"/>
  <c r="M124" i="6"/>
  <c r="M125" i="6"/>
  <c r="M126" i="6"/>
  <c r="BV126" i="6" s="1"/>
  <c r="BW126" i="6" s="1"/>
  <c r="M127" i="6"/>
  <c r="BV127" i="6" s="1"/>
  <c r="BW127" i="6" s="1"/>
  <c r="M128" i="6"/>
  <c r="M129" i="6"/>
  <c r="M130" i="6"/>
  <c r="BV130" i="6" s="1"/>
  <c r="BW130" i="6" s="1"/>
  <c r="M131" i="6"/>
  <c r="BV131" i="6" s="1"/>
  <c r="BW131" i="6" s="1"/>
  <c r="M132" i="6"/>
  <c r="BV132" i="6" s="1"/>
  <c r="BW132" i="6" s="1"/>
  <c r="M133" i="6"/>
  <c r="M134" i="6"/>
  <c r="M135" i="6"/>
  <c r="M136" i="6"/>
  <c r="BV136" i="6" s="1"/>
  <c r="BW136" i="6" s="1"/>
  <c r="M137" i="6"/>
  <c r="M138" i="6"/>
  <c r="BV138" i="6" s="1"/>
  <c r="BW138" i="6" s="1"/>
  <c r="M139" i="6"/>
  <c r="M140" i="6"/>
  <c r="BV140" i="6" s="1"/>
  <c r="BW140" i="6" s="1"/>
  <c r="M141" i="6"/>
  <c r="M143" i="6"/>
  <c r="M144" i="6"/>
  <c r="M145" i="6"/>
  <c r="M146" i="6"/>
  <c r="M2" i="6"/>
  <c r="BV2" i="6" s="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6" i="6"/>
  <c r="A2" i="6"/>
  <c r="O143" i="6" l="1"/>
  <c r="BV143" i="6"/>
  <c r="BW143" i="6" s="1"/>
  <c r="BV118" i="6"/>
  <c r="BW118" i="6" s="1"/>
  <c r="AN118" i="6"/>
  <c r="O100" i="6"/>
  <c r="AN100" i="6"/>
  <c r="BV100" i="6"/>
  <c r="BW100" i="6" s="1"/>
  <c r="O46" i="6"/>
  <c r="BV46" i="6"/>
  <c r="BW46" i="6" s="1"/>
  <c r="AN46" i="6"/>
  <c r="BV129" i="6"/>
  <c r="BW129" i="6" s="1"/>
  <c r="O93" i="6"/>
  <c r="BV93" i="6"/>
  <c r="BW93" i="6" s="1"/>
  <c r="AN93" i="6"/>
  <c r="AN51" i="6"/>
  <c r="BV51" i="6"/>
  <c r="BW51" i="6" s="1"/>
  <c r="O10" i="6"/>
  <c r="BV10" i="6"/>
  <c r="BW10" i="6" s="1"/>
  <c r="N135" i="6"/>
  <c r="BV135" i="6"/>
  <c r="BW135" i="6" s="1"/>
  <c r="O134" i="6"/>
  <c r="AN134" i="6"/>
  <c r="BV134" i="6"/>
  <c r="BW134" i="6" s="1"/>
  <c r="O128" i="6"/>
  <c r="AN128" i="6"/>
  <c r="BV128" i="6"/>
  <c r="BW128" i="6" s="1"/>
  <c r="BV122" i="6"/>
  <c r="BW122" i="6" s="1"/>
  <c r="AN122" i="6"/>
  <c r="O116" i="6"/>
  <c r="BV116" i="6"/>
  <c r="BW116" i="6" s="1"/>
  <c r="O104" i="6"/>
  <c r="AN104" i="6"/>
  <c r="BV104" i="6"/>
  <c r="BW104" i="6" s="1"/>
  <c r="O98" i="6"/>
  <c r="BV98" i="6"/>
  <c r="BW98" i="6" s="1"/>
  <c r="AN98" i="6"/>
  <c r="AN124" i="6"/>
  <c r="BV124" i="6"/>
  <c r="BW124" i="6" s="1"/>
  <c r="BV117" i="6"/>
  <c r="BW117" i="6" s="1"/>
  <c r="AN146" i="6"/>
  <c r="BV146" i="6"/>
  <c r="BW146" i="6" s="1"/>
  <c r="O139" i="6"/>
  <c r="BV139" i="6"/>
  <c r="BW139" i="6" s="1"/>
  <c r="N133" i="6"/>
  <c r="BV133" i="6"/>
  <c r="BW133" i="6" s="1"/>
  <c r="BV121" i="6"/>
  <c r="BW121" i="6" s="1"/>
  <c r="AN121" i="6"/>
  <c r="AN115" i="6"/>
  <c r="BV115" i="6"/>
  <c r="BW115" i="6" s="1"/>
  <c r="O109" i="6"/>
  <c r="BV109" i="6"/>
  <c r="BW109" i="6" s="1"/>
  <c r="AN109" i="6"/>
  <c r="O37" i="6"/>
  <c r="BV37" i="6"/>
  <c r="BW37" i="6" s="1"/>
  <c r="AN37" i="6"/>
  <c r="O112" i="6"/>
  <c r="BV112" i="6"/>
  <c r="BW112" i="6" s="1"/>
  <c r="AN112" i="6"/>
  <c r="BV141" i="6"/>
  <c r="BW141" i="6" s="1"/>
  <c r="AN141" i="6"/>
  <c r="N123" i="6"/>
  <c r="BV123" i="6"/>
  <c r="BW123" i="6" s="1"/>
  <c r="AN145" i="6"/>
  <c r="BV145" i="6"/>
  <c r="BW145" i="6" s="1"/>
  <c r="N120" i="6"/>
  <c r="BV120" i="6"/>
  <c r="BW120" i="6" s="1"/>
  <c r="N114" i="6"/>
  <c r="BV114" i="6"/>
  <c r="BW114" i="6" s="1"/>
  <c r="O84" i="6"/>
  <c r="BV84" i="6"/>
  <c r="BW84" i="6" s="1"/>
  <c r="AN84" i="6"/>
  <c r="O18" i="6"/>
  <c r="BV18" i="6"/>
  <c r="BW18" i="6" s="1"/>
  <c r="O144" i="6"/>
  <c r="BV144" i="6"/>
  <c r="BW144" i="6" s="1"/>
  <c r="O137" i="6"/>
  <c r="BV137" i="6"/>
  <c r="BW137" i="6" s="1"/>
  <c r="AN137" i="6"/>
  <c r="AN125" i="6"/>
  <c r="BV125" i="6"/>
  <c r="BW125" i="6" s="1"/>
  <c r="N119" i="6"/>
  <c r="BV119" i="6"/>
  <c r="BW119" i="6" s="1"/>
  <c r="N113" i="6"/>
  <c r="BV113" i="6"/>
  <c r="BW113" i="6" s="1"/>
  <c r="O107" i="6"/>
  <c r="AN107" i="6"/>
  <c r="BV107" i="6"/>
  <c r="BW107" i="6" s="1"/>
  <c r="O101" i="6"/>
  <c r="AN101" i="6"/>
  <c r="BV101" i="6"/>
  <c r="BW101" i="6" s="1"/>
  <c r="O59" i="6"/>
  <c r="AN59" i="6"/>
  <c r="BV59" i="6"/>
  <c r="BW59" i="6" s="1"/>
  <c r="O47" i="6"/>
  <c r="BV47" i="6"/>
  <c r="BW47" i="6" s="1"/>
  <c r="AN47" i="6"/>
  <c r="O146" i="6"/>
  <c r="N146" i="6"/>
  <c r="O145" i="6"/>
  <c r="N145" i="6"/>
  <c r="G139" i="6"/>
  <c r="BJ139" i="6"/>
  <c r="G141" i="6"/>
  <c r="BJ141" i="6"/>
  <c r="O115" i="6"/>
  <c r="N115" i="6"/>
  <c r="O121" i="6"/>
  <c r="N121" i="6"/>
  <c r="O124" i="6"/>
  <c r="N124" i="6"/>
  <c r="O118" i="6"/>
  <c r="N118" i="6"/>
  <c r="N117" i="6"/>
  <c r="O125" i="6"/>
  <c r="N125" i="6"/>
  <c r="O122" i="6"/>
  <c r="N122" i="6"/>
  <c r="O141" i="6"/>
  <c r="BE145" i="6"/>
  <c r="BE146" i="6"/>
  <c r="N138" i="6"/>
  <c r="N144" i="6"/>
  <c r="N137" i="6"/>
  <c r="N143" i="6"/>
  <c r="N136" i="6"/>
  <c r="N134" i="6"/>
  <c r="N140" i="6"/>
  <c r="N139" i="6"/>
  <c r="N141" i="6"/>
  <c r="BE84" i="6"/>
  <c r="BE42" i="6"/>
  <c r="BE12" i="6"/>
  <c r="BE119" i="6"/>
  <c r="BE65" i="6"/>
  <c r="BE41" i="6"/>
  <c r="BE29" i="6"/>
  <c r="BE23" i="6"/>
  <c r="BE17" i="6"/>
  <c r="BE11" i="6"/>
  <c r="BE5" i="6"/>
  <c r="BE132" i="6"/>
  <c r="BE114" i="6"/>
  <c r="BE78" i="6"/>
  <c r="BE60" i="6"/>
  <c r="BE48" i="6"/>
  <c r="BE18" i="6"/>
  <c r="BE131" i="6"/>
  <c r="BE101" i="6"/>
  <c r="BE77" i="6"/>
  <c r="BE59" i="6"/>
  <c r="BE53" i="6"/>
  <c r="BE35" i="6"/>
  <c r="BE136" i="6"/>
  <c r="BE130" i="6"/>
  <c r="BE124" i="6"/>
  <c r="BE118" i="6"/>
  <c r="BE112" i="6"/>
  <c r="BE106" i="6"/>
  <c r="BE100" i="6"/>
  <c r="BE94" i="6"/>
  <c r="BE88" i="6"/>
  <c r="BE82" i="6"/>
  <c r="BE76" i="6"/>
  <c r="BE70" i="6"/>
  <c r="BE64" i="6"/>
  <c r="BE58" i="6"/>
  <c r="BE52" i="6"/>
  <c r="BE46" i="6"/>
  <c r="BE40" i="6"/>
  <c r="BE34" i="6"/>
  <c r="BE28" i="6"/>
  <c r="BE22" i="6"/>
  <c r="BE16" i="6"/>
  <c r="BE10" i="6"/>
  <c r="BE4" i="6"/>
  <c r="BE108" i="6"/>
  <c r="BE66" i="6"/>
  <c r="BE36" i="6"/>
  <c r="BE6" i="6"/>
  <c r="BE125" i="6"/>
  <c r="BE95" i="6"/>
  <c r="BE71" i="6"/>
  <c r="BE47" i="6"/>
  <c r="BE141" i="6"/>
  <c r="BE135" i="6"/>
  <c r="BE129" i="6"/>
  <c r="BE123" i="6"/>
  <c r="BE117" i="6"/>
  <c r="BE111" i="6"/>
  <c r="BE105" i="6"/>
  <c r="BE99" i="6"/>
  <c r="BE93" i="6"/>
  <c r="BE87" i="6"/>
  <c r="BE81" i="6"/>
  <c r="BE75" i="6"/>
  <c r="BE69" i="6"/>
  <c r="BE63" i="6"/>
  <c r="BE57" i="6"/>
  <c r="BE51" i="6"/>
  <c r="BE45" i="6"/>
  <c r="BE39" i="6"/>
  <c r="BE33" i="6"/>
  <c r="BE27" i="6"/>
  <c r="BE21" i="6"/>
  <c r="BE9" i="6"/>
  <c r="BE3" i="6"/>
  <c r="BE138" i="6"/>
  <c r="BE120" i="6"/>
  <c r="BE96" i="6"/>
  <c r="BE90" i="6"/>
  <c r="BE30" i="6"/>
  <c r="BE137" i="6"/>
  <c r="BE107" i="6"/>
  <c r="BE89" i="6"/>
  <c r="BE140" i="6"/>
  <c r="BE134" i="6"/>
  <c r="BE128" i="6"/>
  <c r="BE122" i="6"/>
  <c r="BE116" i="6"/>
  <c r="BE110" i="6"/>
  <c r="BE104" i="6"/>
  <c r="BE98" i="6"/>
  <c r="BE92" i="6"/>
  <c r="BE86" i="6"/>
  <c r="BE80" i="6"/>
  <c r="BE74" i="6"/>
  <c r="BE68" i="6"/>
  <c r="BE62" i="6"/>
  <c r="BE56" i="6"/>
  <c r="BE50" i="6"/>
  <c r="BE44" i="6"/>
  <c r="BE38" i="6"/>
  <c r="BE32" i="6"/>
  <c r="BE26" i="6"/>
  <c r="BE20" i="6"/>
  <c r="BE14" i="6"/>
  <c r="BE8" i="6"/>
  <c r="BE126" i="6"/>
  <c r="BE102" i="6"/>
  <c r="BE72" i="6"/>
  <c r="BE54" i="6"/>
  <c r="BE24" i="6"/>
  <c r="BE113" i="6"/>
  <c r="BE83" i="6"/>
  <c r="BE2" i="6"/>
  <c r="BE139" i="6"/>
  <c r="BE133" i="6"/>
  <c r="BE127" i="6"/>
  <c r="BE121" i="6"/>
  <c r="BE115" i="6"/>
  <c r="BE109" i="6"/>
  <c r="BE103" i="6"/>
  <c r="BE97" i="6"/>
  <c r="BE91" i="6"/>
  <c r="BE85" i="6"/>
  <c r="BE79" i="6"/>
  <c r="BE73" i="6"/>
  <c r="BE67" i="6"/>
  <c r="BE61" i="6"/>
  <c r="BE55" i="6"/>
  <c r="BE49" i="6"/>
  <c r="BE43" i="6"/>
  <c r="BE37" i="6"/>
  <c r="BE31" i="6"/>
  <c r="BE25" i="6"/>
  <c r="BE19" i="6"/>
  <c r="BE13" i="6"/>
  <c r="BE7" i="6"/>
  <c r="BE15" i="6"/>
  <c r="AR139" i="6"/>
  <c r="AR141" i="6"/>
  <c r="AR145" i="6"/>
  <c r="AR146" i="6"/>
  <c r="AH3" i="6"/>
  <c r="AH4" i="6"/>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2" i="6"/>
  <c r="AH133" i="6"/>
  <c r="AH134" i="6"/>
  <c r="AH135" i="6"/>
  <c r="AH136" i="6"/>
  <c r="AH137" i="6"/>
  <c r="AH138" i="6"/>
  <c r="AH139" i="6"/>
  <c r="AH140" i="6"/>
  <c r="AH141" i="6"/>
  <c r="AH145" i="6"/>
  <c r="AH146" i="6"/>
  <c r="AH2" i="6"/>
  <c r="X2" i="6"/>
  <c r="AD139" i="6"/>
  <c r="AD141" i="6"/>
  <c r="AD143" i="6"/>
  <c r="AD144" i="6"/>
  <c r="AD145" i="6"/>
  <c r="AD146" i="6"/>
  <c r="Y139" i="6"/>
  <c r="Z139" i="6"/>
  <c r="Y141" i="6"/>
  <c r="Z141" i="6"/>
  <c r="Y143" i="6"/>
  <c r="Z143" i="6"/>
  <c r="Y144" i="6"/>
  <c r="Z144" i="6"/>
  <c r="Y145" i="6"/>
  <c r="Z145" i="6"/>
  <c r="Y146" i="6"/>
  <c r="Z146"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5" i="6"/>
  <c r="X146" i="6"/>
  <c r="R139" i="6"/>
  <c r="R141" i="6"/>
  <c r="R143" i="6"/>
  <c r="R144" i="6"/>
  <c r="R145" i="6"/>
  <c r="R146" i="6"/>
  <c r="AP146" i="6" l="1"/>
  <c r="AP145" i="6"/>
  <c r="F104" i="6"/>
  <c r="BJ104" i="6" s="1"/>
  <c r="BF137" i="6"/>
  <c r="BG137" i="6"/>
  <c r="AL132" i="6" l="1"/>
  <c r="AL126" i="6"/>
  <c r="AL102" i="6"/>
  <c r="AL42" i="6"/>
  <c r="AL18" i="6"/>
  <c r="AL125" i="6"/>
  <c r="AL95" i="6"/>
  <c r="AL83" i="6"/>
  <c r="AL77" i="6"/>
  <c r="AL71" i="6"/>
  <c r="AL65" i="6"/>
  <c r="AL59" i="6"/>
  <c r="AL53" i="6"/>
  <c r="AL47" i="6"/>
  <c r="AL41" i="6"/>
  <c r="AL35" i="6"/>
  <c r="AL29" i="6"/>
  <c r="AL23" i="6"/>
  <c r="AL17" i="6"/>
  <c r="AN17" i="6" s="1"/>
  <c r="AL11" i="6"/>
  <c r="AL5" i="6"/>
  <c r="AL84" i="6"/>
  <c r="AL66" i="6"/>
  <c r="AL60" i="6"/>
  <c r="AL48" i="6"/>
  <c r="AL137" i="6"/>
  <c r="AL119" i="6"/>
  <c r="AL130" i="6"/>
  <c r="AN130" i="6" s="1"/>
  <c r="AL100" i="6"/>
  <c r="AL88" i="6"/>
  <c r="AL76" i="6"/>
  <c r="AL70" i="6"/>
  <c r="AL64" i="6"/>
  <c r="AL58" i="6"/>
  <c r="AL52" i="6"/>
  <c r="AL46" i="6"/>
  <c r="AL40" i="6"/>
  <c r="AL34" i="6"/>
  <c r="AL28" i="6"/>
  <c r="AL22" i="6"/>
  <c r="AL16" i="6"/>
  <c r="AL10" i="6"/>
  <c r="AL4" i="6"/>
  <c r="AL144" i="6"/>
  <c r="AN144" i="6" s="1"/>
  <c r="AL120" i="6"/>
  <c r="AL78" i="6"/>
  <c r="AL30" i="6"/>
  <c r="AL131" i="6"/>
  <c r="AN131" i="6" s="1"/>
  <c r="AL101" i="6"/>
  <c r="AL89" i="6"/>
  <c r="AL118" i="6"/>
  <c r="AL106" i="6"/>
  <c r="AL135" i="6"/>
  <c r="AL129" i="6"/>
  <c r="AL123" i="6"/>
  <c r="AL117" i="6"/>
  <c r="AL111" i="6"/>
  <c r="AL105" i="6"/>
  <c r="AL99" i="6"/>
  <c r="AL93" i="6"/>
  <c r="AL87" i="6"/>
  <c r="AL81" i="6"/>
  <c r="AL75" i="6"/>
  <c r="AL69" i="6"/>
  <c r="AL63" i="6"/>
  <c r="AL57" i="6"/>
  <c r="AL51" i="6"/>
  <c r="AL45" i="6"/>
  <c r="AL39" i="6"/>
  <c r="AN39" i="6" s="1"/>
  <c r="AL33" i="6"/>
  <c r="AL27" i="6"/>
  <c r="AL21" i="6"/>
  <c r="AL15" i="6"/>
  <c r="AN15" i="6" s="1"/>
  <c r="AL9" i="6"/>
  <c r="AL3" i="6"/>
  <c r="AL138" i="6"/>
  <c r="AL114" i="6"/>
  <c r="AL96" i="6"/>
  <c r="AL90" i="6"/>
  <c r="AL54" i="6"/>
  <c r="AL36" i="6"/>
  <c r="AL12" i="6"/>
  <c r="AL107" i="6"/>
  <c r="AL136" i="6"/>
  <c r="AL112" i="6"/>
  <c r="AL94" i="6"/>
  <c r="AL82" i="6"/>
  <c r="AK141" i="6"/>
  <c r="AJ141" i="6"/>
  <c r="AL141" i="6"/>
  <c r="AJ146" i="6"/>
  <c r="AK146" i="6"/>
  <c r="AL146" i="6"/>
  <c r="AL140" i="6"/>
  <c r="AL134" i="6"/>
  <c r="AL128" i="6"/>
  <c r="AL122" i="6"/>
  <c r="AL116" i="6"/>
  <c r="AN116" i="6" s="1"/>
  <c r="AL110" i="6"/>
  <c r="AL104" i="6"/>
  <c r="AL98" i="6"/>
  <c r="AL92" i="6"/>
  <c r="AL86" i="6"/>
  <c r="AL80" i="6"/>
  <c r="AL74" i="6"/>
  <c r="AL68" i="6"/>
  <c r="AL62" i="6"/>
  <c r="AL56" i="6"/>
  <c r="AL50" i="6"/>
  <c r="AL44" i="6"/>
  <c r="AL38" i="6"/>
  <c r="AL32" i="6"/>
  <c r="AL26" i="6"/>
  <c r="AL20" i="6"/>
  <c r="AL14" i="6"/>
  <c r="AL8" i="6"/>
  <c r="AL108" i="6"/>
  <c r="AL72" i="6"/>
  <c r="AL24" i="6"/>
  <c r="AL6" i="6"/>
  <c r="AJ143" i="6"/>
  <c r="AK143" i="6" s="1"/>
  <c r="AL143" i="6"/>
  <c r="AN143" i="6" s="1"/>
  <c r="AL113" i="6"/>
  <c r="AN113" i="6" s="1"/>
  <c r="AL124" i="6"/>
  <c r="AJ145" i="6"/>
  <c r="AK145" i="6"/>
  <c r="AL145" i="6"/>
  <c r="AJ139" i="6"/>
  <c r="AK139" i="6" s="1"/>
  <c r="AL139" i="6"/>
  <c r="AN139" i="6" s="1"/>
  <c r="AL133" i="6"/>
  <c r="AN133" i="6" s="1"/>
  <c r="AL127" i="6"/>
  <c r="AL121" i="6"/>
  <c r="AL115" i="6"/>
  <c r="AL109" i="6"/>
  <c r="AL103" i="6"/>
  <c r="AL97" i="6"/>
  <c r="AL91" i="6"/>
  <c r="AL85" i="6"/>
  <c r="AL79" i="6"/>
  <c r="AL73" i="6"/>
  <c r="AL67" i="6"/>
  <c r="AL61" i="6"/>
  <c r="AL55" i="6"/>
  <c r="AL49" i="6"/>
  <c r="AL43" i="6"/>
  <c r="AL37" i="6"/>
  <c r="AL31" i="6"/>
  <c r="AL25" i="6"/>
  <c r="AL19" i="6"/>
  <c r="AL13" i="6"/>
  <c r="AL7" i="6"/>
  <c r="AK107" i="6"/>
  <c r="AJ107" i="6"/>
  <c r="AK101" i="6"/>
  <c r="AJ101" i="6"/>
  <c r="AJ59" i="6"/>
  <c r="AK59" i="6" s="1"/>
  <c r="AK47" i="6"/>
  <c r="AJ47" i="6"/>
  <c r="AK118" i="6"/>
  <c r="AJ118" i="6"/>
  <c r="AK100" i="6"/>
  <c r="AJ100" i="6"/>
  <c r="AK46" i="6"/>
  <c r="AJ46" i="6"/>
  <c r="AJ93" i="6"/>
  <c r="AK93" i="6"/>
  <c r="AJ125" i="6"/>
  <c r="AK125" i="6"/>
  <c r="AK112" i="6"/>
  <c r="AJ112" i="6"/>
  <c r="AK134" i="6"/>
  <c r="AJ134" i="6"/>
  <c r="AJ128" i="6"/>
  <c r="AK128" i="6"/>
  <c r="AK122" i="6"/>
  <c r="AJ122" i="6"/>
  <c r="AJ116" i="6"/>
  <c r="AK116" i="6"/>
  <c r="AJ104" i="6"/>
  <c r="AK104" i="6" s="1"/>
  <c r="AJ98" i="6"/>
  <c r="AK98" i="6"/>
  <c r="AJ137" i="6"/>
  <c r="AK137" i="6"/>
  <c r="AK124" i="6"/>
  <c r="AJ124" i="6"/>
  <c r="AJ121" i="6"/>
  <c r="AK121" i="6"/>
  <c r="AJ115" i="6"/>
  <c r="AK115" i="6"/>
  <c r="AJ109" i="6"/>
  <c r="AK109" i="6"/>
  <c r="AJ84" i="6"/>
  <c r="AK84" i="6"/>
  <c r="AJ144" i="6" l="1"/>
  <c r="AK144" i="6" s="1"/>
  <c r="F7" i="6"/>
  <c r="BJ7" i="6" s="1"/>
  <c r="F140" i="6"/>
  <c r="BJ140" i="6" s="1"/>
  <c r="F138" i="6"/>
  <c r="BJ138" i="6" s="1"/>
  <c r="F3" i="6"/>
  <c r="BJ3" i="6" s="1"/>
  <c r="F96" i="6"/>
  <c r="BJ96" i="6" s="1"/>
  <c r="F86" i="6"/>
  <c r="BJ86" i="6" s="1"/>
  <c r="F76" i="6"/>
  <c r="BJ76" i="6" s="1"/>
  <c r="AJ90" i="6"/>
  <c r="F125" i="6"/>
  <c r="BJ125" i="6" s="1"/>
  <c r="F123" i="6"/>
  <c r="BJ123" i="6" s="1"/>
  <c r="F100" i="6"/>
  <c r="BJ100" i="6" s="1"/>
  <c r="F49" i="6"/>
  <c r="BJ49" i="6" s="1"/>
  <c r="F30" i="6"/>
  <c r="BJ30" i="6" s="1"/>
  <c r="F62" i="6"/>
  <c r="BJ62" i="6" s="1"/>
  <c r="F79" i="6"/>
  <c r="BJ79" i="6" s="1"/>
  <c r="F117" i="6"/>
  <c r="BJ117" i="6" s="1"/>
  <c r="F134" i="6"/>
  <c r="BJ134" i="6" s="1"/>
  <c r="F137" i="6"/>
  <c r="F108" i="6"/>
  <c r="BJ108" i="6" s="1"/>
  <c r="F90" i="6"/>
  <c r="BJ90" i="6" s="1"/>
  <c r="F127" i="6"/>
  <c r="BJ127" i="6" s="1"/>
  <c r="F20" i="6"/>
  <c r="BJ20" i="6" s="1"/>
  <c r="F21" i="6"/>
  <c r="BJ21" i="6" s="1"/>
  <c r="F45" i="6"/>
  <c r="BJ45" i="6" s="1"/>
  <c r="F94" i="6"/>
  <c r="BJ94" i="6" s="1"/>
  <c r="AJ37" i="6"/>
  <c r="AK37" i="6" s="1"/>
  <c r="F72" i="6"/>
  <c r="BJ72" i="6" s="1"/>
  <c r="F74" i="6"/>
  <c r="BJ74" i="6" s="1"/>
  <c r="F44" i="6"/>
  <c r="BJ44" i="6" s="1"/>
  <c r="F82" i="6"/>
  <c r="BJ82" i="6" s="1"/>
  <c r="F136" i="6"/>
  <c r="F114" i="6"/>
  <c r="BJ114" i="6" s="1"/>
  <c r="F46" i="6"/>
  <c r="BJ46" i="6" s="1"/>
  <c r="F68" i="6"/>
  <c r="BJ68" i="6" s="1"/>
  <c r="F118" i="6"/>
  <c r="BJ118" i="6" s="1"/>
  <c r="F107" i="6"/>
  <c r="BJ107" i="6" s="1"/>
  <c r="F4" i="6"/>
  <c r="BJ4" i="6" s="1"/>
  <c r="F97" i="6"/>
  <c r="BJ97" i="6" s="1"/>
  <c r="F95" i="6"/>
  <c r="BJ95" i="6" s="1"/>
  <c r="F119" i="6"/>
  <c r="BJ119" i="6" s="1"/>
  <c r="F17" i="6"/>
  <c r="BJ17" i="6" s="1"/>
  <c r="F60" i="6"/>
  <c r="BJ60" i="6" s="1"/>
  <c r="F128" i="6"/>
  <c r="BJ128" i="6" s="1"/>
  <c r="F24" i="6"/>
  <c r="BJ24" i="6" s="1"/>
  <c r="F102" i="6"/>
  <c r="BJ102" i="6" s="1"/>
  <c r="F88" i="6"/>
  <c r="BJ88" i="6" s="1"/>
  <c r="F91" i="6"/>
  <c r="BJ91" i="6" s="1"/>
  <c r="F66" i="6"/>
  <c r="BJ66" i="6" s="1"/>
  <c r="F31" i="6"/>
  <c r="BJ31" i="6" s="1"/>
  <c r="AJ51" i="6"/>
  <c r="AK51" i="6" s="1"/>
  <c r="F39" i="6"/>
  <c r="BJ39" i="6" s="1"/>
  <c r="F27" i="6"/>
  <c r="BJ27" i="6" s="1"/>
  <c r="F70" i="6"/>
  <c r="BJ70" i="6" s="1"/>
  <c r="F52" i="6"/>
  <c r="BJ52" i="6" s="1"/>
  <c r="F32" i="6"/>
  <c r="BJ32" i="6" s="1"/>
  <c r="F103" i="6"/>
  <c r="BJ103" i="6" s="1"/>
  <c r="F59" i="6"/>
  <c r="BJ59" i="6" s="1"/>
  <c r="F124" i="6"/>
  <c r="BJ124" i="6" s="1"/>
  <c r="F16" i="6"/>
  <c r="BJ16" i="6" s="1"/>
  <c r="F58" i="6"/>
  <c r="BJ58" i="6" s="1"/>
  <c r="F26" i="6"/>
  <c r="BJ26" i="6" s="1"/>
  <c r="F54" i="6"/>
  <c r="BJ54" i="6" s="1"/>
  <c r="F47" i="6"/>
  <c r="BJ47" i="6" s="1"/>
  <c r="F10" i="6"/>
  <c r="BJ10" i="6" s="1"/>
  <c r="F89" i="6"/>
  <c r="BJ89" i="6" s="1"/>
  <c r="F53" i="6"/>
  <c r="BJ53" i="6" s="1"/>
  <c r="F38" i="6"/>
  <c r="BJ38" i="6" s="1"/>
  <c r="AJ81" i="6"/>
  <c r="F132" i="6"/>
  <c r="BJ132" i="6" s="1"/>
  <c r="F78" i="6"/>
  <c r="BJ78" i="6" s="1"/>
  <c r="F65" i="6"/>
  <c r="BJ65" i="6" s="1"/>
  <c r="F85" i="6"/>
  <c r="BJ85" i="6" s="1"/>
  <c r="F121" i="6"/>
  <c r="BJ121" i="6" s="1"/>
  <c r="F129" i="6"/>
  <c r="BJ129" i="6" s="1"/>
  <c r="F64" i="6"/>
  <c r="BJ64" i="6" s="1"/>
  <c r="F14" i="6"/>
  <c r="BJ14" i="6" s="1"/>
  <c r="F106" i="6"/>
  <c r="BJ106" i="6" s="1"/>
  <c r="F112" i="6"/>
  <c r="BJ112" i="6" s="1"/>
  <c r="F56" i="6"/>
  <c r="BJ56" i="6" s="1"/>
  <c r="F93" i="6"/>
  <c r="BJ93" i="6" s="1"/>
  <c r="AJ105" i="6"/>
  <c r="F55" i="6"/>
  <c r="BJ55" i="6" s="1"/>
  <c r="F83" i="6"/>
  <c r="BJ83" i="6" s="1"/>
  <c r="F41" i="6"/>
  <c r="BJ41" i="6" s="1"/>
  <c r="F67" i="6"/>
  <c r="BJ67" i="6" s="1"/>
  <c r="F122" i="6"/>
  <c r="BJ122" i="6" s="1"/>
  <c r="F6" i="6"/>
  <c r="BJ6" i="6" s="1"/>
  <c r="F28" i="6"/>
  <c r="BJ28" i="6" s="1"/>
  <c r="F11" i="6"/>
  <c r="BJ11" i="6" s="1"/>
  <c r="F42" i="6"/>
  <c r="BJ42" i="6" s="1"/>
  <c r="F48" i="6"/>
  <c r="BJ48" i="6" s="1"/>
  <c r="F50" i="6"/>
  <c r="BJ50" i="6" s="1"/>
  <c r="F22" i="6"/>
  <c r="BJ22" i="6" s="1"/>
  <c r="F80" i="6"/>
  <c r="BJ80" i="6" s="1"/>
  <c r="F12" i="6"/>
  <c r="BJ12" i="6" s="1"/>
  <c r="F35" i="6"/>
  <c r="BJ35" i="6" s="1"/>
  <c r="F120" i="6"/>
  <c r="BJ120" i="6" s="1"/>
  <c r="F18" i="6"/>
  <c r="BJ18" i="6" s="1"/>
  <c r="F110" i="6"/>
  <c r="BJ110" i="6" s="1"/>
  <c r="F73" i="6"/>
  <c r="BJ73" i="6" s="1"/>
  <c r="F87" i="6"/>
  <c r="BJ87" i="6" s="1"/>
  <c r="F92" i="6"/>
  <c r="BJ92" i="6" s="1"/>
  <c r="F63" i="6"/>
  <c r="BJ63" i="6" s="1"/>
  <c r="F109" i="6"/>
  <c r="BJ109" i="6" s="1"/>
  <c r="F111" i="6"/>
  <c r="BJ111" i="6" s="1"/>
  <c r="F57" i="6"/>
  <c r="BJ57" i="6" s="1"/>
  <c r="F115" i="6"/>
  <c r="BJ115" i="6" s="1"/>
  <c r="F34" i="6"/>
  <c r="BJ34" i="6" s="1"/>
  <c r="F75" i="6"/>
  <c r="BJ75" i="6" s="1"/>
  <c r="F15" i="6"/>
  <c r="BJ15" i="6" s="1"/>
  <c r="F51" i="6"/>
  <c r="BJ51" i="6" s="1"/>
  <c r="F84" i="6"/>
  <c r="BJ84" i="6" s="1"/>
  <c r="F101" i="6"/>
  <c r="BJ101" i="6" s="1"/>
  <c r="F25" i="6"/>
  <c r="BJ25" i="6" s="1"/>
  <c r="F105" i="6"/>
  <c r="BJ105" i="6" s="1"/>
  <c r="F131" i="6"/>
  <c r="BJ131" i="6" s="1"/>
  <c r="F9" i="6"/>
  <c r="BJ9" i="6" s="1"/>
  <c r="F13" i="6"/>
  <c r="BJ13" i="6" s="1"/>
  <c r="F37" i="6"/>
  <c r="BJ37" i="6" s="1"/>
  <c r="F98" i="6"/>
  <c r="BJ98" i="6" s="1"/>
  <c r="F23" i="6"/>
  <c r="BJ23" i="6" s="1"/>
  <c r="F130" i="6"/>
  <c r="BJ130" i="6" s="1"/>
  <c r="F99" i="6"/>
  <c r="BJ99" i="6" s="1"/>
  <c r="F36" i="6"/>
  <c r="BJ36" i="6" s="1"/>
  <c r="F69" i="6"/>
  <c r="BJ69" i="6" s="1"/>
  <c r="F5" i="6"/>
  <c r="BJ5" i="6" s="1"/>
  <c r="F33" i="6"/>
  <c r="BJ33" i="6" s="1"/>
  <c r="F40" i="6"/>
  <c r="BJ40" i="6" s="1"/>
  <c r="F43" i="6"/>
  <c r="BJ43" i="6" s="1"/>
  <c r="F71" i="6"/>
  <c r="BJ71" i="6" s="1"/>
  <c r="F8" i="6"/>
  <c r="BJ8" i="6" s="1"/>
  <c r="F77" i="6"/>
  <c r="BJ77" i="6" s="1"/>
  <c r="F113" i="6"/>
  <c r="BJ113" i="6" s="1"/>
  <c r="F19" i="6"/>
  <c r="F61" i="6"/>
  <c r="BJ61" i="6" s="1"/>
  <c r="F126" i="6"/>
  <c r="BJ126" i="6" s="1"/>
  <c r="F81" i="6"/>
  <c r="BJ81" i="6" s="1"/>
  <c r="F133" i="6"/>
  <c r="BJ133" i="6" s="1"/>
  <c r="F135" i="6"/>
  <c r="F116" i="6"/>
  <c r="BJ116" i="6" s="1"/>
  <c r="F29" i="6"/>
  <c r="BJ29" i="6" s="1"/>
  <c r="N2" i="6"/>
  <c r="BW2" i="6"/>
  <c r="AL2" i="6"/>
  <c r="N6" i="6"/>
  <c r="N8" i="6"/>
  <c r="N12" i="6"/>
  <c r="N14" i="6"/>
  <c r="N18" i="6"/>
  <c r="N20" i="6"/>
  <c r="N24" i="6"/>
  <c r="N26" i="6"/>
  <c r="N30" i="6"/>
  <c r="N32" i="6"/>
  <c r="N3" i="6"/>
  <c r="N4" i="6"/>
  <c r="N5" i="6"/>
  <c r="N7" i="6"/>
  <c r="N9" i="6"/>
  <c r="N10" i="6"/>
  <c r="N11" i="6"/>
  <c r="N13" i="6"/>
  <c r="N15" i="6"/>
  <c r="N16" i="6"/>
  <c r="N17" i="6"/>
  <c r="N19" i="6"/>
  <c r="N21" i="6"/>
  <c r="N22" i="6"/>
  <c r="N23" i="6"/>
  <c r="N25" i="6"/>
  <c r="N27" i="6"/>
  <c r="N28" i="6"/>
  <c r="N29" i="6"/>
  <c r="N31" i="6"/>
  <c r="N33" i="6"/>
  <c r="N34" i="6"/>
  <c r="N35" i="6"/>
  <c r="G19" i="6" l="1"/>
  <c r="BJ19" i="6"/>
  <c r="G135" i="6"/>
  <c r="BJ135" i="6"/>
  <c r="G136" i="6"/>
  <c r="BJ136" i="6"/>
  <c r="G137" i="6"/>
  <c r="BJ137" i="6"/>
  <c r="G140" i="6"/>
  <c r="AR140" i="6" s="1"/>
  <c r="G138" i="6"/>
  <c r="AR138" i="6" s="1"/>
  <c r="R138" i="6"/>
  <c r="AD138" i="6"/>
  <c r="Y138" i="6"/>
  <c r="Z138" i="6"/>
  <c r="Y140" i="6"/>
  <c r="Z140" i="6"/>
  <c r="AD140" i="6"/>
  <c r="R140" i="6"/>
  <c r="R135" i="6"/>
  <c r="Y135" i="6"/>
  <c r="Z135" i="6"/>
  <c r="AD135" i="6"/>
  <c r="Y116" i="6"/>
  <c r="AD116" i="6"/>
  <c r="Z116" i="6"/>
  <c r="R116" i="6"/>
  <c r="AD130" i="6"/>
  <c r="R130" i="6"/>
  <c r="AD131" i="6"/>
  <c r="R131" i="6"/>
  <c r="R65" i="6"/>
  <c r="Y65" i="6"/>
  <c r="Z65" i="6"/>
  <c r="AD65" i="6"/>
  <c r="Y124" i="6"/>
  <c r="R124" i="6"/>
  <c r="Z124" i="6"/>
  <c r="AD124" i="6"/>
  <c r="R108" i="6"/>
  <c r="Z108" i="6"/>
  <c r="AD108" i="6"/>
  <c r="Y108" i="6"/>
  <c r="AD111" i="6"/>
  <c r="Y111" i="6"/>
  <c r="R111" i="6"/>
  <c r="Z111" i="6"/>
  <c r="AD122" i="6"/>
  <c r="Z122" i="6"/>
  <c r="R122" i="6"/>
  <c r="Y122" i="6"/>
  <c r="Z93" i="6"/>
  <c r="AD93" i="6"/>
  <c r="R93" i="6"/>
  <c r="Y93" i="6"/>
  <c r="AD107" i="6"/>
  <c r="R107" i="6"/>
  <c r="Y107" i="6"/>
  <c r="Z107" i="6"/>
  <c r="R46" i="6"/>
  <c r="AD46" i="6"/>
  <c r="Z46" i="6"/>
  <c r="Y46" i="6"/>
  <c r="AR137" i="6"/>
  <c r="AD137" i="6"/>
  <c r="R137" i="6"/>
  <c r="Y137" i="6"/>
  <c r="Z137" i="6"/>
  <c r="Y98" i="6"/>
  <c r="AD98" i="6"/>
  <c r="Z98" i="6"/>
  <c r="R98" i="6"/>
  <c r="Y15" i="6"/>
  <c r="R15" i="6"/>
  <c r="Z15" i="6"/>
  <c r="AD15" i="6"/>
  <c r="Y83" i="6"/>
  <c r="R83" i="6"/>
  <c r="AD83" i="6"/>
  <c r="Z83" i="6"/>
  <c r="Y129" i="6"/>
  <c r="R129" i="6"/>
  <c r="Z129" i="6"/>
  <c r="AD129" i="6"/>
  <c r="R118" i="6"/>
  <c r="Y118" i="6"/>
  <c r="Z118" i="6"/>
  <c r="AD118" i="6"/>
  <c r="R134" i="6"/>
  <c r="Y134" i="6"/>
  <c r="Z134" i="6"/>
  <c r="AD134" i="6"/>
  <c r="R125" i="6"/>
  <c r="Z125" i="6"/>
  <c r="Y125" i="6"/>
  <c r="AD125" i="6"/>
  <c r="Y23" i="6"/>
  <c r="AD23" i="6"/>
  <c r="R23" i="6"/>
  <c r="Z23" i="6"/>
  <c r="Z115" i="6"/>
  <c r="AD115" i="6"/>
  <c r="R115" i="6"/>
  <c r="Y115" i="6"/>
  <c r="Y112" i="6"/>
  <c r="R112" i="6"/>
  <c r="Z112" i="6"/>
  <c r="AD112" i="6"/>
  <c r="R121" i="6"/>
  <c r="AD121" i="6"/>
  <c r="Y121" i="6"/>
  <c r="Z121" i="6"/>
  <c r="R128" i="6"/>
  <c r="AD128" i="6"/>
  <c r="Z128" i="6"/>
  <c r="Y128" i="6"/>
  <c r="AD45" i="6"/>
  <c r="Z45" i="6"/>
  <c r="Y45" i="6"/>
  <c r="R45" i="6"/>
  <c r="AD117" i="6"/>
  <c r="Z117" i="6"/>
  <c r="R117" i="6"/>
  <c r="Y117" i="6"/>
  <c r="AD113" i="6"/>
  <c r="Y113" i="6"/>
  <c r="Z113" i="6"/>
  <c r="R113" i="6"/>
  <c r="Z101" i="6"/>
  <c r="AD101" i="6"/>
  <c r="R101" i="6"/>
  <c r="Y101" i="6"/>
  <c r="Z84" i="6"/>
  <c r="AD84" i="6"/>
  <c r="R84" i="6"/>
  <c r="Y84" i="6"/>
  <c r="Z47" i="6"/>
  <c r="R47" i="6"/>
  <c r="Y47" i="6"/>
  <c r="AD47" i="6"/>
  <c r="Z100" i="6"/>
  <c r="AD100" i="6"/>
  <c r="R100" i="6"/>
  <c r="Y100" i="6"/>
  <c r="Y3" i="6"/>
  <c r="G3" i="6"/>
  <c r="R3" i="6"/>
  <c r="Z3" i="6"/>
  <c r="AD3" i="6"/>
  <c r="J128" i="8"/>
  <c r="J127" i="8"/>
  <c r="J126" i="8"/>
  <c r="J125" i="8"/>
  <c r="AN132" i="6" s="1"/>
  <c r="J93" i="8" l="1"/>
  <c r="AN24" i="6" s="1"/>
  <c r="H111" i="5"/>
  <c r="D75" i="5"/>
  <c r="H39" i="5"/>
  <c r="H23" i="5"/>
  <c r="H69" i="5"/>
  <c r="H26" i="5"/>
  <c r="I67" i="5"/>
  <c r="I20" i="5"/>
  <c r="D44" i="5"/>
  <c r="H134" i="5"/>
  <c r="H65" i="5"/>
  <c r="D50" i="5"/>
  <c r="H103" i="5"/>
  <c r="I137" i="5"/>
  <c r="H21" i="5"/>
  <c r="E154" i="5"/>
  <c r="H140" i="5"/>
  <c r="H132" i="5"/>
  <c r="H146" i="5"/>
  <c r="I7" i="5"/>
  <c r="H101" i="5"/>
  <c r="I10" i="5"/>
  <c r="F141" i="5"/>
  <c r="H90" i="5"/>
  <c r="I142" i="5"/>
  <c r="H40" i="5"/>
  <c r="D45" i="5"/>
  <c r="I148" i="5"/>
  <c r="E150" i="5"/>
  <c r="H105" i="5"/>
  <c r="D84" i="5"/>
  <c r="G148" i="5"/>
  <c r="H73" i="5"/>
  <c r="D83" i="5"/>
  <c r="H115" i="5"/>
  <c r="H27" i="5"/>
  <c r="H49" i="5"/>
  <c r="I151" i="5"/>
  <c r="H119" i="5"/>
  <c r="I55" i="5"/>
  <c r="H4" i="5"/>
  <c r="F136" i="5"/>
  <c r="F137" i="5"/>
  <c r="D115" i="5"/>
  <c r="I83" i="5"/>
  <c r="H51" i="5"/>
  <c r="I51" i="5"/>
  <c r="D99" i="5"/>
  <c r="D89" i="5"/>
  <c r="H18" i="5"/>
  <c r="I32" i="5"/>
  <c r="E147" i="5"/>
  <c r="D150" i="5"/>
  <c r="I26" i="5"/>
  <c r="D108" i="5"/>
  <c r="G156" i="5"/>
  <c r="D90" i="5"/>
  <c r="I71" i="5"/>
  <c r="I40" i="5"/>
  <c r="H37" i="5"/>
  <c r="D39" i="5"/>
  <c r="G147" i="5"/>
  <c r="H48" i="5"/>
  <c r="H108" i="5"/>
  <c r="D133" i="5"/>
  <c r="H67" i="5"/>
  <c r="D7" i="5"/>
  <c r="D140" i="5"/>
  <c r="H123" i="5"/>
  <c r="H29" i="5"/>
  <c r="I41" i="5"/>
  <c r="D125" i="5"/>
  <c r="D67" i="5"/>
  <c r="F154" i="5"/>
  <c r="H38" i="5"/>
  <c r="H102" i="5"/>
  <c r="I116" i="5"/>
  <c r="I138" i="5"/>
  <c r="I98" i="5"/>
  <c r="D126" i="5"/>
  <c r="I73" i="5"/>
  <c r="I42" i="5"/>
  <c r="E143" i="5"/>
  <c r="D42" i="5"/>
  <c r="I93" i="5"/>
  <c r="D101" i="5"/>
  <c r="D117" i="5"/>
  <c r="D79" i="5"/>
  <c r="F156" i="5"/>
  <c r="I79" i="5"/>
  <c r="I28" i="5"/>
  <c r="E148" i="5"/>
  <c r="I104" i="5"/>
  <c r="D122" i="5"/>
  <c r="G149" i="5"/>
  <c r="I105" i="5"/>
  <c r="H87" i="5"/>
  <c r="G152" i="5"/>
  <c r="D139" i="5"/>
  <c r="D9" i="5"/>
  <c r="F144" i="5"/>
  <c r="D26" i="5"/>
  <c r="I88" i="5"/>
  <c r="I100" i="5"/>
  <c r="G136" i="5"/>
  <c r="I131" i="5"/>
  <c r="G158" i="5"/>
  <c r="D93" i="5"/>
  <c r="E149" i="5"/>
  <c r="I99" i="5"/>
  <c r="I149" i="5"/>
  <c r="I120" i="5"/>
  <c r="I140" i="5"/>
  <c r="D20" i="5"/>
  <c r="H30" i="5"/>
  <c r="H77" i="5"/>
  <c r="D22" i="5"/>
  <c r="H81" i="5"/>
  <c r="H122" i="5"/>
  <c r="D130" i="5"/>
  <c r="D30" i="5"/>
  <c r="H151" i="5"/>
  <c r="H97" i="5"/>
  <c r="I2" i="5"/>
  <c r="H135" i="5"/>
  <c r="D17" i="5"/>
  <c r="F134" i="5"/>
  <c r="D94" i="5"/>
  <c r="D96" i="5"/>
  <c r="H154" i="5"/>
  <c r="I74" i="5"/>
  <c r="I24" i="5"/>
  <c r="H45" i="5"/>
  <c r="D146" i="5"/>
  <c r="H36" i="5"/>
  <c r="I33" i="5"/>
  <c r="H6" i="5"/>
  <c r="D3" i="5"/>
  <c r="I129" i="5"/>
  <c r="I52" i="5"/>
  <c r="I94" i="5"/>
  <c r="D134" i="5"/>
  <c r="I38" i="5"/>
  <c r="D72" i="5"/>
  <c r="E146" i="5"/>
  <c r="I91" i="5"/>
  <c r="I69" i="5"/>
  <c r="D49" i="5"/>
  <c r="D16" i="5"/>
  <c r="H139" i="5"/>
  <c r="I45" i="5"/>
  <c r="H83" i="5"/>
  <c r="H12" i="5"/>
  <c r="H66" i="5"/>
  <c r="D104" i="5"/>
  <c r="I61" i="5"/>
  <c r="I113" i="5"/>
  <c r="D81" i="5"/>
  <c r="I15" i="5"/>
  <c r="F153" i="5"/>
  <c r="H15" i="5"/>
  <c r="D145" i="5"/>
  <c r="D69" i="5"/>
  <c r="G155" i="5"/>
  <c r="I101" i="5"/>
  <c r="G144" i="5"/>
  <c r="I97" i="5"/>
  <c r="H130" i="5"/>
  <c r="D37" i="5"/>
  <c r="I75" i="5"/>
  <c r="I106" i="5"/>
  <c r="I18" i="5"/>
  <c r="I124" i="5"/>
  <c r="D98" i="5"/>
  <c r="D60" i="5"/>
  <c r="D13" i="5"/>
  <c r="H62" i="5"/>
  <c r="F151" i="5"/>
  <c r="H14" i="5"/>
  <c r="D116" i="5"/>
  <c r="I146" i="5"/>
  <c r="I11" i="5"/>
  <c r="H19" i="5"/>
  <c r="H64" i="5"/>
  <c r="I82" i="5"/>
  <c r="I80" i="5"/>
  <c r="D137" i="5"/>
  <c r="I141" i="5"/>
  <c r="D63" i="5"/>
  <c r="D82" i="5"/>
  <c r="E140" i="5"/>
  <c r="H98" i="5"/>
  <c r="F152" i="5"/>
  <c r="D100" i="5"/>
  <c r="H143" i="5"/>
  <c r="H91" i="5"/>
  <c r="I92" i="5"/>
  <c r="H41" i="5"/>
  <c r="H149" i="5"/>
  <c r="E151" i="5"/>
  <c r="I68" i="5"/>
  <c r="H57" i="5"/>
  <c r="I130" i="5"/>
  <c r="I13" i="5"/>
  <c r="H44" i="5"/>
  <c r="D131" i="5"/>
  <c r="D2" i="5"/>
  <c r="I156" i="5"/>
  <c r="D112" i="5"/>
  <c r="I30" i="5"/>
  <c r="H33" i="5"/>
  <c r="I76" i="5"/>
  <c r="I43" i="5"/>
  <c r="H118" i="5"/>
  <c r="D107" i="5"/>
  <c r="H31" i="5"/>
  <c r="D80" i="5"/>
  <c r="I60" i="5"/>
  <c r="D51" i="5"/>
  <c r="D29" i="5"/>
  <c r="D59" i="5"/>
  <c r="D97" i="5"/>
  <c r="I25" i="5"/>
  <c r="I118" i="5"/>
  <c r="D66" i="5"/>
  <c r="I102" i="5"/>
  <c r="I134" i="5"/>
  <c r="I136" i="5"/>
  <c r="E135" i="5"/>
  <c r="H129" i="5"/>
  <c r="D54" i="5"/>
  <c r="D74" i="5"/>
  <c r="E142" i="5"/>
  <c r="D61" i="5"/>
  <c r="D10" i="5"/>
  <c r="D155" i="5"/>
  <c r="I128" i="5"/>
  <c r="D36" i="5"/>
  <c r="E144" i="5"/>
  <c r="D31" i="5"/>
  <c r="D92" i="5"/>
  <c r="D52" i="5"/>
  <c r="H113" i="5"/>
  <c r="E136" i="5"/>
  <c r="I145" i="5"/>
  <c r="I66" i="5"/>
  <c r="H46" i="5"/>
  <c r="D156" i="5"/>
  <c r="E156" i="5"/>
  <c r="D48" i="5"/>
  <c r="H153" i="5"/>
  <c r="D38" i="5"/>
  <c r="D123" i="5"/>
  <c r="D40" i="5"/>
  <c r="I49" i="5"/>
  <c r="I153" i="5"/>
  <c r="I155" i="5"/>
  <c r="D65" i="5"/>
  <c r="D14" i="5"/>
  <c r="H109" i="5"/>
  <c r="I16" i="5"/>
  <c r="H121" i="5"/>
  <c r="I23" i="5"/>
  <c r="I3" i="5"/>
  <c r="H138" i="5"/>
  <c r="E141" i="5"/>
  <c r="I56" i="5"/>
  <c r="H35" i="5"/>
  <c r="D103" i="5"/>
  <c r="I132" i="5"/>
  <c r="I27" i="5"/>
  <c r="I44" i="5"/>
  <c r="D8" i="5"/>
  <c r="D151" i="5"/>
  <c r="H124" i="5"/>
  <c r="I96" i="5"/>
  <c r="D62" i="5"/>
  <c r="G153" i="5"/>
  <c r="I89" i="5"/>
  <c r="H144" i="5"/>
  <c r="I86" i="5"/>
  <c r="I108" i="5"/>
  <c r="I125" i="5"/>
  <c r="H158" i="5"/>
  <c r="E157" i="5"/>
  <c r="I46" i="5"/>
  <c r="I87" i="5"/>
  <c r="H141" i="5"/>
  <c r="H114" i="5"/>
  <c r="D33" i="5"/>
  <c r="D71" i="5"/>
  <c r="H24" i="5"/>
  <c r="D157" i="5"/>
  <c r="H47" i="5"/>
  <c r="H68" i="5"/>
  <c r="D91" i="5"/>
  <c r="I47" i="5"/>
  <c r="H107" i="5"/>
  <c r="D147" i="5"/>
  <c r="I122" i="5"/>
  <c r="H16" i="5"/>
  <c r="H9" i="5"/>
  <c r="G145" i="5"/>
  <c r="I29" i="5"/>
  <c r="I36" i="5"/>
  <c r="E139" i="5"/>
  <c r="D118" i="5"/>
  <c r="H137" i="5"/>
  <c r="G150" i="5"/>
  <c r="I12" i="5"/>
  <c r="F147" i="5"/>
  <c r="F143" i="5"/>
  <c r="H60" i="5"/>
  <c r="I154" i="5"/>
  <c r="H150" i="5"/>
  <c r="H88" i="5"/>
  <c r="I109" i="5"/>
  <c r="D34" i="5"/>
  <c r="H131" i="5"/>
  <c r="H106" i="5"/>
  <c r="F139" i="5"/>
  <c r="I152" i="5"/>
  <c r="G143" i="5"/>
  <c r="I103" i="5"/>
  <c r="H82" i="5"/>
  <c r="H155" i="5"/>
  <c r="D43" i="5"/>
  <c r="D138" i="5"/>
  <c r="I112" i="5"/>
  <c r="I35" i="5"/>
  <c r="I143" i="5"/>
  <c r="D136" i="5"/>
  <c r="I72" i="5"/>
  <c r="H152" i="5"/>
  <c r="H52" i="5"/>
  <c r="H43" i="5"/>
  <c r="H8" i="5"/>
  <c r="H72" i="5"/>
  <c r="H70" i="5"/>
  <c r="H120" i="5"/>
  <c r="F150" i="5"/>
  <c r="I85" i="5"/>
  <c r="I39" i="5"/>
  <c r="D6" i="5"/>
  <c r="I121" i="5"/>
  <c r="H142" i="5"/>
  <c r="I133" i="5"/>
  <c r="D143" i="5"/>
  <c r="D76" i="5"/>
  <c r="I57" i="5"/>
  <c r="I158" i="5"/>
  <c r="D57" i="5"/>
  <c r="H79" i="5"/>
  <c r="D41" i="5"/>
  <c r="D109" i="5"/>
  <c r="D19" i="5"/>
  <c r="D70" i="5"/>
  <c r="I62" i="5"/>
  <c r="H2" i="5"/>
  <c r="H74" i="5"/>
  <c r="F157" i="5"/>
  <c r="I6" i="5"/>
  <c r="D121" i="5"/>
  <c r="I70" i="5"/>
  <c r="H92" i="5"/>
  <c r="I58" i="5"/>
  <c r="H110" i="5"/>
  <c r="D110" i="5"/>
  <c r="H56" i="5"/>
  <c r="H148" i="5"/>
  <c r="I9" i="5"/>
  <c r="I119" i="5"/>
  <c r="F135" i="5"/>
  <c r="H86" i="5"/>
  <c r="I110" i="5"/>
  <c r="H25" i="5"/>
  <c r="H13" i="5"/>
  <c r="H76" i="5"/>
  <c r="H32" i="5"/>
  <c r="E153" i="5"/>
  <c r="F140" i="5"/>
  <c r="H93" i="5"/>
  <c r="I144" i="5"/>
  <c r="D87" i="5"/>
  <c r="H127" i="5"/>
  <c r="H61" i="5"/>
  <c r="H34" i="5"/>
  <c r="F148" i="5"/>
  <c r="I19" i="5"/>
  <c r="I5" i="5"/>
  <c r="F146" i="5"/>
  <c r="H7" i="5"/>
  <c r="D5" i="5"/>
  <c r="E145" i="5"/>
  <c r="I84" i="5"/>
  <c r="D154" i="5"/>
  <c r="H85" i="5"/>
  <c r="D77" i="5"/>
  <c r="D141" i="5"/>
  <c r="G134" i="5"/>
  <c r="E138" i="5"/>
  <c r="D148" i="5"/>
  <c r="H94" i="5"/>
  <c r="D142" i="5"/>
  <c r="D124" i="5"/>
  <c r="H59" i="5"/>
  <c r="I139" i="5"/>
  <c r="H125" i="5"/>
  <c r="D149" i="5"/>
  <c r="H17" i="5"/>
  <c r="H54" i="5"/>
  <c r="D24" i="5"/>
  <c r="I34" i="5"/>
  <c r="F145" i="5"/>
  <c r="H126" i="5"/>
  <c r="D46" i="5"/>
  <c r="F158" i="5"/>
  <c r="E152" i="5"/>
  <c r="H145" i="5"/>
  <c r="E137" i="5"/>
  <c r="H3" i="5"/>
  <c r="I157" i="5"/>
  <c r="H112" i="5"/>
  <c r="D95" i="5"/>
  <c r="H55" i="5"/>
  <c r="D78" i="5"/>
  <c r="I115" i="5"/>
  <c r="F138" i="5"/>
  <c r="I50" i="5"/>
  <c r="H157" i="5"/>
  <c r="D23" i="5"/>
  <c r="I117" i="5"/>
  <c r="D132" i="5"/>
  <c r="D28" i="5"/>
  <c r="D73" i="5"/>
  <c r="H63" i="5"/>
  <c r="H80" i="5"/>
  <c r="D152" i="5"/>
  <c r="H78" i="5"/>
  <c r="H128" i="5"/>
  <c r="D144" i="5"/>
  <c r="H96" i="5"/>
  <c r="D114" i="5"/>
  <c r="D111" i="5"/>
  <c r="D129" i="5"/>
  <c r="D128" i="5"/>
  <c r="D55" i="5"/>
  <c r="I8" i="5"/>
  <c r="I63" i="5"/>
  <c r="D12" i="5"/>
  <c r="H136" i="5"/>
  <c r="D135" i="5"/>
  <c r="G157" i="5"/>
  <c r="G141" i="5"/>
  <c r="I111" i="5"/>
  <c r="I4" i="5"/>
  <c r="I81" i="5"/>
  <c r="H58" i="5"/>
  <c r="I37" i="5"/>
  <c r="G135" i="5"/>
  <c r="D25" i="5"/>
  <c r="H75" i="5"/>
  <c r="D102" i="5"/>
  <c r="H95" i="5"/>
  <c r="H133" i="5"/>
  <c r="D68" i="5"/>
  <c r="D85" i="5"/>
  <c r="D11" i="5"/>
  <c r="H156" i="5"/>
  <c r="I90" i="5"/>
  <c r="D106" i="5"/>
  <c r="G146" i="5"/>
  <c r="I114" i="5"/>
  <c r="D18" i="5"/>
  <c r="I31" i="5"/>
  <c r="H147" i="5"/>
  <c r="H53" i="5"/>
  <c r="G140" i="5"/>
  <c r="H22" i="5"/>
  <c r="G138" i="5"/>
  <c r="D4" i="5"/>
  <c r="I107" i="5"/>
  <c r="H116" i="5"/>
  <c r="G154" i="5"/>
  <c r="E158" i="5"/>
  <c r="D35" i="5"/>
  <c r="I78" i="5"/>
  <c r="D86" i="5"/>
  <c r="I48" i="5"/>
  <c r="D119" i="5"/>
  <c r="E134" i="5"/>
  <c r="H28" i="5"/>
  <c r="I54" i="5"/>
  <c r="D32" i="5"/>
  <c r="H84" i="5"/>
  <c r="I123" i="5"/>
  <c r="D153" i="5"/>
  <c r="I22" i="5"/>
  <c r="D64" i="5"/>
  <c r="D113" i="5"/>
  <c r="G142" i="5"/>
  <c r="D120" i="5"/>
  <c r="I126" i="5"/>
  <c r="D88" i="5"/>
  <c r="D47" i="5"/>
  <c r="D21" i="5"/>
  <c r="I127" i="5"/>
  <c r="E155" i="5"/>
  <c r="H99" i="5"/>
  <c r="H42" i="5"/>
  <c r="D56" i="5"/>
  <c r="H100" i="5"/>
  <c r="H20" i="5"/>
  <c r="D15" i="5"/>
  <c r="I147" i="5"/>
  <c r="D53" i="5"/>
  <c r="I17" i="5"/>
  <c r="F149" i="5"/>
  <c r="D58" i="5"/>
  <c r="H50" i="5"/>
  <c r="H89" i="5"/>
  <c r="I64" i="5"/>
  <c r="I14" i="5"/>
  <c r="H104" i="5"/>
  <c r="D27" i="5"/>
  <c r="D127" i="5"/>
  <c r="I77" i="5"/>
  <c r="I59" i="5"/>
  <c r="H117" i="5"/>
  <c r="F155" i="5"/>
  <c r="I53" i="5"/>
  <c r="I135" i="5"/>
  <c r="I65" i="5"/>
  <c r="I95" i="5"/>
  <c r="F142" i="5"/>
  <c r="D105" i="5"/>
  <c r="D158" i="5"/>
  <c r="I150" i="5"/>
  <c r="I21" i="5"/>
  <c r="G137" i="5"/>
  <c r="G139" i="5"/>
  <c r="H71" i="5"/>
  <c r="AJ154" i="6" l="1"/>
  <c r="AK154" i="6" s="1"/>
  <c r="AJ153" i="6"/>
  <c r="AK153" i="6" s="1"/>
  <c r="AJ117" i="6"/>
  <c r="AK117" i="6" s="1"/>
  <c r="AJ152" i="6"/>
  <c r="AK152" i="6" s="1"/>
  <c r="AJ151" i="6"/>
  <c r="AK151" i="6" s="1"/>
  <c r="AJ150" i="6"/>
  <c r="AK150" i="6" s="1"/>
  <c r="AJ129" i="6"/>
  <c r="AK129" i="6" s="1"/>
  <c r="AJ113" i="6"/>
  <c r="AK113" i="6"/>
  <c r="O113" i="6"/>
  <c r="AJ12" i="6"/>
  <c r="AJ126" i="6"/>
  <c r="AK126" i="6" s="1"/>
  <c r="AJ20" i="6"/>
  <c r="AJ50" i="6"/>
  <c r="AK50" i="6" s="1"/>
  <c r="AJ110" i="6"/>
  <c r="AK110" i="6" s="1"/>
  <c r="AJ3" i="6"/>
  <c r="AJ38" i="6"/>
  <c r="AK38" i="6" s="1"/>
  <c r="AK25" i="6"/>
  <c r="AJ87" i="6"/>
  <c r="AK87" i="6" s="1"/>
  <c r="AJ120" i="6"/>
  <c r="AK120" i="6" s="1"/>
  <c r="AK17" i="6"/>
  <c r="AJ7" i="6"/>
  <c r="AJ36" i="6"/>
  <c r="AK36" i="6" s="1"/>
  <c r="AK23" i="6"/>
  <c r="AK32" i="6"/>
  <c r="AK6" i="6"/>
  <c r="AJ21" i="6"/>
  <c r="AK14" i="6"/>
  <c r="AJ60" i="6"/>
  <c r="AK60" i="6" s="1"/>
  <c r="AK4" i="6"/>
  <c r="AJ32" i="6"/>
  <c r="AK90" i="6"/>
  <c r="AJ8" i="6"/>
  <c r="AK10" i="6"/>
  <c r="AJ54" i="6"/>
  <c r="AK54" i="6" s="1"/>
  <c r="AJ70" i="6"/>
  <c r="AK70" i="6" s="1"/>
  <c r="AK9" i="6"/>
  <c r="O131" i="6"/>
  <c r="AJ88" i="6"/>
  <c r="AK88" i="6" s="1"/>
  <c r="AJ63" i="6"/>
  <c r="AK63" i="6" s="1"/>
  <c r="AJ23" i="6"/>
  <c r="AK31" i="6"/>
  <c r="AJ92" i="6"/>
  <c r="AK92" i="6" s="1"/>
  <c r="AJ85" i="6"/>
  <c r="AK85" i="6" s="1"/>
  <c r="AJ42" i="6"/>
  <c r="AK42" i="6" s="1"/>
  <c r="AJ56" i="6"/>
  <c r="AK56" i="6" s="1"/>
  <c r="AJ31" i="6"/>
  <c r="AJ55" i="6"/>
  <c r="AK55" i="6" s="1"/>
  <c r="AJ91" i="6"/>
  <c r="AK91" i="6" s="1"/>
  <c r="AJ72" i="6"/>
  <c r="AK72" i="6" s="1"/>
  <c r="AK19" i="6"/>
  <c r="AJ136" i="6"/>
  <c r="AK136" i="6" s="1"/>
  <c r="AJ30" i="6"/>
  <c r="AJ17" i="6"/>
  <c r="AJ58" i="6"/>
  <c r="AK58" i="6" s="1"/>
  <c r="AJ106" i="6"/>
  <c r="AK106" i="6" s="1"/>
  <c r="AJ83" i="6"/>
  <c r="AK83" i="6" s="1"/>
  <c r="AJ15" i="6"/>
  <c r="AJ95" i="6"/>
  <c r="AK95" i="6" s="1"/>
  <c r="AK132" i="6"/>
  <c r="AJ57" i="6"/>
  <c r="AK57" i="6" s="1"/>
  <c r="AJ44" i="6"/>
  <c r="AK44" i="6" s="1"/>
  <c r="AJ39" i="6"/>
  <c r="AK39" i="6" s="1"/>
  <c r="AJ69" i="6"/>
  <c r="AK69" i="6" s="1"/>
  <c r="AK130" i="6"/>
  <c r="AJ6" i="6"/>
  <c r="AK28" i="6"/>
  <c r="AK16" i="6"/>
  <c r="AJ61" i="6"/>
  <c r="AK61" i="6" s="1"/>
  <c r="AJ97" i="6"/>
  <c r="AK97" i="6" s="1"/>
  <c r="AJ132" i="6"/>
  <c r="AJ48" i="6"/>
  <c r="AK48" i="6" s="1"/>
  <c r="AJ68" i="6"/>
  <c r="AK68" i="6" s="1"/>
  <c r="AK20" i="6"/>
  <c r="AK18" i="6"/>
  <c r="AJ49" i="6"/>
  <c r="AK49" i="6" s="1"/>
  <c r="AJ19" i="6"/>
  <c r="AJ79" i="6"/>
  <c r="AK79" i="6" s="1"/>
  <c r="AJ131" i="6"/>
  <c r="AJ99" i="6"/>
  <c r="AK99" i="6" s="1"/>
  <c r="AJ77" i="6"/>
  <c r="AK77" i="6" s="1"/>
  <c r="AJ73" i="6"/>
  <c r="AK73" i="6" s="1"/>
  <c r="AJ86" i="6"/>
  <c r="AK86" i="6" s="1"/>
  <c r="AJ108" i="6"/>
  <c r="AK108" i="6" s="1"/>
  <c r="AJ94" i="6"/>
  <c r="AK94" i="6" s="1"/>
  <c r="AJ28" i="6"/>
  <c r="AJ18" i="6"/>
  <c r="AJ119" i="6"/>
  <c r="AK119" i="6" s="1"/>
  <c r="AJ62" i="6"/>
  <c r="AK62" i="6" s="1"/>
  <c r="AJ75" i="6"/>
  <c r="AK75" i="6" s="1"/>
  <c r="AJ22" i="6"/>
  <c r="O130" i="6"/>
  <c r="AJ71" i="6"/>
  <c r="AK71" i="6" s="1"/>
  <c r="AK24" i="6"/>
  <c r="AJ34" i="6"/>
  <c r="AK34" i="6" s="1"/>
  <c r="AK30" i="6"/>
  <c r="AJ10" i="6"/>
  <c r="AJ13" i="6"/>
  <c r="AK5" i="6"/>
  <c r="AK8" i="6"/>
  <c r="AJ26" i="6"/>
  <c r="AJ24" i="6"/>
  <c r="AJ29" i="6"/>
  <c r="AK27" i="6"/>
  <c r="AJ41" i="6"/>
  <c r="AK41" i="6" s="1"/>
  <c r="AJ16" i="6"/>
  <c r="AJ123" i="6"/>
  <c r="AK123" i="6" s="1"/>
  <c r="AJ114" i="6"/>
  <c r="AK114" i="6" s="1"/>
  <c r="AJ140" i="6"/>
  <c r="AK140" i="6" s="1"/>
  <c r="AJ74" i="6"/>
  <c r="AK74" i="6" s="1"/>
  <c r="AJ82" i="6"/>
  <c r="AK82" i="6" s="1"/>
  <c r="AJ78" i="6"/>
  <c r="AK78" i="6" s="1"/>
  <c r="AK105" i="6"/>
  <c r="AJ103" i="6"/>
  <c r="AK103" i="6" s="1"/>
  <c r="AJ9" i="6"/>
  <c r="AK29" i="6"/>
  <c r="AJ52" i="6"/>
  <c r="AK52" i="6" s="1"/>
  <c r="AJ89" i="6"/>
  <c r="AK89" i="6" s="1"/>
  <c r="AJ102" i="6"/>
  <c r="AK102" i="6" s="1"/>
  <c r="AK7" i="6"/>
  <c r="AJ133" i="6"/>
  <c r="AK133" i="6" s="1"/>
  <c r="AJ4" i="6"/>
  <c r="AJ27" i="6"/>
  <c r="AK81" i="6"/>
  <c r="AK21" i="6"/>
  <c r="AJ111" i="6"/>
  <c r="AK111" i="6" s="1"/>
  <c r="AJ33" i="6"/>
  <c r="AK33" i="6" s="1"/>
  <c r="AJ138" i="6"/>
  <c r="AK138" i="6" s="1"/>
  <c r="AJ25" i="6"/>
  <c r="AJ76" i="6"/>
  <c r="AK76" i="6" s="1"/>
  <c r="AJ11" i="6"/>
  <c r="AJ130" i="6"/>
  <c r="AK3" i="6"/>
  <c r="AJ40" i="6"/>
  <c r="AK40" i="6" s="1"/>
  <c r="AJ127" i="6"/>
  <c r="AK127" i="6" s="1"/>
  <c r="AJ65" i="6"/>
  <c r="AK65" i="6" s="1"/>
  <c r="AK11" i="6"/>
  <c r="AK131" i="6"/>
  <c r="AJ53" i="6"/>
  <c r="AK53" i="6" s="1"/>
  <c r="AJ67" i="6"/>
  <c r="AK67" i="6" s="1"/>
  <c r="AK26" i="6"/>
  <c r="AJ14" i="6"/>
  <c r="AJ96" i="6"/>
  <c r="AK96" i="6" s="1"/>
  <c r="AJ35" i="6"/>
  <c r="AK35" i="6" s="1"/>
  <c r="AJ43" i="6"/>
  <c r="AK43" i="6" s="1"/>
  <c r="AJ135" i="6"/>
  <c r="AK135" i="6" s="1"/>
  <c r="AJ64" i="6"/>
  <c r="AK64" i="6" s="1"/>
  <c r="AK13" i="6"/>
  <c r="AK15" i="6"/>
  <c r="AJ80" i="6"/>
  <c r="AK80" i="6" s="1"/>
  <c r="AJ45" i="6"/>
  <c r="AK45" i="6" s="1"/>
  <c r="AK22" i="6"/>
  <c r="AK12" i="6"/>
  <c r="AJ5" i="6"/>
  <c r="AJ2" i="6"/>
  <c r="AK2" i="6" s="1"/>
  <c r="AJ66" i="6"/>
  <c r="AK66" i="6" s="1"/>
  <c r="F2" i="6"/>
  <c r="R32" i="6"/>
  <c r="Z86" i="6"/>
  <c r="Y99" i="6"/>
  <c r="Z81" i="6"/>
  <c r="AD50" i="6"/>
  <c r="AD96" i="6"/>
  <c r="R10" i="6"/>
  <c r="R54" i="6"/>
  <c r="Y22" i="6"/>
  <c r="Z48" i="6"/>
  <c r="AD30" i="6"/>
  <c r="Y19" i="6"/>
  <c r="Y119" i="6"/>
  <c r="R76" i="6"/>
  <c r="Y9" i="6"/>
  <c r="R126" i="6"/>
  <c r="R4" i="6"/>
  <c r="Y44" i="6"/>
  <c r="AD71" i="6"/>
  <c r="AD114" i="6"/>
  <c r="Y27" i="6"/>
  <c r="Z70" i="6"/>
  <c r="Y104" i="6"/>
  <c r="Z40" i="6"/>
  <c r="Y37" i="6"/>
  <c r="R109" i="6"/>
  <c r="Y106" i="6"/>
  <c r="Y92" i="6"/>
  <c r="Y67" i="6"/>
  <c r="Z8" i="6"/>
  <c r="AD73" i="6"/>
  <c r="R79" i="6"/>
  <c r="AD36" i="6"/>
  <c r="AD5" i="6"/>
  <c r="Y95" i="6"/>
  <c r="Z91" i="6"/>
  <c r="R16" i="6"/>
  <c r="Y51" i="6"/>
  <c r="Z133" i="6"/>
  <c r="AD17" i="6"/>
  <c r="Y7" i="6"/>
  <c r="Y89" i="6"/>
  <c r="Y18" i="6"/>
  <c r="R29" i="6"/>
  <c r="Y68" i="6"/>
  <c r="AD25" i="6"/>
  <c r="AD31" i="6"/>
  <c r="AD78" i="6"/>
  <c r="Z80" i="6"/>
  <c r="R41" i="6"/>
  <c r="Y24" i="6"/>
  <c r="AD11" i="6"/>
  <c r="Y123" i="6"/>
  <c r="Y20" i="6"/>
  <c r="Y26" i="6"/>
  <c r="Y62" i="6"/>
  <c r="Y55" i="6"/>
  <c r="Z102" i="6"/>
  <c r="Y56" i="6"/>
  <c r="AD85" i="6"/>
  <c r="Z14" i="6"/>
  <c r="Z82" i="6"/>
  <c r="R110" i="6"/>
  <c r="AD39" i="6"/>
  <c r="R35" i="6"/>
  <c r="Y43" i="6"/>
  <c r="AD12" i="6"/>
  <c r="R59" i="6"/>
  <c r="Y66" i="6"/>
  <c r="R87" i="6"/>
  <c r="AD77" i="6"/>
  <c r="AD34" i="6"/>
  <c r="R88" i="6"/>
  <c r="Y63" i="6"/>
  <c r="Z136" i="6"/>
  <c r="AD53" i="6"/>
  <c r="AD90" i="6"/>
  <c r="R64" i="6"/>
  <c r="R75" i="6"/>
  <c r="R58" i="6"/>
  <c r="R94" i="6"/>
  <c r="Z69" i="6"/>
  <c r="R103" i="6"/>
  <c r="Y61" i="6"/>
  <c r="R42" i="6"/>
  <c r="R97" i="6"/>
  <c r="R127" i="6"/>
  <c r="Y8" i="6"/>
  <c r="AD41" i="6"/>
  <c r="AD60" i="6"/>
  <c r="Y60" i="6"/>
  <c r="Z60" i="6"/>
  <c r="R60" i="6"/>
  <c r="R51" i="6"/>
  <c r="Z51" i="6"/>
  <c r="R49" i="6"/>
  <c r="AD49" i="6"/>
  <c r="Y49" i="6"/>
  <c r="Z49" i="6"/>
  <c r="R52" i="6"/>
  <c r="Y52" i="6"/>
  <c r="AD52" i="6"/>
  <c r="Z52" i="6"/>
  <c r="AD132" i="6"/>
  <c r="Y132" i="6"/>
  <c r="Z132" i="6"/>
  <c r="R132" i="6"/>
  <c r="Y74" i="6"/>
  <c r="Z74" i="6"/>
  <c r="R74" i="6"/>
  <c r="AD74" i="6"/>
  <c r="AD72" i="6"/>
  <c r="Y72" i="6"/>
  <c r="Z72" i="6"/>
  <c r="R72" i="6"/>
  <c r="R18" i="6"/>
  <c r="AD6" i="6"/>
  <c r="Y6" i="6"/>
  <c r="Z6" i="6"/>
  <c r="R6" i="6"/>
  <c r="Y17" i="6"/>
  <c r="Y57" i="6"/>
  <c r="R57" i="6"/>
  <c r="Z57" i="6"/>
  <c r="AD57" i="6"/>
  <c r="Y105" i="6"/>
  <c r="R105" i="6"/>
  <c r="Z105" i="6"/>
  <c r="AD105" i="6"/>
  <c r="AD120" i="6"/>
  <c r="Y120" i="6"/>
  <c r="Z120" i="6"/>
  <c r="R120" i="6"/>
  <c r="Z95" i="6"/>
  <c r="R95" i="6"/>
  <c r="Y25" i="6"/>
  <c r="Y33" i="6"/>
  <c r="R33" i="6"/>
  <c r="Z33" i="6"/>
  <c r="AD33" i="6"/>
  <c r="R28" i="6"/>
  <c r="Y28" i="6"/>
  <c r="AD28" i="6"/>
  <c r="Z28" i="6"/>
  <c r="Y21" i="6"/>
  <c r="R21" i="6"/>
  <c r="Z21" i="6"/>
  <c r="AD21" i="6"/>
  <c r="Y38" i="6"/>
  <c r="Z38" i="6"/>
  <c r="R38" i="6"/>
  <c r="AD38" i="6"/>
  <c r="R13" i="6"/>
  <c r="AD13" i="6"/>
  <c r="Y13" i="6"/>
  <c r="Z13" i="6"/>
  <c r="J120" i="8"/>
  <c r="AN2" i="6" s="1"/>
  <c r="J9" i="8"/>
  <c r="AN3" i="6" s="1"/>
  <c r="J103" i="8"/>
  <c r="AN4" i="6" s="1"/>
  <c r="J10" i="8"/>
  <c r="AN5" i="6" s="1"/>
  <c r="J47" i="8"/>
  <c r="AN6" i="6" s="1"/>
  <c r="J28" i="8"/>
  <c r="AN7" i="6" s="1"/>
  <c r="J15" i="8"/>
  <c r="AN8" i="6" s="1"/>
  <c r="J69" i="8"/>
  <c r="AN9" i="6" s="1"/>
  <c r="J21" i="8"/>
  <c r="AN10" i="6" s="1"/>
  <c r="J109" i="8"/>
  <c r="AN11" i="6" s="1"/>
  <c r="J23" i="8"/>
  <c r="AN12" i="6" s="1"/>
  <c r="J50" i="8"/>
  <c r="AN13" i="6" s="1"/>
  <c r="J55" i="8"/>
  <c r="AN14" i="6" s="1"/>
  <c r="J85" i="8"/>
  <c r="AN16" i="6" s="1"/>
  <c r="J76" i="8"/>
  <c r="AN18" i="6" s="1"/>
  <c r="J104" i="8"/>
  <c r="AN19" i="6" s="1"/>
  <c r="J66" i="8"/>
  <c r="AN20" i="6" s="1"/>
  <c r="J118" i="8"/>
  <c r="AN21" i="6" s="1"/>
  <c r="J57" i="8"/>
  <c r="AN22" i="6" s="1"/>
  <c r="J110" i="8"/>
  <c r="AN23" i="6" s="1"/>
  <c r="J17" i="8"/>
  <c r="AN25" i="6" s="1"/>
  <c r="J22" i="8"/>
  <c r="AN26" i="6" s="1"/>
  <c r="J5" i="8"/>
  <c r="AN27" i="6" s="1"/>
  <c r="J20" i="8"/>
  <c r="AN28" i="6" s="1"/>
  <c r="J88" i="8"/>
  <c r="AN29" i="6" s="1"/>
  <c r="J82" i="8"/>
  <c r="AN30" i="6" s="1"/>
  <c r="J102" i="8"/>
  <c r="AN31" i="6" s="1"/>
  <c r="J2" i="8"/>
  <c r="AN32" i="6" s="1"/>
  <c r="J94" i="8"/>
  <c r="AN33" i="6" s="1"/>
  <c r="J46" i="8"/>
  <c r="AN34" i="6" s="1"/>
  <c r="J59" i="8"/>
  <c r="AN35" i="6" s="1"/>
  <c r="Z2" i="6" l="1"/>
  <c r="BJ2" i="6"/>
  <c r="O51" i="6"/>
  <c r="Z25" i="6"/>
  <c r="R55" i="6"/>
  <c r="R80" i="6"/>
  <c r="AD55" i="6"/>
  <c r="AD80" i="6"/>
  <c r="Y11" i="6"/>
  <c r="R81" i="6"/>
  <c r="Z30" i="6"/>
  <c r="AD126" i="6"/>
  <c r="AD20" i="6"/>
  <c r="R82" i="6"/>
  <c r="R70" i="6"/>
  <c r="Z17" i="6"/>
  <c r="Y41" i="6"/>
  <c r="R91" i="6"/>
  <c r="Y81" i="6"/>
  <c r="Y30" i="6"/>
  <c r="AD29" i="6"/>
  <c r="Y126" i="6"/>
  <c r="Y70" i="6"/>
  <c r="AD91" i="6"/>
  <c r="Y29" i="6"/>
  <c r="R123" i="6"/>
  <c r="Z123" i="6"/>
  <c r="R14" i="6"/>
  <c r="Y133" i="6"/>
  <c r="AD18" i="6"/>
  <c r="AD133" i="6"/>
  <c r="R133" i="6"/>
  <c r="Z18" i="6"/>
  <c r="AD123" i="6"/>
  <c r="Y82" i="6"/>
  <c r="Y91" i="6"/>
  <c r="R30" i="6"/>
  <c r="AD54" i="6"/>
  <c r="Z126" i="6"/>
  <c r="R17" i="6"/>
  <c r="Y40" i="6"/>
  <c r="AD82" i="6"/>
  <c r="R73" i="6"/>
  <c r="AD70" i="6"/>
  <c r="Z29" i="6"/>
  <c r="Z41" i="6"/>
  <c r="R20" i="6"/>
  <c r="Z73" i="6"/>
  <c r="AD81" i="6"/>
  <c r="Z20" i="6"/>
  <c r="Y73" i="6"/>
  <c r="AD27" i="6"/>
  <c r="AD92" i="6"/>
  <c r="Z27" i="6"/>
  <c r="Y50" i="6"/>
  <c r="Y54" i="6"/>
  <c r="R19" i="6"/>
  <c r="R40" i="6"/>
  <c r="AD26" i="6"/>
  <c r="R86" i="6"/>
  <c r="R7" i="6"/>
  <c r="Y79" i="6"/>
  <c r="Z109" i="6"/>
  <c r="Z50" i="6"/>
  <c r="AD79" i="6"/>
  <c r="Y12" i="6"/>
  <c r="AD87" i="6"/>
  <c r="AD75" i="6"/>
  <c r="Z11" i="6"/>
  <c r="Y48" i="6"/>
  <c r="R85" i="6"/>
  <c r="Z39" i="6"/>
  <c r="Y69" i="6"/>
  <c r="R39" i="6"/>
  <c r="AD63" i="6"/>
  <c r="AD127" i="6"/>
  <c r="Z90" i="6"/>
  <c r="Z55" i="6"/>
  <c r="R8" i="6"/>
  <c r="R43" i="6"/>
  <c r="R25" i="6"/>
  <c r="AD95" i="6"/>
  <c r="R90" i="6"/>
  <c r="Y80" i="6"/>
  <c r="AD8" i="6"/>
  <c r="Y39" i="6"/>
  <c r="Z63" i="6"/>
  <c r="R11" i="6"/>
  <c r="R114" i="6"/>
  <c r="AD51" i="6"/>
  <c r="Y114" i="6"/>
  <c r="Z114" i="6"/>
  <c r="AD43" i="6"/>
  <c r="Z43" i="6"/>
  <c r="R63" i="6"/>
  <c r="Y90" i="6"/>
  <c r="Z87" i="6"/>
  <c r="Y75" i="6"/>
  <c r="R12" i="6"/>
  <c r="Y87" i="6"/>
  <c r="Z12" i="6"/>
  <c r="Y59" i="6"/>
  <c r="Z75" i="6"/>
  <c r="R69" i="6"/>
  <c r="AD102" i="6"/>
  <c r="Z77" i="6"/>
  <c r="Y136" i="6"/>
  <c r="R77" i="6"/>
  <c r="AD59" i="6"/>
  <c r="Z66" i="6"/>
  <c r="AD66" i="6"/>
  <c r="R66" i="6"/>
  <c r="Y10" i="6"/>
  <c r="AD64" i="6"/>
  <c r="R102" i="6"/>
  <c r="Z26" i="6"/>
  <c r="R99" i="6"/>
  <c r="Z92" i="6"/>
  <c r="Y16" i="6"/>
  <c r="AD109" i="6"/>
  <c r="AD32" i="6"/>
  <c r="Z7" i="6"/>
  <c r="Z19" i="6"/>
  <c r="R50" i="6"/>
  <c r="Y102" i="6"/>
  <c r="Y14" i="6"/>
  <c r="Z79" i="6"/>
  <c r="Z54" i="6"/>
  <c r="AD136" i="6"/>
  <c r="Z59" i="6"/>
  <c r="AD40" i="6"/>
  <c r="R31" i="6"/>
  <c r="Y86" i="6"/>
  <c r="Z64" i="6"/>
  <c r="AD7" i="6"/>
  <c r="AD19" i="6"/>
  <c r="Z56" i="6"/>
  <c r="Y96" i="6"/>
  <c r="AD14" i="6"/>
  <c r="R27" i="6"/>
  <c r="Y4" i="6"/>
  <c r="R26" i="6"/>
  <c r="Y77" i="6"/>
  <c r="Z31" i="6"/>
  <c r="R92" i="6"/>
  <c r="AD86" i="6"/>
  <c r="Y109" i="6"/>
  <c r="R136" i="6"/>
  <c r="Y31" i="6"/>
  <c r="Z76" i="6"/>
  <c r="Y78" i="6"/>
  <c r="Z22" i="6"/>
  <c r="Z44" i="6"/>
  <c r="AD89" i="6"/>
  <c r="AD68" i="6"/>
  <c r="R106" i="6"/>
  <c r="R71" i="6"/>
  <c r="AD119" i="6"/>
  <c r="AD37" i="6"/>
  <c r="R48" i="6"/>
  <c r="AD42" i="6"/>
  <c r="V2" i="6"/>
  <c r="R68" i="6"/>
  <c r="R37" i="6"/>
  <c r="Z71" i="6"/>
  <c r="AD48" i="6"/>
  <c r="AD9" i="6"/>
  <c r="Z88" i="6"/>
  <c r="R2" i="6"/>
  <c r="Z68" i="6"/>
  <c r="Y71" i="6"/>
  <c r="R53" i="6"/>
  <c r="R5" i="6"/>
  <c r="Z9" i="6"/>
  <c r="AD88" i="6"/>
  <c r="Z36" i="6"/>
  <c r="R36" i="6"/>
  <c r="AD2" i="6"/>
  <c r="Z53" i="6"/>
  <c r="Z5" i="6"/>
  <c r="R119" i="6"/>
  <c r="R9" i="6"/>
  <c r="Y88" i="6"/>
  <c r="Z106" i="6"/>
  <c r="R89" i="6"/>
  <c r="Y36" i="6"/>
  <c r="Z85" i="6"/>
  <c r="Y2" i="6"/>
  <c r="Z37" i="6"/>
  <c r="Y53" i="6"/>
  <c r="Y5" i="6"/>
  <c r="Z119" i="6"/>
  <c r="AD106" i="6"/>
  <c r="Z89" i="6"/>
  <c r="Y85" i="6"/>
  <c r="Z42" i="6"/>
  <c r="Y58" i="6"/>
  <c r="AD62" i="6"/>
  <c r="Z61" i="6"/>
  <c r="R24" i="6"/>
  <c r="AD110" i="6"/>
  <c r="AD69" i="6"/>
  <c r="Y42" i="6"/>
  <c r="AD97" i="6"/>
  <c r="Y94" i="6"/>
  <c r="Z103" i="6"/>
  <c r="Y103" i="6"/>
  <c r="Z97" i="6"/>
  <c r="AD104" i="6"/>
  <c r="AD61" i="6"/>
  <c r="Z110" i="6"/>
  <c r="Z62" i="6"/>
  <c r="Y34" i="6"/>
  <c r="Z32" i="6"/>
  <c r="Z35" i="6"/>
  <c r="R104" i="6"/>
  <c r="R61" i="6"/>
  <c r="Y110" i="6"/>
  <c r="R22" i="6"/>
  <c r="R34" i="6"/>
  <c r="AD24" i="6"/>
  <c r="Y32" i="6"/>
  <c r="Y35" i="6"/>
  <c r="R78" i="6"/>
  <c r="AD56" i="6"/>
  <c r="AD67" i="6"/>
  <c r="Z104" i="6"/>
  <c r="Z4" i="6"/>
  <c r="Z10" i="6"/>
  <c r="AD99" i="6"/>
  <c r="Z58" i="6"/>
  <c r="Z127" i="6"/>
  <c r="R96" i="6"/>
  <c r="Z94" i="6"/>
  <c r="Z16" i="6"/>
  <c r="AD103" i="6"/>
  <c r="Y64" i="6"/>
  <c r="AD44" i="6"/>
  <c r="AD35" i="6"/>
  <c r="Z78" i="6"/>
  <c r="R56" i="6"/>
  <c r="R67" i="6"/>
  <c r="AD4" i="6"/>
  <c r="AD10" i="6"/>
  <c r="Z99" i="6"/>
  <c r="AD58" i="6"/>
  <c r="Y127" i="6"/>
  <c r="Z96" i="6"/>
  <c r="AD94" i="6"/>
  <c r="AD16" i="6"/>
  <c r="R44" i="6"/>
  <c r="Z34" i="6"/>
  <c r="AD76" i="6"/>
  <c r="R62" i="6"/>
  <c r="AD22" i="6"/>
  <c r="Z24" i="6"/>
  <c r="Y97" i="6"/>
  <c r="Z67" i="6"/>
  <c r="Y76" i="6"/>
  <c r="J19" i="8"/>
  <c r="AN95" i="6" s="1"/>
  <c r="J54" i="8"/>
  <c r="AN91" i="6" s="1"/>
  <c r="J115" i="8"/>
  <c r="AN152" i="6" s="1"/>
  <c r="J60" i="8"/>
  <c r="AN135" i="6" s="1"/>
  <c r="J101" i="8"/>
  <c r="AN123" i="6" s="1"/>
  <c r="J87" i="8"/>
  <c r="AN120" i="6" s="1"/>
  <c r="J49" i="8"/>
  <c r="AN114" i="6" s="1"/>
  <c r="J43" i="8"/>
  <c r="AN117" i="6" s="1"/>
  <c r="J37" i="8"/>
  <c r="AN153" i="6" s="1"/>
  <c r="J7" i="8"/>
  <c r="AN119" i="6" s="1"/>
  <c r="J62" i="8"/>
  <c r="AN136" i="6" s="1"/>
  <c r="J24" i="8"/>
  <c r="AN140" i="6" s="1"/>
  <c r="J86" i="8"/>
  <c r="AN138" i="6" s="1"/>
  <c r="J121" i="8"/>
  <c r="AN94" i="6" s="1"/>
  <c r="J29" i="8"/>
  <c r="AN40" i="6" s="1"/>
  <c r="J41" i="8"/>
  <c r="AN41" i="6" s="1"/>
  <c r="J63" i="8"/>
  <c r="AN108" i="6" s="1"/>
  <c r="J113" i="8"/>
  <c r="J27" i="8"/>
  <c r="AN42" i="6" s="1"/>
  <c r="J64" i="8"/>
  <c r="AN36" i="6" s="1"/>
  <c r="J99" i="8"/>
  <c r="AN44" i="6" s="1"/>
  <c r="J84" i="8"/>
  <c r="AN43" i="6" s="1"/>
  <c r="J67" i="8"/>
  <c r="AN45" i="6" s="1"/>
  <c r="J81" i="8"/>
  <c r="AN38" i="6" s="1"/>
  <c r="J91" i="8"/>
  <c r="J65" i="8"/>
  <c r="AN154" i="6" s="1"/>
  <c r="J112" i="8"/>
  <c r="J75" i="8"/>
  <c r="J8" i="8"/>
  <c r="AN63" i="6" s="1"/>
  <c r="J12" i="8"/>
  <c r="AN73" i="6" s="1"/>
  <c r="J13" i="8"/>
  <c r="AN90" i="6" s="1"/>
  <c r="J14" i="8"/>
  <c r="AN79" i="6" s="1"/>
  <c r="J16" i="8"/>
  <c r="AN60" i="6" s="1"/>
  <c r="J18" i="8"/>
  <c r="AN74" i="6" s="1"/>
  <c r="J25" i="8"/>
  <c r="AN86" i="6" s="1"/>
  <c r="J33" i="8"/>
  <c r="AN105" i="6" s="1"/>
  <c r="J32" i="8"/>
  <c r="AN81" i="6" s="1"/>
  <c r="J30" i="8"/>
  <c r="AN57" i="6" s="1"/>
  <c r="J34" i="8"/>
  <c r="AN58" i="6" s="1"/>
  <c r="J36" i="8"/>
  <c r="AN110" i="6" s="1"/>
  <c r="J39" i="8"/>
  <c r="AN56" i="6" s="1"/>
  <c r="J40" i="8"/>
  <c r="AN75" i="6" s="1"/>
  <c r="J42" i="8"/>
  <c r="AN52" i="6" s="1"/>
  <c r="J44" i="8"/>
  <c r="AN68" i="6" s="1"/>
  <c r="J48" i="8"/>
  <c r="AN89" i="6" s="1"/>
  <c r="J51" i="8"/>
  <c r="AN50" i="6" s="1"/>
  <c r="J52" i="8"/>
  <c r="AN111" i="6" s="1"/>
  <c r="J53" i="8"/>
  <c r="AN97" i="6" s="1"/>
  <c r="J56" i="8"/>
  <c r="J61" i="8"/>
  <c r="AN53" i="6" s="1"/>
  <c r="J70" i="8"/>
  <c r="AN83" i="6" s="1"/>
  <c r="J73" i="8"/>
  <c r="AN96" i="6" s="1"/>
  <c r="J68" i="8"/>
  <c r="AN62" i="6" s="1"/>
  <c r="J74" i="8"/>
  <c r="AN55" i="6" s="1"/>
  <c r="J77" i="8"/>
  <c r="AN85" i="6" s="1"/>
  <c r="J80" i="8"/>
  <c r="AN82" i="6" s="1"/>
  <c r="J83" i="8"/>
  <c r="AN102" i="6" s="1"/>
  <c r="J89" i="8"/>
  <c r="AN72" i="6" s="1"/>
  <c r="J90" i="8"/>
  <c r="AN76" i="6" s="1"/>
  <c r="J92" i="8"/>
  <c r="AN70" i="6" s="1"/>
  <c r="J96" i="8"/>
  <c r="AN92" i="6" s="1"/>
  <c r="J111" i="8"/>
  <c r="AN99" i="6" s="1"/>
  <c r="J95" i="8"/>
  <c r="AN69" i="6" s="1"/>
  <c r="J97" i="8"/>
  <c r="AN54" i="6" s="1"/>
  <c r="J100" i="8"/>
  <c r="AN80" i="6" s="1"/>
  <c r="J107" i="8"/>
  <c r="J105" i="8"/>
  <c r="AN66" i="6" s="1"/>
  <c r="J108" i="8"/>
  <c r="AN129" i="6" s="1"/>
  <c r="J114" i="8"/>
  <c r="AN78" i="6" s="1"/>
  <c r="J117" i="8"/>
  <c r="AN67" i="6" s="1"/>
  <c r="J122" i="8"/>
  <c r="AN77" i="6" s="1"/>
  <c r="J31" i="8"/>
  <c r="J119" i="8"/>
  <c r="AN127" i="6" s="1"/>
  <c r="J6" i="8"/>
  <c r="AN106" i="6" s="1"/>
  <c r="J124" i="8"/>
  <c r="AN87" i="6" s="1"/>
  <c r="J79" i="8"/>
  <c r="AN49" i="6" s="1"/>
  <c r="J58" i="8"/>
  <c r="AN103" i="6" s="1"/>
  <c r="J106" i="8"/>
  <c r="AN48" i="6" s="1"/>
  <c r="J78" i="8"/>
  <c r="J45" i="8"/>
  <c r="J11" i="8"/>
  <c r="AN61" i="6" s="1"/>
  <c r="J3" i="8"/>
  <c r="AN64" i="6" s="1"/>
  <c r="J98" i="8"/>
  <c r="AN71" i="6" s="1"/>
  <c r="J116" i="8"/>
  <c r="AN65" i="6" s="1"/>
  <c r="J26" i="8"/>
  <c r="AN126" i="6" s="1"/>
  <c r="J71" i="8"/>
  <c r="AN88" i="6" s="1"/>
  <c r="J4" i="8"/>
  <c r="AN150" i="6" s="1"/>
  <c r="J72" i="8"/>
  <c r="J38" i="8"/>
  <c r="AN151" i="6" s="1"/>
  <c r="G117" i="5"/>
  <c r="G49" i="5"/>
  <c r="G21" i="5"/>
  <c r="F41" i="5"/>
  <c r="G73" i="5"/>
  <c r="G26" i="5"/>
  <c r="F57" i="5"/>
  <c r="G99" i="5"/>
  <c r="G62" i="5"/>
  <c r="F29" i="5"/>
  <c r="F25" i="5"/>
  <c r="F46" i="5"/>
  <c r="F33" i="5"/>
  <c r="G82" i="5"/>
  <c r="E64" i="5"/>
  <c r="G15" i="5"/>
  <c r="F21" i="5"/>
  <c r="E47" i="5"/>
  <c r="F54" i="5"/>
  <c r="E57" i="5"/>
  <c r="G81" i="5"/>
  <c r="G92" i="5"/>
  <c r="E110" i="5"/>
  <c r="E44" i="5"/>
  <c r="G129" i="5"/>
  <c r="G4" i="5"/>
  <c r="G47" i="5"/>
  <c r="F65" i="5"/>
  <c r="F87" i="5"/>
  <c r="E117" i="5"/>
  <c r="E113" i="5"/>
  <c r="F77" i="5"/>
  <c r="G102" i="5"/>
  <c r="E131" i="5"/>
  <c r="G24" i="5"/>
  <c r="F60" i="5"/>
  <c r="F18" i="5"/>
  <c r="G34" i="5"/>
  <c r="E41" i="5"/>
  <c r="E101" i="5"/>
  <c r="F113" i="5"/>
  <c r="G58" i="5"/>
  <c r="F8" i="5"/>
  <c r="F83" i="5"/>
  <c r="G105" i="5"/>
  <c r="F23" i="5"/>
  <c r="E86" i="5"/>
  <c r="E69" i="5"/>
  <c r="F85" i="5"/>
  <c r="G121" i="5"/>
  <c r="F39" i="5"/>
  <c r="F84" i="5"/>
  <c r="G84" i="5"/>
  <c r="G51" i="5"/>
  <c r="E121" i="5"/>
  <c r="E30" i="5"/>
  <c r="G122" i="5"/>
  <c r="E87" i="5"/>
  <c r="G94" i="5"/>
  <c r="F127" i="5"/>
  <c r="G114" i="5"/>
  <c r="G104" i="5"/>
  <c r="G17" i="5"/>
  <c r="G16" i="5"/>
  <c r="F26" i="5"/>
  <c r="G100" i="5"/>
  <c r="G43" i="5"/>
  <c r="G23" i="5"/>
  <c r="E51" i="5"/>
  <c r="G127" i="5"/>
  <c r="E3" i="5"/>
  <c r="E66" i="5"/>
  <c r="F62" i="5"/>
  <c r="G108" i="5"/>
  <c r="E45" i="5"/>
  <c r="E88" i="5"/>
  <c r="E128" i="5"/>
  <c r="F17" i="5"/>
  <c r="G128" i="5"/>
  <c r="E21" i="5"/>
  <c r="F49" i="5"/>
  <c r="F111" i="5"/>
  <c r="E12" i="5"/>
  <c r="E55" i="5"/>
  <c r="F6" i="5"/>
  <c r="G93" i="5"/>
  <c r="G74" i="5"/>
  <c r="G52" i="5"/>
  <c r="G45" i="5"/>
  <c r="G86" i="5"/>
  <c r="E32" i="5"/>
  <c r="F115" i="5"/>
  <c r="G103" i="5"/>
  <c r="F100" i="5"/>
  <c r="G132" i="5"/>
  <c r="E23" i="5"/>
  <c r="F117" i="5"/>
  <c r="E50" i="5"/>
  <c r="G44" i="5"/>
  <c r="E71" i="5"/>
  <c r="G77" i="5"/>
  <c r="E109" i="5"/>
  <c r="E13" i="5"/>
  <c r="E98" i="5"/>
  <c r="F44" i="5"/>
  <c r="E114" i="5"/>
  <c r="E129" i="5"/>
  <c r="F90" i="5"/>
  <c r="F69" i="5"/>
  <c r="F30" i="5"/>
  <c r="F131" i="5"/>
  <c r="G98" i="5"/>
  <c r="F2" i="5"/>
  <c r="F12" i="5"/>
  <c r="F58" i="5"/>
  <c r="F53" i="5"/>
  <c r="E4" i="5"/>
  <c r="G75" i="5"/>
  <c r="E38" i="5"/>
  <c r="F97" i="5"/>
  <c r="F104" i="5"/>
  <c r="G106" i="5"/>
  <c r="E17" i="5"/>
  <c r="F40" i="5"/>
  <c r="G53" i="5"/>
  <c r="E59" i="5"/>
  <c r="G125" i="5"/>
  <c r="G2" i="5"/>
  <c r="E76" i="5"/>
  <c r="F91" i="5"/>
  <c r="G6" i="5"/>
  <c r="F20" i="5"/>
  <c r="E49" i="5"/>
  <c r="F43" i="5"/>
  <c r="E27" i="5"/>
  <c r="F122" i="5"/>
  <c r="G97" i="5"/>
  <c r="G107" i="5"/>
  <c r="E22" i="5"/>
  <c r="E40" i="5"/>
  <c r="F31" i="5"/>
  <c r="G95" i="5"/>
  <c r="F94" i="5"/>
  <c r="F75" i="5"/>
  <c r="F70" i="5"/>
  <c r="E89" i="5"/>
  <c r="G36" i="5"/>
  <c r="F107" i="5"/>
  <c r="G60" i="5"/>
  <c r="E103" i="5"/>
  <c r="F11" i="5"/>
  <c r="E106" i="5"/>
  <c r="F45" i="5"/>
  <c r="E93" i="5"/>
  <c r="F118" i="5"/>
  <c r="G120" i="5"/>
  <c r="G71" i="5"/>
  <c r="G72" i="5"/>
  <c r="E53" i="5"/>
  <c r="G48" i="5"/>
  <c r="F106" i="5"/>
  <c r="G91" i="5"/>
  <c r="E119" i="5"/>
  <c r="G67" i="5"/>
  <c r="E37" i="5"/>
  <c r="E81" i="5"/>
  <c r="F102" i="5"/>
  <c r="F116" i="5"/>
  <c r="E124" i="5"/>
  <c r="F7" i="5"/>
  <c r="E104" i="5"/>
  <c r="E115" i="5"/>
  <c r="G131" i="5"/>
  <c r="G10" i="5"/>
  <c r="E130" i="5"/>
  <c r="E80" i="5"/>
  <c r="E78" i="5"/>
  <c r="F55" i="5"/>
  <c r="F114" i="5"/>
  <c r="F10" i="5"/>
  <c r="E61" i="5"/>
  <c r="F38" i="5"/>
  <c r="G12" i="5"/>
  <c r="F123" i="5"/>
  <c r="F64" i="5"/>
  <c r="F61" i="5"/>
  <c r="F79" i="5"/>
  <c r="E24" i="5"/>
  <c r="F76" i="5"/>
  <c r="G33" i="5"/>
  <c r="G118" i="5"/>
  <c r="E116" i="5"/>
  <c r="G38" i="5"/>
  <c r="G56" i="5"/>
  <c r="E2" i="5"/>
  <c r="F119" i="5"/>
  <c r="G14" i="5"/>
  <c r="G57" i="5"/>
  <c r="E25" i="5"/>
  <c r="F133" i="5"/>
  <c r="E85" i="5"/>
  <c r="F128" i="5"/>
  <c r="F56" i="5"/>
  <c r="E39" i="5"/>
  <c r="F124" i="5"/>
  <c r="F51" i="5"/>
  <c r="E105" i="5"/>
  <c r="E122" i="5"/>
  <c r="E5" i="5"/>
  <c r="F13" i="5"/>
  <c r="E83" i="5"/>
  <c r="G31" i="5"/>
  <c r="E31" i="5"/>
  <c r="E91" i="5"/>
  <c r="F74" i="5"/>
  <c r="E33" i="5"/>
  <c r="E70" i="5"/>
  <c r="G13" i="5"/>
  <c r="F34" i="5"/>
  <c r="E118" i="5"/>
  <c r="G29" i="5"/>
  <c r="E56" i="5"/>
  <c r="G35" i="5"/>
  <c r="G54" i="5"/>
  <c r="G111" i="5"/>
  <c r="E67" i="5"/>
  <c r="F22" i="5"/>
  <c r="F86" i="5"/>
  <c r="E65" i="5"/>
  <c r="E58" i="5"/>
  <c r="E9" i="5"/>
  <c r="E112" i="5"/>
  <c r="E28" i="5"/>
  <c r="G66" i="5"/>
  <c r="E11" i="5"/>
  <c r="F120" i="5"/>
  <c r="E127" i="5"/>
  <c r="G50" i="5"/>
  <c r="F80" i="5"/>
  <c r="E97" i="5"/>
  <c r="E60" i="5"/>
  <c r="E54" i="5"/>
  <c r="G80" i="5"/>
  <c r="F103" i="5"/>
  <c r="F27" i="5"/>
  <c r="G46" i="5"/>
  <c r="F28" i="5"/>
  <c r="F81" i="5"/>
  <c r="G8" i="5"/>
  <c r="G130" i="5"/>
  <c r="F129" i="5"/>
  <c r="F130" i="5"/>
  <c r="F82" i="5"/>
  <c r="G110" i="5"/>
  <c r="F66" i="5"/>
  <c r="G22" i="5"/>
  <c r="E42" i="5"/>
  <c r="F35" i="5"/>
  <c r="G63" i="5"/>
  <c r="E43" i="5"/>
  <c r="G19" i="5"/>
  <c r="E52" i="5"/>
  <c r="G79" i="5"/>
  <c r="G64" i="5"/>
  <c r="F109" i="5"/>
  <c r="E63" i="5"/>
  <c r="F125" i="5"/>
  <c r="F72" i="5"/>
  <c r="G90" i="5"/>
  <c r="G89" i="5"/>
  <c r="F95" i="5"/>
  <c r="F89" i="5"/>
  <c r="F5" i="5"/>
  <c r="E26" i="5"/>
  <c r="F42" i="5"/>
  <c r="G76" i="5"/>
  <c r="F47" i="5"/>
  <c r="E126" i="5"/>
  <c r="E36" i="5"/>
  <c r="F16" i="5"/>
  <c r="E72" i="5"/>
  <c r="F73" i="5"/>
  <c r="E6" i="5"/>
  <c r="E94" i="5"/>
  <c r="E18" i="5"/>
  <c r="F14" i="5"/>
  <c r="F98" i="5"/>
  <c r="G3" i="5"/>
  <c r="F9" i="5"/>
  <c r="E35" i="5"/>
  <c r="F112" i="5"/>
  <c r="E125" i="5"/>
  <c r="E34" i="5"/>
  <c r="E107" i="5"/>
  <c r="F99" i="5"/>
  <c r="F59" i="5"/>
  <c r="E19" i="5"/>
  <c r="F50" i="5"/>
  <c r="E62" i="5"/>
  <c r="E132" i="5"/>
  <c r="F71" i="5"/>
  <c r="G83" i="5"/>
  <c r="E68" i="5"/>
  <c r="G41" i="5"/>
  <c r="G126" i="5"/>
  <c r="G109" i="5"/>
  <c r="G85" i="5"/>
  <c r="F88" i="5"/>
  <c r="G88" i="5"/>
  <c r="E100" i="5"/>
  <c r="G87" i="5"/>
  <c r="E74" i="5"/>
  <c r="E96" i="5"/>
  <c r="G65" i="5"/>
  <c r="G25" i="5"/>
  <c r="E46" i="5"/>
  <c r="F19" i="5"/>
  <c r="G115" i="5"/>
  <c r="G101" i="5"/>
  <c r="E16" i="5"/>
  <c r="E82" i="5"/>
  <c r="E15" i="5"/>
  <c r="G40" i="5"/>
  <c r="E10" i="5"/>
  <c r="E8" i="5"/>
  <c r="F67" i="5"/>
  <c r="G20" i="5"/>
  <c r="G27" i="5"/>
  <c r="E90" i="5"/>
  <c r="E102" i="5"/>
  <c r="E108" i="5"/>
  <c r="G133" i="5"/>
  <c r="G123" i="5"/>
  <c r="F108" i="5"/>
  <c r="F52" i="5"/>
  <c r="F68" i="5"/>
  <c r="F132" i="5"/>
  <c r="E77" i="5"/>
  <c r="G5" i="5"/>
  <c r="F121" i="5"/>
  <c r="F3" i="5"/>
  <c r="F92" i="5"/>
  <c r="F15" i="5"/>
  <c r="E111" i="5"/>
  <c r="F101" i="5"/>
  <c r="G116" i="5"/>
  <c r="E7" i="5"/>
  <c r="F48" i="5"/>
  <c r="E79" i="5"/>
  <c r="G28" i="5"/>
  <c r="E92" i="5"/>
  <c r="G96" i="5"/>
  <c r="E48" i="5"/>
  <c r="G9" i="5"/>
  <c r="G42" i="5"/>
  <c r="E123" i="5"/>
  <c r="F63" i="5"/>
  <c r="F93" i="5"/>
  <c r="G61" i="5"/>
  <c r="F96" i="5"/>
  <c r="E95" i="5"/>
  <c r="F32" i="5"/>
  <c r="G32" i="5"/>
  <c r="F36" i="5"/>
  <c r="F37" i="5"/>
  <c r="G55" i="5"/>
  <c r="E75" i="5"/>
  <c r="E133" i="5"/>
  <c r="E84" i="5"/>
  <c r="G113" i="5"/>
  <c r="G30" i="5"/>
  <c r="F4" i="5"/>
  <c r="G39" i="5"/>
  <c r="G119" i="5"/>
  <c r="G70" i="5"/>
  <c r="E73" i="5"/>
  <c r="E14" i="5"/>
  <c r="G59" i="5"/>
  <c r="F24" i="5"/>
  <c r="G11" i="5"/>
  <c r="F78" i="5"/>
  <c r="G18" i="5"/>
  <c r="E120" i="5"/>
  <c r="G124" i="5"/>
  <c r="G78" i="5"/>
  <c r="G68" i="5"/>
  <c r="G37" i="5"/>
  <c r="G69" i="5"/>
  <c r="F126" i="5"/>
  <c r="E99" i="5"/>
  <c r="G7" i="5"/>
  <c r="F105" i="5"/>
  <c r="G112" i="5"/>
  <c r="E20" i="5"/>
  <c r="F110" i="5"/>
  <c r="E29" i="5"/>
  <c r="O154" i="6" l="1"/>
  <c r="O153" i="6"/>
  <c r="O117" i="6"/>
  <c r="O152" i="6"/>
  <c r="O151" i="6"/>
  <c r="O150" i="6"/>
  <c r="O129" i="6"/>
  <c r="O68" i="6"/>
  <c r="O26" i="6"/>
  <c r="O14" i="6"/>
  <c r="O88" i="6"/>
  <c r="O38" i="6"/>
  <c r="O78" i="6"/>
  <c r="O110" i="6"/>
  <c r="O55" i="6"/>
  <c r="O8" i="6"/>
  <c r="O7" i="6"/>
  <c r="O15" i="6"/>
  <c r="O80" i="6"/>
  <c r="O41" i="6"/>
  <c r="O103" i="6"/>
  <c r="O36" i="6"/>
  <c r="O33" i="6"/>
  <c r="O9" i="6"/>
  <c r="O58" i="6"/>
  <c r="O89" i="6"/>
  <c r="O39" i="6"/>
  <c r="O92" i="6"/>
  <c r="O82" i="6"/>
  <c r="O81" i="6"/>
  <c r="O90" i="6"/>
  <c r="O19" i="6"/>
  <c r="O66" i="6"/>
  <c r="O119" i="6"/>
  <c r="O56" i="6"/>
  <c r="O24" i="6"/>
  <c r="O27" i="6"/>
  <c r="O49" i="6"/>
  <c r="O17" i="6"/>
  <c r="O123" i="6"/>
  <c r="O29" i="6"/>
  <c r="O31" i="6"/>
  <c r="O67" i="6"/>
  <c r="O65" i="6"/>
  <c r="O42" i="6"/>
  <c r="O86" i="6"/>
  <c r="O94" i="6"/>
  <c r="O44" i="6"/>
  <c r="O127" i="6"/>
  <c r="O72" i="6"/>
  <c r="O114" i="6"/>
  <c r="O69" i="6"/>
  <c r="O99" i="6"/>
  <c r="O11" i="6"/>
  <c r="O21" i="6"/>
  <c r="O23" i="6"/>
  <c r="O40" i="6"/>
  <c r="O140" i="6"/>
  <c r="O60" i="6"/>
  <c r="O16" i="6"/>
  <c r="O52" i="6"/>
  <c r="O64" i="6"/>
  <c r="O73" i="6"/>
  <c r="O62" i="6"/>
  <c r="O50" i="6"/>
  <c r="O28" i="6"/>
  <c r="O2" i="6"/>
  <c r="O63" i="6"/>
  <c r="O79" i="6"/>
  <c r="O108" i="6"/>
  <c r="O132" i="6"/>
  <c r="O74" i="6"/>
  <c r="O22" i="6"/>
  <c r="O32" i="6"/>
  <c r="O105" i="6"/>
  <c r="O35" i="6"/>
  <c r="O13" i="6"/>
  <c r="O25" i="6"/>
  <c r="O53" i="6"/>
  <c r="O20" i="6"/>
  <c r="O133" i="6"/>
  <c r="O126" i="6"/>
  <c r="O71" i="6"/>
  <c r="O97" i="6"/>
  <c r="O75" i="6"/>
  <c r="O77" i="6"/>
  <c r="O12" i="6"/>
  <c r="O85" i="6"/>
  <c r="O43" i="6"/>
  <c r="O106" i="6"/>
  <c r="O111" i="6"/>
  <c r="O96" i="6"/>
  <c r="O83" i="6"/>
  <c r="O45" i="6"/>
  <c r="O70" i="6"/>
  <c r="O87" i="6"/>
  <c r="O102" i="6"/>
  <c r="O6" i="6"/>
  <c r="O95" i="6"/>
  <c r="O54" i="6"/>
  <c r="O76" i="6"/>
  <c r="O57" i="6"/>
  <c r="O34" i="6"/>
  <c r="O4" i="6"/>
  <c r="O61" i="6"/>
  <c r="O135" i="6"/>
  <c r="O30" i="6"/>
  <c r="O136" i="6"/>
  <c r="O120" i="6"/>
  <c r="O48" i="6"/>
  <c r="O5" i="6"/>
  <c r="O3" i="6"/>
  <c r="O91" i="6"/>
  <c r="O138" i="6"/>
  <c r="BG136" i="6"/>
  <c r="BF136" i="6"/>
  <c r="AR136" i="6"/>
  <c r="T140" i="6" l="1"/>
  <c r="AB140" i="6" s="1"/>
  <c r="S141" i="6"/>
  <c r="T141" i="6"/>
  <c r="AB141" i="6" s="1"/>
  <c r="U141" i="6"/>
  <c r="AC141" i="6" s="1"/>
  <c r="V141" i="6"/>
  <c r="S143" i="6"/>
  <c r="T143" i="6"/>
  <c r="AB143" i="6" s="1"/>
  <c r="U143" i="6"/>
  <c r="AC143" i="6" s="1"/>
  <c r="V143" i="6"/>
  <c r="S144" i="6"/>
  <c r="T144" i="6"/>
  <c r="AB144" i="6" s="1"/>
  <c r="U144" i="6"/>
  <c r="AC144" i="6" s="1"/>
  <c r="V144" i="6"/>
  <c r="S145" i="6"/>
  <c r="T145" i="6"/>
  <c r="AB145" i="6" s="1"/>
  <c r="U145" i="6"/>
  <c r="AC145" i="6" s="1"/>
  <c r="V145" i="6"/>
  <c r="C145" i="6"/>
  <c r="S146" i="6"/>
  <c r="T146" i="6"/>
  <c r="AB146" i="6" s="1"/>
  <c r="AC146" i="6"/>
  <c r="V146" i="6"/>
  <c r="C146" i="6"/>
  <c r="C35" i="6"/>
  <c r="C24" i="6"/>
  <c r="C25" i="6"/>
  <c r="C26" i="6"/>
  <c r="C27" i="6"/>
  <c r="C28" i="6"/>
  <c r="C29" i="6"/>
  <c r="C30" i="6"/>
  <c r="C31" i="6"/>
  <c r="C32" i="6"/>
  <c r="C33" i="6"/>
  <c r="C34" i="6"/>
  <c r="S136" i="6"/>
  <c r="T136" i="6"/>
  <c r="AB136" i="6" s="1"/>
  <c r="U136" i="6"/>
  <c r="AC136" i="6" s="1"/>
  <c r="V136" i="6"/>
  <c r="S137" i="6"/>
  <c r="T137" i="6"/>
  <c r="AB137" i="6" s="1"/>
  <c r="U137" i="6"/>
  <c r="AC137" i="6" s="1"/>
  <c r="V137" i="6"/>
  <c r="S138" i="6"/>
  <c r="T138" i="6"/>
  <c r="AB138" i="6" s="1"/>
  <c r="U138" i="6"/>
  <c r="AC138" i="6" s="1"/>
  <c r="V138" i="6"/>
  <c r="S139" i="6"/>
  <c r="T139" i="6"/>
  <c r="AB139" i="6" s="1"/>
  <c r="U139" i="6"/>
  <c r="AC139" i="6" s="1"/>
  <c r="V139" i="6"/>
  <c r="W136" i="6" l="1"/>
  <c r="AA136" i="6"/>
  <c r="AA141" i="6"/>
  <c r="W141" i="6"/>
  <c r="AA146" i="6"/>
  <c r="W146" i="6"/>
  <c r="AA139" i="6"/>
  <c r="W139" i="6"/>
  <c r="W137" i="6"/>
  <c r="AA137" i="6"/>
  <c r="AA143" i="6"/>
  <c r="W143" i="6"/>
  <c r="AA144" i="6"/>
  <c r="W144" i="6"/>
  <c r="AA138" i="6"/>
  <c r="W138" i="6"/>
  <c r="W145" i="6"/>
  <c r="AA145" i="6"/>
  <c r="S140" i="6"/>
  <c r="V140" i="6"/>
  <c r="U140" i="6"/>
  <c r="AC140" i="6" s="1"/>
  <c r="BF135" i="6"/>
  <c r="BG135" i="6"/>
  <c r="AR135" i="6"/>
  <c r="W140" i="6" l="1"/>
  <c r="AA140" i="6"/>
  <c r="V135" i="6"/>
  <c r="U135" i="6"/>
  <c r="AC135" i="6" s="1"/>
  <c r="S135" i="6"/>
  <c r="T135" i="6"/>
  <c r="AB135" i="6" s="1"/>
  <c r="AA135" i="6" l="1"/>
  <c r="W135" i="6"/>
  <c r="BF134" i="6" l="1"/>
  <c r="BG134" i="6"/>
  <c r="S3" i="6" l="1"/>
  <c r="V3" i="6"/>
  <c r="T3" i="6"/>
  <c r="AB3" i="6" s="1"/>
  <c r="S2" i="6"/>
  <c r="T2" i="6"/>
  <c r="AB2" i="6" s="1"/>
  <c r="T70" i="6"/>
  <c r="AB70" i="6" s="1"/>
  <c r="V70" i="6"/>
  <c r="S70" i="6"/>
  <c r="T58" i="6"/>
  <c r="AB58" i="6" s="1"/>
  <c r="V58" i="6"/>
  <c r="S58" i="6"/>
  <c r="V111" i="6"/>
  <c r="T111" i="6"/>
  <c r="AB111" i="6" s="1"/>
  <c r="S111" i="6"/>
  <c r="T34" i="6"/>
  <c r="AB34" i="6" s="1"/>
  <c r="V34" i="6"/>
  <c r="S34" i="6"/>
  <c r="T106" i="6"/>
  <c r="AB106" i="6" s="1"/>
  <c r="V106" i="6"/>
  <c r="S106" i="6"/>
  <c r="T17" i="6"/>
  <c r="AB17" i="6" s="1"/>
  <c r="V17" i="6"/>
  <c r="S17" i="6"/>
  <c r="T65" i="6"/>
  <c r="AB65" i="6" s="1"/>
  <c r="V65" i="6"/>
  <c r="S65" i="6"/>
  <c r="S33" i="6"/>
  <c r="V33" i="6"/>
  <c r="T33" i="6"/>
  <c r="AB33" i="6" s="1"/>
  <c r="T25" i="6"/>
  <c r="AB25" i="6" s="1"/>
  <c r="S25" i="6"/>
  <c r="V25" i="6"/>
  <c r="T52" i="6"/>
  <c r="AB52" i="6" s="1"/>
  <c r="V52" i="6"/>
  <c r="S52" i="6"/>
  <c r="T124" i="6"/>
  <c r="AB124" i="6" s="1"/>
  <c r="V124" i="6"/>
  <c r="S124" i="6"/>
  <c r="T127" i="6"/>
  <c r="AB127" i="6" s="1"/>
  <c r="S127" i="6"/>
  <c r="V127" i="6"/>
  <c r="T71" i="6"/>
  <c r="AB71" i="6" s="1"/>
  <c r="V71" i="6"/>
  <c r="S71" i="6"/>
  <c r="T107" i="6"/>
  <c r="AB107" i="6" s="1"/>
  <c r="V107" i="6"/>
  <c r="S107" i="6"/>
  <c r="T31" i="6"/>
  <c r="AB31" i="6" s="1"/>
  <c r="S31" i="6"/>
  <c r="V31" i="6"/>
  <c r="T12" i="6"/>
  <c r="AB12" i="6" s="1"/>
  <c r="S12" i="6"/>
  <c r="V12" i="6"/>
  <c r="V60" i="6"/>
  <c r="S60" i="6"/>
  <c r="T60" i="6"/>
  <c r="AB60" i="6" s="1"/>
  <c r="V96" i="6"/>
  <c r="S96" i="6"/>
  <c r="T96" i="6"/>
  <c r="AB96" i="6" s="1"/>
  <c r="T94" i="6"/>
  <c r="AB94" i="6" s="1"/>
  <c r="V94" i="6"/>
  <c r="S94" i="6"/>
  <c r="T89" i="6"/>
  <c r="AB89" i="6" s="1"/>
  <c r="V89" i="6"/>
  <c r="S89" i="6"/>
  <c r="S21" i="6"/>
  <c r="V21" i="6"/>
  <c r="T21" i="6"/>
  <c r="AB21" i="6" s="1"/>
  <c r="S81" i="6"/>
  <c r="V81" i="6"/>
  <c r="T81" i="6"/>
  <c r="AB81" i="6" s="1"/>
  <c r="T40" i="6"/>
  <c r="AB40" i="6" s="1"/>
  <c r="V40" i="6"/>
  <c r="S40" i="6"/>
  <c r="T13" i="6"/>
  <c r="AB13" i="6" s="1"/>
  <c r="S13" i="6"/>
  <c r="V13" i="6"/>
  <c r="T35" i="6"/>
  <c r="AB35" i="6" s="1"/>
  <c r="V35" i="6"/>
  <c r="S35" i="6"/>
  <c r="T101" i="6"/>
  <c r="AB101" i="6" s="1"/>
  <c r="V101" i="6"/>
  <c r="S101" i="6"/>
  <c r="V9" i="6"/>
  <c r="S9" i="6"/>
  <c r="T9" i="6"/>
  <c r="AB9" i="6" s="1"/>
  <c r="V57" i="6"/>
  <c r="S57" i="6"/>
  <c r="T57" i="6"/>
  <c r="AB57" i="6" s="1"/>
  <c r="V117" i="6"/>
  <c r="S117" i="6"/>
  <c r="T117" i="6"/>
  <c r="AB117" i="6" s="1"/>
  <c r="T115" i="6"/>
  <c r="AB115" i="6" s="1"/>
  <c r="V115" i="6"/>
  <c r="S115" i="6"/>
  <c r="T103" i="6"/>
  <c r="AB103" i="6" s="1"/>
  <c r="V103" i="6"/>
  <c r="S103" i="6"/>
  <c r="T125" i="6"/>
  <c r="AB125" i="6" s="1"/>
  <c r="V125" i="6"/>
  <c r="S125" i="6"/>
  <c r="T19" i="6"/>
  <c r="AB19" i="6" s="1"/>
  <c r="S19" i="6"/>
  <c r="V19" i="6"/>
  <c r="T18" i="6"/>
  <c r="AB18" i="6" s="1"/>
  <c r="S18" i="6"/>
  <c r="V18" i="6"/>
  <c r="T42" i="6"/>
  <c r="AB42" i="6" s="1"/>
  <c r="V42" i="6"/>
  <c r="S42" i="6"/>
  <c r="V78" i="6"/>
  <c r="T78" i="6"/>
  <c r="AB78" i="6" s="1"/>
  <c r="S78" i="6"/>
  <c r="T7" i="6"/>
  <c r="AB7" i="6" s="1"/>
  <c r="S7" i="6"/>
  <c r="V7" i="6"/>
  <c r="G63" i="6"/>
  <c r="G37" i="6"/>
  <c r="U45" i="6"/>
  <c r="AC45" i="6" s="1"/>
  <c r="G39" i="6"/>
  <c r="G123" i="6"/>
  <c r="G10" i="6"/>
  <c r="G130" i="6"/>
  <c r="G77" i="6"/>
  <c r="U69" i="6"/>
  <c r="AC69" i="6" s="1"/>
  <c r="G105" i="6"/>
  <c r="G16" i="6"/>
  <c r="G88" i="6"/>
  <c r="G47" i="6"/>
  <c r="U59" i="6"/>
  <c r="AC59" i="6" s="1"/>
  <c r="G73" i="6"/>
  <c r="G36" i="6"/>
  <c r="G38" i="6"/>
  <c r="G50" i="6"/>
  <c r="G62" i="6"/>
  <c r="G86" i="6"/>
  <c r="G98" i="6"/>
  <c r="G122" i="6"/>
  <c r="G134" i="6"/>
  <c r="AR134" i="6" s="1"/>
  <c r="G4" i="6"/>
  <c r="G23" i="6"/>
  <c r="G119" i="6"/>
  <c r="U51" i="6"/>
  <c r="AC51" i="6" s="1"/>
  <c r="G22" i="6"/>
  <c r="G118" i="6"/>
  <c r="G41" i="6"/>
  <c r="U54" i="6"/>
  <c r="AC54" i="6" s="1"/>
  <c r="G102" i="6"/>
  <c r="G32" i="6"/>
  <c r="G56" i="6"/>
  <c r="G92" i="6"/>
  <c r="U116" i="6"/>
  <c r="AC116" i="6" s="1"/>
  <c r="G128" i="6"/>
  <c r="U61" i="6"/>
  <c r="AC61" i="6" s="1"/>
  <c r="G91" i="6"/>
  <c r="G133" i="6"/>
  <c r="AR133" i="6" s="1"/>
  <c r="G9" i="6"/>
  <c r="G31" i="6"/>
  <c r="G21" i="6"/>
  <c r="G33" i="6"/>
  <c r="G57" i="6"/>
  <c r="U81" i="6"/>
  <c r="AC81" i="6" s="1"/>
  <c r="G81" i="6"/>
  <c r="U127" i="6"/>
  <c r="AC127" i="6" s="1"/>
  <c r="G127" i="6"/>
  <c r="U7" i="6"/>
  <c r="AC7" i="6" s="1"/>
  <c r="G7" i="6"/>
  <c r="G2" i="6"/>
  <c r="G48" i="6"/>
  <c r="G111" i="6"/>
  <c r="U125" i="6"/>
  <c r="AC125" i="6" s="1"/>
  <c r="U31" i="6"/>
  <c r="AC31" i="6" s="1"/>
  <c r="G103" i="6"/>
  <c r="U57" i="6"/>
  <c r="AC57" i="6" s="1"/>
  <c r="G13" i="6"/>
  <c r="G35" i="6"/>
  <c r="G71" i="6"/>
  <c r="G107" i="6"/>
  <c r="G42" i="6"/>
  <c r="U9" i="6"/>
  <c r="AC9" i="6" s="1"/>
  <c r="U21" i="6"/>
  <c r="AC21" i="6" s="1"/>
  <c r="U33" i="6"/>
  <c r="AC33" i="6" s="1"/>
  <c r="U5" i="6"/>
  <c r="AC5" i="6" s="1"/>
  <c r="U16" i="6"/>
  <c r="AC16" i="6" s="1"/>
  <c r="U32" i="6"/>
  <c r="AC32" i="6" s="1"/>
  <c r="AA21" i="6" l="1"/>
  <c r="W21" i="6"/>
  <c r="AA107" i="6"/>
  <c r="W107" i="6"/>
  <c r="W52" i="6"/>
  <c r="AA52" i="6"/>
  <c r="W58" i="6"/>
  <c r="AA58" i="6"/>
  <c r="W125" i="6"/>
  <c r="AA125" i="6"/>
  <c r="W101" i="6"/>
  <c r="AA101" i="6"/>
  <c r="W89" i="6"/>
  <c r="AA89" i="6"/>
  <c r="AA17" i="6"/>
  <c r="W17" i="6"/>
  <c r="AA18" i="6"/>
  <c r="W18" i="6"/>
  <c r="AA57" i="6"/>
  <c r="W57" i="6"/>
  <c r="AA13" i="6"/>
  <c r="W13" i="6"/>
  <c r="AA96" i="6"/>
  <c r="W96" i="6"/>
  <c r="AA12" i="6"/>
  <c r="W12" i="6"/>
  <c r="W127" i="6"/>
  <c r="AA127" i="6"/>
  <c r="W2" i="6"/>
  <c r="AA2" i="6"/>
  <c r="AA81" i="6"/>
  <c r="W81" i="6"/>
  <c r="AA33" i="6"/>
  <c r="W33" i="6"/>
  <c r="W115" i="6"/>
  <c r="AA115" i="6"/>
  <c r="W34" i="6"/>
  <c r="AA34" i="6"/>
  <c r="AA42" i="6"/>
  <c r="W42" i="6"/>
  <c r="AA103" i="6"/>
  <c r="W103" i="6"/>
  <c r="AA35" i="6"/>
  <c r="W35" i="6"/>
  <c r="W40" i="6"/>
  <c r="AA40" i="6"/>
  <c r="W94" i="6"/>
  <c r="AA94" i="6"/>
  <c r="AA71" i="6"/>
  <c r="W71" i="6"/>
  <c r="W124" i="6"/>
  <c r="AA124" i="6"/>
  <c r="W65" i="6"/>
  <c r="AA65" i="6"/>
  <c r="W106" i="6"/>
  <c r="AA106" i="6"/>
  <c r="AA111" i="6"/>
  <c r="W111" i="6"/>
  <c r="W70" i="6"/>
  <c r="AA70" i="6"/>
  <c r="AA78" i="6"/>
  <c r="W78" i="6"/>
  <c r="W7" i="6"/>
  <c r="AA7" i="6"/>
  <c r="AA19" i="6"/>
  <c r="W19" i="6"/>
  <c r="AA117" i="6"/>
  <c r="W117" i="6"/>
  <c r="AA9" i="6"/>
  <c r="W9" i="6"/>
  <c r="AA60" i="6"/>
  <c r="W60" i="6"/>
  <c r="AA31" i="6"/>
  <c r="W31" i="6"/>
  <c r="AA25" i="6"/>
  <c r="W25" i="6"/>
  <c r="AA3" i="6"/>
  <c r="W3" i="6"/>
  <c r="U67" i="6"/>
  <c r="AC67" i="6" s="1"/>
  <c r="U85" i="6"/>
  <c r="AC85" i="6" s="1"/>
  <c r="U41" i="6"/>
  <c r="AC41" i="6" s="1"/>
  <c r="U113" i="6"/>
  <c r="AC113" i="6" s="1"/>
  <c r="U53" i="6"/>
  <c r="AC53" i="6" s="1"/>
  <c r="U77" i="6"/>
  <c r="AC77" i="6" s="1"/>
  <c r="U73" i="6"/>
  <c r="AC73" i="6" s="1"/>
  <c r="U30" i="6"/>
  <c r="AC30" i="6" s="1"/>
  <c r="U47" i="6"/>
  <c r="AC47" i="6" s="1"/>
  <c r="U11" i="6"/>
  <c r="AC11" i="6" s="1"/>
  <c r="U126" i="6"/>
  <c r="AC126" i="6" s="1"/>
  <c r="U88" i="6"/>
  <c r="AC88" i="6" s="1"/>
  <c r="U6" i="6"/>
  <c r="AC6" i="6" s="1"/>
  <c r="U131" i="6"/>
  <c r="U29" i="6"/>
  <c r="AC29" i="6" s="1"/>
  <c r="U24" i="6"/>
  <c r="AC24" i="6" s="1"/>
  <c r="U83" i="6"/>
  <c r="AC83" i="6" s="1"/>
  <c r="U36" i="6"/>
  <c r="AC36" i="6" s="1"/>
  <c r="U119" i="6"/>
  <c r="AC119" i="6" s="1"/>
  <c r="U20" i="6"/>
  <c r="AC20" i="6" s="1"/>
  <c r="G61" i="6"/>
  <c r="U95" i="6"/>
  <c r="AC95" i="6" s="1"/>
  <c r="U128" i="6"/>
  <c r="AC128" i="6" s="1"/>
  <c r="U23" i="6"/>
  <c r="AC23" i="6" s="1"/>
  <c r="U44" i="6"/>
  <c r="AC44" i="6" s="1"/>
  <c r="U104" i="6"/>
  <c r="AC104" i="6" s="1"/>
  <c r="G85" i="6"/>
  <c r="G69" i="6"/>
  <c r="U14" i="6"/>
  <c r="AC14" i="6" s="1"/>
  <c r="U114" i="6"/>
  <c r="AC114" i="6" s="1"/>
  <c r="U110" i="6"/>
  <c r="AC110" i="6" s="1"/>
  <c r="U49" i="6"/>
  <c r="AC49" i="6" s="1"/>
  <c r="U121" i="6"/>
  <c r="AC121" i="6" s="1"/>
  <c r="G110" i="6"/>
  <c r="U134" i="6"/>
  <c r="AC134" i="6" s="1"/>
  <c r="T61" i="6"/>
  <c r="AB61" i="6" s="1"/>
  <c r="S61" i="6"/>
  <c r="V61" i="6"/>
  <c r="V104" i="6"/>
  <c r="S104" i="6"/>
  <c r="T104" i="6"/>
  <c r="AB104" i="6" s="1"/>
  <c r="V68" i="6"/>
  <c r="S68" i="6"/>
  <c r="T68" i="6"/>
  <c r="AB68" i="6" s="1"/>
  <c r="V32" i="6"/>
  <c r="S32" i="6"/>
  <c r="T32" i="6"/>
  <c r="AB32" i="6" s="1"/>
  <c r="S66" i="6"/>
  <c r="V66" i="6"/>
  <c r="T66" i="6"/>
  <c r="AB66" i="6" s="1"/>
  <c r="G6" i="6"/>
  <c r="T6" i="6"/>
  <c r="AB6" i="6" s="1"/>
  <c r="V6" i="6"/>
  <c r="S6" i="6"/>
  <c r="T53" i="6"/>
  <c r="AB53" i="6" s="1"/>
  <c r="V53" i="6"/>
  <c r="S53" i="6"/>
  <c r="T4" i="6"/>
  <c r="AB4" i="6" s="1"/>
  <c r="V4" i="6"/>
  <c r="S4" i="6"/>
  <c r="S108" i="6"/>
  <c r="V108" i="6"/>
  <c r="T108" i="6"/>
  <c r="AB108" i="6" s="1"/>
  <c r="T48" i="6"/>
  <c r="AB48" i="6" s="1"/>
  <c r="S48" i="6"/>
  <c r="V48" i="6"/>
  <c r="G121" i="6"/>
  <c r="T121" i="6"/>
  <c r="AB121" i="6" s="1"/>
  <c r="S121" i="6"/>
  <c r="V121" i="6"/>
  <c r="T59" i="6"/>
  <c r="AB59" i="6" s="1"/>
  <c r="V59" i="6"/>
  <c r="S59" i="6"/>
  <c r="T130" i="6"/>
  <c r="V130" i="6"/>
  <c r="S130" i="6"/>
  <c r="S99" i="6"/>
  <c r="V99" i="6"/>
  <c r="T99" i="6"/>
  <c r="AB99" i="6" s="1"/>
  <c r="S15" i="6"/>
  <c r="V15" i="6"/>
  <c r="T15" i="6"/>
  <c r="AB15" i="6" s="1"/>
  <c r="G104" i="6"/>
  <c r="G114" i="6"/>
  <c r="V114" i="6"/>
  <c r="T114" i="6"/>
  <c r="AB114" i="6" s="1"/>
  <c r="S114" i="6"/>
  <c r="T97" i="6"/>
  <c r="AB97" i="6" s="1"/>
  <c r="V97" i="6"/>
  <c r="S97" i="6"/>
  <c r="G53" i="6"/>
  <c r="T82" i="6"/>
  <c r="AB82" i="6" s="1"/>
  <c r="V82" i="6"/>
  <c r="S82" i="6"/>
  <c r="V87" i="6"/>
  <c r="S87" i="6"/>
  <c r="T87" i="6"/>
  <c r="AB87" i="6" s="1"/>
  <c r="T23" i="6"/>
  <c r="AB23" i="6" s="1"/>
  <c r="V23" i="6"/>
  <c r="S23" i="6"/>
  <c r="V129" i="6"/>
  <c r="S129" i="6"/>
  <c r="T129" i="6"/>
  <c r="AB129" i="6" s="1"/>
  <c r="T79" i="6"/>
  <c r="AB79" i="6" s="1"/>
  <c r="S79" i="6"/>
  <c r="V79" i="6"/>
  <c r="V122" i="6"/>
  <c r="S122" i="6"/>
  <c r="T122" i="6"/>
  <c r="AB122" i="6" s="1"/>
  <c r="V86" i="6"/>
  <c r="S86" i="6"/>
  <c r="T86" i="6"/>
  <c r="AB86" i="6" s="1"/>
  <c r="V50" i="6"/>
  <c r="S50" i="6"/>
  <c r="T50" i="6"/>
  <c r="AB50" i="6" s="1"/>
  <c r="G14" i="6"/>
  <c r="V14" i="6"/>
  <c r="S14" i="6"/>
  <c r="T14" i="6"/>
  <c r="AB14" i="6" s="1"/>
  <c r="T73" i="6"/>
  <c r="AB73" i="6" s="1"/>
  <c r="S73" i="6"/>
  <c r="V73" i="6"/>
  <c r="G59" i="6"/>
  <c r="T112" i="6"/>
  <c r="AB112" i="6" s="1"/>
  <c r="V112" i="6"/>
  <c r="S112" i="6"/>
  <c r="T16" i="6"/>
  <c r="AB16" i="6" s="1"/>
  <c r="V16" i="6"/>
  <c r="S16" i="6"/>
  <c r="T77" i="6"/>
  <c r="AB77" i="6" s="1"/>
  <c r="V77" i="6"/>
  <c r="S77" i="6"/>
  <c r="V27" i="6"/>
  <c r="S27" i="6"/>
  <c r="T27" i="6"/>
  <c r="AB27" i="6" s="1"/>
  <c r="T133" i="6"/>
  <c r="AB133" i="6" s="1"/>
  <c r="V133" i="6"/>
  <c r="S133" i="6"/>
  <c r="V128" i="6"/>
  <c r="S128" i="6"/>
  <c r="T128" i="6"/>
  <c r="AB128" i="6" s="1"/>
  <c r="V92" i="6"/>
  <c r="S92" i="6"/>
  <c r="T92" i="6"/>
  <c r="AB92" i="6" s="1"/>
  <c r="V56" i="6"/>
  <c r="S56" i="6"/>
  <c r="T56" i="6"/>
  <c r="AB56" i="6" s="1"/>
  <c r="G20" i="6"/>
  <c r="V20" i="6"/>
  <c r="S20" i="6"/>
  <c r="T20" i="6"/>
  <c r="AB20" i="6" s="1"/>
  <c r="V102" i="6"/>
  <c r="T102" i="6"/>
  <c r="AB102" i="6" s="1"/>
  <c r="S102" i="6"/>
  <c r="V54" i="6"/>
  <c r="T54" i="6"/>
  <c r="AB54" i="6" s="1"/>
  <c r="S54" i="6"/>
  <c r="T41" i="6"/>
  <c r="AB41" i="6" s="1"/>
  <c r="V41" i="6"/>
  <c r="S41" i="6"/>
  <c r="G95" i="6"/>
  <c r="T95" i="6"/>
  <c r="AB95" i="6" s="1"/>
  <c r="V95" i="6"/>
  <c r="S95" i="6"/>
  <c r="V132" i="6"/>
  <c r="S132" i="6"/>
  <c r="T132" i="6"/>
  <c r="AB132" i="6" s="1"/>
  <c r="S84" i="6"/>
  <c r="V84" i="6"/>
  <c r="T84" i="6"/>
  <c r="AB84" i="6" s="1"/>
  <c r="T36" i="6"/>
  <c r="AB36" i="6" s="1"/>
  <c r="S36" i="6"/>
  <c r="V36" i="6"/>
  <c r="T47" i="6"/>
  <c r="AB47" i="6" s="1"/>
  <c r="V47" i="6"/>
  <c r="S47" i="6"/>
  <c r="T10" i="6"/>
  <c r="AB10" i="6" s="1"/>
  <c r="V10" i="6"/>
  <c r="S10" i="6"/>
  <c r="S75" i="6"/>
  <c r="V75" i="6"/>
  <c r="T75" i="6"/>
  <c r="AB75" i="6" s="1"/>
  <c r="G45" i="6"/>
  <c r="V45" i="6"/>
  <c r="S45" i="6"/>
  <c r="T45" i="6"/>
  <c r="AB45" i="6" s="1"/>
  <c r="V8" i="6"/>
  <c r="S8" i="6"/>
  <c r="T8" i="6"/>
  <c r="AB8" i="6" s="1"/>
  <c r="T55" i="6"/>
  <c r="AB55" i="6" s="1"/>
  <c r="S55" i="6"/>
  <c r="V55" i="6"/>
  <c r="T46" i="6"/>
  <c r="AB46" i="6" s="1"/>
  <c r="V46" i="6"/>
  <c r="S46" i="6"/>
  <c r="S51" i="6"/>
  <c r="V51" i="6"/>
  <c r="T51" i="6"/>
  <c r="AB51" i="6" s="1"/>
  <c r="G49" i="6"/>
  <c r="T49" i="6"/>
  <c r="AB49" i="6" s="1"/>
  <c r="S49" i="6"/>
  <c r="V49" i="6"/>
  <c r="T76" i="6"/>
  <c r="AB76" i="6" s="1"/>
  <c r="V76" i="6"/>
  <c r="S76" i="6"/>
  <c r="S93" i="6"/>
  <c r="V93" i="6"/>
  <c r="T93" i="6"/>
  <c r="AB93" i="6" s="1"/>
  <c r="T43" i="6"/>
  <c r="AB43" i="6" s="1"/>
  <c r="V43" i="6"/>
  <c r="S43" i="6"/>
  <c r="V110" i="6"/>
  <c r="S110" i="6"/>
  <c r="T110" i="6"/>
  <c r="AB110" i="6" s="1"/>
  <c r="V74" i="6"/>
  <c r="S74" i="6"/>
  <c r="T74" i="6"/>
  <c r="AB74" i="6" s="1"/>
  <c r="V38" i="6"/>
  <c r="S38" i="6"/>
  <c r="T38" i="6"/>
  <c r="AB38" i="6" s="1"/>
  <c r="T131" i="6"/>
  <c r="V131" i="6"/>
  <c r="S131" i="6"/>
  <c r="T100" i="6"/>
  <c r="AB100" i="6" s="1"/>
  <c r="V100" i="6"/>
  <c r="S100" i="6"/>
  <c r="V105" i="6"/>
  <c r="S105" i="6"/>
  <c r="T105" i="6"/>
  <c r="AB105" i="6" s="1"/>
  <c r="G5" i="6"/>
  <c r="T5" i="6"/>
  <c r="AB5" i="6" s="1"/>
  <c r="V5" i="6"/>
  <c r="S5" i="6"/>
  <c r="T37" i="6"/>
  <c r="AB37" i="6" s="1"/>
  <c r="S37" i="6"/>
  <c r="V37" i="6"/>
  <c r="T91" i="6"/>
  <c r="AB91" i="6" s="1"/>
  <c r="S91" i="6"/>
  <c r="V91" i="6"/>
  <c r="G116" i="6"/>
  <c r="V116" i="6"/>
  <c r="S116" i="6"/>
  <c r="T116" i="6"/>
  <c r="AB116" i="6" s="1"/>
  <c r="V80" i="6"/>
  <c r="S80" i="6"/>
  <c r="T80" i="6"/>
  <c r="AB80" i="6" s="1"/>
  <c r="V44" i="6"/>
  <c r="S44" i="6"/>
  <c r="T44" i="6"/>
  <c r="AB44" i="6" s="1"/>
  <c r="T90" i="6"/>
  <c r="AB90" i="6" s="1"/>
  <c r="V90" i="6"/>
  <c r="S90" i="6"/>
  <c r="T30" i="6"/>
  <c r="AB30" i="6" s="1"/>
  <c r="V30" i="6"/>
  <c r="S30" i="6"/>
  <c r="G29" i="6"/>
  <c r="T29" i="6"/>
  <c r="AB29" i="6" s="1"/>
  <c r="V29" i="6"/>
  <c r="S29" i="6"/>
  <c r="T64" i="6"/>
  <c r="AB64" i="6" s="1"/>
  <c r="V64" i="6"/>
  <c r="S64" i="6"/>
  <c r="S120" i="6"/>
  <c r="V120" i="6"/>
  <c r="T120" i="6"/>
  <c r="AB120" i="6" s="1"/>
  <c r="S72" i="6"/>
  <c r="V72" i="6"/>
  <c r="T72" i="6"/>
  <c r="AB72" i="6" s="1"/>
  <c r="T24" i="6"/>
  <c r="AB24" i="6" s="1"/>
  <c r="V24" i="6"/>
  <c r="S24" i="6"/>
  <c r="G131" i="6"/>
  <c r="G11" i="6"/>
  <c r="T11" i="6"/>
  <c r="AB11" i="6" s="1"/>
  <c r="V11" i="6"/>
  <c r="S11" i="6"/>
  <c r="T67" i="6"/>
  <c r="AB67" i="6" s="1"/>
  <c r="S67" i="6"/>
  <c r="V67" i="6"/>
  <c r="V123" i="6"/>
  <c r="T123" i="6"/>
  <c r="AB123" i="6" s="1"/>
  <c r="S123" i="6"/>
  <c r="S39" i="6"/>
  <c r="V39" i="6"/>
  <c r="T39" i="6"/>
  <c r="AB39" i="6" s="1"/>
  <c r="U133" i="6"/>
  <c r="AC133" i="6" s="1"/>
  <c r="G44" i="6"/>
  <c r="S126" i="6"/>
  <c r="T126" i="6"/>
  <c r="AB126" i="6" s="1"/>
  <c r="V126" i="6"/>
  <c r="G30" i="6"/>
  <c r="G113" i="6"/>
  <c r="T113" i="6"/>
  <c r="AB113" i="6" s="1"/>
  <c r="V113" i="6"/>
  <c r="S113" i="6"/>
  <c r="T118" i="6"/>
  <c r="AB118" i="6" s="1"/>
  <c r="V118" i="6"/>
  <c r="S118" i="6"/>
  <c r="T22" i="6"/>
  <c r="AB22" i="6" s="1"/>
  <c r="V22" i="6"/>
  <c r="S22" i="6"/>
  <c r="T119" i="6"/>
  <c r="AB119" i="6" s="1"/>
  <c r="V119" i="6"/>
  <c r="S119" i="6"/>
  <c r="T28" i="6"/>
  <c r="AB28" i="6" s="1"/>
  <c r="V28" i="6"/>
  <c r="S28" i="6"/>
  <c r="T109" i="6"/>
  <c r="AB109" i="6" s="1"/>
  <c r="S109" i="6"/>
  <c r="V109" i="6"/>
  <c r="V134" i="6"/>
  <c r="S134" i="6"/>
  <c r="T134" i="6"/>
  <c r="AB134" i="6" s="1"/>
  <c r="V98" i="6"/>
  <c r="S98" i="6"/>
  <c r="T98" i="6"/>
  <c r="AB98" i="6" s="1"/>
  <c r="V62" i="6"/>
  <c r="S62" i="6"/>
  <c r="T62" i="6"/>
  <c r="AB62" i="6" s="1"/>
  <c r="V26" i="6"/>
  <c r="S26" i="6"/>
  <c r="T26" i="6"/>
  <c r="AB26" i="6" s="1"/>
  <c r="G24" i="6"/>
  <c r="G83" i="6"/>
  <c r="T83" i="6"/>
  <c r="AB83" i="6" s="1"/>
  <c r="V83" i="6"/>
  <c r="S83" i="6"/>
  <c r="T85" i="6"/>
  <c r="AB85" i="6" s="1"/>
  <c r="S85" i="6"/>
  <c r="V85" i="6"/>
  <c r="T88" i="6"/>
  <c r="AB88" i="6" s="1"/>
  <c r="V88" i="6"/>
  <c r="S88" i="6"/>
  <c r="V69" i="6"/>
  <c r="S69" i="6"/>
  <c r="T69" i="6"/>
  <c r="AB69" i="6" s="1"/>
  <c r="G67" i="6"/>
  <c r="S63" i="6"/>
  <c r="V63" i="6"/>
  <c r="T63" i="6"/>
  <c r="AB63" i="6" s="1"/>
  <c r="U91" i="6"/>
  <c r="AC91" i="6" s="1"/>
  <c r="U112" i="6"/>
  <c r="AC112" i="6" s="1"/>
  <c r="U122" i="6"/>
  <c r="AC122" i="6" s="1"/>
  <c r="U50" i="6"/>
  <c r="AC50" i="6" s="1"/>
  <c r="U48" i="6"/>
  <c r="AC48" i="6" s="1"/>
  <c r="U60" i="6"/>
  <c r="AC60" i="6" s="1"/>
  <c r="U79" i="6"/>
  <c r="AC79" i="6" s="1"/>
  <c r="U56" i="6"/>
  <c r="AC56" i="6" s="1"/>
  <c r="U3" i="6"/>
  <c r="AC3" i="6" s="1"/>
  <c r="U10" i="6"/>
  <c r="AC10" i="6" s="1"/>
  <c r="U35" i="6"/>
  <c r="AC35" i="6" s="1"/>
  <c r="U123" i="6"/>
  <c r="AC123" i="6" s="1"/>
  <c r="U102" i="6"/>
  <c r="AC102" i="6" s="1"/>
  <c r="U96" i="6"/>
  <c r="AC96" i="6" s="1"/>
  <c r="U86" i="6"/>
  <c r="AC86" i="6" s="1"/>
  <c r="U108" i="6"/>
  <c r="AC108" i="6" s="1"/>
  <c r="U37" i="6"/>
  <c r="AC37" i="6" s="1"/>
  <c r="U43" i="6"/>
  <c r="AC43" i="6" s="1"/>
  <c r="U111" i="6"/>
  <c r="AC111" i="6" s="1"/>
  <c r="U27" i="6"/>
  <c r="AC27" i="6" s="1"/>
  <c r="U80" i="6"/>
  <c r="AC80" i="6" s="1"/>
  <c r="G80" i="6"/>
  <c r="U98" i="6"/>
  <c r="AC98" i="6" s="1"/>
  <c r="U39" i="6"/>
  <c r="AC39" i="6" s="1"/>
  <c r="G120" i="6"/>
  <c r="G54" i="6"/>
  <c r="G112" i="6"/>
  <c r="G12" i="6"/>
  <c r="G96" i="6"/>
  <c r="G93" i="6"/>
  <c r="G125" i="6"/>
  <c r="G28" i="6"/>
  <c r="G51" i="6"/>
  <c r="G79" i="6"/>
  <c r="G27" i="6"/>
  <c r="G78" i="6"/>
  <c r="G129" i="6"/>
  <c r="G100" i="6"/>
  <c r="G74" i="6"/>
  <c r="G43" i="6"/>
  <c r="G108" i="6"/>
  <c r="U42" i="6"/>
  <c r="AC42" i="6" s="1"/>
  <c r="U4" i="6"/>
  <c r="AC4" i="6" s="1"/>
  <c r="U63" i="6"/>
  <c r="AC63" i="6" s="1"/>
  <c r="G8" i="6"/>
  <c r="G90" i="6"/>
  <c r="G97" i="6"/>
  <c r="G117" i="6"/>
  <c r="G101" i="6"/>
  <c r="G76" i="6"/>
  <c r="G25" i="6"/>
  <c r="G89" i="6"/>
  <c r="G66" i="6"/>
  <c r="G55" i="6"/>
  <c r="G94" i="6"/>
  <c r="G115" i="6"/>
  <c r="G58" i="6"/>
  <c r="G46" i="6"/>
  <c r="G84" i="6"/>
  <c r="U72" i="6"/>
  <c r="AC72" i="6" s="1"/>
  <c r="G72" i="6"/>
  <c r="U62" i="6"/>
  <c r="AC62" i="6" s="1"/>
  <c r="U92" i="6"/>
  <c r="AC92" i="6" s="1"/>
  <c r="G68" i="6"/>
  <c r="U99" i="6"/>
  <c r="AC99" i="6" s="1"/>
  <c r="G99" i="6"/>
  <c r="G65" i="6"/>
  <c r="G124" i="6"/>
  <c r="U40" i="6"/>
  <c r="AC40" i="6" s="1"/>
  <c r="G40" i="6"/>
  <c r="G17" i="6"/>
  <c r="G70" i="6"/>
  <c r="G75" i="6"/>
  <c r="G15" i="6"/>
  <c r="G34" i="6"/>
  <c r="G87" i="6"/>
  <c r="G82" i="6"/>
  <c r="U109" i="6"/>
  <c r="AC109" i="6" s="1"/>
  <c r="G109" i="6"/>
  <c r="U78" i="6"/>
  <c r="AC78" i="6" s="1"/>
  <c r="U118" i="6"/>
  <c r="AC118" i="6" s="1"/>
  <c r="U107" i="6"/>
  <c r="AC107" i="6" s="1"/>
  <c r="U71" i="6"/>
  <c r="AC71" i="6" s="1"/>
  <c r="U38" i="6"/>
  <c r="AC38" i="6" s="1"/>
  <c r="U74" i="6"/>
  <c r="AC74" i="6" s="1"/>
  <c r="G126" i="6"/>
  <c r="G18" i="6"/>
  <c r="G64" i="6"/>
  <c r="G52" i="6"/>
  <c r="G60" i="6"/>
  <c r="G106" i="6"/>
  <c r="G132" i="6"/>
  <c r="AR132" i="6" s="1"/>
  <c r="G26" i="6"/>
  <c r="U18" i="6"/>
  <c r="AC18" i="6" s="1"/>
  <c r="U26" i="6"/>
  <c r="AC26" i="6" s="1"/>
  <c r="U46" i="6"/>
  <c r="AC46" i="6" s="1"/>
  <c r="U65" i="6"/>
  <c r="AC65" i="6" s="1"/>
  <c r="U15" i="6"/>
  <c r="AC15" i="6" s="1"/>
  <c r="U75" i="6"/>
  <c r="AC75" i="6" s="1"/>
  <c r="U68" i="6"/>
  <c r="AC68" i="6" s="1"/>
  <c r="U17" i="6"/>
  <c r="AC17" i="6" s="1"/>
  <c r="U87" i="6"/>
  <c r="AC87" i="6" s="1"/>
  <c r="U82" i="6"/>
  <c r="AC82" i="6" s="1"/>
  <c r="U90" i="6"/>
  <c r="AC90" i="6" s="1"/>
  <c r="U12" i="6"/>
  <c r="AC12" i="6" s="1"/>
  <c r="U115" i="6"/>
  <c r="AC115" i="6" s="1"/>
  <c r="U76" i="6"/>
  <c r="AC76" i="6" s="1"/>
  <c r="U8" i="6"/>
  <c r="AC8" i="6" s="1"/>
  <c r="U89" i="6"/>
  <c r="AC89" i="6" s="1"/>
  <c r="U84" i="6"/>
  <c r="AC84" i="6" s="1"/>
  <c r="U97" i="6"/>
  <c r="AC97" i="6" s="1"/>
  <c r="U132" i="6"/>
  <c r="AC132" i="6" s="1"/>
  <c r="U101" i="6"/>
  <c r="AC101" i="6" s="1"/>
  <c r="U120" i="6"/>
  <c r="AC120" i="6" s="1"/>
  <c r="U66" i="6"/>
  <c r="AC66" i="6" s="1"/>
  <c r="U129" i="6"/>
  <c r="AC129" i="6" s="1"/>
  <c r="U100" i="6"/>
  <c r="AC100" i="6" s="1"/>
  <c r="U130" i="6"/>
  <c r="U93" i="6"/>
  <c r="AC93" i="6" s="1"/>
  <c r="U28" i="6"/>
  <c r="AC28" i="6" s="1"/>
  <c r="U22" i="6"/>
  <c r="AC22" i="6" s="1"/>
  <c r="U2" i="6"/>
  <c r="AC2" i="6" s="1"/>
  <c r="U117" i="6"/>
  <c r="AC117" i="6" s="1"/>
  <c r="U25" i="6"/>
  <c r="AC25" i="6" s="1"/>
  <c r="U55" i="6"/>
  <c r="AC55" i="6" s="1"/>
  <c r="U94" i="6"/>
  <c r="AC94" i="6" s="1"/>
  <c r="U58" i="6"/>
  <c r="AC58" i="6" s="1"/>
  <c r="U124" i="6"/>
  <c r="AC124" i="6" s="1"/>
  <c r="U70" i="6"/>
  <c r="AC70" i="6" s="1"/>
  <c r="U34" i="6"/>
  <c r="AC34" i="6" s="1"/>
  <c r="U64" i="6"/>
  <c r="AC64" i="6" s="1"/>
  <c r="U52" i="6"/>
  <c r="AC52" i="6" s="1"/>
  <c r="U19" i="6"/>
  <c r="AC19" i="6" s="1"/>
  <c r="U106" i="6"/>
  <c r="AC106" i="6" s="1"/>
  <c r="U13" i="6"/>
  <c r="AC13" i="6" s="1"/>
  <c r="U103" i="6"/>
  <c r="AC103" i="6" s="1"/>
  <c r="U105" i="6"/>
  <c r="AC105" i="6" s="1"/>
  <c r="W16" i="6" l="1"/>
  <c r="AA16" i="6"/>
  <c r="W86" i="6"/>
  <c r="AA86" i="6"/>
  <c r="W79" i="6"/>
  <c r="AA79" i="6"/>
  <c r="AA114" i="6"/>
  <c r="W114" i="6"/>
  <c r="AA121" i="6"/>
  <c r="W121" i="6"/>
  <c r="W53" i="6"/>
  <c r="AA53" i="6"/>
  <c r="W104" i="6"/>
  <c r="AA104" i="6"/>
  <c r="AA72" i="6"/>
  <c r="W72" i="6"/>
  <c r="AA93" i="6"/>
  <c r="W93" i="6"/>
  <c r="AA95" i="6"/>
  <c r="W95" i="6"/>
  <c r="AA56" i="6"/>
  <c r="W56" i="6"/>
  <c r="AA128" i="6"/>
  <c r="W128" i="6"/>
  <c r="AA27" i="6"/>
  <c r="W27" i="6"/>
  <c r="AA15" i="6"/>
  <c r="W15" i="6"/>
  <c r="W118" i="6"/>
  <c r="AA118" i="6"/>
  <c r="W64" i="6"/>
  <c r="AA64" i="6"/>
  <c r="AA51" i="6"/>
  <c r="W51" i="6"/>
  <c r="AA41" i="6"/>
  <c r="W41" i="6"/>
  <c r="AA102" i="6"/>
  <c r="W102" i="6"/>
  <c r="W14" i="6"/>
  <c r="AA14" i="6"/>
  <c r="W130" i="6"/>
  <c r="W88" i="6"/>
  <c r="AA88" i="6"/>
  <c r="AA26" i="6"/>
  <c r="W26" i="6"/>
  <c r="AA98" i="6"/>
  <c r="W98" i="6"/>
  <c r="AA110" i="6"/>
  <c r="W110" i="6"/>
  <c r="W46" i="6"/>
  <c r="AA46" i="6"/>
  <c r="AA63" i="6"/>
  <c r="W63" i="6"/>
  <c r="AA44" i="6"/>
  <c r="W44" i="6"/>
  <c r="AA116" i="6"/>
  <c r="W116" i="6"/>
  <c r="W8" i="6"/>
  <c r="AA8" i="6"/>
  <c r="W47" i="6"/>
  <c r="AA47" i="6"/>
  <c r="W28" i="6"/>
  <c r="AA28" i="6"/>
  <c r="W22" i="6"/>
  <c r="AA22" i="6"/>
  <c r="AA113" i="6"/>
  <c r="W113" i="6"/>
  <c r="AA39" i="6"/>
  <c r="W39" i="6"/>
  <c r="AA24" i="6"/>
  <c r="W24" i="6"/>
  <c r="W29" i="6"/>
  <c r="AA29" i="6"/>
  <c r="W37" i="6"/>
  <c r="AA37" i="6"/>
  <c r="W131" i="6"/>
  <c r="W43" i="6"/>
  <c r="AA43" i="6"/>
  <c r="W76" i="6"/>
  <c r="AA76" i="6"/>
  <c r="AA54" i="6"/>
  <c r="W54" i="6"/>
  <c r="W73" i="6"/>
  <c r="AA73" i="6"/>
  <c r="AA59" i="6"/>
  <c r="W59" i="6"/>
  <c r="AA108" i="6"/>
  <c r="W108" i="6"/>
  <c r="W68" i="6"/>
  <c r="AA68" i="6"/>
  <c r="AA61" i="6"/>
  <c r="W61" i="6"/>
  <c r="AA36" i="6"/>
  <c r="W36" i="6"/>
  <c r="W82" i="6"/>
  <c r="AA82" i="6"/>
  <c r="W32" i="6"/>
  <c r="AA32" i="6"/>
  <c r="AA30" i="6"/>
  <c r="W30" i="6"/>
  <c r="W38" i="6"/>
  <c r="AA38" i="6"/>
  <c r="AA62" i="6"/>
  <c r="W62" i="6"/>
  <c r="AA134" i="6"/>
  <c r="W134" i="6"/>
  <c r="AA126" i="6"/>
  <c r="W126" i="6"/>
  <c r="AA123" i="6"/>
  <c r="W123" i="6"/>
  <c r="AA11" i="6"/>
  <c r="W11" i="6"/>
  <c r="AA90" i="6"/>
  <c r="W90" i="6"/>
  <c r="AA105" i="6"/>
  <c r="W105" i="6"/>
  <c r="AA74" i="6"/>
  <c r="W74" i="6"/>
  <c r="AA75" i="6"/>
  <c r="W75" i="6"/>
  <c r="AA84" i="6"/>
  <c r="W84" i="6"/>
  <c r="W20" i="6"/>
  <c r="AA20" i="6"/>
  <c r="AA133" i="6"/>
  <c r="W133" i="6"/>
  <c r="AA77" i="6"/>
  <c r="W77" i="6"/>
  <c r="W112" i="6"/>
  <c r="AA112" i="6"/>
  <c r="W50" i="6"/>
  <c r="AA50" i="6"/>
  <c r="W122" i="6"/>
  <c r="AA122" i="6"/>
  <c r="AA129" i="6"/>
  <c r="W129" i="6"/>
  <c r="AA87" i="6"/>
  <c r="W87" i="6"/>
  <c r="AA97" i="6"/>
  <c r="W97" i="6"/>
  <c r="W4" i="6"/>
  <c r="AA4" i="6"/>
  <c r="AA6" i="6"/>
  <c r="W6" i="6"/>
  <c r="AA66" i="6"/>
  <c r="W66" i="6"/>
  <c r="W119" i="6"/>
  <c r="AA119" i="6"/>
  <c r="AA91" i="6"/>
  <c r="W91" i="6"/>
  <c r="W100" i="6"/>
  <c r="AA100" i="6"/>
  <c r="AA132" i="6"/>
  <c r="W132" i="6"/>
  <c r="W23" i="6"/>
  <c r="AA23" i="6"/>
  <c r="W83" i="6"/>
  <c r="AA83" i="6"/>
  <c r="W109" i="6"/>
  <c r="AA109" i="6"/>
  <c r="AA49" i="6"/>
  <c r="W49" i="6"/>
  <c r="AA67" i="6"/>
  <c r="W67" i="6"/>
  <c r="AA69" i="6"/>
  <c r="W69" i="6"/>
  <c r="AA85" i="6"/>
  <c r="W85" i="6"/>
  <c r="AA120" i="6"/>
  <c r="W120" i="6"/>
  <c r="AA80" i="6"/>
  <c r="W80" i="6"/>
  <c r="AA5" i="6"/>
  <c r="W5" i="6"/>
  <c r="AA55" i="6"/>
  <c r="W55" i="6"/>
  <c r="AA45" i="6"/>
  <c r="W45" i="6"/>
  <c r="W10" i="6"/>
  <c r="AA10" i="6"/>
  <c r="AA92" i="6"/>
  <c r="W92" i="6"/>
  <c r="AA99" i="6"/>
  <c r="W99" i="6"/>
  <c r="AA48" i="6"/>
  <c r="W48" i="6"/>
  <c r="BF3" i="6" l="1"/>
  <c r="BG3" i="6"/>
  <c r="BF4" i="6"/>
  <c r="BG4" i="6"/>
  <c r="BF5" i="6"/>
  <c r="BG5" i="6"/>
  <c r="BF6" i="6"/>
  <c r="BG6" i="6"/>
  <c r="BF7" i="6"/>
  <c r="BG7" i="6"/>
  <c r="BF8" i="6"/>
  <c r="BG8" i="6"/>
  <c r="BF9" i="6"/>
  <c r="BG9" i="6"/>
  <c r="BF10" i="6"/>
  <c r="BG10" i="6"/>
  <c r="BF11" i="6"/>
  <c r="BG11" i="6"/>
  <c r="BF12" i="6"/>
  <c r="BG12" i="6"/>
  <c r="BF13" i="6"/>
  <c r="BG13" i="6"/>
  <c r="BF14" i="6"/>
  <c r="BG14" i="6"/>
  <c r="BF15" i="6"/>
  <c r="BG15" i="6"/>
  <c r="BF16" i="6"/>
  <c r="BG16" i="6"/>
  <c r="BF17" i="6"/>
  <c r="BG17" i="6"/>
  <c r="BF18" i="6"/>
  <c r="BG18" i="6"/>
  <c r="BF19" i="6"/>
  <c r="BG19" i="6"/>
  <c r="BF20" i="6"/>
  <c r="BG20" i="6"/>
  <c r="BF21" i="6"/>
  <c r="BG21" i="6"/>
  <c r="BF22" i="6"/>
  <c r="BG22" i="6"/>
  <c r="BF23" i="6"/>
  <c r="BG23" i="6"/>
  <c r="BF24" i="6"/>
  <c r="BG24" i="6"/>
  <c r="BF25" i="6"/>
  <c r="BG25" i="6"/>
  <c r="BF26" i="6"/>
  <c r="BG26" i="6"/>
  <c r="BF27" i="6"/>
  <c r="BG27" i="6"/>
  <c r="BF28" i="6"/>
  <c r="BG28" i="6"/>
  <c r="BF29" i="6"/>
  <c r="BG29" i="6"/>
  <c r="BF30" i="6"/>
  <c r="BG30" i="6"/>
  <c r="BF31" i="6"/>
  <c r="BG31" i="6"/>
  <c r="BF32" i="6"/>
  <c r="BG32" i="6"/>
  <c r="BF33" i="6"/>
  <c r="BG33" i="6"/>
  <c r="BF34" i="6"/>
  <c r="BG34" i="6"/>
  <c r="BF35" i="6"/>
  <c r="BG35" i="6"/>
  <c r="BF36" i="6"/>
  <c r="BG36" i="6"/>
  <c r="BF37" i="6"/>
  <c r="BG37" i="6"/>
  <c r="BF38" i="6"/>
  <c r="BG38" i="6"/>
  <c r="BF39" i="6"/>
  <c r="BG39" i="6"/>
  <c r="BF40" i="6"/>
  <c r="BG40" i="6"/>
  <c r="BF41" i="6"/>
  <c r="BG41" i="6"/>
  <c r="BF42" i="6"/>
  <c r="BG42" i="6"/>
  <c r="BF43" i="6"/>
  <c r="BG43" i="6"/>
  <c r="BF44" i="6"/>
  <c r="BG44" i="6"/>
  <c r="BF45" i="6"/>
  <c r="BG45" i="6"/>
  <c r="BF46" i="6"/>
  <c r="BG46" i="6"/>
  <c r="BF47" i="6"/>
  <c r="BG47" i="6"/>
  <c r="BF48" i="6"/>
  <c r="BG48" i="6"/>
  <c r="BF49" i="6"/>
  <c r="BG49" i="6"/>
  <c r="BF50" i="6"/>
  <c r="BG50" i="6"/>
  <c r="BF51" i="6"/>
  <c r="BG51" i="6"/>
  <c r="BF52" i="6"/>
  <c r="BG52" i="6"/>
  <c r="BF53" i="6"/>
  <c r="BG53" i="6"/>
  <c r="BF54" i="6"/>
  <c r="BG54" i="6"/>
  <c r="BF55" i="6"/>
  <c r="BG55" i="6"/>
  <c r="BF56" i="6"/>
  <c r="BG56" i="6"/>
  <c r="BF57" i="6"/>
  <c r="BG57" i="6"/>
  <c r="BF58" i="6"/>
  <c r="BG58" i="6"/>
  <c r="BF59" i="6"/>
  <c r="BG59" i="6"/>
  <c r="BF60" i="6"/>
  <c r="BG60" i="6"/>
  <c r="BF61" i="6"/>
  <c r="BG61" i="6"/>
  <c r="BF62" i="6"/>
  <c r="BG62" i="6"/>
  <c r="BF63" i="6"/>
  <c r="BG63" i="6"/>
  <c r="BF64" i="6"/>
  <c r="BG64" i="6"/>
  <c r="BF65" i="6"/>
  <c r="BG65" i="6"/>
  <c r="BF66" i="6"/>
  <c r="BG66" i="6"/>
  <c r="BF67" i="6"/>
  <c r="BG67" i="6"/>
  <c r="BF68" i="6"/>
  <c r="BG68" i="6"/>
  <c r="BF69" i="6"/>
  <c r="BG69" i="6"/>
  <c r="BF70" i="6"/>
  <c r="BG70" i="6"/>
  <c r="BF71" i="6"/>
  <c r="BG71" i="6"/>
  <c r="BF72" i="6"/>
  <c r="BG72" i="6"/>
  <c r="BF73" i="6"/>
  <c r="BG73" i="6"/>
  <c r="BF74" i="6"/>
  <c r="BG74" i="6"/>
  <c r="BF75" i="6"/>
  <c r="BG75" i="6"/>
  <c r="BF76" i="6"/>
  <c r="BG76" i="6"/>
  <c r="BF77" i="6"/>
  <c r="BG77" i="6"/>
  <c r="BF78" i="6"/>
  <c r="BG78" i="6"/>
  <c r="BF79" i="6"/>
  <c r="BG79" i="6"/>
  <c r="BF80" i="6"/>
  <c r="BG80" i="6"/>
  <c r="BF81" i="6"/>
  <c r="BG81" i="6"/>
  <c r="BF82" i="6"/>
  <c r="BG82" i="6"/>
  <c r="BF83" i="6"/>
  <c r="BG83" i="6"/>
  <c r="BF84" i="6"/>
  <c r="BG84" i="6"/>
  <c r="BF85" i="6"/>
  <c r="BG85" i="6"/>
  <c r="BF86" i="6"/>
  <c r="BG86" i="6"/>
  <c r="BF87" i="6"/>
  <c r="BG87" i="6"/>
  <c r="BF88" i="6"/>
  <c r="BG88" i="6"/>
  <c r="BF89" i="6"/>
  <c r="BG89" i="6"/>
  <c r="BF90" i="6"/>
  <c r="BG90" i="6"/>
  <c r="BF91" i="6"/>
  <c r="BG91" i="6"/>
  <c r="BF92" i="6"/>
  <c r="BG92" i="6"/>
  <c r="BF93" i="6"/>
  <c r="BG93" i="6"/>
  <c r="BF94" i="6"/>
  <c r="BG94" i="6"/>
  <c r="BF95" i="6"/>
  <c r="BG95" i="6"/>
  <c r="BF96" i="6"/>
  <c r="BG96" i="6"/>
  <c r="BF97" i="6"/>
  <c r="BG97" i="6"/>
  <c r="BF98" i="6"/>
  <c r="BG98" i="6"/>
  <c r="BF99" i="6"/>
  <c r="BG99" i="6"/>
  <c r="BF100" i="6"/>
  <c r="BG100" i="6"/>
  <c r="BF101" i="6"/>
  <c r="BG101" i="6"/>
  <c r="BF102" i="6"/>
  <c r="BG102" i="6"/>
  <c r="BF103" i="6"/>
  <c r="BG103" i="6"/>
  <c r="BF104" i="6"/>
  <c r="BG104" i="6"/>
  <c r="BF105" i="6"/>
  <c r="BG105" i="6"/>
  <c r="BF106" i="6"/>
  <c r="BG106" i="6"/>
  <c r="BF107" i="6"/>
  <c r="BG107" i="6"/>
  <c r="BF108" i="6"/>
  <c r="BG108" i="6"/>
  <c r="BF109" i="6"/>
  <c r="BG109" i="6"/>
  <c r="BF110" i="6"/>
  <c r="BG110" i="6"/>
  <c r="BF111" i="6"/>
  <c r="BG111" i="6"/>
  <c r="BF112" i="6"/>
  <c r="BG112" i="6"/>
  <c r="BF113" i="6"/>
  <c r="BG113" i="6"/>
  <c r="BF114" i="6"/>
  <c r="BG114" i="6"/>
  <c r="BF115" i="6"/>
  <c r="BG115" i="6"/>
  <c r="BF116" i="6"/>
  <c r="BG116" i="6"/>
  <c r="BF117" i="6"/>
  <c r="BG117" i="6"/>
  <c r="BF118" i="6"/>
  <c r="BG118" i="6"/>
  <c r="BF119" i="6"/>
  <c r="BG119" i="6"/>
  <c r="BF120" i="6"/>
  <c r="BG120" i="6"/>
  <c r="BF121" i="6"/>
  <c r="BG121" i="6"/>
  <c r="BF122" i="6"/>
  <c r="BG122" i="6"/>
  <c r="BF123" i="6"/>
  <c r="BG123" i="6"/>
  <c r="BF124" i="6"/>
  <c r="BG124" i="6"/>
  <c r="BF125" i="6"/>
  <c r="BG125" i="6"/>
  <c r="BF126" i="6"/>
  <c r="BG126" i="6"/>
  <c r="BF127" i="6"/>
  <c r="BG127" i="6"/>
  <c r="BF128" i="6"/>
  <c r="BG128" i="6"/>
  <c r="BF129" i="6"/>
  <c r="BG129" i="6"/>
  <c r="BF130" i="6"/>
  <c r="BG130" i="6"/>
  <c r="BF131" i="6"/>
  <c r="BG131" i="6"/>
  <c r="BF132" i="6"/>
  <c r="BG132" i="6"/>
  <c r="BF133" i="6"/>
  <c r="BG133" i="6"/>
  <c r="BG2" i="6"/>
  <c r="BF2" i="6"/>
  <c r="N128" i="6" l="1"/>
  <c r="N129" i="6"/>
  <c r="N130" i="6"/>
  <c r="N132" i="6"/>
  <c r="N131" i="6"/>
  <c r="N57" i="6"/>
  <c r="N63" i="6"/>
  <c r="N69" i="6"/>
  <c r="N75" i="6"/>
  <c r="N81" i="6"/>
  <c r="N87" i="6"/>
  <c r="N93" i="6"/>
  <c r="N99" i="6"/>
  <c r="N105" i="6"/>
  <c r="N111" i="6"/>
  <c r="N38" i="6"/>
  <c r="N44" i="6"/>
  <c r="N50" i="6"/>
  <c r="N36" i="6"/>
  <c r="N45" i="6"/>
  <c r="N52" i="6"/>
  <c r="N74" i="6"/>
  <c r="N86" i="6"/>
  <c r="N116" i="6"/>
  <c r="N55" i="6"/>
  <c r="N58" i="6"/>
  <c r="N64" i="6"/>
  <c r="N70" i="6"/>
  <c r="N76" i="6"/>
  <c r="N82" i="6"/>
  <c r="N88" i="6"/>
  <c r="N94" i="6"/>
  <c r="N100" i="6"/>
  <c r="N106" i="6"/>
  <c r="N112" i="6"/>
  <c r="N39" i="6"/>
  <c r="N51" i="6"/>
  <c r="N53" i="6"/>
  <c r="N80" i="6"/>
  <c r="N110" i="6"/>
  <c r="N49" i="6"/>
  <c r="N59" i="6"/>
  <c r="N65" i="6"/>
  <c r="N71" i="6"/>
  <c r="N77" i="6"/>
  <c r="N83" i="6"/>
  <c r="N89" i="6"/>
  <c r="N95" i="6"/>
  <c r="N101" i="6"/>
  <c r="N107" i="6"/>
  <c r="N40" i="6"/>
  <c r="N46" i="6"/>
  <c r="N56" i="6"/>
  <c r="N92" i="6"/>
  <c r="N43" i="6"/>
  <c r="N60" i="6"/>
  <c r="N66" i="6"/>
  <c r="N72" i="6"/>
  <c r="N78" i="6"/>
  <c r="N84" i="6"/>
  <c r="N90" i="6"/>
  <c r="N96" i="6"/>
  <c r="N102" i="6"/>
  <c r="N108" i="6"/>
  <c r="N126" i="6"/>
  <c r="N41" i="6"/>
  <c r="N47" i="6"/>
  <c r="N68" i="6"/>
  <c r="N98" i="6"/>
  <c r="N61" i="6"/>
  <c r="N67" i="6"/>
  <c r="N73" i="6"/>
  <c r="N79" i="6"/>
  <c r="N85" i="6"/>
  <c r="N91" i="6"/>
  <c r="N97" i="6"/>
  <c r="N103" i="6"/>
  <c r="N109" i="6"/>
  <c r="N127" i="6"/>
  <c r="N42" i="6"/>
  <c r="N48" i="6"/>
  <c r="N54" i="6"/>
  <c r="N62" i="6"/>
  <c r="N104" i="6"/>
  <c r="N37" i="6"/>
</calcChain>
</file>

<file path=xl/sharedStrings.xml><?xml version="1.0" encoding="utf-8"?>
<sst xmlns="http://schemas.openxmlformats.org/spreadsheetml/2006/main" count="1939" uniqueCount="542">
  <si>
    <t>Start street</t>
  </si>
  <si>
    <t>start city</t>
  </si>
  <si>
    <t>start zipcode</t>
  </si>
  <si>
    <t>start country</t>
  </si>
  <si>
    <t>Vehicle ID</t>
  </si>
  <si>
    <t>Driver name</t>
  </si>
  <si>
    <t>License plate</t>
  </si>
  <si>
    <t>Start locaton ID</t>
  </si>
  <si>
    <t>start location name</t>
  </si>
  <si>
    <t>start latitude</t>
  </si>
  <si>
    <t>start longitude</t>
  </si>
  <si>
    <t>start location adress</t>
  </si>
  <si>
    <t>is start location depot</t>
  </si>
  <si>
    <t>stop location id</t>
  </si>
  <si>
    <t>stop location name</t>
  </si>
  <si>
    <t>stop location street</t>
  </si>
  <si>
    <t>stop location city</t>
  </si>
  <si>
    <t>stop zipcode</t>
  </si>
  <si>
    <t>stop country</t>
  </si>
  <si>
    <t>stop latitude</t>
  </si>
  <si>
    <t>stop longitude</t>
  </si>
  <si>
    <t>stop location adress</t>
  </si>
  <si>
    <t>is stop location depot</t>
  </si>
  <si>
    <t>end at last activity</t>
  </si>
  <si>
    <t>earliest start time</t>
  </si>
  <si>
    <t>latest start time</t>
  </si>
  <si>
    <t>latest stop time</t>
  </si>
  <si>
    <t>maximum drive time</t>
  </si>
  <si>
    <t>maximum timespan</t>
  </si>
  <si>
    <t>minimum timespan</t>
  </si>
  <si>
    <t>minimum time span fixed penalty cost</t>
  </si>
  <si>
    <t>minimum time span additional penalty cost per hour</t>
  </si>
  <si>
    <t>fixed cost</t>
  </si>
  <si>
    <t>cost per hour overtime</t>
  </si>
  <si>
    <t>cost per kilometer</t>
  </si>
  <si>
    <t>cost per stop</t>
  </si>
  <si>
    <t>cost per hour</t>
  </si>
  <si>
    <t>cost per hour wait time</t>
  </si>
  <si>
    <t>minimum cost</t>
  </si>
  <si>
    <t>Tags</t>
  </si>
  <si>
    <t>Description</t>
  </si>
  <si>
    <t>Emission stage</t>
  </si>
  <si>
    <t>Allowed overtime</t>
  </si>
  <si>
    <t>Start Location Group</t>
  </si>
  <si>
    <t>Stop location group</t>
  </si>
  <si>
    <t>Start location group stop time</t>
  </si>
  <si>
    <t>stop location group stop time</t>
  </si>
  <si>
    <t>start location group penalty</t>
  </si>
  <si>
    <t>stop location group penalty</t>
  </si>
  <si>
    <t>start service time</t>
  </si>
  <si>
    <t>stop service time</t>
  </si>
  <si>
    <t>depot service time</t>
  </si>
  <si>
    <t>max number of stops</t>
  </si>
  <si>
    <t>maximum distance (km)</t>
  </si>
  <si>
    <t>max number of subtours</t>
  </si>
  <si>
    <t>max number of stops per subtour</t>
  </si>
  <si>
    <t>max number of stops per shipment</t>
  </si>
  <si>
    <t>maximum subtour distance (km)</t>
  </si>
  <si>
    <t>maximum distance per shipment</t>
  </si>
  <si>
    <t>Volume</t>
  </si>
  <si>
    <t>Loading meters</t>
  </si>
  <si>
    <t>Weight</t>
  </si>
  <si>
    <t>Capacity 4</t>
  </si>
  <si>
    <t>Color</t>
  </si>
  <si>
    <t>Custom column</t>
  </si>
  <si>
    <t>Driver efficiency</t>
  </si>
  <si>
    <t>Speed factor</t>
  </si>
  <si>
    <t>Enabled</t>
  </si>
  <si>
    <t>Mandatory</t>
  </si>
  <si>
    <t>Restrictions</t>
  </si>
  <si>
    <t>break_type</t>
  </si>
  <si>
    <t>break duration</t>
  </si>
  <si>
    <t>max time between breaks</t>
  </si>
  <si>
    <t>break rules</t>
  </si>
  <si>
    <t>diameter penalty type</t>
  </si>
  <si>
    <t>diameter penalty per kilometer</t>
  </si>
  <si>
    <t>start location ignore consecutive location restriction</t>
  </si>
  <si>
    <t>stop location ignore consecutive location restriction</t>
  </si>
  <si>
    <t>depot</t>
  </si>
  <si>
    <t>inter-order consecutive cost</t>
  </si>
  <si>
    <t>inter-order break cost</t>
  </si>
  <si>
    <t>inter-order arrival time</t>
  </si>
  <si>
    <t>routing group</t>
  </si>
  <si>
    <t>1AYS626</t>
  </si>
  <si>
    <t>VER ELST KITY</t>
  </si>
  <si>
    <t>Vrachtwagen</t>
  </si>
  <si>
    <t>Europe PTV truck</t>
  </si>
  <si>
    <t>1BYM196</t>
  </si>
  <si>
    <t>BERT MAES</t>
  </si>
  <si>
    <t>1BYV256</t>
  </si>
  <si>
    <t>STAF TOPS</t>
  </si>
  <si>
    <t>1GYD808</t>
  </si>
  <si>
    <t>Vrachtwagen ANTISLIP</t>
  </si>
  <si>
    <t>1BYY294</t>
  </si>
  <si>
    <t>GOMES CARDOSO</t>
  </si>
  <si>
    <t>1BYX242</t>
  </si>
  <si>
    <t>DENNIS VAN NUFFEL</t>
  </si>
  <si>
    <t>1BYX634</t>
  </si>
  <si>
    <t>CARLOS MORENO</t>
  </si>
  <si>
    <t>1BYL750</t>
  </si>
  <si>
    <t>MEWISSEN BJORN</t>
  </si>
  <si>
    <t>1CYK509</t>
  </si>
  <si>
    <t>CURTLY BAZOUR</t>
  </si>
  <si>
    <t>Vrachtwagen  Alken Maes</t>
  </si>
  <si>
    <t>1UEY486</t>
  </si>
  <si>
    <t>TANDOGAN AHMET</t>
  </si>
  <si>
    <t>1UEY467</t>
  </si>
  <si>
    <t>DANIEL GOYVAERTS</t>
  </si>
  <si>
    <t>1ULQ578</t>
  </si>
  <si>
    <t>GUIDO VERELST</t>
  </si>
  <si>
    <t xml:space="preserve">Vrachtwagen schuifgordijn </t>
  </si>
  <si>
    <t>1BYY827</t>
  </si>
  <si>
    <t>IYAMU ERAGA ROLAND</t>
  </si>
  <si>
    <t>1UHJ902</t>
  </si>
  <si>
    <t>WITTEMANS BOUD</t>
  </si>
  <si>
    <t>Vrachtwagen Alken Maes</t>
  </si>
  <si>
    <t>1CYT122</t>
  </si>
  <si>
    <t xml:space="preserve">PATRICK VERSTAPPEN </t>
  </si>
  <si>
    <t>1UHL628</t>
  </si>
  <si>
    <t xml:space="preserve">DRIESSEN BOUDEWIJN </t>
  </si>
  <si>
    <t>1UHJ811</t>
  </si>
  <si>
    <t>NICO KRESHNIK</t>
  </si>
  <si>
    <t>1UEP304</t>
  </si>
  <si>
    <t>STEFAN VAN DER ZWAN</t>
  </si>
  <si>
    <t>trekker</t>
  </si>
  <si>
    <t>1TPP991</t>
  </si>
  <si>
    <t>MARC NUYTKENS</t>
  </si>
  <si>
    <t>1UDZ508</t>
  </si>
  <si>
    <t>VAN VUGT KRIS</t>
  </si>
  <si>
    <t>1GBW871</t>
  </si>
  <si>
    <t>JO HUYSMANS</t>
  </si>
  <si>
    <t>1LJK071</t>
  </si>
  <si>
    <t>THIJS WILLY</t>
  </si>
  <si>
    <t>1TPW735</t>
  </si>
  <si>
    <t>1UEP288</t>
  </si>
  <si>
    <t>CHRISTIAAN VD BROECK</t>
  </si>
  <si>
    <t>1UDZ399</t>
  </si>
  <si>
    <t>DA SILVA FERREIRA NUNO</t>
  </si>
  <si>
    <t>1FXH828</t>
  </si>
  <si>
    <t>ALI GANAYEV</t>
  </si>
  <si>
    <t>2CAV790</t>
  </si>
  <si>
    <t xml:space="preserve">COELHO FRANCISCO </t>
  </si>
  <si>
    <t>Trekker LNG</t>
  </si>
  <si>
    <t>2CWT959</t>
  </si>
  <si>
    <t>PIERRE SOZA</t>
  </si>
  <si>
    <t>1UAR502</t>
  </si>
  <si>
    <t>ONIEL OGBOR</t>
  </si>
  <si>
    <t>1UAF142</t>
  </si>
  <si>
    <t>SMEYERS WIM</t>
  </si>
  <si>
    <t>1FXH834</t>
  </si>
  <si>
    <t>ADRIAN STUBBE</t>
  </si>
  <si>
    <t>2BMG699</t>
  </si>
  <si>
    <t>ROLLE PHILIPPE</t>
  </si>
  <si>
    <t>1CYA215</t>
  </si>
  <si>
    <t>GERT MOONS</t>
  </si>
  <si>
    <t>Terberg Spotter  OLEN</t>
  </si>
  <si>
    <t>1WJB730</t>
  </si>
  <si>
    <t>KEVIN ARTOIS</t>
  </si>
  <si>
    <t>1BYR317</t>
  </si>
  <si>
    <t>Vrachtwagen jumet</t>
  </si>
  <si>
    <t>1BYR856</t>
  </si>
  <si>
    <t>1BYY619</t>
  </si>
  <si>
    <t>1BYY960</t>
  </si>
  <si>
    <t>1CYJ037</t>
  </si>
  <si>
    <t>1FYK649</t>
  </si>
  <si>
    <t>1GYK022</t>
  </si>
  <si>
    <t>1VWE651</t>
  </si>
  <si>
    <t>1VXK641</t>
  </si>
  <si>
    <t>1BYY439</t>
  </si>
  <si>
    <t>1BNO352</t>
  </si>
  <si>
    <t>1AYK714</t>
  </si>
  <si>
    <t>Vrachtwagen Triton</t>
  </si>
  <si>
    <t>1BNO337</t>
  </si>
  <si>
    <t>1BOL673</t>
  </si>
  <si>
    <t>1BOL709</t>
  </si>
  <si>
    <t>1BUQ436</t>
  </si>
  <si>
    <t>1BUQ459</t>
  </si>
  <si>
    <t>1BYD547</t>
  </si>
  <si>
    <t>1BYE714</t>
  </si>
  <si>
    <t>1BYK036</t>
  </si>
  <si>
    <t>1BYM622</t>
  </si>
  <si>
    <t>1BYR681</t>
  </si>
  <si>
    <t>1CYB945</t>
  </si>
  <si>
    <t>1CYF495</t>
  </si>
  <si>
    <t>1CYJ039</t>
  </si>
  <si>
    <t>1CYJ744</t>
  </si>
  <si>
    <t>1CYK353</t>
  </si>
  <si>
    <t>1CYX015</t>
  </si>
  <si>
    <t>1DIF591</t>
  </si>
  <si>
    <t>1EXH464</t>
  </si>
  <si>
    <t>1FYK732</t>
  </si>
  <si>
    <t>1FYK772</t>
  </si>
  <si>
    <t>1FYT688</t>
  </si>
  <si>
    <t>1FYU059</t>
  </si>
  <si>
    <t>1FYU147</t>
  </si>
  <si>
    <t>1FYU792</t>
  </si>
  <si>
    <t>1FYV866</t>
  </si>
  <si>
    <t>1FYX362</t>
  </si>
  <si>
    <t>1GYA655</t>
  </si>
  <si>
    <t>1GYA818</t>
  </si>
  <si>
    <t>1GYC033</t>
  </si>
  <si>
    <t>1GYC208</t>
  </si>
  <si>
    <t>1GYG611</t>
  </si>
  <si>
    <t>1GYG672</t>
  </si>
  <si>
    <t>1GYJ706</t>
  </si>
  <si>
    <t>1GYN229</t>
  </si>
  <si>
    <t>1GYN843</t>
  </si>
  <si>
    <t>1GYT733</t>
  </si>
  <si>
    <t>1JGX948</t>
  </si>
  <si>
    <t>1JHT605</t>
  </si>
  <si>
    <t>1LGL032</t>
  </si>
  <si>
    <t>1RNH602</t>
  </si>
  <si>
    <t>1STL815</t>
  </si>
  <si>
    <t>1VAK138</t>
  </si>
  <si>
    <t>1VAK140</t>
  </si>
  <si>
    <t>1VTX081</t>
  </si>
  <si>
    <t>1VVV471</t>
  </si>
  <si>
    <t>1VXK702</t>
  </si>
  <si>
    <t>1WAE827</t>
  </si>
  <si>
    <t>1WGW731</t>
  </si>
  <si>
    <t>1YNC974</t>
  </si>
  <si>
    <t>2ACV929</t>
  </si>
  <si>
    <t>2BGK143</t>
  </si>
  <si>
    <t>2BGK188</t>
  </si>
  <si>
    <t>2CKT915</t>
  </si>
  <si>
    <t>2DTW805</t>
  </si>
  <si>
    <t>1AYL739</t>
  </si>
  <si>
    <t>1BNO400</t>
  </si>
  <si>
    <t>1BOL701</t>
  </si>
  <si>
    <t>1RNF443</t>
  </si>
  <si>
    <t>1DFW412</t>
  </si>
  <si>
    <t>1KFY005</t>
  </si>
  <si>
    <t>1BYE884</t>
  </si>
  <si>
    <t>1BNO304</t>
  </si>
  <si>
    <t>1AYK693</t>
  </si>
  <si>
    <t>1GYR116</t>
  </si>
  <si>
    <t>1cyk351</t>
  </si>
  <si>
    <t>1WSD985</t>
  </si>
  <si>
    <t>Camionette Triton</t>
  </si>
  <si>
    <t>Europe PTV Sprinter</t>
  </si>
  <si>
    <t>1WUH618</t>
  </si>
  <si>
    <t>1WWW781</t>
  </si>
  <si>
    <t>2AAM379</t>
  </si>
  <si>
    <t>2AAM414</t>
  </si>
  <si>
    <t>2FFY893</t>
  </si>
  <si>
    <t>2FFY920</t>
  </si>
  <si>
    <t>2FHP949</t>
  </si>
  <si>
    <t>2FJZ508</t>
  </si>
  <si>
    <t>2FEL250</t>
  </si>
  <si>
    <t>Camionette Olen</t>
  </si>
  <si>
    <t>1WDY438</t>
  </si>
  <si>
    <t>1VWR198</t>
  </si>
  <si>
    <t>2GAN599</t>
  </si>
  <si>
    <t>Camionette jumet</t>
  </si>
  <si>
    <t>ADR</t>
  </si>
  <si>
    <t>1VMS763</t>
  </si>
  <si>
    <t>1AYM868</t>
  </si>
  <si>
    <t>1DYR103</t>
  </si>
  <si>
    <t>1LGL004</t>
  </si>
  <si>
    <t>Capacity 2</t>
  </si>
  <si>
    <t>Capacity 3</t>
  </si>
  <si>
    <t>Capacity 5 (ADR)</t>
  </si>
  <si>
    <t>Capacity 1 (Colli)</t>
  </si>
  <si>
    <t>PEEXP2</t>
  </si>
  <si>
    <t>WINGS</t>
  </si>
  <si>
    <t>1BYS131</t>
  </si>
  <si>
    <t>Labels</t>
  </si>
  <si>
    <t>Wallonie</t>
  </si>
  <si>
    <t>Antwerpen-Kempen-Brabant-Limburg</t>
  </si>
  <si>
    <t>Kempen-Brabant-Limburg</t>
  </si>
  <si>
    <t>Brabant-Limburg</t>
  </si>
  <si>
    <t>Limburg-Wallonie</t>
  </si>
  <si>
    <t>Antwerpen-Kempen</t>
  </si>
  <si>
    <t>Kempen-Brabant</t>
  </si>
  <si>
    <t>1UBU828</t>
  </si>
  <si>
    <t>BARKAN ABARKAN</t>
  </si>
  <si>
    <t>FR</t>
  </si>
  <si>
    <t>BROOTHAERS LUC</t>
  </si>
  <si>
    <t>NL</t>
  </si>
  <si>
    <t>BURUEANA ROMEO</t>
  </si>
  <si>
    <t>CHERNEV DIMITAR</t>
  </si>
  <si>
    <t>DEBUCQ JP</t>
  </si>
  <si>
    <t>x</t>
  </si>
  <si>
    <t>DURMUSHEV KYAMIL</t>
  </si>
  <si>
    <t>El ouamai said</t>
  </si>
  <si>
    <t>FLORESCU Petru</t>
  </si>
  <si>
    <t>FUKIANZO FABRICIO</t>
  </si>
  <si>
    <t>GAVRILUTA GHEORGHITA</t>
  </si>
  <si>
    <t>GRAJDARU CALIN</t>
  </si>
  <si>
    <t>HALIM ADNAN</t>
  </si>
  <si>
    <t>LABSER AZIZ</t>
  </si>
  <si>
    <t>NASAF SEZGIN</t>
  </si>
  <si>
    <t xml:space="preserve">Ngelessy Patrick </t>
  </si>
  <si>
    <t>NITCHEN NOUGOUADI JEAN</t>
  </si>
  <si>
    <t>PIRLEA IUSTIN VASILCA</t>
  </si>
  <si>
    <t>ENG</t>
  </si>
  <si>
    <t>SALIEV ERSIN</t>
  </si>
  <si>
    <t>SAMVEL TEPIKYAN</t>
  </si>
  <si>
    <t>SELIM AHMED</t>
  </si>
  <si>
    <t>TALLA SECK</t>
  </si>
  <si>
    <t>VIOREL MAXIM</t>
  </si>
  <si>
    <t>VASILEV ASPARUH</t>
  </si>
  <si>
    <t>X</t>
  </si>
  <si>
    <t>AMOLO JEAN</t>
  </si>
  <si>
    <t>SUKIASYAN MOVSES</t>
  </si>
  <si>
    <t>Gegham Hayrapetyan</t>
  </si>
  <si>
    <t>BRANKO GOEDGEZELSCHAP</t>
  </si>
  <si>
    <t>AGOLLI GLEDIS</t>
  </si>
  <si>
    <t>SARGIS SOGHOMONYAN</t>
  </si>
  <si>
    <t>MONTEILLIER CYRIL</t>
  </si>
  <si>
    <t>COBZAS ALIN</t>
  </si>
  <si>
    <t>KEVIN VIVIER</t>
  </si>
  <si>
    <t>Starttijd depot</t>
  </si>
  <si>
    <t>Eindtijd depot</t>
  </si>
  <si>
    <t>Servicetijd depot bijladen</t>
  </si>
  <si>
    <t>Vaste starttijd voertuig</t>
  </si>
  <si>
    <t>Regiovoorkeur</t>
  </si>
  <si>
    <t>Ja</t>
  </si>
  <si>
    <t>Operationele versie</t>
  </si>
  <si>
    <t>Maximum werktijd</t>
  </si>
  <si>
    <t>labels voorzien</t>
  </si>
  <si>
    <t>gelinkt</t>
  </si>
  <si>
    <t>Gelinkt</t>
  </si>
  <si>
    <t>Roeselare</t>
  </si>
  <si>
    <t>Ieper</t>
  </si>
  <si>
    <t>Halle</t>
  </si>
  <si>
    <t>Aalst</t>
  </si>
  <si>
    <t>Beveren</t>
  </si>
  <si>
    <t>Doornik</t>
  </si>
  <si>
    <t>Gent-Beveren-Aalst</t>
  </si>
  <si>
    <t>Antwerpen</t>
  </si>
  <si>
    <t>A12</t>
  </si>
  <si>
    <t>Brussel</t>
  </si>
  <si>
    <t>VAN RAEMDONCK MICHEL</t>
  </si>
  <si>
    <t>YUKSEL ISMAIL</t>
  </si>
  <si>
    <t>MAUROY CEDRIC</t>
  </si>
  <si>
    <t>DESMEDT DIETER</t>
  </si>
  <si>
    <t>1CYY655</t>
  </si>
  <si>
    <t>Waver-Halle</t>
  </si>
  <si>
    <t>Aalst-Kluisbergen</t>
  </si>
  <si>
    <t xml:space="preserve">Vanaf planning 15/05 </t>
  </si>
  <si>
    <t>Bestelwagens in eigen beheer verplicht in te zetten cfr beschikbaarheid (minimum 6u werktijd) en kosten correct ingesteld</t>
  </si>
  <si>
    <t>2GXJ921</t>
  </si>
  <si>
    <t>SHAIPOV ARBI</t>
  </si>
  <si>
    <t>DL GEEL</t>
  </si>
  <si>
    <t>1URB729</t>
  </si>
  <si>
    <t>STESSENS GUNTHER</t>
  </si>
  <si>
    <t>BOONEN RUDY</t>
  </si>
  <si>
    <t>OKUDJETO SELORM</t>
  </si>
  <si>
    <t>DELHALLE CEDRIC</t>
  </si>
  <si>
    <t>DL TRITON</t>
  </si>
  <si>
    <t>SAMIR TAIBI</t>
  </si>
  <si>
    <t>GREGORY</t>
  </si>
  <si>
    <t>Desirant Danny</t>
  </si>
  <si>
    <t>Fuka Michel</t>
  </si>
  <si>
    <t>Lebeau Fabrice</t>
  </si>
  <si>
    <t>TSANKOV ANDREI</t>
  </si>
  <si>
    <t>SAUVAGE MARYON</t>
  </si>
  <si>
    <t>OZCAN  Denizdalgasi</t>
  </si>
  <si>
    <t>Name</t>
  </si>
  <si>
    <t>License</t>
  </si>
  <si>
    <t>Region</t>
  </si>
  <si>
    <t>Max. worktime</t>
  </si>
  <si>
    <t>New driver</t>
  </si>
  <si>
    <t>Language</t>
  </si>
  <si>
    <t>Truck</t>
  </si>
  <si>
    <t>engine</t>
  </si>
  <si>
    <t>Driver</t>
  </si>
  <si>
    <t>1cyb945</t>
  </si>
  <si>
    <t>1UVW805</t>
  </si>
  <si>
    <t>1FVA408</t>
  </si>
  <si>
    <t>CAMARA MORIDIAN</t>
  </si>
  <si>
    <t>DORAS ADRIAN</t>
  </si>
  <si>
    <t>DIAMBOMBA CHRISTIAN</t>
  </si>
  <si>
    <t>DRETAKIS ALEXANDRE</t>
  </si>
  <si>
    <t>HERMANS DANNY</t>
  </si>
  <si>
    <t>HOSTIUC OVIDIU</t>
  </si>
  <si>
    <t>JALOH TIMBO</t>
  </si>
  <si>
    <t>MINDRU ION</t>
  </si>
  <si>
    <t>MEHMED GYUNER</t>
  </si>
  <si>
    <t>OHANJANYAN GRIGOR</t>
  </si>
  <si>
    <t>OUARCH</t>
  </si>
  <si>
    <t xml:space="preserve">RANDAZZO CARMELO </t>
  </si>
  <si>
    <t>TRAORe MAMADY</t>
  </si>
  <si>
    <t>sylvain LOUIS</t>
  </si>
  <si>
    <t>DIALO IBRAHIMA</t>
  </si>
  <si>
    <t>KOUBAA</t>
  </si>
  <si>
    <t>NKENDA PITCHOU</t>
  </si>
  <si>
    <t>VAN GEERT ANDRE</t>
  </si>
  <si>
    <t>declercq alain</t>
  </si>
  <si>
    <t>AKHIMIEM GODWIN</t>
  </si>
  <si>
    <t>MVUATU NGANSINI TRESOR</t>
  </si>
  <si>
    <t>el fari youssef</t>
  </si>
  <si>
    <t>HUYLEBROECK JOHNNY</t>
  </si>
  <si>
    <t>PELKMANS THOMAS</t>
  </si>
  <si>
    <t>GABAZOV MAGOMED</t>
  </si>
  <si>
    <t>EL AMRANI ABDELLMATIF</t>
  </si>
  <si>
    <t>AVONDSTOND ERIK</t>
  </si>
  <si>
    <t>LAUWERS RUDY</t>
  </si>
  <si>
    <t>DE BRUYN PETER</t>
  </si>
  <si>
    <t>PEETERS MARCO</t>
  </si>
  <si>
    <t>VERTOMMEN LUC</t>
  </si>
  <si>
    <t>1byy619</t>
  </si>
  <si>
    <t>POPA LIVIU</t>
  </si>
  <si>
    <t>MAMONA MEDARDO</t>
  </si>
  <si>
    <t>TRESOR</t>
  </si>
  <si>
    <t>NICK WOUTERS</t>
  </si>
  <si>
    <t>&gt; Toevoeging reële start en eindtijden op depot om totale operationele kost TPT overzichtelijk te maken</t>
  </si>
  <si>
    <t>Standaard werktijd</t>
  </si>
  <si>
    <t>Halle-Waver</t>
  </si>
  <si>
    <t>Manual</t>
  </si>
  <si>
    <t>Transmission</t>
  </si>
  <si>
    <t>Automatic</t>
  </si>
  <si>
    <t>DL JUMET</t>
  </si>
  <si>
    <t>ROGER NDAYEH</t>
  </si>
  <si>
    <t>SERIL SEMEROV</t>
  </si>
  <si>
    <t>TIM LACHI</t>
  </si>
  <si>
    <t>DAVE STERCKX</t>
  </si>
  <si>
    <t>KARIM BOUCIF</t>
  </si>
  <si>
    <t>Vast depot</t>
  </si>
  <si>
    <t>Aanwezig</t>
  </si>
  <si>
    <t>Depot</t>
  </si>
  <si>
    <t>DERIANE EL MILOUDI</t>
  </si>
  <si>
    <t>1BNO368</t>
  </si>
  <si>
    <t>Start1</t>
  </si>
  <si>
    <t>Start2</t>
  </si>
  <si>
    <t>Rank</t>
  </si>
  <si>
    <t>Increment rank</t>
  </si>
  <si>
    <t>Einde tijd</t>
  </si>
  <si>
    <t>Voorladen</t>
  </si>
  <si>
    <t>ja</t>
  </si>
  <si>
    <t>1UJM606</t>
  </si>
  <si>
    <t>1UPH672</t>
  </si>
  <si>
    <t>KERREMANS MICHAEL</t>
  </si>
  <si>
    <t>Verplicht?</t>
  </si>
  <si>
    <t>NDACABONA MIRAJI</t>
  </si>
  <si>
    <t>Kempen-Limburg</t>
  </si>
  <si>
    <t>Brabant-Limburg-Kempen</t>
  </si>
  <si>
    <t>Kempen</t>
  </si>
  <si>
    <t>Limburg-Wallonie-Brabant</t>
  </si>
  <si>
    <t>1FYK732 OLEN</t>
  </si>
  <si>
    <t>GUNTHER STESSENS OLEN</t>
  </si>
  <si>
    <t>Antwerpen-Brabant</t>
  </si>
  <si>
    <t>Vrachtwagen Olen</t>
  </si>
  <si>
    <t>4-DL GEEL</t>
  </si>
  <si>
    <t>nee</t>
  </si>
  <si>
    <t>depot1 id</t>
  </si>
  <si>
    <t>depot1 service time</t>
  </si>
  <si>
    <t>depot1 sequence</t>
  </si>
  <si>
    <t>depot1 reusable</t>
  </si>
  <si>
    <t>depot1 latitude</t>
  </si>
  <si>
    <t>depot1 longitude</t>
  </si>
  <si>
    <t>depot1 street</t>
  </si>
  <si>
    <t>depot1 zipcode</t>
  </si>
  <si>
    <t>depot1 city</t>
  </si>
  <si>
    <t>depot1 country</t>
  </si>
  <si>
    <t>depot1 location ID</t>
  </si>
  <si>
    <t>depot1 maximum arrivals per timeslot</t>
  </si>
  <si>
    <t>depot1 location group ID</t>
  </si>
  <si>
    <t>depot1 location group stop time</t>
  </si>
  <si>
    <t>depot1 location group penalty</t>
  </si>
  <si>
    <t>depot1 absolute timewindows</t>
  </si>
  <si>
    <t>start depot quotum id / stop depot quotum id / Depot1 quotum id</t>
  </si>
  <si>
    <t>start depot quotum rules / stop depot quotum rules / Depot1 quotum rules</t>
  </si>
  <si>
    <t>HAGELBERG 12</t>
  </si>
  <si>
    <t>GEEL</t>
  </si>
  <si>
    <t>BE</t>
  </si>
  <si>
    <t>1BYR681 OLEN</t>
  </si>
  <si>
    <t>DIETER DESMEDT OLEN</t>
  </si>
  <si>
    <t>VAN RAEMDONCK MICHEL OLEN</t>
  </si>
  <si>
    <t>1FYK772 OLEN</t>
  </si>
  <si>
    <t>DUMMY BAK OLEN</t>
  </si>
  <si>
    <t>DUMMY CITY OLEN</t>
  </si>
  <si>
    <t>Gent</t>
  </si>
  <si>
    <t>Brugge</t>
  </si>
  <si>
    <t>BOUYERE ROMEO</t>
  </si>
  <si>
    <t>BELBE IOAN</t>
  </si>
  <si>
    <t>Vilvoorde-Brussel</t>
  </si>
  <si>
    <t>Ternat</t>
  </si>
  <si>
    <t>Vilvoorde</t>
  </si>
  <si>
    <t>Gent-Beveren-Aalst-Roeselare</t>
  </si>
  <si>
    <t>Kortrijk</t>
  </si>
  <si>
    <t>Brussel-Vilvoorde</t>
  </si>
  <si>
    <t>Ieper-Kust-Brugge-Halle</t>
  </si>
  <si>
    <t>Kust-Kortrijk</t>
  </si>
  <si>
    <t>Gent-Beveren-Aalst-Roeselare-Brugge</t>
  </si>
  <si>
    <t>Kluisbergen-Roeselare</t>
  </si>
  <si>
    <t>Kust-Brugge-Gent-Vilvoorde-Halle</t>
  </si>
  <si>
    <t>Beveren-Gent-Aalst-Roeselare</t>
  </si>
  <si>
    <t>Kortrijk-Roeselare-Ieper</t>
  </si>
  <si>
    <t>Kust-Ieper-Kortrijk</t>
  </si>
  <si>
    <t>Doornik-Kortrijk</t>
  </si>
  <si>
    <t>Vilvoorde-Mechelen</t>
  </si>
  <si>
    <t>Vilvoorde-Halle-Vilvoorde-A12</t>
  </si>
  <si>
    <t>Mechelen</t>
  </si>
  <si>
    <t>Halle-Waver-Vilvoorde-Mechelen</t>
  </si>
  <si>
    <t>Kluisbergen-Doornik</t>
  </si>
  <si>
    <t>A12-Vilvoorde-Mechelen</t>
  </si>
  <si>
    <t>LIBENS KEVIN</t>
  </si>
  <si>
    <t>DUMMY BAK TRITON</t>
  </si>
  <si>
    <t>PE HOMEBASE</t>
  </si>
  <si>
    <t>WINGS HOMEBASE</t>
  </si>
  <si>
    <t>SPARRENLAAN</t>
  </si>
  <si>
    <t>SCHOMSTRAAT</t>
  </si>
  <si>
    <t>KASTERLEE</t>
  </si>
  <si>
    <t>BERINGEN</t>
  </si>
  <si>
    <t>1CYK515</t>
  </si>
  <si>
    <t>DL WELLEN</t>
  </si>
  <si>
    <t>Vrachtwagen Wellen</t>
  </si>
  <si>
    <t>DAVY BARSI</t>
  </si>
  <si>
    <t>Limburg</t>
  </si>
  <si>
    <t>BOSSTRAAT 3</t>
  </si>
  <si>
    <t>WELLEN</t>
  </si>
  <si>
    <t>uit dienst</t>
  </si>
  <si>
    <t>OLEN</t>
  </si>
  <si>
    <t>2440</t>
  </si>
  <si>
    <t>SCHOONDONKWEG 6</t>
  </si>
  <si>
    <t>WILLEBROEK</t>
  </si>
  <si>
    <t>2830</t>
  </si>
  <si>
    <t>ZONING INDUSTRIEL 2IEME RUE</t>
  </si>
  <si>
    <t>JUMET</t>
  </si>
  <si>
    <t>6040</t>
  </si>
  <si>
    <t>VIVIER GAETAN</t>
  </si>
  <si>
    <t>2HAT149</t>
  </si>
  <si>
    <t>COBILIANCHI VITALIE</t>
  </si>
  <si>
    <t>PLETTINCKX PIERRE</t>
  </si>
  <si>
    <t>TRAORE MAMADY</t>
  </si>
  <si>
    <t>TUDORACHE CONSTANTIN</t>
  </si>
  <si>
    <t>KAPETA DIEUDONNE</t>
  </si>
  <si>
    <t>NSENGIMANA JEAN-MARIE</t>
  </si>
  <si>
    <t>DECLERCQ ALAIN</t>
  </si>
  <si>
    <t>1HDR647</t>
  </si>
  <si>
    <t xml:space="preserve">Vrachtwagen </t>
  </si>
  <si>
    <t>1DJR291</t>
  </si>
  <si>
    <t>EL FARI YOUSSEF</t>
  </si>
  <si>
    <t>VAN DEN BRANDE DAVY</t>
  </si>
  <si>
    <t>1DOL357</t>
  </si>
  <si>
    <t>1DYR102</t>
  </si>
  <si>
    <t>DESIRANT DANNY</t>
  </si>
  <si>
    <t>FUKA MICHEL</t>
  </si>
  <si>
    <t>1DYR099</t>
  </si>
  <si>
    <t>LEBEAU FABRICE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</si>
</sst>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59999389629810485"/>
        <bgColor indexed="64"/>
      </patternFill>
    </fill>
  </fills>
  <borders count="18">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68">
    <xf numFmtId="0" fontId="0" fillId="0" borderId="0" xfId="0"/>
    <xf numFmtId="20" fontId="0" fillId="0" borderId="0" xfId="0" applyNumberFormat="1"/>
    <xf numFmtId="0" fontId="0" fillId="2" borderId="0" xfId="0" applyFill="1"/>
    <xf numFmtId="0" fontId="0" fillId="0" borderId="0" xfId="0" applyFill="1"/>
    <xf numFmtId="0" fontId="0" fillId="0" borderId="0" xfId="0" applyAlignment="1">
      <alignment horizontal="center"/>
    </xf>
    <xf numFmtId="20" fontId="0" fillId="2" borderId="0" xfId="0" applyNumberFormat="1" applyFill="1"/>
    <xf numFmtId="20" fontId="0" fillId="3" borderId="0" xfId="0" applyNumberFormat="1" applyFill="1"/>
    <xf numFmtId="0" fontId="0" fillId="0" borderId="0" xfId="0"/>
    <xf numFmtId="164" fontId="0" fillId="0" borderId="0" xfId="0" applyNumberFormat="1"/>
    <xf numFmtId="0" fontId="0" fillId="4" borderId="0" xfId="0" applyFill="1"/>
    <xf numFmtId="0" fontId="0" fillId="6" borderId="0" xfId="0" applyFill="1"/>
    <xf numFmtId="0" fontId="0" fillId="0" borderId="0" xfId="0"/>
    <xf numFmtId="0" fontId="0" fillId="0" borderId="0" xfId="0"/>
    <xf numFmtId="0" fontId="0" fillId="0" borderId="0" xfId="0" applyAlignment="1">
      <alignment vertical="center"/>
    </xf>
    <xf numFmtId="0" fontId="0" fillId="0" borderId="0" xfId="0" applyNumberFormat="1"/>
    <xf numFmtId="20" fontId="0" fillId="0" borderId="0" xfId="0" applyNumberFormat="1" applyFill="1"/>
    <xf numFmtId="0" fontId="0" fillId="6" borderId="0" xfId="0" quotePrefix="1" applyFill="1"/>
    <xf numFmtId="0" fontId="0" fillId="7" borderId="0" xfId="0" applyFill="1"/>
    <xf numFmtId="0" fontId="0" fillId="7" borderId="0" xfId="0" applyFill="1" applyAlignment="1">
      <alignment horizontal="center"/>
    </xf>
    <xf numFmtId="0" fontId="0" fillId="0" borderId="0" xfId="0" applyProtection="1">
      <protection locked="0"/>
    </xf>
    <xf numFmtId="0" fontId="0" fillId="0" borderId="15" xfId="0" applyFill="1" applyBorder="1" applyProtection="1">
      <protection locked="0"/>
    </xf>
    <xf numFmtId="0" fontId="0" fillId="0" borderId="14" xfId="0" applyFill="1" applyBorder="1" applyProtection="1">
      <protection locked="0"/>
    </xf>
    <xf numFmtId="164" fontId="0" fillId="0" borderId="14" xfId="0" applyNumberFormat="1" applyFill="1" applyBorder="1" applyAlignment="1" applyProtection="1">
      <alignment horizontal="left"/>
      <protection locked="0"/>
    </xf>
    <xf numFmtId="0" fontId="0" fillId="0" borderId="14" xfId="0" applyFill="1" applyBorder="1" applyAlignment="1" applyProtection="1">
      <alignment horizontal="left"/>
      <protection locked="0"/>
    </xf>
    <xf numFmtId="0" fontId="0" fillId="0" borderId="16" xfId="0" applyFill="1" applyBorder="1" applyAlignment="1" applyProtection="1">
      <alignment horizontal="left"/>
      <protection locked="0"/>
    </xf>
    <xf numFmtId="0" fontId="0" fillId="0" borderId="16" xfId="0" applyFill="1" applyBorder="1" applyProtection="1">
      <protection locked="0"/>
    </xf>
    <xf numFmtId="0" fontId="0" fillId="0" borderId="13" xfId="0" applyFill="1" applyBorder="1" applyProtection="1">
      <protection locked="0"/>
    </xf>
    <xf numFmtId="0" fontId="0" fillId="0" borderId="3" xfId="0" applyFill="1" applyBorder="1" applyProtection="1">
      <protection locked="0"/>
    </xf>
    <xf numFmtId="164" fontId="0" fillId="0" borderId="3" xfId="0" applyNumberFormat="1" applyFill="1" applyBorder="1" applyProtection="1">
      <protection locked="0"/>
    </xf>
    <xf numFmtId="0" fontId="0" fillId="0" borderId="3" xfId="0" applyFill="1" applyBorder="1" applyAlignment="1" applyProtection="1">
      <alignment horizontal="center"/>
      <protection locked="0"/>
    </xf>
    <xf numFmtId="0" fontId="0" fillId="0" borderId="12" xfId="0" applyFill="1" applyBorder="1" applyAlignment="1" applyProtection="1">
      <alignment horizontal="center"/>
      <protection locked="0"/>
    </xf>
    <xf numFmtId="0" fontId="0" fillId="0" borderId="12" xfId="0" applyFill="1" applyBorder="1" applyProtection="1">
      <protection locked="0"/>
    </xf>
    <xf numFmtId="0" fontId="1" fillId="0" borderId="0" xfId="0" applyFont="1" applyProtection="1">
      <protection locked="0"/>
    </xf>
    <xf numFmtId="0" fontId="0" fillId="0" borderId="2" xfId="0" applyFill="1" applyBorder="1" applyProtection="1">
      <protection locked="0"/>
    </xf>
    <xf numFmtId="0" fontId="0" fillId="0" borderId="1" xfId="0" applyFill="1" applyBorder="1" applyProtection="1">
      <protection locked="0"/>
    </xf>
    <xf numFmtId="164" fontId="0" fillId="0" borderId="0" xfId="0" applyNumberFormat="1" applyProtection="1">
      <protection locked="0"/>
    </xf>
    <xf numFmtId="0" fontId="0" fillId="0" borderId="0" xfId="0" applyAlignment="1" applyProtection="1">
      <alignment horizontal="center"/>
      <protection locked="0"/>
    </xf>
    <xf numFmtId="0" fontId="0" fillId="0" borderId="0" xfId="0" applyBorder="1" applyProtection="1">
      <protection locked="0"/>
    </xf>
    <xf numFmtId="0" fontId="0" fillId="0" borderId="14" xfId="0" applyFill="1" applyBorder="1" applyProtection="1"/>
    <xf numFmtId="0" fontId="2" fillId="0" borderId="14" xfId="0" applyFont="1" applyFill="1" applyBorder="1" applyAlignment="1" applyProtection="1">
      <alignment horizontal="left"/>
    </xf>
    <xf numFmtId="0" fontId="0" fillId="0" borderId="3" xfId="0" applyFill="1" applyBorder="1" applyProtection="1"/>
    <xf numFmtId="0" fontId="0" fillId="0" borderId="0" xfId="0" applyProtection="1"/>
    <xf numFmtId="20" fontId="0" fillId="5" borderId="5" xfId="0" applyNumberFormat="1" applyFill="1" applyBorder="1" applyProtection="1"/>
    <xf numFmtId="20" fontId="0" fillId="5" borderId="7" xfId="0" applyNumberFormat="1" applyFill="1" applyBorder="1" applyProtection="1"/>
    <xf numFmtId="20" fontId="0" fillId="3" borderId="7" xfId="0" applyNumberFormat="1" applyFill="1" applyBorder="1" applyProtection="1"/>
    <xf numFmtId="0" fontId="0" fillId="5" borderId="7" xfId="0" applyFill="1" applyBorder="1" applyProtection="1"/>
    <xf numFmtId="9" fontId="0" fillId="5" borderId="9" xfId="0" applyNumberFormat="1" applyFill="1" applyBorder="1" applyProtection="1"/>
    <xf numFmtId="0" fontId="0" fillId="0" borderId="3" xfId="0" applyNumberFormat="1" applyFill="1" applyBorder="1" applyProtection="1"/>
    <xf numFmtId="0" fontId="0" fillId="0" borderId="1" xfId="0" applyNumberFormat="1" applyFill="1" applyBorder="1" applyProtection="1"/>
    <xf numFmtId="0" fontId="0" fillId="0" borderId="1" xfId="0" applyFill="1" applyBorder="1" applyProtection="1"/>
    <xf numFmtId="164" fontId="0" fillId="0" borderId="1" xfId="0" applyNumberFormat="1" applyFill="1" applyBorder="1" applyProtection="1">
      <protection locked="0"/>
    </xf>
    <xf numFmtId="0" fontId="0" fillId="0" borderId="17" xfId="0" applyFill="1" applyBorder="1" applyAlignment="1" applyProtection="1">
      <alignment horizontal="center"/>
      <protection locked="0"/>
    </xf>
    <xf numFmtId="0" fontId="1" fillId="0" borderId="0" xfId="0" quotePrefix="1" applyFont="1" applyProtection="1">
      <protection locked="0"/>
    </xf>
    <xf numFmtId="0" fontId="1" fillId="0" borderId="10" xfId="0" applyFont="1" applyBorder="1" applyAlignment="1" applyProtection="1">
      <alignment horizontal="center"/>
      <protection locked="0"/>
    </xf>
    <xf numFmtId="0" fontId="0" fillId="0" borderId="11" xfId="0"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6" xfId="0" applyFill="1" applyBorder="1" applyProtection="1">
      <protection locked="0"/>
    </xf>
    <xf numFmtId="0" fontId="0" fillId="0" borderId="8" xfId="0" applyBorder="1" applyProtection="1">
      <protection locked="0"/>
    </xf>
    <xf numFmtId="16" fontId="1" fillId="0" borderId="0" xfId="0" applyNumberFormat="1" applyFont="1" applyProtection="1">
      <protection locked="0"/>
    </xf>
    <xf numFmtId="0" fontId="0" fillId="0" borderId="17" xfId="0" applyNumberFormat="1" applyFill="1" applyBorder="1" applyProtection="1">
      <protection locked="0"/>
    </xf>
    <xf numFmtId="0" fontId="0" fillId="0" borderId="1" xfId="0" applyFill="1" applyBorder="1" applyAlignment="1" applyProtection="1">
      <alignment horizontal="center"/>
      <protection locked="0"/>
    </xf>
    <xf numFmtId="0" fontId="0" fillId="0" borderId="0" xfId="0" applyFill="1" applyProtection="1">
      <protection locked="0"/>
    </xf>
    <xf numFmtId="0" fontId="0" fillId="0" borderId="0" xfId="0" applyFill="1" applyBorder="1" applyProtection="1">
      <protection locked="0"/>
    </xf>
    <xf numFmtId="20" fontId="3" fillId="0" borderId="0" xfId="0" applyNumberFormat="1" applyFont="1"/>
    <xf numFmtId="164" fontId="0" fillId="0" borderId="0" xfId="0" applyNumberFormat="1" applyFill="1"/>
    <xf numFmtId="0" fontId="0" fillId="3" borderId="0" xfId="0" applyFill="1"/>
    <xf numFmtId="0" fontId="0" fillId="2" borderId="13" xfId="0" applyFill="1" applyBorder="1" applyProtection="1">
      <protection locked="0"/>
    </xf>
  </cellXfs>
  <cellStyles count="1">
    <cellStyle name="Standaard" xfId="0" builtinId="0"/>
  </cellStyles>
  <dxfs count="25">
    <dxf>
      <numFmt numFmtId="25" formatCode="h:mm"/>
    </dxf>
    <dxf>
      <numFmt numFmtId="0" formatCode="General"/>
    </dxf>
    <dxf>
      <numFmt numFmtId="164" formatCode="h:mm;@"/>
    </dxf>
    <dxf>
      <numFmt numFmtId="164" formatCode="h:mm;@"/>
    </dxf>
    <dxf>
      <fill>
        <patternFill patternType="none">
          <fgColor indexed="64"/>
          <bgColor auto="1"/>
        </patternFill>
      </fill>
      <protection locked="0" hidden="0"/>
    </dxf>
    <dxf>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64" formatCode="h:mm;@"/>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numFmt numFmtId="164" formatCode="h:mm;@"/>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numFmt numFmtId="164" formatCode="h:mm;@"/>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bottom style="thin">
          <color indexed="64"/>
        </bottom>
      </border>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protection locked="0" hidden="0"/>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15</xdr:col>
      <xdr:colOff>590550</xdr:colOff>
      <xdr:row>0</xdr:row>
      <xdr:rowOff>95251</xdr:rowOff>
    </xdr:from>
    <xdr:to>
      <xdr:col>18</xdr:col>
      <xdr:colOff>180976</xdr:colOff>
      <xdr:row>98</xdr:row>
      <xdr:rowOff>95251</xdr:rowOff>
    </xdr:to>
    <mc:AlternateContent xmlns:mc="http://schemas.openxmlformats.org/markup-compatibility/2006" xmlns:sle15="http://schemas.microsoft.com/office/drawing/2012/slicer">
      <mc:Choice Requires="sle15">
        <xdr:graphicFrame macro="">
          <xdr:nvGraphicFramePr>
            <xdr:cNvPr id="2" name="Aanwezig"/>
            <xdr:cNvGraphicFramePr/>
          </xdr:nvGraphicFramePr>
          <xdr:xfrm>
            <a:off x="0" y="0"/>
            <a:ext cx="0" cy="0"/>
          </xdr:xfrm>
          <a:graphic>
            <a:graphicData uri="http://schemas.microsoft.com/office/drawing/2010/slicer">
              <sle:slicer xmlns:sle="http://schemas.microsoft.com/office/drawing/2010/slicer" name="Aanwezig"/>
            </a:graphicData>
          </a:graphic>
        </xdr:graphicFrame>
      </mc:Choice>
      <mc:Fallback xmlns="">
        <xdr:sp macro="" textlink="">
          <xdr:nvSpPr>
            <xdr:cNvPr id="0" name=""/>
            <xdr:cNvSpPr>
              <a:spLocks noTextEdit="1"/>
            </xdr:cNvSpPr>
          </xdr:nvSpPr>
          <xdr:spPr>
            <a:xfrm>
              <a:off x="15878175" y="95251"/>
              <a:ext cx="1419226" cy="952500"/>
            </a:xfrm>
            <a:prstGeom prst="rect">
              <a:avLst/>
            </a:prstGeom>
            <a:solidFill>
              <a:prstClr val="white"/>
            </a:solidFill>
            <a:ln w="1">
              <a:solidFill>
                <a:prstClr val="green"/>
              </a:solidFill>
            </a:ln>
          </xdr:spPr>
          <xdr:txBody>
            <a:bodyPr vertOverflow="clip" horzOverflow="clip"/>
            <a:lstStyle/>
            <a:p>
              <a:r>
                <a:rPr lang="nl-B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LocksWithSheet="0"/>
  </xdr:twoCellAnchor>
  <xdr:twoCellAnchor editAs="absolute">
    <xdr:from>
      <xdr:col>14</xdr:col>
      <xdr:colOff>828675</xdr:colOff>
      <xdr:row>0</xdr:row>
      <xdr:rowOff>66676</xdr:rowOff>
    </xdr:from>
    <xdr:to>
      <xdr:col>15</xdr:col>
      <xdr:colOff>238125</xdr:colOff>
      <xdr:row>99</xdr:row>
      <xdr:rowOff>104776</xdr:rowOff>
    </xdr:to>
    <mc:AlternateContent xmlns:mc="http://schemas.openxmlformats.org/markup-compatibility/2006" xmlns:sle15="http://schemas.microsoft.com/office/drawing/2012/slicer">
      <mc:Choice Requires="sle15">
        <xdr:graphicFrame macro="">
          <xdr:nvGraphicFramePr>
            <xdr:cNvPr id="3" name="Depot"/>
            <xdr:cNvGraphicFramePr/>
          </xdr:nvGraphicFramePr>
          <xdr:xfrm>
            <a:off x="0" y="0"/>
            <a:ext cx="0" cy="0"/>
          </xdr:xfrm>
          <a:graphic>
            <a:graphicData uri="http://schemas.microsoft.com/office/drawing/2010/slicer">
              <sle:slicer xmlns:sle="http://schemas.microsoft.com/office/drawing/2010/slicer" name="Depot"/>
            </a:graphicData>
          </a:graphic>
        </xdr:graphicFrame>
      </mc:Choice>
      <mc:Fallback xmlns="">
        <xdr:sp macro="" textlink="">
          <xdr:nvSpPr>
            <xdr:cNvPr id="0" name=""/>
            <xdr:cNvSpPr>
              <a:spLocks noTextEdit="1"/>
            </xdr:cNvSpPr>
          </xdr:nvSpPr>
          <xdr:spPr>
            <a:xfrm>
              <a:off x="14258925" y="66676"/>
              <a:ext cx="1266825" cy="1181100"/>
            </a:xfrm>
            <a:prstGeom prst="rect">
              <a:avLst/>
            </a:prstGeom>
            <a:solidFill>
              <a:prstClr val="white"/>
            </a:solidFill>
            <a:ln w="1">
              <a:solidFill>
                <a:prstClr val="green"/>
              </a:solidFill>
            </a:ln>
          </xdr:spPr>
          <xdr:txBody>
            <a:bodyPr vertOverflow="clip" horzOverflow="clip"/>
            <a:lstStyle/>
            <a:p>
              <a:r>
                <a:rPr lang="nl-B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Lock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anwezig" sourceName="Aanwezig">
  <extLst>
    <x:ext xmlns:x15="http://schemas.microsoft.com/office/spreadsheetml/2010/11/main" uri="{2F2917AC-EB37-4324-AD4E-5DD8C200BD13}">
      <x15:tableSlicerCache tableId="1"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ot" sourceName="Depot">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anwezig" cache="Slicer_Aanwezig" caption="Aanwezig" style="SlicerStyleLight6" rowHeight="241300"/>
  <slicer name="Depot" cache="Slicer_Depot" caption="Depot" style="SlicerStyleLight6" rowHeight="241300"/>
</slicers>
</file>

<file path=xl/tables/table1.xml><?xml version="1.0" encoding="utf-8"?>
<table xmlns="http://schemas.openxmlformats.org/spreadsheetml/2006/main" id="1" name="Table1" displayName="Table1" ref="B1:N170" totalsRowShown="0" headerRowDxfId="21" dataDxfId="19" headerRowBorderDxfId="20" tableBorderDxfId="18" totalsRowBorderDxfId="17">
  <autoFilter ref="B1:N170">
    <filterColumn colId="9">
      <filters>
        <filter val="1"/>
      </filters>
    </filterColumn>
    <filterColumn colId="11">
      <filters>
        <filter val="DL GEEL"/>
      </filters>
    </filterColumn>
  </autoFilter>
  <tableColumns count="13">
    <tableColumn id="1" name="Truck" dataDxfId="16"/>
    <tableColumn id="2" name="Driver" dataDxfId="15"/>
    <tableColumn id="3" name="engine" dataDxfId="14">
      <calculatedColumnFormula>VLOOKUP(INDIRECT("B"&amp;ROW()),'Operationele versie'!B:K,10,FALSE)</calculatedColumnFormula>
    </tableColumn>
    <tableColumn id="4" name="License" dataDxfId="13">
      <calculatedColumnFormula>VLOOKUP(INDIRECT("C"&amp;ROW()),'Driver sheet'!$A:$K,2,FALSE)</calculatedColumnFormula>
    </tableColumn>
    <tableColumn id="5" name="ADR" dataDxfId="12">
      <calculatedColumnFormula>IF(INDIRECT("C"&amp;ROW())&lt;&gt;"",VLOOKUP(INDIRECT("C"&amp;ROW()),'Driver sheet'!A:K,3,FALSE)&amp;"","")</calculatedColumnFormula>
    </tableColumn>
    <tableColumn id="6" name="Region" dataDxfId="11">
      <calculatedColumnFormula>IF(INDIRECT("C"&amp;ROW())&lt;&gt;"",_xlfn.IFNA(VLOOKUP(INDIRECT("C"&amp;ROW()),'Driver sheet'!$A:$K,6,FALSE)&amp;"",""),"")</calculatedColumnFormula>
    </tableColumn>
    <tableColumn id="7" name="Start1" dataDxfId="10">
      <calculatedColumnFormula>IF(INDIRECT("C"&amp;ROW())&lt;&gt;"",(VLOOKUP(INDIRECT("C"&amp;ROW())&amp;"",'Driver sheet'!$A:$K,7,FALSE)),"")</calculatedColumnFormula>
    </tableColumn>
    <tableColumn id="10" name="Start2" dataDxfId="9">
      <calculatedColumnFormula>IF(INDIRECT("C"&amp;ROW())&lt;&gt;"",(VLOOKUP(INDIRECT("C"&amp;ROW())&amp;"",'Driver sheet'!$A:$K,8,FALSE)),"")</calculatedColumnFormula>
    </tableColumn>
    <tableColumn id="11" name="Einde tijd" dataDxfId="8"/>
    <tableColumn id="8" name="Aanwezig" dataDxfId="7"/>
    <tableColumn id="12" name="Voorladen" dataDxfId="6"/>
    <tableColumn id="9" name="Depot" dataDxfId="5">
      <calculatedColumnFormula>_xlfn.IFNA(VLOOKUP(INDIRECT("C"&amp;ROW()),'Driver sheet'!A:E,5,FALSE),"DL TRITON")</calculatedColumnFormula>
    </tableColumn>
    <tableColumn id="13" name="Verplicht?" dataDxfId="4"/>
  </tableColumns>
  <tableStyleInfo name="TableStyleLight21" showFirstColumn="0" showLastColumn="0" showRowStripes="1" showColumnStripes="0"/>
</table>
</file>

<file path=xl/tables/table2.xml><?xml version="1.0" encoding="utf-8"?>
<table xmlns="http://schemas.openxmlformats.org/spreadsheetml/2006/main" id="2" name="Table2" displayName="Table2" ref="A1:K141" totalsRowShown="0">
  <autoFilter ref="A1:K141"/>
  <tableColumns count="11">
    <tableColumn id="1" name="Name"/>
    <tableColumn id="2" name="License"/>
    <tableColumn id="3" name="ADR"/>
    <tableColumn id="4" name="Language"/>
    <tableColumn id="5" name="Vast depot"/>
    <tableColumn id="6" name="Region"/>
    <tableColumn id="7" name="Start1" dataDxfId="3"/>
    <tableColumn id="10" name="Start2" dataDxfId="2"/>
    <tableColumn id="11" name="Rank" dataDxfId="1"/>
    <tableColumn id="8" name="Max. worktime" dataDxfId="0"/>
    <tableColumn id="9" name="New driver"/>
  </tableColumns>
  <tableStyleInfo name="TableStyleMedium10"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54"/>
  <sheetViews>
    <sheetView workbookViewId="0">
      <selection activeCell="A126" sqref="A126"/>
    </sheetView>
  </sheetViews>
  <sheetFormatPr defaultColWidth="9.28515625" defaultRowHeight="15" x14ac:dyDescent="0.25"/>
  <cols>
    <col min="1" max="1" width="10.42578125" style="17" bestFit="1" customWidth="1"/>
    <col min="2" max="2" width="17.5703125" style="3" bestFit="1" customWidth="1"/>
    <col min="3" max="3" width="13.5703125" style="3" bestFit="1" customWidth="1"/>
    <col min="4" max="4" width="17" style="7" bestFit="1" customWidth="1"/>
    <col min="5" max="5" width="9.7109375" style="7" bestFit="1" customWidth="1"/>
    <col min="6" max="6" width="16.85546875" style="3" bestFit="1" customWidth="1"/>
    <col min="7" max="7" width="33" style="7" bestFit="1" customWidth="1"/>
    <col min="8" max="8" width="19.7109375" style="7" bestFit="1" customWidth="1"/>
    <col min="9" max="9" width="14.5703125" style="7" bestFit="1" customWidth="1"/>
    <col min="10" max="10" width="14.85546875" style="7" bestFit="1" customWidth="1"/>
    <col min="11" max="11" width="16" style="12" customWidth="1"/>
    <col min="12" max="12" width="25.5703125" style="7" customWidth="1"/>
    <col min="13" max="13" width="26" style="7" bestFit="1" customWidth="1"/>
    <col min="14" max="14" width="44.42578125" style="7" customWidth="1"/>
    <col min="15" max="15" width="17.85546875" style="7" bestFit="1" customWidth="1"/>
    <col min="16" max="16" width="14.7109375" style="7" bestFit="1" customWidth="1"/>
    <col min="17" max="17" width="16.42578125" style="7" bestFit="1" customWidth="1"/>
    <col min="18" max="18" width="20.5703125" style="7" bestFit="1" customWidth="1"/>
    <col min="19" max="19" width="28.85546875" style="7" customWidth="1"/>
    <col min="20" max="20" width="12" style="7" customWidth="1"/>
    <col min="21" max="21" width="14.5703125" style="7" bestFit="1" customWidth="1"/>
    <col min="22" max="22" width="14.42578125" style="7" bestFit="1" customWidth="1"/>
    <col min="23" max="23" width="28.85546875" style="7" customWidth="1"/>
    <col min="24" max="24" width="22.7109375" style="7" bestFit="1" customWidth="1"/>
    <col min="25" max="25" width="17" style="7" bestFit="1" customWidth="1"/>
    <col min="26" max="26" width="20.42578125" style="7" bestFit="1" customWidth="1"/>
    <col min="27" max="27" width="28.85546875" style="7" customWidth="1"/>
    <col min="28" max="28" width="18.42578125" style="7" bestFit="1" customWidth="1"/>
    <col min="29" max="29" width="14.42578125" style="7" bestFit="1" customWidth="1"/>
    <col min="30" max="30" width="14.28515625" style="7" bestFit="1" customWidth="1"/>
    <col min="31" max="31" width="14.5703125" style="7" bestFit="1" customWidth="1"/>
    <col min="32" max="32" width="16.28515625" style="7" bestFit="1" customWidth="1"/>
    <col min="33" max="33" width="21.140625" style="7" bestFit="1" customWidth="1"/>
    <col min="34" max="34" width="22.5703125" style="7" bestFit="1" customWidth="1"/>
    <col min="35" max="35" width="19.5703125" style="7" bestFit="1" customWidth="1"/>
    <col min="36" max="36" width="19.140625" style="7" customWidth="1"/>
    <col min="37" max="37" width="17.42578125" style="7" customWidth="1"/>
    <col min="38" max="38" width="17.28515625" style="7" bestFit="1" customWidth="1"/>
    <col min="39" max="39" width="22" style="7" bestFit="1" customWidth="1"/>
    <col min="40" max="40" width="21.140625" style="7" customWidth="1"/>
    <col min="41" max="41" width="12.85546875" style="7" bestFit="1" customWidth="1"/>
    <col min="42" max="42" width="20.85546875" style="7" bestFit="1" customWidth="1"/>
    <col min="43" max="43" width="38" style="7" bestFit="1" customWidth="1"/>
    <col min="44" max="44" width="50.85546875" style="7" bestFit="1" customWidth="1"/>
    <col min="45" max="45" width="11.85546875" style="7" bestFit="1" customWidth="1"/>
    <col min="46" max="46" width="23.85546875" style="7" bestFit="1" customWidth="1"/>
    <col min="47" max="47" width="24.140625" style="7" bestFit="1" customWidth="1"/>
    <col min="48" max="48" width="16" style="7" bestFit="1" customWidth="1"/>
    <col min="49" max="49" width="16.42578125" style="7" hidden="1" customWidth="1"/>
    <col min="50" max="50" width="19.5703125" style="7" hidden="1" customWidth="1"/>
    <col min="51" max="51" width="21.42578125" style="7" hidden="1" customWidth="1"/>
    <col min="52" max="52" width="20.7109375" style="7" hidden="1" customWidth="1"/>
    <col min="53" max="53" width="30" style="7" hidden="1" customWidth="1"/>
    <col min="54" max="54" width="29.7109375" style="7" hidden="1" customWidth="1"/>
    <col min="55" max="55" width="28.140625" style="7" hidden="1" customWidth="1"/>
    <col min="56" max="56" width="28" style="7" hidden="1" customWidth="1"/>
    <col min="57" max="57" width="18.7109375" style="7" bestFit="1" customWidth="1"/>
    <col min="58" max="58" width="18.5703125" style="7" bestFit="1" customWidth="1"/>
    <col min="59" max="59" width="20.140625" style="7" bestFit="1" customWidth="1"/>
    <col min="60" max="60" width="22.140625" style="7" customWidth="1"/>
    <col min="61" max="61" width="25" style="7" customWidth="1"/>
    <col min="62" max="62" width="25.28515625" style="7" bestFit="1" customWidth="1"/>
    <col min="63" max="63" width="33.28515625" style="7" bestFit="1" customWidth="1"/>
    <col min="64" max="64" width="34.85546875" style="7" customWidth="1"/>
    <col min="65" max="65" width="32.5703125" style="7" customWidth="1"/>
    <col min="66" max="66" width="33" style="7" customWidth="1"/>
    <col min="67" max="67" width="10.28515625" style="7" bestFit="1" customWidth="1"/>
    <col min="68" max="68" width="18.140625" style="7" customWidth="1"/>
    <col min="69" max="71" width="12.140625" style="7" customWidth="1"/>
    <col min="72" max="72" width="8" style="7" bestFit="1" customWidth="1"/>
    <col min="73" max="73" width="17.140625" style="7" bestFit="1" customWidth="1"/>
    <col min="74" max="74" width="18" style="7" bestFit="1" customWidth="1"/>
    <col min="75" max="75" width="14.42578125" style="7" bestFit="1" customWidth="1"/>
    <col min="76" max="76" width="13.7109375" style="7" customWidth="1"/>
    <col min="77" max="77" width="13.28515625" style="7" customWidth="1"/>
    <col min="78" max="78" width="16.42578125" style="7" customWidth="1"/>
    <col min="79" max="79" width="26.7109375" style="7" customWidth="1"/>
    <col min="80" max="80" width="13.140625" style="7" customWidth="1"/>
    <col min="81" max="81" width="23.28515625" style="7" customWidth="1"/>
    <col min="82" max="82" width="31.7109375" style="7" customWidth="1"/>
    <col min="83" max="83" width="50.42578125" style="7" customWidth="1"/>
    <col min="84" max="84" width="50.28515625" style="7" customWidth="1"/>
    <col min="85" max="85" width="8.5703125" style="7" customWidth="1"/>
    <col min="86" max="86" width="11.7109375" style="7" customWidth="1"/>
    <col min="87" max="87" width="21.140625" style="7" customWidth="1"/>
    <col min="88" max="88" width="18.7109375" style="7" customWidth="1"/>
    <col min="89" max="89" width="17.85546875" style="7" customWidth="1"/>
    <col min="90" max="90" width="17.140625" style="7" customWidth="1"/>
    <col min="91" max="91" width="18.7109375" style="7" customWidth="1"/>
    <col min="92" max="92" width="15.42578125" style="7" customWidth="1"/>
    <col min="93" max="93" width="17" style="7" customWidth="1"/>
    <col min="94" max="94" width="13.140625" style="7" customWidth="1"/>
    <col min="95" max="95" width="16.85546875" style="7" customWidth="1"/>
    <col min="96" max="96" width="19.7109375" style="7" customWidth="1"/>
    <col min="97" max="97" width="37.85546875" style="7" customWidth="1"/>
    <col min="98" max="98" width="25.42578125" style="7" customWidth="1"/>
    <col min="99" max="99" width="32.28515625" style="7" customWidth="1"/>
    <col min="100" max="100" width="30.42578125" style="7" customWidth="1"/>
    <col min="101" max="101" width="30.85546875" style="7" customWidth="1"/>
    <col min="102" max="102" width="62.85546875" style="7" customWidth="1"/>
    <col min="103" max="103" width="71.28515625" style="7" customWidth="1"/>
    <col min="104" max="104" width="28.7109375" style="7" customWidth="1"/>
    <col min="105" max="105" width="22.85546875" style="7" customWidth="1"/>
    <col min="106" max="106" width="24.140625" style="7" customWidth="1"/>
    <col min="107" max="107" width="19" style="7" bestFit="1" customWidth="1"/>
    <col min="108" max="16384" width="9.28515625" style="7"/>
  </cols>
  <sheetData>
    <row r="1" spans="1:107" x14ac:dyDescent="0.25">
      <c r="A1" s="17" t="s">
        <v>67</v>
      </c>
      <c r="B1" s="10" t="s">
        <v>6</v>
      </c>
      <c r="C1" s="10" t="s">
        <v>4</v>
      </c>
      <c r="D1" s="7" t="s">
        <v>60</v>
      </c>
      <c r="E1" s="7" t="s">
        <v>61</v>
      </c>
      <c r="F1" s="10" t="s">
        <v>7</v>
      </c>
      <c r="G1" s="7" t="s">
        <v>39</v>
      </c>
      <c r="H1" s="9" t="s">
        <v>34</v>
      </c>
      <c r="I1" s="7" t="s">
        <v>35</v>
      </c>
      <c r="J1" s="9" t="s">
        <v>36</v>
      </c>
      <c r="K1" s="9" t="s">
        <v>411</v>
      </c>
      <c r="L1" s="9" t="s">
        <v>40</v>
      </c>
      <c r="M1" s="7" t="s">
        <v>5</v>
      </c>
      <c r="N1" s="2" t="s">
        <v>266</v>
      </c>
      <c r="O1" s="7" t="s">
        <v>261</v>
      </c>
      <c r="P1" s="7" t="s">
        <v>9</v>
      </c>
      <c r="Q1" s="7" t="s">
        <v>10</v>
      </c>
      <c r="R1" s="7" t="s">
        <v>8</v>
      </c>
      <c r="S1" s="7" t="s">
        <v>0</v>
      </c>
      <c r="T1" s="7" t="s">
        <v>1</v>
      </c>
      <c r="U1" s="7" t="s">
        <v>2</v>
      </c>
      <c r="V1" s="7" t="s">
        <v>3</v>
      </c>
      <c r="W1" s="7" t="s">
        <v>11</v>
      </c>
      <c r="X1" s="7" t="s">
        <v>12</v>
      </c>
      <c r="Y1" s="7" t="s">
        <v>13</v>
      </c>
      <c r="Z1" s="7" t="s">
        <v>14</v>
      </c>
      <c r="AA1" s="7" t="s">
        <v>15</v>
      </c>
      <c r="AB1" s="7" t="s">
        <v>16</v>
      </c>
      <c r="AC1" s="7" t="s">
        <v>17</v>
      </c>
      <c r="AD1" s="7" t="s">
        <v>18</v>
      </c>
      <c r="AE1" s="7" t="s">
        <v>19</v>
      </c>
      <c r="AF1" s="7" t="s">
        <v>20</v>
      </c>
      <c r="AG1" s="7" t="s">
        <v>21</v>
      </c>
      <c r="AH1" s="7" t="s">
        <v>22</v>
      </c>
      <c r="AI1" s="7" t="s">
        <v>23</v>
      </c>
      <c r="AJ1" s="7" t="s">
        <v>24</v>
      </c>
      <c r="AK1" s="7" t="s">
        <v>25</v>
      </c>
      <c r="AL1" s="7" t="s">
        <v>26</v>
      </c>
      <c r="AM1" s="7" t="s">
        <v>27</v>
      </c>
      <c r="AN1" s="7" t="s">
        <v>28</v>
      </c>
      <c r="AO1" s="7" t="s">
        <v>68</v>
      </c>
      <c r="AP1" s="7" t="s">
        <v>29</v>
      </c>
      <c r="AQ1" s="7" t="s">
        <v>30</v>
      </c>
      <c r="AR1" s="7" t="s">
        <v>31</v>
      </c>
      <c r="AS1" s="7" t="s">
        <v>32</v>
      </c>
      <c r="AT1" s="7" t="s">
        <v>33</v>
      </c>
      <c r="AU1" s="7" t="s">
        <v>37</v>
      </c>
      <c r="AV1" s="7" t="s">
        <v>38</v>
      </c>
      <c r="AW1" s="7" t="s">
        <v>41</v>
      </c>
      <c r="AX1" s="7" t="s">
        <v>42</v>
      </c>
      <c r="AY1" s="7" t="s">
        <v>43</v>
      </c>
      <c r="AZ1" s="7" t="s">
        <v>44</v>
      </c>
      <c r="BA1" s="7" t="s">
        <v>45</v>
      </c>
      <c r="BB1" s="7" t="s">
        <v>46</v>
      </c>
      <c r="BC1" s="7" t="s">
        <v>47</v>
      </c>
      <c r="BD1" s="7" t="s">
        <v>48</v>
      </c>
      <c r="BE1" s="7" t="s">
        <v>49</v>
      </c>
      <c r="BF1" s="7" t="s">
        <v>50</v>
      </c>
      <c r="BG1" s="7" t="s">
        <v>51</v>
      </c>
      <c r="BH1" s="7" t="s">
        <v>52</v>
      </c>
      <c r="BI1" s="7" t="s">
        <v>53</v>
      </c>
      <c r="BJ1" s="7" t="s">
        <v>54</v>
      </c>
      <c r="BK1" s="7" t="s">
        <v>55</v>
      </c>
      <c r="BL1" s="7" t="s">
        <v>56</v>
      </c>
      <c r="BM1" s="7" t="s">
        <v>57</v>
      </c>
      <c r="BN1" s="7" t="s">
        <v>58</v>
      </c>
      <c r="BO1" s="7" t="s">
        <v>59</v>
      </c>
      <c r="BP1" s="7" t="s">
        <v>262</v>
      </c>
      <c r="BQ1" s="7" t="s">
        <v>259</v>
      </c>
      <c r="BR1" s="7" t="s">
        <v>260</v>
      </c>
      <c r="BS1" s="7" t="s">
        <v>62</v>
      </c>
      <c r="BT1" s="7" t="s">
        <v>63</v>
      </c>
      <c r="BU1" s="7" t="s">
        <v>64</v>
      </c>
      <c r="BV1" s="7" t="s">
        <v>65</v>
      </c>
      <c r="BW1" s="7" t="s">
        <v>66</v>
      </c>
      <c r="BX1" s="7" t="s">
        <v>69</v>
      </c>
      <c r="BY1" s="7" t="s">
        <v>70</v>
      </c>
      <c r="BZ1" s="7" t="s">
        <v>71</v>
      </c>
      <c r="CA1" s="7" t="s">
        <v>72</v>
      </c>
      <c r="CB1" s="7" t="s">
        <v>73</v>
      </c>
      <c r="CC1" s="7" t="s">
        <v>74</v>
      </c>
      <c r="CD1" s="7" t="s">
        <v>75</v>
      </c>
      <c r="CE1" s="7" t="s">
        <v>76</v>
      </c>
      <c r="CF1" s="7" t="s">
        <v>77</v>
      </c>
      <c r="CG1" s="7" t="s">
        <v>78</v>
      </c>
      <c r="CH1" s="7" t="s">
        <v>446</v>
      </c>
      <c r="CI1" s="7" t="s">
        <v>447</v>
      </c>
      <c r="CJ1" s="7" t="s">
        <v>448</v>
      </c>
      <c r="CK1" s="7" t="s">
        <v>449</v>
      </c>
      <c r="CL1" s="7" t="s">
        <v>450</v>
      </c>
      <c r="CM1" s="7" t="s">
        <v>451</v>
      </c>
      <c r="CN1" s="7" t="s">
        <v>452</v>
      </c>
      <c r="CO1" s="7" t="s">
        <v>453</v>
      </c>
      <c r="CP1" s="7" t="s">
        <v>454</v>
      </c>
      <c r="CQ1" s="7" t="s">
        <v>455</v>
      </c>
      <c r="CR1" s="7" t="s">
        <v>456</v>
      </c>
      <c r="CS1" s="7" t="s">
        <v>457</v>
      </c>
      <c r="CT1" s="7" t="s">
        <v>458</v>
      </c>
      <c r="CU1" s="7" t="s">
        <v>459</v>
      </c>
      <c r="CV1" s="7" t="s">
        <v>460</v>
      </c>
      <c r="CW1" s="7" t="s">
        <v>461</v>
      </c>
      <c r="CX1" s="7" t="s">
        <v>462</v>
      </c>
      <c r="CY1" s="7" t="s">
        <v>463</v>
      </c>
      <c r="CZ1" s="7" t="s">
        <v>79</v>
      </c>
      <c r="DA1" s="7" t="s">
        <v>80</v>
      </c>
      <c r="DB1" s="7" t="s">
        <v>81</v>
      </c>
      <c r="DC1" s="7" t="s">
        <v>82</v>
      </c>
    </row>
    <row r="2" spans="1:107" x14ac:dyDescent="0.25">
      <c r="A2" s="18" t="str">
        <f>IF(B2&lt;&gt;"",_xlfn.IFNA(IF(VLOOKUP(B2,Beschikbaarheid!B:K,10,FALSE)=1,"TRUE","FALSE"),""),"")</f>
        <v>TRUE</v>
      </c>
      <c r="B2" s="10" t="s">
        <v>83</v>
      </c>
      <c r="C2" s="10">
        <v>701</v>
      </c>
      <c r="D2" s="7">
        <v>7.6</v>
      </c>
      <c r="E2" s="7">
        <v>10740</v>
      </c>
      <c r="F2" s="10" t="str">
        <f ca="1">_xlfn.IFNA(IF(VLOOKUP(B2,Beschikbaarheid!B:M,12,FALSE)&lt;&gt;"",VLOOKUP(B2,Beschikbaarheid!B:M,12,FALSE),""),"")</f>
        <v>DL GEEL</v>
      </c>
      <c r="G2" s="4" t="str">
        <f t="shared" ref="G2:G18" ca="1" si="0">4&amp;"-"&amp;F2</f>
        <v>4-DL GEEL</v>
      </c>
      <c r="H2" s="9">
        <v>1.1060000000000001</v>
      </c>
      <c r="J2" s="9">
        <v>30.73</v>
      </c>
      <c r="K2" s="9" t="s">
        <v>410</v>
      </c>
      <c r="L2" s="9" t="s">
        <v>85</v>
      </c>
      <c r="M2" s="7" t="str">
        <f>_xlfn.IFNA(VLOOKUP(B2,Beschikbaarheid!B:C,2,FALSE)&amp;"","")</f>
        <v>VER ELST KITY</v>
      </c>
      <c r="N2" s="4" t="str">
        <f>_xlfn.IFNA(IF(VLOOKUP(M2,'Driver sheet'!A:F,6,FALSE)&lt;&gt;0,VLOOKUP(M2,'Driver sheet'!A:F,6,FALSE),""),"")</f>
        <v>Kempen-Brabant-Limburg</v>
      </c>
      <c r="O2" s="12">
        <f ca="1">IF(M2&lt;&gt;"",
    IF(OR(B2="1UHJ811", B2="1CYK509", B2="1UHL902"),
        999,
        _xlfn.IFNA(IF(VLOOKUP(M2, Beschikbaarheid!C:F, 4, FALSE)="ADR", 25000, 999), 999)
    ),
"")</f>
        <v>999</v>
      </c>
      <c r="R2" s="7" t="str">
        <f ca="1">IF(F2&lt;&gt;"",F2,"")</f>
        <v>DL GEEL</v>
      </c>
      <c r="S2" s="11" t="str">
        <f t="shared" ref="S2:S33" ca="1" si="1">IF(F2="DL GEEL","HAGELBERG 12",IF(F2="DL TRITON","SCHOONDONKWEG 6",IF(F2="DL JUMET","ZONING INDUSTRIEL 2IEME RUE","")))</f>
        <v>HAGELBERG 12</v>
      </c>
      <c r="T2" s="11" t="str">
        <f t="shared" ref="T2:T33" ca="1" si="2">IF(F2="DL GEEL","OLEN",IF(F2="DL TRITON","WILLEBROEK",IF(F2="DL JUMET","JUMET","")))</f>
        <v>OLEN</v>
      </c>
      <c r="U2" s="7" t="str">
        <f t="shared" ref="U2:U33" ca="1" si="3">IF(F2="DL GEEL","2440",IF(F2="DL TRITON","2830","6040"))</f>
        <v>2440</v>
      </c>
      <c r="V2" s="7" t="str">
        <f ca="1">IF(F2&lt;&gt;"","BE","")</f>
        <v>BE</v>
      </c>
      <c r="W2" s="7" t="str">
        <f ca="1">IF(S2&lt;&gt;"",S2,"")</f>
        <v>HAGELBERG 12</v>
      </c>
      <c r="X2" s="4" t="str">
        <f>IF(B2&lt;&gt;"","TRUE","")</f>
        <v>TRUE</v>
      </c>
      <c r="Y2" s="7" t="str">
        <f ca="1">IF(F2&lt;&gt;"",F2,"")</f>
        <v>DL GEEL</v>
      </c>
      <c r="Z2" s="7" t="str">
        <f ca="1">IF(F2&lt;&gt;"",F2,"")</f>
        <v>DL GEEL</v>
      </c>
      <c r="AA2" s="7" t="str">
        <f ca="1">IF(S2&lt;&gt;"",S2,"")</f>
        <v>HAGELBERG 12</v>
      </c>
      <c r="AB2" s="7" t="str">
        <f ca="1">IF(T2&lt;&gt;"",T2,"")</f>
        <v>OLEN</v>
      </c>
      <c r="AC2" s="7" t="str">
        <f ca="1">IF(U2&lt;&gt;"",U2,"")</f>
        <v>2440</v>
      </c>
      <c r="AD2" s="7" t="str">
        <f ca="1">IF(F2&lt;&gt;"","BE","")</f>
        <v>BE</v>
      </c>
      <c r="AH2" s="4" t="str">
        <f>IF(B2&lt;&gt;"","TRUE","")</f>
        <v>TRUE</v>
      </c>
      <c r="AJ2" s="5">
        <f ca="1">_xlfn.IFNA(VLOOKUP(M2,Beschikbaarheid!C:I,6,FALSE),"")</f>
        <v>0.25</v>
      </c>
      <c r="AK2" s="5">
        <f ca="1">_xlfn.IFNA(IF(VLOOKUP(M2,Beschikbaarheid!C:I,7,FALSE)=0,AJ2,VLOOKUP(M2,Beschikbaarheid!C:I,7,FALSE)),"")</f>
        <v>0.3125</v>
      </c>
      <c r="AL2" s="15" t="str">
        <f>_xlfn.IFNA(IF(VLOOKUP(M2,Table1[[Driver]:[Einde tijd]],8,FALSE)&lt;&gt;"",VLOOKUP(M2,Table1[[Driver]:[Einde tijd]],8,FALSE),""),"")</f>
        <v/>
      </c>
      <c r="AN2" s="6">
        <f>IF(M2&lt;&gt;"",IF(AL2&lt;&gt;"","",VLOOKUP(M2,'Driver sheet'!A:K,10,FALSE)),"")</f>
        <v>0.47916666666666669</v>
      </c>
      <c r="AO2" s="7" t="b">
        <f>IF(VLOOKUP(B2,Beschikbaarheid!B:N,13,FALSE)="ja",TRUE,FALSE)</f>
        <v>1</v>
      </c>
      <c r="AP2" s="8">
        <f>IF(AO2=TRUE,TIME(8,0,0),"")</f>
        <v>0.33333333333333331</v>
      </c>
      <c r="AR2" s="12">
        <f>IF(AO2=TRUE,J2,"")</f>
        <v>30.73</v>
      </c>
      <c r="BE2" s="1">
        <f>_xlfn.IFNA(IF(VLOOKUP(M2,Beschikbaarheid!C:L,10,FALSE)&lt;&gt;"",Beschikbaarheid!$P$12-0.75/24,Beschikbaarheid!$P$12),1/24)</f>
        <v>4.1666666666666664E-2</v>
      </c>
      <c r="BF2" s="1">
        <f>Beschikbaarheid!$P$13</f>
        <v>2.0833333333333332E-2</v>
      </c>
      <c r="BG2" s="1">
        <f>Beschikbaarheid!$P$15</f>
        <v>4.1666666666666664E-2</v>
      </c>
      <c r="BJ2" s="7">
        <f ca="1">IF(F2="DL TRITON",1,2)</f>
        <v>2</v>
      </c>
      <c r="BO2" s="7">
        <v>250</v>
      </c>
      <c r="BP2" s="7">
        <v>100</v>
      </c>
      <c r="BV2" s="7">
        <f>_xlfn.IFNA(IF(VLOOKUP(M2,'Driver sheet'!A:I,9,FALSE)&lt;&gt;"",1+(VLOOKUP(M2,'Driver sheet'!A:I,9,FALSE)-3)*Beschikbaarheid!$P$18,1),"")</f>
        <v>1</v>
      </c>
      <c r="BW2" s="7">
        <f>BV2</f>
        <v>1</v>
      </c>
      <c r="DC2" s="7" t="s">
        <v>86</v>
      </c>
    </row>
    <row r="3" spans="1:107" x14ac:dyDescent="0.25">
      <c r="A3" s="18" t="str">
        <f>IF(B3&lt;&gt;"",_xlfn.IFNA(IF(VLOOKUP(B3,Beschikbaarheid!B:K,10,FALSE)=1,"TRUE","FALSE"),""),"")</f>
        <v>TRUE</v>
      </c>
      <c r="B3" s="10" t="s">
        <v>87</v>
      </c>
      <c r="C3" s="10">
        <v>704</v>
      </c>
      <c r="D3" s="7">
        <v>7.6</v>
      </c>
      <c r="E3" s="7">
        <v>10870</v>
      </c>
      <c r="F3" s="10" t="str">
        <f ca="1">_xlfn.IFNA(IF(VLOOKUP(B3,Beschikbaarheid!B:M,12,FALSE)&lt;&gt;"",VLOOKUP(B3,Beschikbaarheid!B:M,12,FALSE),""),"")</f>
        <v>DL GEEL</v>
      </c>
      <c r="G3" s="4" t="str">
        <f t="shared" ca="1" si="0"/>
        <v>4-DL GEEL</v>
      </c>
      <c r="H3" s="9">
        <v>1.1060000000000001</v>
      </c>
      <c r="J3" s="9">
        <v>30.73</v>
      </c>
      <c r="K3" s="9" t="s">
        <v>410</v>
      </c>
      <c r="L3" s="9" t="s">
        <v>85</v>
      </c>
      <c r="M3" s="12" t="str">
        <f>_xlfn.IFNA(VLOOKUP(B3,Beschikbaarheid!B:C,2,FALSE)&amp;"","")</f>
        <v>BERT MAES</v>
      </c>
      <c r="N3" s="4" t="str">
        <f>_xlfn.IFNA(IF(VLOOKUP(M3,'Driver sheet'!A:F,6,FALSE)&lt;&gt;0,VLOOKUP(M3,'Driver sheet'!A:F,6,FALSE),""),"")</f>
        <v>Antwerpen-Kempen-Brabant-Limburg</v>
      </c>
      <c r="O3" s="12">
        <f ca="1">IF(M3&lt;&gt;"",
    IF(OR(B3="1UHJ811", B3="1CYK509", B3="1UHL902"),
        999,
        _xlfn.IFNA(IF(VLOOKUP(M3, Beschikbaarheid!C:F, 4, FALSE)="ADR", 25000, 999), 999)
    ),
"")</f>
        <v>999</v>
      </c>
      <c r="R3" s="12" t="str">
        <f t="shared" ref="R3:R66" ca="1" si="4">IF(F3&lt;&gt;"",F3,"")</f>
        <v>DL GEEL</v>
      </c>
      <c r="S3" s="11" t="str">
        <f t="shared" ca="1" si="1"/>
        <v>HAGELBERG 12</v>
      </c>
      <c r="T3" s="11" t="str">
        <f t="shared" ca="1" si="2"/>
        <v>OLEN</v>
      </c>
      <c r="U3" s="7" t="str">
        <f t="shared" ca="1" si="3"/>
        <v>2440</v>
      </c>
      <c r="V3" s="11" t="str">
        <f t="shared" ref="V3:V33" ca="1" si="5">IF(F3&lt;&gt;"","BE","")</f>
        <v>BE</v>
      </c>
      <c r="W3" s="12" t="str">
        <f t="shared" ref="W3:W66" ca="1" si="6">IF(S3&lt;&gt;"",S3,"")</f>
        <v>HAGELBERG 12</v>
      </c>
      <c r="X3" s="4" t="str">
        <f t="shared" ref="X3:X66" si="7">IF(B3&lt;&gt;"","TRUE","")</f>
        <v>TRUE</v>
      </c>
      <c r="Y3" s="12" t="str">
        <f t="shared" ref="Y3:Y66" ca="1" si="8">IF(F3&lt;&gt;"",F3,"")</f>
        <v>DL GEEL</v>
      </c>
      <c r="Z3" s="12" t="str">
        <f t="shared" ref="Z3:Z66" ca="1" si="9">IF(F3&lt;&gt;"",F3,"")</f>
        <v>DL GEEL</v>
      </c>
      <c r="AA3" s="12" t="str">
        <f t="shared" ref="AA3:AA66" ca="1" si="10">IF(S3&lt;&gt;"",S3,"")</f>
        <v>HAGELBERG 12</v>
      </c>
      <c r="AB3" s="12" t="str">
        <f t="shared" ref="AB3:AB66" ca="1" si="11">IF(T3&lt;&gt;"",T3,"")</f>
        <v>OLEN</v>
      </c>
      <c r="AC3" s="12" t="str">
        <f t="shared" ref="AC3:AC66" ca="1" si="12">IF(U3&lt;&gt;"",U3,"")</f>
        <v>2440</v>
      </c>
      <c r="AD3" s="12" t="str">
        <f t="shared" ref="AD3:AD66" ca="1" si="13">IF(F3&lt;&gt;"","BE","")</f>
        <v>BE</v>
      </c>
      <c r="AH3" s="4" t="str">
        <f t="shared" ref="AH3:AH66" si="14">IF(B3&lt;&gt;"","TRUE","")</f>
        <v>TRUE</v>
      </c>
      <c r="AJ3" s="5">
        <f ca="1">_xlfn.IFNA(VLOOKUP(M3,Beschikbaarheid!C:I,6,FALSE),"")</f>
        <v>0.22916666666666666</v>
      </c>
      <c r="AK3" s="5">
        <f ca="1">_xlfn.IFNA(IF(VLOOKUP(M3,Beschikbaarheid!C:I,7,FALSE)=0,AJ3,VLOOKUP(M3,Beschikbaarheid!C:I,7,FALSE)),"")</f>
        <v>0.3125</v>
      </c>
      <c r="AL3" s="15" t="str">
        <f>_xlfn.IFNA(IF(VLOOKUP(M3,Table1[[Driver]:[Einde tijd]],8,FALSE)&lt;&gt;"",VLOOKUP(M3,Table1[[Driver]:[Einde tijd]],8,FALSE),""),"")</f>
        <v/>
      </c>
      <c r="AN3" s="6">
        <f>IF(M3&lt;&gt;"",IF(AL3&lt;&gt;"","",VLOOKUP(M3,'Driver sheet'!A:K,10,FALSE)),"")</f>
        <v>0.47916666666666669</v>
      </c>
      <c r="AO3" s="12" t="b">
        <f>IF(VLOOKUP(B3,Beschikbaarheid!B:N,13,FALSE)="ja",TRUE,FALSE)</f>
        <v>1</v>
      </c>
      <c r="AP3" s="8">
        <f t="shared" ref="AP3:AP66" si="15">IF(AO3=TRUE,TIME(8,0,0),"")</f>
        <v>0.33333333333333331</v>
      </c>
      <c r="AR3" s="12">
        <f t="shared" ref="AR3:AR66" si="16">IF(AO3=TRUE,J3,"")</f>
        <v>30.73</v>
      </c>
      <c r="BE3" s="1">
        <f>_xlfn.IFNA(IF(VLOOKUP(M3,Beschikbaarheid!C:L,10,FALSE)&lt;&gt;"",Beschikbaarheid!$P$12-0.75/24,Beschikbaarheid!$P$12),1/24)</f>
        <v>4.1666666666666664E-2</v>
      </c>
      <c r="BF3" s="1">
        <f>Beschikbaarheid!$P$13</f>
        <v>2.0833333333333332E-2</v>
      </c>
      <c r="BG3" s="1">
        <f>Beschikbaarheid!$P$15</f>
        <v>4.1666666666666664E-2</v>
      </c>
      <c r="BJ3" s="12">
        <f t="shared" ref="BJ3:BJ66" ca="1" si="17">IF(F3="DL TRITON",1,2)</f>
        <v>2</v>
      </c>
      <c r="BO3" s="7">
        <v>250</v>
      </c>
      <c r="BP3" s="7">
        <v>100</v>
      </c>
      <c r="BV3" s="12">
        <f>_xlfn.IFNA(IF(VLOOKUP(M3,'Driver sheet'!A:I,9,FALSE)&lt;&gt;"",1+(VLOOKUP(M3,'Driver sheet'!A:I,9,FALSE)-3)*Beschikbaarheid!$P$18,1),"")</f>
        <v>0.95</v>
      </c>
      <c r="BW3" s="12">
        <f t="shared" ref="BW3:BW66" si="18">BV3</f>
        <v>0.95</v>
      </c>
      <c r="DC3" s="7" t="s">
        <v>86</v>
      </c>
    </row>
    <row r="4" spans="1:107" x14ac:dyDescent="0.25">
      <c r="A4" s="18" t="str">
        <f>IF(B4&lt;&gt;"",_xlfn.IFNA(IF(VLOOKUP(B4,Beschikbaarheid!B:K,10,FALSE)=1,"TRUE","FALSE"),""),"")</f>
        <v>TRUE</v>
      </c>
      <c r="B4" s="10" t="s">
        <v>89</v>
      </c>
      <c r="C4" s="10">
        <v>707</v>
      </c>
      <c r="D4" s="7">
        <v>6.5</v>
      </c>
      <c r="E4" s="7">
        <v>9500</v>
      </c>
      <c r="F4" s="10" t="str">
        <f ca="1">_xlfn.IFNA(IF(VLOOKUP(B4,Beschikbaarheid!B:M,12,FALSE)&lt;&gt;"",VLOOKUP(B4,Beschikbaarheid!B:M,12,FALSE),""),"")</f>
        <v>DL GEEL</v>
      </c>
      <c r="G4" s="4" t="str">
        <f t="shared" ca="1" si="0"/>
        <v>4-DL GEEL</v>
      </c>
      <c r="H4" s="9">
        <v>1.1060000000000001</v>
      </c>
      <c r="J4" s="9">
        <v>30.73</v>
      </c>
      <c r="K4" s="9" t="s">
        <v>412</v>
      </c>
      <c r="L4" s="9" t="s">
        <v>85</v>
      </c>
      <c r="M4" s="12" t="str">
        <f>_xlfn.IFNA(VLOOKUP(B4,Beschikbaarheid!B:C,2,FALSE)&amp;"","")</f>
        <v>STAF TOPS</v>
      </c>
      <c r="N4" s="4" t="str">
        <f>_xlfn.IFNA(IF(VLOOKUP(M4,'Driver sheet'!A:F,6,FALSE)&lt;&gt;0,VLOOKUP(M4,'Driver sheet'!A:F,6,FALSE),""),"")</f>
        <v>Kempen-Brabant-Limburg</v>
      </c>
      <c r="O4" s="12">
        <f ca="1">IF(M4&lt;&gt;"",
    IF(OR(B4="1UHJ811", B4="1CYK509", B4="1UHL902"),
        999,
        _xlfn.IFNA(IF(VLOOKUP(M4, Beschikbaarheid!C:F, 4, FALSE)="ADR", 25000, 999), 999)
    ),
"")</f>
        <v>999</v>
      </c>
      <c r="R4" s="12" t="str">
        <f t="shared" ca="1" si="4"/>
        <v>DL GEEL</v>
      </c>
      <c r="S4" s="11" t="str">
        <f t="shared" ca="1" si="1"/>
        <v>HAGELBERG 12</v>
      </c>
      <c r="T4" s="11" t="str">
        <f t="shared" ca="1" si="2"/>
        <v>OLEN</v>
      </c>
      <c r="U4" s="7" t="str">
        <f t="shared" ca="1" si="3"/>
        <v>2440</v>
      </c>
      <c r="V4" s="11" t="str">
        <f t="shared" ca="1" si="5"/>
        <v>BE</v>
      </c>
      <c r="W4" s="12" t="str">
        <f t="shared" ca="1" si="6"/>
        <v>HAGELBERG 12</v>
      </c>
      <c r="X4" s="4" t="str">
        <f t="shared" si="7"/>
        <v>TRUE</v>
      </c>
      <c r="Y4" s="12" t="str">
        <f t="shared" ca="1" si="8"/>
        <v>DL GEEL</v>
      </c>
      <c r="Z4" s="12" t="str">
        <f t="shared" ca="1" si="9"/>
        <v>DL GEEL</v>
      </c>
      <c r="AA4" s="12" t="str">
        <f t="shared" ca="1" si="10"/>
        <v>HAGELBERG 12</v>
      </c>
      <c r="AB4" s="12" t="str">
        <f t="shared" ca="1" si="11"/>
        <v>OLEN</v>
      </c>
      <c r="AC4" s="12" t="str">
        <f t="shared" ca="1" si="12"/>
        <v>2440</v>
      </c>
      <c r="AD4" s="12" t="str">
        <f t="shared" ca="1" si="13"/>
        <v>BE</v>
      </c>
      <c r="AH4" s="4" t="str">
        <f t="shared" si="14"/>
        <v>TRUE</v>
      </c>
      <c r="AJ4" s="5">
        <f ca="1">_xlfn.IFNA(VLOOKUP(M4,Beschikbaarheid!C:I,6,FALSE),"")</f>
        <v>0.29166666666666669</v>
      </c>
      <c r="AK4" s="5">
        <f ca="1">_xlfn.IFNA(IF(VLOOKUP(M4,Beschikbaarheid!C:I,7,FALSE)=0,AJ4,VLOOKUP(M4,Beschikbaarheid!C:I,7,FALSE)),"")</f>
        <v>0.33333333333333331</v>
      </c>
      <c r="AL4" s="15" t="str">
        <f>_xlfn.IFNA(IF(VLOOKUP(M4,Table1[[Driver]:[Einde tijd]],8,FALSE)&lt;&gt;"",VLOOKUP(M4,Table1[[Driver]:[Einde tijd]],8,FALSE),""),"")</f>
        <v/>
      </c>
      <c r="AN4" s="6">
        <f>IF(M4&lt;&gt;"",IF(AL4&lt;&gt;"","",VLOOKUP(M4,'Driver sheet'!A:K,10,FALSE)),"")</f>
        <v>0.47916666666666669</v>
      </c>
      <c r="AO4" s="12" t="b">
        <f>IF(VLOOKUP(B4,Beschikbaarheid!B:N,13,FALSE)="ja",TRUE,FALSE)</f>
        <v>1</v>
      </c>
      <c r="AP4" s="8">
        <f t="shared" si="15"/>
        <v>0.33333333333333331</v>
      </c>
      <c r="AR4" s="12">
        <f t="shared" si="16"/>
        <v>30.73</v>
      </c>
      <c r="BE4" s="1">
        <f>_xlfn.IFNA(IF(VLOOKUP(M4,Beschikbaarheid!C:L,10,FALSE)&lt;&gt;"",Beschikbaarheid!$P$12-0.75/24,Beschikbaarheid!$P$12),1/24)</f>
        <v>4.1666666666666664E-2</v>
      </c>
      <c r="BF4" s="1">
        <f>Beschikbaarheid!$P$13</f>
        <v>2.0833333333333332E-2</v>
      </c>
      <c r="BG4" s="1">
        <f>Beschikbaarheid!$P$15</f>
        <v>4.1666666666666664E-2</v>
      </c>
      <c r="BJ4" s="12">
        <f t="shared" ca="1" si="17"/>
        <v>2</v>
      </c>
      <c r="BO4" s="7">
        <v>250</v>
      </c>
      <c r="BP4" s="7">
        <v>100</v>
      </c>
      <c r="BV4" s="12">
        <f>_xlfn.IFNA(IF(VLOOKUP(M4,'Driver sheet'!A:I,9,FALSE)&lt;&gt;"",1+(VLOOKUP(M4,'Driver sheet'!A:I,9,FALSE)-3)*Beschikbaarheid!$P$18,1),"")</f>
        <v>0.95</v>
      </c>
      <c r="BW4" s="12">
        <f t="shared" si="18"/>
        <v>0.95</v>
      </c>
      <c r="DC4" s="7" t="s">
        <v>86</v>
      </c>
    </row>
    <row r="5" spans="1:107" x14ac:dyDescent="0.25">
      <c r="A5" s="18" t="str">
        <f>IF(B5&lt;&gt;"",_xlfn.IFNA(IF(VLOOKUP(B5,Beschikbaarheid!B:K,10,FALSE)=1,"TRUE","FALSE"),""),"")</f>
        <v>FALSE</v>
      </c>
      <c r="B5" s="10" t="s">
        <v>91</v>
      </c>
      <c r="C5" s="10">
        <v>519</v>
      </c>
      <c r="D5" s="7">
        <v>7.6</v>
      </c>
      <c r="E5" s="7">
        <v>9047</v>
      </c>
      <c r="F5" s="10" t="str">
        <f ca="1">_xlfn.IFNA(IF(VLOOKUP(B5,Beschikbaarheid!B:M,12,FALSE)&lt;&gt;"",VLOOKUP(B5,Beschikbaarheid!B:M,12,FALSE),""),"")</f>
        <v>DL GEEL</v>
      </c>
      <c r="G5" s="4" t="str">
        <f t="shared" ca="1" si="0"/>
        <v>4-DL GEEL</v>
      </c>
      <c r="H5" s="9">
        <v>1.1060000000000001</v>
      </c>
      <c r="J5" s="9">
        <v>30.73</v>
      </c>
      <c r="K5" s="9" t="s">
        <v>412</v>
      </c>
      <c r="L5" s="9" t="s">
        <v>92</v>
      </c>
      <c r="M5" s="12" t="str">
        <f>_xlfn.IFNA(VLOOKUP(B5,Beschikbaarheid!B:C,2,FALSE)&amp;"","")</f>
        <v>BOONEN RUDY</v>
      </c>
      <c r="N5" s="4" t="str">
        <f>_xlfn.IFNA(IF(VLOOKUP(M5,'Driver sheet'!A:F,6,FALSE)&lt;&gt;0,VLOOKUP(M5,'Driver sheet'!A:F,6,FALSE),""),"")</f>
        <v/>
      </c>
      <c r="O5" s="12">
        <f ca="1">IF(M5&lt;&gt;"",
    IF(OR(B5="1UHJ811", B5="1CYK509", B5="1UHL902"),
        999,
        _xlfn.IFNA(IF(VLOOKUP(M5, Beschikbaarheid!C:F, 4, FALSE)="ADR", 25000, 999), 999)
    ),
"")</f>
        <v>25000</v>
      </c>
      <c r="R5" s="12" t="str">
        <f t="shared" ca="1" si="4"/>
        <v>DL GEEL</v>
      </c>
      <c r="S5" s="11" t="str">
        <f t="shared" ca="1" si="1"/>
        <v>HAGELBERG 12</v>
      </c>
      <c r="T5" s="11" t="str">
        <f t="shared" ca="1" si="2"/>
        <v>OLEN</v>
      </c>
      <c r="U5" s="7" t="str">
        <f t="shared" ca="1" si="3"/>
        <v>2440</v>
      </c>
      <c r="V5" s="11" t="str">
        <f t="shared" ca="1" si="5"/>
        <v>BE</v>
      </c>
      <c r="W5" s="12" t="str">
        <f t="shared" ca="1" si="6"/>
        <v>HAGELBERG 12</v>
      </c>
      <c r="X5" s="4" t="str">
        <f t="shared" si="7"/>
        <v>TRUE</v>
      </c>
      <c r="Y5" s="12" t="str">
        <f t="shared" ca="1" si="8"/>
        <v>DL GEEL</v>
      </c>
      <c r="Z5" s="12" t="str">
        <f t="shared" ca="1" si="9"/>
        <v>DL GEEL</v>
      </c>
      <c r="AA5" s="12" t="str">
        <f t="shared" ca="1" si="10"/>
        <v>HAGELBERG 12</v>
      </c>
      <c r="AB5" s="12" t="str">
        <f t="shared" ca="1" si="11"/>
        <v>OLEN</v>
      </c>
      <c r="AC5" s="12" t="str">
        <f t="shared" ca="1" si="12"/>
        <v>2440</v>
      </c>
      <c r="AD5" s="12" t="str">
        <f t="shared" ca="1" si="13"/>
        <v>BE</v>
      </c>
      <c r="AH5" s="4" t="str">
        <f t="shared" si="14"/>
        <v>TRUE</v>
      </c>
      <c r="AJ5" s="5">
        <f ca="1">_xlfn.IFNA(VLOOKUP(M5,Beschikbaarheid!C:I,6,FALSE),"")</f>
        <v>0.22916666666666666</v>
      </c>
      <c r="AK5" s="5">
        <f ca="1">_xlfn.IFNA(IF(VLOOKUP(M5,Beschikbaarheid!C:I,7,FALSE)=0,AJ5,VLOOKUP(M5,Beschikbaarheid!C:I,7,FALSE)),"")</f>
        <v>0.3125</v>
      </c>
      <c r="AL5" s="15" t="str">
        <f>_xlfn.IFNA(IF(VLOOKUP(M5,Table1[[Driver]:[Einde tijd]],8,FALSE)&lt;&gt;"",VLOOKUP(M5,Table1[[Driver]:[Einde tijd]],8,FALSE),""),"")</f>
        <v/>
      </c>
      <c r="AN5" s="6">
        <f>IF(M5&lt;&gt;"",IF(AL5&lt;&gt;"","",VLOOKUP(M5,'Driver sheet'!A:K,10,FALSE)),"")</f>
        <v>0.47916666666666669</v>
      </c>
      <c r="AO5" s="12" t="b">
        <f>IF(VLOOKUP(B5,Beschikbaarheid!B:N,13,FALSE)="ja",TRUE,FALSE)</f>
        <v>1</v>
      </c>
      <c r="AP5" s="8">
        <f t="shared" si="15"/>
        <v>0.33333333333333331</v>
      </c>
      <c r="AR5" s="12">
        <f t="shared" si="16"/>
        <v>30.73</v>
      </c>
      <c r="BE5" s="1">
        <f>_xlfn.IFNA(IF(VLOOKUP(M5,Beschikbaarheid!C:L,10,FALSE)&lt;&gt;"",Beschikbaarheid!$P$12-0.75/24,Beschikbaarheid!$P$12),1/24)</f>
        <v>4.1666666666666664E-2</v>
      </c>
      <c r="BF5" s="1">
        <f>Beschikbaarheid!$P$13</f>
        <v>2.0833333333333332E-2</v>
      </c>
      <c r="BG5" s="1">
        <f>Beschikbaarheid!$P$15</f>
        <v>4.1666666666666664E-2</v>
      </c>
      <c r="BJ5" s="12">
        <f t="shared" ca="1" si="17"/>
        <v>2</v>
      </c>
      <c r="BO5" s="7">
        <v>250</v>
      </c>
      <c r="BP5" s="7">
        <v>100</v>
      </c>
      <c r="BV5" s="12">
        <f>_xlfn.IFNA(IF(VLOOKUP(M5,'Driver sheet'!A:I,9,FALSE)&lt;&gt;"",1+(VLOOKUP(M5,'Driver sheet'!A:I,9,FALSE)-3)*Beschikbaarheid!$P$18,1),"")</f>
        <v>1</v>
      </c>
      <c r="BW5" s="12">
        <f t="shared" si="18"/>
        <v>1</v>
      </c>
      <c r="DC5" s="7" t="s">
        <v>86</v>
      </c>
    </row>
    <row r="6" spans="1:107" x14ac:dyDescent="0.25">
      <c r="A6" s="18" t="str">
        <f>IF(B6&lt;&gt;"",_xlfn.IFNA(IF(VLOOKUP(B6,Beschikbaarheid!B:K,10,FALSE)=1,"TRUE","FALSE"),""),"")</f>
        <v>TRUE</v>
      </c>
      <c r="B6" s="10" t="s">
        <v>93</v>
      </c>
      <c r="C6" s="10">
        <v>520</v>
      </c>
      <c r="D6" s="7">
        <v>7.6</v>
      </c>
      <c r="E6" s="7">
        <v>11701</v>
      </c>
      <c r="F6" s="10" t="str">
        <f ca="1">_xlfn.IFNA(IF(VLOOKUP(B6,Beschikbaarheid!B:M,12,FALSE)&lt;&gt;"",VLOOKUP(B6,Beschikbaarheid!B:M,12,FALSE),""),"")</f>
        <v>DL GEEL</v>
      </c>
      <c r="G6" s="4" t="str">
        <f t="shared" ca="1" si="0"/>
        <v>4-DL GEEL</v>
      </c>
      <c r="H6" s="9">
        <v>1.1060000000000001</v>
      </c>
      <c r="J6" s="9">
        <v>30.73</v>
      </c>
      <c r="K6" s="9" t="s">
        <v>412</v>
      </c>
      <c r="L6" s="9" t="s">
        <v>85</v>
      </c>
      <c r="M6" s="12" t="str">
        <f>_xlfn.IFNA(VLOOKUP(B6,Beschikbaarheid!B:C,2,FALSE)&amp;"","")</f>
        <v>GOMES CARDOSO</v>
      </c>
      <c r="N6" s="4" t="str">
        <f>_xlfn.IFNA(IF(VLOOKUP(M6,'Driver sheet'!A:F,6,FALSE)&lt;&gt;0,VLOOKUP(M6,'Driver sheet'!A:F,6,FALSE),""),"")</f>
        <v>Wallonie</v>
      </c>
      <c r="O6" s="12">
        <f ca="1">IF(M6&lt;&gt;"",
    IF(OR(B6="1UHJ811", B6="1CYK509", B6="1UHL902"),
        999,
        _xlfn.IFNA(IF(VLOOKUP(M6, Beschikbaarheid!C:F, 4, FALSE)="ADR", 25000, 999), 999)
    ),
"")</f>
        <v>25000</v>
      </c>
      <c r="R6" s="12" t="str">
        <f t="shared" ca="1" si="4"/>
        <v>DL GEEL</v>
      </c>
      <c r="S6" s="11" t="str">
        <f t="shared" ca="1" si="1"/>
        <v>HAGELBERG 12</v>
      </c>
      <c r="T6" s="11" t="str">
        <f t="shared" ca="1" si="2"/>
        <v>OLEN</v>
      </c>
      <c r="U6" s="7" t="str">
        <f t="shared" ca="1" si="3"/>
        <v>2440</v>
      </c>
      <c r="V6" s="11" t="str">
        <f t="shared" ca="1" si="5"/>
        <v>BE</v>
      </c>
      <c r="W6" s="12" t="str">
        <f t="shared" ca="1" si="6"/>
        <v>HAGELBERG 12</v>
      </c>
      <c r="X6" s="4" t="str">
        <f t="shared" si="7"/>
        <v>TRUE</v>
      </c>
      <c r="Y6" s="12" t="str">
        <f t="shared" ca="1" si="8"/>
        <v>DL GEEL</v>
      </c>
      <c r="Z6" s="12" t="str">
        <f t="shared" ca="1" si="9"/>
        <v>DL GEEL</v>
      </c>
      <c r="AA6" s="12" t="str">
        <f t="shared" ca="1" si="10"/>
        <v>HAGELBERG 12</v>
      </c>
      <c r="AB6" s="12" t="str">
        <f t="shared" ca="1" si="11"/>
        <v>OLEN</v>
      </c>
      <c r="AC6" s="12" t="str">
        <f t="shared" ca="1" si="12"/>
        <v>2440</v>
      </c>
      <c r="AD6" s="12" t="str">
        <f t="shared" ca="1" si="13"/>
        <v>BE</v>
      </c>
      <c r="AH6" s="4" t="str">
        <f t="shared" si="14"/>
        <v>TRUE</v>
      </c>
      <c r="AJ6" s="5">
        <f ca="1">_xlfn.IFNA(VLOOKUP(M6,Beschikbaarheid!C:I,6,FALSE),"")</f>
        <v>0.22916666666666666</v>
      </c>
      <c r="AK6" s="5">
        <f ca="1">_xlfn.IFNA(IF(VLOOKUP(M6,Beschikbaarheid!C:I,7,FALSE)=0,AJ6,VLOOKUP(M6,Beschikbaarheid!C:I,7,FALSE)),"")</f>
        <v>0.3125</v>
      </c>
      <c r="AL6" s="15" t="str">
        <f>_xlfn.IFNA(IF(VLOOKUP(M6,Table1[[Driver]:[Einde tijd]],8,FALSE)&lt;&gt;"",VLOOKUP(M6,Table1[[Driver]:[Einde tijd]],8,FALSE),""),"")</f>
        <v/>
      </c>
      <c r="AN6" s="6">
        <f>IF(M6&lt;&gt;"",IF(AL6&lt;&gt;"","",VLOOKUP(M6,'Driver sheet'!A:K,10,FALSE)),"")</f>
        <v>0.47916666666666669</v>
      </c>
      <c r="AO6" s="12" t="b">
        <f>IF(VLOOKUP(B6,Beschikbaarheid!B:N,13,FALSE)="ja",TRUE,FALSE)</f>
        <v>1</v>
      </c>
      <c r="AP6" s="8">
        <f t="shared" si="15"/>
        <v>0.33333333333333331</v>
      </c>
      <c r="AR6" s="12">
        <f t="shared" si="16"/>
        <v>30.73</v>
      </c>
      <c r="BE6" s="1">
        <f>_xlfn.IFNA(IF(VLOOKUP(M6,Beschikbaarheid!C:L,10,FALSE)&lt;&gt;"",Beschikbaarheid!$P$12-0.75/24,Beschikbaarheid!$P$12),1/24)</f>
        <v>4.1666666666666664E-2</v>
      </c>
      <c r="BF6" s="1">
        <f>Beschikbaarheid!$P$13</f>
        <v>2.0833333333333332E-2</v>
      </c>
      <c r="BG6" s="1">
        <f>Beschikbaarheid!$P$15</f>
        <v>4.1666666666666664E-2</v>
      </c>
      <c r="BJ6" s="12">
        <f t="shared" ca="1" si="17"/>
        <v>2</v>
      </c>
      <c r="BO6" s="7">
        <v>250</v>
      </c>
      <c r="BP6" s="7">
        <v>100</v>
      </c>
      <c r="BV6" s="12">
        <f>_xlfn.IFNA(IF(VLOOKUP(M6,'Driver sheet'!A:I,9,FALSE)&lt;&gt;"",1+(VLOOKUP(M6,'Driver sheet'!A:I,9,FALSE)-3)*Beschikbaarheid!$P$18,1),"")</f>
        <v>1</v>
      </c>
      <c r="BW6" s="12">
        <f t="shared" si="18"/>
        <v>1</v>
      </c>
      <c r="DC6" s="7" t="s">
        <v>86</v>
      </c>
    </row>
    <row r="7" spans="1:107" x14ac:dyDescent="0.25">
      <c r="A7" s="18" t="str">
        <f>IF(B7&lt;&gt;"",_xlfn.IFNA(IF(VLOOKUP(B7,Beschikbaarheid!B:K,10,FALSE)=1,"TRUE","FALSE"),""),"")</f>
        <v>TRUE</v>
      </c>
      <c r="B7" s="10" t="s">
        <v>95</v>
      </c>
      <c r="C7" s="10">
        <v>708</v>
      </c>
      <c r="D7" s="7">
        <v>7.6</v>
      </c>
      <c r="E7" s="7">
        <v>11583</v>
      </c>
      <c r="F7" s="10" t="str">
        <f ca="1">_xlfn.IFNA(IF(VLOOKUP(B7,Beschikbaarheid!B:M,12,FALSE)&lt;&gt;"",VLOOKUP(B7,Beschikbaarheid!B:M,12,FALSE),""),"")</f>
        <v>DL GEEL</v>
      </c>
      <c r="G7" s="4" t="str">
        <f t="shared" ca="1" si="0"/>
        <v>4-DL GEEL</v>
      </c>
      <c r="H7" s="9">
        <v>1.1060000000000001</v>
      </c>
      <c r="J7" s="9">
        <v>30.73</v>
      </c>
      <c r="K7" s="9" t="s">
        <v>410</v>
      </c>
      <c r="L7" s="9" t="s">
        <v>85</v>
      </c>
      <c r="M7" s="12" t="str">
        <f>_xlfn.IFNA(VLOOKUP(B7,Beschikbaarheid!B:C,2,FALSE)&amp;"","")</f>
        <v>DENNIS VAN NUFFEL</v>
      </c>
      <c r="N7" s="4" t="str">
        <f>_xlfn.IFNA(IF(VLOOKUP(M7,'Driver sheet'!A:F,6,FALSE)&lt;&gt;0,VLOOKUP(M7,'Driver sheet'!A:F,6,FALSE),""),"")</f>
        <v>Antwerpen-Kempen-Brabant-Limburg</v>
      </c>
      <c r="O7" s="12">
        <f ca="1">IF(M7&lt;&gt;"",
    IF(OR(B7="1UHJ811", B7="1CYK509", B7="1UHL902"),
        999,
        _xlfn.IFNA(IF(VLOOKUP(M7, Beschikbaarheid!C:F, 4, FALSE)="ADR", 25000, 999), 999)
    ),
"")</f>
        <v>25000</v>
      </c>
      <c r="R7" s="12" t="str">
        <f t="shared" ca="1" si="4"/>
        <v>DL GEEL</v>
      </c>
      <c r="S7" s="11" t="str">
        <f t="shared" ca="1" si="1"/>
        <v>HAGELBERG 12</v>
      </c>
      <c r="T7" s="11" t="str">
        <f t="shared" ca="1" si="2"/>
        <v>OLEN</v>
      </c>
      <c r="U7" s="7" t="str">
        <f t="shared" ca="1" si="3"/>
        <v>2440</v>
      </c>
      <c r="V7" s="11" t="str">
        <f t="shared" ca="1" si="5"/>
        <v>BE</v>
      </c>
      <c r="W7" s="12" t="str">
        <f t="shared" ca="1" si="6"/>
        <v>HAGELBERG 12</v>
      </c>
      <c r="X7" s="4" t="str">
        <f t="shared" si="7"/>
        <v>TRUE</v>
      </c>
      <c r="Y7" s="12" t="str">
        <f t="shared" ca="1" si="8"/>
        <v>DL GEEL</v>
      </c>
      <c r="Z7" s="12" t="str">
        <f t="shared" ca="1" si="9"/>
        <v>DL GEEL</v>
      </c>
      <c r="AA7" s="12" t="str">
        <f t="shared" ca="1" si="10"/>
        <v>HAGELBERG 12</v>
      </c>
      <c r="AB7" s="12" t="str">
        <f t="shared" ca="1" si="11"/>
        <v>OLEN</v>
      </c>
      <c r="AC7" s="12" t="str">
        <f t="shared" ca="1" si="12"/>
        <v>2440</v>
      </c>
      <c r="AD7" s="12" t="str">
        <f t="shared" ca="1" si="13"/>
        <v>BE</v>
      </c>
      <c r="AH7" s="4" t="str">
        <f t="shared" si="14"/>
        <v>TRUE</v>
      </c>
      <c r="AJ7" s="5">
        <f ca="1">_xlfn.IFNA(VLOOKUP(M7,Beschikbaarheid!C:I,6,FALSE),"")</f>
        <v>0.26041666666666669</v>
      </c>
      <c r="AK7" s="5">
        <f ca="1">_xlfn.IFNA(IF(VLOOKUP(M7,Beschikbaarheid!C:I,7,FALSE)=0,AJ7,VLOOKUP(M7,Beschikbaarheid!C:I,7,FALSE)),"")</f>
        <v>0.32291666666666669</v>
      </c>
      <c r="AL7" s="15" t="str">
        <f>_xlfn.IFNA(IF(VLOOKUP(M7,Table1[[Driver]:[Einde tijd]],8,FALSE)&lt;&gt;"",VLOOKUP(M7,Table1[[Driver]:[Einde tijd]],8,FALSE),""),"")</f>
        <v/>
      </c>
      <c r="AN7" s="6">
        <f>IF(M7&lt;&gt;"",IF(AL7&lt;&gt;"","",VLOOKUP(M7,'Driver sheet'!A:K,10,FALSE)),"")</f>
        <v>0.47916666666666669</v>
      </c>
      <c r="AO7" s="12" t="b">
        <f>IF(VLOOKUP(B7,Beschikbaarheid!B:N,13,FALSE)="ja",TRUE,FALSE)</f>
        <v>1</v>
      </c>
      <c r="AP7" s="8">
        <f t="shared" si="15"/>
        <v>0.33333333333333331</v>
      </c>
      <c r="AR7" s="12">
        <f t="shared" si="16"/>
        <v>30.73</v>
      </c>
      <c r="BE7" s="1">
        <f>_xlfn.IFNA(IF(VLOOKUP(M7,Beschikbaarheid!C:L,10,FALSE)&lt;&gt;"",Beschikbaarheid!$P$12-0.75/24,Beschikbaarheid!$P$12),1/24)</f>
        <v>1.0416666666666664E-2</v>
      </c>
      <c r="BF7" s="1">
        <f>Beschikbaarheid!$P$13</f>
        <v>2.0833333333333332E-2</v>
      </c>
      <c r="BG7" s="1">
        <f>Beschikbaarheid!$P$15</f>
        <v>4.1666666666666664E-2</v>
      </c>
      <c r="BJ7" s="12">
        <f t="shared" ca="1" si="17"/>
        <v>2</v>
      </c>
      <c r="BO7" s="7">
        <v>250</v>
      </c>
      <c r="BP7" s="7">
        <v>100</v>
      </c>
      <c r="BV7" s="12">
        <f>_xlfn.IFNA(IF(VLOOKUP(M7,'Driver sheet'!A:I,9,FALSE)&lt;&gt;"",1+(VLOOKUP(M7,'Driver sheet'!A:I,9,FALSE)-3)*Beschikbaarheid!$P$18,1),"")</f>
        <v>1</v>
      </c>
      <c r="BW7" s="12">
        <f t="shared" si="18"/>
        <v>1</v>
      </c>
      <c r="DC7" s="7" t="s">
        <v>86</v>
      </c>
    </row>
    <row r="8" spans="1:107" x14ac:dyDescent="0.25">
      <c r="A8" s="18" t="str">
        <f>IF(B8&lt;&gt;"",_xlfn.IFNA(IF(VLOOKUP(B8,Beschikbaarheid!B:K,10,FALSE)=1,"TRUE","FALSE"),""),"")</f>
        <v>FALSE</v>
      </c>
      <c r="B8" s="10" t="s">
        <v>97</v>
      </c>
      <c r="C8" s="10">
        <v>709</v>
      </c>
      <c r="D8" s="7">
        <v>7.6</v>
      </c>
      <c r="E8" s="7">
        <v>11593</v>
      </c>
      <c r="F8" s="10" t="str">
        <f ca="1">_xlfn.IFNA(IF(VLOOKUP(B8,Beschikbaarheid!B:M,12,FALSE)&lt;&gt;"",VLOOKUP(B8,Beschikbaarheid!B:M,12,FALSE),""),"")</f>
        <v>DL GEEL</v>
      </c>
      <c r="G8" s="4" t="str">
        <f t="shared" ca="1" si="0"/>
        <v>4-DL GEEL</v>
      </c>
      <c r="H8" s="9">
        <v>1.1060000000000001</v>
      </c>
      <c r="J8" s="9">
        <v>30.73</v>
      </c>
      <c r="K8" s="9" t="s">
        <v>410</v>
      </c>
      <c r="L8" s="9" t="s">
        <v>85</v>
      </c>
      <c r="M8" s="12" t="str">
        <f>_xlfn.IFNA(VLOOKUP(B8,Beschikbaarheid!B:C,2,FALSE)&amp;"","")</f>
        <v>CARLOS MORENO</v>
      </c>
      <c r="N8" s="4" t="str">
        <f>_xlfn.IFNA(IF(VLOOKUP(M8,'Driver sheet'!A:F,6,FALSE)&lt;&gt;0,VLOOKUP(M8,'Driver sheet'!A:F,6,FALSE),""),"")</f>
        <v>Antwerpen-Kempen-Brabant-Limburg</v>
      </c>
      <c r="O8" s="12">
        <f ca="1">IF(M8&lt;&gt;"",
    IF(OR(B8="1UHJ811", B8="1CYK509", B8="1UHL902"),
        999,
        _xlfn.IFNA(IF(VLOOKUP(M8, Beschikbaarheid!C:F, 4, FALSE)="ADR", 25000, 999), 999)
    ),
"")</f>
        <v>999</v>
      </c>
      <c r="R8" s="12" t="str">
        <f t="shared" ca="1" si="4"/>
        <v>DL GEEL</v>
      </c>
      <c r="S8" s="11" t="str">
        <f t="shared" ca="1" si="1"/>
        <v>HAGELBERG 12</v>
      </c>
      <c r="T8" s="11" t="str">
        <f t="shared" ca="1" si="2"/>
        <v>OLEN</v>
      </c>
      <c r="U8" s="7" t="str">
        <f t="shared" ca="1" si="3"/>
        <v>2440</v>
      </c>
      <c r="V8" s="11" t="str">
        <f t="shared" ca="1" si="5"/>
        <v>BE</v>
      </c>
      <c r="W8" s="12" t="str">
        <f t="shared" ca="1" si="6"/>
        <v>HAGELBERG 12</v>
      </c>
      <c r="X8" s="4" t="str">
        <f t="shared" si="7"/>
        <v>TRUE</v>
      </c>
      <c r="Y8" s="12" t="str">
        <f t="shared" ca="1" si="8"/>
        <v>DL GEEL</v>
      </c>
      <c r="Z8" s="12" t="str">
        <f t="shared" ca="1" si="9"/>
        <v>DL GEEL</v>
      </c>
      <c r="AA8" s="12" t="str">
        <f t="shared" ca="1" si="10"/>
        <v>HAGELBERG 12</v>
      </c>
      <c r="AB8" s="12" t="str">
        <f t="shared" ca="1" si="11"/>
        <v>OLEN</v>
      </c>
      <c r="AC8" s="12" t="str">
        <f t="shared" ca="1" si="12"/>
        <v>2440</v>
      </c>
      <c r="AD8" s="12" t="str">
        <f t="shared" ca="1" si="13"/>
        <v>BE</v>
      </c>
      <c r="AH8" s="4" t="str">
        <f t="shared" si="14"/>
        <v>TRUE</v>
      </c>
      <c r="AJ8" s="5">
        <f ca="1">_xlfn.IFNA(VLOOKUP(M8,Beschikbaarheid!C:I,6,FALSE),"")</f>
        <v>0.26041666666666669</v>
      </c>
      <c r="AK8" s="5">
        <f ca="1">_xlfn.IFNA(IF(VLOOKUP(M8,Beschikbaarheid!C:I,7,FALSE)=0,AJ8,VLOOKUP(M8,Beschikbaarheid!C:I,7,FALSE)),"")</f>
        <v>0.32291666666666669</v>
      </c>
      <c r="AL8" s="15" t="str">
        <f>_xlfn.IFNA(IF(VLOOKUP(M8,Table1[[Driver]:[Einde tijd]],8,FALSE)&lt;&gt;"",VLOOKUP(M8,Table1[[Driver]:[Einde tijd]],8,FALSE),""),"")</f>
        <v/>
      </c>
      <c r="AN8" s="6">
        <f>IF(M8&lt;&gt;"",IF(AL8&lt;&gt;"","",VLOOKUP(M8,'Driver sheet'!A:K,10,FALSE)),"")</f>
        <v>0.47916666666666669</v>
      </c>
      <c r="AO8" s="12" t="b">
        <f>IF(VLOOKUP(B8,Beschikbaarheid!B:N,13,FALSE)="ja",TRUE,FALSE)</f>
        <v>1</v>
      </c>
      <c r="AP8" s="8">
        <f t="shared" si="15"/>
        <v>0.33333333333333331</v>
      </c>
      <c r="AR8" s="12">
        <f t="shared" si="16"/>
        <v>30.73</v>
      </c>
      <c r="BE8" s="1">
        <f>_xlfn.IFNA(IF(VLOOKUP(M8,Beschikbaarheid!C:L,10,FALSE)&lt;&gt;"",Beschikbaarheid!$P$12-0.75/24,Beschikbaarheid!$P$12),1/24)</f>
        <v>1.0416666666666664E-2</v>
      </c>
      <c r="BF8" s="1">
        <f>Beschikbaarheid!$P$13</f>
        <v>2.0833333333333332E-2</v>
      </c>
      <c r="BG8" s="1">
        <f>Beschikbaarheid!$P$15</f>
        <v>4.1666666666666664E-2</v>
      </c>
      <c r="BJ8" s="12">
        <f t="shared" ca="1" si="17"/>
        <v>2</v>
      </c>
      <c r="BO8" s="7">
        <v>250</v>
      </c>
      <c r="BP8" s="7">
        <v>100</v>
      </c>
      <c r="BV8" s="12">
        <f>_xlfn.IFNA(IF(VLOOKUP(M8,'Driver sheet'!A:I,9,FALSE)&lt;&gt;"",1+(VLOOKUP(M8,'Driver sheet'!A:I,9,FALSE)-3)*Beschikbaarheid!$P$18,1),"")</f>
        <v>0.9</v>
      </c>
      <c r="BW8" s="12">
        <f t="shared" si="18"/>
        <v>0.9</v>
      </c>
      <c r="DC8" s="7" t="s">
        <v>86</v>
      </c>
    </row>
    <row r="9" spans="1:107" x14ac:dyDescent="0.25">
      <c r="A9" s="18" t="str">
        <f>IF(B9&lt;&gt;"",_xlfn.IFNA(IF(VLOOKUP(B9,Beschikbaarheid!B:K,10,FALSE)=1,"TRUE","FALSE"),""),"")</f>
        <v>TRUE</v>
      </c>
      <c r="B9" s="10" t="s">
        <v>99</v>
      </c>
      <c r="C9" s="10">
        <v>703</v>
      </c>
      <c r="D9" s="7">
        <v>7.6</v>
      </c>
      <c r="E9" s="7">
        <v>11182</v>
      </c>
      <c r="F9" s="10" t="str">
        <f ca="1">_xlfn.IFNA(IF(VLOOKUP(B9,Beschikbaarheid!B:M,12,FALSE)&lt;&gt;"",VLOOKUP(B9,Beschikbaarheid!B:M,12,FALSE),""),"")</f>
        <v>DL GEEL</v>
      </c>
      <c r="G9" s="4" t="str">
        <f t="shared" ca="1" si="0"/>
        <v>4-DL GEEL</v>
      </c>
      <c r="H9" s="9">
        <v>1.1060000000000001</v>
      </c>
      <c r="J9" s="9">
        <v>30.73</v>
      </c>
      <c r="K9" s="9" t="s">
        <v>410</v>
      </c>
      <c r="L9" s="9" t="s">
        <v>85</v>
      </c>
      <c r="M9" s="12" t="str">
        <f>_xlfn.IFNA(VLOOKUP(B9,Beschikbaarheid!B:C,2,FALSE)&amp;"","")</f>
        <v>MEWISSEN BJORN</v>
      </c>
      <c r="N9" s="4" t="str">
        <f>_xlfn.IFNA(IF(VLOOKUP(M9,'Driver sheet'!A:F,6,FALSE)&lt;&gt;0,VLOOKUP(M9,'Driver sheet'!A:F,6,FALSE),""),"")</f>
        <v>Brabant-Limburg</v>
      </c>
      <c r="O9" s="12">
        <f ca="1">IF(M9&lt;&gt;"",
    IF(OR(B9="1UHJ811", B9="1CYK509", B9="1UHL902"),
        999,
        _xlfn.IFNA(IF(VLOOKUP(M9, Beschikbaarheid!C:F, 4, FALSE)="ADR", 25000, 999), 999)
    ),
"")</f>
        <v>999</v>
      </c>
      <c r="R9" s="12" t="str">
        <f t="shared" ca="1" si="4"/>
        <v>DL GEEL</v>
      </c>
      <c r="S9" s="11" t="str">
        <f t="shared" ca="1" si="1"/>
        <v>HAGELBERG 12</v>
      </c>
      <c r="T9" s="11" t="str">
        <f t="shared" ca="1" si="2"/>
        <v>OLEN</v>
      </c>
      <c r="U9" s="7" t="str">
        <f t="shared" ca="1" si="3"/>
        <v>2440</v>
      </c>
      <c r="V9" s="11" t="str">
        <f t="shared" ca="1" si="5"/>
        <v>BE</v>
      </c>
      <c r="W9" s="12" t="str">
        <f t="shared" ca="1" si="6"/>
        <v>HAGELBERG 12</v>
      </c>
      <c r="X9" s="4" t="str">
        <f t="shared" si="7"/>
        <v>TRUE</v>
      </c>
      <c r="Y9" s="12" t="str">
        <f t="shared" ca="1" si="8"/>
        <v>DL GEEL</v>
      </c>
      <c r="Z9" s="12" t="str">
        <f t="shared" ca="1" si="9"/>
        <v>DL GEEL</v>
      </c>
      <c r="AA9" s="12" t="str">
        <f t="shared" ca="1" si="10"/>
        <v>HAGELBERG 12</v>
      </c>
      <c r="AB9" s="12" t="str">
        <f t="shared" ca="1" si="11"/>
        <v>OLEN</v>
      </c>
      <c r="AC9" s="12" t="str">
        <f t="shared" ca="1" si="12"/>
        <v>2440</v>
      </c>
      <c r="AD9" s="12" t="str">
        <f t="shared" ca="1" si="13"/>
        <v>BE</v>
      </c>
      <c r="AH9" s="4" t="str">
        <f t="shared" si="14"/>
        <v>TRUE</v>
      </c>
      <c r="AJ9" s="5">
        <f ca="1">_xlfn.IFNA(VLOOKUP(M9,Beschikbaarheid!C:I,6,FALSE),"")</f>
        <v>0.22916666666666666</v>
      </c>
      <c r="AK9" s="5">
        <f ca="1">_xlfn.IFNA(IF(VLOOKUP(M9,Beschikbaarheid!C:I,7,FALSE)=0,AJ9,VLOOKUP(M9,Beschikbaarheid!C:I,7,FALSE)),"")</f>
        <v>0.3125</v>
      </c>
      <c r="AL9" s="15" t="str">
        <f>_xlfn.IFNA(IF(VLOOKUP(M9,Table1[[Driver]:[Einde tijd]],8,FALSE)&lt;&gt;"",VLOOKUP(M9,Table1[[Driver]:[Einde tijd]],8,FALSE),""),"")</f>
        <v/>
      </c>
      <c r="AN9" s="6">
        <f>IF(M9&lt;&gt;"",IF(AL9&lt;&gt;"","",VLOOKUP(M9,'Driver sheet'!A:K,10,FALSE)),"")</f>
        <v>0.47916666666666669</v>
      </c>
      <c r="AO9" s="12" t="b">
        <f>IF(VLOOKUP(B9,Beschikbaarheid!B:N,13,FALSE)="ja",TRUE,FALSE)</f>
        <v>1</v>
      </c>
      <c r="AP9" s="8">
        <f t="shared" si="15"/>
        <v>0.33333333333333331</v>
      </c>
      <c r="AR9" s="12">
        <f t="shared" si="16"/>
        <v>30.73</v>
      </c>
      <c r="BE9" s="1">
        <f>_xlfn.IFNA(IF(VLOOKUP(M9,Beschikbaarheid!C:L,10,FALSE)&lt;&gt;"",Beschikbaarheid!$P$12-0.75/24,Beschikbaarheid!$P$12),1/24)</f>
        <v>4.1666666666666664E-2</v>
      </c>
      <c r="BF9" s="1">
        <f>Beschikbaarheid!$P$13</f>
        <v>2.0833333333333332E-2</v>
      </c>
      <c r="BG9" s="1">
        <f>Beschikbaarheid!$P$15</f>
        <v>4.1666666666666664E-2</v>
      </c>
      <c r="BJ9" s="12">
        <f t="shared" ca="1" si="17"/>
        <v>2</v>
      </c>
      <c r="BO9" s="7">
        <v>250</v>
      </c>
      <c r="BP9" s="7">
        <v>100</v>
      </c>
      <c r="BV9" s="12">
        <f>_xlfn.IFNA(IF(VLOOKUP(M9,'Driver sheet'!A:I,9,FALSE)&lt;&gt;"",1+(VLOOKUP(M9,'Driver sheet'!A:I,9,FALSE)-3)*Beschikbaarheid!$P$18,1),"")</f>
        <v>0.95</v>
      </c>
      <c r="BW9" s="12">
        <f t="shared" si="18"/>
        <v>0.95</v>
      </c>
      <c r="DC9" s="7" t="s">
        <v>86</v>
      </c>
    </row>
    <row r="10" spans="1:107" x14ac:dyDescent="0.25">
      <c r="A10" s="18" t="str">
        <f>IF(B10&lt;&gt;"",_xlfn.IFNA(IF(VLOOKUP(B10,Beschikbaarheid!B:K,10,FALSE)=1,"TRUE","FALSE"),""),"")</f>
        <v>FALSE</v>
      </c>
      <c r="B10" s="10" t="s">
        <v>101</v>
      </c>
      <c r="C10" s="10">
        <v>521</v>
      </c>
      <c r="D10" s="7">
        <v>5.5</v>
      </c>
      <c r="E10" s="7">
        <v>11750</v>
      </c>
      <c r="F10" s="10" t="str">
        <f ca="1">_xlfn.IFNA(IF(VLOOKUP(B10,Beschikbaarheid!B:M,12,FALSE)&lt;&gt;"",VLOOKUP(B10,Beschikbaarheid!B:M,12,FALSE),""),"")</f>
        <v>DL GEEL</v>
      </c>
      <c r="G10" s="4" t="str">
        <f t="shared" ca="1" si="0"/>
        <v>4-DL GEEL</v>
      </c>
      <c r="H10" s="9">
        <v>1.1060000000000001</v>
      </c>
      <c r="J10" s="9">
        <v>30.73</v>
      </c>
      <c r="K10" s="9" t="s">
        <v>412</v>
      </c>
      <c r="L10" s="9" t="s">
        <v>103</v>
      </c>
      <c r="M10" s="12" t="str">
        <f>_xlfn.IFNA(VLOOKUP(B10,Beschikbaarheid!B:C,2,FALSE)&amp;"","")</f>
        <v>CURTLY BAZOUR</v>
      </c>
      <c r="N10" s="4" t="str">
        <f>_xlfn.IFNA(IF(VLOOKUP(M10,'Driver sheet'!A:F,6,FALSE)&lt;&gt;0,VLOOKUP(M10,'Driver sheet'!A:F,6,FALSE),""),"")</f>
        <v>Kempen-Brabant-Limburg</v>
      </c>
      <c r="O10" s="12">
        <f>IF(M10&lt;&gt;"",
    IF(OR(B10="1UHJ811", B10="1CYK509", B10="1UHL902"),
        999,
        _xlfn.IFNA(IF(VLOOKUP(M10, Beschikbaarheid!C:F, 4, FALSE)="ADR", 25000, 999), 999)
    ),
"")</f>
        <v>999</v>
      </c>
      <c r="R10" s="12" t="str">
        <f t="shared" ca="1" si="4"/>
        <v>DL GEEL</v>
      </c>
      <c r="S10" s="11" t="str">
        <f t="shared" ca="1" si="1"/>
        <v>HAGELBERG 12</v>
      </c>
      <c r="T10" s="11" t="str">
        <f t="shared" ca="1" si="2"/>
        <v>OLEN</v>
      </c>
      <c r="U10" s="7" t="str">
        <f t="shared" ca="1" si="3"/>
        <v>2440</v>
      </c>
      <c r="V10" s="11" t="str">
        <f t="shared" ca="1" si="5"/>
        <v>BE</v>
      </c>
      <c r="W10" s="12" t="str">
        <f t="shared" ca="1" si="6"/>
        <v>HAGELBERG 12</v>
      </c>
      <c r="X10" s="4" t="str">
        <f t="shared" si="7"/>
        <v>TRUE</v>
      </c>
      <c r="Y10" s="12" t="str">
        <f t="shared" ca="1" si="8"/>
        <v>DL GEEL</v>
      </c>
      <c r="Z10" s="12" t="str">
        <f t="shared" ca="1" si="9"/>
        <v>DL GEEL</v>
      </c>
      <c r="AA10" s="12" t="str">
        <f t="shared" ca="1" si="10"/>
        <v>HAGELBERG 12</v>
      </c>
      <c r="AB10" s="12" t="str">
        <f t="shared" ca="1" si="11"/>
        <v>OLEN</v>
      </c>
      <c r="AC10" s="12" t="str">
        <f t="shared" ca="1" si="12"/>
        <v>2440</v>
      </c>
      <c r="AD10" s="12" t="str">
        <f t="shared" ca="1" si="13"/>
        <v>BE</v>
      </c>
      <c r="AH10" s="4" t="str">
        <f t="shared" si="14"/>
        <v>TRUE</v>
      </c>
      <c r="AJ10" s="5">
        <f ca="1">_xlfn.IFNA(VLOOKUP(M10,Beschikbaarheid!C:I,6,FALSE),"")</f>
        <v>0.22916666666666666</v>
      </c>
      <c r="AK10" s="5">
        <f ca="1">_xlfn.IFNA(IF(VLOOKUP(M10,Beschikbaarheid!C:I,7,FALSE)=0,AJ10,VLOOKUP(M10,Beschikbaarheid!C:I,7,FALSE)),"")</f>
        <v>0.3125</v>
      </c>
      <c r="AL10" s="15" t="str">
        <f>_xlfn.IFNA(IF(VLOOKUP(M10,Table1[[Driver]:[Einde tijd]],8,FALSE)&lt;&gt;"",VLOOKUP(M10,Table1[[Driver]:[Einde tijd]],8,FALSE),""),"")</f>
        <v/>
      </c>
      <c r="AN10" s="6">
        <f>IF(M10&lt;&gt;"",IF(AL10&lt;&gt;"","",VLOOKUP(M10,'Driver sheet'!A:K,10,FALSE)),"")</f>
        <v>0.47916666666666669</v>
      </c>
      <c r="AO10" s="12" t="b">
        <f>IF(VLOOKUP(B10,Beschikbaarheid!B:N,13,FALSE)="ja",TRUE,FALSE)</f>
        <v>1</v>
      </c>
      <c r="AP10" s="8">
        <f t="shared" si="15"/>
        <v>0.33333333333333331</v>
      </c>
      <c r="AR10" s="12">
        <f t="shared" si="16"/>
        <v>30.73</v>
      </c>
      <c r="BE10" s="1">
        <f>_xlfn.IFNA(IF(VLOOKUP(M10,Beschikbaarheid!C:L,10,FALSE)&lt;&gt;"",Beschikbaarheid!$P$12-0.75/24,Beschikbaarheid!$P$12),1/24)</f>
        <v>4.1666666666666664E-2</v>
      </c>
      <c r="BF10" s="1">
        <f>Beschikbaarheid!$P$13</f>
        <v>2.0833333333333332E-2</v>
      </c>
      <c r="BG10" s="1">
        <f>Beschikbaarheid!$P$15</f>
        <v>4.1666666666666664E-2</v>
      </c>
      <c r="BJ10" s="12">
        <f t="shared" ca="1" si="17"/>
        <v>2</v>
      </c>
      <c r="BO10" s="7">
        <v>250</v>
      </c>
      <c r="BP10" s="7">
        <v>100</v>
      </c>
      <c r="BV10" s="12">
        <f>_xlfn.IFNA(IF(VLOOKUP(M10,'Driver sheet'!A:I,9,FALSE)&lt;&gt;"",1+(VLOOKUP(M10,'Driver sheet'!A:I,9,FALSE)-3)*Beschikbaarheid!$P$18,1),"")</f>
        <v>0.9</v>
      </c>
      <c r="BW10" s="12">
        <f t="shared" si="18"/>
        <v>0.9</v>
      </c>
      <c r="DC10" s="7" t="s">
        <v>86</v>
      </c>
    </row>
    <row r="11" spans="1:107" x14ac:dyDescent="0.25">
      <c r="A11" s="18" t="str">
        <f>IF(B11&lt;&gt;"",_xlfn.IFNA(IF(VLOOKUP(B11,Beschikbaarheid!B:K,10,FALSE)=1,"TRUE","FALSE"),""),"")</f>
        <v>TRUE</v>
      </c>
      <c r="B11" s="10" t="s">
        <v>104</v>
      </c>
      <c r="C11" s="10">
        <v>737</v>
      </c>
      <c r="D11" s="7">
        <v>7.6</v>
      </c>
      <c r="E11" s="7">
        <v>11992</v>
      </c>
      <c r="F11" s="10" t="str">
        <f ca="1">_xlfn.IFNA(IF(VLOOKUP(B11,Beschikbaarheid!B:M,12,FALSE)&lt;&gt;"",VLOOKUP(B11,Beschikbaarheid!B:M,12,FALSE),""),"")</f>
        <v>DL GEEL</v>
      </c>
      <c r="G11" s="4" t="str">
        <f t="shared" ca="1" si="0"/>
        <v>4-DL GEEL</v>
      </c>
      <c r="H11" s="9">
        <v>1.1060000000000001</v>
      </c>
      <c r="J11" s="9">
        <v>30.73</v>
      </c>
      <c r="K11" s="9" t="s">
        <v>412</v>
      </c>
      <c r="L11" s="9" t="s">
        <v>85</v>
      </c>
      <c r="M11" s="12" t="str">
        <f>_xlfn.IFNA(VLOOKUP(B11,Beschikbaarheid!B:C,2,FALSE)&amp;"","")</f>
        <v>TANDOGAN AHMET</v>
      </c>
      <c r="N11" s="4" t="str">
        <f>_xlfn.IFNA(IF(VLOOKUP(M11,'Driver sheet'!A:F,6,FALSE)&lt;&gt;0,VLOOKUP(M11,'Driver sheet'!A:F,6,FALSE),""),"")</f>
        <v>Brabant-Limburg-Kempen</v>
      </c>
      <c r="O11" s="12">
        <f ca="1">IF(M11&lt;&gt;"",
    IF(OR(B11="1UHJ811", B11="1CYK509", B11="1UHL902"),
        999,
        _xlfn.IFNA(IF(VLOOKUP(M11, Beschikbaarheid!C:F, 4, FALSE)="ADR", 25000, 999), 999)
    ),
"")</f>
        <v>25000</v>
      </c>
      <c r="R11" s="12" t="str">
        <f t="shared" ca="1" si="4"/>
        <v>DL GEEL</v>
      </c>
      <c r="S11" s="11" t="str">
        <f t="shared" ca="1" si="1"/>
        <v>HAGELBERG 12</v>
      </c>
      <c r="T11" s="11" t="str">
        <f t="shared" ca="1" si="2"/>
        <v>OLEN</v>
      </c>
      <c r="U11" s="7" t="str">
        <f t="shared" ca="1" si="3"/>
        <v>2440</v>
      </c>
      <c r="V11" s="11" t="str">
        <f t="shared" ca="1" si="5"/>
        <v>BE</v>
      </c>
      <c r="W11" s="12" t="str">
        <f t="shared" ca="1" si="6"/>
        <v>HAGELBERG 12</v>
      </c>
      <c r="X11" s="4" t="str">
        <f t="shared" si="7"/>
        <v>TRUE</v>
      </c>
      <c r="Y11" s="12" t="str">
        <f t="shared" ca="1" si="8"/>
        <v>DL GEEL</v>
      </c>
      <c r="Z11" s="12" t="str">
        <f t="shared" ca="1" si="9"/>
        <v>DL GEEL</v>
      </c>
      <c r="AA11" s="12" t="str">
        <f t="shared" ca="1" si="10"/>
        <v>HAGELBERG 12</v>
      </c>
      <c r="AB11" s="12" t="str">
        <f t="shared" ca="1" si="11"/>
        <v>OLEN</v>
      </c>
      <c r="AC11" s="12" t="str">
        <f t="shared" ca="1" si="12"/>
        <v>2440</v>
      </c>
      <c r="AD11" s="12" t="str">
        <f t="shared" ca="1" si="13"/>
        <v>BE</v>
      </c>
      <c r="AH11" s="4" t="str">
        <f t="shared" si="14"/>
        <v>TRUE</v>
      </c>
      <c r="AJ11" s="5">
        <f ca="1">_xlfn.IFNA(VLOOKUP(M11,Beschikbaarheid!C:I,6,FALSE),"")</f>
        <v>0.26041666666666669</v>
      </c>
      <c r="AK11" s="5">
        <f ca="1">_xlfn.IFNA(IF(VLOOKUP(M11,Beschikbaarheid!C:I,7,FALSE)=0,AJ11,VLOOKUP(M11,Beschikbaarheid!C:I,7,FALSE)),"")</f>
        <v>0.32291666666666669</v>
      </c>
      <c r="AL11" s="15" t="str">
        <f>_xlfn.IFNA(IF(VLOOKUP(M11,Table1[[Driver]:[Einde tijd]],8,FALSE)&lt;&gt;"",VLOOKUP(M11,Table1[[Driver]:[Einde tijd]],8,FALSE),""),"")</f>
        <v/>
      </c>
      <c r="AN11" s="6">
        <f>IF(M11&lt;&gt;"",IF(AL11&lt;&gt;"","",VLOOKUP(M11,'Driver sheet'!A:K,10,FALSE)),"")</f>
        <v>0.47916666666666669</v>
      </c>
      <c r="AO11" s="12" t="b">
        <f>IF(VLOOKUP(B11,Beschikbaarheid!B:N,13,FALSE)="ja",TRUE,FALSE)</f>
        <v>1</v>
      </c>
      <c r="AP11" s="8">
        <f t="shared" si="15"/>
        <v>0.33333333333333331</v>
      </c>
      <c r="AR11" s="12">
        <f t="shared" si="16"/>
        <v>30.73</v>
      </c>
      <c r="BE11" s="1">
        <f>_xlfn.IFNA(IF(VLOOKUP(M11,Beschikbaarheid!C:L,10,FALSE)&lt;&gt;"",Beschikbaarheid!$P$12-0.75/24,Beschikbaarheid!$P$12),1/24)</f>
        <v>1.0416666666666664E-2</v>
      </c>
      <c r="BF11" s="1">
        <f>Beschikbaarheid!$P$13</f>
        <v>2.0833333333333332E-2</v>
      </c>
      <c r="BG11" s="1">
        <f>Beschikbaarheid!$P$15</f>
        <v>4.1666666666666664E-2</v>
      </c>
      <c r="BJ11" s="12">
        <f t="shared" ca="1" si="17"/>
        <v>2</v>
      </c>
      <c r="BO11" s="7">
        <v>250</v>
      </c>
      <c r="BP11" s="7">
        <v>100</v>
      </c>
      <c r="BV11" s="12">
        <f>_xlfn.IFNA(IF(VLOOKUP(M11,'Driver sheet'!A:I,9,FALSE)&lt;&gt;"",1+(VLOOKUP(M11,'Driver sheet'!A:I,9,FALSE)-3)*Beschikbaarheid!$P$18,1),"")</f>
        <v>1</v>
      </c>
      <c r="BW11" s="12">
        <f t="shared" si="18"/>
        <v>1</v>
      </c>
      <c r="DC11" s="7" t="s">
        <v>86</v>
      </c>
    </row>
    <row r="12" spans="1:107" x14ac:dyDescent="0.25">
      <c r="A12" s="18" t="str">
        <f>IF(B12&lt;&gt;"",_xlfn.IFNA(IF(VLOOKUP(B12,Beschikbaarheid!B:K,10,FALSE)=1,"TRUE","FALSE"),""),"")</f>
        <v>TRUE</v>
      </c>
      <c r="B12" s="10" t="s">
        <v>106</v>
      </c>
      <c r="C12" s="10">
        <v>736</v>
      </c>
      <c r="D12" s="7">
        <v>7.6</v>
      </c>
      <c r="E12" s="7">
        <v>12185</v>
      </c>
      <c r="F12" s="10" t="str">
        <f ca="1">_xlfn.IFNA(IF(VLOOKUP(B12,Beschikbaarheid!B:M,12,FALSE)&lt;&gt;"",VLOOKUP(B12,Beschikbaarheid!B:M,12,FALSE),""),"")</f>
        <v>DL GEEL</v>
      </c>
      <c r="G12" s="4" t="str">
        <f t="shared" ca="1" si="0"/>
        <v>4-DL GEEL</v>
      </c>
      <c r="H12" s="9">
        <v>1.1060000000000001</v>
      </c>
      <c r="J12" s="9">
        <v>30.73</v>
      </c>
      <c r="K12" s="9" t="s">
        <v>412</v>
      </c>
      <c r="L12" s="9" t="s">
        <v>85</v>
      </c>
      <c r="M12" s="12" t="str">
        <f>_xlfn.IFNA(VLOOKUP(B12,Beschikbaarheid!B:C,2,FALSE)&amp;"","")</f>
        <v>DANIEL GOYVAERTS</v>
      </c>
      <c r="N12" s="4" t="str">
        <f>_xlfn.IFNA(IF(VLOOKUP(M12,'Driver sheet'!A:F,6,FALSE)&lt;&gt;0,VLOOKUP(M12,'Driver sheet'!A:F,6,FALSE),""),"")</f>
        <v>Limburg-Wallonie</v>
      </c>
      <c r="O12" s="12">
        <f ca="1">IF(M12&lt;&gt;"",
    IF(OR(B12="1UHJ811", B12="1CYK509", B12="1UHL902"),
        999,
        _xlfn.IFNA(IF(VLOOKUP(M12, Beschikbaarheid!C:F, 4, FALSE)="ADR", 25000, 999), 999)
    ),
"")</f>
        <v>25000</v>
      </c>
      <c r="R12" s="12" t="str">
        <f t="shared" ca="1" si="4"/>
        <v>DL GEEL</v>
      </c>
      <c r="S12" s="11" t="str">
        <f t="shared" ca="1" si="1"/>
        <v>HAGELBERG 12</v>
      </c>
      <c r="T12" s="11" t="str">
        <f t="shared" ca="1" si="2"/>
        <v>OLEN</v>
      </c>
      <c r="U12" s="7" t="str">
        <f t="shared" ca="1" si="3"/>
        <v>2440</v>
      </c>
      <c r="V12" s="11" t="str">
        <f t="shared" ca="1" si="5"/>
        <v>BE</v>
      </c>
      <c r="W12" s="12" t="str">
        <f t="shared" ca="1" si="6"/>
        <v>HAGELBERG 12</v>
      </c>
      <c r="X12" s="4" t="str">
        <f t="shared" si="7"/>
        <v>TRUE</v>
      </c>
      <c r="Y12" s="12" t="str">
        <f t="shared" ca="1" si="8"/>
        <v>DL GEEL</v>
      </c>
      <c r="Z12" s="12" t="str">
        <f t="shared" ca="1" si="9"/>
        <v>DL GEEL</v>
      </c>
      <c r="AA12" s="12" t="str">
        <f t="shared" ca="1" si="10"/>
        <v>HAGELBERG 12</v>
      </c>
      <c r="AB12" s="12" t="str">
        <f t="shared" ca="1" si="11"/>
        <v>OLEN</v>
      </c>
      <c r="AC12" s="12" t="str">
        <f t="shared" ca="1" si="12"/>
        <v>2440</v>
      </c>
      <c r="AD12" s="12" t="str">
        <f t="shared" ca="1" si="13"/>
        <v>BE</v>
      </c>
      <c r="AH12" s="4" t="str">
        <f t="shared" si="14"/>
        <v>TRUE</v>
      </c>
      <c r="AJ12" s="5">
        <f ca="1">_xlfn.IFNA(VLOOKUP(M12,Beschikbaarheid!C:I,6,FALSE),"")</f>
        <v>0.22916666666666666</v>
      </c>
      <c r="AK12" s="5">
        <f ca="1">_xlfn.IFNA(IF(VLOOKUP(M12,Beschikbaarheid!C:I,7,FALSE)=0,AJ12,VLOOKUP(M12,Beschikbaarheid!C:I,7,FALSE)),"")</f>
        <v>0.3125</v>
      </c>
      <c r="AL12" s="15" t="str">
        <f>_xlfn.IFNA(IF(VLOOKUP(M12,Table1[[Driver]:[Einde tijd]],8,FALSE)&lt;&gt;"",VLOOKUP(M12,Table1[[Driver]:[Einde tijd]],8,FALSE),""),"")</f>
        <v/>
      </c>
      <c r="AN12" s="6">
        <f>IF(M12&lt;&gt;"",IF(AL12&lt;&gt;"","",VLOOKUP(M12,'Driver sheet'!A:K,10,FALSE)),"")</f>
        <v>0.47916666666666669</v>
      </c>
      <c r="AO12" s="12" t="b">
        <f>IF(VLOOKUP(B12,Beschikbaarheid!B:N,13,FALSE)="ja",TRUE,FALSE)</f>
        <v>1</v>
      </c>
      <c r="AP12" s="8">
        <f t="shared" si="15"/>
        <v>0.33333333333333331</v>
      </c>
      <c r="AR12" s="12">
        <f t="shared" si="16"/>
        <v>30.73</v>
      </c>
      <c r="BE12" s="1">
        <f>_xlfn.IFNA(IF(VLOOKUP(M12,Beschikbaarheid!C:L,10,FALSE)&lt;&gt;"",Beschikbaarheid!$P$12-0.75/24,Beschikbaarheid!$P$12),1/24)</f>
        <v>4.1666666666666664E-2</v>
      </c>
      <c r="BF12" s="1">
        <f>Beschikbaarheid!$P$13</f>
        <v>2.0833333333333332E-2</v>
      </c>
      <c r="BG12" s="1">
        <f>Beschikbaarheid!$P$15</f>
        <v>4.1666666666666664E-2</v>
      </c>
      <c r="BJ12" s="12">
        <f t="shared" ca="1" si="17"/>
        <v>2</v>
      </c>
      <c r="BO12" s="7">
        <v>250</v>
      </c>
      <c r="BP12" s="7">
        <v>100</v>
      </c>
      <c r="BV12" s="12">
        <f>_xlfn.IFNA(IF(VLOOKUP(M12,'Driver sheet'!A:I,9,FALSE)&lt;&gt;"",1+(VLOOKUP(M12,'Driver sheet'!A:I,9,FALSE)-3)*Beschikbaarheid!$P$18,1),"")</f>
        <v>1.05</v>
      </c>
      <c r="BW12" s="12">
        <f t="shared" si="18"/>
        <v>1.05</v>
      </c>
      <c r="DC12" s="7" t="s">
        <v>86</v>
      </c>
    </row>
    <row r="13" spans="1:107" x14ac:dyDescent="0.25">
      <c r="A13" s="18" t="str">
        <f>IF(B13&lt;&gt;"",_xlfn.IFNA(IF(VLOOKUP(B13,Beschikbaarheid!B:K,10,FALSE)=1,"TRUE","FALSE"),""),"")</f>
        <v>TRUE</v>
      </c>
      <c r="B13" s="10" t="s">
        <v>108</v>
      </c>
      <c r="C13" s="10">
        <v>207</v>
      </c>
      <c r="D13" s="7">
        <v>7.6</v>
      </c>
      <c r="E13" s="7">
        <v>11835</v>
      </c>
      <c r="F13" s="10" t="str">
        <f ca="1">_xlfn.IFNA(IF(VLOOKUP(B13,Beschikbaarheid!B:M,12,FALSE)&lt;&gt;"",VLOOKUP(B13,Beschikbaarheid!B:M,12,FALSE),""),"")</f>
        <v>DL GEEL</v>
      </c>
      <c r="G13" s="4" t="str">
        <f t="shared" ca="1" si="0"/>
        <v>4-DL GEEL</v>
      </c>
      <c r="H13" s="9">
        <v>1.1060000000000001</v>
      </c>
      <c r="J13" s="9">
        <v>30.73</v>
      </c>
      <c r="K13" s="9" t="s">
        <v>412</v>
      </c>
      <c r="L13" s="9" t="s">
        <v>110</v>
      </c>
      <c r="M13" s="12" t="str">
        <f>_xlfn.IFNA(VLOOKUP(B13,Beschikbaarheid!B:C,2,FALSE)&amp;"","")</f>
        <v>GUIDO VERELST</v>
      </c>
      <c r="N13" s="4" t="str">
        <f>_xlfn.IFNA(IF(VLOOKUP(M13,'Driver sheet'!A:F,6,FALSE)&lt;&gt;0,VLOOKUP(M13,'Driver sheet'!A:F,6,FALSE),""),"")</f>
        <v>Antwerpen-Kempen</v>
      </c>
      <c r="O13" s="12">
        <f ca="1">IF(M13&lt;&gt;"",
    IF(OR(B13="1UHJ811", B13="1CYK509", B13="1UHL902"),
        999,
        _xlfn.IFNA(IF(VLOOKUP(M13, Beschikbaarheid!C:F, 4, FALSE)="ADR", 25000, 999), 999)
    ),
"")</f>
        <v>999</v>
      </c>
      <c r="R13" s="12" t="str">
        <f t="shared" ca="1" si="4"/>
        <v>DL GEEL</v>
      </c>
      <c r="S13" s="11" t="str">
        <f t="shared" ca="1" si="1"/>
        <v>HAGELBERG 12</v>
      </c>
      <c r="T13" s="11" t="str">
        <f t="shared" ca="1" si="2"/>
        <v>OLEN</v>
      </c>
      <c r="U13" s="7" t="str">
        <f t="shared" ca="1" si="3"/>
        <v>2440</v>
      </c>
      <c r="V13" s="11" t="str">
        <f t="shared" ca="1" si="5"/>
        <v>BE</v>
      </c>
      <c r="W13" s="12" t="str">
        <f t="shared" ca="1" si="6"/>
        <v>HAGELBERG 12</v>
      </c>
      <c r="X13" s="4" t="str">
        <f t="shared" si="7"/>
        <v>TRUE</v>
      </c>
      <c r="Y13" s="12" t="str">
        <f t="shared" ca="1" si="8"/>
        <v>DL GEEL</v>
      </c>
      <c r="Z13" s="12" t="str">
        <f t="shared" ca="1" si="9"/>
        <v>DL GEEL</v>
      </c>
      <c r="AA13" s="12" t="str">
        <f t="shared" ca="1" si="10"/>
        <v>HAGELBERG 12</v>
      </c>
      <c r="AB13" s="12" t="str">
        <f t="shared" ca="1" si="11"/>
        <v>OLEN</v>
      </c>
      <c r="AC13" s="12" t="str">
        <f t="shared" ca="1" si="12"/>
        <v>2440</v>
      </c>
      <c r="AD13" s="12" t="str">
        <f t="shared" ca="1" si="13"/>
        <v>BE</v>
      </c>
      <c r="AH13" s="4" t="str">
        <f t="shared" si="14"/>
        <v>TRUE</v>
      </c>
      <c r="AJ13" s="5">
        <f ca="1">_xlfn.IFNA(VLOOKUP(M13,Beschikbaarheid!C:I,6,FALSE),"")</f>
        <v>0.33333333333333331</v>
      </c>
      <c r="AK13" s="5">
        <f ca="1">_xlfn.IFNA(IF(VLOOKUP(M13,Beschikbaarheid!C:I,7,FALSE)=0,AJ13,VLOOKUP(M13,Beschikbaarheid!C:I,7,FALSE)),"")</f>
        <v>0.375</v>
      </c>
      <c r="AL13" s="15" t="str">
        <f>_xlfn.IFNA(IF(VLOOKUP(M13,Table1[[Driver]:[Einde tijd]],8,FALSE)&lt;&gt;"",VLOOKUP(M13,Table1[[Driver]:[Einde tijd]],8,FALSE),""),"")</f>
        <v/>
      </c>
      <c r="AN13" s="6">
        <f>IF(M13&lt;&gt;"",IF(AL13&lt;&gt;"","",VLOOKUP(M13,'Driver sheet'!A:K,10,FALSE)),"")</f>
        <v>0.47916666666666669</v>
      </c>
      <c r="AO13" s="12" t="b">
        <f>IF(VLOOKUP(B13,Beschikbaarheid!B:N,13,FALSE)="ja",TRUE,FALSE)</f>
        <v>1</v>
      </c>
      <c r="AP13" s="8">
        <f t="shared" si="15"/>
        <v>0.33333333333333331</v>
      </c>
      <c r="AR13" s="12">
        <f t="shared" si="16"/>
        <v>30.73</v>
      </c>
      <c r="BE13" s="1">
        <f>_xlfn.IFNA(IF(VLOOKUP(M13,Beschikbaarheid!C:L,10,FALSE)&lt;&gt;"",Beschikbaarheid!$P$12-0.75/24,Beschikbaarheid!$P$12),1/24)</f>
        <v>4.1666666666666664E-2</v>
      </c>
      <c r="BF13" s="1">
        <f>Beschikbaarheid!$P$13</f>
        <v>2.0833333333333332E-2</v>
      </c>
      <c r="BG13" s="1">
        <f>Beschikbaarheid!$P$15</f>
        <v>4.1666666666666664E-2</v>
      </c>
      <c r="BJ13" s="12">
        <f t="shared" ca="1" si="17"/>
        <v>2</v>
      </c>
      <c r="BO13" s="7">
        <v>250</v>
      </c>
      <c r="BP13" s="7">
        <v>100</v>
      </c>
      <c r="BV13" s="12">
        <f>_xlfn.IFNA(IF(VLOOKUP(M13,'Driver sheet'!A:I,9,FALSE)&lt;&gt;"",1+(VLOOKUP(M13,'Driver sheet'!A:I,9,FALSE)-3)*Beschikbaarheid!$P$18,1),"")</f>
        <v>0.95</v>
      </c>
      <c r="BW13" s="12">
        <f t="shared" si="18"/>
        <v>0.95</v>
      </c>
      <c r="DC13" s="7" t="s">
        <v>86</v>
      </c>
    </row>
    <row r="14" spans="1:107" x14ac:dyDescent="0.25">
      <c r="A14" s="18" t="str">
        <f>IF(B14&lt;&gt;"",_xlfn.IFNA(IF(VLOOKUP(B14,Beschikbaarheid!B:K,10,FALSE)=1,"TRUE","FALSE"),""),"")</f>
        <v>TRUE</v>
      </c>
      <c r="B14" s="10" t="s">
        <v>111</v>
      </c>
      <c r="C14" s="10">
        <v>710</v>
      </c>
      <c r="D14" s="7">
        <v>6.5</v>
      </c>
      <c r="E14" s="7">
        <v>9710</v>
      </c>
      <c r="F14" s="10" t="str">
        <f ca="1">_xlfn.IFNA(IF(VLOOKUP(B14,Beschikbaarheid!B:M,12,FALSE)&lt;&gt;"",VLOOKUP(B14,Beschikbaarheid!B:M,12,FALSE),""),"")</f>
        <v>DL GEEL</v>
      </c>
      <c r="G14" s="4" t="str">
        <f t="shared" ca="1" si="0"/>
        <v>4-DL GEEL</v>
      </c>
      <c r="H14" s="9">
        <v>1.1060000000000001</v>
      </c>
      <c r="J14" s="9">
        <v>30.73</v>
      </c>
      <c r="K14" s="9" t="s">
        <v>412</v>
      </c>
      <c r="L14" s="9" t="s">
        <v>85</v>
      </c>
      <c r="M14" s="12" t="str">
        <f>_xlfn.IFNA(VLOOKUP(B14,Beschikbaarheid!B:C,2,FALSE)&amp;"","")</f>
        <v>IYAMU ERAGA ROLAND</v>
      </c>
      <c r="N14" s="4" t="str">
        <f>_xlfn.IFNA(IF(VLOOKUP(M14,'Driver sheet'!A:F,6,FALSE)&lt;&gt;0,VLOOKUP(M14,'Driver sheet'!A:F,6,FALSE),""),"")</f>
        <v/>
      </c>
      <c r="O14" s="12">
        <f ca="1">IF(M14&lt;&gt;"",
    IF(OR(B14="1UHJ811", B14="1CYK509", B14="1UHL902"),
        999,
        _xlfn.IFNA(IF(VLOOKUP(M14, Beschikbaarheid!C:F, 4, FALSE)="ADR", 25000, 999), 999)
    ),
"")</f>
        <v>999</v>
      </c>
      <c r="R14" s="12" t="str">
        <f t="shared" ca="1" si="4"/>
        <v>DL GEEL</v>
      </c>
      <c r="S14" s="11" t="str">
        <f t="shared" ca="1" si="1"/>
        <v>HAGELBERG 12</v>
      </c>
      <c r="T14" s="11" t="str">
        <f t="shared" ca="1" si="2"/>
        <v>OLEN</v>
      </c>
      <c r="U14" s="7" t="str">
        <f t="shared" ca="1" si="3"/>
        <v>2440</v>
      </c>
      <c r="V14" s="11" t="str">
        <f t="shared" ca="1" si="5"/>
        <v>BE</v>
      </c>
      <c r="W14" s="12" t="str">
        <f t="shared" ca="1" si="6"/>
        <v>HAGELBERG 12</v>
      </c>
      <c r="X14" s="4" t="str">
        <f t="shared" si="7"/>
        <v>TRUE</v>
      </c>
      <c r="Y14" s="12" t="str">
        <f t="shared" ca="1" si="8"/>
        <v>DL GEEL</v>
      </c>
      <c r="Z14" s="12" t="str">
        <f t="shared" ca="1" si="9"/>
        <v>DL GEEL</v>
      </c>
      <c r="AA14" s="12" t="str">
        <f t="shared" ca="1" si="10"/>
        <v>HAGELBERG 12</v>
      </c>
      <c r="AB14" s="12" t="str">
        <f t="shared" ca="1" si="11"/>
        <v>OLEN</v>
      </c>
      <c r="AC14" s="12" t="str">
        <f t="shared" ca="1" si="12"/>
        <v>2440</v>
      </c>
      <c r="AD14" s="12" t="str">
        <f t="shared" ca="1" si="13"/>
        <v>BE</v>
      </c>
      <c r="AH14" s="4" t="str">
        <f t="shared" si="14"/>
        <v>TRUE</v>
      </c>
      <c r="AJ14" s="5">
        <f ca="1">_xlfn.IFNA(VLOOKUP(M14,Beschikbaarheid!C:I,6,FALSE),"")</f>
        <v>0.22916666666666666</v>
      </c>
      <c r="AK14" s="5">
        <f ca="1">_xlfn.IFNA(IF(VLOOKUP(M14,Beschikbaarheid!C:I,7,FALSE)=0,AJ14,VLOOKUP(M14,Beschikbaarheid!C:I,7,FALSE)),"")</f>
        <v>0.3125</v>
      </c>
      <c r="AL14" s="15" t="str">
        <f>_xlfn.IFNA(IF(VLOOKUP(M14,Table1[[Driver]:[Einde tijd]],8,FALSE)&lt;&gt;"",VLOOKUP(M14,Table1[[Driver]:[Einde tijd]],8,FALSE),""),"")</f>
        <v/>
      </c>
      <c r="AN14" s="6">
        <f>IF(M14&lt;&gt;"",IF(AL14&lt;&gt;"","",VLOOKUP(M14,'Driver sheet'!A:K,10,FALSE)),"")</f>
        <v>0.47916666666666669</v>
      </c>
      <c r="AO14" s="12" t="b">
        <f>IF(VLOOKUP(B14,Beschikbaarheid!B:N,13,FALSE)="ja",TRUE,FALSE)</f>
        <v>1</v>
      </c>
      <c r="AP14" s="8">
        <f t="shared" si="15"/>
        <v>0.33333333333333331</v>
      </c>
      <c r="AR14" s="12">
        <f t="shared" si="16"/>
        <v>30.73</v>
      </c>
      <c r="BE14" s="1">
        <f>_xlfn.IFNA(IF(VLOOKUP(M14,Beschikbaarheid!C:L,10,FALSE)&lt;&gt;"",Beschikbaarheid!$P$12-0.75/24,Beschikbaarheid!$P$12),1/24)</f>
        <v>4.1666666666666664E-2</v>
      </c>
      <c r="BF14" s="1">
        <f>Beschikbaarheid!$P$13</f>
        <v>2.0833333333333332E-2</v>
      </c>
      <c r="BG14" s="1">
        <f>Beschikbaarheid!$P$15</f>
        <v>4.1666666666666664E-2</v>
      </c>
      <c r="BJ14" s="12">
        <f t="shared" ca="1" si="17"/>
        <v>2</v>
      </c>
      <c r="BO14" s="7">
        <v>250</v>
      </c>
      <c r="BP14" s="7">
        <v>100</v>
      </c>
      <c r="BV14" s="12">
        <f>_xlfn.IFNA(IF(VLOOKUP(M14,'Driver sheet'!A:I,9,FALSE)&lt;&gt;"",1+(VLOOKUP(M14,'Driver sheet'!A:I,9,FALSE)-3)*Beschikbaarheid!$P$18,1),"")</f>
        <v>1</v>
      </c>
      <c r="BW14" s="12">
        <f t="shared" si="18"/>
        <v>1</v>
      </c>
      <c r="DC14" s="7" t="s">
        <v>86</v>
      </c>
    </row>
    <row r="15" spans="1:107" x14ac:dyDescent="0.25">
      <c r="A15" s="18" t="str">
        <f>IF(B15&lt;&gt;"",_xlfn.IFNA(IF(VLOOKUP(B15,Beschikbaarheid!B:K,10,FALSE)=1,"TRUE","FALSE"),""),"")</f>
        <v>TRUE</v>
      </c>
      <c r="B15" s="10" t="s">
        <v>113</v>
      </c>
      <c r="C15" s="10">
        <v>7613</v>
      </c>
      <c r="D15" s="7">
        <v>6.5</v>
      </c>
      <c r="E15" s="7">
        <v>10353</v>
      </c>
      <c r="F15" s="10" t="str">
        <f ca="1">_xlfn.IFNA(IF(VLOOKUP(B15,Beschikbaarheid!B:M,12,FALSE)&lt;&gt;"",VLOOKUP(B15,Beschikbaarheid!B:M,12,FALSE),""),"")</f>
        <v>DL GEEL</v>
      </c>
      <c r="G15" s="4" t="str">
        <f t="shared" ca="1" si="0"/>
        <v>4-DL GEEL</v>
      </c>
      <c r="H15" s="9">
        <v>1.1060000000000001</v>
      </c>
      <c r="J15" s="9">
        <v>30.73</v>
      </c>
      <c r="K15" s="9" t="s">
        <v>412</v>
      </c>
      <c r="L15" s="9" t="s">
        <v>115</v>
      </c>
      <c r="M15" s="12" t="str">
        <f>_xlfn.IFNA(VLOOKUP(B15,Beschikbaarheid!B:C,2,FALSE)&amp;"","")</f>
        <v>WITTEMANS BOUD</v>
      </c>
      <c r="N15" s="4" t="str">
        <f>_xlfn.IFNA(IF(VLOOKUP(M15,'Driver sheet'!A:F,6,FALSE)&lt;&gt;0,VLOOKUP(M15,'Driver sheet'!A:F,6,FALSE),""),"")</f>
        <v>Kempen</v>
      </c>
      <c r="O15" s="12">
        <f ca="1">IF(M15&lt;&gt;"",
    IF(OR(B15="1UHJ811", B15="1CYK509", B15="1UHL902"),
        999,
        _xlfn.IFNA(IF(VLOOKUP(M15, Beschikbaarheid!C:F, 4, FALSE)="ADR", 25000, 999), 999)
    ),
"")</f>
        <v>999</v>
      </c>
      <c r="R15" s="12" t="str">
        <f t="shared" ca="1" si="4"/>
        <v>DL GEEL</v>
      </c>
      <c r="S15" s="11" t="str">
        <f t="shared" ca="1" si="1"/>
        <v>HAGELBERG 12</v>
      </c>
      <c r="T15" s="11" t="str">
        <f t="shared" ca="1" si="2"/>
        <v>OLEN</v>
      </c>
      <c r="U15" s="7" t="str">
        <f t="shared" ca="1" si="3"/>
        <v>2440</v>
      </c>
      <c r="V15" s="11" t="str">
        <f t="shared" ca="1" si="5"/>
        <v>BE</v>
      </c>
      <c r="W15" s="12" t="str">
        <f t="shared" ca="1" si="6"/>
        <v>HAGELBERG 12</v>
      </c>
      <c r="X15" s="4" t="str">
        <f t="shared" si="7"/>
        <v>TRUE</v>
      </c>
      <c r="Y15" s="12" t="str">
        <f t="shared" ca="1" si="8"/>
        <v>DL GEEL</v>
      </c>
      <c r="Z15" s="12" t="str">
        <f t="shared" ca="1" si="9"/>
        <v>DL GEEL</v>
      </c>
      <c r="AA15" s="12" t="str">
        <f t="shared" ca="1" si="10"/>
        <v>HAGELBERG 12</v>
      </c>
      <c r="AB15" s="12" t="str">
        <f t="shared" ca="1" si="11"/>
        <v>OLEN</v>
      </c>
      <c r="AC15" s="12" t="str">
        <f t="shared" ca="1" si="12"/>
        <v>2440</v>
      </c>
      <c r="AD15" s="12" t="str">
        <f t="shared" ca="1" si="13"/>
        <v>BE</v>
      </c>
      <c r="AH15" s="4" t="str">
        <f t="shared" si="14"/>
        <v>TRUE</v>
      </c>
      <c r="AJ15" s="5">
        <f ca="1">_xlfn.IFNA(VLOOKUP(M15,Beschikbaarheid!C:I,6,FALSE),"")</f>
        <v>0.22916666666666666</v>
      </c>
      <c r="AK15" s="5">
        <f ca="1">_xlfn.IFNA(IF(VLOOKUP(M15,Beschikbaarheid!C:I,7,FALSE)=0,AJ15,VLOOKUP(M15,Beschikbaarheid!C:I,7,FALSE)),"")</f>
        <v>0.3125</v>
      </c>
      <c r="AL15" s="15" t="str">
        <f>_xlfn.IFNA(IF(VLOOKUP(M15,Table1[[Driver]:[Einde tijd]],8,FALSE)&lt;&gt;"",VLOOKUP(M15,Table1[[Driver]:[Einde tijd]],8,FALSE),""),"")</f>
        <v/>
      </c>
      <c r="AN15" s="6">
        <f>IF(M15&lt;&gt;"",IF(AL15&lt;&gt;"","",VLOOKUP(M15,'Driver sheet'!A:K,10,FALSE)),"")</f>
        <v>0.33333333333333331</v>
      </c>
      <c r="AO15" s="12" t="b">
        <f>IF(VLOOKUP(B15,Beschikbaarheid!B:N,13,FALSE)="ja",TRUE,FALSE)</f>
        <v>1</v>
      </c>
      <c r="AP15" s="8">
        <f t="shared" si="15"/>
        <v>0.33333333333333331</v>
      </c>
      <c r="AR15" s="12">
        <f t="shared" si="16"/>
        <v>30.73</v>
      </c>
      <c r="BE15" s="1">
        <f>_xlfn.IFNA(IF(VLOOKUP(M15,Beschikbaarheid!C:L,10,FALSE)&lt;&gt;"",Beschikbaarheid!$P$12-0.75/24,Beschikbaarheid!$P$12),1/24)</f>
        <v>4.1666666666666664E-2</v>
      </c>
      <c r="BF15" s="1">
        <f>Beschikbaarheid!$P$13</f>
        <v>2.0833333333333332E-2</v>
      </c>
      <c r="BG15" s="1">
        <f>Beschikbaarheid!$P$15</f>
        <v>4.1666666666666664E-2</v>
      </c>
      <c r="BJ15" s="12">
        <f t="shared" ca="1" si="17"/>
        <v>2</v>
      </c>
      <c r="BO15" s="7">
        <v>250</v>
      </c>
      <c r="BP15" s="7">
        <v>100</v>
      </c>
      <c r="BV15" s="12">
        <f>_xlfn.IFNA(IF(VLOOKUP(M15,'Driver sheet'!A:I,9,FALSE)&lt;&gt;"",1+(VLOOKUP(M15,'Driver sheet'!A:I,9,FALSE)-3)*Beschikbaarheid!$P$18,1),"")</f>
        <v>1.05</v>
      </c>
      <c r="BW15" s="12">
        <f t="shared" si="18"/>
        <v>1.05</v>
      </c>
      <c r="DC15" s="7" t="s">
        <v>86</v>
      </c>
    </row>
    <row r="16" spans="1:107" x14ac:dyDescent="0.25">
      <c r="A16" s="18" t="str">
        <f>IF(B16&lt;&gt;"",_xlfn.IFNA(IF(VLOOKUP(B16,Beschikbaarheid!B:K,10,FALSE)=1,"TRUE","FALSE"),""),"")</f>
        <v>TRUE</v>
      </c>
      <c r="B16" s="10" t="s">
        <v>116</v>
      </c>
      <c r="C16" s="10">
        <v>713</v>
      </c>
      <c r="D16" s="7">
        <v>7.6</v>
      </c>
      <c r="E16" s="7">
        <v>11420</v>
      </c>
      <c r="F16" s="10" t="str">
        <f ca="1">_xlfn.IFNA(IF(VLOOKUP(B16,Beschikbaarheid!B:M,12,FALSE)&lt;&gt;"",VLOOKUP(B16,Beschikbaarheid!B:M,12,FALSE),""),"")</f>
        <v>DL GEEL</v>
      </c>
      <c r="G16" s="4" t="str">
        <f t="shared" ca="1" si="0"/>
        <v>4-DL GEEL</v>
      </c>
      <c r="H16" s="9">
        <v>1.1060000000000001</v>
      </c>
      <c r="J16" s="9">
        <v>30.73</v>
      </c>
      <c r="K16" s="9" t="s">
        <v>412</v>
      </c>
      <c r="L16" s="9" t="s">
        <v>85</v>
      </c>
      <c r="M16" s="12" t="str">
        <f>_xlfn.IFNA(VLOOKUP(B16,Beschikbaarheid!B:C,2,FALSE)&amp;"","")</f>
        <v xml:space="preserve">PATRICK VERSTAPPEN </v>
      </c>
      <c r="N16" s="4" t="str">
        <f>_xlfn.IFNA(IF(VLOOKUP(M16,'Driver sheet'!A:F,6,FALSE)&lt;&gt;0,VLOOKUP(M16,'Driver sheet'!A:F,6,FALSE),""),"")</f>
        <v>Kempen-Limburg</v>
      </c>
      <c r="O16" s="12">
        <f ca="1">IF(M16&lt;&gt;"",
    IF(OR(B16="1UHJ811", B16="1CYK509", B16="1UHL902"),
        999,
        _xlfn.IFNA(IF(VLOOKUP(M16, Beschikbaarheid!C:F, 4, FALSE)="ADR", 25000, 999), 999)
    ),
"")</f>
        <v>999</v>
      </c>
      <c r="R16" s="12" t="str">
        <f t="shared" ca="1" si="4"/>
        <v>DL GEEL</v>
      </c>
      <c r="S16" s="11" t="str">
        <f t="shared" ca="1" si="1"/>
        <v>HAGELBERG 12</v>
      </c>
      <c r="T16" s="11" t="str">
        <f t="shared" ca="1" si="2"/>
        <v>OLEN</v>
      </c>
      <c r="U16" s="7" t="str">
        <f t="shared" ca="1" si="3"/>
        <v>2440</v>
      </c>
      <c r="V16" s="11" t="str">
        <f t="shared" ca="1" si="5"/>
        <v>BE</v>
      </c>
      <c r="W16" s="12" t="str">
        <f t="shared" ca="1" si="6"/>
        <v>HAGELBERG 12</v>
      </c>
      <c r="X16" s="4" t="str">
        <f t="shared" si="7"/>
        <v>TRUE</v>
      </c>
      <c r="Y16" s="12" t="str">
        <f t="shared" ca="1" si="8"/>
        <v>DL GEEL</v>
      </c>
      <c r="Z16" s="12" t="str">
        <f t="shared" ca="1" si="9"/>
        <v>DL GEEL</v>
      </c>
      <c r="AA16" s="12" t="str">
        <f t="shared" ca="1" si="10"/>
        <v>HAGELBERG 12</v>
      </c>
      <c r="AB16" s="12" t="str">
        <f t="shared" ca="1" si="11"/>
        <v>OLEN</v>
      </c>
      <c r="AC16" s="12" t="str">
        <f t="shared" ca="1" si="12"/>
        <v>2440</v>
      </c>
      <c r="AD16" s="12" t="str">
        <f t="shared" ca="1" si="13"/>
        <v>BE</v>
      </c>
      <c r="AH16" s="4" t="str">
        <f t="shared" si="14"/>
        <v>TRUE</v>
      </c>
      <c r="AJ16" s="5">
        <f ca="1">_xlfn.IFNA(VLOOKUP(M16,Beschikbaarheid!C:I,6,FALSE),"")</f>
        <v>0.25</v>
      </c>
      <c r="AK16" s="5">
        <f ca="1">_xlfn.IFNA(IF(VLOOKUP(M16,Beschikbaarheid!C:I,7,FALSE)=0,AJ16,VLOOKUP(M16,Beschikbaarheid!C:I,7,FALSE)),"")</f>
        <v>0.3125</v>
      </c>
      <c r="AL16" s="15" t="str">
        <f>_xlfn.IFNA(IF(VLOOKUP(M16,Table1[[Driver]:[Einde tijd]],8,FALSE)&lt;&gt;"",VLOOKUP(M16,Table1[[Driver]:[Einde tijd]],8,FALSE),""),"")</f>
        <v/>
      </c>
      <c r="AN16" s="6">
        <f>IF(M16&lt;&gt;"",IF(AL16&lt;&gt;"","",VLOOKUP(M16,'Driver sheet'!A:K,10,FALSE)),"")</f>
        <v>0.47916666666666669</v>
      </c>
      <c r="AO16" s="12" t="b">
        <f>IF(VLOOKUP(B16,Beschikbaarheid!B:N,13,FALSE)="ja",TRUE,FALSE)</f>
        <v>1</v>
      </c>
      <c r="AP16" s="8">
        <f t="shared" si="15"/>
        <v>0.33333333333333331</v>
      </c>
      <c r="AR16" s="12">
        <f t="shared" si="16"/>
        <v>30.73</v>
      </c>
      <c r="BE16" s="1">
        <f>_xlfn.IFNA(IF(VLOOKUP(M16,Beschikbaarheid!C:L,10,FALSE)&lt;&gt;"",Beschikbaarheid!$P$12-0.75/24,Beschikbaarheid!$P$12),1/24)</f>
        <v>4.1666666666666664E-2</v>
      </c>
      <c r="BF16" s="1">
        <f>Beschikbaarheid!$P$13</f>
        <v>2.0833333333333332E-2</v>
      </c>
      <c r="BG16" s="1">
        <f>Beschikbaarheid!$P$15</f>
        <v>4.1666666666666664E-2</v>
      </c>
      <c r="BJ16" s="12">
        <f t="shared" ca="1" si="17"/>
        <v>2</v>
      </c>
      <c r="BO16" s="7">
        <v>250</v>
      </c>
      <c r="BP16" s="7">
        <v>100</v>
      </c>
      <c r="BV16" s="12">
        <f>_xlfn.IFNA(IF(VLOOKUP(M16,'Driver sheet'!A:I,9,FALSE)&lt;&gt;"",1+(VLOOKUP(M16,'Driver sheet'!A:I,9,FALSE)-3)*Beschikbaarheid!$P$18,1),"")</f>
        <v>1</v>
      </c>
      <c r="BW16" s="12">
        <f t="shared" si="18"/>
        <v>1</v>
      </c>
      <c r="DC16" s="7" t="s">
        <v>86</v>
      </c>
    </row>
    <row r="17" spans="1:107" x14ac:dyDescent="0.25">
      <c r="A17" s="18" t="str">
        <f>IF(B17&lt;&gt;"",_xlfn.IFNA(IF(VLOOKUP(B17,Beschikbaarheid!B:K,10,FALSE)=1,"TRUE","FALSE"),""),"")</f>
        <v>TRUE</v>
      </c>
      <c r="B17" s="10" t="s">
        <v>118</v>
      </c>
      <c r="C17" s="10">
        <v>738</v>
      </c>
      <c r="D17" s="7">
        <v>7.6</v>
      </c>
      <c r="E17" s="7">
        <v>12020</v>
      </c>
      <c r="F17" s="10" t="str">
        <f ca="1">_xlfn.IFNA(IF(VLOOKUP(B17,Beschikbaarheid!B:M,12,FALSE)&lt;&gt;"",VLOOKUP(B17,Beschikbaarheid!B:M,12,FALSE),""),"")</f>
        <v>DL GEEL</v>
      </c>
      <c r="G17" s="4" t="str">
        <f t="shared" ca="1" si="0"/>
        <v>4-DL GEEL</v>
      </c>
      <c r="H17" s="9">
        <v>1.1060000000000001</v>
      </c>
      <c r="J17" s="9">
        <v>30.73</v>
      </c>
      <c r="K17" s="9" t="s">
        <v>412</v>
      </c>
      <c r="L17" s="9" t="s">
        <v>110</v>
      </c>
      <c r="M17" s="12" t="str">
        <f>_xlfn.IFNA(VLOOKUP(B17,Beschikbaarheid!B:C,2,FALSE)&amp;"","")</f>
        <v xml:space="preserve">DRIESSEN BOUDEWIJN </v>
      </c>
      <c r="N17" s="4" t="str">
        <f>_xlfn.IFNA(IF(VLOOKUP(M17,'Driver sheet'!A:F,6,FALSE)&lt;&gt;0,VLOOKUP(M17,'Driver sheet'!A:F,6,FALSE),""),"")</f>
        <v/>
      </c>
      <c r="O17" s="12">
        <f ca="1">IF(M17&lt;&gt;"",
    IF(OR(B17="1UHJ811", B17="1CYK509", B17="1UHL902"),
        999,
        _xlfn.IFNA(IF(VLOOKUP(M17, Beschikbaarheid!C:F, 4, FALSE)="ADR", 25000, 999), 999)
    ),
"")</f>
        <v>999</v>
      </c>
      <c r="R17" s="12" t="str">
        <f t="shared" ca="1" si="4"/>
        <v>DL GEEL</v>
      </c>
      <c r="S17" s="11" t="str">
        <f t="shared" ca="1" si="1"/>
        <v>HAGELBERG 12</v>
      </c>
      <c r="T17" s="11" t="str">
        <f t="shared" ca="1" si="2"/>
        <v>OLEN</v>
      </c>
      <c r="U17" s="7" t="str">
        <f t="shared" ca="1" si="3"/>
        <v>2440</v>
      </c>
      <c r="V17" s="11" t="str">
        <f t="shared" ca="1" si="5"/>
        <v>BE</v>
      </c>
      <c r="W17" s="12" t="str">
        <f t="shared" ca="1" si="6"/>
        <v>HAGELBERG 12</v>
      </c>
      <c r="X17" s="4" t="str">
        <f t="shared" si="7"/>
        <v>TRUE</v>
      </c>
      <c r="Y17" s="12" t="str">
        <f t="shared" ca="1" si="8"/>
        <v>DL GEEL</v>
      </c>
      <c r="Z17" s="12" t="str">
        <f t="shared" ca="1" si="9"/>
        <v>DL GEEL</v>
      </c>
      <c r="AA17" s="12" t="str">
        <f t="shared" ca="1" si="10"/>
        <v>HAGELBERG 12</v>
      </c>
      <c r="AB17" s="12" t="str">
        <f t="shared" ca="1" si="11"/>
        <v>OLEN</v>
      </c>
      <c r="AC17" s="12" t="str">
        <f t="shared" ca="1" si="12"/>
        <v>2440</v>
      </c>
      <c r="AD17" s="12" t="str">
        <f t="shared" ca="1" si="13"/>
        <v>BE</v>
      </c>
      <c r="AH17" s="4" t="str">
        <f t="shared" si="14"/>
        <v>TRUE</v>
      </c>
      <c r="AJ17" s="5">
        <f ca="1">_xlfn.IFNA(VLOOKUP(M17,Beschikbaarheid!C:I,6,FALSE),"")</f>
        <v>0.22916666666666666</v>
      </c>
      <c r="AK17" s="5">
        <f ca="1">_xlfn.IFNA(IF(VLOOKUP(M17,Beschikbaarheid!C:I,7,FALSE)=0,AJ17,VLOOKUP(M17,Beschikbaarheid!C:I,7,FALSE)),"")</f>
        <v>0.3125</v>
      </c>
      <c r="AL17" s="15" t="str">
        <f>_xlfn.IFNA(IF(VLOOKUP(M17,Table1[[Driver]:[Einde tijd]],8,FALSE)&lt;&gt;"",VLOOKUP(M17,Table1[[Driver]:[Einde tijd]],8,FALSE),""),"")</f>
        <v/>
      </c>
      <c r="AN17" s="6">
        <f>IF(M17&lt;&gt;"",IF(AL17&lt;&gt;"","",VLOOKUP(M17,'Driver sheet'!A:K,10,FALSE)),"")</f>
        <v>0.47916666666666669</v>
      </c>
      <c r="AO17" s="12" t="b">
        <f>IF(VLOOKUP(B17,Beschikbaarheid!B:N,13,FALSE)="ja",TRUE,FALSE)</f>
        <v>1</v>
      </c>
      <c r="AP17" s="8">
        <f t="shared" si="15"/>
        <v>0.33333333333333331</v>
      </c>
      <c r="AR17" s="12">
        <f t="shared" si="16"/>
        <v>30.73</v>
      </c>
      <c r="BE17" s="1">
        <f>_xlfn.IFNA(IF(VLOOKUP(M17,Beschikbaarheid!C:L,10,FALSE)&lt;&gt;"",Beschikbaarheid!$P$12-0.75/24,Beschikbaarheid!$P$12),1/24)</f>
        <v>4.1666666666666664E-2</v>
      </c>
      <c r="BF17" s="1">
        <f>Beschikbaarheid!$P$13</f>
        <v>2.0833333333333332E-2</v>
      </c>
      <c r="BG17" s="1">
        <f>Beschikbaarheid!$P$15</f>
        <v>4.1666666666666664E-2</v>
      </c>
      <c r="BJ17" s="12">
        <f t="shared" ca="1" si="17"/>
        <v>2</v>
      </c>
      <c r="BO17" s="7">
        <v>250</v>
      </c>
      <c r="BP17" s="7">
        <v>100</v>
      </c>
      <c r="BV17" s="12">
        <f>_xlfn.IFNA(IF(VLOOKUP(M17,'Driver sheet'!A:I,9,FALSE)&lt;&gt;"",1+(VLOOKUP(M17,'Driver sheet'!A:I,9,FALSE)-3)*Beschikbaarheid!$P$18,1),"")</f>
        <v>1.05</v>
      </c>
      <c r="BW17" s="12">
        <f t="shared" si="18"/>
        <v>1.05</v>
      </c>
      <c r="DC17" s="7" t="s">
        <v>86</v>
      </c>
    </row>
    <row r="18" spans="1:107" x14ac:dyDescent="0.25">
      <c r="A18" s="18" t="str">
        <f>IF(B18&lt;&gt;"",_xlfn.IFNA(IF(VLOOKUP(B18,Beschikbaarheid!B:K,10,FALSE)=1,"TRUE","FALSE"),""),"")</f>
        <v>TRUE</v>
      </c>
      <c r="B18" s="10" t="s">
        <v>120</v>
      </c>
      <c r="C18" s="10">
        <v>209</v>
      </c>
      <c r="D18" s="7">
        <v>5.5</v>
      </c>
      <c r="E18" s="7">
        <v>10286</v>
      </c>
      <c r="F18" s="10" t="str">
        <f ca="1">_xlfn.IFNA(IF(VLOOKUP(B18,Beschikbaarheid!B:M,12,FALSE)&lt;&gt;"",VLOOKUP(B18,Beschikbaarheid!B:M,12,FALSE),""),"")</f>
        <v>DL GEEL</v>
      </c>
      <c r="G18" s="4" t="str">
        <f t="shared" ca="1" si="0"/>
        <v>4-DL GEEL</v>
      </c>
      <c r="H18" s="9">
        <v>1.1060000000000001</v>
      </c>
      <c r="J18" s="9">
        <v>30.73</v>
      </c>
      <c r="K18" s="9" t="s">
        <v>412</v>
      </c>
      <c r="L18" s="9" t="s">
        <v>115</v>
      </c>
      <c r="M18" s="12" t="str">
        <f>_xlfn.IFNA(VLOOKUP(B18,Beschikbaarheid!B:C,2,FALSE)&amp;"","")</f>
        <v>NICO KRESHNIK</v>
      </c>
      <c r="N18" s="4" t="str">
        <f>_xlfn.IFNA(IF(VLOOKUP(M18,'Driver sheet'!A:F,6,FALSE)&lt;&gt;0,VLOOKUP(M18,'Driver sheet'!A:F,6,FALSE),""),"")</f>
        <v>Antwerpen-Kempen-Brabant-Limburg</v>
      </c>
      <c r="O18" s="12">
        <f>IF(M18&lt;&gt;"",
    IF(OR(B18="1UHJ811", B18="1CYK509", B18="1UHL902"),
        999,
        _xlfn.IFNA(IF(VLOOKUP(M18, Beschikbaarheid!C:F, 4, FALSE)="ADR", 25000, 999), 999)
    ),
"")</f>
        <v>999</v>
      </c>
      <c r="R18" s="12" t="str">
        <f t="shared" ca="1" si="4"/>
        <v>DL GEEL</v>
      </c>
      <c r="S18" s="11" t="str">
        <f t="shared" ca="1" si="1"/>
        <v>HAGELBERG 12</v>
      </c>
      <c r="T18" s="11" t="str">
        <f t="shared" ca="1" si="2"/>
        <v>OLEN</v>
      </c>
      <c r="U18" s="7" t="str">
        <f t="shared" ca="1" si="3"/>
        <v>2440</v>
      </c>
      <c r="V18" s="11" t="str">
        <f t="shared" ca="1" si="5"/>
        <v>BE</v>
      </c>
      <c r="W18" s="12" t="str">
        <f t="shared" ca="1" si="6"/>
        <v>HAGELBERG 12</v>
      </c>
      <c r="X18" s="4" t="str">
        <f t="shared" si="7"/>
        <v>TRUE</v>
      </c>
      <c r="Y18" s="12" t="str">
        <f t="shared" ca="1" si="8"/>
        <v>DL GEEL</v>
      </c>
      <c r="Z18" s="12" t="str">
        <f t="shared" ca="1" si="9"/>
        <v>DL GEEL</v>
      </c>
      <c r="AA18" s="12" t="str">
        <f t="shared" ca="1" si="10"/>
        <v>HAGELBERG 12</v>
      </c>
      <c r="AB18" s="12" t="str">
        <f t="shared" ca="1" si="11"/>
        <v>OLEN</v>
      </c>
      <c r="AC18" s="12" t="str">
        <f t="shared" ca="1" si="12"/>
        <v>2440</v>
      </c>
      <c r="AD18" s="12" t="str">
        <f t="shared" ca="1" si="13"/>
        <v>BE</v>
      </c>
      <c r="AH18" s="4" t="str">
        <f t="shared" si="14"/>
        <v>TRUE</v>
      </c>
      <c r="AJ18" s="5">
        <f ca="1">_xlfn.IFNA(VLOOKUP(M18,Beschikbaarheid!C:I,6,FALSE),"")</f>
        <v>0.22916666666666666</v>
      </c>
      <c r="AK18" s="5">
        <f ca="1">_xlfn.IFNA(IF(VLOOKUP(M18,Beschikbaarheid!C:I,7,FALSE)=0,AJ18,VLOOKUP(M18,Beschikbaarheid!C:I,7,FALSE)),"")</f>
        <v>0.3125</v>
      </c>
      <c r="AL18" s="15" t="str">
        <f>_xlfn.IFNA(IF(VLOOKUP(M18,Table1[[Driver]:[Einde tijd]],8,FALSE)&lt;&gt;"",VLOOKUP(M18,Table1[[Driver]:[Einde tijd]],8,FALSE),""),"")</f>
        <v/>
      </c>
      <c r="AN18" s="6">
        <f>IF(M18&lt;&gt;"",IF(AL18&lt;&gt;"","",VLOOKUP(M18,'Driver sheet'!A:K,10,FALSE)),"")</f>
        <v>0.47916666666666669</v>
      </c>
      <c r="AO18" s="12" t="b">
        <f>IF(VLOOKUP(B18,Beschikbaarheid!B:N,13,FALSE)="ja",TRUE,FALSE)</f>
        <v>1</v>
      </c>
      <c r="AP18" s="8">
        <f t="shared" si="15"/>
        <v>0.33333333333333331</v>
      </c>
      <c r="AR18" s="12">
        <f t="shared" si="16"/>
        <v>30.73</v>
      </c>
      <c r="BE18" s="1">
        <f>_xlfn.IFNA(IF(VLOOKUP(M18,Beschikbaarheid!C:L,10,FALSE)&lt;&gt;"",Beschikbaarheid!$P$12-0.75/24,Beschikbaarheid!$P$12),1/24)</f>
        <v>4.1666666666666664E-2</v>
      </c>
      <c r="BF18" s="1">
        <f>Beschikbaarheid!$P$13</f>
        <v>2.0833333333333332E-2</v>
      </c>
      <c r="BG18" s="1">
        <f>Beschikbaarheid!$P$15</f>
        <v>4.1666666666666664E-2</v>
      </c>
      <c r="BJ18" s="12">
        <f t="shared" ca="1" si="17"/>
        <v>2</v>
      </c>
      <c r="BO18" s="7">
        <v>250</v>
      </c>
      <c r="BP18" s="7">
        <v>100</v>
      </c>
      <c r="BV18" s="12">
        <f>_xlfn.IFNA(IF(VLOOKUP(M18,'Driver sheet'!A:I,9,FALSE)&lt;&gt;"",1+(VLOOKUP(M18,'Driver sheet'!A:I,9,FALSE)-3)*Beschikbaarheid!$P$18,1),"")</f>
        <v>1.05</v>
      </c>
      <c r="BW18" s="12">
        <f t="shared" si="18"/>
        <v>1.05</v>
      </c>
      <c r="DC18" s="7" t="s">
        <v>86</v>
      </c>
    </row>
    <row r="19" spans="1:107" x14ac:dyDescent="0.25">
      <c r="A19" s="18" t="str">
        <f>IF(B19&lt;&gt;"",_xlfn.IFNA(IF(VLOOKUP(B19,Beschikbaarheid!B:K,10,FALSE)=1,"TRUE","FALSE"),""),"")</f>
        <v>TRUE</v>
      </c>
      <c r="B19" s="10" t="s">
        <v>122</v>
      </c>
      <c r="C19" s="10">
        <v>735</v>
      </c>
      <c r="D19" s="7">
        <v>10.4</v>
      </c>
      <c r="E19" s="7">
        <v>25000</v>
      </c>
      <c r="F19" s="10" t="str">
        <f ca="1">_xlfn.IFNA(IF(VLOOKUP(B19,Beschikbaarheid!B:M,12,FALSE)&lt;&gt;"",VLOOKUP(B19,Beschikbaarheid!B:M,12,FALSE),""),"")</f>
        <v>DL GEEL</v>
      </c>
      <c r="G19" s="4" t="str">
        <f t="shared" ref="G19:G35" ca="1" si="19">5&amp;"-"&amp;F19</f>
        <v>5-DL GEEL</v>
      </c>
      <c r="H19" s="9">
        <v>0.90900000000000003</v>
      </c>
      <c r="J19" s="9">
        <v>30.73</v>
      </c>
      <c r="K19" s="9" t="s">
        <v>412</v>
      </c>
      <c r="L19" s="9" t="s">
        <v>124</v>
      </c>
      <c r="M19" s="12" t="str">
        <f>_xlfn.IFNA(VLOOKUP(B19,Beschikbaarheid!B:C,2,FALSE)&amp;"","")</f>
        <v>STEFAN VAN DER ZWAN</v>
      </c>
      <c r="N19" s="4" t="str">
        <f>_xlfn.IFNA(IF(VLOOKUP(M19,'Driver sheet'!A:F,6,FALSE)&lt;&gt;0,VLOOKUP(M19,'Driver sheet'!A:F,6,FALSE),""),"")</f>
        <v>Wallonie</v>
      </c>
      <c r="O19" s="12">
        <f ca="1">IF(M19&lt;&gt;"",
    IF(OR(B19="1UHJ811", B19="1CYK509", B19="1UHL902"),
        999,
        _xlfn.IFNA(IF(VLOOKUP(M19, Beschikbaarheid!C:F, 4, FALSE)="ADR", 25000, 999), 999)
    ),
"")</f>
        <v>25000</v>
      </c>
      <c r="R19" s="12" t="str">
        <f t="shared" ca="1" si="4"/>
        <v>DL GEEL</v>
      </c>
      <c r="S19" s="11" t="str">
        <f t="shared" ca="1" si="1"/>
        <v>HAGELBERG 12</v>
      </c>
      <c r="T19" s="11" t="str">
        <f t="shared" ca="1" si="2"/>
        <v>OLEN</v>
      </c>
      <c r="U19" s="7" t="str">
        <f t="shared" ca="1" si="3"/>
        <v>2440</v>
      </c>
      <c r="V19" s="11" t="str">
        <f t="shared" ca="1" si="5"/>
        <v>BE</v>
      </c>
      <c r="W19" s="12" t="str">
        <f t="shared" ca="1" si="6"/>
        <v>HAGELBERG 12</v>
      </c>
      <c r="X19" s="4" t="str">
        <f t="shared" si="7"/>
        <v>TRUE</v>
      </c>
      <c r="Y19" s="12" t="str">
        <f t="shared" ca="1" si="8"/>
        <v>DL GEEL</v>
      </c>
      <c r="Z19" s="12" t="str">
        <f t="shared" ca="1" si="9"/>
        <v>DL GEEL</v>
      </c>
      <c r="AA19" s="12" t="str">
        <f t="shared" ca="1" si="10"/>
        <v>HAGELBERG 12</v>
      </c>
      <c r="AB19" s="12" t="str">
        <f t="shared" ca="1" si="11"/>
        <v>OLEN</v>
      </c>
      <c r="AC19" s="12" t="str">
        <f t="shared" ca="1" si="12"/>
        <v>2440</v>
      </c>
      <c r="AD19" s="12" t="str">
        <f t="shared" ca="1" si="13"/>
        <v>BE</v>
      </c>
      <c r="AH19" s="4" t="str">
        <f t="shared" si="14"/>
        <v>TRUE</v>
      </c>
      <c r="AJ19" s="5">
        <f ca="1">_xlfn.IFNA(VLOOKUP(M19,Beschikbaarheid!C:I,6,FALSE),"")</f>
        <v>0.22916666666666666</v>
      </c>
      <c r="AK19" s="5">
        <f ca="1">_xlfn.IFNA(IF(VLOOKUP(M19,Beschikbaarheid!C:I,7,FALSE)=0,AJ19,VLOOKUP(M19,Beschikbaarheid!C:I,7,FALSE)),"")</f>
        <v>0.3125</v>
      </c>
      <c r="AL19" s="15" t="str">
        <f>_xlfn.IFNA(IF(VLOOKUP(M19,Table1[[Driver]:[Einde tijd]],8,FALSE)&lt;&gt;"",VLOOKUP(M19,Table1[[Driver]:[Einde tijd]],8,FALSE),""),"")</f>
        <v/>
      </c>
      <c r="AN19" s="6">
        <f>IF(M19&lt;&gt;"",IF(AL19&lt;&gt;"","",VLOOKUP(M19,'Driver sheet'!A:K,10,FALSE)),"")</f>
        <v>0.47916666666666669</v>
      </c>
      <c r="AO19" s="12" t="b">
        <f>IF(VLOOKUP(B19,Beschikbaarheid!B:N,13,FALSE)="ja",TRUE,FALSE)</f>
        <v>1</v>
      </c>
      <c r="AP19" s="8">
        <f t="shared" si="15"/>
        <v>0.33333333333333331</v>
      </c>
      <c r="AR19" s="12">
        <f t="shared" si="16"/>
        <v>30.73</v>
      </c>
      <c r="BE19" s="1">
        <f>_xlfn.IFNA(IF(VLOOKUP(M19,Beschikbaarheid!C:L,10,FALSE)&lt;&gt;"",Beschikbaarheid!$P$12-0.75/24,Beschikbaarheid!$P$12),1/24)</f>
        <v>4.1666666666666664E-2</v>
      </c>
      <c r="BF19" s="1">
        <f>Beschikbaarheid!$P$13</f>
        <v>2.0833333333333332E-2</v>
      </c>
      <c r="BG19" s="1">
        <f>Beschikbaarheid!$P$15</f>
        <v>4.1666666666666664E-2</v>
      </c>
      <c r="BJ19" s="12">
        <f t="shared" ca="1" si="17"/>
        <v>2</v>
      </c>
      <c r="BO19" s="7">
        <v>250</v>
      </c>
      <c r="BP19" s="7">
        <v>100</v>
      </c>
      <c r="BV19" s="12">
        <f>_xlfn.IFNA(IF(VLOOKUP(M19,'Driver sheet'!A:I,9,FALSE)&lt;&gt;"",1+(VLOOKUP(M19,'Driver sheet'!A:I,9,FALSE)-3)*Beschikbaarheid!$P$18,1),"")</f>
        <v>1</v>
      </c>
      <c r="BW19" s="12">
        <f t="shared" si="18"/>
        <v>1</v>
      </c>
      <c r="DC19" s="7" t="s">
        <v>86</v>
      </c>
    </row>
    <row r="20" spans="1:107" x14ac:dyDescent="0.25">
      <c r="A20" s="18" t="str">
        <f>IF(B20&lt;&gt;"",_xlfn.IFNA(IF(VLOOKUP(B20,Beschikbaarheid!B:K,10,FALSE)=1,"TRUE","FALSE"),""),"")</f>
        <v>TRUE</v>
      </c>
      <c r="B20" s="10" t="s">
        <v>125</v>
      </c>
      <c r="C20" s="10">
        <v>729</v>
      </c>
      <c r="D20" s="7">
        <v>10.4</v>
      </c>
      <c r="E20" s="7">
        <v>25000</v>
      </c>
      <c r="F20" s="10" t="str">
        <f ca="1">_xlfn.IFNA(IF(VLOOKUP(B20,Beschikbaarheid!B:M,12,FALSE)&lt;&gt;"",VLOOKUP(B20,Beschikbaarheid!B:M,12,FALSE),""),"")</f>
        <v>DL GEEL</v>
      </c>
      <c r="G20" s="4" t="str">
        <f t="shared" ca="1" si="19"/>
        <v>5-DL GEEL</v>
      </c>
      <c r="H20" s="9">
        <v>0.90900000000000003</v>
      </c>
      <c r="J20" s="9">
        <v>30.73</v>
      </c>
      <c r="K20" s="9" t="s">
        <v>412</v>
      </c>
      <c r="L20" s="9" t="s">
        <v>124</v>
      </c>
      <c r="M20" s="12" t="str">
        <f>_xlfn.IFNA(VLOOKUP(B20,Beschikbaarheid!B:C,2,FALSE)&amp;"","")</f>
        <v>MARC NUYTKENS</v>
      </c>
      <c r="N20" s="4" t="str">
        <f>_xlfn.IFNA(IF(VLOOKUP(M20,'Driver sheet'!A:F,6,FALSE)&lt;&gt;0,VLOOKUP(M20,'Driver sheet'!A:F,6,FALSE),""),"")</f>
        <v>Kempen-Brabant</v>
      </c>
      <c r="O20" s="12">
        <f ca="1">IF(M20&lt;&gt;"",
    IF(OR(B20="1UHJ811", B20="1CYK509", B20="1UHL902"),
        999,
        _xlfn.IFNA(IF(VLOOKUP(M20, Beschikbaarheid!C:F, 4, FALSE)="ADR", 25000, 999), 999)
    ),
"")</f>
        <v>999</v>
      </c>
      <c r="R20" s="12" t="str">
        <f t="shared" ca="1" si="4"/>
        <v>DL GEEL</v>
      </c>
      <c r="S20" s="11" t="str">
        <f t="shared" ca="1" si="1"/>
        <v>HAGELBERG 12</v>
      </c>
      <c r="T20" s="11" t="str">
        <f t="shared" ca="1" si="2"/>
        <v>OLEN</v>
      </c>
      <c r="U20" s="7" t="str">
        <f t="shared" ca="1" si="3"/>
        <v>2440</v>
      </c>
      <c r="V20" s="11" t="str">
        <f t="shared" ca="1" si="5"/>
        <v>BE</v>
      </c>
      <c r="W20" s="12" t="str">
        <f t="shared" ca="1" si="6"/>
        <v>HAGELBERG 12</v>
      </c>
      <c r="X20" s="4" t="str">
        <f t="shared" si="7"/>
        <v>TRUE</v>
      </c>
      <c r="Y20" s="12" t="str">
        <f t="shared" ca="1" si="8"/>
        <v>DL GEEL</v>
      </c>
      <c r="Z20" s="12" t="str">
        <f t="shared" ca="1" si="9"/>
        <v>DL GEEL</v>
      </c>
      <c r="AA20" s="12" t="str">
        <f t="shared" ca="1" si="10"/>
        <v>HAGELBERG 12</v>
      </c>
      <c r="AB20" s="12" t="str">
        <f t="shared" ca="1" si="11"/>
        <v>OLEN</v>
      </c>
      <c r="AC20" s="12" t="str">
        <f t="shared" ca="1" si="12"/>
        <v>2440</v>
      </c>
      <c r="AD20" s="12" t="str">
        <f t="shared" ca="1" si="13"/>
        <v>BE</v>
      </c>
      <c r="AH20" s="4" t="str">
        <f t="shared" si="14"/>
        <v>TRUE</v>
      </c>
      <c r="AJ20" s="5">
        <f ca="1">_xlfn.IFNA(VLOOKUP(M20,Beschikbaarheid!C:I,6,FALSE),"")</f>
        <v>0.22916666666666666</v>
      </c>
      <c r="AK20" s="5">
        <f ca="1">_xlfn.IFNA(IF(VLOOKUP(M20,Beschikbaarheid!C:I,7,FALSE)=0,AJ20,VLOOKUP(M20,Beschikbaarheid!C:I,7,FALSE)),"")</f>
        <v>0.3125</v>
      </c>
      <c r="AL20" s="15" t="str">
        <f>_xlfn.IFNA(IF(VLOOKUP(M20,Table1[[Driver]:[Einde tijd]],8,FALSE)&lt;&gt;"",VLOOKUP(M20,Table1[[Driver]:[Einde tijd]],8,FALSE),""),"")</f>
        <v/>
      </c>
      <c r="AN20" s="6">
        <f>IF(M20&lt;&gt;"",IF(AL20&lt;&gt;"","",VLOOKUP(M20,'Driver sheet'!A:K,10,FALSE)),"")</f>
        <v>0.47916666666666669</v>
      </c>
      <c r="AO20" s="12" t="b">
        <f>IF(VLOOKUP(B20,Beschikbaarheid!B:N,13,FALSE)="ja",TRUE,FALSE)</f>
        <v>1</v>
      </c>
      <c r="AP20" s="8">
        <f t="shared" si="15"/>
        <v>0.33333333333333331</v>
      </c>
      <c r="AR20" s="12">
        <f t="shared" si="16"/>
        <v>30.73</v>
      </c>
      <c r="BE20" s="1">
        <f>_xlfn.IFNA(IF(VLOOKUP(M20,Beschikbaarheid!C:L,10,FALSE)&lt;&gt;"",Beschikbaarheid!$P$12-0.75/24,Beschikbaarheid!$P$12),1/24)</f>
        <v>4.1666666666666664E-2</v>
      </c>
      <c r="BF20" s="1">
        <f>Beschikbaarheid!$P$13</f>
        <v>2.0833333333333332E-2</v>
      </c>
      <c r="BG20" s="1">
        <f>Beschikbaarheid!$P$15</f>
        <v>4.1666666666666664E-2</v>
      </c>
      <c r="BJ20" s="12">
        <f t="shared" ca="1" si="17"/>
        <v>2</v>
      </c>
      <c r="BO20" s="7">
        <v>250</v>
      </c>
      <c r="BP20" s="7">
        <v>100</v>
      </c>
      <c r="BV20" s="12">
        <f>_xlfn.IFNA(IF(VLOOKUP(M20,'Driver sheet'!A:I,9,FALSE)&lt;&gt;"",1+(VLOOKUP(M20,'Driver sheet'!A:I,9,FALSE)-3)*Beschikbaarheid!$P$18,1),"")</f>
        <v>1</v>
      </c>
      <c r="BW20" s="12">
        <f t="shared" si="18"/>
        <v>1</v>
      </c>
      <c r="DC20" s="7" t="s">
        <v>86</v>
      </c>
    </row>
    <row r="21" spans="1:107" x14ac:dyDescent="0.25">
      <c r="A21" s="18" t="str">
        <f>IF(B21&lt;&gt;"",_xlfn.IFNA(IF(VLOOKUP(B21,Beschikbaarheid!B:K,10,FALSE)=1,"TRUE","FALSE"),""),"")</f>
        <v>TRUE</v>
      </c>
      <c r="B21" s="10" t="s">
        <v>127</v>
      </c>
      <c r="C21" s="10">
        <v>522</v>
      </c>
      <c r="D21" s="7">
        <v>10.4</v>
      </c>
      <c r="E21" s="7">
        <v>25000</v>
      </c>
      <c r="F21" s="10" t="str">
        <f ca="1">_xlfn.IFNA(IF(VLOOKUP(B21,Beschikbaarheid!B:M,12,FALSE)&lt;&gt;"",VLOOKUP(B21,Beschikbaarheid!B:M,12,FALSE),""),"")</f>
        <v>DL GEEL</v>
      </c>
      <c r="G21" s="4" t="str">
        <f t="shared" ca="1" si="19"/>
        <v>5-DL GEEL</v>
      </c>
      <c r="H21" s="9">
        <v>0.90900000000000003</v>
      </c>
      <c r="J21" s="9">
        <v>30.73</v>
      </c>
      <c r="K21" s="9" t="s">
        <v>412</v>
      </c>
      <c r="L21" s="9" t="s">
        <v>124</v>
      </c>
      <c r="M21" s="12" t="str">
        <f>_xlfn.IFNA(VLOOKUP(B21,Beschikbaarheid!B:C,2,FALSE)&amp;"","")</f>
        <v>VAN VUGT KRIS</v>
      </c>
      <c r="N21" s="4" t="str">
        <f>_xlfn.IFNA(IF(VLOOKUP(M21,'Driver sheet'!A:F,6,FALSE)&lt;&gt;0,VLOOKUP(M21,'Driver sheet'!A:F,6,FALSE),""),"")</f>
        <v>Antwerpen-Kempen-Brabant-Limburg</v>
      </c>
      <c r="O21" s="12">
        <f ca="1">IF(M21&lt;&gt;"",
    IF(OR(B21="1UHJ811", B21="1CYK509", B21="1UHL902"),
        999,
        _xlfn.IFNA(IF(VLOOKUP(M21, Beschikbaarheid!C:F, 4, FALSE)="ADR", 25000, 999), 999)
    ),
"")</f>
        <v>25000</v>
      </c>
      <c r="R21" s="12" t="str">
        <f t="shared" ca="1" si="4"/>
        <v>DL GEEL</v>
      </c>
      <c r="S21" s="11" t="str">
        <f t="shared" ca="1" si="1"/>
        <v>HAGELBERG 12</v>
      </c>
      <c r="T21" s="11" t="str">
        <f t="shared" ca="1" si="2"/>
        <v>OLEN</v>
      </c>
      <c r="U21" s="7" t="str">
        <f t="shared" ca="1" si="3"/>
        <v>2440</v>
      </c>
      <c r="V21" s="11" t="str">
        <f t="shared" ca="1" si="5"/>
        <v>BE</v>
      </c>
      <c r="W21" s="12" t="str">
        <f t="shared" ca="1" si="6"/>
        <v>HAGELBERG 12</v>
      </c>
      <c r="X21" s="4" t="str">
        <f t="shared" si="7"/>
        <v>TRUE</v>
      </c>
      <c r="Y21" s="12" t="str">
        <f t="shared" ca="1" si="8"/>
        <v>DL GEEL</v>
      </c>
      <c r="Z21" s="12" t="str">
        <f t="shared" ca="1" si="9"/>
        <v>DL GEEL</v>
      </c>
      <c r="AA21" s="12" t="str">
        <f t="shared" ca="1" si="10"/>
        <v>HAGELBERG 12</v>
      </c>
      <c r="AB21" s="12" t="str">
        <f t="shared" ca="1" si="11"/>
        <v>OLEN</v>
      </c>
      <c r="AC21" s="12" t="str">
        <f t="shared" ca="1" si="12"/>
        <v>2440</v>
      </c>
      <c r="AD21" s="12" t="str">
        <f t="shared" ca="1" si="13"/>
        <v>BE</v>
      </c>
      <c r="AH21" s="4" t="str">
        <f t="shared" si="14"/>
        <v>TRUE</v>
      </c>
      <c r="AJ21" s="5">
        <f ca="1">_xlfn.IFNA(VLOOKUP(M21,Beschikbaarheid!C:I,6,FALSE),"")</f>
        <v>0.22916666666666666</v>
      </c>
      <c r="AK21" s="5">
        <f ca="1">_xlfn.IFNA(IF(VLOOKUP(M21,Beschikbaarheid!C:I,7,FALSE)=0,AJ21,VLOOKUP(M21,Beschikbaarheid!C:I,7,FALSE)),"")</f>
        <v>0.3125</v>
      </c>
      <c r="AL21" s="15" t="str">
        <f>_xlfn.IFNA(IF(VLOOKUP(M21,Table1[[Driver]:[Einde tijd]],8,FALSE)&lt;&gt;"",VLOOKUP(M21,Table1[[Driver]:[Einde tijd]],8,FALSE),""),"")</f>
        <v/>
      </c>
      <c r="AN21" s="6">
        <f>IF(M21&lt;&gt;"",IF(AL21&lt;&gt;"","",VLOOKUP(M21,'Driver sheet'!A:K,10,FALSE)),"")</f>
        <v>0.47916666666666669</v>
      </c>
      <c r="AO21" s="12" t="b">
        <f>IF(VLOOKUP(B21,Beschikbaarheid!B:N,13,FALSE)="ja",TRUE,FALSE)</f>
        <v>1</v>
      </c>
      <c r="AP21" s="8">
        <f t="shared" si="15"/>
        <v>0.33333333333333331</v>
      </c>
      <c r="AR21" s="12">
        <f t="shared" si="16"/>
        <v>30.73</v>
      </c>
      <c r="BE21" s="1">
        <f>_xlfn.IFNA(IF(VLOOKUP(M21,Beschikbaarheid!C:L,10,FALSE)&lt;&gt;"",Beschikbaarheid!$P$12-0.75/24,Beschikbaarheid!$P$12),1/24)</f>
        <v>4.1666666666666664E-2</v>
      </c>
      <c r="BF21" s="1">
        <f>Beschikbaarheid!$P$13</f>
        <v>2.0833333333333332E-2</v>
      </c>
      <c r="BG21" s="1">
        <f>Beschikbaarheid!$P$15</f>
        <v>4.1666666666666664E-2</v>
      </c>
      <c r="BJ21" s="12">
        <f t="shared" ca="1" si="17"/>
        <v>2</v>
      </c>
      <c r="BO21" s="7">
        <v>250</v>
      </c>
      <c r="BP21" s="7">
        <v>100</v>
      </c>
      <c r="BV21" s="12">
        <f>_xlfn.IFNA(IF(VLOOKUP(M21,'Driver sheet'!A:I,9,FALSE)&lt;&gt;"",1+(VLOOKUP(M21,'Driver sheet'!A:I,9,FALSE)-3)*Beschikbaarheid!$P$18,1),"")</f>
        <v>1</v>
      </c>
      <c r="BW21" s="12">
        <f t="shared" si="18"/>
        <v>1</v>
      </c>
      <c r="DC21" s="7" t="s">
        <v>86</v>
      </c>
    </row>
    <row r="22" spans="1:107" x14ac:dyDescent="0.25">
      <c r="A22" s="18" t="str">
        <f>IF(B22&lt;&gt;"",_xlfn.IFNA(IF(VLOOKUP(B22,Beschikbaarheid!B:K,10,FALSE)=1,"TRUE","FALSE"),""),"")</f>
        <v>TRUE</v>
      </c>
      <c r="B22" s="10" t="s">
        <v>129</v>
      </c>
      <c r="C22" s="10">
        <v>722</v>
      </c>
      <c r="D22" s="7">
        <v>10.4</v>
      </c>
      <c r="E22" s="7">
        <v>25000</v>
      </c>
      <c r="F22" s="10" t="str">
        <f ca="1">_xlfn.IFNA(IF(VLOOKUP(B22,Beschikbaarheid!B:M,12,FALSE)&lt;&gt;"",VLOOKUP(B22,Beschikbaarheid!B:M,12,FALSE),""),"")</f>
        <v>DL GEEL</v>
      </c>
      <c r="G22" s="4" t="str">
        <f t="shared" ca="1" si="19"/>
        <v>5-DL GEEL</v>
      </c>
      <c r="H22" s="9">
        <v>0.90900000000000003</v>
      </c>
      <c r="J22" s="9">
        <v>30.73</v>
      </c>
      <c r="K22" s="9" t="s">
        <v>412</v>
      </c>
      <c r="L22" s="9" t="s">
        <v>124</v>
      </c>
      <c r="M22" s="12" t="str">
        <f>_xlfn.IFNA(VLOOKUP(B22,Beschikbaarheid!B:C,2,FALSE)&amp;"","")</f>
        <v>JO HUYSMANS</v>
      </c>
      <c r="N22" s="4" t="str">
        <f>_xlfn.IFNA(IF(VLOOKUP(M22,'Driver sheet'!A:F,6,FALSE)&lt;&gt;0,VLOOKUP(M22,'Driver sheet'!A:F,6,FALSE),""),"")</f>
        <v>Wallonie</v>
      </c>
      <c r="O22" s="12">
        <f ca="1">IF(M22&lt;&gt;"",
    IF(OR(B22="1UHJ811", B22="1CYK509", B22="1UHL902"),
        999,
        _xlfn.IFNA(IF(VLOOKUP(M22, Beschikbaarheid!C:F, 4, FALSE)="ADR", 25000, 999), 999)
    ),
"")</f>
        <v>999</v>
      </c>
      <c r="R22" s="12" t="str">
        <f t="shared" ca="1" si="4"/>
        <v>DL GEEL</v>
      </c>
      <c r="S22" s="11" t="str">
        <f t="shared" ca="1" si="1"/>
        <v>HAGELBERG 12</v>
      </c>
      <c r="T22" s="11" t="str">
        <f t="shared" ca="1" si="2"/>
        <v>OLEN</v>
      </c>
      <c r="U22" s="7" t="str">
        <f t="shared" ca="1" si="3"/>
        <v>2440</v>
      </c>
      <c r="V22" s="11" t="str">
        <f t="shared" ca="1" si="5"/>
        <v>BE</v>
      </c>
      <c r="W22" s="12" t="str">
        <f t="shared" ca="1" si="6"/>
        <v>HAGELBERG 12</v>
      </c>
      <c r="X22" s="4" t="str">
        <f t="shared" si="7"/>
        <v>TRUE</v>
      </c>
      <c r="Y22" s="12" t="str">
        <f t="shared" ca="1" si="8"/>
        <v>DL GEEL</v>
      </c>
      <c r="Z22" s="12" t="str">
        <f t="shared" ca="1" si="9"/>
        <v>DL GEEL</v>
      </c>
      <c r="AA22" s="12" t="str">
        <f t="shared" ca="1" si="10"/>
        <v>HAGELBERG 12</v>
      </c>
      <c r="AB22" s="12" t="str">
        <f t="shared" ca="1" si="11"/>
        <v>OLEN</v>
      </c>
      <c r="AC22" s="12" t="str">
        <f t="shared" ca="1" si="12"/>
        <v>2440</v>
      </c>
      <c r="AD22" s="12" t="str">
        <f t="shared" ca="1" si="13"/>
        <v>BE</v>
      </c>
      <c r="AH22" s="4" t="str">
        <f t="shared" si="14"/>
        <v>TRUE</v>
      </c>
      <c r="AJ22" s="5">
        <f ca="1">_xlfn.IFNA(VLOOKUP(M22,Beschikbaarheid!C:I,6,FALSE),"")</f>
        <v>0.22916666666666666</v>
      </c>
      <c r="AK22" s="5">
        <f ca="1">_xlfn.IFNA(IF(VLOOKUP(M22,Beschikbaarheid!C:I,7,FALSE)=0,AJ22,VLOOKUP(M22,Beschikbaarheid!C:I,7,FALSE)),"")</f>
        <v>0.3125</v>
      </c>
      <c r="AL22" s="15" t="str">
        <f>_xlfn.IFNA(IF(VLOOKUP(M22,Table1[[Driver]:[Einde tijd]],8,FALSE)&lt;&gt;"",VLOOKUP(M22,Table1[[Driver]:[Einde tijd]],8,FALSE),""),"")</f>
        <v/>
      </c>
      <c r="AN22" s="6">
        <f>IF(M22&lt;&gt;"",IF(AL22&lt;&gt;"","",VLOOKUP(M22,'Driver sheet'!A:K,10,FALSE)),"")</f>
        <v>0.47916666666666669</v>
      </c>
      <c r="AO22" s="12" t="b">
        <f>IF(VLOOKUP(B22,Beschikbaarheid!B:N,13,FALSE)="ja",TRUE,FALSE)</f>
        <v>1</v>
      </c>
      <c r="AP22" s="8">
        <f t="shared" si="15"/>
        <v>0.33333333333333331</v>
      </c>
      <c r="AR22" s="12">
        <f t="shared" si="16"/>
        <v>30.73</v>
      </c>
      <c r="BE22" s="1">
        <f>_xlfn.IFNA(IF(VLOOKUP(M22,Beschikbaarheid!C:L,10,FALSE)&lt;&gt;"",Beschikbaarheid!$P$12-0.75/24,Beschikbaarheid!$P$12),1/24)</f>
        <v>4.1666666666666664E-2</v>
      </c>
      <c r="BF22" s="1">
        <f>Beschikbaarheid!$P$13</f>
        <v>2.0833333333333332E-2</v>
      </c>
      <c r="BG22" s="1">
        <f>Beschikbaarheid!$P$15</f>
        <v>4.1666666666666664E-2</v>
      </c>
      <c r="BJ22" s="12">
        <f t="shared" ca="1" si="17"/>
        <v>2</v>
      </c>
      <c r="BO22" s="7">
        <v>250</v>
      </c>
      <c r="BP22" s="7">
        <v>100</v>
      </c>
      <c r="BV22" s="12">
        <f>_xlfn.IFNA(IF(VLOOKUP(M22,'Driver sheet'!A:I,9,FALSE)&lt;&gt;"",1+(VLOOKUP(M22,'Driver sheet'!A:I,9,FALSE)-3)*Beschikbaarheid!$P$18,1),"")</f>
        <v>1</v>
      </c>
      <c r="BW22" s="12">
        <f t="shared" si="18"/>
        <v>1</v>
      </c>
      <c r="DC22" s="7" t="s">
        <v>86</v>
      </c>
    </row>
    <row r="23" spans="1:107" x14ac:dyDescent="0.25">
      <c r="A23" s="18" t="str">
        <f>IF(B23&lt;&gt;"",_xlfn.IFNA(IF(VLOOKUP(B23,Beschikbaarheid!B:K,10,FALSE)=1,"TRUE","FALSE"),""),"")</f>
        <v>FALSE</v>
      </c>
      <c r="B23" s="10" t="s">
        <v>131</v>
      </c>
      <c r="C23" s="10" t="str">
        <f t="shared" ref="C23:C35" si="20">IF(B23&lt;&gt;"",B23,"")</f>
        <v>1LJK071</v>
      </c>
      <c r="D23" s="7">
        <v>10.4</v>
      </c>
      <c r="E23" s="7">
        <v>25000</v>
      </c>
      <c r="F23" s="10" t="str">
        <f ca="1">_xlfn.IFNA(IF(VLOOKUP(B23,Beschikbaarheid!B:M,12,FALSE)&lt;&gt;"",VLOOKUP(B23,Beschikbaarheid!B:M,12,FALSE),""),"")</f>
        <v>DL GEEL</v>
      </c>
      <c r="G23" s="4" t="str">
        <f t="shared" ca="1" si="19"/>
        <v>5-DL GEEL</v>
      </c>
      <c r="H23" s="9">
        <v>0.90900000000000003</v>
      </c>
      <c r="J23" s="9">
        <v>30.73</v>
      </c>
      <c r="K23" s="9" t="s">
        <v>412</v>
      </c>
      <c r="L23" s="9" t="s">
        <v>124</v>
      </c>
      <c r="M23" s="12" t="str">
        <f>_xlfn.IFNA(VLOOKUP(B23,Beschikbaarheid!B:C,2,FALSE)&amp;"","")</f>
        <v>THIJS WILLY</v>
      </c>
      <c r="N23" s="4" t="str">
        <f>_xlfn.IFNA(IF(VLOOKUP(M23,'Driver sheet'!A:F,6,FALSE)&lt;&gt;0,VLOOKUP(M23,'Driver sheet'!A:F,6,FALSE),""),"")</f>
        <v/>
      </c>
      <c r="O23" s="12">
        <f ca="1">IF(M23&lt;&gt;"",
    IF(OR(B23="1UHJ811", B23="1CYK509", B23="1UHL902"),
        999,
        _xlfn.IFNA(IF(VLOOKUP(M23, Beschikbaarheid!C:F, 4, FALSE)="ADR", 25000, 999), 999)
    ),
"")</f>
        <v>999</v>
      </c>
      <c r="R23" s="12" t="str">
        <f t="shared" ca="1" si="4"/>
        <v>DL GEEL</v>
      </c>
      <c r="S23" s="11" t="str">
        <f t="shared" ca="1" si="1"/>
        <v>HAGELBERG 12</v>
      </c>
      <c r="T23" s="11" t="str">
        <f t="shared" ca="1" si="2"/>
        <v>OLEN</v>
      </c>
      <c r="U23" s="7" t="str">
        <f t="shared" ca="1" si="3"/>
        <v>2440</v>
      </c>
      <c r="V23" s="11" t="str">
        <f t="shared" ca="1" si="5"/>
        <v>BE</v>
      </c>
      <c r="W23" s="12" t="str">
        <f t="shared" ca="1" si="6"/>
        <v>HAGELBERG 12</v>
      </c>
      <c r="X23" s="4" t="str">
        <f t="shared" si="7"/>
        <v>TRUE</v>
      </c>
      <c r="Y23" s="12" t="str">
        <f t="shared" ca="1" si="8"/>
        <v>DL GEEL</v>
      </c>
      <c r="Z23" s="12" t="str">
        <f t="shared" ca="1" si="9"/>
        <v>DL GEEL</v>
      </c>
      <c r="AA23" s="12" t="str">
        <f t="shared" ca="1" si="10"/>
        <v>HAGELBERG 12</v>
      </c>
      <c r="AB23" s="12" t="str">
        <f t="shared" ca="1" si="11"/>
        <v>OLEN</v>
      </c>
      <c r="AC23" s="12" t="str">
        <f t="shared" ca="1" si="12"/>
        <v>2440</v>
      </c>
      <c r="AD23" s="12" t="str">
        <f t="shared" ca="1" si="13"/>
        <v>BE</v>
      </c>
      <c r="AH23" s="4" t="str">
        <f t="shared" si="14"/>
        <v>TRUE</v>
      </c>
      <c r="AJ23" s="5">
        <f ca="1">_xlfn.IFNA(VLOOKUP(M23,Beschikbaarheid!C:I,6,FALSE),"")</f>
        <v>0.25</v>
      </c>
      <c r="AK23" s="5">
        <f ca="1">_xlfn.IFNA(IF(VLOOKUP(M23,Beschikbaarheid!C:I,7,FALSE)=0,AJ23,VLOOKUP(M23,Beschikbaarheid!C:I,7,FALSE)),"")</f>
        <v>0.33333333333333331</v>
      </c>
      <c r="AL23" s="15" t="str">
        <f>_xlfn.IFNA(IF(VLOOKUP(M23,Table1[[Driver]:[Einde tijd]],8,FALSE)&lt;&gt;"",VLOOKUP(M23,Table1[[Driver]:[Einde tijd]],8,FALSE),""),"")</f>
        <v/>
      </c>
      <c r="AN23" s="6">
        <f>IF(M23&lt;&gt;"",IF(AL23&lt;&gt;"","",VLOOKUP(M23,'Driver sheet'!A:K,10,FALSE)),"")</f>
        <v>0.47916666666666669</v>
      </c>
      <c r="AO23" s="12" t="b">
        <f>IF(VLOOKUP(B23,Beschikbaarheid!B:N,13,FALSE)="ja",TRUE,FALSE)</f>
        <v>1</v>
      </c>
      <c r="AP23" s="8">
        <f t="shared" si="15"/>
        <v>0.33333333333333331</v>
      </c>
      <c r="AR23" s="12">
        <f t="shared" si="16"/>
        <v>30.73</v>
      </c>
      <c r="BE23" s="1">
        <f>_xlfn.IFNA(IF(VLOOKUP(M23,Beschikbaarheid!C:L,10,FALSE)&lt;&gt;"",Beschikbaarheid!$P$12-0.75/24,Beschikbaarheid!$P$12),1/24)</f>
        <v>4.1666666666666664E-2</v>
      </c>
      <c r="BF23" s="1">
        <f>Beschikbaarheid!$P$13</f>
        <v>2.0833333333333332E-2</v>
      </c>
      <c r="BG23" s="1">
        <f>Beschikbaarheid!$P$15</f>
        <v>4.1666666666666664E-2</v>
      </c>
      <c r="BJ23" s="12">
        <f t="shared" ca="1" si="17"/>
        <v>2</v>
      </c>
      <c r="BO23" s="7">
        <v>250</v>
      </c>
      <c r="BP23" s="7">
        <v>100</v>
      </c>
      <c r="BV23" s="12">
        <f>_xlfn.IFNA(IF(VLOOKUP(M23,'Driver sheet'!A:I,9,FALSE)&lt;&gt;"",1+(VLOOKUP(M23,'Driver sheet'!A:I,9,FALSE)-3)*Beschikbaarheid!$P$18,1),"")</f>
        <v>1</v>
      </c>
      <c r="BW23" s="12">
        <f t="shared" si="18"/>
        <v>1</v>
      </c>
      <c r="DC23" s="7" t="s">
        <v>86</v>
      </c>
    </row>
    <row r="24" spans="1:107" x14ac:dyDescent="0.25">
      <c r="A24" s="18" t="str">
        <f>IF(B24&lt;&gt;"",_xlfn.IFNA(IF(VLOOKUP(B24,Beschikbaarheid!B:K,10,FALSE)=1,"TRUE","FALSE"),""),"")</f>
        <v>FALSE</v>
      </c>
      <c r="B24" s="10" t="s">
        <v>133</v>
      </c>
      <c r="C24" s="10" t="str">
        <f t="shared" si="20"/>
        <v>1TPW735</v>
      </c>
      <c r="D24" s="7">
        <v>10.4</v>
      </c>
      <c r="E24" s="7">
        <v>25000</v>
      </c>
      <c r="F24" s="10" t="str">
        <f ca="1">_xlfn.IFNA(IF(VLOOKUP(B24,Beschikbaarheid!B:M,12,FALSE)&lt;&gt;"",VLOOKUP(B24,Beschikbaarheid!B:M,12,FALSE),""),"")</f>
        <v>DL GEEL</v>
      </c>
      <c r="G24" s="4" t="str">
        <f t="shared" ca="1" si="19"/>
        <v>5-DL GEEL</v>
      </c>
      <c r="H24" s="9">
        <v>0.90900000000000003</v>
      </c>
      <c r="J24" s="9">
        <v>30.73</v>
      </c>
      <c r="K24" s="9" t="s">
        <v>412</v>
      </c>
      <c r="L24" s="9" t="s">
        <v>124</v>
      </c>
      <c r="M24" s="12" t="str">
        <f>_xlfn.IFNA(VLOOKUP(B24,Beschikbaarheid!B:C,2,FALSE)&amp;"","")</f>
        <v>ROGER NDAYEH</v>
      </c>
      <c r="N24" s="4" t="str">
        <f>_xlfn.IFNA(IF(VLOOKUP(M24,'Driver sheet'!A:F,6,FALSE)&lt;&gt;0,VLOOKUP(M24,'Driver sheet'!A:F,6,FALSE),""),"")</f>
        <v/>
      </c>
      <c r="O24" s="12">
        <f ca="1">IF(M24&lt;&gt;"",
    IF(OR(B24="1UHJ811", B24="1CYK509", B24="1UHL902"),
        999,
        _xlfn.IFNA(IF(VLOOKUP(M24, Beschikbaarheid!C:F, 4, FALSE)="ADR", 25000, 999), 999)
    ),
"")</f>
        <v>999</v>
      </c>
      <c r="R24" s="12" t="str">
        <f t="shared" ca="1" si="4"/>
        <v>DL GEEL</v>
      </c>
      <c r="S24" s="11" t="str">
        <f t="shared" ca="1" si="1"/>
        <v>HAGELBERG 12</v>
      </c>
      <c r="T24" s="11" t="str">
        <f t="shared" ca="1" si="2"/>
        <v>OLEN</v>
      </c>
      <c r="U24" s="7" t="str">
        <f t="shared" ca="1" si="3"/>
        <v>2440</v>
      </c>
      <c r="V24" s="11" t="str">
        <f t="shared" ca="1" si="5"/>
        <v>BE</v>
      </c>
      <c r="W24" s="12" t="str">
        <f t="shared" ca="1" si="6"/>
        <v>HAGELBERG 12</v>
      </c>
      <c r="X24" s="4" t="str">
        <f t="shared" si="7"/>
        <v>TRUE</v>
      </c>
      <c r="Y24" s="12" t="str">
        <f t="shared" ca="1" si="8"/>
        <v>DL GEEL</v>
      </c>
      <c r="Z24" s="12" t="str">
        <f t="shared" ca="1" si="9"/>
        <v>DL GEEL</v>
      </c>
      <c r="AA24" s="12" t="str">
        <f t="shared" ca="1" si="10"/>
        <v>HAGELBERG 12</v>
      </c>
      <c r="AB24" s="12" t="str">
        <f t="shared" ca="1" si="11"/>
        <v>OLEN</v>
      </c>
      <c r="AC24" s="12" t="str">
        <f t="shared" ca="1" si="12"/>
        <v>2440</v>
      </c>
      <c r="AD24" s="12" t="str">
        <f t="shared" ca="1" si="13"/>
        <v>BE</v>
      </c>
      <c r="AH24" s="4" t="str">
        <f t="shared" si="14"/>
        <v>TRUE</v>
      </c>
      <c r="AJ24" s="5">
        <f ca="1">_xlfn.IFNA(VLOOKUP(M24,Beschikbaarheid!C:I,6,FALSE),"")</f>
        <v>0.25</v>
      </c>
      <c r="AK24" s="5">
        <f ca="1">_xlfn.IFNA(IF(VLOOKUP(M24,Beschikbaarheid!C:I,7,FALSE)=0,AJ24,VLOOKUP(M24,Beschikbaarheid!C:I,7,FALSE)),"")</f>
        <v>0.33333333333333331</v>
      </c>
      <c r="AL24" s="15" t="str">
        <f>_xlfn.IFNA(IF(VLOOKUP(M24,Table1[[Driver]:[Einde tijd]],8,FALSE)&lt;&gt;"",VLOOKUP(M24,Table1[[Driver]:[Einde tijd]],8,FALSE),""),"")</f>
        <v/>
      </c>
      <c r="AN24" s="6">
        <f>IF(M24&lt;&gt;"",IF(AL24&lt;&gt;"","",VLOOKUP(M24,'Driver sheet'!A:K,10,FALSE)),"")</f>
        <v>0.47916666666666669</v>
      </c>
      <c r="AO24" s="12" t="b">
        <f>IF(VLOOKUP(B24,Beschikbaarheid!B:N,13,FALSE)="ja",TRUE,FALSE)</f>
        <v>1</v>
      </c>
      <c r="AP24" s="8">
        <f t="shared" si="15"/>
        <v>0.33333333333333331</v>
      </c>
      <c r="AR24" s="12">
        <f t="shared" si="16"/>
        <v>30.73</v>
      </c>
      <c r="BE24" s="1">
        <f>_xlfn.IFNA(IF(VLOOKUP(M24,Beschikbaarheid!C:L,10,FALSE)&lt;&gt;"",Beschikbaarheid!$P$12-0.75/24,Beschikbaarheid!$P$12),1/24)</f>
        <v>4.1666666666666664E-2</v>
      </c>
      <c r="BF24" s="1">
        <f>Beschikbaarheid!$P$13</f>
        <v>2.0833333333333332E-2</v>
      </c>
      <c r="BG24" s="1">
        <f>Beschikbaarheid!$P$15</f>
        <v>4.1666666666666664E-2</v>
      </c>
      <c r="BJ24" s="12">
        <f t="shared" ca="1" si="17"/>
        <v>2</v>
      </c>
      <c r="BO24" s="7">
        <v>250</v>
      </c>
      <c r="BP24" s="7">
        <v>100</v>
      </c>
      <c r="BV24" s="12">
        <f>_xlfn.IFNA(IF(VLOOKUP(M24,'Driver sheet'!A:I,9,FALSE)&lt;&gt;"",1+(VLOOKUP(M24,'Driver sheet'!A:I,9,FALSE)-3)*Beschikbaarheid!$P$18,1),"")</f>
        <v>1</v>
      </c>
      <c r="BW24" s="12">
        <f t="shared" si="18"/>
        <v>1</v>
      </c>
      <c r="DC24" s="7" t="s">
        <v>86</v>
      </c>
    </row>
    <row r="25" spans="1:107" x14ac:dyDescent="0.25">
      <c r="A25" s="18" t="str">
        <f>IF(B25&lt;&gt;"",_xlfn.IFNA(IF(VLOOKUP(B25,Beschikbaarheid!B:K,10,FALSE)=1,"TRUE","FALSE"),""),"")</f>
        <v>FALSE</v>
      </c>
      <c r="B25" s="10" t="s">
        <v>134</v>
      </c>
      <c r="C25" s="10" t="str">
        <f t="shared" si="20"/>
        <v>1UEP288</v>
      </c>
      <c r="D25" s="7">
        <v>10.4</v>
      </c>
      <c r="E25" s="7">
        <v>25000</v>
      </c>
      <c r="F25" s="10" t="str">
        <f ca="1">_xlfn.IFNA(IF(VLOOKUP(B25,Beschikbaarheid!B:M,12,FALSE)&lt;&gt;"",VLOOKUP(B25,Beschikbaarheid!B:M,12,FALSE),""),"")</f>
        <v>DL GEEL</v>
      </c>
      <c r="G25" s="4" t="str">
        <f t="shared" ca="1" si="19"/>
        <v>5-DL GEEL</v>
      </c>
      <c r="H25" s="9">
        <v>0.90900000000000003</v>
      </c>
      <c r="J25" s="9">
        <v>30.73</v>
      </c>
      <c r="K25" s="9" t="s">
        <v>412</v>
      </c>
      <c r="L25" s="9" t="s">
        <v>124</v>
      </c>
      <c r="M25" s="12" t="str">
        <f>_xlfn.IFNA(VLOOKUP(B25,Beschikbaarheid!B:C,2,FALSE)&amp;"","")</f>
        <v>CHRISTIAAN VD BROECK</v>
      </c>
      <c r="N25" s="4" t="str">
        <f>_xlfn.IFNA(IF(VLOOKUP(M25,'Driver sheet'!A:F,6,FALSE)&lt;&gt;0,VLOOKUP(M25,'Driver sheet'!A:F,6,FALSE),""),"")</f>
        <v/>
      </c>
      <c r="O25" s="12">
        <f ca="1">IF(M25&lt;&gt;"",
    IF(OR(B25="1UHJ811", B25="1CYK509", B25="1UHL902"),
        999,
        _xlfn.IFNA(IF(VLOOKUP(M25, Beschikbaarheid!C:F, 4, FALSE)="ADR", 25000, 999), 999)
    ),
"")</f>
        <v>25000</v>
      </c>
      <c r="R25" s="12" t="str">
        <f t="shared" ca="1" si="4"/>
        <v>DL GEEL</v>
      </c>
      <c r="S25" s="11" t="str">
        <f t="shared" ca="1" si="1"/>
        <v>HAGELBERG 12</v>
      </c>
      <c r="T25" s="11" t="str">
        <f t="shared" ca="1" si="2"/>
        <v>OLEN</v>
      </c>
      <c r="U25" s="7" t="str">
        <f t="shared" ca="1" si="3"/>
        <v>2440</v>
      </c>
      <c r="V25" s="11" t="str">
        <f t="shared" ca="1" si="5"/>
        <v>BE</v>
      </c>
      <c r="W25" s="12" t="str">
        <f t="shared" ca="1" si="6"/>
        <v>HAGELBERG 12</v>
      </c>
      <c r="X25" s="4" t="str">
        <f t="shared" si="7"/>
        <v>TRUE</v>
      </c>
      <c r="Y25" s="12" t="str">
        <f t="shared" ca="1" si="8"/>
        <v>DL GEEL</v>
      </c>
      <c r="Z25" s="12" t="str">
        <f t="shared" ca="1" si="9"/>
        <v>DL GEEL</v>
      </c>
      <c r="AA25" s="12" t="str">
        <f t="shared" ca="1" si="10"/>
        <v>HAGELBERG 12</v>
      </c>
      <c r="AB25" s="12" t="str">
        <f t="shared" ca="1" si="11"/>
        <v>OLEN</v>
      </c>
      <c r="AC25" s="12" t="str">
        <f t="shared" ca="1" si="12"/>
        <v>2440</v>
      </c>
      <c r="AD25" s="12" t="str">
        <f t="shared" ca="1" si="13"/>
        <v>BE</v>
      </c>
      <c r="AH25" s="4" t="str">
        <f t="shared" si="14"/>
        <v>TRUE</v>
      </c>
      <c r="AJ25" s="5">
        <f ca="1">_xlfn.IFNA(VLOOKUP(M25,Beschikbaarheid!C:I,6,FALSE),"")</f>
        <v>0.25</v>
      </c>
      <c r="AK25" s="5">
        <f ca="1">_xlfn.IFNA(IF(VLOOKUP(M25,Beschikbaarheid!C:I,7,FALSE)=0,AJ25,VLOOKUP(M25,Beschikbaarheid!C:I,7,FALSE)),"")</f>
        <v>0.33333333333333331</v>
      </c>
      <c r="AL25" s="15" t="str">
        <f>_xlfn.IFNA(IF(VLOOKUP(M25,Table1[[Driver]:[Einde tijd]],8,FALSE)&lt;&gt;"",VLOOKUP(M25,Table1[[Driver]:[Einde tijd]],8,FALSE),""),"")</f>
        <v/>
      </c>
      <c r="AN25" s="6">
        <f>IF(M25&lt;&gt;"",IF(AL25&lt;&gt;"","",VLOOKUP(M25,'Driver sheet'!A:K,10,FALSE)),"")</f>
        <v>0.47916666666666669</v>
      </c>
      <c r="AO25" s="12" t="b">
        <f>IF(VLOOKUP(B25,Beschikbaarheid!B:N,13,FALSE)="ja",TRUE,FALSE)</f>
        <v>1</v>
      </c>
      <c r="AP25" s="8">
        <f t="shared" si="15"/>
        <v>0.33333333333333331</v>
      </c>
      <c r="AR25" s="12">
        <f t="shared" si="16"/>
        <v>30.73</v>
      </c>
      <c r="BE25" s="1">
        <f>_xlfn.IFNA(IF(VLOOKUP(M25,Beschikbaarheid!C:L,10,FALSE)&lt;&gt;"",Beschikbaarheid!$P$12-0.75/24,Beschikbaarheid!$P$12),1/24)</f>
        <v>4.1666666666666664E-2</v>
      </c>
      <c r="BF25" s="1">
        <f>Beschikbaarheid!$P$13</f>
        <v>2.0833333333333332E-2</v>
      </c>
      <c r="BG25" s="1">
        <f>Beschikbaarheid!$P$15</f>
        <v>4.1666666666666664E-2</v>
      </c>
      <c r="BJ25" s="12">
        <f t="shared" ca="1" si="17"/>
        <v>2</v>
      </c>
      <c r="BO25" s="7">
        <v>250</v>
      </c>
      <c r="BP25" s="7">
        <v>100</v>
      </c>
      <c r="BV25" s="12">
        <f>_xlfn.IFNA(IF(VLOOKUP(M25,'Driver sheet'!A:I,9,FALSE)&lt;&gt;"",1+(VLOOKUP(M25,'Driver sheet'!A:I,9,FALSE)-3)*Beschikbaarheid!$P$18,1),"")</f>
        <v>1</v>
      </c>
      <c r="BW25" s="12">
        <f t="shared" si="18"/>
        <v>1</v>
      </c>
      <c r="DC25" s="7" t="s">
        <v>86</v>
      </c>
    </row>
    <row r="26" spans="1:107" x14ac:dyDescent="0.25">
      <c r="A26" s="18" t="str">
        <f>IF(B26&lt;&gt;"",_xlfn.IFNA(IF(VLOOKUP(B26,Beschikbaarheid!B:K,10,FALSE)=1,"TRUE","FALSE"),""),"")</f>
        <v>FALSE</v>
      </c>
      <c r="B26" s="10" t="s">
        <v>136</v>
      </c>
      <c r="C26" s="10" t="str">
        <f t="shared" si="20"/>
        <v>1UDZ399</v>
      </c>
      <c r="D26" s="7">
        <v>10.4</v>
      </c>
      <c r="E26" s="7">
        <v>25000</v>
      </c>
      <c r="F26" s="10" t="str">
        <f ca="1">_xlfn.IFNA(IF(VLOOKUP(B26,Beschikbaarheid!B:M,12,FALSE)&lt;&gt;"",VLOOKUP(B26,Beschikbaarheid!B:M,12,FALSE),""),"")</f>
        <v>DL GEEL</v>
      </c>
      <c r="G26" s="4" t="str">
        <f t="shared" ca="1" si="19"/>
        <v>5-DL GEEL</v>
      </c>
      <c r="H26" s="9">
        <v>0.90900000000000003</v>
      </c>
      <c r="J26" s="9">
        <v>30.73</v>
      </c>
      <c r="K26" s="9" t="s">
        <v>412</v>
      </c>
      <c r="L26" s="9" t="s">
        <v>124</v>
      </c>
      <c r="M26" s="12" t="str">
        <f>_xlfn.IFNA(VLOOKUP(B26,Beschikbaarheid!B:C,2,FALSE)&amp;"","")</f>
        <v>DA SILVA FERREIRA NUNO</v>
      </c>
      <c r="N26" s="4" t="str">
        <f>_xlfn.IFNA(IF(VLOOKUP(M26,'Driver sheet'!A:F,6,FALSE)&lt;&gt;0,VLOOKUP(M26,'Driver sheet'!A:F,6,FALSE),""),"")</f>
        <v/>
      </c>
      <c r="O26" s="12">
        <f ca="1">IF(M26&lt;&gt;"",
    IF(OR(B26="1UHJ811", B26="1CYK509", B26="1UHL902"),
        999,
        _xlfn.IFNA(IF(VLOOKUP(M26, Beschikbaarheid!C:F, 4, FALSE)="ADR", 25000, 999), 999)
    ),
"")</f>
        <v>25000</v>
      </c>
      <c r="R26" s="12" t="str">
        <f t="shared" ca="1" si="4"/>
        <v>DL GEEL</v>
      </c>
      <c r="S26" s="11" t="str">
        <f t="shared" ca="1" si="1"/>
        <v>HAGELBERG 12</v>
      </c>
      <c r="T26" s="11" t="str">
        <f t="shared" ca="1" si="2"/>
        <v>OLEN</v>
      </c>
      <c r="U26" s="7" t="str">
        <f t="shared" ca="1" si="3"/>
        <v>2440</v>
      </c>
      <c r="V26" s="11" t="str">
        <f t="shared" ca="1" si="5"/>
        <v>BE</v>
      </c>
      <c r="W26" s="12" t="str">
        <f t="shared" ca="1" si="6"/>
        <v>HAGELBERG 12</v>
      </c>
      <c r="X26" s="4" t="str">
        <f t="shared" si="7"/>
        <v>TRUE</v>
      </c>
      <c r="Y26" s="12" t="str">
        <f t="shared" ca="1" si="8"/>
        <v>DL GEEL</v>
      </c>
      <c r="Z26" s="12" t="str">
        <f t="shared" ca="1" si="9"/>
        <v>DL GEEL</v>
      </c>
      <c r="AA26" s="12" t="str">
        <f t="shared" ca="1" si="10"/>
        <v>HAGELBERG 12</v>
      </c>
      <c r="AB26" s="12" t="str">
        <f t="shared" ca="1" si="11"/>
        <v>OLEN</v>
      </c>
      <c r="AC26" s="12" t="str">
        <f t="shared" ca="1" si="12"/>
        <v>2440</v>
      </c>
      <c r="AD26" s="12" t="str">
        <f t="shared" ca="1" si="13"/>
        <v>BE</v>
      </c>
      <c r="AH26" s="4" t="str">
        <f t="shared" si="14"/>
        <v>TRUE</v>
      </c>
      <c r="AJ26" s="5">
        <f ca="1">_xlfn.IFNA(VLOOKUP(M26,Beschikbaarheid!C:I,6,FALSE),"")</f>
        <v>0.33333333333333331</v>
      </c>
      <c r="AK26" s="5">
        <f ca="1">_xlfn.IFNA(IF(VLOOKUP(M26,Beschikbaarheid!C:I,7,FALSE)=0,AJ26,VLOOKUP(M26,Beschikbaarheid!C:I,7,FALSE)),"")</f>
        <v>0.375</v>
      </c>
      <c r="AL26" s="15" t="str">
        <f>_xlfn.IFNA(IF(VLOOKUP(M26,Table1[[Driver]:[Einde tijd]],8,FALSE)&lt;&gt;"",VLOOKUP(M26,Table1[[Driver]:[Einde tijd]],8,FALSE),""),"")</f>
        <v/>
      </c>
      <c r="AN26" s="6">
        <f>IF(M26&lt;&gt;"",IF(AL26&lt;&gt;"","",VLOOKUP(M26,'Driver sheet'!A:K,10,FALSE)),"")</f>
        <v>0.47916666666666669</v>
      </c>
      <c r="AO26" s="12" t="b">
        <f>IF(VLOOKUP(B26,Beschikbaarheid!B:N,13,FALSE)="ja",TRUE,FALSE)</f>
        <v>1</v>
      </c>
      <c r="AP26" s="8">
        <f t="shared" si="15"/>
        <v>0.33333333333333331</v>
      </c>
      <c r="AR26" s="12">
        <f t="shared" si="16"/>
        <v>30.73</v>
      </c>
      <c r="BE26" s="1">
        <f>_xlfn.IFNA(IF(VLOOKUP(M26,Beschikbaarheid!C:L,10,FALSE)&lt;&gt;"",Beschikbaarheid!$P$12-0.75/24,Beschikbaarheid!$P$12),1/24)</f>
        <v>4.1666666666666664E-2</v>
      </c>
      <c r="BF26" s="1">
        <f>Beschikbaarheid!$P$13</f>
        <v>2.0833333333333332E-2</v>
      </c>
      <c r="BG26" s="1">
        <f>Beschikbaarheid!$P$15</f>
        <v>4.1666666666666664E-2</v>
      </c>
      <c r="BJ26" s="12">
        <f t="shared" ca="1" si="17"/>
        <v>2</v>
      </c>
      <c r="BO26" s="7">
        <v>250</v>
      </c>
      <c r="BP26" s="7">
        <v>100</v>
      </c>
      <c r="BV26" s="12">
        <f>_xlfn.IFNA(IF(VLOOKUP(M26,'Driver sheet'!A:I,9,FALSE)&lt;&gt;"",1+(VLOOKUP(M26,'Driver sheet'!A:I,9,FALSE)-3)*Beschikbaarheid!$P$18,1),"")</f>
        <v>1</v>
      </c>
      <c r="BW26" s="12">
        <f t="shared" si="18"/>
        <v>1</v>
      </c>
      <c r="DC26" s="7" t="s">
        <v>86</v>
      </c>
    </row>
    <row r="27" spans="1:107" x14ac:dyDescent="0.25">
      <c r="A27" s="18" t="str">
        <f>IF(B27&lt;&gt;"",_xlfn.IFNA(IF(VLOOKUP(B27,Beschikbaarheid!B:K,10,FALSE)=1,"TRUE","FALSE"),""),"")</f>
        <v>FALSE</v>
      </c>
      <c r="B27" s="10" t="s">
        <v>138</v>
      </c>
      <c r="C27" s="10" t="str">
        <f t="shared" si="20"/>
        <v>1FXH828</v>
      </c>
      <c r="D27" s="7">
        <v>10.4</v>
      </c>
      <c r="E27" s="7">
        <v>25000</v>
      </c>
      <c r="F27" s="10" t="str">
        <f ca="1">_xlfn.IFNA(IF(VLOOKUP(B27,Beschikbaarheid!B:M,12,FALSE)&lt;&gt;"",VLOOKUP(B27,Beschikbaarheid!B:M,12,FALSE),""),"")</f>
        <v>DL GEEL</v>
      </c>
      <c r="G27" s="4" t="str">
        <f t="shared" ca="1" si="19"/>
        <v>5-DL GEEL</v>
      </c>
      <c r="H27" s="9">
        <v>0.90900000000000003</v>
      </c>
      <c r="J27" s="9">
        <v>30.73</v>
      </c>
      <c r="K27" s="9" t="s">
        <v>412</v>
      </c>
      <c r="L27" s="9" t="s">
        <v>124</v>
      </c>
      <c r="M27" s="12" t="str">
        <f>_xlfn.IFNA(VLOOKUP(B27,Beschikbaarheid!B:C,2,FALSE)&amp;"","")</f>
        <v>ALI GANAYEV</v>
      </c>
      <c r="N27" s="4" t="str">
        <f>_xlfn.IFNA(IF(VLOOKUP(M27,'Driver sheet'!A:F,6,FALSE)&lt;&gt;0,VLOOKUP(M27,'Driver sheet'!A:F,6,FALSE),""),"")</f>
        <v/>
      </c>
      <c r="O27" s="12">
        <f ca="1">IF(M27&lt;&gt;"",
    IF(OR(B27="1UHJ811", B27="1CYK509", B27="1UHL902"),
        999,
        _xlfn.IFNA(IF(VLOOKUP(M27, Beschikbaarheid!C:F, 4, FALSE)="ADR", 25000, 999), 999)
    ),
"")</f>
        <v>999</v>
      </c>
      <c r="R27" s="12" t="str">
        <f t="shared" ca="1" si="4"/>
        <v>DL GEEL</v>
      </c>
      <c r="S27" s="11" t="str">
        <f t="shared" ca="1" si="1"/>
        <v>HAGELBERG 12</v>
      </c>
      <c r="T27" s="11" t="str">
        <f t="shared" ca="1" si="2"/>
        <v>OLEN</v>
      </c>
      <c r="U27" s="7" t="str">
        <f t="shared" ca="1" si="3"/>
        <v>2440</v>
      </c>
      <c r="V27" s="11" t="str">
        <f t="shared" ca="1" si="5"/>
        <v>BE</v>
      </c>
      <c r="W27" s="12" t="str">
        <f t="shared" ca="1" si="6"/>
        <v>HAGELBERG 12</v>
      </c>
      <c r="X27" s="4" t="str">
        <f t="shared" si="7"/>
        <v>TRUE</v>
      </c>
      <c r="Y27" s="12" t="str">
        <f t="shared" ca="1" si="8"/>
        <v>DL GEEL</v>
      </c>
      <c r="Z27" s="12" t="str">
        <f t="shared" ca="1" si="9"/>
        <v>DL GEEL</v>
      </c>
      <c r="AA27" s="12" t="str">
        <f t="shared" ca="1" si="10"/>
        <v>HAGELBERG 12</v>
      </c>
      <c r="AB27" s="12" t="str">
        <f t="shared" ca="1" si="11"/>
        <v>OLEN</v>
      </c>
      <c r="AC27" s="12" t="str">
        <f t="shared" ca="1" si="12"/>
        <v>2440</v>
      </c>
      <c r="AD27" s="12" t="str">
        <f t="shared" ca="1" si="13"/>
        <v>BE</v>
      </c>
      <c r="AH27" s="4" t="str">
        <f t="shared" si="14"/>
        <v>TRUE</v>
      </c>
      <c r="AJ27" s="5">
        <f ca="1">_xlfn.IFNA(VLOOKUP(M27,Beschikbaarheid!C:I,6,FALSE),"")</f>
        <v>0.25</v>
      </c>
      <c r="AK27" s="5">
        <f ca="1">_xlfn.IFNA(IF(VLOOKUP(M27,Beschikbaarheid!C:I,7,FALSE)=0,AJ27,VLOOKUP(M27,Beschikbaarheid!C:I,7,FALSE)),"")</f>
        <v>0.33333333333333331</v>
      </c>
      <c r="AL27" s="15" t="str">
        <f>_xlfn.IFNA(IF(VLOOKUP(M27,Table1[[Driver]:[Einde tijd]],8,FALSE)&lt;&gt;"",VLOOKUP(M27,Table1[[Driver]:[Einde tijd]],8,FALSE),""),"")</f>
        <v/>
      </c>
      <c r="AN27" s="6">
        <f>IF(M27&lt;&gt;"",IF(AL27&lt;&gt;"","",VLOOKUP(M27,'Driver sheet'!A:K,10,FALSE)),"")</f>
        <v>0.47916666666666669</v>
      </c>
      <c r="AO27" s="12" t="b">
        <f>IF(VLOOKUP(B27,Beschikbaarheid!B:N,13,FALSE)="ja",TRUE,FALSE)</f>
        <v>1</v>
      </c>
      <c r="AP27" s="8">
        <f t="shared" si="15"/>
        <v>0.33333333333333331</v>
      </c>
      <c r="AR27" s="12">
        <f t="shared" si="16"/>
        <v>30.73</v>
      </c>
      <c r="BE27" s="1">
        <f>_xlfn.IFNA(IF(VLOOKUP(M27,Beschikbaarheid!C:L,10,FALSE)&lt;&gt;"",Beschikbaarheid!$P$12-0.75/24,Beschikbaarheid!$P$12),1/24)</f>
        <v>4.1666666666666664E-2</v>
      </c>
      <c r="BF27" s="1">
        <f>Beschikbaarheid!$P$13</f>
        <v>2.0833333333333332E-2</v>
      </c>
      <c r="BG27" s="1">
        <f>Beschikbaarheid!$P$15</f>
        <v>4.1666666666666664E-2</v>
      </c>
      <c r="BJ27" s="12">
        <f t="shared" ca="1" si="17"/>
        <v>2</v>
      </c>
      <c r="BO27" s="7">
        <v>250</v>
      </c>
      <c r="BP27" s="7">
        <v>100</v>
      </c>
      <c r="BV27" s="12">
        <f>_xlfn.IFNA(IF(VLOOKUP(M27,'Driver sheet'!A:I,9,FALSE)&lt;&gt;"",1+(VLOOKUP(M27,'Driver sheet'!A:I,9,FALSE)-3)*Beschikbaarheid!$P$18,1),"")</f>
        <v>1.05</v>
      </c>
      <c r="BW27" s="12">
        <f t="shared" si="18"/>
        <v>1.05</v>
      </c>
      <c r="DC27" s="7" t="s">
        <v>86</v>
      </c>
    </row>
    <row r="28" spans="1:107" x14ac:dyDescent="0.25">
      <c r="A28" s="18" t="str">
        <f>IF(B28&lt;&gt;"",_xlfn.IFNA(IF(VLOOKUP(B28,Beschikbaarheid!B:K,10,FALSE)=1,"TRUE","FALSE"),""),"")</f>
        <v>FALSE</v>
      </c>
      <c r="B28" s="10" t="s">
        <v>140</v>
      </c>
      <c r="C28" s="10" t="str">
        <f t="shared" si="20"/>
        <v>2CAV790</v>
      </c>
      <c r="D28" s="7">
        <v>10.4</v>
      </c>
      <c r="E28" s="7">
        <v>25000</v>
      </c>
      <c r="F28" s="10" t="str">
        <f ca="1">_xlfn.IFNA(IF(VLOOKUP(B28,Beschikbaarheid!B:M,12,FALSE)&lt;&gt;"",VLOOKUP(B28,Beschikbaarheid!B:M,12,FALSE),""),"")</f>
        <v>DL GEEL</v>
      </c>
      <c r="G28" s="4" t="str">
        <f t="shared" ca="1" si="19"/>
        <v>5-DL GEEL</v>
      </c>
      <c r="H28" s="9">
        <v>0.90900000000000003</v>
      </c>
      <c r="J28" s="9">
        <v>30.73</v>
      </c>
      <c r="K28" s="9" t="s">
        <v>412</v>
      </c>
      <c r="L28" s="9" t="s">
        <v>142</v>
      </c>
      <c r="M28" s="12" t="str">
        <f>_xlfn.IFNA(VLOOKUP(B28,Beschikbaarheid!B:C,2,FALSE)&amp;"","")</f>
        <v xml:space="preserve">COELHO FRANCISCO </v>
      </c>
      <c r="N28" s="4" t="str">
        <f>_xlfn.IFNA(IF(VLOOKUP(M28,'Driver sheet'!A:F,6,FALSE)&lt;&gt;0,VLOOKUP(M28,'Driver sheet'!A:F,6,FALSE),""),"")</f>
        <v/>
      </c>
      <c r="O28" s="12">
        <f ca="1">IF(M28&lt;&gt;"",
    IF(OR(B28="1UHJ811", B28="1CYK509", B28="1UHL902"),
        999,
        _xlfn.IFNA(IF(VLOOKUP(M28, Beschikbaarheid!C:F, 4, FALSE)="ADR", 25000, 999), 999)
    ),
"")</f>
        <v>25000</v>
      </c>
      <c r="R28" s="12" t="str">
        <f t="shared" ca="1" si="4"/>
        <v>DL GEEL</v>
      </c>
      <c r="S28" s="11" t="str">
        <f t="shared" ca="1" si="1"/>
        <v>HAGELBERG 12</v>
      </c>
      <c r="T28" s="11" t="str">
        <f t="shared" ca="1" si="2"/>
        <v>OLEN</v>
      </c>
      <c r="U28" s="7" t="str">
        <f t="shared" ca="1" si="3"/>
        <v>2440</v>
      </c>
      <c r="V28" s="11" t="str">
        <f t="shared" ca="1" si="5"/>
        <v>BE</v>
      </c>
      <c r="W28" s="12" t="str">
        <f t="shared" ca="1" si="6"/>
        <v>HAGELBERG 12</v>
      </c>
      <c r="X28" s="4" t="str">
        <f t="shared" si="7"/>
        <v>TRUE</v>
      </c>
      <c r="Y28" s="12" t="str">
        <f t="shared" ca="1" si="8"/>
        <v>DL GEEL</v>
      </c>
      <c r="Z28" s="12" t="str">
        <f t="shared" ca="1" si="9"/>
        <v>DL GEEL</v>
      </c>
      <c r="AA28" s="12" t="str">
        <f t="shared" ca="1" si="10"/>
        <v>HAGELBERG 12</v>
      </c>
      <c r="AB28" s="12" t="str">
        <f t="shared" ca="1" si="11"/>
        <v>OLEN</v>
      </c>
      <c r="AC28" s="12" t="str">
        <f t="shared" ca="1" si="12"/>
        <v>2440</v>
      </c>
      <c r="AD28" s="12" t="str">
        <f t="shared" ca="1" si="13"/>
        <v>BE</v>
      </c>
      <c r="AH28" s="4" t="str">
        <f t="shared" si="14"/>
        <v>TRUE</v>
      </c>
      <c r="AJ28" s="5">
        <f ca="1">_xlfn.IFNA(VLOOKUP(M28,Beschikbaarheid!C:I,6,FALSE),"")</f>
        <v>0.29166666666666669</v>
      </c>
      <c r="AK28" s="5">
        <f ca="1">_xlfn.IFNA(IF(VLOOKUP(M28,Beschikbaarheid!C:I,7,FALSE)=0,AJ28,VLOOKUP(M28,Beschikbaarheid!C:I,7,FALSE)),"")</f>
        <v>0.33333333333333331</v>
      </c>
      <c r="AL28" s="15" t="str">
        <f>_xlfn.IFNA(IF(VLOOKUP(M28,Table1[[Driver]:[Einde tijd]],8,FALSE)&lt;&gt;"",VLOOKUP(M28,Table1[[Driver]:[Einde tijd]],8,FALSE),""),"")</f>
        <v/>
      </c>
      <c r="AN28" s="6">
        <f>IF(M28&lt;&gt;"",IF(AL28&lt;&gt;"","",VLOOKUP(M28,'Driver sheet'!A:K,10,FALSE)),"")</f>
        <v>0.47916666666666669</v>
      </c>
      <c r="AO28" s="12" t="b">
        <f>IF(VLOOKUP(B28,Beschikbaarheid!B:N,13,FALSE)="ja",TRUE,FALSE)</f>
        <v>1</v>
      </c>
      <c r="AP28" s="8">
        <f t="shared" si="15"/>
        <v>0.33333333333333331</v>
      </c>
      <c r="AR28" s="12">
        <f t="shared" si="16"/>
        <v>30.73</v>
      </c>
      <c r="BE28" s="1">
        <f>_xlfn.IFNA(IF(VLOOKUP(M28,Beschikbaarheid!C:L,10,FALSE)&lt;&gt;"",Beschikbaarheid!$P$12-0.75/24,Beschikbaarheid!$P$12),1/24)</f>
        <v>4.1666666666666664E-2</v>
      </c>
      <c r="BF28" s="1">
        <f>Beschikbaarheid!$P$13</f>
        <v>2.0833333333333332E-2</v>
      </c>
      <c r="BG28" s="1">
        <f>Beschikbaarheid!$P$15</f>
        <v>4.1666666666666664E-2</v>
      </c>
      <c r="BJ28" s="12">
        <f t="shared" ca="1" si="17"/>
        <v>2</v>
      </c>
      <c r="BO28" s="7">
        <v>250</v>
      </c>
      <c r="BP28" s="7">
        <v>100</v>
      </c>
      <c r="BV28" s="12">
        <f>_xlfn.IFNA(IF(VLOOKUP(M28,'Driver sheet'!A:I,9,FALSE)&lt;&gt;"",1+(VLOOKUP(M28,'Driver sheet'!A:I,9,FALSE)-3)*Beschikbaarheid!$P$18,1),"")</f>
        <v>1</v>
      </c>
      <c r="BW28" s="12">
        <f t="shared" si="18"/>
        <v>1</v>
      </c>
      <c r="DC28" s="7" t="s">
        <v>86</v>
      </c>
    </row>
    <row r="29" spans="1:107" x14ac:dyDescent="0.25">
      <c r="A29" s="18" t="str">
        <f>IF(B29&lt;&gt;"",_xlfn.IFNA(IF(VLOOKUP(B29,Beschikbaarheid!B:K,10,FALSE)=1,"TRUE","FALSE"),""),"")</f>
        <v>FALSE</v>
      </c>
      <c r="B29" s="10" t="s">
        <v>143</v>
      </c>
      <c r="C29" s="10" t="str">
        <f t="shared" si="20"/>
        <v>2CWT959</v>
      </c>
      <c r="D29" s="7">
        <v>10.4</v>
      </c>
      <c r="E29" s="7">
        <v>25000</v>
      </c>
      <c r="F29" s="10" t="str">
        <f ca="1">_xlfn.IFNA(IF(VLOOKUP(B29,Beschikbaarheid!B:M,12,FALSE)&lt;&gt;"",VLOOKUP(B29,Beschikbaarheid!B:M,12,FALSE),""),"")</f>
        <v>DL GEEL</v>
      </c>
      <c r="G29" s="4" t="str">
        <f t="shared" ca="1" si="19"/>
        <v>5-DL GEEL</v>
      </c>
      <c r="H29" s="9">
        <v>0.90900000000000003</v>
      </c>
      <c r="J29" s="9">
        <v>30.73</v>
      </c>
      <c r="K29" s="9" t="s">
        <v>412</v>
      </c>
      <c r="L29" s="9" t="s">
        <v>124</v>
      </c>
      <c r="M29" s="12" t="str">
        <f>_xlfn.IFNA(VLOOKUP(B29,Beschikbaarheid!B:C,2,FALSE)&amp;"","")</f>
        <v>PIERRE SOZA</v>
      </c>
      <c r="N29" s="4" t="str">
        <f>_xlfn.IFNA(IF(VLOOKUP(M29,'Driver sheet'!A:F,6,FALSE)&lt;&gt;0,VLOOKUP(M29,'Driver sheet'!A:F,6,FALSE),""),"")</f>
        <v/>
      </c>
      <c r="O29" s="12">
        <f ca="1">IF(M29&lt;&gt;"",
    IF(OR(B29="1UHJ811", B29="1CYK509", B29="1UHL902"),
        999,
        _xlfn.IFNA(IF(VLOOKUP(M29, Beschikbaarheid!C:F, 4, FALSE)="ADR", 25000, 999), 999)
    ),
"")</f>
        <v>999</v>
      </c>
      <c r="R29" s="12" t="str">
        <f t="shared" ca="1" si="4"/>
        <v>DL GEEL</v>
      </c>
      <c r="S29" s="11" t="str">
        <f t="shared" ca="1" si="1"/>
        <v>HAGELBERG 12</v>
      </c>
      <c r="T29" s="11" t="str">
        <f t="shared" ca="1" si="2"/>
        <v>OLEN</v>
      </c>
      <c r="U29" s="7" t="str">
        <f t="shared" ca="1" si="3"/>
        <v>2440</v>
      </c>
      <c r="V29" s="11" t="str">
        <f t="shared" ca="1" si="5"/>
        <v>BE</v>
      </c>
      <c r="W29" s="12" t="str">
        <f t="shared" ca="1" si="6"/>
        <v>HAGELBERG 12</v>
      </c>
      <c r="X29" s="4" t="str">
        <f t="shared" si="7"/>
        <v>TRUE</v>
      </c>
      <c r="Y29" s="12" t="str">
        <f t="shared" ca="1" si="8"/>
        <v>DL GEEL</v>
      </c>
      <c r="Z29" s="12" t="str">
        <f t="shared" ca="1" si="9"/>
        <v>DL GEEL</v>
      </c>
      <c r="AA29" s="12" t="str">
        <f t="shared" ca="1" si="10"/>
        <v>HAGELBERG 12</v>
      </c>
      <c r="AB29" s="12" t="str">
        <f t="shared" ca="1" si="11"/>
        <v>OLEN</v>
      </c>
      <c r="AC29" s="12" t="str">
        <f t="shared" ca="1" si="12"/>
        <v>2440</v>
      </c>
      <c r="AD29" s="12" t="str">
        <f t="shared" ca="1" si="13"/>
        <v>BE</v>
      </c>
      <c r="AH29" s="4" t="str">
        <f t="shared" si="14"/>
        <v>TRUE</v>
      </c>
      <c r="AJ29" s="5">
        <f ca="1">_xlfn.IFNA(VLOOKUP(M29,Beschikbaarheid!C:I,6,FALSE),"")</f>
        <v>0.25</v>
      </c>
      <c r="AK29" s="5">
        <f ca="1">_xlfn.IFNA(IF(VLOOKUP(M29,Beschikbaarheid!C:I,7,FALSE)=0,AJ29,VLOOKUP(M29,Beschikbaarheid!C:I,7,FALSE)),"")</f>
        <v>0.33333333333333331</v>
      </c>
      <c r="AL29" s="15" t="str">
        <f>_xlfn.IFNA(IF(VLOOKUP(M29,Table1[[Driver]:[Einde tijd]],8,FALSE)&lt;&gt;"",VLOOKUP(M29,Table1[[Driver]:[Einde tijd]],8,FALSE),""),"")</f>
        <v/>
      </c>
      <c r="AN29" s="6">
        <f>IF(M29&lt;&gt;"",IF(AL29&lt;&gt;"","",VLOOKUP(M29,'Driver sheet'!A:K,10,FALSE)),"")</f>
        <v>0.47916666666666669</v>
      </c>
      <c r="AO29" s="12" t="b">
        <f>IF(VLOOKUP(B29,Beschikbaarheid!B:N,13,FALSE)="ja",TRUE,FALSE)</f>
        <v>1</v>
      </c>
      <c r="AP29" s="8">
        <f t="shared" si="15"/>
        <v>0.33333333333333331</v>
      </c>
      <c r="AR29" s="12">
        <f t="shared" si="16"/>
        <v>30.73</v>
      </c>
      <c r="BE29" s="1">
        <f>_xlfn.IFNA(IF(VLOOKUP(M29,Beschikbaarheid!C:L,10,FALSE)&lt;&gt;"",Beschikbaarheid!$P$12-0.75/24,Beschikbaarheid!$P$12),1/24)</f>
        <v>4.1666666666666664E-2</v>
      </c>
      <c r="BF29" s="1">
        <f>Beschikbaarheid!$P$13</f>
        <v>2.0833333333333332E-2</v>
      </c>
      <c r="BG29" s="1">
        <f>Beschikbaarheid!$P$15</f>
        <v>4.1666666666666664E-2</v>
      </c>
      <c r="BJ29" s="12">
        <f t="shared" ca="1" si="17"/>
        <v>2</v>
      </c>
      <c r="BO29" s="7">
        <v>250</v>
      </c>
      <c r="BP29" s="7">
        <v>100</v>
      </c>
      <c r="BV29" s="12">
        <f>_xlfn.IFNA(IF(VLOOKUP(M29,'Driver sheet'!A:I,9,FALSE)&lt;&gt;"",1+(VLOOKUP(M29,'Driver sheet'!A:I,9,FALSE)-3)*Beschikbaarheid!$P$18,1),"")</f>
        <v>1</v>
      </c>
      <c r="BW29" s="12">
        <f t="shared" si="18"/>
        <v>1</v>
      </c>
      <c r="DC29" s="7" t="s">
        <v>86</v>
      </c>
    </row>
    <row r="30" spans="1:107" x14ac:dyDescent="0.25">
      <c r="A30" s="18" t="str">
        <f>IF(B30&lt;&gt;"",_xlfn.IFNA(IF(VLOOKUP(B30,Beschikbaarheid!B:K,10,FALSE)=1,"TRUE","FALSE"),""),"")</f>
        <v>FALSE</v>
      </c>
      <c r="B30" s="10" t="s">
        <v>145</v>
      </c>
      <c r="C30" s="10" t="str">
        <f t="shared" si="20"/>
        <v>1UAR502</v>
      </c>
      <c r="D30" s="7">
        <v>10.4</v>
      </c>
      <c r="E30" s="7">
        <v>25000</v>
      </c>
      <c r="F30" s="10" t="str">
        <f ca="1">_xlfn.IFNA(IF(VLOOKUP(B30,Beschikbaarheid!B:M,12,FALSE)&lt;&gt;"",VLOOKUP(B30,Beschikbaarheid!B:M,12,FALSE),""),"")</f>
        <v>DL GEEL</v>
      </c>
      <c r="G30" s="4" t="str">
        <f t="shared" ca="1" si="19"/>
        <v>5-DL GEEL</v>
      </c>
      <c r="H30" s="9">
        <v>0.90900000000000003</v>
      </c>
      <c r="J30" s="9">
        <v>30.73</v>
      </c>
      <c r="K30" s="9" t="s">
        <v>412</v>
      </c>
      <c r="L30" s="9" t="s">
        <v>124</v>
      </c>
      <c r="M30" s="12" t="str">
        <f>_xlfn.IFNA(VLOOKUP(B30,Beschikbaarheid!B:C,2,FALSE)&amp;"","")</f>
        <v>ONIEL OGBOR</v>
      </c>
      <c r="N30" s="4" t="str">
        <f>_xlfn.IFNA(IF(VLOOKUP(M30,'Driver sheet'!A:F,6,FALSE)&lt;&gt;0,VLOOKUP(M30,'Driver sheet'!A:F,6,FALSE),""),"")</f>
        <v/>
      </c>
      <c r="O30" s="12">
        <f ca="1">IF(M30&lt;&gt;"",
    IF(OR(B30="1UHJ811", B30="1CYK509", B30="1UHL902"),
        999,
        _xlfn.IFNA(IF(VLOOKUP(M30, Beschikbaarheid!C:F, 4, FALSE)="ADR", 25000, 999), 999)
    ),
"")</f>
        <v>25000</v>
      </c>
      <c r="R30" s="12" t="str">
        <f t="shared" ca="1" si="4"/>
        <v>DL GEEL</v>
      </c>
      <c r="S30" s="11" t="str">
        <f t="shared" ca="1" si="1"/>
        <v>HAGELBERG 12</v>
      </c>
      <c r="T30" s="11" t="str">
        <f t="shared" ca="1" si="2"/>
        <v>OLEN</v>
      </c>
      <c r="U30" s="7" t="str">
        <f t="shared" ca="1" si="3"/>
        <v>2440</v>
      </c>
      <c r="V30" s="11" t="str">
        <f t="shared" ca="1" si="5"/>
        <v>BE</v>
      </c>
      <c r="W30" s="12" t="str">
        <f t="shared" ca="1" si="6"/>
        <v>HAGELBERG 12</v>
      </c>
      <c r="X30" s="4" t="str">
        <f t="shared" si="7"/>
        <v>TRUE</v>
      </c>
      <c r="Y30" s="12" t="str">
        <f t="shared" ca="1" si="8"/>
        <v>DL GEEL</v>
      </c>
      <c r="Z30" s="12" t="str">
        <f t="shared" ca="1" si="9"/>
        <v>DL GEEL</v>
      </c>
      <c r="AA30" s="12" t="str">
        <f t="shared" ca="1" si="10"/>
        <v>HAGELBERG 12</v>
      </c>
      <c r="AB30" s="12" t="str">
        <f t="shared" ca="1" si="11"/>
        <v>OLEN</v>
      </c>
      <c r="AC30" s="12" t="str">
        <f t="shared" ca="1" si="12"/>
        <v>2440</v>
      </c>
      <c r="AD30" s="12" t="str">
        <f t="shared" ca="1" si="13"/>
        <v>BE</v>
      </c>
      <c r="AH30" s="4" t="str">
        <f t="shared" si="14"/>
        <v>TRUE</v>
      </c>
      <c r="AJ30" s="5">
        <f ca="1">_xlfn.IFNA(VLOOKUP(M30,Beschikbaarheid!C:I,6,FALSE),"")</f>
        <v>0.25</v>
      </c>
      <c r="AK30" s="5">
        <f ca="1">_xlfn.IFNA(IF(VLOOKUP(M30,Beschikbaarheid!C:I,7,FALSE)=0,AJ30,VLOOKUP(M30,Beschikbaarheid!C:I,7,FALSE)),"")</f>
        <v>0.33333333333333331</v>
      </c>
      <c r="AL30" s="15" t="str">
        <f>_xlfn.IFNA(IF(VLOOKUP(M30,Table1[[Driver]:[Einde tijd]],8,FALSE)&lt;&gt;"",VLOOKUP(M30,Table1[[Driver]:[Einde tijd]],8,FALSE),""),"")</f>
        <v/>
      </c>
      <c r="AN30" s="6">
        <f>IF(M30&lt;&gt;"",IF(AL30&lt;&gt;"","",VLOOKUP(M30,'Driver sheet'!A:K,10,FALSE)),"")</f>
        <v>0.47916666666666669</v>
      </c>
      <c r="AO30" s="12" t="b">
        <f>IF(VLOOKUP(B30,Beschikbaarheid!B:N,13,FALSE)="ja",TRUE,FALSE)</f>
        <v>1</v>
      </c>
      <c r="AP30" s="8">
        <f t="shared" si="15"/>
        <v>0.33333333333333331</v>
      </c>
      <c r="AR30" s="12">
        <f t="shared" si="16"/>
        <v>30.73</v>
      </c>
      <c r="BE30" s="1">
        <f>_xlfn.IFNA(IF(VLOOKUP(M30,Beschikbaarheid!C:L,10,FALSE)&lt;&gt;"",Beschikbaarheid!$P$12-0.75/24,Beschikbaarheid!$P$12),1/24)</f>
        <v>4.1666666666666664E-2</v>
      </c>
      <c r="BF30" s="1">
        <f>Beschikbaarheid!$P$13</f>
        <v>2.0833333333333332E-2</v>
      </c>
      <c r="BG30" s="1">
        <f>Beschikbaarheid!$P$15</f>
        <v>4.1666666666666664E-2</v>
      </c>
      <c r="BJ30" s="12">
        <f t="shared" ca="1" si="17"/>
        <v>2</v>
      </c>
      <c r="BO30" s="7">
        <v>250</v>
      </c>
      <c r="BP30" s="7">
        <v>100</v>
      </c>
      <c r="BV30" s="12">
        <f>_xlfn.IFNA(IF(VLOOKUP(M30,'Driver sheet'!A:I,9,FALSE)&lt;&gt;"",1+(VLOOKUP(M30,'Driver sheet'!A:I,9,FALSE)-3)*Beschikbaarheid!$P$18,1),"")</f>
        <v>1</v>
      </c>
      <c r="BW30" s="12">
        <f t="shared" si="18"/>
        <v>1</v>
      </c>
      <c r="DC30" s="7" t="s">
        <v>86</v>
      </c>
    </row>
    <row r="31" spans="1:107" x14ac:dyDescent="0.25">
      <c r="A31" s="18" t="str">
        <f>IF(B31&lt;&gt;"",_xlfn.IFNA(IF(VLOOKUP(B31,Beschikbaarheid!B:K,10,FALSE)=1,"TRUE","FALSE"),""),"")</f>
        <v>FALSE</v>
      </c>
      <c r="B31" s="10" t="s">
        <v>147</v>
      </c>
      <c r="C31" s="10" t="str">
        <f t="shared" si="20"/>
        <v>1UAF142</v>
      </c>
      <c r="D31" s="7">
        <v>10.4</v>
      </c>
      <c r="E31" s="7">
        <v>25000</v>
      </c>
      <c r="F31" s="10" t="str">
        <f ca="1">_xlfn.IFNA(IF(VLOOKUP(B31,Beschikbaarheid!B:M,12,FALSE)&lt;&gt;"",VLOOKUP(B31,Beschikbaarheid!B:M,12,FALSE),""),"")</f>
        <v>DL GEEL</v>
      </c>
      <c r="G31" s="4" t="str">
        <f t="shared" ca="1" si="19"/>
        <v>5-DL GEEL</v>
      </c>
      <c r="H31" s="9">
        <v>0.90900000000000003</v>
      </c>
      <c r="J31" s="9">
        <v>30.73</v>
      </c>
      <c r="K31" s="9" t="s">
        <v>412</v>
      </c>
      <c r="L31" s="9" t="s">
        <v>124</v>
      </c>
      <c r="M31" s="12" t="str">
        <f>_xlfn.IFNA(VLOOKUP(B31,Beschikbaarheid!B:C,2,FALSE)&amp;"","")</f>
        <v>SMEYERS WIM</v>
      </c>
      <c r="N31" s="4" t="str">
        <f>_xlfn.IFNA(IF(VLOOKUP(M31,'Driver sheet'!A:F,6,FALSE)&lt;&gt;0,VLOOKUP(M31,'Driver sheet'!A:F,6,FALSE),""),"")</f>
        <v/>
      </c>
      <c r="O31" s="12">
        <f ca="1">IF(M31&lt;&gt;"",
    IF(OR(B31="1UHJ811", B31="1CYK509", B31="1UHL902"),
        999,
        _xlfn.IFNA(IF(VLOOKUP(M31, Beschikbaarheid!C:F, 4, FALSE)="ADR", 25000, 999), 999)
    ),
"")</f>
        <v>25000</v>
      </c>
      <c r="R31" s="12" t="str">
        <f t="shared" ca="1" si="4"/>
        <v>DL GEEL</v>
      </c>
      <c r="S31" s="11" t="str">
        <f t="shared" ca="1" si="1"/>
        <v>HAGELBERG 12</v>
      </c>
      <c r="T31" s="11" t="str">
        <f t="shared" ca="1" si="2"/>
        <v>OLEN</v>
      </c>
      <c r="U31" s="7" t="str">
        <f t="shared" ca="1" si="3"/>
        <v>2440</v>
      </c>
      <c r="V31" s="11" t="str">
        <f t="shared" ca="1" si="5"/>
        <v>BE</v>
      </c>
      <c r="W31" s="12" t="str">
        <f t="shared" ca="1" si="6"/>
        <v>HAGELBERG 12</v>
      </c>
      <c r="X31" s="4" t="str">
        <f t="shared" si="7"/>
        <v>TRUE</v>
      </c>
      <c r="Y31" s="12" t="str">
        <f t="shared" ca="1" si="8"/>
        <v>DL GEEL</v>
      </c>
      <c r="Z31" s="12" t="str">
        <f t="shared" ca="1" si="9"/>
        <v>DL GEEL</v>
      </c>
      <c r="AA31" s="12" t="str">
        <f t="shared" ca="1" si="10"/>
        <v>HAGELBERG 12</v>
      </c>
      <c r="AB31" s="12" t="str">
        <f t="shared" ca="1" si="11"/>
        <v>OLEN</v>
      </c>
      <c r="AC31" s="12" t="str">
        <f t="shared" ca="1" si="12"/>
        <v>2440</v>
      </c>
      <c r="AD31" s="12" t="str">
        <f t="shared" ca="1" si="13"/>
        <v>BE</v>
      </c>
      <c r="AH31" s="4" t="str">
        <f t="shared" si="14"/>
        <v>TRUE</v>
      </c>
      <c r="AJ31" s="5">
        <f ca="1">_xlfn.IFNA(VLOOKUP(M31,Beschikbaarheid!C:I,6,FALSE),"")</f>
        <v>0.25</v>
      </c>
      <c r="AK31" s="5">
        <f ca="1">_xlfn.IFNA(IF(VLOOKUP(M31,Beschikbaarheid!C:I,7,FALSE)=0,AJ31,VLOOKUP(M31,Beschikbaarheid!C:I,7,FALSE)),"")</f>
        <v>0.33333333333333331</v>
      </c>
      <c r="AL31" s="15" t="str">
        <f>_xlfn.IFNA(IF(VLOOKUP(M31,Table1[[Driver]:[Einde tijd]],8,FALSE)&lt;&gt;"",VLOOKUP(M31,Table1[[Driver]:[Einde tijd]],8,FALSE),""),"")</f>
        <v/>
      </c>
      <c r="AN31" s="6">
        <f>IF(M31&lt;&gt;"",IF(AL31&lt;&gt;"","",VLOOKUP(M31,'Driver sheet'!A:K,10,FALSE)),"")</f>
        <v>0.47916666666666669</v>
      </c>
      <c r="AO31" s="12" t="b">
        <f>IF(VLOOKUP(B31,Beschikbaarheid!B:N,13,FALSE)="ja",TRUE,FALSE)</f>
        <v>1</v>
      </c>
      <c r="AP31" s="8">
        <f t="shared" si="15"/>
        <v>0.33333333333333331</v>
      </c>
      <c r="AR31" s="12">
        <f t="shared" si="16"/>
        <v>30.73</v>
      </c>
      <c r="BE31" s="1">
        <f>_xlfn.IFNA(IF(VLOOKUP(M31,Beschikbaarheid!C:L,10,FALSE)&lt;&gt;"",Beschikbaarheid!$P$12-0.75/24,Beschikbaarheid!$P$12),1/24)</f>
        <v>4.1666666666666664E-2</v>
      </c>
      <c r="BF31" s="1">
        <f>Beschikbaarheid!$P$13</f>
        <v>2.0833333333333332E-2</v>
      </c>
      <c r="BG31" s="1">
        <f>Beschikbaarheid!$P$15</f>
        <v>4.1666666666666664E-2</v>
      </c>
      <c r="BJ31" s="12">
        <f t="shared" ca="1" si="17"/>
        <v>2</v>
      </c>
      <c r="BO31" s="7">
        <v>250</v>
      </c>
      <c r="BP31" s="7">
        <v>100</v>
      </c>
      <c r="BV31" s="12">
        <f>_xlfn.IFNA(IF(VLOOKUP(M31,'Driver sheet'!A:I,9,FALSE)&lt;&gt;"",1+(VLOOKUP(M31,'Driver sheet'!A:I,9,FALSE)-3)*Beschikbaarheid!$P$18,1),"")</f>
        <v>1</v>
      </c>
      <c r="BW31" s="12">
        <f t="shared" si="18"/>
        <v>1</v>
      </c>
      <c r="DC31" s="7" t="s">
        <v>86</v>
      </c>
    </row>
    <row r="32" spans="1:107" x14ac:dyDescent="0.25">
      <c r="A32" s="18" t="str">
        <f>IF(B32&lt;&gt;"",_xlfn.IFNA(IF(VLOOKUP(B32,Beschikbaarheid!B:K,10,FALSE)=1,"TRUE","FALSE"),""),"")</f>
        <v>FALSE</v>
      </c>
      <c r="B32" s="10" t="s">
        <v>149</v>
      </c>
      <c r="C32" s="10" t="str">
        <f t="shared" si="20"/>
        <v>1FXH834</v>
      </c>
      <c r="D32" s="7">
        <v>10.4</v>
      </c>
      <c r="E32" s="7">
        <v>25000</v>
      </c>
      <c r="F32" s="10" t="str">
        <f ca="1">_xlfn.IFNA(IF(VLOOKUP(B32,Beschikbaarheid!B:M,12,FALSE)&lt;&gt;"",VLOOKUP(B32,Beschikbaarheid!B:M,12,FALSE),""),"")</f>
        <v>DL GEEL</v>
      </c>
      <c r="G32" s="4" t="str">
        <f t="shared" ca="1" si="19"/>
        <v>5-DL GEEL</v>
      </c>
      <c r="H32" s="9">
        <v>0.90900000000000003</v>
      </c>
      <c r="J32" s="9">
        <v>30.73</v>
      </c>
      <c r="K32" s="9" t="s">
        <v>412</v>
      </c>
      <c r="L32" s="9" t="s">
        <v>124</v>
      </c>
      <c r="M32" s="12" t="str">
        <f>_xlfn.IFNA(VLOOKUP(B32,Beschikbaarheid!B:C,2,FALSE)&amp;"","")</f>
        <v>ADRIAN STUBBE</v>
      </c>
      <c r="N32" s="4" t="str">
        <f>_xlfn.IFNA(IF(VLOOKUP(M32,'Driver sheet'!A:F,6,FALSE)&lt;&gt;0,VLOOKUP(M32,'Driver sheet'!A:F,6,FALSE),""),"")</f>
        <v/>
      </c>
      <c r="O32" s="12">
        <f ca="1">IF(M32&lt;&gt;"",
    IF(OR(B32="1UHJ811", B32="1CYK509", B32="1UHL902"),
        999,
        _xlfn.IFNA(IF(VLOOKUP(M32, Beschikbaarheid!C:F, 4, FALSE)="ADR", 25000, 999), 999)
    ),
"")</f>
        <v>999</v>
      </c>
      <c r="R32" s="12" t="str">
        <f t="shared" ca="1" si="4"/>
        <v>DL GEEL</v>
      </c>
      <c r="S32" s="11" t="str">
        <f t="shared" ca="1" si="1"/>
        <v>HAGELBERG 12</v>
      </c>
      <c r="T32" s="11" t="str">
        <f t="shared" ca="1" si="2"/>
        <v>OLEN</v>
      </c>
      <c r="U32" s="7" t="str">
        <f t="shared" ca="1" si="3"/>
        <v>2440</v>
      </c>
      <c r="V32" s="11" t="str">
        <f t="shared" ca="1" si="5"/>
        <v>BE</v>
      </c>
      <c r="W32" s="12" t="str">
        <f t="shared" ca="1" si="6"/>
        <v>HAGELBERG 12</v>
      </c>
      <c r="X32" s="4" t="str">
        <f t="shared" si="7"/>
        <v>TRUE</v>
      </c>
      <c r="Y32" s="12" t="str">
        <f t="shared" ca="1" si="8"/>
        <v>DL GEEL</v>
      </c>
      <c r="Z32" s="12" t="str">
        <f t="shared" ca="1" si="9"/>
        <v>DL GEEL</v>
      </c>
      <c r="AA32" s="12" t="str">
        <f t="shared" ca="1" si="10"/>
        <v>HAGELBERG 12</v>
      </c>
      <c r="AB32" s="12" t="str">
        <f t="shared" ca="1" si="11"/>
        <v>OLEN</v>
      </c>
      <c r="AC32" s="12" t="str">
        <f t="shared" ca="1" si="12"/>
        <v>2440</v>
      </c>
      <c r="AD32" s="12" t="str">
        <f t="shared" ca="1" si="13"/>
        <v>BE</v>
      </c>
      <c r="AH32" s="4" t="str">
        <f t="shared" si="14"/>
        <v>TRUE</v>
      </c>
      <c r="AJ32" s="5">
        <f ca="1">_xlfn.IFNA(VLOOKUP(M32,Beschikbaarheid!C:I,6,FALSE),"")</f>
        <v>0.33333333333333331</v>
      </c>
      <c r="AK32" s="5">
        <f ca="1">_xlfn.IFNA(IF(VLOOKUP(M32,Beschikbaarheid!C:I,7,FALSE)=0,AJ32,VLOOKUP(M32,Beschikbaarheid!C:I,7,FALSE)),"")</f>
        <v>0.375</v>
      </c>
      <c r="AL32" s="15" t="str">
        <f>_xlfn.IFNA(IF(VLOOKUP(M32,Table1[[Driver]:[Einde tijd]],8,FALSE)&lt;&gt;"",VLOOKUP(M32,Table1[[Driver]:[Einde tijd]],8,FALSE),""),"")</f>
        <v/>
      </c>
      <c r="AN32" s="6">
        <f>IF(M32&lt;&gt;"",IF(AL32&lt;&gt;"","",VLOOKUP(M32,'Driver sheet'!A:K,10,FALSE)),"")</f>
        <v>0.47916666666666669</v>
      </c>
      <c r="AO32" s="12" t="b">
        <f>IF(VLOOKUP(B32,Beschikbaarheid!B:N,13,FALSE)="ja",TRUE,FALSE)</f>
        <v>1</v>
      </c>
      <c r="AP32" s="8">
        <f t="shared" si="15"/>
        <v>0.33333333333333331</v>
      </c>
      <c r="AR32" s="12">
        <f t="shared" si="16"/>
        <v>30.73</v>
      </c>
      <c r="BE32" s="1">
        <f>_xlfn.IFNA(IF(VLOOKUP(M32,Beschikbaarheid!C:L,10,FALSE)&lt;&gt;"",Beschikbaarheid!$P$12-0.75/24,Beschikbaarheid!$P$12),1/24)</f>
        <v>4.1666666666666664E-2</v>
      </c>
      <c r="BF32" s="1">
        <f>Beschikbaarheid!$P$13</f>
        <v>2.0833333333333332E-2</v>
      </c>
      <c r="BG32" s="1">
        <f>Beschikbaarheid!$P$15</f>
        <v>4.1666666666666664E-2</v>
      </c>
      <c r="BJ32" s="12">
        <f t="shared" ca="1" si="17"/>
        <v>2</v>
      </c>
      <c r="BO32" s="7">
        <v>250</v>
      </c>
      <c r="BP32" s="7">
        <v>100</v>
      </c>
      <c r="BV32" s="12">
        <f>_xlfn.IFNA(IF(VLOOKUP(M32,'Driver sheet'!A:I,9,FALSE)&lt;&gt;"",1+(VLOOKUP(M32,'Driver sheet'!A:I,9,FALSE)-3)*Beschikbaarheid!$P$18,1),"")</f>
        <v>1</v>
      </c>
      <c r="BW32" s="12">
        <f t="shared" si="18"/>
        <v>1</v>
      </c>
      <c r="DC32" s="7" t="s">
        <v>86</v>
      </c>
    </row>
    <row r="33" spans="1:107" x14ac:dyDescent="0.25">
      <c r="A33" s="18" t="str">
        <f>IF(B33&lt;&gt;"",_xlfn.IFNA(IF(VLOOKUP(B33,Beschikbaarheid!B:K,10,FALSE)=1,"TRUE","FALSE"),""),"")</f>
        <v>FALSE</v>
      </c>
      <c r="B33" s="10" t="s">
        <v>151</v>
      </c>
      <c r="C33" s="10" t="str">
        <f t="shared" si="20"/>
        <v>2BMG699</v>
      </c>
      <c r="D33" s="7">
        <v>10.4</v>
      </c>
      <c r="E33" s="7">
        <v>25000</v>
      </c>
      <c r="F33" s="10" t="str">
        <f ca="1">_xlfn.IFNA(IF(VLOOKUP(B33,Beschikbaarheid!B:M,12,FALSE)&lt;&gt;"",VLOOKUP(B33,Beschikbaarheid!B:M,12,FALSE),""),"")</f>
        <v>DL GEEL</v>
      </c>
      <c r="G33" s="4" t="str">
        <f t="shared" ca="1" si="19"/>
        <v>5-DL GEEL</v>
      </c>
      <c r="H33" s="9">
        <v>0.90900000000000003</v>
      </c>
      <c r="J33" s="9">
        <v>30.73</v>
      </c>
      <c r="K33" s="9" t="s">
        <v>412</v>
      </c>
      <c r="L33" s="9" t="s">
        <v>142</v>
      </c>
      <c r="M33" s="12" t="str">
        <f>_xlfn.IFNA(VLOOKUP(B33,Beschikbaarheid!B:C,2,FALSE)&amp;"","")</f>
        <v>ROLLE PHILIPPE</v>
      </c>
      <c r="N33" s="4" t="str">
        <f>_xlfn.IFNA(IF(VLOOKUP(M33,'Driver sheet'!A:F,6,FALSE)&lt;&gt;0,VLOOKUP(M33,'Driver sheet'!A:F,6,FALSE),""),"")</f>
        <v/>
      </c>
      <c r="O33" s="12">
        <f ca="1">IF(M33&lt;&gt;"",
    IF(OR(B33="1UHJ811", B33="1CYK509", B33="1UHL902"),
        999,
        _xlfn.IFNA(IF(VLOOKUP(M33, Beschikbaarheid!C:F, 4, FALSE)="ADR", 25000, 999), 999)
    ),
"")</f>
        <v>25000</v>
      </c>
      <c r="R33" s="12" t="str">
        <f t="shared" ca="1" si="4"/>
        <v>DL GEEL</v>
      </c>
      <c r="S33" s="11" t="str">
        <f t="shared" ca="1" si="1"/>
        <v>HAGELBERG 12</v>
      </c>
      <c r="T33" s="11" t="str">
        <f t="shared" ca="1" si="2"/>
        <v>OLEN</v>
      </c>
      <c r="U33" s="7" t="str">
        <f t="shared" ca="1" si="3"/>
        <v>2440</v>
      </c>
      <c r="V33" s="11" t="str">
        <f t="shared" ca="1" si="5"/>
        <v>BE</v>
      </c>
      <c r="W33" s="12" t="str">
        <f t="shared" ca="1" si="6"/>
        <v>HAGELBERG 12</v>
      </c>
      <c r="X33" s="4" t="str">
        <f t="shared" si="7"/>
        <v>TRUE</v>
      </c>
      <c r="Y33" s="12" t="str">
        <f t="shared" ca="1" si="8"/>
        <v>DL GEEL</v>
      </c>
      <c r="Z33" s="12" t="str">
        <f t="shared" ca="1" si="9"/>
        <v>DL GEEL</v>
      </c>
      <c r="AA33" s="12" t="str">
        <f t="shared" ca="1" si="10"/>
        <v>HAGELBERG 12</v>
      </c>
      <c r="AB33" s="12" t="str">
        <f t="shared" ca="1" si="11"/>
        <v>OLEN</v>
      </c>
      <c r="AC33" s="12" t="str">
        <f t="shared" ca="1" si="12"/>
        <v>2440</v>
      </c>
      <c r="AD33" s="12" t="str">
        <f t="shared" ca="1" si="13"/>
        <v>BE</v>
      </c>
      <c r="AH33" s="4" t="str">
        <f t="shared" si="14"/>
        <v>TRUE</v>
      </c>
      <c r="AJ33" s="5">
        <f ca="1">_xlfn.IFNA(VLOOKUP(M33,Beschikbaarheid!C:I,6,FALSE),"")</f>
        <v>0</v>
      </c>
      <c r="AK33" s="5">
        <f ca="1">_xlfn.IFNA(IF(VLOOKUP(M33,Beschikbaarheid!C:I,7,FALSE)=0,AJ33,VLOOKUP(M33,Beschikbaarheid!C:I,7,FALSE)),"")</f>
        <v>0</v>
      </c>
      <c r="AL33" s="15" t="str">
        <f>_xlfn.IFNA(IF(VLOOKUP(M33,Table1[[Driver]:[Einde tijd]],8,FALSE)&lt;&gt;"",VLOOKUP(M33,Table1[[Driver]:[Einde tijd]],8,FALSE),""),"")</f>
        <v/>
      </c>
      <c r="AN33" s="6">
        <f>IF(M33&lt;&gt;"",IF(AL33&lt;&gt;"","",VLOOKUP(M33,'Driver sheet'!A:K,10,FALSE)),"")</f>
        <v>0.47916666666666669</v>
      </c>
      <c r="AO33" s="12" t="b">
        <f>IF(VLOOKUP(B33,Beschikbaarheid!B:N,13,FALSE)="ja",TRUE,FALSE)</f>
        <v>1</v>
      </c>
      <c r="AP33" s="8">
        <f t="shared" si="15"/>
        <v>0.33333333333333331</v>
      </c>
      <c r="AR33" s="12">
        <f t="shared" si="16"/>
        <v>30.73</v>
      </c>
      <c r="BE33" s="1">
        <f>_xlfn.IFNA(IF(VLOOKUP(M33,Beschikbaarheid!C:L,10,FALSE)&lt;&gt;"",Beschikbaarheid!$P$12-0.75/24,Beschikbaarheid!$P$12),1/24)</f>
        <v>4.1666666666666664E-2</v>
      </c>
      <c r="BF33" s="1">
        <f>Beschikbaarheid!$P$13</f>
        <v>2.0833333333333332E-2</v>
      </c>
      <c r="BG33" s="1">
        <f>Beschikbaarheid!$P$15</f>
        <v>4.1666666666666664E-2</v>
      </c>
      <c r="BJ33" s="12">
        <f t="shared" ca="1" si="17"/>
        <v>2</v>
      </c>
      <c r="BO33" s="7">
        <v>250</v>
      </c>
      <c r="BP33" s="7">
        <v>100</v>
      </c>
      <c r="BV33" s="12">
        <f>_xlfn.IFNA(IF(VLOOKUP(M33,'Driver sheet'!A:I,9,FALSE)&lt;&gt;"",1+(VLOOKUP(M33,'Driver sheet'!A:I,9,FALSE)-3)*Beschikbaarheid!$P$18,1),"")</f>
        <v>1</v>
      </c>
      <c r="BW33" s="12">
        <f t="shared" si="18"/>
        <v>1</v>
      </c>
      <c r="DC33" s="7" t="s">
        <v>86</v>
      </c>
    </row>
    <row r="34" spans="1:107" x14ac:dyDescent="0.25">
      <c r="A34" s="18" t="str">
        <f>IF(B34&lt;&gt;"",_xlfn.IFNA(IF(VLOOKUP(B34,Beschikbaarheid!B:K,10,FALSE)=1,"TRUE","FALSE"),""),"")</f>
        <v>FALSE</v>
      </c>
      <c r="B34" s="10" t="s">
        <v>153</v>
      </c>
      <c r="C34" s="10" t="str">
        <f t="shared" si="20"/>
        <v>1CYA215</v>
      </c>
      <c r="D34" s="7">
        <v>10.4</v>
      </c>
      <c r="E34" s="7">
        <v>25000</v>
      </c>
      <c r="F34" s="10" t="str">
        <f ca="1">_xlfn.IFNA(IF(VLOOKUP(B34,Beschikbaarheid!B:M,12,FALSE)&lt;&gt;"",VLOOKUP(B34,Beschikbaarheid!B:M,12,FALSE),""),"")</f>
        <v>DL GEEL</v>
      </c>
      <c r="G34" s="4" t="str">
        <f t="shared" ca="1" si="19"/>
        <v>5-DL GEEL</v>
      </c>
      <c r="H34" s="9">
        <v>0.90900000000000003</v>
      </c>
      <c r="J34" s="9">
        <v>30.73</v>
      </c>
      <c r="K34" s="9" t="s">
        <v>412</v>
      </c>
      <c r="L34" s="9" t="s">
        <v>155</v>
      </c>
      <c r="M34" s="12" t="str">
        <f>_xlfn.IFNA(VLOOKUP(B34,Beschikbaarheid!B:C,2,FALSE)&amp;"","")</f>
        <v>GERT MOONS</v>
      </c>
      <c r="N34" s="4" t="str">
        <f>_xlfn.IFNA(IF(VLOOKUP(M34,'Driver sheet'!A:F,6,FALSE)&lt;&gt;0,VLOOKUP(M34,'Driver sheet'!A:F,6,FALSE),""),"")</f>
        <v/>
      </c>
      <c r="O34" s="12">
        <f ca="1">IF(M34&lt;&gt;"",
    IF(OR(B34="1UHJ811", B34="1CYK509", B34="1UHL902"),
        999,
        _xlfn.IFNA(IF(VLOOKUP(M34, Beschikbaarheid!C:F, 4, FALSE)="ADR", 25000, 999), 999)
    ),
"")</f>
        <v>999</v>
      </c>
      <c r="R34" s="12" t="str">
        <f t="shared" ca="1" si="4"/>
        <v>DL GEEL</v>
      </c>
      <c r="S34" s="11" t="str">
        <f t="shared" ref="S34:S65" ca="1" si="21">IF(F34="DL GEEL","HAGELBERG 12",IF(F34="DL TRITON","SCHOONDONKWEG 6",IF(F34="DL JUMET","ZONING INDUSTRIEL 2IEME RUE","")))</f>
        <v>HAGELBERG 12</v>
      </c>
      <c r="T34" s="11" t="str">
        <f t="shared" ref="T34:T65" ca="1" si="22">IF(F34="DL GEEL","OLEN",IF(F34="DL TRITON","WILLEBROEK",IF(F34="DL JUMET","JUMET","")))</f>
        <v>OLEN</v>
      </c>
      <c r="U34" s="7" t="str">
        <f t="shared" ref="U34:U65" ca="1" si="23">IF(F34="DL GEEL","2440",IF(F34="DL TRITON","2830","6040"))</f>
        <v>2440</v>
      </c>
      <c r="V34" s="11" t="str">
        <f t="shared" ref="V34:V65" ca="1" si="24">IF(F34&lt;&gt;"","BE","")</f>
        <v>BE</v>
      </c>
      <c r="W34" s="12" t="str">
        <f t="shared" ca="1" si="6"/>
        <v>HAGELBERG 12</v>
      </c>
      <c r="X34" s="4" t="str">
        <f t="shared" si="7"/>
        <v>TRUE</v>
      </c>
      <c r="Y34" s="12" t="str">
        <f t="shared" ca="1" si="8"/>
        <v>DL GEEL</v>
      </c>
      <c r="Z34" s="12" t="str">
        <f t="shared" ca="1" si="9"/>
        <v>DL GEEL</v>
      </c>
      <c r="AA34" s="12" t="str">
        <f t="shared" ca="1" si="10"/>
        <v>HAGELBERG 12</v>
      </c>
      <c r="AB34" s="12" t="str">
        <f t="shared" ca="1" si="11"/>
        <v>OLEN</v>
      </c>
      <c r="AC34" s="12" t="str">
        <f t="shared" ca="1" si="12"/>
        <v>2440</v>
      </c>
      <c r="AD34" s="12" t="str">
        <f t="shared" ca="1" si="13"/>
        <v>BE</v>
      </c>
      <c r="AH34" s="4" t="str">
        <f t="shared" si="14"/>
        <v>TRUE</v>
      </c>
      <c r="AJ34" s="5">
        <f ca="1">_xlfn.IFNA(VLOOKUP(M34,Beschikbaarheid!C:I,6,FALSE),"")</f>
        <v>0</v>
      </c>
      <c r="AK34" s="5">
        <f ca="1">_xlfn.IFNA(IF(VLOOKUP(M34,Beschikbaarheid!C:I,7,FALSE)=0,AJ34,VLOOKUP(M34,Beschikbaarheid!C:I,7,FALSE)),"")</f>
        <v>0</v>
      </c>
      <c r="AL34" s="15" t="str">
        <f>_xlfn.IFNA(IF(VLOOKUP(M34,Table1[[Driver]:[Einde tijd]],8,FALSE)&lt;&gt;"",VLOOKUP(M34,Table1[[Driver]:[Einde tijd]],8,FALSE),""),"")</f>
        <v/>
      </c>
      <c r="AN34" s="6">
        <f>IF(M34&lt;&gt;"",IF(AL34&lt;&gt;"","",VLOOKUP(M34,'Driver sheet'!A:K,10,FALSE)),"")</f>
        <v>0.47916666666666669</v>
      </c>
      <c r="AO34" s="12" t="b">
        <f>IF(VLOOKUP(B34,Beschikbaarheid!B:N,13,FALSE)="ja",TRUE,FALSE)</f>
        <v>1</v>
      </c>
      <c r="AP34" s="8">
        <f t="shared" si="15"/>
        <v>0.33333333333333331</v>
      </c>
      <c r="AR34" s="12">
        <f t="shared" si="16"/>
        <v>30.73</v>
      </c>
      <c r="BE34" s="1">
        <f>_xlfn.IFNA(IF(VLOOKUP(M34,Beschikbaarheid!C:L,10,FALSE)&lt;&gt;"",Beschikbaarheid!$P$12-0.75/24,Beschikbaarheid!$P$12),1/24)</f>
        <v>4.1666666666666664E-2</v>
      </c>
      <c r="BF34" s="1">
        <f>Beschikbaarheid!$P$13</f>
        <v>2.0833333333333332E-2</v>
      </c>
      <c r="BG34" s="1">
        <f>Beschikbaarheid!$P$15</f>
        <v>4.1666666666666664E-2</v>
      </c>
      <c r="BJ34" s="12">
        <f t="shared" ca="1" si="17"/>
        <v>2</v>
      </c>
      <c r="BO34" s="7">
        <v>250</v>
      </c>
      <c r="BP34" s="7">
        <v>100</v>
      </c>
      <c r="BV34" s="12">
        <f>_xlfn.IFNA(IF(VLOOKUP(M34,'Driver sheet'!A:I,9,FALSE)&lt;&gt;"",1+(VLOOKUP(M34,'Driver sheet'!A:I,9,FALSE)-3)*Beschikbaarheid!$P$18,1),"")</f>
        <v>1</v>
      </c>
      <c r="BW34" s="12">
        <f t="shared" si="18"/>
        <v>1</v>
      </c>
      <c r="DC34" s="7" t="s">
        <v>86</v>
      </c>
    </row>
    <row r="35" spans="1:107" x14ac:dyDescent="0.25">
      <c r="A35" s="18" t="str">
        <f>IF(B35&lt;&gt;"",_xlfn.IFNA(IF(VLOOKUP(B35,Beschikbaarheid!B:K,10,FALSE)=1,"TRUE","FALSE"),""),"")</f>
        <v>FALSE</v>
      </c>
      <c r="B35" s="10" t="s">
        <v>156</v>
      </c>
      <c r="C35" s="10" t="str">
        <f t="shared" si="20"/>
        <v>1WJB730</v>
      </c>
      <c r="D35" s="7">
        <v>10.4</v>
      </c>
      <c r="E35" s="7">
        <v>25000</v>
      </c>
      <c r="F35" s="10" t="str">
        <f ca="1">_xlfn.IFNA(IF(VLOOKUP(B35,Beschikbaarheid!B:M,12,FALSE)&lt;&gt;"",VLOOKUP(B35,Beschikbaarheid!B:M,12,FALSE),""),"")</f>
        <v>DL GEEL</v>
      </c>
      <c r="G35" s="4" t="str">
        <f t="shared" ca="1" si="19"/>
        <v>5-DL GEEL</v>
      </c>
      <c r="H35" s="9">
        <v>0.90900000000000003</v>
      </c>
      <c r="J35" s="9">
        <v>30.73</v>
      </c>
      <c r="K35" s="9" t="s">
        <v>412</v>
      </c>
      <c r="L35" s="9" t="s">
        <v>142</v>
      </c>
      <c r="M35" s="12" t="str">
        <f>_xlfn.IFNA(VLOOKUP(B35,Beschikbaarheid!B:C,2,FALSE)&amp;"","")</f>
        <v>KEVIN ARTOIS</v>
      </c>
      <c r="N35" s="4" t="str">
        <f>_xlfn.IFNA(IF(VLOOKUP(M35,'Driver sheet'!A:F,6,FALSE)&lt;&gt;0,VLOOKUP(M35,'Driver sheet'!A:F,6,FALSE),""),"")</f>
        <v/>
      </c>
      <c r="O35" s="12">
        <f ca="1">IF(M35&lt;&gt;"",
    IF(OR(B35="1UHJ811", B35="1CYK509", B35="1UHL902"),
        999,
        _xlfn.IFNA(IF(VLOOKUP(M35, Beschikbaarheid!C:F, 4, FALSE)="ADR", 25000, 999), 999)
    ),
"")</f>
        <v>999</v>
      </c>
      <c r="R35" s="12" t="str">
        <f t="shared" ca="1" si="4"/>
        <v>DL GEEL</v>
      </c>
      <c r="S35" s="11" t="str">
        <f t="shared" ca="1" si="21"/>
        <v>HAGELBERG 12</v>
      </c>
      <c r="T35" s="11" t="str">
        <f t="shared" ca="1" si="22"/>
        <v>OLEN</v>
      </c>
      <c r="U35" s="7" t="str">
        <f t="shared" ca="1" si="23"/>
        <v>2440</v>
      </c>
      <c r="V35" s="11" t="str">
        <f t="shared" ca="1" si="24"/>
        <v>BE</v>
      </c>
      <c r="W35" s="12" t="str">
        <f t="shared" ca="1" si="6"/>
        <v>HAGELBERG 12</v>
      </c>
      <c r="X35" s="4" t="str">
        <f t="shared" si="7"/>
        <v>TRUE</v>
      </c>
      <c r="Y35" s="12" t="str">
        <f t="shared" ca="1" si="8"/>
        <v>DL GEEL</v>
      </c>
      <c r="Z35" s="12" t="str">
        <f t="shared" ca="1" si="9"/>
        <v>DL GEEL</v>
      </c>
      <c r="AA35" s="12" t="str">
        <f t="shared" ca="1" si="10"/>
        <v>HAGELBERG 12</v>
      </c>
      <c r="AB35" s="12" t="str">
        <f t="shared" ca="1" si="11"/>
        <v>OLEN</v>
      </c>
      <c r="AC35" s="12" t="str">
        <f t="shared" ca="1" si="12"/>
        <v>2440</v>
      </c>
      <c r="AD35" s="12" t="str">
        <f t="shared" ca="1" si="13"/>
        <v>BE</v>
      </c>
      <c r="AH35" s="4" t="str">
        <f t="shared" si="14"/>
        <v>TRUE</v>
      </c>
      <c r="AJ35" s="5">
        <f ca="1">_xlfn.IFNA(VLOOKUP(M35,Beschikbaarheid!C:I,6,FALSE),"")</f>
        <v>0</v>
      </c>
      <c r="AK35" s="5">
        <f ca="1">_xlfn.IFNA(IF(VLOOKUP(M35,Beschikbaarheid!C:I,7,FALSE)=0,AJ35,VLOOKUP(M35,Beschikbaarheid!C:I,7,FALSE)),"")</f>
        <v>0</v>
      </c>
      <c r="AL35" s="15" t="str">
        <f>_xlfn.IFNA(IF(VLOOKUP(M35,Table1[[Driver]:[Einde tijd]],8,FALSE)&lt;&gt;"",VLOOKUP(M35,Table1[[Driver]:[Einde tijd]],8,FALSE),""),"")</f>
        <v/>
      </c>
      <c r="AN35" s="6">
        <f>IF(M35&lt;&gt;"",IF(AL35&lt;&gt;"","",VLOOKUP(M35,'Driver sheet'!A:K,10,FALSE)),"")</f>
        <v>0.47916666666666669</v>
      </c>
      <c r="AO35" s="12" t="b">
        <f>IF(VLOOKUP(B35,Beschikbaarheid!B:N,13,FALSE)="ja",TRUE,FALSE)</f>
        <v>1</v>
      </c>
      <c r="AP35" s="8">
        <f t="shared" si="15"/>
        <v>0.33333333333333331</v>
      </c>
      <c r="AR35" s="12">
        <f t="shared" si="16"/>
        <v>30.73</v>
      </c>
      <c r="BE35" s="1">
        <f>_xlfn.IFNA(IF(VLOOKUP(M35,Beschikbaarheid!C:L,10,FALSE)&lt;&gt;"",Beschikbaarheid!$P$12-0.75/24,Beschikbaarheid!$P$12),1/24)</f>
        <v>4.1666666666666664E-2</v>
      </c>
      <c r="BF35" s="1">
        <f>Beschikbaarheid!$P$13</f>
        <v>2.0833333333333332E-2</v>
      </c>
      <c r="BG35" s="1">
        <f>Beschikbaarheid!$P$15</f>
        <v>4.1666666666666664E-2</v>
      </c>
      <c r="BJ35" s="12">
        <f t="shared" ca="1" si="17"/>
        <v>2</v>
      </c>
      <c r="BO35" s="7">
        <v>250</v>
      </c>
      <c r="BP35" s="7">
        <v>100</v>
      </c>
      <c r="BV35" s="12">
        <f>_xlfn.IFNA(IF(VLOOKUP(M35,'Driver sheet'!A:I,9,FALSE)&lt;&gt;"",1+(VLOOKUP(M35,'Driver sheet'!A:I,9,FALSE)-3)*Beschikbaarheid!$P$18,1),"")</f>
        <v>1</v>
      </c>
      <c r="BW35" s="12">
        <f t="shared" si="18"/>
        <v>1</v>
      </c>
      <c r="DC35" s="7" t="s">
        <v>86</v>
      </c>
    </row>
    <row r="36" spans="1:107" x14ac:dyDescent="0.25">
      <c r="A36" s="18" t="str">
        <f>IF(B36&lt;&gt;"",_xlfn.IFNA(IF(VLOOKUP(B36,Beschikbaarheid!B:K,10,FALSE)=1,"TRUE","FALSE"),""),"")</f>
        <v>FALSE</v>
      </c>
      <c r="B36" s="10" t="s">
        <v>158</v>
      </c>
      <c r="C36" s="16">
        <v>501</v>
      </c>
      <c r="D36" s="7">
        <v>7.6</v>
      </c>
      <c r="E36" s="7">
        <v>14000</v>
      </c>
      <c r="F36" s="10" t="str">
        <f ca="1">_xlfn.IFNA(IF(VLOOKUP(B36,Beschikbaarheid!B:M,12,FALSE)&lt;&gt;"",VLOOKUP(B36,Beschikbaarheid!B:M,12,FALSE),""),"")</f>
        <v>DL JUMET</v>
      </c>
      <c r="G36" s="4" t="str">
        <f t="shared" ref="G36:G54" ca="1" si="25">4&amp;"-"&amp;F36</f>
        <v>4-DL JUMET</v>
      </c>
      <c r="H36" s="9">
        <v>1.1060000000000001</v>
      </c>
      <c r="J36" s="9">
        <v>30.73</v>
      </c>
      <c r="K36" s="9" t="s">
        <v>410</v>
      </c>
      <c r="L36" s="9" t="s">
        <v>159</v>
      </c>
      <c r="M36" s="12" t="str">
        <f>_xlfn.IFNA(VLOOKUP(B36,Beschikbaarheid!B:C,2,FALSE)&amp;"","")</f>
        <v>POPA LIVIU</v>
      </c>
      <c r="N36" s="4" t="str">
        <f>_xlfn.IFNA(IF(VLOOKUP(M36,'Driver sheet'!A:F,6,FALSE)&lt;&gt;0,VLOOKUP(M36,'Driver sheet'!A:F,6,FALSE),""),"")</f>
        <v/>
      </c>
      <c r="O36" s="12">
        <f ca="1">IF(M36&lt;&gt;"",
    IF(OR(B36="1UHJ811", B36="1CYK509", B36="1UHL902"),
        999,
        _xlfn.IFNA(IF(VLOOKUP(M36, Beschikbaarheid!C:F, 4, FALSE)="ADR", 25000, 999), 999)
    ),
"")</f>
        <v>999</v>
      </c>
      <c r="R36" s="12" t="str">
        <f t="shared" ca="1" si="4"/>
        <v>DL JUMET</v>
      </c>
      <c r="S36" s="11" t="str">
        <f t="shared" ca="1" si="21"/>
        <v>ZONING INDUSTRIEL 2IEME RUE</v>
      </c>
      <c r="T36" s="11" t="str">
        <f t="shared" ca="1" si="22"/>
        <v>JUMET</v>
      </c>
      <c r="U36" s="7" t="str">
        <f t="shared" ca="1" si="23"/>
        <v>6040</v>
      </c>
      <c r="V36" s="11" t="str">
        <f t="shared" ca="1" si="24"/>
        <v>BE</v>
      </c>
      <c r="W36" s="12" t="str">
        <f t="shared" ca="1" si="6"/>
        <v>ZONING INDUSTRIEL 2IEME RUE</v>
      </c>
      <c r="X36" s="4" t="str">
        <f t="shared" si="7"/>
        <v>TRUE</v>
      </c>
      <c r="Y36" s="12" t="str">
        <f t="shared" ca="1" si="8"/>
        <v>DL JUMET</v>
      </c>
      <c r="Z36" s="12" t="str">
        <f t="shared" ca="1" si="9"/>
        <v>DL JUMET</v>
      </c>
      <c r="AA36" s="12" t="str">
        <f t="shared" ca="1" si="10"/>
        <v>ZONING INDUSTRIEL 2IEME RUE</v>
      </c>
      <c r="AB36" s="12" t="str">
        <f t="shared" ca="1" si="11"/>
        <v>JUMET</v>
      </c>
      <c r="AC36" s="12" t="str">
        <f t="shared" ca="1" si="12"/>
        <v>6040</v>
      </c>
      <c r="AD36" s="12" t="str">
        <f t="shared" ca="1" si="13"/>
        <v>BE</v>
      </c>
      <c r="AH36" s="4" t="str">
        <f t="shared" si="14"/>
        <v>TRUE</v>
      </c>
      <c r="AJ36" s="5">
        <f ca="1">_xlfn.IFNA(VLOOKUP(M36,Beschikbaarheid!C:I,6,FALSE),"")</f>
        <v>0.27083333333333331</v>
      </c>
      <c r="AK36" s="5">
        <f ca="1">_xlfn.IFNA(IF(VLOOKUP(M36,Beschikbaarheid!C:I,7,FALSE)=0,AJ36,VLOOKUP(M36,Beschikbaarheid!C:I,7,FALSE)),"")</f>
        <v>0.27083333333333331</v>
      </c>
      <c r="AL36" s="15" t="str">
        <f>_xlfn.IFNA(IF(VLOOKUP(M36,Table1[[Driver]:[Einde tijd]],8,FALSE)&lt;&gt;"",VLOOKUP(M36,Table1[[Driver]:[Einde tijd]],8,FALSE),""),"")</f>
        <v/>
      </c>
      <c r="AN36" s="6">
        <f>IF(M36&lt;&gt;"",IF(AL36&lt;&gt;"","",VLOOKUP(M36,'Driver sheet'!A:K,10,FALSE)),"")</f>
        <v>0.47916666666666669</v>
      </c>
      <c r="AO36" s="12" t="b">
        <f>IF(VLOOKUP(B36,Beschikbaarheid!B:N,13,FALSE)="ja",TRUE,FALSE)</f>
        <v>1</v>
      </c>
      <c r="AP36" s="8">
        <f t="shared" si="15"/>
        <v>0.33333333333333331</v>
      </c>
      <c r="AR36" s="12">
        <f t="shared" si="16"/>
        <v>30.73</v>
      </c>
      <c r="BE36" s="1">
        <f>_xlfn.IFNA(IF(VLOOKUP(M36,Beschikbaarheid!C:L,10,FALSE)&lt;&gt;"",Beschikbaarheid!$P$12-0.75/24,Beschikbaarheid!$P$12),1/24)</f>
        <v>4.1666666666666664E-2</v>
      </c>
      <c r="BF36" s="1">
        <f>Beschikbaarheid!$P$13</f>
        <v>2.0833333333333332E-2</v>
      </c>
      <c r="BG36" s="1">
        <f>Beschikbaarheid!$P$15</f>
        <v>4.1666666666666664E-2</v>
      </c>
      <c r="BJ36" s="12">
        <f t="shared" ca="1" si="17"/>
        <v>2</v>
      </c>
      <c r="BO36" s="7">
        <v>250</v>
      </c>
      <c r="BP36" s="7">
        <v>100</v>
      </c>
      <c r="BV36" s="12">
        <f>_xlfn.IFNA(IF(VLOOKUP(M36,'Driver sheet'!A:I,9,FALSE)&lt;&gt;"",1+(VLOOKUP(M36,'Driver sheet'!A:I,9,FALSE)-3)*Beschikbaarheid!$P$18,1),"")</f>
        <v>0.95</v>
      </c>
      <c r="BW36" s="12">
        <f t="shared" si="18"/>
        <v>0.95</v>
      </c>
      <c r="DC36" s="7" t="s">
        <v>86</v>
      </c>
    </row>
    <row r="37" spans="1:107" x14ac:dyDescent="0.25">
      <c r="A37" s="18" t="str">
        <f>IF(B37&lt;&gt;"",_xlfn.IFNA(IF(VLOOKUP(B37,Beschikbaarheid!B:K,10,FALSE)=1,"TRUE","FALSE"),""),"")</f>
        <v>FALSE</v>
      </c>
      <c r="B37" s="10" t="s">
        <v>160</v>
      </c>
      <c r="C37" s="16">
        <v>502</v>
      </c>
      <c r="D37" s="7">
        <v>7.6</v>
      </c>
      <c r="E37" s="7">
        <v>14000</v>
      </c>
      <c r="F37" s="10" t="str">
        <f ca="1">_xlfn.IFNA(IF(VLOOKUP(B37,Beschikbaarheid!B:M,12,FALSE)&lt;&gt;"",VLOOKUP(B37,Beschikbaarheid!B:M,12,FALSE),""),"")</f>
        <v>DL TRITON</v>
      </c>
      <c r="G37" s="4" t="str">
        <f t="shared" ca="1" si="25"/>
        <v>4-DL TRITON</v>
      </c>
      <c r="H37" s="9">
        <v>1.1060000000000001</v>
      </c>
      <c r="J37" s="9">
        <v>30.73</v>
      </c>
      <c r="K37" s="9" t="s">
        <v>410</v>
      </c>
      <c r="L37" s="9" t="s">
        <v>159</v>
      </c>
      <c r="M37" s="12" t="str">
        <f>_xlfn.IFNA(VLOOKUP(B37,Beschikbaarheid!B:C,2,FALSE)&amp;"","")</f>
        <v/>
      </c>
      <c r="N37" s="4" t="str">
        <f>_xlfn.IFNA(IF(VLOOKUP(M37,'Driver sheet'!A:F,6,FALSE)&lt;&gt;0,VLOOKUP(M37,'Driver sheet'!A:F,6,FALSE),""),"")</f>
        <v/>
      </c>
      <c r="O37" s="12" t="str">
        <f>IF(M37&lt;&gt;"",
    IF(OR(B37="1UHJ811", B37="1CYK509", B37="1UHL902"),
        999,
        _xlfn.IFNA(IF(VLOOKUP(M37, Beschikbaarheid!C:F, 4, FALSE)="ADR", 25000, 999), 999)
    ),
"")</f>
        <v/>
      </c>
      <c r="R37" s="12" t="str">
        <f t="shared" ca="1" si="4"/>
        <v>DL TRITON</v>
      </c>
      <c r="S37" s="11" t="str">
        <f t="shared" ca="1" si="21"/>
        <v>SCHOONDONKWEG 6</v>
      </c>
      <c r="T37" s="11" t="str">
        <f t="shared" ca="1" si="22"/>
        <v>WILLEBROEK</v>
      </c>
      <c r="U37" s="7" t="str">
        <f t="shared" ca="1" si="23"/>
        <v>2830</v>
      </c>
      <c r="V37" s="11" t="str">
        <f t="shared" ca="1" si="24"/>
        <v>BE</v>
      </c>
      <c r="W37" s="12" t="str">
        <f t="shared" ca="1" si="6"/>
        <v>SCHOONDONKWEG 6</v>
      </c>
      <c r="X37" s="4" t="str">
        <f t="shared" si="7"/>
        <v>TRUE</v>
      </c>
      <c r="Y37" s="12" t="str">
        <f t="shared" ca="1" si="8"/>
        <v>DL TRITON</v>
      </c>
      <c r="Z37" s="12" t="str">
        <f t="shared" ca="1" si="9"/>
        <v>DL TRITON</v>
      </c>
      <c r="AA37" s="12" t="str">
        <f t="shared" ca="1" si="10"/>
        <v>SCHOONDONKWEG 6</v>
      </c>
      <c r="AB37" s="12" t="str">
        <f t="shared" ca="1" si="11"/>
        <v>WILLEBROEK</v>
      </c>
      <c r="AC37" s="12" t="str">
        <f t="shared" ca="1" si="12"/>
        <v>2830</v>
      </c>
      <c r="AD37" s="12" t="str">
        <f t="shared" ca="1" si="13"/>
        <v>BE</v>
      </c>
      <c r="AH37" s="4" t="str">
        <f t="shared" si="14"/>
        <v>TRUE</v>
      </c>
      <c r="AJ37" s="5" t="str">
        <f>_xlfn.IFNA(VLOOKUP(M37,Beschikbaarheid!C:I,6,FALSE),"")</f>
        <v/>
      </c>
      <c r="AK37" s="5" t="str">
        <f>_xlfn.IFNA(IF(VLOOKUP(M37,Beschikbaarheid!C:I,7,FALSE)=0,AJ37,VLOOKUP(M37,Beschikbaarheid!C:I,7,FALSE)),"")</f>
        <v/>
      </c>
      <c r="AL37" s="15" t="str">
        <f>_xlfn.IFNA(IF(VLOOKUP(M37,Table1[[Driver]:[Einde tijd]],8,FALSE)&lt;&gt;"",VLOOKUP(M37,Table1[[Driver]:[Einde tijd]],8,FALSE),""),"")</f>
        <v/>
      </c>
      <c r="AN37" s="6" t="str">
        <f>IF(M37&lt;&gt;"",IF(AL37&lt;&gt;"","",VLOOKUP(M37,'Driver sheet'!A:K,10,FALSE)),"")</f>
        <v/>
      </c>
      <c r="AO37" s="12" t="b">
        <f>IF(VLOOKUP(B37,Beschikbaarheid!B:N,13,FALSE)="ja",TRUE,FALSE)</f>
        <v>1</v>
      </c>
      <c r="AP37" s="8">
        <f t="shared" si="15"/>
        <v>0.33333333333333331</v>
      </c>
      <c r="AR37" s="12">
        <f t="shared" si="16"/>
        <v>30.73</v>
      </c>
      <c r="BE37" s="1">
        <f>_xlfn.IFNA(IF(VLOOKUP(M37,Beschikbaarheid!C:L,10,FALSE)&lt;&gt;"",Beschikbaarheid!$P$12-0.75/24,Beschikbaarheid!$P$12),1/24)</f>
        <v>4.1666666666666664E-2</v>
      </c>
      <c r="BF37" s="1">
        <f>Beschikbaarheid!$P$13</f>
        <v>2.0833333333333332E-2</v>
      </c>
      <c r="BG37" s="1">
        <f>Beschikbaarheid!$P$15</f>
        <v>4.1666666666666664E-2</v>
      </c>
      <c r="BJ37" s="12">
        <f t="shared" ca="1" si="17"/>
        <v>1</v>
      </c>
      <c r="BO37" s="7">
        <v>250</v>
      </c>
      <c r="BP37" s="7">
        <v>100</v>
      </c>
      <c r="BV37" s="12" t="str">
        <f>_xlfn.IFNA(IF(VLOOKUP(M37,'Driver sheet'!A:I,9,FALSE)&lt;&gt;"",1+(VLOOKUP(M37,'Driver sheet'!A:I,9,FALSE)-3)*Beschikbaarheid!$P$18,1),"")</f>
        <v/>
      </c>
      <c r="BW37" s="12" t="str">
        <f t="shared" si="18"/>
        <v/>
      </c>
      <c r="DC37" s="7" t="s">
        <v>86</v>
      </c>
    </row>
    <row r="38" spans="1:107" x14ac:dyDescent="0.25">
      <c r="A38" s="18" t="str">
        <f>IF(B38&lt;&gt;"",_xlfn.IFNA(IF(VLOOKUP(B38,Beschikbaarheid!B:K,10,FALSE)=1,"TRUE","FALSE"),""),"")</f>
        <v>FALSE</v>
      </c>
      <c r="B38" s="10" t="s">
        <v>161</v>
      </c>
      <c r="C38" s="10">
        <v>503</v>
      </c>
      <c r="D38" s="7">
        <v>7.6</v>
      </c>
      <c r="E38" s="7">
        <v>14000</v>
      </c>
      <c r="F38" s="10" t="str">
        <f ca="1">_xlfn.IFNA(IF(VLOOKUP(B38,Beschikbaarheid!B:M,12,FALSE)&lt;&gt;"",VLOOKUP(B38,Beschikbaarheid!B:M,12,FALSE),""),"")</f>
        <v>DL JUMET</v>
      </c>
      <c r="G38" s="4" t="str">
        <f t="shared" ca="1" si="25"/>
        <v>4-DL JUMET</v>
      </c>
      <c r="H38" s="9">
        <v>1.1060000000000001</v>
      </c>
      <c r="J38" s="9">
        <v>30.73</v>
      </c>
      <c r="K38" s="9" t="s">
        <v>410</v>
      </c>
      <c r="L38" s="9" t="s">
        <v>159</v>
      </c>
      <c r="M38" s="12" t="str">
        <f>_xlfn.IFNA(VLOOKUP(B38,Beschikbaarheid!B:C,2,FALSE)&amp;"","")</f>
        <v>OKUDJETO SELORM</v>
      </c>
      <c r="N38" s="4" t="str">
        <f>_xlfn.IFNA(IF(VLOOKUP(M38,'Driver sheet'!A:F,6,FALSE)&lt;&gt;0,VLOOKUP(M38,'Driver sheet'!A:F,6,FALSE),""),"")</f>
        <v/>
      </c>
      <c r="O38" s="12">
        <f ca="1">IF(M38&lt;&gt;"",
    IF(OR(B38="1UHJ811", B38="1CYK509", B38="1UHL902"),
        999,
        _xlfn.IFNA(IF(VLOOKUP(M38, Beschikbaarheid!C:F, 4, FALSE)="ADR", 25000, 999), 999)
    ),
"")</f>
        <v>999</v>
      </c>
      <c r="R38" s="12" t="str">
        <f t="shared" ca="1" si="4"/>
        <v>DL JUMET</v>
      </c>
      <c r="S38" s="11" t="str">
        <f t="shared" ca="1" si="21"/>
        <v>ZONING INDUSTRIEL 2IEME RUE</v>
      </c>
      <c r="T38" s="11" t="str">
        <f t="shared" ca="1" si="22"/>
        <v>JUMET</v>
      </c>
      <c r="U38" s="7" t="str">
        <f t="shared" ca="1" si="23"/>
        <v>6040</v>
      </c>
      <c r="V38" s="11" t="str">
        <f t="shared" ca="1" si="24"/>
        <v>BE</v>
      </c>
      <c r="W38" s="12" t="str">
        <f t="shared" ca="1" si="6"/>
        <v>ZONING INDUSTRIEL 2IEME RUE</v>
      </c>
      <c r="X38" s="4" t="str">
        <f t="shared" si="7"/>
        <v>TRUE</v>
      </c>
      <c r="Y38" s="12" t="str">
        <f t="shared" ca="1" si="8"/>
        <v>DL JUMET</v>
      </c>
      <c r="Z38" s="12" t="str">
        <f t="shared" ca="1" si="9"/>
        <v>DL JUMET</v>
      </c>
      <c r="AA38" s="12" t="str">
        <f t="shared" ca="1" si="10"/>
        <v>ZONING INDUSTRIEL 2IEME RUE</v>
      </c>
      <c r="AB38" s="12" t="str">
        <f t="shared" ca="1" si="11"/>
        <v>JUMET</v>
      </c>
      <c r="AC38" s="12" t="str">
        <f t="shared" ca="1" si="12"/>
        <v>6040</v>
      </c>
      <c r="AD38" s="12" t="str">
        <f t="shared" ca="1" si="13"/>
        <v>BE</v>
      </c>
      <c r="AH38" s="4" t="str">
        <f t="shared" si="14"/>
        <v>TRUE</v>
      </c>
      <c r="AJ38" s="5">
        <f ca="1">_xlfn.IFNA(VLOOKUP(M38,Beschikbaarheid!C:I,6,FALSE),"")</f>
        <v>0.27083333333333331</v>
      </c>
      <c r="AK38" s="5">
        <f ca="1">_xlfn.IFNA(IF(VLOOKUP(M38,Beschikbaarheid!C:I,7,FALSE)=0,AJ38,VLOOKUP(M38,Beschikbaarheid!C:I,7,FALSE)),"")</f>
        <v>0.27083333333333331</v>
      </c>
      <c r="AL38" s="15" t="str">
        <f>_xlfn.IFNA(IF(VLOOKUP(M38,Table1[[Driver]:[Einde tijd]],8,FALSE)&lt;&gt;"",VLOOKUP(M38,Table1[[Driver]:[Einde tijd]],8,FALSE),""),"")</f>
        <v/>
      </c>
      <c r="AN38" s="6">
        <f>IF(M38&lt;&gt;"",IF(AL38&lt;&gt;"","",VLOOKUP(M38,'Driver sheet'!A:K,10,FALSE)),"")</f>
        <v>0.47916666666666669</v>
      </c>
      <c r="AO38" s="12" t="b">
        <f>IF(VLOOKUP(B38,Beschikbaarheid!B:N,13,FALSE)="ja",TRUE,FALSE)</f>
        <v>1</v>
      </c>
      <c r="AP38" s="8">
        <f t="shared" si="15"/>
        <v>0.33333333333333331</v>
      </c>
      <c r="AR38" s="12">
        <f t="shared" si="16"/>
        <v>30.73</v>
      </c>
      <c r="BE38" s="1">
        <f>_xlfn.IFNA(IF(VLOOKUP(M38,Beschikbaarheid!C:L,10,FALSE)&lt;&gt;"",Beschikbaarheid!$P$12-0.75/24,Beschikbaarheid!$P$12),1/24)</f>
        <v>4.1666666666666664E-2</v>
      </c>
      <c r="BF38" s="1">
        <f>Beschikbaarheid!$P$13</f>
        <v>2.0833333333333332E-2</v>
      </c>
      <c r="BG38" s="1">
        <f>Beschikbaarheid!$P$15</f>
        <v>4.1666666666666664E-2</v>
      </c>
      <c r="BJ38" s="12">
        <f t="shared" ca="1" si="17"/>
        <v>2</v>
      </c>
      <c r="BO38" s="7">
        <v>250</v>
      </c>
      <c r="BP38" s="7">
        <v>100</v>
      </c>
      <c r="BV38" s="12">
        <f>_xlfn.IFNA(IF(VLOOKUP(M38,'Driver sheet'!A:I,9,FALSE)&lt;&gt;"",1+(VLOOKUP(M38,'Driver sheet'!A:I,9,FALSE)-3)*Beschikbaarheid!$P$18,1),"")</f>
        <v>1</v>
      </c>
      <c r="BW38" s="12">
        <f t="shared" si="18"/>
        <v>1</v>
      </c>
      <c r="DC38" s="7" t="s">
        <v>86</v>
      </c>
    </row>
    <row r="39" spans="1:107" x14ac:dyDescent="0.25">
      <c r="A39" s="18" t="str">
        <f>IF(B39&lt;&gt;"",_xlfn.IFNA(IF(VLOOKUP(B39,Beschikbaarheid!B:K,10,FALSE)=1,"TRUE","FALSE"),""),"")</f>
        <v>FALSE</v>
      </c>
      <c r="B39" s="10" t="s">
        <v>162</v>
      </c>
      <c r="C39" s="10">
        <v>504</v>
      </c>
      <c r="D39" s="7">
        <v>7.6</v>
      </c>
      <c r="E39" s="7">
        <v>14000</v>
      </c>
      <c r="F39" s="10" t="str">
        <f ca="1">_xlfn.IFNA(IF(VLOOKUP(B39,Beschikbaarheid!B:M,12,FALSE)&lt;&gt;"",VLOOKUP(B39,Beschikbaarheid!B:M,12,FALSE),""),"")</f>
        <v>DL JUMET</v>
      </c>
      <c r="G39" s="4" t="str">
        <f t="shared" ca="1" si="25"/>
        <v>4-DL JUMET</v>
      </c>
      <c r="H39" s="9">
        <v>1.1060000000000001</v>
      </c>
      <c r="J39" s="9">
        <v>30.73</v>
      </c>
      <c r="K39" s="9" t="s">
        <v>410</v>
      </c>
      <c r="L39" s="9" t="s">
        <v>159</v>
      </c>
      <c r="M39" s="12" t="str">
        <f>_xlfn.IFNA(VLOOKUP(B39,Beschikbaarheid!B:C,2,FALSE)&amp;"","")</f>
        <v>TSANKOV ANDREI</v>
      </c>
      <c r="N39" s="4" t="str">
        <f>_xlfn.IFNA(IF(VLOOKUP(M39,'Driver sheet'!A:F,6,FALSE)&lt;&gt;0,VLOOKUP(M39,'Driver sheet'!A:F,6,FALSE),""),"")</f>
        <v/>
      </c>
      <c r="O39" s="12">
        <f ca="1">IF(M39&lt;&gt;"",
    IF(OR(B39="1UHJ811", B39="1CYK509", B39="1UHL902"),
        999,
        _xlfn.IFNA(IF(VLOOKUP(M39, Beschikbaarheid!C:F, 4, FALSE)="ADR", 25000, 999), 999)
    ),
"")</f>
        <v>999</v>
      </c>
      <c r="R39" s="12" t="str">
        <f t="shared" ca="1" si="4"/>
        <v>DL JUMET</v>
      </c>
      <c r="S39" s="11" t="str">
        <f t="shared" ca="1" si="21"/>
        <v>ZONING INDUSTRIEL 2IEME RUE</v>
      </c>
      <c r="T39" s="11" t="str">
        <f t="shared" ca="1" si="22"/>
        <v>JUMET</v>
      </c>
      <c r="U39" s="7" t="str">
        <f t="shared" ca="1" si="23"/>
        <v>6040</v>
      </c>
      <c r="V39" s="11" t="str">
        <f t="shared" ca="1" si="24"/>
        <v>BE</v>
      </c>
      <c r="W39" s="12" t="str">
        <f t="shared" ca="1" si="6"/>
        <v>ZONING INDUSTRIEL 2IEME RUE</v>
      </c>
      <c r="X39" s="4" t="str">
        <f t="shared" si="7"/>
        <v>TRUE</v>
      </c>
      <c r="Y39" s="12" t="str">
        <f t="shared" ca="1" si="8"/>
        <v>DL JUMET</v>
      </c>
      <c r="Z39" s="12" t="str">
        <f t="shared" ca="1" si="9"/>
        <v>DL JUMET</v>
      </c>
      <c r="AA39" s="12" t="str">
        <f t="shared" ca="1" si="10"/>
        <v>ZONING INDUSTRIEL 2IEME RUE</v>
      </c>
      <c r="AB39" s="12" t="str">
        <f t="shared" ca="1" si="11"/>
        <v>JUMET</v>
      </c>
      <c r="AC39" s="12" t="str">
        <f t="shared" ca="1" si="12"/>
        <v>6040</v>
      </c>
      <c r="AD39" s="12" t="str">
        <f t="shared" ca="1" si="13"/>
        <v>BE</v>
      </c>
      <c r="AH39" s="4" t="str">
        <f t="shared" si="14"/>
        <v>TRUE</v>
      </c>
      <c r="AJ39" s="5">
        <f ca="1">_xlfn.IFNA(VLOOKUP(M39,Beschikbaarheid!C:I,6,FALSE),"")</f>
        <v>0.27083333333333331</v>
      </c>
      <c r="AK39" s="5">
        <f ca="1">_xlfn.IFNA(IF(VLOOKUP(M39,Beschikbaarheid!C:I,7,FALSE)=0,AJ39,VLOOKUP(M39,Beschikbaarheid!C:I,7,FALSE)),"")</f>
        <v>0.27083333333333331</v>
      </c>
      <c r="AL39" s="15">
        <f>_xlfn.IFNA(IF(VLOOKUP(M39,Table1[[Driver]:[Einde tijd]],8,FALSE)&lt;&gt;"",VLOOKUP(M39,Table1[[Driver]:[Einde tijd]],8,FALSE),""),"")</f>
        <v>0.52083333333333337</v>
      </c>
      <c r="AN39" s="6" t="str">
        <f>IF(M39&lt;&gt;"",IF(AL39&lt;&gt;"","",VLOOKUP(M39,'Driver sheet'!A:K,10,FALSE)),"")</f>
        <v/>
      </c>
      <c r="AO39" s="12" t="b">
        <f>IF(VLOOKUP(B39,Beschikbaarheid!B:N,13,FALSE)="ja",TRUE,FALSE)</f>
        <v>1</v>
      </c>
      <c r="AP39" s="8">
        <f t="shared" si="15"/>
        <v>0.33333333333333331</v>
      </c>
      <c r="AR39" s="12">
        <f t="shared" si="16"/>
        <v>30.73</v>
      </c>
      <c r="BE39" s="1">
        <f>_xlfn.IFNA(IF(VLOOKUP(M39,Beschikbaarheid!C:L,10,FALSE)&lt;&gt;"",Beschikbaarheid!$P$12-0.75/24,Beschikbaarheid!$P$12),1/24)</f>
        <v>4.1666666666666664E-2</v>
      </c>
      <c r="BF39" s="1">
        <f>Beschikbaarheid!$P$13</f>
        <v>2.0833333333333332E-2</v>
      </c>
      <c r="BG39" s="1">
        <f>Beschikbaarheid!$P$15</f>
        <v>4.1666666666666664E-2</v>
      </c>
      <c r="BJ39" s="12">
        <f t="shared" ca="1" si="17"/>
        <v>2</v>
      </c>
      <c r="BO39" s="7">
        <v>250</v>
      </c>
      <c r="BP39" s="7">
        <v>100</v>
      </c>
      <c r="BV39" s="12">
        <f>_xlfn.IFNA(IF(VLOOKUP(M39,'Driver sheet'!A:I,9,FALSE)&lt;&gt;"",1+(VLOOKUP(M39,'Driver sheet'!A:I,9,FALSE)-3)*Beschikbaarheid!$P$18,1),"")</f>
        <v>0.9</v>
      </c>
      <c r="BW39" s="12">
        <f t="shared" si="18"/>
        <v>0.9</v>
      </c>
      <c r="DC39" s="7" t="s">
        <v>86</v>
      </c>
    </row>
    <row r="40" spans="1:107" x14ac:dyDescent="0.25">
      <c r="A40" s="18" t="str">
        <f>IF(B40&lt;&gt;"",_xlfn.IFNA(IF(VLOOKUP(B40,Beschikbaarheid!B:K,10,FALSE)=1,"TRUE","FALSE"),""),"")</f>
        <v>FALSE</v>
      </c>
      <c r="B40" s="10" t="s">
        <v>163</v>
      </c>
      <c r="C40" s="10">
        <v>506</v>
      </c>
      <c r="D40" s="7">
        <v>7.6</v>
      </c>
      <c r="E40" s="7">
        <v>14000</v>
      </c>
      <c r="F40" s="10" t="str">
        <f ca="1">_xlfn.IFNA(IF(VLOOKUP(B40,Beschikbaarheid!B:M,12,FALSE)&lt;&gt;"",VLOOKUP(B40,Beschikbaarheid!B:M,12,FALSE),""),"")</f>
        <v>DL JUMET</v>
      </c>
      <c r="G40" s="4" t="str">
        <f t="shared" ca="1" si="25"/>
        <v>4-DL JUMET</v>
      </c>
      <c r="H40" s="9">
        <v>1.1060000000000001</v>
      </c>
      <c r="J40" s="9">
        <v>30.73</v>
      </c>
      <c r="K40" s="9" t="s">
        <v>410</v>
      </c>
      <c r="L40" s="9" t="s">
        <v>159</v>
      </c>
      <c r="M40" s="12" t="str">
        <f>_xlfn.IFNA(VLOOKUP(B40,Beschikbaarheid!B:C,2,FALSE)&amp;"","")</f>
        <v>DESIRANT DANNY</v>
      </c>
      <c r="N40" s="4" t="str">
        <f>_xlfn.IFNA(IF(VLOOKUP(M40,'Driver sheet'!A:F,6,FALSE)&lt;&gt;0,VLOOKUP(M40,'Driver sheet'!A:F,6,FALSE),""),"")</f>
        <v/>
      </c>
      <c r="O40" s="12">
        <f ca="1">IF(M40&lt;&gt;"",
    IF(OR(B40="1UHJ811", B40="1CYK509", B40="1UHL902"),
        999,
        _xlfn.IFNA(IF(VLOOKUP(M40, Beschikbaarheid!C:F, 4, FALSE)="ADR", 25000, 999), 999)
    ),
"")</f>
        <v>25000</v>
      </c>
      <c r="R40" s="12" t="str">
        <f t="shared" ca="1" si="4"/>
        <v>DL JUMET</v>
      </c>
      <c r="S40" s="11" t="str">
        <f t="shared" ca="1" si="21"/>
        <v>ZONING INDUSTRIEL 2IEME RUE</v>
      </c>
      <c r="T40" s="11" t="str">
        <f t="shared" ca="1" si="22"/>
        <v>JUMET</v>
      </c>
      <c r="U40" s="7" t="str">
        <f t="shared" ca="1" si="23"/>
        <v>6040</v>
      </c>
      <c r="V40" s="11" t="str">
        <f t="shared" ca="1" si="24"/>
        <v>BE</v>
      </c>
      <c r="W40" s="12" t="str">
        <f t="shared" ca="1" si="6"/>
        <v>ZONING INDUSTRIEL 2IEME RUE</v>
      </c>
      <c r="X40" s="4" t="str">
        <f t="shared" si="7"/>
        <v>TRUE</v>
      </c>
      <c r="Y40" s="12" t="str">
        <f t="shared" ca="1" si="8"/>
        <v>DL JUMET</v>
      </c>
      <c r="Z40" s="12" t="str">
        <f t="shared" ca="1" si="9"/>
        <v>DL JUMET</v>
      </c>
      <c r="AA40" s="12" t="str">
        <f t="shared" ca="1" si="10"/>
        <v>ZONING INDUSTRIEL 2IEME RUE</v>
      </c>
      <c r="AB40" s="12" t="str">
        <f t="shared" ca="1" si="11"/>
        <v>JUMET</v>
      </c>
      <c r="AC40" s="12" t="str">
        <f t="shared" ca="1" si="12"/>
        <v>6040</v>
      </c>
      <c r="AD40" s="12" t="str">
        <f t="shared" ca="1" si="13"/>
        <v>BE</v>
      </c>
      <c r="AH40" s="4" t="str">
        <f t="shared" si="14"/>
        <v>TRUE</v>
      </c>
      <c r="AJ40" s="5">
        <f ca="1">_xlfn.IFNA(VLOOKUP(M40,Beschikbaarheid!C:I,6,FALSE),"")</f>
        <v>0.27083333333333331</v>
      </c>
      <c r="AK40" s="5">
        <f ca="1">_xlfn.IFNA(IF(VLOOKUP(M40,Beschikbaarheid!C:I,7,FALSE)=0,AJ40,VLOOKUP(M40,Beschikbaarheid!C:I,7,FALSE)),"")</f>
        <v>0.27083333333333331</v>
      </c>
      <c r="AL40" s="15" t="str">
        <f>_xlfn.IFNA(IF(VLOOKUP(M40,Table1[[Driver]:[Einde tijd]],8,FALSE)&lt;&gt;"",VLOOKUP(M40,Table1[[Driver]:[Einde tijd]],8,FALSE),""),"")</f>
        <v/>
      </c>
      <c r="AN40" s="6">
        <f>IF(M40&lt;&gt;"",IF(AL40&lt;&gt;"","",VLOOKUP(M40,'Driver sheet'!A:K,10,FALSE)),"")</f>
        <v>0.47916666666666669</v>
      </c>
      <c r="AO40" s="12" t="b">
        <f>IF(VLOOKUP(B40,Beschikbaarheid!B:N,13,FALSE)="ja",TRUE,FALSE)</f>
        <v>1</v>
      </c>
      <c r="AP40" s="8">
        <f t="shared" si="15"/>
        <v>0.33333333333333331</v>
      </c>
      <c r="AR40" s="12">
        <f t="shared" si="16"/>
        <v>30.73</v>
      </c>
      <c r="BE40" s="1">
        <f>_xlfn.IFNA(IF(VLOOKUP(M40,Beschikbaarheid!C:L,10,FALSE)&lt;&gt;"",Beschikbaarheid!$P$12-0.75/24,Beschikbaarheid!$P$12),1/24)</f>
        <v>4.1666666666666664E-2</v>
      </c>
      <c r="BF40" s="1">
        <f>Beschikbaarheid!$P$13</f>
        <v>2.0833333333333332E-2</v>
      </c>
      <c r="BG40" s="1">
        <f>Beschikbaarheid!$P$15</f>
        <v>4.1666666666666664E-2</v>
      </c>
      <c r="BJ40" s="12">
        <f t="shared" ca="1" si="17"/>
        <v>2</v>
      </c>
      <c r="BO40" s="7">
        <v>250</v>
      </c>
      <c r="BP40" s="7">
        <v>100</v>
      </c>
      <c r="BV40" s="12">
        <f>_xlfn.IFNA(IF(VLOOKUP(M40,'Driver sheet'!A:I,9,FALSE)&lt;&gt;"",1+(VLOOKUP(M40,'Driver sheet'!A:I,9,FALSE)-3)*Beschikbaarheid!$P$18,1),"")</f>
        <v>1</v>
      </c>
      <c r="BW40" s="12">
        <f t="shared" si="18"/>
        <v>1</v>
      </c>
      <c r="DC40" s="7" t="s">
        <v>86</v>
      </c>
    </row>
    <row r="41" spans="1:107" x14ac:dyDescent="0.25">
      <c r="A41" s="18" t="str">
        <f>IF(B41&lt;&gt;"",_xlfn.IFNA(IF(VLOOKUP(B41,Beschikbaarheid!B:K,10,FALSE)=1,"TRUE","FALSE"),""),"")</f>
        <v>FALSE</v>
      </c>
      <c r="B41" s="10" t="s">
        <v>164</v>
      </c>
      <c r="C41" s="10">
        <v>507</v>
      </c>
      <c r="D41" s="7">
        <v>7.6</v>
      </c>
      <c r="E41" s="7">
        <v>14000</v>
      </c>
      <c r="F41" s="10" t="str">
        <f ca="1">_xlfn.IFNA(IF(VLOOKUP(B41,Beschikbaarheid!B:M,12,FALSE)&lt;&gt;"",VLOOKUP(B41,Beschikbaarheid!B:M,12,FALSE),""),"")</f>
        <v>DL JUMET</v>
      </c>
      <c r="G41" s="4" t="str">
        <f t="shared" ca="1" si="25"/>
        <v>4-DL JUMET</v>
      </c>
      <c r="H41" s="9">
        <v>1.1060000000000001</v>
      </c>
      <c r="J41" s="9">
        <v>30.73</v>
      </c>
      <c r="K41" s="9" t="s">
        <v>412</v>
      </c>
      <c r="L41" s="9" t="s">
        <v>159</v>
      </c>
      <c r="M41" s="12" t="str">
        <f>_xlfn.IFNA(VLOOKUP(B41,Beschikbaarheid!B:C,2,FALSE)&amp;"","")</f>
        <v>FUKA MICHEL</v>
      </c>
      <c r="N41" s="4" t="str">
        <f>_xlfn.IFNA(IF(VLOOKUP(M41,'Driver sheet'!A:F,6,FALSE)&lt;&gt;0,VLOOKUP(M41,'Driver sheet'!A:F,6,FALSE),""),"")</f>
        <v/>
      </c>
      <c r="O41" s="12">
        <f ca="1">IF(M41&lt;&gt;"",
    IF(OR(B41="1UHJ811", B41="1CYK509", B41="1UHL902"),
        999,
        _xlfn.IFNA(IF(VLOOKUP(M41, Beschikbaarheid!C:F, 4, FALSE)="ADR", 25000, 999), 999)
    ),
"")</f>
        <v>25000</v>
      </c>
      <c r="R41" s="12" t="str">
        <f t="shared" ca="1" si="4"/>
        <v>DL JUMET</v>
      </c>
      <c r="S41" s="11" t="str">
        <f t="shared" ca="1" si="21"/>
        <v>ZONING INDUSTRIEL 2IEME RUE</v>
      </c>
      <c r="T41" s="11" t="str">
        <f t="shared" ca="1" si="22"/>
        <v>JUMET</v>
      </c>
      <c r="U41" s="7" t="str">
        <f t="shared" ca="1" si="23"/>
        <v>6040</v>
      </c>
      <c r="V41" s="11" t="str">
        <f t="shared" ca="1" si="24"/>
        <v>BE</v>
      </c>
      <c r="W41" s="12" t="str">
        <f t="shared" ca="1" si="6"/>
        <v>ZONING INDUSTRIEL 2IEME RUE</v>
      </c>
      <c r="X41" s="4" t="str">
        <f t="shared" si="7"/>
        <v>TRUE</v>
      </c>
      <c r="Y41" s="12" t="str">
        <f t="shared" ca="1" si="8"/>
        <v>DL JUMET</v>
      </c>
      <c r="Z41" s="12" t="str">
        <f t="shared" ca="1" si="9"/>
        <v>DL JUMET</v>
      </c>
      <c r="AA41" s="12" t="str">
        <f t="shared" ca="1" si="10"/>
        <v>ZONING INDUSTRIEL 2IEME RUE</v>
      </c>
      <c r="AB41" s="12" t="str">
        <f t="shared" ca="1" si="11"/>
        <v>JUMET</v>
      </c>
      <c r="AC41" s="12" t="str">
        <f t="shared" ca="1" si="12"/>
        <v>6040</v>
      </c>
      <c r="AD41" s="12" t="str">
        <f t="shared" ca="1" si="13"/>
        <v>BE</v>
      </c>
      <c r="AH41" s="4" t="str">
        <f t="shared" si="14"/>
        <v>TRUE</v>
      </c>
      <c r="AJ41" s="5">
        <f ca="1">_xlfn.IFNA(VLOOKUP(M41,Beschikbaarheid!C:I,6,FALSE),"")</f>
        <v>0.29166666666666669</v>
      </c>
      <c r="AK41" s="5">
        <f ca="1">_xlfn.IFNA(IF(VLOOKUP(M41,Beschikbaarheid!C:I,7,FALSE)=0,AJ41,VLOOKUP(M41,Beschikbaarheid!C:I,7,FALSE)),"")</f>
        <v>0.29166666666666669</v>
      </c>
      <c r="AL41" s="15" t="str">
        <f>_xlfn.IFNA(IF(VLOOKUP(M41,Table1[[Driver]:[Einde tijd]],8,FALSE)&lt;&gt;"",VLOOKUP(M41,Table1[[Driver]:[Einde tijd]],8,FALSE),""),"")</f>
        <v/>
      </c>
      <c r="AN41" s="6">
        <f>IF(M41&lt;&gt;"",IF(AL41&lt;&gt;"","",VLOOKUP(M41,'Driver sheet'!A:K,10,FALSE)),"")</f>
        <v>0.47916666666666669</v>
      </c>
      <c r="AO41" s="12" t="b">
        <f>IF(VLOOKUP(B41,Beschikbaarheid!B:N,13,FALSE)="ja",TRUE,FALSE)</f>
        <v>1</v>
      </c>
      <c r="AP41" s="8">
        <f t="shared" si="15"/>
        <v>0.33333333333333331</v>
      </c>
      <c r="AR41" s="12">
        <f t="shared" si="16"/>
        <v>30.73</v>
      </c>
      <c r="BE41" s="1">
        <f>_xlfn.IFNA(IF(VLOOKUP(M41,Beschikbaarheid!C:L,10,FALSE)&lt;&gt;"",Beschikbaarheid!$P$12-0.75/24,Beschikbaarheid!$P$12),1/24)</f>
        <v>4.1666666666666664E-2</v>
      </c>
      <c r="BF41" s="1">
        <f>Beschikbaarheid!$P$13</f>
        <v>2.0833333333333332E-2</v>
      </c>
      <c r="BG41" s="1">
        <f>Beschikbaarheid!$P$15</f>
        <v>4.1666666666666664E-2</v>
      </c>
      <c r="BJ41" s="12">
        <f t="shared" ca="1" si="17"/>
        <v>2</v>
      </c>
      <c r="BO41" s="7">
        <v>250</v>
      </c>
      <c r="BP41" s="7">
        <v>100</v>
      </c>
      <c r="BV41" s="12">
        <f>_xlfn.IFNA(IF(VLOOKUP(M41,'Driver sheet'!A:I,9,FALSE)&lt;&gt;"",1+(VLOOKUP(M41,'Driver sheet'!A:I,9,FALSE)-3)*Beschikbaarheid!$P$18,1),"")</f>
        <v>1</v>
      </c>
      <c r="BW41" s="12">
        <f t="shared" si="18"/>
        <v>1</v>
      </c>
      <c r="DC41" s="7" t="s">
        <v>86</v>
      </c>
    </row>
    <row r="42" spans="1:107" x14ac:dyDescent="0.25">
      <c r="A42" s="18" t="str">
        <f>IF(B42&lt;&gt;"",_xlfn.IFNA(IF(VLOOKUP(B42,Beschikbaarheid!B:K,10,FALSE)=1,"TRUE","FALSE"),""),"")</f>
        <v>FALSE</v>
      </c>
      <c r="B42" s="10" t="s">
        <v>165</v>
      </c>
      <c r="C42" s="10">
        <v>508</v>
      </c>
      <c r="D42" s="7">
        <v>8</v>
      </c>
      <c r="E42" s="7">
        <v>14000</v>
      </c>
      <c r="F42" s="10" t="str">
        <f ca="1">_xlfn.IFNA(IF(VLOOKUP(B42,Beschikbaarheid!B:M,12,FALSE)&lt;&gt;"",VLOOKUP(B42,Beschikbaarheid!B:M,12,FALSE),""),"")</f>
        <v>DL JUMET</v>
      </c>
      <c r="G42" s="4" t="str">
        <f t="shared" ca="1" si="25"/>
        <v>4-DL JUMET</v>
      </c>
      <c r="H42" s="9">
        <v>1.1060000000000001</v>
      </c>
      <c r="J42" s="9">
        <v>30.73</v>
      </c>
      <c r="K42" s="9" t="s">
        <v>412</v>
      </c>
      <c r="L42" s="9" t="s">
        <v>159</v>
      </c>
      <c r="M42" s="12" t="str">
        <f>_xlfn.IFNA(VLOOKUP(B42,Beschikbaarheid!B:C,2,FALSE)&amp;"","")</f>
        <v>DELHALLE CEDRIC</v>
      </c>
      <c r="N42" s="4" t="str">
        <f>_xlfn.IFNA(IF(VLOOKUP(M42,'Driver sheet'!A:F,6,FALSE)&lt;&gt;0,VLOOKUP(M42,'Driver sheet'!A:F,6,FALSE),""),"")</f>
        <v/>
      </c>
      <c r="O42" s="12">
        <f ca="1">IF(M42&lt;&gt;"",
    IF(OR(B42="1UHJ811", B42="1CYK509", B42="1UHL902"),
        999,
        _xlfn.IFNA(IF(VLOOKUP(M42, Beschikbaarheid!C:F, 4, FALSE)="ADR", 25000, 999), 999)
    ),
"")</f>
        <v>999</v>
      </c>
      <c r="R42" s="12" t="str">
        <f t="shared" ca="1" si="4"/>
        <v>DL JUMET</v>
      </c>
      <c r="S42" s="11" t="str">
        <f t="shared" ca="1" si="21"/>
        <v>ZONING INDUSTRIEL 2IEME RUE</v>
      </c>
      <c r="T42" s="11" t="str">
        <f t="shared" ca="1" si="22"/>
        <v>JUMET</v>
      </c>
      <c r="U42" s="7" t="str">
        <f t="shared" ca="1" si="23"/>
        <v>6040</v>
      </c>
      <c r="V42" s="11" t="str">
        <f t="shared" ca="1" si="24"/>
        <v>BE</v>
      </c>
      <c r="W42" s="12" t="str">
        <f t="shared" ca="1" si="6"/>
        <v>ZONING INDUSTRIEL 2IEME RUE</v>
      </c>
      <c r="X42" s="4" t="str">
        <f t="shared" si="7"/>
        <v>TRUE</v>
      </c>
      <c r="Y42" s="12" t="str">
        <f t="shared" ca="1" si="8"/>
        <v>DL JUMET</v>
      </c>
      <c r="Z42" s="12" t="str">
        <f t="shared" ca="1" si="9"/>
        <v>DL JUMET</v>
      </c>
      <c r="AA42" s="12" t="str">
        <f t="shared" ca="1" si="10"/>
        <v>ZONING INDUSTRIEL 2IEME RUE</v>
      </c>
      <c r="AB42" s="12" t="str">
        <f t="shared" ca="1" si="11"/>
        <v>JUMET</v>
      </c>
      <c r="AC42" s="12" t="str">
        <f t="shared" ca="1" si="12"/>
        <v>6040</v>
      </c>
      <c r="AD42" s="12" t="str">
        <f t="shared" ca="1" si="13"/>
        <v>BE</v>
      </c>
      <c r="AH42" s="4" t="str">
        <f t="shared" si="14"/>
        <v>TRUE</v>
      </c>
      <c r="AJ42" s="5">
        <f ca="1">_xlfn.IFNA(VLOOKUP(M42,Beschikbaarheid!C:I,6,FALSE),"")</f>
        <v>0.22916666666666666</v>
      </c>
      <c r="AK42" s="5">
        <f ca="1">_xlfn.IFNA(IF(VLOOKUP(M42,Beschikbaarheid!C:I,7,FALSE)=0,AJ42,VLOOKUP(M42,Beschikbaarheid!C:I,7,FALSE)),"")</f>
        <v>0.22916666666666666</v>
      </c>
      <c r="AL42" s="15" t="str">
        <f>_xlfn.IFNA(IF(VLOOKUP(M42,Table1[[Driver]:[Einde tijd]],8,FALSE)&lt;&gt;"",VLOOKUP(M42,Table1[[Driver]:[Einde tijd]],8,FALSE),""),"")</f>
        <v/>
      </c>
      <c r="AN42" s="6">
        <f>IF(M42&lt;&gt;"",IF(AL42&lt;&gt;"","",VLOOKUP(M42,'Driver sheet'!A:K,10,FALSE)),"")</f>
        <v>0.47916666666666669</v>
      </c>
      <c r="AO42" s="12" t="b">
        <f>IF(VLOOKUP(B42,Beschikbaarheid!B:N,13,FALSE)="ja",TRUE,FALSE)</f>
        <v>1</v>
      </c>
      <c r="AP42" s="8">
        <f t="shared" si="15"/>
        <v>0.33333333333333331</v>
      </c>
      <c r="AR42" s="12">
        <f t="shared" si="16"/>
        <v>30.73</v>
      </c>
      <c r="BE42" s="1">
        <f>_xlfn.IFNA(IF(VLOOKUP(M42,Beschikbaarheid!C:L,10,FALSE)&lt;&gt;"",Beschikbaarheid!$P$12-0.75/24,Beschikbaarheid!$P$12),1/24)</f>
        <v>4.1666666666666664E-2</v>
      </c>
      <c r="BF42" s="1">
        <f>Beschikbaarheid!$P$13</f>
        <v>2.0833333333333332E-2</v>
      </c>
      <c r="BG42" s="1">
        <f>Beschikbaarheid!$P$15</f>
        <v>4.1666666666666664E-2</v>
      </c>
      <c r="BJ42" s="12">
        <f t="shared" ca="1" si="17"/>
        <v>2</v>
      </c>
      <c r="BO42" s="7">
        <v>250</v>
      </c>
      <c r="BP42" s="7">
        <v>100</v>
      </c>
      <c r="BV42" s="12">
        <f>_xlfn.IFNA(IF(VLOOKUP(M42,'Driver sheet'!A:I,9,FALSE)&lt;&gt;"",1+(VLOOKUP(M42,'Driver sheet'!A:I,9,FALSE)-3)*Beschikbaarheid!$P$18,1),"")</f>
        <v>1.1000000000000001</v>
      </c>
      <c r="BW42" s="12">
        <f t="shared" si="18"/>
        <v>1.1000000000000001</v>
      </c>
      <c r="DC42" s="7" t="s">
        <v>86</v>
      </c>
    </row>
    <row r="43" spans="1:107" x14ac:dyDescent="0.25">
      <c r="A43" s="18" t="str">
        <f>IF(B43&lt;&gt;"",_xlfn.IFNA(IF(VLOOKUP(B43,Beschikbaarheid!B:K,10,FALSE)=1,"TRUE","FALSE"),""),"")</f>
        <v>FALSE</v>
      </c>
      <c r="B43" s="10" t="s">
        <v>166</v>
      </c>
      <c r="C43" s="10">
        <v>509</v>
      </c>
      <c r="D43" s="7">
        <v>7.2</v>
      </c>
      <c r="E43" s="7">
        <v>9000</v>
      </c>
      <c r="F43" s="10" t="str">
        <f ca="1">_xlfn.IFNA(IF(VLOOKUP(B43,Beschikbaarheid!B:M,12,FALSE)&lt;&gt;"",VLOOKUP(B43,Beschikbaarheid!B:M,12,FALSE),""),"")</f>
        <v>DL JUMET</v>
      </c>
      <c r="G43" s="4" t="str">
        <f t="shared" ca="1" si="25"/>
        <v>4-DL JUMET</v>
      </c>
      <c r="H43" s="9">
        <v>1.1060000000000001</v>
      </c>
      <c r="J43" s="9">
        <v>30.73</v>
      </c>
      <c r="K43" s="9" t="s">
        <v>412</v>
      </c>
      <c r="L43" s="9" t="s">
        <v>159</v>
      </c>
      <c r="M43" s="12" t="str">
        <f>_xlfn.IFNA(VLOOKUP(B43,Beschikbaarheid!B:C,2,FALSE)&amp;"","")</f>
        <v>OZCAN  Denizdalgasi</v>
      </c>
      <c r="N43" s="4" t="str">
        <f>_xlfn.IFNA(IF(VLOOKUP(M43,'Driver sheet'!A:F,6,FALSE)&lt;&gt;0,VLOOKUP(M43,'Driver sheet'!A:F,6,FALSE),""),"")</f>
        <v/>
      </c>
      <c r="O43" s="12">
        <f ca="1">IF(M43&lt;&gt;"",
    IF(OR(B43="1UHJ811", B43="1CYK509", B43="1UHL902"),
        999,
        _xlfn.IFNA(IF(VLOOKUP(M43, Beschikbaarheid!C:F, 4, FALSE)="ADR", 25000, 999), 999)
    ),
"")</f>
        <v>999</v>
      </c>
      <c r="R43" s="12" t="str">
        <f t="shared" ca="1" si="4"/>
        <v>DL JUMET</v>
      </c>
      <c r="S43" s="11" t="str">
        <f t="shared" ca="1" si="21"/>
        <v>ZONING INDUSTRIEL 2IEME RUE</v>
      </c>
      <c r="T43" s="11" t="str">
        <f t="shared" ca="1" si="22"/>
        <v>JUMET</v>
      </c>
      <c r="U43" s="7" t="str">
        <f t="shared" ca="1" si="23"/>
        <v>6040</v>
      </c>
      <c r="V43" s="11" t="str">
        <f t="shared" ca="1" si="24"/>
        <v>BE</v>
      </c>
      <c r="W43" s="12" t="str">
        <f t="shared" ca="1" si="6"/>
        <v>ZONING INDUSTRIEL 2IEME RUE</v>
      </c>
      <c r="X43" s="4" t="str">
        <f t="shared" si="7"/>
        <v>TRUE</v>
      </c>
      <c r="Y43" s="12" t="str">
        <f t="shared" ca="1" si="8"/>
        <v>DL JUMET</v>
      </c>
      <c r="Z43" s="12" t="str">
        <f t="shared" ca="1" si="9"/>
        <v>DL JUMET</v>
      </c>
      <c r="AA43" s="12" t="str">
        <f t="shared" ca="1" si="10"/>
        <v>ZONING INDUSTRIEL 2IEME RUE</v>
      </c>
      <c r="AB43" s="12" t="str">
        <f t="shared" ca="1" si="11"/>
        <v>JUMET</v>
      </c>
      <c r="AC43" s="12" t="str">
        <f t="shared" ca="1" si="12"/>
        <v>6040</v>
      </c>
      <c r="AD43" s="12" t="str">
        <f t="shared" ca="1" si="13"/>
        <v>BE</v>
      </c>
      <c r="AH43" s="4" t="str">
        <f t="shared" si="14"/>
        <v>TRUE</v>
      </c>
      <c r="AJ43" s="5">
        <f ca="1">_xlfn.IFNA(VLOOKUP(M43,Beschikbaarheid!C:I,6,FALSE),"")</f>
        <v>0.27083333333333331</v>
      </c>
      <c r="AK43" s="5">
        <f ca="1">_xlfn.IFNA(IF(VLOOKUP(M43,Beschikbaarheid!C:I,7,FALSE)=0,AJ43,VLOOKUP(M43,Beschikbaarheid!C:I,7,FALSE)),"")</f>
        <v>0.27083333333333331</v>
      </c>
      <c r="AL43" s="15" t="str">
        <f>_xlfn.IFNA(IF(VLOOKUP(M43,Table1[[Driver]:[Einde tijd]],8,FALSE)&lt;&gt;"",VLOOKUP(M43,Table1[[Driver]:[Einde tijd]],8,FALSE),""),"")</f>
        <v/>
      </c>
      <c r="AN43" s="6">
        <f>IF(M43&lt;&gt;"",IF(AL43&lt;&gt;"","",VLOOKUP(M43,'Driver sheet'!A:K,10,FALSE)),"")</f>
        <v>0.47916666666666669</v>
      </c>
      <c r="AO43" s="12" t="b">
        <f>IF(VLOOKUP(B43,Beschikbaarheid!B:N,13,FALSE)="ja",TRUE,FALSE)</f>
        <v>1</v>
      </c>
      <c r="AP43" s="8">
        <f t="shared" si="15"/>
        <v>0.33333333333333331</v>
      </c>
      <c r="AR43" s="12">
        <f t="shared" si="16"/>
        <v>30.73</v>
      </c>
      <c r="BE43" s="1">
        <f>_xlfn.IFNA(IF(VLOOKUP(M43,Beschikbaarheid!C:L,10,FALSE)&lt;&gt;"",Beschikbaarheid!$P$12-0.75/24,Beschikbaarheid!$P$12),1/24)</f>
        <v>4.1666666666666664E-2</v>
      </c>
      <c r="BF43" s="1">
        <f>Beschikbaarheid!$P$13</f>
        <v>2.0833333333333332E-2</v>
      </c>
      <c r="BG43" s="1">
        <f>Beschikbaarheid!$P$15</f>
        <v>4.1666666666666664E-2</v>
      </c>
      <c r="BJ43" s="12">
        <f t="shared" ca="1" si="17"/>
        <v>2</v>
      </c>
      <c r="BO43" s="7">
        <v>250</v>
      </c>
      <c r="BP43" s="7">
        <v>100</v>
      </c>
      <c r="BV43" s="12">
        <f>_xlfn.IFNA(IF(VLOOKUP(M43,'Driver sheet'!A:I,9,FALSE)&lt;&gt;"",1+(VLOOKUP(M43,'Driver sheet'!A:I,9,FALSE)-3)*Beschikbaarheid!$P$18,1),"")</f>
        <v>1.05</v>
      </c>
      <c r="BW43" s="12">
        <f t="shared" si="18"/>
        <v>1.05</v>
      </c>
      <c r="DC43" s="7" t="s">
        <v>86</v>
      </c>
    </row>
    <row r="44" spans="1:107" x14ac:dyDescent="0.25">
      <c r="A44" s="18" t="str">
        <f>IF(B44&lt;&gt;"",_xlfn.IFNA(IF(VLOOKUP(B44,Beschikbaarheid!B:K,10,FALSE)=1,"TRUE","FALSE"),""),"")</f>
        <v>FALSE</v>
      </c>
      <c r="B44" s="10" t="s">
        <v>167</v>
      </c>
      <c r="C44" s="10">
        <v>510</v>
      </c>
      <c r="D44" s="7">
        <v>7.2</v>
      </c>
      <c r="E44" s="7">
        <v>9000</v>
      </c>
      <c r="F44" s="10" t="str">
        <f ca="1">_xlfn.IFNA(IF(VLOOKUP(B44,Beschikbaarheid!B:M,12,FALSE)&lt;&gt;"",VLOOKUP(B44,Beschikbaarheid!B:M,12,FALSE),""),"")</f>
        <v>DL JUMET</v>
      </c>
      <c r="G44" s="4" t="str">
        <f t="shared" ca="1" si="25"/>
        <v>4-DL JUMET</v>
      </c>
      <c r="H44" s="9">
        <v>1.1060000000000001</v>
      </c>
      <c r="J44" s="9">
        <v>30.73</v>
      </c>
      <c r="K44" s="9" t="s">
        <v>412</v>
      </c>
      <c r="L44" s="9" t="s">
        <v>159</v>
      </c>
      <c r="M44" s="12" t="str">
        <f>_xlfn.IFNA(VLOOKUP(B44,Beschikbaarheid!B:C,2,FALSE)&amp;"","")</f>
        <v>SAUVAGE MARYON</v>
      </c>
      <c r="N44" s="4" t="str">
        <f>_xlfn.IFNA(IF(VLOOKUP(M44,'Driver sheet'!A:F,6,FALSE)&lt;&gt;0,VLOOKUP(M44,'Driver sheet'!A:F,6,FALSE),""),"")</f>
        <v/>
      </c>
      <c r="O44" s="12">
        <f ca="1">IF(M44&lt;&gt;"",
    IF(OR(B44="1UHJ811", B44="1CYK509", B44="1UHL902"),
        999,
        _xlfn.IFNA(IF(VLOOKUP(M44, Beschikbaarheid!C:F, 4, FALSE)="ADR", 25000, 999), 999)
    ),
"")</f>
        <v>999</v>
      </c>
      <c r="R44" s="12" t="str">
        <f t="shared" ca="1" si="4"/>
        <v>DL JUMET</v>
      </c>
      <c r="S44" s="11" t="str">
        <f t="shared" ca="1" si="21"/>
        <v>ZONING INDUSTRIEL 2IEME RUE</v>
      </c>
      <c r="T44" s="11" t="str">
        <f t="shared" ca="1" si="22"/>
        <v>JUMET</v>
      </c>
      <c r="U44" s="7" t="str">
        <f t="shared" ca="1" si="23"/>
        <v>6040</v>
      </c>
      <c r="V44" s="11" t="str">
        <f t="shared" ca="1" si="24"/>
        <v>BE</v>
      </c>
      <c r="W44" s="12" t="str">
        <f t="shared" ca="1" si="6"/>
        <v>ZONING INDUSTRIEL 2IEME RUE</v>
      </c>
      <c r="X44" s="4" t="str">
        <f t="shared" si="7"/>
        <v>TRUE</v>
      </c>
      <c r="Y44" s="12" t="str">
        <f t="shared" ca="1" si="8"/>
        <v>DL JUMET</v>
      </c>
      <c r="Z44" s="12" t="str">
        <f t="shared" ca="1" si="9"/>
        <v>DL JUMET</v>
      </c>
      <c r="AA44" s="12" t="str">
        <f t="shared" ca="1" si="10"/>
        <v>ZONING INDUSTRIEL 2IEME RUE</v>
      </c>
      <c r="AB44" s="12" t="str">
        <f t="shared" ca="1" si="11"/>
        <v>JUMET</v>
      </c>
      <c r="AC44" s="12" t="str">
        <f t="shared" ca="1" si="12"/>
        <v>6040</v>
      </c>
      <c r="AD44" s="12" t="str">
        <f t="shared" ca="1" si="13"/>
        <v>BE</v>
      </c>
      <c r="AH44" s="4" t="str">
        <f t="shared" si="14"/>
        <v>TRUE</v>
      </c>
      <c r="AJ44" s="5">
        <f ca="1">_xlfn.IFNA(VLOOKUP(M44,Beschikbaarheid!C:I,6,FALSE),"")</f>
        <v>0.27083333333333331</v>
      </c>
      <c r="AK44" s="5">
        <f ca="1">_xlfn.IFNA(IF(VLOOKUP(M44,Beschikbaarheid!C:I,7,FALSE)=0,AJ44,VLOOKUP(M44,Beschikbaarheid!C:I,7,FALSE)),"")</f>
        <v>0.27083333333333331</v>
      </c>
      <c r="AL44" s="15" t="str">
        <f>_xlfn.IFNA(IF(VLOOKUP(M44,Table1[[Driver]:[Einde tijd]],8,FALSE)&lt;&gt;"",VLOOKUP(M44,Table1[[Driver]:[Einde tijd]],8,FALSE),""),"")</f>
        <v/>
      </c>
      <c r="AN44" s="6">
        <f>IF(M44&lt;&gt;"",IF(AL44&lt;&gt;"","",VLOOKUP(M44,'Driver sheet'!A:K,10,FALSE)),"")</f>
        <v>0.47916666666666669</v>
      </c>
      <c r="AO44" s="12" t="b">
        <f>IF(VLOOKUP(B44,Beschikbaarheid!B:N,13,FALSE)="ja",TRUE,FALSE)</f>
        <v>1</v>
      </c>
      <c r="AP44" s="8">
        <f t="shared" si="15"/>
        <v>0.33333333333333331</v>
      </c>
      <c r="AR44" s="12">
        <f t="shared" si="16"/>
        <v>30.73</v>
      </c>
      <c r="BE44" s="1">
        <f>_xlfn.IFNA(IF(VLOOKUP(M44,Beschikbaarheid!C:L,10,FALSE)&lt;&gt;"",Beschikbaarheid!$P$12-0.75/24,Beschikbaarheid!$P$12),1/24)</f>
        <v>4.1666666666666664E-2</v>
      </c>
      <c r="BF44" s="1">
        <f>Beschikbaarheid!$P$13</f>
        <v>2.0833333333333332E-2</v>
      </c>
      <c r="BG44" s="1">
        <f>Beschikbaarheid!$P$15</f>
        <v>4.1666666666666664E-2</v>
      </c>
      <c r="BJ44" s="12">
        <f t="shared" ca="1" si="17"/>
        <v>2</v>
      </c>
      <c r="BO44" s="7">
        <v>250</v>
      </c>
      <c r="BP44" s="7">
        <v>100</v>
      </c>
      <c r="BV44" s="12">
        <f>_xlfn.IFNA(IF(VLOOKUP(M44,'Driver sheet'!A:I,9,FALSE)&lt;&gt;"",1+(VLOOKUP(M44,'Driver sheet'!A:I,9,FALSE)-3)*Beschikbaarheid!$P$18,1),"")</f>
        <v>0.95</v>
      </c>
      <c r="BW44" s="12">
        <f t="shared" si="18"/>
        <v>0.95</v>
      </c>
      <c r="DC44" s="7" t="s">
        <v>86</v>
      </c>
    </row>
    <row r="45" spans="1:107" x14ac:dyDescent="0.25">
      <c r="A45" s="18" t="str">
        <f>IF(B45&lt;&gt;"",_xlfn.IFNA(IF(VLOOKUP(B45,Beschikbaarheid!B:K,10,FALSE)=1,"TRUE","FALSE"),""),"")</f>
        <v>FALSE</v>
      </c>
      <c r="B45" s="10" t="s">
        <v>168</v>
      </c>
      <c r="C45" s="10">
        <v>505</v>
      </c>
      <c r="D45" s="7">
        <v>7.6</v>
      </c>
      <c r="E45" s="7">
        <v>14000</v>
      </c>
      <c r="F45" s="10" t="str">
        <f ca="1">_xlfn.IFNA(IF(VLOOKUP(B45,Beschikbaarheid!B:M,12,FALSE)&lt;&gt;"",VLOOKUP(B45,Beschikbaarheid!B:M,12,FALSE),""),"")</f>
        <v>DL JUMET</v>
      </c>
      <c r="G45" s="4" t="str">
        <f t="shared" ca="1" si="25"/>
        <v>4-DL JUMET</v>
      </c>
      <c r="H45" s="9">
        <v>1.1060000000000001</v>
      </c>
      <c r="J45" s="9">
        <v>30.73</v>
      </c>
      <c r="K45" s="9" t="s">
        <v>410</v>
      </c>
      <c r="L45" s="9" t="s">
        <v>159</v>
      </c>
      <c r="M45" s="12" t="str">
        <f>_xlfn.IFNA(VLOOKUP(B45,Beschikbaarheid!B:C,2,FALSE)&amp;"","")</f>
        <v>MAUROY CEDRIC</v>
      </c>
      <c r="N45" s="4" t="str">
        <f>_xlfn.IFNA(IF(VLOOKUP(M45,'Driver sheet'!A:F,6,FALSE)&lt;&gt;0,VLOOKUP(M45,'Driver sheet'!A:F,6,FALSE),""),"")</f>
        <v/>
      </c>
      <c r="O45" s="12">
        <f ca="1">IF(M45&lt;&gt;"",
    IF(OR(B45="1UHJ811", B45="1CYK509", B45="1UHL902"),
        999,
        _xlfn.IFNA(IF(VLOOKUP(M45, Beschikbaarheid!C:F, 4, FALSE)="ADR", 25000, 999), 999)
    ),
"")</f>
        <v>999</v>
      </c>
      <c r="R45" s="12" t="str">
        <f t="shared" ca="1" si="4"/>
        <v>DL JUMET</v>
      </c>
      <c r="S45" s="11" t="str">
        <f t="shared" ca="1" si="21"/>
        <v>ZONING INDUSTRIEL 2IEME RUE</v>
      </c>
      <c r="T45" s="11" t="str">
        <f t="shared" ca="1" si="22"/>
        <v>JUMET</v>
      </c>
      <c r="U45" s="7" t="str">
        <f t="shared" ca="1" si="23"/>
        <v>6040</v>
      </c>
      <c r="V45" s="11" t="str">
        <f t="shared" ca="1" si="24"/>
        <v>BE</v>
      </c>
      <c r="W45" s="12" t="str">
        <f t="shared" ca="1" si="6"/>
        <v>ZONING INDUSTRIEL 2IEME RUE</v>
      </c>
      <c r="X45" s="4" t="str">
        <f t="shared" si="7"/>
        <v>TRUE</v>
      </c>
      <c r="Y45" s="12" t="str">
        <f t="shared" ca="1" si="8"/>
        <v>DL JUMET</v>
      </c>
      <c r="Z45" s="12" t="str">
        <f t="shared" ca="1" si="9"/>
        <v>DL JUMET</v>
      </c>
      <c r="AA45" s="12" t="str">
        <f t="shared" ca="1" si="10"/>
        <v>ZONING INDUSTRIEL 2IEME RUE</v>
      </c>
      <c r="AB45" s="12" t="str">
        <f t="shared" ca="1" si="11"/>
        <v>JUMET</v>
      </c>
      <c r="AC45" s="12" t="str">
        <f t="shared" ca="1" si="12"/>
        <v>6040</v>
      </c>
      <c r="AD45" s="12" t="str">
        <f t="shared" ca="1" si="13"/>
        <v>BE</v>
      </c>
      <c r="AH45" s="4" t="str">
        <f t="shared" si="14"/>
        <v>TRUE</v>
      </c>
      <c r="AJ45" s="5">
        <f ca="1">_xlfn.IFNA(VLOOKUP(M45,Beschikbaarheid!C:I,6,FALSE),"")</f>
        <v>0.27083333333333331</v>
      </c>
      <c r="AK45" s="5">
        <f ca="1">_xlfn.IFNA(IF(VLOOKUP(M45,Beschikbaarheid!C:I,7,FALSE)=0,AJ45,VLOOKUP(M45,Beschikbaarheid!C:I,7,FALSE)),"")</f>
        <v>0.27083333333333331</v>
      </c>
      <c r="AL45" s="15" t="str">
        <f>_xlfn.IFNA(IF(VLOOKUP(M45,Table1[[Driver]:[Einde tijd]],8,FALSE)&lt;&gt;"",VLOOKUP(M45,Table1[[Driver]:[Einde tijd]],8,FALSE),""),"")</f>
        <v/>
      </c>
      <c r="AN45" s="6">
        <f>IF(M45&lt;&gt;"",IF(AL45&lt;&gt;"","",VLOOKUP(M45,'Driver sheet'!A:K,10,FALSE)),"")</f>
        <v>0.47916666666666669</v>
      </c>
      <c r="AO45" s="12" t="b">
        <f>IF(VLOOKUP(B45,Beschikbaarheid!B:N,13,FALSE)="ja",TRUE,FALSE)</f>
        <v>1</v>
      </c>
      <c r="AP45" s="8">
        <f t="shared" si="15"/>
        <v>0.33333333333333331</v>
      </c>
      <c r="AR45" s="12">
        <f t="shared" si="16"/>
        <v>30.73</v>
      </c>
      <c r="BE45" s="1">
        <f>_xlfn.IFNA(IF(VLOOKUP(M45,Beschikbaarheid!C:L,10,FALSE)&lt;&gt;"",Beschikbaarheid!$P$12-0.75/24,Beschikbaarheid!$P$12),1/24)</f>
        <v>4.1666666666666664E-2</v>
      </c>
      <c r="BF45" s="1">
        <f>Beschikbaarheid!$P$13</f>
        <v>2.0833333333333332E-2</v>
      </c>
      <c r="BG45" s="1">
        <f>Beschikbaarheid!$P$15</f>
        <v>4.1666666666666664E-2</v>
      </c>
      <c r="BJ45" s="12">
        <f t="shared" ca="1" si="17"/>
        <v>2</v>
      </c>
      <c r="BO45" s="7">
        <v>250</v>
      </c>
      <c r="BP45" s="7">
        <v>100</v>
      </c>
      <c r="BV45" s="12">
        <f>_xlfn.IFNA(IF(VLOOKUP(M45,'Driver sheet'!A:I,9,FALSE)&lt;&gt;"",1+(VLOOKUP(M45,'Driver sheet'!A:I,9,FALSE)-3)*Beschikbaarheid!$P$18,1),"")</f>
        <v>1.05</v>
      </c>
      <c r="BW45" s="12">
        <f t="shared" si="18"/>
        <v>1.05</v>
      </c>
      <c r="DC45" s="7" t="s">
        <v>86</v>
      </c>
    </row>
    <row r="46" spans="1:107" x14ac:dyDescent="0.25">
      <c r="A46" s="18" t="str">
        <f>IF(B46&lt;&gt;"",_xlfn.IFNA(IF(VLOOKUP(B46,Beschikbaarheid!B:K,10,FALSE)=1,"TRUE","FALSE"),""),"")</f>
        <v>FALSE</v>
      </c>
      <c r="B46" s="10" t="s">
        <v>169</v>
      </c>
      <c r="C46" s="10">
        <v>511</v>
      </c>
      <c r="D46" s="7">
        <v>7</v>
      </c>
      <c r="E46" s="7">
        <v>7500</v>
      </c>
      <c r="F46" s="10" t="str">
        <f ca="1">_xlfn.IFNA(IF(VLOOKUP(B46,Beschikbaarheid!B:M,12,FALSE)&lt;&gt;"",VLOOKUP(B46,Beschikbaarheid!B:M,12,FALSE),""),"")</f>
        <v>DL TRITON</v>
      </c>
      <c r="G46" s="4" t="str">
        <f t="shared" ca="1" si="25"/>
        <v>4-DL TRITON</v>
      </c>
      <c r="H46" s="9">
        <v>1.1060000000000001</v>
      </c>
      <c r="J46" s="9">
        <v>30.73</v>
      </c>
      <c r="K46" s="9" t="s">
        <v>412</v>
      </c>
      <c r="L46" s="9" t="s">
        <v>159</v>
      </c>
      <c r="M46" s="12" t="str">
        <f>_xlfn.IFNA(VLOOKUP(B46,Beschikbaarheid!B:C,2,FALSE)&amp;"","")</f>
        <v/>
      </c>
      <c r="N46" s="4" t="str">
        <f>_xlfn.IFNA(IF(VLOOKUP(M46,'Driver sheet'!A:F,6,FALSE)&lt;&gt;0,VLOOKUP(M46,'Driver sheet'!A:F,6,FALSE),""),"")</f>
        <v/>
      </c>
      <c r="O46" s="12" t="str">
        <f>IF(M46&lt;&gt;"",
    IF(OR(B46="1UHJ811", B46="1CYK509", B46="1UHL902"),
        999,
        _xlfn.IFNA(IF(VLOOKUP(M46, Beschikbaarheid!C:F, 4, FALSE)="ADR", 25000, 999), 999)
    ),
"")</f>
        <v/>
      </c>
      <c r="R46" s="12" t="str">
        <f t="shared" ca="1" si="4"/>
        <v>DL TRITON</v>
      </c>
      <c r="S46" s="11" t="str">
        <f t="shared" ca="1" si="21"/>
        <v>SCHOONDONKWEG 6</v>
      </c>
      <c r="T46" s="11" t="str">
        <f t="shared" ca="1" si="22"/>
        <v>WILLEBROEK</v>
      </c>
      <c r="U46" s="7" t="str">
        <f t="shared" ca="1" si="23"/>
        <v>2830</v>
      </c>
      <c r="V46" s="11" t="str">
        <f t="shared" ca="1" si="24"/>
        <v>BE</v>
      </c>
      <c r="W46" s="12" t="str">
        <f t="shared" ca="1" si="6"/>
        <v>SCHOONDONKWEG 6</v>
      </c>
      <c r="X46" s="4" t="str">
        <f t="shared" si="7"/>
        <v>TRUE</v>
      </c>
      <c r="Y46" s="12" t="str">
        <f t="shared" ca="1" si="8"/>
        <v>DL TRITON</v>
      </c>
      <c r="Z46" s="12" t="str">
        <f t="shared" ca="1" si="9"/>
        <v>DL TRITON</v>
      </c>
      <c r="AA46" s="12" t="str">
        <f t="shared" ca="1" si="10"/>
        <v>SCHOONDONKWEG 6</v>
      </c>
      <c r="AB46" s="12" t="str">
        <f t="shared" ca="1" si="11"/>
        <v>WILLEBROEK</v>
      </c>
      <c r="AC46" s="12" t="str">
        <f t="shared" ca="1" si="12"/>
        <v>2830</v>
      </c>
      <c r="AD46" s="12" t="str">
        <f t="shared" ca="1" si="13"/>
        <v>BE</v>
      </c>
      <c r="AH46" s="4" t="str">
        <f t="shared" si="14"/>
        <v>TRUE</v>
      </c>
      <c r="AJ46" s="5" t="str">
        <f>_xlfn.IFNA(VLOOKUP(M46,Beschikbaarheid!C:I,6,FALSE),"")</f>
        <v/>
      </c>
      <c r="AK46" s="5" t="str">
        <f>_xlfn.IFNA(IF(VLOOKUP(M46,Beschikbaarheid!C:I,7,FALSE)=0,AJ46,VLOOKUP(M46,Beschikbaarheid!C:I,7,FALSE)),"")</f>
        <v/>
      </c>
      <c r="AL46" s="15" t="str">
        <f>_xlfn.IFNA(IF(VLOOKUP(M46,Table1[[Driver]:[Einde tijd]],8,FALSE)&lt;&gt;"",VLOOKUP(M46,Table1[[Driver]:[Einde tijd]],8,FALSE),""),"")</f>
        <v/>
      </c>
      <c r="AN46" s="6" t="str">
        <f>IF(M46&lt;&gt;"",IF(AL46&lt;&gt;"","",VLOOKUP(M46,'Driver sheet'!A:K,10,FALSE)),"")</f>
        <v/>
      </c>
      <c r="AO46" s="12" t="b">
        <f>IF(VLOOKUP(B46,Beschikbaarheid!B:N,13,FALSE)="ja",TRUE,FALSE)</f>
        <v>1</v>
      </c>
      <c r="AP46" s="8">
        <f t="shared" si="15"/>
        <v>0.33333333333333331</v>
      </c>
      <c r="AR46" s="12">
        <f t="shared" si="16"/>
        <v>30.73</v>
      </c>
      <c r="BE46" s="1">
        <f>_xlfn.IFNA(IF(VLOOKUP(M46,Beschikbaarheid!C:L,10,FALSE)&lt;&gt;"",Beschikbaarheid!$P$12-0.75/24,Beschikbaarheid!$P$12),1/24)</f>
        <v>4.1666666666666664E-2</v>
      </c>
      <c r="BF46" s="1">
        <f>Beschikbaarheid!$P$13</f>
        <v>2.0833333333333332E-2</v>
      </c>
      <c r="BG46" s="1">
        <f>Beschikbaarheid!$P$15</f>
        <v>4.1666666666666664E-2</v>
      </c>
      <c r="BJ46" s="12">
        <f t="shared" ca="1" si="17"/>
        <v>1</v>
      </c>
      <c r="BO46" s="7">
        <v>250</v>
      </c>
      <c r="BP46" s="7">
        <v>100</v>
      </c>
      <c r="BV46" s="12" t="str">
        <f>_xlfn.IFNA(IF(VLOOKUP(M46,'Driver sheet'!A:I,9,FALSE)&lt;&gt;"",1+(VLOOKUP(M46,'Driver sheet'!A:I,9,FALSE)-3)*Beschikbaarheid!$P$18,1),"")</f>
        <v/>
      </c>
      <c r="BW46" s="12" t="str">
        <f t="shared" si="18"/>
        <v/>
      </c>
      <c r="DC46" s="7" t="s">
        <v>86</v>
      </c>
    </row>
    <row r="47" spans="1:107" x14ac:dyDescent="0.25">
      <c r="A47" s="18" t="str">
        <f>IF(B47&lt;&gt;"",_xlfn.IFNA(IF(VLOOKUP(B47,Beschikbaarheid!B:K,10,FALSE)=1,"TRUE","FALSE"),""),"")</f>
        <v>FALSE</v>
      </c>
      <c r="B47" s="10" t="s">
        <v>170</v>
      </c>
      <c r="C47" s="10">
        <v>523</v>
      </c>
      <c r="D47" s="7">
        <v>7.6</v>
      </c>
      <c r="E47" s="7">
        <v>14000</v>
      </c>
      <c r="F47" s="10" t="str">
        <f ca="1">_xlfn.IFNA(IF(VLOOKUP(B47,Beschikbaarheid!B:M,12,FALSE)&lt;&gt;"",VLOOKUP(B47,Beschikbaarheid!B:M,12,FALSE),""),"")</f>
        <v>DL TRITON</v>
      </c>
      <c r="G47" s="4" t="str">
        <f t="shared" ca="1" si="25"/>
        <v>4-DL TRITON</v>
      </c>
      <c r="H47" s="9">
        <v>1.1060000000000001</v>
      </c>
      <c r="J47" s="9">
        <v>30.73</v>
      </c>
      <c r="K47" s="9" t="s">
        <v>410</v>
      </c>
      <c r="L47" s="9" t="s">
        <v>171</v>
      </c>
      <c r="M47" s="12" t="str">
        <f>_xlfn.IFNA(VLOOKUP(B47,Beschikbaarheid!B:C,2,FALSE)&amp;"","")</f>
        <v/>
      </c>
      <c r="N47" s="4" t="str">
        <f>_xlfn.IFNA(IF(VLOOKUP(M47,'Driver sheet'!A:F,6,FALSE)&lt;&gt;0,VLOOKUP(M47,'Driver sheet'!A:F,6,FALSE),""),"")</f>
        <v/>
      </c>
      <c r="O47" s="12" t="str">
        <f>IF(M47&lt;&gt;"",
    IF(OR(B47="1UHJ811", B47="1CYK509", B47="1UHL902"),
        999,
        _xlfn.IFNA(IF(VLOOKUP(M47, Beschikbaarheid!C:F, 4, FALSE)="ADR", 25000, 999), 999)
    ),
"")</f>
        <v/>
      </c>
      <c r="R47" s="12" t="str">
        <f t="shared" ca="1" si="4"/>
        <v>DL TRITON</v>
      </c>
      <c r="S47" s="11" t="str">
        <f t="shared" ca="1" si="21"/>
        <v>SCHOONDONKWEG 6</v>
      </c>
      <c r="T47" s="11" t="str">
        <f t="shared" ca="1" si="22"/>
        <v>WILLEBROEK</v>
      </c>
      <c r="U47" s="7" t="str">
        <f t="shared" ca="1" si="23"/>
        <v>2830</v>
      </c>
      <c r="V47" s="11" t="str">
        <f t="shared" ca="1" si="24"/>
        <v>BE</v>
      </c>
      <c r="W47" s="12" t="str">
        <f t="shared" ca="1" si="6"/>
        <v>SCHOONDONKWEG 6</v>
      </c>
      <c r="X47" s="4" t="str">
        <f t="shared" si="7"/>
        <v>TRUE</v>
      </c>
      <c r="Y47" s="12" t="str">
        <f t="shared" ca="1" si="8"/>
        <v>DL TRITON</v>
      </c>
      <c r="Z47" s="12" t="str">
        <f t="shared" ca="1" si="9"/>
        <v>DL TRITON</v>
      </c>
      <c r="AA47" s="12" t="str">
        <f t="shared" ca="1" si="10"/>
        <v>SCHOONDONKWEG 6</v>
      </c>
      <c r="AB47" s="12" t="str">
        <f t="shared" ca="1" si="11"/>
        <v>WILLEBROEK</v>
      </c>
      <c r="AC47" s="12" t="str">
        <f t="shared" ca="1" si="12"/>
        <v>2830</v>
      </c>
      <c r="AD47" s="12" t="str">
        <f t="shared" ca="1" si="13"/>
        <v>BE</v>
      </c>
      <c r="AH47" s="4" t="str">
        <f t="shared" si="14"/>
        <v>TRUE</v>
      </c>
      <c r="AJ47" s="5" t="str">
        <f>_xlfn.IFNA(VLOOKUP(M47,Beschikbaarheid!C:I,6,FALSE),"")</f>
        <v/>
      </c>
      <c r="AK47" s="5" t="str">
        <f>_xlfn.IFNA(IF(VLOOKUP(M47,Beschikbaarheid!C:I,7,FALSE)=0,AJ47,VLOOKUP(M47,Beschikbaarheid!C:I,7,FALSE)),"")</f>
        <v/>
      </c>
      <c r="AL47" s="15" t="str">
        <f>_xlfn.IFNA(IF(VLOOKUP(M47,Table1[[Driver]:[Einde tijd]],8,FALSE)&lt;&gt;"",VLOOKUP(M47,Table1[[Driver]:[Einde tijd]],8,FALSE),""),"")</f>
        <v/>
      </c>
      <c r="AN47" s="6" t="str">
        <f>IF(M47&lt;&gt;"",IF(AL47&lt;&gt;"","",VLOOKUP(M47,'Driver sheet'!A:K,10,FALSE)),"")</f>
        <v/>
      </c>
      <c r="AO47" s="12" t="b">
        <f>IF(VLOOKUP(B47,Beschikbaarheid!B:N,13,FALSE)="ja",TRUE,FALSE)</f>
        <v>1</v>
      </c>
      <c r="AP47" s="8">
        <f t="shared" si="15"/>
        <v>0.33333333333333331</v>
      </c>
      <c r="AR47" s="12">
        <f t="shared" si="16"/>
        <v>30.73</v>
      </c>
      <c r="BE47" s="1">
        <f>_xlfn.IFNA(IF(VLOOKUP(M47,Beschikbaarheid!C:L,10,FALSE)&lt;&gt;"",Beschikbaarheid!$P$12-0.75/24,Beschikbaarheid!$P$12),1/24)</f>
        <v>4.1666666666666664E-2</v>
      </c>
      <c r="BF47" s="1">
        <f>Beschikbaarheid!$P$13</f>
        <v>2.0833333333333332E-2</v>
      </c>
      <c r="BG47" s="1">
        <f>Beschikbaarheid!$P$15</f>
        <v>4.1666666666666664E-2</v>
      </c>
      <c r="BJ47" s="12">
        <f t="shared" ca="1" si="17"/>
        <v>1</v>
      </c>
      <c r="BO47" s="7">
        <v>250</v>
      </c>
      <c r="BP47" s="7">
        <v>100</v>
      </c>
      <c r="BV47" s="12" t="str">
        <f>_xlfn.IFNA(IF(VLOOKUP(M47,'Driver sheet'!A:I,9,FALSE)&lt;&gt;"",1+(VLOOKUP(M47,'Driver sheet'!A:I,9,FALSE)-3)*Beschikbaarheid!$P$18,1),"")</f>
        <v/>
      </c>
      <c r="BW47" s="12" t="str">
        <f t="shared" si="18"/>
        <v/>
      </c>
      <c r="DC47" s="7" t="s">
        <v>86</v>
      </c>
    </row>
    <row r="48" spans="1:107" x14ac:dyDescent="0.25">
      <c r="A48" s="18" t="str">
        <f>IF(B48&lt;&gt;"",_xlfn.IFNA(IF(VLOOKUP(B48,Beschikbaarheid!B:K,10,FALSE)=1,"TRUE","FALSE"),""),"")</f>
        <v>FALSE</v>
      </c>
      <c r="B48" s="10" t="s">
        <v>172</v>
      </c>
      <c r="C48" s="10">
        <v>9899</v>
      </c>
      <c r="D48" s="7">
        <v>7</v>
      </c>
      <c r="E48" s="7">
        <v>7500</v>
      </c>
      <c r="F48" s="10" t="str">
        <f ca="1">_xlfn.IFNA(IF(VLOOKUP(B48,Beschikbaarheid!B:M,12,FALSE)&lt;&gt;"",VLOOKUP(B48,Beschikbaarheid!B:M,12,FALSE),""),"")</f>
        <v>DL TRITON</v>
      </c>
      <c r="G48" s="4" t="str">
        <f t="shared" ca="1" si="25"/>
        <v>4-DL TRITON</v>
      </c>
      <c r="H48" s="9">
        <v>1.1060000000000001</v>
      </c>
      <c r="J48" s="9">
        <v>30.73</v>
      </c>
      <c r="K48" s="9" t="s">
        <v>412</v>
      </c>
      <c r="L48" s="9" t="s">
        <v>171</v>
      </c>
      <c r="M48" s="12" t="str">
        <f>_xlfn.IFNA(VLOOKUP(B48,Beschikbaarheid!B:C,2,FALSE)&amp;"","")</f>
        <v>SUKIASYAN MOVSES</v>
      </c>
      <c r="N48" s="4" t="str">
        <f>_xlfn.IFNA(IF(VLOOKUP(M48,'Driver sheet'!A:F,6,FALSE)&lt;&gt;0,VLOOKUP(M48,'Driver sheet'!A:F,6,FALSE),""),"")</f>
        <v>Mechelen</v>
      </c>
      <c r="O48" s="12">
        <f ca="1">IF(M48&lt;&gt;"",
    IF(OR(B48="1UHJ811", B48="1CYK509", B48="1UHL902"),
        999,
        _xlfn.IFNA(IF(VLOOKUP(M48, Beschikbaarheid!C:F, 4, FALSE)="ADR", 25000, 999), 999)
    ),
"")</f>
        <v>999</v>
      </c>
      <c r="R48" s="12" t="str">
        <f t="shared" ca="1" si="4"/>
        <v>DL TRITON</v>
      </c>
      <c r="S48" s="11" t="str">
        <f t="shared" ca="1" si="21"/>
        <v>SCHOONDONKWEG 6</v>
      </c>
      <c r="T48" s="11" t="str">
        <f t="shared" ca="1" si="22"/>
        <v>WILLEBROEK</v>
      </c>
      <c r="U48" s="7" t="str">
        <f t="shared" ca="1" si="23"/>
        <v>2830</v>
      </c>
      <c r="V48" s="11" t="str">
        <f t="shared" ca="1" si="24"/>
        <v>BE</v>
      </c>
      <c r="W48" s="12" t="str">
        <f t="shared" ca="1" si="6"/>
        <v>SCHOONDONKWEG 6</v>
      </c>
      <c r="X48" s="4" t="str">
        <f t="shared" si="7"/>
        <v>TRUE</v>
      </c>
      <c r="Y48" s="12" t="str">
        <f t="shared" ca="1" si="8"/>
        <v>DL TRITON</v>
      </c>
      <c r="Z48" s="12" t="str">
        <f t="shared" ca="1" si="9"/>
        <v>DL TRITON</v>
      </c>
      <c r="AA48" s="12" t="str">
        <f t="shared" ca="1" si="10"/>
        <v>SCHOONDONKWEG 6</v>
      </c>
      <c r="AB48" s="12" t="str">
        <f t="shared" ca="1" si="11"/>
        <v>WILLEBROEK</v>
      </c>
      <c r="AC48" s="12" t="str">
        <f t="shared" ca="1" si="12"/>
        <v>2830</v>
      </c>
      <c r="AD48" s="12" t="str">
        <f t="shared" ca="1" si="13"/>
        <v>BE</v>
      </c>
      <c r="AH48" s="4" t="str">
        <f t="shared" si="14"/>
        <v>TRUE</v>
      </c>
      <c r="AJ48" s="5">
        <f ca="1">_xlfn.IFNA(VLOOKUP(M48,Beschikbaarheid!C:I,6,FALSE),"")</f>
        <v>0.29166666666666669</v>
      </c>
      <c r="AK48" s="5">
        <f ca="1">_xlfn.IFNA(IF(VLOOKUP(M48,Beschikbaarheid!C:I,7,FALSE)=0,AJ48,VLOOKUP(M48,Beschikbaarheid!C:I,7,FALSE)),"")</f>
        <v>0.29166666666666669</v>
      </c>
      <c r="AL48" s="15" t="str">
        <f>_xlfn.IFNA(IF(VLOOKUP(M48,Table1[[Driver]:[Einde tijd]],8,FALSE)&lt;&gt;"",VLOOKUP(M48,Table1[[Driver]:[Einde tijd]],8,FALSE),""),"")</f>
        <v/>
      </c>
      <c r="AN48" s="6">
        <f>IF(M48&lt;&gt;"",IF(AL48&lt;&gt;"","",VLOOKUP(M48,'Driver sheet'!A:K,10,FALSE)),"")</f>
        <v>0.47916666666666669</v>
      </c>
      <c r="AO48" s="12" t="b">
        <f>IF(VLOOKUP(B48,Beschikbaarheid!B:N,13,FALSE)="ja",TRUE,FALSE)</f>
        <v>1</v>
      </c>
      <c r="AP48" s="8">
        <f t="shared" si="15"/>
        <v>0.33333333333333331</v>
      </c>
      <c r="AR48" s="12">
        <f t="shared" si="16"/>
        <v>30.73</v>
      </c>
      <c r="BE48" s="1">
        <f>_xlfn.IFNA(IF(VLOOKUP(M48,Beschikbaarheid!C:L,10,FALSE)&lt;&gt;"",Beschikbaarheid!$P$12-0.75/24,Beschikbaarheid!$P$12),1/24)</f>
        <v>4.1666666666666664E-2</v>
      </c>
      <c r="BF48" s="1">
        <f>Beschikbaarheid!$P$13</f>
        <v>2.0833333333333332E-2</v>
      </c>
      <c r="BG48" s="1">
        <f>Beschikbaarheid!$P$15</f>
        <v>4.1666666666666664E-2</v>
      </c>
      <c r="BJ48" s="12">
        <f t="shared" ca="1" si="17"/>
        <v>1</v>
      </c>
      <c r="BO48" s="7">
        <v>250</v>
      </c>
      <c r="BP48" s="7">
        <v>100</v>
      </c>
      <c r="BV48" s="12">
        <f>_xlfn.IFNA(IF(VLOOKUP(M48,'Driver sheet'!A:I,9,FALSE)&lt;&gt;"",1+(VLOOKUP(M48,'Driver sheet'!A:I,9,FALSE)-3)*Beschikbaarheid!$P$18,1),"")</f>
        <v>0.95</v>
      </c>
      <c r="BW48" s="12">
        <f t="shared" si="18"/>
        <v>0.95</v>
      </c>
      <c r="DC48" s="7" t="s">
        <v>86</v>
      </c>
    </row>
    <row r="49" spans="1:107" x14ac:dyDescent="0.25">
      <c r="A49" s="18" t="str">
        <f>IF(B49&lt;&gt;"",_xlfn.IFNA(IF(VLOOKUP(B49,Beschikbaarheid!B:K,10,FALSE)=1,"TRUE","FALSE"),""),"")</f>
        <v>FALSE</v>
      </c>
      <c r="B49" s="10" t="s">
        <v>173</v>
      </c>
      <c r="C49" s="10">
        <v>524</v>
      </c>
      <c r="D49" s="7">
        <v>7</v>
      </c>
      <c r="E49" s="7">
        <v>7500</v>
      </c>
      <c r="F49" s="10" t="str">
        <f ca="1">_xlfn.IFNA(IF(VLOOKUP(B49,Beschikbaarheid!B:M,12,FALSE)&lt;&gt;"",VLOOKUP(B49,Beschikbaarheid!B:M,12,FALSE),""),"")</f>
        <v>DL TRITON</v>
      </c>
      <c r="G49" s="4" t="str">
        <f t="shared" ca="1" si="25"/>
        <v>4-DL TRITON</v>
      </c>
      <c r="H49" s="9">
        <v>1.1060000000000001</v>
      </c>
      <c r="J49" s="9">
        <v>30.73</v>
      </c>
      <c r="K49" s="9" t="s">
        <v>412</v>
      </c>
      <c r="L49" s="9" t="s">
        <v>171</v>
      </c>
      <c r="M49" s="12" t="str">
        <f>_xlfn.IFNA(VLOOKUP(B49,Beschikbaarheid!B:C,2,FALSE)&amp;"","")</f>
        <v>NSENGIMANA JEAN-MARIE</v>
      </c>
      <c r="N49" s="4" t="str">
        <f>_xlfn.IFNA(IF(VLOOKUP(M49,'Driver sheet'!A:F,6,FALSE)&lt;&gt;0,VLOOKUP(M49,'Driver sheet'!A:F,6,FALSE),""),"")</f>
        <v>A12</v>
      </c>
      <c r="O49" s="12">
        <f ca="1">IF(M49&lt;&gt;"",
    IF(OR(B49="1UHJ811", B49="1CYK509", B49="1UHL902"),
        999,
        _xlfn.IFNA(IF(VLOOKUP(M49, Beschikbaarheid!C:F, 4, FALSE)="ADR", 25000, 999), 999)
    ),
"")</f>
        <v>999</v>
      </c>
      <c r="R49" s="12" t="str">
        <f t="shared" ca="1" si="4"/>
        <v>DL TRITON</v>
      </c>
      <c r="S49" s="11" t="str">
        <f t="shared" ca="1" si="21"/>
        <v>SCHOONDONKWEG 6</v>
      </c>
      <c r="T49" s="11" t="str">
        <f t="shared" ca="1" si="22"/>
        <v>WILLEBROEK</v>
      </c>
      <c r="U49" s="7" t="str">
        <f t="shared" ca="1" si="23"/>
        <v>2830</v>
      </c>
      <c r="V49" s="11" t="str">
        <f t="shared" ca="1" si="24"/>
        <v>BE</v>
      </c>
      <c r="W49" s="12" t="str">
        <f t="shared" ca="1" si="6"/>
        <v>SCHOONDONKWEG 6</v>
      </c>
      <c r="X49" s="4" t="str">
        <f t="shared" si="7"/>
        <v>TRUE</v>
      </c>
      <c r="Y49" s="12" t="str">
        <f t="shared" ca="1" si="8"/>
        <v>DL TRITON</v>
      </c>
      <c r="Z49" s="12" t="str">
        <f t="shared" ca="1" si="9"/>
        <v>DL TRITON</v>
      </c>
      <c r="AA49" s="12" t="str">
        <f t="shared" ca="1" si="10"/>
        <v>SCHOONDONKWEG 6</v>
      </c>
      <c r="AB49" s="12" t="str">
        <f t="shared" ca="1" si="11"/>
        <v>WILLEBROEK</v>
      </c>
      <c r="AC49" s="12" t="str">
        <f t="shared" ca="1" si="12"/>
        <v>2830</v>
      </c>
      <c r="AD49" s="12" t="str">
        <f t="shared" ca="1" si="13"/>
        <v>BE</v>
      </c>
      <c r="AH49" s="4" t="str">
        <f t="shared" si="14"/>
        <v>TRUE</v>
      </c>
      <c r="AJ49" s="5">
        <f ca="1">_xlfn.IFNA(VLOOKUP(M49,Beschikbaarheid!C:I,6,FALSE),"")</f>
        <v>0.29166666666666669</v>
      </c>
      <c r="AK49" s="5">
        <f ca="1">_xlfn.IFNA(IF(VLOOKUP(M49,Beschikbaarheid!C:I,7,FALSE)=0,AJ49,VLOOKUP(M49,Beschikbaarheid!C:I,7,FALSE)),"")</f>
        <v>0.29166666666666669</v>
      </c>
      <c r="AL49" s="15" t="str">
        <f>_xlfn.IFNA(IF(VLOOKUP(M49,Table1[[Driver]:[Einde tijd]],8,FALSE)&lt;&gt;"",VLOOKUP(M49,Table1[[Driver]:[Einde tijd]],8,FALSE),""),"")</f>
        <v/>
      </c>
      <c r="AN49" s="6">
        <f>IF(M49&lt;&gt;"",IF(AL49&lt;&gt;"","",VLOOKUP(M49,'Driver sheet'!A:K,10,FALSE)),"")</f>
        <v>0.47916666666666669</v>
      </c>
      <c r="AO49" s="12" t="b">
        <f>IF(VLOOKUP(B49,Beschikbaarheid!B:N,13,FALSE)="ja",TRUE,FALSE)</f>
        <v>1</v>
      </c>
      <c r="AP49" s="8">
        <f t="shared" si="15"/>
        <v>0.33333333333333331</v>
      </c>
      <c r="AR49" s="12">
        <f t="shared" si="16"/>
        <v>30.73</v>
      </c>
      <c r="BE49" s="1">
        <f>_xlfn.IFNA(IF(VLOOKUP(M49,Beschikbaarheid!C:L,10,FALSE)&lt;&gt;"",Beschikbaarheid!$P$12-0.75/24,Beschikbaarheid!$P$12),1/24)</f>
        <v>4.1666666666666664E-2</v>
      </c>
      <c r="BF49" s="1">
        <f>Beschikbaarheid!$P$13</f>
        <v>2.0833333333333332E-2</v>
      </c>
      <c r="BG49" s="1">
        <f>Beschikbaarheid!$P$15</f>
        <v>4.1666666666666664E-2</v>
      </c>
      <c r="BJ49" s="12">
        <f t="shared" ca="1" si="17"/>
        <v>1</v>
      </c>
      <c r="BO49" s="7">
        <v>250</v>
      </c>
      <c r="BP49" s="7">
        <v>100</v>
      </c>
      <c r="BV49" s="12">
        <f>_xlfn.IFNA(IF(VLOOKUP(M49,'Driver sheet'!A:I,9,FALSE)&lt;&gt;"",1+(VLOOKUP(M49,'Driver sheet'!A:I,9,FALSE)-3)*Beschikbaarheid!$P$18,1),"")</f>
        <v>0.95</v>
      </c>
      <c r="BW49" s="12">
        <f t="shared" si="18"/>
        <v>0.95</v>
      </c>
      <c r="DC49" s="7" t="s">
        <v>86</v>
      </c>
    </row>
    <row r="50" spans="1:107" x14ac:dyDescent="0.25">
      <c r="A50" s="18" t="str">
        <f>IF(B50&lt;&gt;"",_xlfn.IFNA(IF(VLOOKUP(B50,Beschikbaarheid!B:K,10,FALSE)=1,"TRUE","FALSE"),""),"")</f>
        <v>FALSE</v>
      </c>
      <c r="B50" s="10" t="s">
        <v>174</v>
      </c>
      <c r="C50" s="10">
        <v>526</v>
      </c>
      <c r="D50" s="7">
        <v>7</v>
      </c>
      <c r="E50" s="7">
        <v>14000</v>
      </c>
      <c r="F50" s="10" t="str">
        <f ca="1">_xlfn.IFNA(IF(VLOOKUP(B50,Beschikbaarheid!B:M,12,FALSE)&lt;&gt;"",VLOOKUP(B50,Beschikbaarheid!B:M,12,FALSE),""),"")</f>
        <v>DL TRITON</v>
      </c>
      <c r="G50" s="4" t="str">
        <f t="shared" ca="1" si="25"/>
        <v>4-DL TRITON</v>
      </c>
      <c r="H50" s="9">
        <v>1.1060000000000001</v>
      </c>
      <c r="J50" s="9">
        <v>30.73</v>
      </c>
      <c r="K50" s="9" t="s">
        <v>412</v>
      </c>
      <c r="L50" s="9" t="s">
        <v>171</v>
      </c>
      <c r="M50" s="12" t="str">
        <f>_xlfn.IFNA(VLOOKUP(B50,Beschikbaarheid!B:C,2,FALSE)&amp;"","")</f>
        <v>HALIM ADNAN</v>
      </c>
      <c r="N50" s="4" t="str">
        <f>_xlfn.IFNA(IF(VLOOKUP(M50,'Driver sheet'!A:F,6,FALSE)&lt;&gt;0,VLOOKUP(M50,'Driver sheet'!A:F,6,FALSE),""),"")</f>
        <v>Ieper-Kust-Brugge-Halle</v>
      </c>
      <c r="O50" s="12">
        <f ca="1">IF(M50&lt;&gt;"",
    IF(OR(B50="1UHJ811", B50="1CYK509", B50="1UHL902"),
        999,
        _xlfn.IFNA(IF(VLOOKUP(M50, Beschikbaarheid!C:F, 4, FALSE)="ADR", 25000, 999), 999)
    ),
"")</f>
        <v>999</v>
      </c>
      <c r="R50" s="12" t="str">
        <f t="shared" ca="1" si="4"/>
        <v>DL TRITON</v>
      </c>
      <c r="S50" s="11" t="str">
        <f t="shared" ca="1" si="21"/>
        <v>SCHOONDONKWEG 6</v>
      </c>
      <c r="T50" s="11" t="str">
        <f t="shared" ca="1" si="22"/>
        <v>WILLEBROEK</v>
      </c>
      <c r="U50" s="7" t="str">
        <f t="shared" ca="1" si="23"/>
        <v>2830</v>
      </c>
      <c r="V50" s="11" t="str">
        <f t="shared" ca="1" si="24"/>
        <v>BE</v>
      </c>
      <c r="W50" s="12" t="str">
        <f t="shared" ca="1" si="6"/>
        <v>SCHOONDONKWEG 6</v>
      </c>
      <c r="X50" s="4" t="str">
        <f t="shared" si="7"/>
        <v>TRUE</v>
      </c>
      <c r="Y50" s="12" t="str">
        <f t="shared" ca="1" si="8"/>
        <v>DL TRITON</v>
      </c>
      <c r="Z50" s="12" t="str">
        <f t="shared" ca="1" si="9"/>
        <v>DL TRITON</v>
      </c>
      <c r="AA50" s="12" t="str">
        <f t="shared" ca="1" si="10"/>
        <v>SCHOONDONKWEG 6</v>
      </c>
      <c r="AB50" s="12" t="str">
        <f t="shared" ca="1" si="11"/>
        <v>WILLEBROEK</v>
      </c>
      <c r="AC50" s="12" t="str">
        <f t="shared" ca="1" si="12"/>
        <v>2830</v>
      </c>
      <c r="AD50" s="12" t="str">
        <f t="shared" ca="1" si="13"/>
        <v>BE</v>
      </c>
      <c r="AH50" s="4" t="str">
        <f t="shared" si="14"/>
        <v>TRUE</v>
      </c>
      <c r="AJ50" s="5">
        <f ca="1">_xlfn.IFNA(VLOOKUP(M50,Beschikbaarheid!C:I,6,FALSE),"")</f>
        <v>0.25</v>
      </c>
      <c r="AK50" s="5">
        <f ca="1">_xlfn.IFNA(IF(VLOOKUP(M50,Beschikbaarheid!C:I,7,FALSE)=0,AJ50,VLOOKUP(M50,Beschikbaarheid!C:I,7,FALSE)),"")</f>
        <v>0.25</v>
      </c>
      <c r="AL50" s="15" t="str">
        <f>_xlfn.IFNA(IF(VLOOKUP(M50,Table1[[Driver]:[Einde tijd]],8,FALSE)&lt;&gt;"",VLOOKUP(M50,Table1[[Driver]:[Einde tijd]],8,FALSE),""),"")</f>
        <v/>
      </c>
      <c r="AN50" s="6">
        <f>IF(M50&lt;&gt;"",IF(AL50&lt;&gt;"","",VLOOKUP(M50,'Driver sheet'!A:K,10,FALSE)),"")</f>
        <v>0.47916666666666669</v>
      </c>
      <c r="AO50" s="12" t="b">
        <f>IF(VLOOKUP(B50,Beschikbaarheid!B:N,13,FALSE)="ja",TRUE,FALSE)</f>
        <v>1</v>
      </c>
      <c r="AP50" s="8">
        <f t="shared" si="15"/>
        <v>0.33333333333333331</v>
      </c>
      <c r="AR50" s="12">
        <f t="shared" si="16"/>
        <v>30.73</v>
      </c>
      <c r="BE50" s="1">
        <f>_xlfn.IFNA(IF(VLOOKUP(M50,Beschikbaarheid!C:L,10,FALSE)&lt;&gt;"",Beschikbaarheid!$P$12-0.75/24,Beschikbaarheid!$P$12),1/24)</f>
        <v>4.1666666666666664E-2</v>
      </c>
      <c r="BF50" s="1">
        <f>Beschikbaarheid!$P$13</f>
        <v>2.0833333333333332E-2</v>
      </c>
      <c r="BG50" s="1">
        <f>Beschikbaarheid!$P$15</f>
        <v>4.1666666666666664E-2</v>
      </c>
      <c r="BJ50" s="12">
        <f t="shared" ca="1" si="17"/>
        <v>1</v>
      </c>
      <c r="BO50" s="7">
        <v>250</v>
      </c>
      <c r="BP50" s="7">
        <v>100</v>
      </c>
      <c r="BV50" s="12">
        <f>_xlfn.IFNA(IF(VLOOKUP(M50,'Driver sheet'!A:I,9,FALSE)&lt;&gt;"",1+(VLOOKUP(M50,'Driver sheet'!A:I,9,FALSE)-3)*Beschikbaarheid!$P$18,1),"")</f>
        <v>1</v>
      </c>
      <c r="BW50" s="12">
        <f t="shared" si="18"/>
        <v>1</v>
      </c>
      <c r="DC50" s="7" t="s">
        <v>86</v>
      </c>
    </row>
    <row r="51" spans="1:107" x14ac:dyDescent="0.25">
      <c r="A51" s="18" t="str">
        <f>IF(B51&lt;&gt;"",_xlfn.IFNA(IF(VLOOKUP(B51,Beschikbaarheid!B:K,10,FALSE)=1,"TRUE","FALSE"),""),"")</f>
        <v/>
      </c>
      <c r="B51" s="10" t="s">
        <v>175</v>
      </c>
      <c r="C51" s="10" t="s">
        <v>513</v>
      </c>
      <c r="D51" s="7">
        <v>7.6</v>
      </c>
      <c r="E51" s="7">
        <v>14000</v>
      </c>
      <c r="F51" s="10" t="str">
        <f>_xlfn.IFNA(IF(VLOOKUP(B51,Beschikbaarheid!B:M,12,FALSE)&lt;&gt;"",VLOOKUP(B51,Beschikbaarheid!B:M,12,FALSE),""),"")</f>
        <v/>
      </c>
      <c r="G51" s="4" t="str">
        <f t="shared" si="25"/>
        <v>4-</v>
      </c>
      <c r="H51" s="9">
        <v>1.1060000000000001</v>
      </c>
      <c r="J51" s="9">
        <v>30.73</v>
      </c>
      <c r="K51" s="9" t="s">
        <v>412</v>
      </c>
      <c r="L51" s="9" t="s">
        <v>171</v>
      </c>
      <c r="M51" s="12" t="str">
        <f>_xlfn.IFNA(VLOOKUP(B51,Beschikbaarheid!B:C,2,FALSE)&amp;"","")</f>
        <v/>
      </c>
      <c r="N51" s="4" t="str">
        <f>_xlfn.IFNA(IF(VLOOKUP(M51,'Driver sheet'!A:F,6,FALSE)&lt;&gt;0,VLOOKUP(M51,'Driver sheet'!A:F,6,FALSE),""),"")</f>
        <v/>
      </c>
      <c r="O51" s="12" t="str">
        <f>IF(M51&lt;&gt;"",
    IF(OR(B51="1UHJ811", B51="1CYK509", B51="1UHL902"),
        999,
        _xlfn.IFNA(IF(VLOOKUP(M51, Beschikbaarheid!C:F, 4, FALSE)="ADR", 25000, 999), 999)
    ),
"")</f>
        <v/>
      </c>
      <c r="R51" s="12" t="str">
        <f t="shared" si="4"/>
        <v/>
      </c>
      <c r="S51" s="11" t="str">
        <f t="shared" si="21"/>
        <v/>
      </c>
      <c r="T51" s="11" t="str">
        <f t="shared" si="22"/>
        <v/>
      </c>
      <c r="U51" s="7" t="str">
        <f t="shared" si="23"/>
        <v>6040</v>
      </c>
      <c r="V51" s="11" t="str">
        <f t="shared" si="24"/>
        <v/>
      </c>
      <c r="W51" s="12" t="str">
        <f t="shared" si="6"/>
        <v/>
      </c>
      <c r="X51" s="4" t="str">
        <f t="shared" si="7"/>
        <v>TRUE</v>
      </c>
      <c r="Y51" s="12" t="str">
        <f t="shared" si="8"/>
        <v/>
      </c>
      <c r="Z51" s="12" t="str">
        <f t="shared" si="9"/>
        <v/>
      </c>
      <c r="AA51" s="12" t="str">
        <f t="shared" si="10"/>
        <v/>
      </c>
      <c r="AB51" s="12" t="str">
        <f t="shared" si="11"/>
        <v/>
      </c>
      <c r="AC51" s="12" t="str">
        <f t="shared" si="12"/>
        <v>6040</v>
      </c>
      <c r="AD51" s="12" t="str">
        <f t="shared" si="13"/>
        <v/>
      </c>
      <c r="AH51" s="4" t="str">
        <f t="shared" si="14"/>
        <v>TRUE</v>
      </c>
      <c r="AJ51" s="5" t="str">
        <f>_xlfn.IFNA(VLOOKUP(M51,Beschikbaarheid!C:I,6,FALSE),"")</f>
        <v/>
      </c>
      <c r="AK51" s="5" t="str">
        <f>_xlfn.IFNA(IF(VLOOKUP(M51,Beschikbaarheid!C:I,7,FALSE)=0,AJ51,VLOOKUP(M51,Beschikbaarheid!C:I,7,FALSE)),"")</f>
        <v/>
      </c>
      <c r="AL51" s="15" t="str">
        <f>_xlfn.IFNA(IF(VLOOKUP(M51,Table1[[Driver]:[Einde tijd]],8,FALSE)&lt;&gt;"",VLOOKUP(M51,Table1[[Driver]:[Einde tijd]],8,FALSE),""),"")</f>
        <v/>
      </c>
      <c r="AN51" s="6" t="str">
        <f>IF(M51&lt;&gt;"",IF(AL51&lt;&gt;"","",VLOOKUP(M51,'Driver sheet'!A:K,10,FALSE)),"")</f>
        <v/>
      </c>
      <c r="AO51" s="12" t="e">
        <f>IF(VLOOKUP(B51,Beschikbaarheid!B:N,13,FALSE)="ja",TRUE,FALSE)</f>
        <v>#N/A</v>
      </c>
      <c r="AP51" s="8" t="e">
        <f t="shared" si="15"/>
        <v>#N/A</v>
      </c>
      <c r="AR51" s="12" t="e">
        <f t="shared" si="16"/>
        <v>#N/A</v>
      </c>
      <c r="BE51" s="1">
        <f>_xlfn.IFNA(IF(VLOOKUP(M51,Beschikbaarheid!C:L,10,FALSE)&lt;&gt;"",Beschikbaarheid!$P$12-0.75/24,Beschikbaarheid!$P$12),1/24)</f>
        <v>4.1666666666666664E-2</v>
      </c>
      <c r="BF51" s="1">
        <f>Beschikbaarheid!$P$13</f>
        <v>2.0833333333333332E-2</v>
      </c>
      <c r="BG51" s="1">
        <f>Beschikbaarheid!$P$15</f>
        <v>4.1666666666666664E-2</v>
      </c>
      <c r="BJ51" s="12">
        <f t="shared" si="17"/>
        <v>2</v>
      </c>
      <c r="BO51" s="7">
        <v>250</v>
      </c>
      <c r="BP51" s="7">
        <v>100</v>
      </c>
      <c r="BV51" s="12" t="str">
        <f>_xlfn.IFNA(IF(VLOOKUP(M51,'Driver sheet'!A:I,9,FALSE)&lt;&gt;"",1+(VLOOKUP(M51,'Driver sheet'!A:I,9,FALSE)-3)*Beschikbaarheid!$P$18,1),"")</f>
        <v/>
      </c>
      <c r="BW51" s="12" t="str">
        <f t="shared" si="18"/>
        <v/>
      </c>
      <c r="DC51" s="7" t="s">
        <v>86</v>
      </c>
    </row>
    <row r="52" spans="1:107" x14ac:dyDescent="0.25">
      <c r="A52" s="18" t="str">
        <f>IF(B52&lt;&gt;"",_xlfn.IFNA(IF(VLOOKUP(B52,Beschikbaarheid!B:K,10,FALSE)=1,"TRUE","FALSE"),""),"")</f>
        <v>FALSE</v>
      </c>
      <c r="B52" s="10" t="s">
        <v>176</v>
      </c>
      <c r="C52" s="10">
        <v>527</v>
      </c>
      <c r="D52" s="7">
        <v>7.6</v>
      </c>
      <c r="E52" s="7">
        <v>14000</v>
      </c>
      <c r="F52" s="10" t="str">
        <f ca="1">_xlfn.IFNA(IF(VLOOKUP(B52,Beschikbaarheid!B:M,12,FALSE)&lt;&gt;"",VLOOKUP(B52,Beschikbaarheid!B:M,12,FALSE),""),"")</f>
        <v>DL TRITON</v>
      </c>
      <c r="G52" s="4" t="str">
        <f t="shared" ca="1" si="25"/>
        <v>4-DL TRITON</v>
      </c>
      <c r="H52" s="9">
        <v>1.1060000000000001</v>
      </c>
      <c r="J52" s="9">
        <v>30.73</v>
      </c>
      <c r="K52" s="9" t="s">
        <v>412</v>
      </c>
      <c r="L52" s="9" t="s">
        <v>171</v>
      </c>
      <c r="M52" s="12" t="str">
        <f>_xlfn.IFNA(VLOOKUP(B52,Beschikbaarheid!B:C,2,FALSE)&amp;"","")</f>
        <v>FUKIANZO FABRICIO</v>
      </c>
      <c r="N52" s="4" t="str">
        <f>_xlfn.IFNA(IF(VLOOKUP(M52,'Driver sheet'!A:F,6,FALSE)&lt;&gt;0,VLOOKUP(M52,'Driver sheet'!A:F,6,FALSE),""),"")</f>
        <v>Brussel-Vilvoorde</v>
      </c>
      <c r="O52" s="12">
        <f ca="1">IF(M52&lt;&gt;"",
    IF(OR(B52="1UHJ811", B52="1CYK509", B52="1UHL902"),
        999,
        _xlfn.IFNA(IF(VLOOKUP(M52, Beschikbaarheid!C:F, 4, FALSE)="ADR", 25000, 999), 999)
    ),
"")</f>
        <v>999</v>
      </c>
      <c r="R52" s="12" t="str">
        <f t="shared" ca="1" si="4"/>
        <v>DL TRITON</v>
      </c>
      <c r="S52" s="11" t="str">
        <f t="shared" ca="1" si="21"/>
        <v>SCHOONDONKWEG 6</v>
      </c>
      <c r="T52" s="11" t="str">
        <f t="shared" ca="1" si="22"/>
        <v>WILLEBROEK</v>
      </c>
      <c r="U52" s="7" t="str">
        <f t="shared" ca="1" si="23"/>
        <v>2830</v>
      </c>
      <c r="V52" s="11" t="str">
        <f t="shared" ca="1" si="24"/>
        <v>BE</v>
      </c>
      <c r="W52" s="12" t="str">
        <f t="shared" ca="1" si="6"/>
        <v>SCHOONDONKWEG 6</v>
      </c>
      <c r="X52" s="4" t="str">
        <f t="shared" si="7"/>
        <v>TRUE</v>
      </c>
      <c r="Y52" s="12" t="str">
        <f t="shared" ca="1" si="8"/>
        <v>DL TRITON</v>
      </c>
      <c r="Z52" s="12" t="str">
        <f t="shared" ca="1" si="9"/>
        <v>DL TRITON</v>
      </c>
      <c r="AA52" s="12" t="str">
        <f t="shared" ca="1" si="10"/>
        <v>SCHOONDONKWEG 6</v>
      </c>
      <c r="AB52" s="12" t="str">
        <f t="shared" ca="1" si="11"/>
        <v>WILLEBROEK</v>
      </c>
      <c r="AC52" s="12" t="str">
        <f t="shared" ca="1" si="12"/>
        <v>2830</v>
      </c>
      <c r="AD52" s="12" t="str">
        <f t="shared" ca="1" si="13"/>
        <v>BE</v>
      </c>
      <c r="AH52" s="4" t="str">
        <f t="shared" si="14"/>
        <v>TRUE</v>
      </c>
      <c r="AJ52" s="5">
        <f ca="1">_xlfn.IFNA(VLOOKUP(M52,Beschikbaarheid!C:I,6,FALSE),"")</f>
        <v>0.27083333333333331</v>
      </c>
      <c r="AK52" s="5">
        <f ca="1">_xlfn.IFNA(IF(VLOOKUP(M52,Beschikbaarheid!C:I,7,FALSE)=0,AJ52,VLOOKUP(M52,Beschikbaarheid!C:I,7,FALSE)),"")</f>
        <v>0.27083333333333331</v>
      </c>
      <c r="AL52" s="15" t="str">
        <f>_xlfn.IFNA(IF(VLOOKUP(M52,Table1[[Driver]:[Einde tijd]],8,FALSE)&lt;&gt;"",VLOOKUP(M52,Table1[[Driver]:[Einde tijd]],8,FALSE),""),"")</f>
        <v/>
      </c>
      <c r="AN52" s="6">
        <f>IF(M52&lt;&gt;"",IF(AL52&lt;&gt;"","",VLOOKUP(M52,'Driver sheet'!A:K,10,FALSE)),"")</f>
        <v>0.47916666666666669</v>
      </c>
      <c r="AO52" s="12" t="b">
        <f>IF(VLOOKUP(B52,Beschikbaarheid!B:N,13,FALSE)="ja",TRUE,FALSE)</f>
        <v>1</v>
      </c>
      <c r="AP52" s="8">
        <f t="shared" si="15"/>
        <v>0.33333333333333331</v>
      </c>
      <c r="AR52" s="12">
        <f t="shared" si="16"/>
        <v>30.73</v>
      </c>
      <c r="BE52" s="1">
        <f>_xlfn.IFNA(IF(VLOOKUP(M52,Beschikbaarheid!C:L,10,FALSE)&lt;&gt;"",Beschikbaarheid!$P$12-0.75/24,Beschikbaarheid!$P$12),1/24)</f>
        <v>4.1666666666666664E-2</v>
      </c>
      <c r="BF52" s="1">
        <f>Beschikbaarheid!$P$13</f>
        <v>2.0833333333333332E-2</v>
      </c>
      <c r="BG52" s="1">
        <f>Beschikbaarheid!$P$15</f>
        <v>4.1666666666666664E-2</v>
      </c>
      <c r="BJ52" s="12">
        <f t="shared" ca="1" si="17"/>
        <v>1</v>
      </c>
      <c r="BO52" s="7">
        <v>250</v>
      </c>
      <c r="BP52" s="7">
        <v>100</v>
      </c>
      <c r="BV52" s="12">
        <f>_xlfn.IFNA(IF(VLOOKUP(M52,'Driver sheet'!A:I,9,FALSE)&lt;&gt;"",1+(VLOOKUP(M52,'Driver sheet'!A:I,9,FALSE)-3)*Beschikbaarheid!$P$18,1),"")</f>
        <v>0.95</v>
      </c>
      <c r="BW52" s="12">
        <f t="shared" si="18"/>
        <v>0.95</v>
      </c>
      <c r="DC52" s="7" t="s">
        <v>86</v>
      </c>
    </row>
    <row r="53" spans="1:107" x14ac:dyDescent="0.25">
      <c r="A53" s="18" t="str">
        <f>IF(B53&lt;&gt;"",_xlfn.IFNA(IF(VLOOKUP(B53,Beschikbaarheid!B:K,10,FALSE)=1,"TRUE","FALSE"),""),"")</f>
        <v>FALSE</v>
      </c>
      <c r="B53" s="10" t="s">
        <v>177</v>
      </c>
      <c r="C53" s="10">
        <v>528</v>
      </c>
      <c r="D53" s="7">
        <v>7.6</v>
      </c>
      <c r="E53" s="7">
        <v>14000</v>
      </c>
      <c r="F53" s="10" t="str">
        <f ca="1">_xlfn.IFNA(IF(VLOOKUP(B53,Beschikbaarheid!B:M,12,FALSE)&lt;&gt;"",VLOOKUP(B53,Beschikbaarheid!B:M,12,FALSE),""),"")</f>
        <v>DL TRITON</v>
      </c>
      <c r="G53" s="4" t="str">
        <f t="shared" ca="1" si="25"/>
        <v>4-DL TRITON</v>
      </c>
      <c r="H53" s="9">
        <v>1.1060000000000001</v>
      </c>
      <c r="J53" s="9">
        <v>30.73</v>
      </c>
      <c r="K53" s="9" t="s">
        <v>410</v>
      </c>
      <c r="L53" s="9" t="s">
        <v>171</v>
      </c>
      <c r="M53" s="12" t="str">
        <f>_xlfn.IFNA(VLOOKUP(B53,Beschikbaarheid!B:C,2,FALSE)&amp;"","")</f>
        <v>LABSER AZIZ</v>
      </c>
      <c r="N53" s="4" t="str">
        <f>_xlfn.IFNA(IF(VLOOKUP(M53,'Driver sheet'!A:F,6,FALSE)&lt;&gt;0,VLOOKUP(M53,'Driver sheet'!A:F,6,FALSE),""),"")</f>
        <v>Kluisbergen-Roeselare</v>
      </c>
      <c r="O53" s="12">
        <f ca="1">IF(M53&lt;&gt;"",
    IF(OR(B53="1UHJ811", B53="1CYK509", B53="1UHL902"),
        999,
        _xlfn.IFNA(IF(VLOOKUP(M53, Beschikbaarheid!C:F, 4, FALSE)="ADR", 25000, 999), 999)
    ),
"")</f>
        <v>999</v>
      </c>
      <c r="R53" s="12" t="str">
        <f t="shared" ca="1" si="4"/>
        <v>DL TRITON</v>
      </c>
      <c r="S53" s="11" t="str">
        <f t="shared" ca="1" si="21"/>
        <v>SCHOONDONKWEG 6</v>
      </c>
      <c r="T53" s="11" t="str">
        <f t="shared" ca="1" si="22"/>
        <v>WILLEBROEK</v>
      </c>
      <c r="U53" s="7" t="str">
        <f t="shared" ca="1" si="23"/>
        <v>2830</v>
      </c>
      <c r="V53" s="11" t="str">
        <f t="shared" ca="1" si="24"/>
        <v>BE</v>
      </c>
      <c r="W53" s="12" t="str">
        <f t="shared" ca="1" si="6"/>
        <v>SCHOONDONKWEG 6</v>
      </c>
      <c r="X53" s="4" t="str">
        <f t="shared" si="7"/>
        <v>TRUE</v>
      </c>
      <c r="Y53" s="12" t="str">
        <f t="shared" ca="1" si="8"/>
        <v>DL TRITON</v>
      </c>
      <c r="Z53" s="12" t="str">
        <f t="shared" ca="1" si="9"/>
        <v>DL TRITON</v>
      </c>
      <c r="AA53" s="12" t="str">
        <f t="shared" ca="1" si="10"/>
        <v>SCHOONDONKWEG 6</v>
      </c>
      <c r="AB53" s="12" t="str">
        <f t="shared" ca="1" si="11"/>
        <v>WILLEBROEK</v>
      </c>
      <c r="AC53" s="12" t="str">
        <f t="shared" ca="1" si="12"/>
        <v>2830</v>
      </c>
      <c r="AD53" s="12" t="str">
        <f t="shared" ca="1" si="13"/>
        <v>BE</v>
      </c>
      <c r="AH53" s="4" t="str">
        <f t="shared" si="14"/>
        <v>TRUE</v>
      </c>
      <c r="AJ53" s="5">
        <f ca="1">_xlfn.IFNA(VLOOKUP(M53,Beschikbaarheid!C:I,6,FALSE),"")</f>
        <v>0.25</v>
      </c>
      <c r="AK53" s="5">
        <f ca="1">_xlfn.IFNA(IF(VLOOKUP(M53,Beschikbaarheid!C:I,7,FALSE)=0,AJ53,VLOOKUP(M53,Beschikbaarheid!C:I,7,FALSE)),"")</f>
        <v>0.25</v>
      </c>
      <c r="AL53" s="15" t="str">
        <f>_xlfn.IFNA(IF(VLOOKUP(M53,Table1[[Driver]:[Einde tijd]],8,FALSE)&lt;&gt;"",VLOOKUP(M53,Table1[[Driver]:[Einde tijd]],8,FALSE),""),"")</f>
        <v/>
      </c>
      <c r="AN53" s="6">
        <f>IF(M53&lt;&gt;"",IF(AL53&lt;&gt;"","",VLOOKUP(M53,'Driver sheet'!A:K,10,FALSE)),"")</f>
        <v>0.47916666666666669</v>
      </c>
      <c r="AO53" s="12" t="b">
        <f>IF(VLOOKUP(B53,Beschikbaarheid!B:N,13,FALSE)="ja",TRUE,FALSE)</f>
        <v>1</v>
      </c>
      <c r="AP53" s="8">
        <f t="shared" si="15"/>
        <v>0.33333333333333331</v>
      </c>
      <c r="AR53" s="12">
        <f t="shared" si="16"/>
        <v>30.73</v>
      </c>
      <c r="BE53" s="1">
        <f>_xlfn.IFNA(IF(VLOOKUP(M53,Beschikbaarheid!C:L,10,FALSE)&lt;&gt;"",Beschikbaarheid!$P$12-0.75/24,Beschikbaarheid!$P$12),1/24)</f>
        <v>4.1666666666666664E-2</v>
      </c>
      <c r="BF53" s="1">
        <f>Beschikbaarheid!$P$13</f>
        <v>2.0833333333333332E-2</v>
      </c>
      <c r="BG53" s="1">
        <f>Beschikbaarheid!$P$15</f>
        <v>4.1666666666666664E-2</v>
      </c>
      <c r="BJ53" s="12">
        <f t="shared" ca="1" si="17"/>
        <v>1</v>
      </c>
      <c r="BO53" s="7">
        <v>250</v>
      </c>
      <c r="BP53" s="7">
        <v>100</v>
      </c>
      <c r="BV53" s="12">
        <f>_xlfn.IFNA(IF(VLOOKUP(M53,'Driver sheet'!A:I,9,FALSE)&lt;&gt;"",1+(VLOOKUP(M53,'Driver sheet'!A:I,9,FALSE)-3)*Beschikbaarheid!$P$18,1),"")</f>
        <v>1</v>
      </c>
      <c r="BW53" s="12">
        <f t="shared" si="18"/>
        <v>1</v>
      </c>
      <c r="DC53" s="7" t="s">
        <v>86</v>
      </c>
    </row>
    <row r="54" spans="1:107" x14ac:dyDescent="0.25">
      <c r="A54" s="18" t="str">
        <f>IF(B54&lt;&gt;"",_xlfn.IFNA(IF(VLOOKUP(B54,Beschikbaarheid!B:K,10,FALSE)=1,"TRUE","FALSE"),""),"")</f>
        <v>FALSE</v>
      </c>
      <c r="B54" s="10" t="s">
        <v>178</v>
      </c>
      <c r="C54" s="10">
        <v>529</v>
      </c>
      <c r="D54" s="7">
        <v>7.6</v>
      </c>
      <c r="E54" s="7">
        <v>14000</v>
      </c>
      <c r="F54" s="10" t="str">
        <f ca="1">_xlfn.IFNA(IF(VLOOKUP(B54,Beschikbaarheid!B:M,12,FALSE)&lt;&gt;"",VLOOKUP(B54,Beschikbaarheid!B:M,12,FALSE),""),"")</f>
        <v>DL TRITON</v>
      </c>
      <c r="G54" s="4" t="str">
        <f t="shared" ca="1" si="25"/>
        <v>4-DL TRITON</v>
      </c>
      <c r="H54" s="9">
        <v>1.1060000000000001</v>
      </c>
      <c r="J54" s="9">
        <v>30.73</v>
      </c>
      <c r="K54" s="9" t="s">
        <v>410</v>
      </c>
      <c r="L54" s="9" t="s">
        <v>171</v>
      </c>
      <c r="M54" s="12" t="str">
        <f>_xlfn.IFNA(VLOOKUP(B54,Beschikbaarheid!B:C,2,FALSE)&amp;"","")</f>
        <v>SAMVEL TEPIKYAN</v>
      </c>
      <c r="N54" s="4" t="str">
        <f>_xlfn.IFNA(IF(VLOOKUP(M54,'Driver sheet'!A:F,6,FALSE)&lt;&gt;0,VLOOKUP(M54,'Driver sheet'!A:F,6,FALSE),""),"")</f>
        <v>Vilvoorde-Mechelen</v>
      </c>
      <c r="O54" s="12">
        <f ca="1">IF(M54&lt;&gt;"",
    IF(OR(B54="1UHJ811", B54="1CYK509", B54="1UHL902"),
        999,
        _xlfn.IFNA(IF(VLOOKUP(M54, Beschikbaarheid!C:F, 4, FALSE)="ADR", 25000, 999), 999)
    ),
"")</f>
        <v>999</v>
      </c>
      <c r="R54" s="12" t="str">
        <f t="shared" ca="1" si="4"/>
        <v>DL TRITON</v>
      </c>
      <c r="S54" s="11" t="str">
        <f t="shared" ca="1" si="21"/>
        <v>SCHOONDONKWEG 6</v>
      </c>
      <c r="T54" s="11" t="str">
        <f t="shared" ca="1" si="22"/>
        <v>WILLEBROEK</v>
      </c>
      <c r="U54" s="7" t="str">
        <f t="shared" ca="1" si="23"/>
        <v>2830</v>
      </c>
      <c r="V54" s="11" t="str">
        <f t="shared" ca="1" si="24"/>
        <v>BE</v>
      </c>
      <c r="W54" s="12" t="str">
        <f t="shared" ca="1" si="6"/>
        <v>SCHOONDONKWEG 6</v>
      </c>
      <c r="X54" s="4" t="str">
        <f t="shared" si="7"/>
        <v>TRUE</v>
      </c>
      <c r="Y54" s="12" t="str">
        <f t="shared" ca="1" si="8"/>
        <v>DL TRITON</v>
      </c>
      <c r="Z54" s="12" t="str">
        <f t="shared" ca="1" si="9"/>
        <v>DL TRITON</v>
      </c>
      <c r="AA54" s="12" t="str">
        <f t="shared" ca="1" si="10"/>
        <v>SCHOONDONKWEG 6</v>
      </c>
      <c r="AB54" s="12" t="str">
        <f t="shared" ca="1" si="11"/>
        <v>WILLEBROEK</v>
      </c>
      <c r="AC54" s="12" t="str">
        <f t="shared" ca="1" si="12"/>
        <v>2830</v>
      </c>
      <c r="AD54" s="12" t="str">
        <f t="shared" ca="1" si="13"/>
        <v>BE</v>
      </c>
      <c r="AH54" s="4" t="str">
        <f t="shared" si="14"/>
        <v>TRUE</v>
      </c>
      <c r="AJ54" s="5">
        <f ca="1">_xlfn.IFNA(VLOOKUP(M54,Beschikbaarheid!C:I,6,FALSE),"")</f>
        <v>0.27083333333333331</v>
      </c>
      <c r="AK54" s="5">
        <f ca="1">_xlfn.IFNA(IF(VLOOKUP(M54,Beschikbaarheid!C:I,7,FALSE)=0,AJ54,VLOOKUP(M54,Beschikbaarheid!C:I,7,FALSE)),"")</f>
        <v>0.27083333333333331</v>
      </c>
      <c r="AL54" s="15" t="str">
        <f>_xlfn.IFNA(IF(VLOOKUP(M54,Table1[[Driver]:[Einde tijd]],8,FALSE)&lt;&gt;"",VLOOKUP(M54,Table1[[Driver]:[Einde tijd]],8,FALSE),""),"")</f>
        <v/>
      </c>
      <c r="AN54" s="6">
        <f>IF(M54&lt;&gt;"",IF(AL54&lt;&gt;"","",VLOOKUP(M54,'Driver sheet'!A:K,10,FALSE)),"")</f>
        <v>0.47916666666666669</v>
      </c>
      <c r="AO54" s="12" t="b">
        <f>IF(VLOOKUP(B54,Beschikbaarheid!B:N,13,FALSE)="ja",TRUE,FALSE)</f>
        <v>1</v>
      </c>
      <c r="AP54" s="8">
        <f t="shared" si="15"/>
        <v>0.33333333333333331</v>
      </c>
      <c r="AR54" s="12">
        <f t="shared" si="16"/>
        <v>30.73</v>
      </c>
      <c r="BE54" s="1">
        <f>_xlfn.IFNA(IF(VLOOKUP(M54,Beschikbaarheid!C:L,10,FALSE)&lt;&gt;"",Beschikbaarheid!$P$12-0.75/24,Beschikbaarheid!$P$12),1/24)</f>
        <v>4.1666666666666664E-2</v>
      </c>
      <c r="BF54" s="1">
        <f>Beschikbaarheid!$P$13</f>
        <v>2.0833333333333332E-2</v>
      </c>
      <c r="BG54" s="1">
        <f>Beschikbaarheid!$P$15</f>
        <v>4.1666666666666664E-2</v>
      </c>
      <c r="BJ54" s="12">
        <f t="shared" ca="1" si="17"/>
        <v>1</v>
      </c>
      <c r="BO54" s="7">
        <v>250</v>
      </c>
      <c r="BP54" s="7">
        <v>100</v>
      </c>
      <c r="BV54" s="12">
        <f>_xlfn.IFNA(IF(VLOOKUP(M54,'Driver sheet'!A:I,9,FALSE)&lt;&gt;"",1+(VLOOKUP(M54,'Driver sheet'!A:I,9,FALSE)-3)*Beschikbaarheid!$P$18,1),"")</f>
        <v>0.95</v>
      </c>
      <c r="BW54" s="12">
        <f t="shared" si="18"/>
        <v>0.95</v>
      </c>
      <c r="DC54" s="7" t="s">
        <v>86</v>
      </c>
    </row>
    <row r="55" spans="1:107" x14ac:dyDescent="0.25">
      <c r="A55" s="18" t="str">
        <f>IF(B55&lt;&gt;"",_xlfn.IFNA(IF(VLOOKUP(B55,Beschikbaarheid!B:K,10,FALSE)=1,"TRUE","FALSE"),""),"")</f>
        <v>FALSE</v>
      </c>
      <c r="B55" s="10" t="s">
        <v>179</v>
      </c>
      <c r="C55" s="10">
        <v>530</v>
      </c>
      <c r="D55" s="7">
        <v>7.6</v>
      </c>
      <c r="E55" s="7">
        <v>14000</v>
      </c>
      <c r="F55" s="10" t="str">
        <f ca="1">_xlfn.IFNA(IF(VLOOKUP(B55,Beschikbaarheid!B:M,12,FALSE)&lt;&gt;"",VLOOKUP(B55,Beschikbaarheid!B:M,12,FALSE),""),"")</f>
        <v>DL TRITON</v>
      </c>
      <c r="G55" s="4" t="str">
        <f ca="1">"4-VERGUNNING BRUGGE"&amp;"-"&amp;F55</f>
        <v>4-VERGUNNING BRUGGE-DL TRITON</v>
      </c>
      <c r="H55" s="9">
        <v>1.1060000000000001</v>
      </c>
      <c r="J55" s="9">
        <v>30.73</v>
      </c>
      <c r="K55" s="9" t="s">
        <v>412</v>
      </c>
      <c r="L55" s="9" t="s">
        <v>171</v>
      </c>
      <c r="M55" s="12" t="str">
        <f>_xlfn.IFNA(VLOOKUP(B55,Beschikbaarheid!B:C,2,FALSE)&amp;"","")</f>
        <v xml:space="preserve">Ngelessy Patrick </v>
      </c>
      <c r="N55" s="4" t="str">
        <f>_xlfn.IFNA(IF(VLOOKUP(M55,'Driver sheet'!A:F,6,FALSE)&lt;&gt;0,VLOOKUP(M55,'Driver sheet'!A:F,6,FALSE),""),"")</f>
        <v>Brugge</v>
      </c>
      <c r="O55" s="12">
        <f ca="1">IF(M55&lt;&gt;"",
    IF(OR(B55="1UHJ811", B55="1CYK509", B55="1UHL902"),
        999,
        _xlfn.IFNA(IF(VLOOKUP(M55, Beschikbaarheid!C:F, 4, FALSE)="ADR", 25000, 999), 999)
    ),
"")</f>
        <v>25000</v>
      </c>
      <c r="R55" s="12" t="str">
        <f t="shared" ca="1" si="4"/>
        <v>DL TRITON</v>
      </c>
      <c r="S55" s="11" t="str">
        <f t="shared" ca="1" si="21"/>
        <v>SCHOONDONKWEG 6</v>
      </c>
      <c r="T55" s="11" t="str">
        <f t="shared" ca="1" si="22"/>
        <v>WILLEBROEK</v>
      </c>
      <c r="U55" s="7" t="str">
        <f t="shared" ca="1" si="23"/>
        <v>2830</v>
      </c>
      <c r="V55" s="11" t="str">
        <f t="shared" ca="1" si="24"/>
        <v>BE</v>
      </c>
      <c r="W55" s="12" t="str">
        <f t="shared" ca="1" si="6"/>
        <v>SCHOONDONKWEG 6</v>
      </c>
      <c r="X55" s="4" t="str">
        <f t="shared" si="7"/>
        <v>TRUE</v>
      </c>
      <c r="Y55" s="12" t="str">
        <f t="shared" ca="1" si="8"/>
        <v>DL TRITON</v>
      </c>
      <c r="Z55" s="12" t="str">
        <f t="shared" ca="1" si="9"/>
        <v>DL TRITON</v>
      </c>
      <c r="AA55" s="12" t="str">
        <f t="shared" ca="1" si="10"/>
        <v>SCHOONDONKWEG 6</v>
      </c>
      <c r="AB55" s="12" t="str">
        <f t="shared" ca="1" si="11"/>
        <v>WILLEBROEK</v>
      </c>
      <c r="AC55" s="12" t="str">
        <f t="shared" ca="1" si="12"/>
        <v>2830</v>
      </c>
      <c r="AD55" s="12" t="str">
        <f t="shared" ca="1" si="13"/>
        <v>BE</v>
      </c>
      <c r="AH55" s="4" t="str">
        <f t="shared" si="14"/>
        <v>TRUE</v>
      </c>
      <c r="AJ55" s="5">
        <f ca="1">_xlfn.IFNA(VLOOKUP(M55,Beschikbaarheid!C:I,6,FALSE),"")</f>
        <v>0.22916666666666666</v>
      </c>
      <c r="AK55" s="5">
        <f ca="1">_xlfn.IFNA(IF(VLOOKUP(M55,Beschikbaarheid!C:I,7,FALSE)=0,AJ55,VLOOKUP(M55,Beschikbaarheid!C:I,7,FALSE)),"")</f>
        <v>0.22916666666666666</v>
      </c>
      <c r="AL55" s="15" t="str">
        <f>_xlfn.IFNA(IF(VLOOKUP(M55,Table1[[Driver]:[Einde tijd]],8,FALSE)&lt;&gt;"",VLOOKUP(M55,Table1[[Driver]:[Einde tijd]],8,FALSE),""),"")</f>
        <v/>
      </c>
      <c r="AN55" s="6">
        <f>IF(M55&lt;&gt;"",IF(AL55&lt;&gt;"","",VLOOKUP(M55,'Driver sheet'!A:K,10,FALSE)),"")</f>
        <v>0.47916666666666669</v>
      </c>
      <c r="AO55" s="12" t="b">
        <f>IF(VLOOKUP(B55,Beschikbaarheid!B:N,13,FALSE)="ja",TRUE,FALSE)</f>
        <v>1</v>
      </c>
      <c r="AP55" s="8">
        <f t="shared" si="15"/>
        <v>0.33333333333333331</v>
      </c>
      <c r="AR55" s="12">
        <f t="shared" si="16"/>
        <v>30.73</v>
      </c>
      <c r="BE55" s="1">
        <f>_xlfn.IFNA(IF(VLOOKUP(M55,Beschikbaarheid!C:L,10,FALSE)&lt;&gt;"",Beschikbaarheid!$P$12-0.75/24,Beschikbaarheid!$P$12),1/24)</f>
        <v>4.1666666666666664E-2</v>
      </c>
      <c r="BF55" s="1">
        <f>Beschikbaarheid!$P$13</f>
        <v>2.0833333333333332E-2</v>
      </c>
      <c r="BG55" s="1">
        <f>Beschikbaarheid!$P$15</f>
        <v>4.1666666666666664E-2</v>
      </c>
      <c r="BJ55" s="12">
        <f t="shared" ca="1" si="17"/>
        <v>1</v>
      </c>
      <c r="BO55" s="7">
        <v>250</v>
      </c>
      <c r="BP55" s="7">
        <v>100</v>
      </c>
      <c r="BV55" s="12">
        <f>_xlfn.IFNA(IF(VLOOKUP(M55,'Driver sheet'!A:I,9,FALSE)&lt;&gt;"",1+(VLOOKUP(M55,'Driver sheet'!A:I,9,FALSE)-3)*Beschikbaarheid!$P$18,1),"")</f>
        <v>1</v>
      </c>
      <c r="BW55" s="12">
        <f t="shared" si="18"/>
        <v>1</v>
      </c>
      <c r="DC55" s="7" t="s">
        <v>86</v>
      </c>
    </row>
    <row r="56" spans="1:107" x14ac:dyDescent="0.25">
      <c r="A56" s="18" t="str">
        <f>IF(B56&lt;&gt;"",_xlfn.IFNA(IF(VLOOKUP(B56,Beschikbaarheid!B:K,10,FALSE)=1,"TRUE","FALSE"),""),"")</f>
        <v>FALSE</v>
      </c>
      <c r="B56" s="10" t="s">
        <v>180</v>
      </c>
      <c r="C56" s="10">
        <v>531</v>
      </c>
      <c r="D56" s="7">
        <v>7.6</v>
      </c>
      <c r="E56" s="7">
        <v>14000</v>
      </c>
      <c r="F56" s="10" t="str">
        <f ca="1">_xlfn.IFNA(IF(VLOOKUP(B56,Beschikbaarheid!B:M,12,FALSE)&lt;&gt;"",VLOOKUP(B56,Beschikbaarheid!B:M,12,FALSE),""),"")</f>
        <v>DL TRITON</v>
      </c>
      <c r="G56" s="4" t="str">
        <f ca="1">4&amp;"-"&amp;F56</f>
        <v>4-DL TRITON</v>
      </c>
      <c r="H56" s="9">
        <v>1.1060000000000001</v>
      </c>
      <c r="J56" s="9">
        <v>30.73</v>
      </c>
      <c r="K56" s="9" t="s">
        <v>410</v>
      </c>
      <c r="L56" s="9" t="s">
        <v>171</v>
      </c>
      <c r="M56" s="12" t="str">
        <f>_xlfn.IFNA(VLOOKUP(B56,Beschikbaarheid!B:C,2,FALSE)&amp;"","")</f>
        <v>El ouamai said</v>
      </c>
      <c r="N56" s="4" t="str">
        <f>_xlfn.IFNA(IF(VLOOKUP(M56,'Driver sheet'!A:F,6,FALSE)&lt;&gt;0,VLOOKUP(M56,'Driver sheet'!A:F,6,FALSE),""),"")</f>
        <v/>
      </c>
      <c r="O56" s="12">
        <f ca="1">IF(M56&lt;&gt;"",
    IF(OR(B56="1UHJ811", B56="1CYK509", B56="1UHL902"),
        999,
        _xlfn.IFNA(IF(VLOOKUP(M56, Beschikbaarheid!C:F, 4, FALSE)="ADR", 25000, 999), 999)
    ),
"")</f>
        <v>25000</v>
      </c>
      <c r="R56" s="12" t="str">
        <f t="shared" ca="1" si="4"/>
        <v>DL TRITON</v>
      </c>
      <c r="S56" s="11" t="str">
        <f t="shared" ca="1" si="21"/>
        <v>SCHOONDONKWEG 6</v>
      </c>
      <c r="T56" s="11" t="str">
        <f t="shared" ca="1" si="22"/>
        <v>WILLEBROEK</v>
      </c>
      <c r="U56" s="7" t="str">
        <f t="shared" ca="1" si="23"/>
        <v>2830</v>
      </c>
      <c r="V56" s="11" t="str">
        <f t="shared" ca="1" si="24"/>
        <v>BE</v>
      </c>
      <c r="W56" s="12" t="str">
        <f t="shared" ca="1" si="6"/>
        <v>SCHOONDONKWEG 6</v>
      </c>
      <c r="X56" s="4" t="str">
        <f t="shared" si="7"/>
        <v>TRUE</v>
      </c>
      <c r="Y56" s="12" t="str">
        <f t="shared" ca="1" si="8"/>
        <v>DL TRITON</v>
      </c>
      <c r="Z56" s="12" t="str">
        <f t="shared" ca="1" si="9"/>
        <v>DL TRITON</v>
      </c>
      <c r="AA56" s="12" t="str">
        <f t="shared" ca="1" si="10"/>
        <v>SCHOONDONKWEG 6</v>
      </c>
      <c r="AB56" s="12" t="str">
        <f t="shared" ca="1" si="11"/>
        <v>WILLEBROEK</v>
      </c>
      <c r="AC56" s="12" t="str">
        <f t="shared" ca="1" si="12"/>
        <v>2830</v>
      </c>
      <c r="AD56" s="12" t="str">
        <f t="shared" ca="1" si="13"/>
        <v>BE</v>
      </c>
      <c r="AH56" s="4" t="str">
        <f t="shared" si="14"/>
        <v>TRUE</v>
      </c>
      <c r="AJ56" s="5">
        <f ca="1">_xlfn.IFNA(VLOOKUP(M56,Beschikbaarheid!C:I,6,FALSE),"")</f>
        <v>0.29166666666666669</v>
      </c>
      <c r="AK56" s="5">
        <f ca="1">_xlfn.IFNA(IF(VLOOKUP(M56,Beschikbaarheid!C:I,7,FALSE)=0,AJ56,VLOOKUP(M56,Beschikbaarheid!C:I,7,FALSE)),"")</f>
        <v>0.29166666666666669</v>
      </c>
      <c r="AL56" s="15" t="str">
        <f>_xlfn.IFNA(IF(VLOOKUP(M56,Table1[[Driver]:[Einde tijd]],8,FALSE)&lt;&gt;"",VLOOKUP(M56,Table1[[Driver]:[Einde tijd]],8,FALSE),""),"")</f>
        <v/>
      </c>
      <c r="AN56" s="6">
        <f>IF(M56&lt;&gt;"",IF(AL56&lt;&gt;"","",VLOOKUP(M56,'Driver sheet'!A:K,10,FALSE)),"")</f>
        <v>0.47916666666666669</v>
      </c>
      <c r="AO56" s="12" t="b">
        <f>IF(VLOOKUP(B56,Beschikbaarheid!B:N,13,FALSE)="ja",TRUE,FALSE)</f>
        <v>1</v>
      </c>
      <c r="AP56" s="8">
        <f t="shared" si="15"/>
        <v>0.33333333333333331</v>
      </c>
      <c r="AR56" s="12">
        <f t="shared" si="16"/>
        <v>30.73</v>
      </c>
      <c r="BE56" s="1">
        <f>_xlfn.IFNA(IF(VLOOKUP(M56,Beschikbaarheid!C:L,10,FALSE)&lt;&gt;"",Beschikbaarheid!$P$12-0.75/24,Beschikbaarheid!$P$12),1/24)</f>
        <v>4.1666666666666664E-2</v>
      </c>
      <c r="BF56" s="1">
        <f>Beschikbaarheid!$P$13</f>
        <v>2.0833333333333332E-2</v>
      </c>
      <c r="BG56" s="1">
        <f>Beschikbaarheid!$P$15</f>
        <v>4.1666666666666664E-2</v>
      </c>
      <c r="BJ56" s="12">
        <f t="shared" ca="1" si="17"/>
        <v>1</v>
      </c>
      <c r="BO56" s="7">
        <v>250</v>
      </c>
      <c r="BP56" s="7">
        <v>100</v>
      </c>
      <c r="BV56" s="12">
        <f>_xlfn.IFNA(IF(VLOOKUP(M56,'Driver sheet'!A:I,9,FALSE)&lt;&gt;"",1+(VLOOKUP(M56,'Driver sheet'!A:I,9,FALSE)-3)*Beschikbaarheid!$P$18,1),"")</f>
        <v>1</v>
      </c>
      <c r="BW56" s="12">
        <f t="shared" si="18"/>
        <v>1</v>
      </c>
      <c r="DC56" s="7" t="s">
        <v>86</v>
      </c>
    </row>
    <row r="57" spans="1:107" x14ac:dyDescent="0.25">
      <c r="A57" s="18" t="str">
        <f>IF(B57&lt;&gt;"",_xlfn.IFNA(IF(VLOOKUP(B57,Beschikbaarheid!B:K,10,FALSE)=1,"TRUE","FALSE"),""),"")</f>
        <v>FALSE</v>
      </c>
      <c r="B57" s="10" t="s">
        <v>181</v>
      </c>
      <c r="C57" s="10">
        <v>515</v>
      </c>
      <c r="D57" s="7">
        <v>7.6</v>
      </c>
      <c r="E57" s="7">
        <v>14000</v>
      </c>
      <c r="F57" s="10" t="str">
        <f ca="1">_xlfn.IFNA(IF(VLOOKUP(B57,Beschikbaarheid!B:M,12,FALSE)&lt;&gt;"",VLOOKUP(B57,Beschikbaarheid!B:M,12,FALSE),""),"")</f>
        <v>DL TRITON</v>
      </c>
      <c r="G57" s="4" t="str">
        <f ca="1">"4-VERGUNNING GENT"&amp;"-"&amp;F57</f>
        <v>4-VERGUNNING GENT-DL TRITON</v>
      </c>
      <c r="H57" s="9">
        <v>1.1060000000000001</v>
      </c>
      <c r="J57" s="9">
        <v>30.73</v>
      </c>
      <c r="K57" s="9" t="s">
        <v>412</v>
      </c>
      <c r="L57" s="9" t="s">
        <v>171</v>
      </c>
      <c r="M57" s="12" t="str">
        <f>_xlfn.IFNA(VLOOKUP(B57,Beschikbaarheid!B:C,2,FALSE)&amp;"","")</f>
        <v>DESMEDT DIETER</v>
      </c>
      <c r="N57" s="4" t="str">
        <f>_xlfn.IFNA(IF(VLOOKUP(M57,'Driver sheet'!A:F,6,FALSE)&lt;&gt;0,VLOOKUP(M57,'Driver sheet'!A:F,6,FALSE),""),"")</f>
        <v>Gent</v>
      </c>
      <c r="O57" s="12">
        <f ca="1">IF(M57&lt;&gt;"",
    IF(OR(B57="1UHJ811", B57="1CYK509", B57="1UHL902"),
        999,
        _xlfn.IFNA(IF(VLOOKUP(M57, Beschikbaarheid!C:F, 4, FALSE)="ADR", 25000, 999), 999)
    ),
"")</f>
        <v>25000</v>
      </c>
      <c r="R57" s="12" t="str">
        <f t="shared" ca="1" si="4"/>
        <v>DL TRITON</v>
      </c>
      <c r="S57" s="11" t="str">
        <f t="shared" ca="1" si="21"/>
        <v>SCHOONDONKWEG 6</v>
      </c>
      <c r="T57" s="11" t="str">
        <f t="shared" ca="1" si="22"/>
        <v>WILLEBROEK</v>
      </c>
      <c r="U57" s="7" t="str">
        <f t="shared" ca="1" si="23"/>
        <v>2830</v>
      </c>
      <c r="V57" s="11" t="str">
        <f t="shared" ca="1" si="24"/>
        <v>BE</v>
      </c>
      <c r="W57" s="12" t="str">
        <f t="shared" ca="1" si="6"/>
        <v>SCHOONDONKWEG 6</v>
      </c>
      <c r="X57" s="4" t="str">
        <f t="shared" si="7"/>
        <v>TRUE</v>
      </c>
      <c r="Y57" s="12" t="str">
        <f t="shared" ca="1" si="8"/>
        <v>DL TRITON</v>
      </c>
      <c r="Z57" s="12" t="str">
        <f t="shared" ca="1" si="9"/>
        <v>DL TRITON</v>
      </c>
      <c r="AA57" s="12" t="str">
        <f t="shared" ca="1" si="10"/>
        <v>SCHOONDONKWEG 6</v>
      </c>
      <c r="AB57" s="12" t="str">
        <f t="shared" ca="1" si="11"/>
        <v>WILLEBROEK</v>
      </c>
      <c r="AC57" s="12" t="str">
        <f t="shared" ca="1" si="12"/>
        <v>2830</v>
      </c>
      <c r="AD57" s="12" t="str">
        <f t="shared" ca="1" si="13"/>
        <v>BE</v>
      </c>
      <c r="AH57" s="4" t="str">
        <f t="shared" si="14"/>
        <v>TRUE</v>
      </c>
      <c r="AJ57" s="5">
        <f ca="1">_xlfn.IFNA(VLOOKUP(M57,Beschikbaarheid!C:I,6,FALSE),"")</f>
        <v>0.22916666666666666</v>
      </c>
      <c r="AK57" s="5">
        <f ca="1">_xlfn.IFNA(IF(VLOOKUP(M57,Beschikbaarheid!C:I,7,FALSE)=0,AJ57,VLOOKUP(M57,Beschikbaarheid!C:I,7,FALSE)),"")</f>
        <v>0.22916666666666666</v>
      </c>
      <c r="AL57" s="15" t="str">
        <f>_xlfn.IFNA(IF(VLOOKUP(M57,Table1[[Driver]:[Einde tijd]],8,FALSE)&lt;&gt;"",VLOOKUP(M57,Table1[[Driver]:[Einde tijd]],8,FALSE),""),"")</f>
        <v/>
      </c>
      <c r="AN57" s="6">
        <f>IF(M57&lt;&gt;"",IF(AL57&lt;&gt;"","",VLOOKUP(M57,'Driver sheet'!A:K,10,FALSE)),"")</f>
        <v>0.47916666666666669</v>
      </c>
      <c r="AO57" s="12" t="b">
        <f>IF(VLOOKUP(B57,Beschikbaarheid!B:N,13,FALSE)="ja",TRUE,FALSE)</f>
        <v>1</v>
      </c>
      <c r="AP57" s="8">
        <f t="shared" si="15"/>
        <v>0.33333333333333331</v>
      </c>
      <c r="AR57" s="12">
        <f t="shared" si="16"/>
        <v>30.73</v>
      </c>
      <c r="BE57" s="1">
        <f>_xlfn.IFNA(IF(VLOOKUP(M57,Beschikbaarheid!C:L,10,FALSE)&lt;&gt;"",Beschikbaarheid!$P$12-0.75/24,Beschikbaarheid!$P$12),1/24)</f>
        <v>4.1666666666666664E-2</v>
      </c>
      <c r="BF57" s="1">
        <f>Beschikbaarheid!$P$13</f>
        <v>2.0833333333333332E-2</v>
      </c>
      <c r="BG57" s="1">
        <f>Beschikbaarheid!$P$15</f>
        <v>4.1666666666666664E-2</v>
      </c>
      <c r="BJ57" s="12">
        <f t="shared" ca="1" si="17"/>
        <v>1</v>
      </c>
      <c r="BO57" s="7">
        <v>250</v>
      </c>
      <c r="BP57" s="7">
        <v>100</v>
      </c>
      <c r="BV57" s="12">
        <f>_xlfn.IFNA(IF(VLOOKUP(M57,'Driver sheet'!A:I,9,FALSE)&lt;&gt;"",1+(VLOOKUP(M57,'Driver sheet'!A:I,9,FALSE)-3)*Beschikbaarheid!$P$18,1),"")</f>
        <v>1.05</v>
      </c>
      <c r="BW57" s="12">
        <f t="shared" si="18"/>
        <v>1.05</v>
      </c>
      <c r="DC57" s="7" t="s">
        <v>86</v>
      </c>
    </row>
    <row r="58" spans="1:107" x14ac:dyDescent="0.25">
      <c r="A58" s="18" t="str">
        <f>IF(B58&lt;&gt;"",_xlfn.IFNA(IF(VLOOKUP(B58,Beschikbaarheid!B:K,10,FALSE)=1,"TRUE","FALSE"),""),"")</f>
        <v>FALSE</v>
      </c>
      <c r="B58" s="10" t="s">
        <v>182</v>
      </c>
      <c r="C58" s="10">
        <v>532</v>
      </c>
      <c r="D58" s="7">
        <v>7.6</v>
      </c>
      <c r="E58" s="7">
        <v>14000</v>
      </c>
      <c r="F58" s="10" t="str">
        <f ca="1">_xlfn.IFNA(IF(VLOOKUP(B58,Beschikbaarheid!B:M,12,FALSE)&lt;&gt;"",VLOOKUP(B58,Beschikbaarheid!B:M,12,FALSE),""),"")</f>
        <v>DL TRITON</v>
      </c>
      <c r="G58" s="4" t="str">
        <f t="shared" ref="G58:G74" ca="1" si="26">4&amp;"-"&amp;F58</f>
        <v>4-DL TRITON</v>
      </c>
      <c r="H58" s="9">
        <v>1.1060000000000001</v>
      </c>
      <c r="J58" s="9">
        <v>30.73</v>
      </c>
      <c r="K58" s="9" t="s">
        <v>412</v>
      </c>
      <c r="L58" s="9" t="s">
        <v>171</v>
      </c>
      <c r="M58" s="12" t="str">
        <f>_xlfn.IFNA(VLOOKUP(B58,Beschikbaarheid!B:C,2,FALSE)&amp;"","")</f>
        <v>DRETAKIS ALEXANDRE</v>
      </c>
      <c r="N58" s="4" t="str">
        <f>_xlfn.IFNA(IF(VLOOKUP(M58,'Driver sheet'!A:F,6,FALSE)&lt;&gt;0,VLOOKUP(M58,'Driver sheet'!A:F,6,FALSE),""),"")</f>
        <v/>
      </c>
      <c r="O58" s="12">
        <f ca="1">IF(M58&lt;&gt;"",
    IF(OR(B58="1UHJ811", B58="1CYK509", B58="1UHL902"),
        999,
        _xlfn.IFNA(IF(VLOOKUP(M58, Beschikbaarheid!C:F, 4, FALSE)="ADR", 25000, 999), 999)
    ),
"")</f>
        <v>25000</v>
      </c>
      <c r="R58" s="12" t="str">
        <f t="shared" ca="1" si="4"/>
        <v>DL TRITON</v>
      </c>
      <c r="S58" s="11" t="str">
        <f t="shared" ca="1" si="21"/>
        <v>SCHOONDONKWEG 6</v>
      </c>
      <c r="T58" s="11" t="str">
        <f t="shared" ca="1" si="22"/>
        <v>WILLEBROEK</v>
      </c>
      <c r="U58" s="7" t="str">
        <f t="shared" ca="1" si="23"/>
        <v>2830</v>
      </c>
      <c r="V58" s="11" t="str">
        <f t="shared" ca="1" si="24"/>
        <v>BE</v>
      </c>
      <c r="W58" s="12" t="str">
        <f t="shared" ca="1" si="6"/>
        <v>SCHOONDONKWEG 6</v>
      </c>
      <c r="X58" s="4" t="str">
        <f t="shared" si="7"/>
        <v>TRUE</v>
      </c>
      <c r="Y58" s="12" t="str">
        <f t="shared" ca="1" si="8"/>
        <v>DL TRITON</v>
      </c>
      <c r="Z58" s="12" t="str">
        <f t="shared" ca="1" si="9"/>
        <v>DL TRITON</v>
      </c>
      <c r="AA58" s="12" t="str">
        <f t="shared" ca="1" si="10"/>
        <v>SCHOONDONKWEG 6</v>
      </c>
      <c r="AB58" s="12" t="str">
        <f t="shared" ca="1" si="11"/>
        <v>WILLEBROEK</v>
      </c>
      <c r="AC58" s="12" t="str">
        <f t="shared" ca="1" si="12"/>
        <v>2830</v>
      </c>
      <c r="AD58" s="12" t="str">
        <f t="shared" ca="1" si="13"/>
        <v>BE</v>
      </c>
      <c r="AH58" s="4" t="str">
        <f t="shared" si="14"/>
        <v>TRUE</v>
      </c>
      <c r="AJ58" s="5">
        <f ca="1">_xlfn.IFNA(VLOOKUP(M58,Beschikbaarheid!C:I,6,FALSE),"")</f>
        <v>0.27083333333333331</v>
      </c>
      <c r="AK58" s="5">
        <f ca="1">_xlfn.IFNA(IF(VLOOKUP(M58,Beschikbaarheid!C:I,7,FALSE)=0,AJ58,VLOOKUP(M58,Beschikbaarheid!C:I,7,FALSE)),"")</f>
        <v>0.27083333333333331</v>
      </c>
      <c r="AL58" s="15" t="str">
        <f>_xlfn.IFNA(IF(VLOOKUP(M58,Table1[[Driver]:[Einde tijd]],8,FALSE)&lt;&gt;"",VLOOKUP(M58,Table1[[Driver]:[Einde tijd]],8,FALSE),""),"")</f>
        <v/>
      </c>
      <c r="AN58" s="6">
        <f>IF(M58&lt;&gt;"",IF(AL58&lt;&gt;"","",VLOOKUP(M58,'Driver sheet'!A:K,10,FALSE)),"")</f>
        <v>0.47916666666666669</v>
      </c>
      <c r="AO58" s="12" t="b">
        <f>IF(VLOOKUP(B58,Beschikbaarheid!B:N,13,FALSE)="ja",TRUE,FALSE)</f>
        <v>1</v>
      </c>
      <c r="AP58" s="8">
        <f t="shared" si="15"/>
        <v>0.33333333333333331</v>
      </c>
      <c r="AR58" s="12">
        <f t="shared" si="16"/>
        <v>30.73</v>
      </c>
      <c r="BE58" s="1">
        <f>_xlfn.IFNA(IF(VLOOKUP(M58,Beschikbaarheid!C:L,10,FALSE)&lt;&gt;"",Beschikbaarheid!$P$12-0.75/24,Beschikbaarheid!$P$12),1/24)</f>
        <v>4.1666666666666664E-2</v>
      </c>
      <c r="BF58" s="1">
        <f>Beschikbaarheid!$P$13</f>
        <v>2.0833333333333332E-2</v>
      </c>
      <c r="BG58" s="1">
        <f>Beschikbaarheid!$P$15</f>
        <v>4.1666666666666664E-2</v>
      </c>
      <c r="BJ58" s="12">
        <f t="shared" ca="1" si="17"/>
        <v>1</v>
      </c>
      <c r="BO58" s="7">
        <v>250</v>
      </c>
      <c r="BP58" s="7">
        <v>100</v>
      </c>
      <c r="BV58" s="12">
        <f>_xlfn.IFNA(IF(VLOOKUP(M58,'Driver sheet'!A:I,9,FALSE)&lt;&gt;"",1+(VLOOKUP(M58,'Driver sheet'!A:I,9,FALSE)-3)*Beschikbaarheid!$P$18,1),"")</f>
        <v>1</v>
      </c>
      <c r="BW58" s="12">
        <f t="shared" si="18"/>
        <v>1</v>
      </c>
      <c r="DC58" s="7" t="s">
        <v>86</v>
      </c>
    </row>
    <row r="59" spans="1:107" x14ac:dyDescent="0.25">
      <c r="A59" s="18" t="str">
        <f>IF(B59&lt;&gt;"",_xlfn.IFNA(IF(VLOOKUP(B59,Beschikbaarheid!B:K,10,FALSE)=1,"TRUE","FALSE"),""),"")</f>
        <v>FALSE</v>
      </c>
      <c r="B59" s="10" t="s">
        <v>183</v>
      </c>
      <c r="C59" s="10">
        <v>304</v>
      </c>
      <c r="D59" s="7">
        <v>4.4000000000000004</v>
      </c>
      <c r="E59" s="7">
        <v>6500</v>
      </c>
      <c r="F59" s="10" t="str">
        <f ca="1">_xlfn.IFNA(IF(VLOOKUP(B59,Beschikbaarheid!B:M,12,FALSE)&lt;&gt;"",VLOOKUP(B59,Beschikbaarheid!B:M,12,FALSE),""),"")</f>
        <v>DL TRITON</v>
      </c>
      <c r="G59" s="4" t="str">
        <f t="shared" ca="1" si="26"/>
        <v>4-DL TRITON</v>
      </c>
      <c r="H59" s="9">
        <v>1.1060000000000001</v>
      </c>
      <c r="J59" s="9">
        <v>30.73</v>
      </c>
      <c r="K59" s="9" t="s">
        <v>412</v>
      </c>
      <c r="L59" s="9" t="s">
        <v>171</v>
      </c>
      <c r="M59" s="12" t="str">
        <f>_xlfn.IFNA(VLOOKUP(B59,Beschikbaarheid!B:C,2,FALSE)&amp;"","")</f>
        <v/>
      </c>
      <c r="N59" s="4" t="str">
        <f>_xlfn.IFNA(IF(VLOOKUP(M59,'Driver sheet'!A:F,6,FALSE)&lt;&gt;0,VLOOKUP(M59,'Driver sheet'!A:F,6,FALSE),""),"")</f>
        <v/>
      </c>
      <c r="O59" s="12" t="str">
        <f>IF(M59&lt;&gt;"",
    IF(OR(B59="1UHJ811", B59="1CYK509", B59="1UHL902"),
        999,
        _xlfn.IFNA(IF(VLOOKUP(M59, Beschikbaarheid!C:F, 4, FALSE)="ADR", 25000, 999), 999)
    ),
"")</f>
        <v/>
      </c>
      <c r="R59" s="12" t="str">
        <f t="shared" ca="1" si="4"/>
        <v>DL TRITON</v>
      </c>
      <c r="S59" s="11" t="str">
        <f t="shared" ca="1" si="21"/>
        <v>SCHOONDONKWEG 6</v>
      </c>
      <c r="T59" s="11" t="str">
        <f t="shared" ca="1" si="22"/>
        <v>WILLEBROEK</v>
      </c>
      <c r="U59" s="7" t="str">
        <f t="shared" ca="1" si="23"/>
        <v>2830</v>
      </c>
      <c r="V59" s="11" t="str">
        <f t="shared" ca="1" si="24"/>
        <v>BE</v>
      </c>
      <c r="W59" s="12" t="str">
        <f t="shared" ca="1" si="6"/>
        <v>SCHOONDONKWEG 6</v>
      </c>
      <c r="X59" s="4" t="str">
        <f t="shared" si="7"/>
        <v>TRUE</v>
      </c>
      <c r="Y59" s="12" t="str">
        <f t="shared" ca="1" si="8"/>
        <v>DL TRITON</v>
      </c>
      <c r="Z59" s="12" t="str">
        <f t="shared" ca="1" si="9"/>
        <v>DL TRITON</v>
      </c>
      <c r="AA59" s="12" t="str">
        <f t="shared" ca="1" si="10"/>
        <v>SCHOONDONKWEG 6</v>
      </c>
      <c r="AB59" s="12" t="str">
        <f t="shared" ca="1" si="11"/>
        <v>WILLEBROEK</v>
      </c>
      <c r="AC59" s="12" t="str">
        <f t="shared" ca="1" si="12"/>
        <v>2830</v>
      </c>
      <c r="AD59" s="12" t="str">
        <f t="shared" ca="1" si="13"/>
        <v>BE</v>
      </c>
      <c r="AH59" s="4" t="str">
        <f t="shared" si="14"/>
        <v>TRUE</v>
      </c>
      <c r="AJ59" s="5" t="str">
        <f>_xlfn.IFNA(VLOOKUP(M59,Beschikbaarheid!C:I,6,FALSE),"")</f>
        <v/>
      </c>
      <c r="AK59" s="5" t="str">
        <f>_xlfn.IFNA(IF(VLOOKUP(M59,Beschikbaarheid!C:I,7,FALSE)=0,AJ59,VLOOKUP(M59,Beschikbaarheid!C:I,7,FALSE)),"")</f>
        <v/>
      </c>
      <c r="AL59" s="15" t="str">
        <f>_xlfn.IFNA(IF(VLOOKUP(M59,Table1[[Driver]:[Einde tijd]],8,FALSE)&lt;&gt;"",VLOOKUP(M59,Table1[[Driver]:[Einde tijd]],8,FALSE),""),"")</f>
        <v/>
      </c>
      <c r="AN59" s="6" t="str">
        <f>IF(M59&lt;&gt;"",IF(AL59&lt;&gt;"","",VLOOKUP(M59,'Driver sheet'!A:K,10,FALSE)),"")</f>
        <v/>
      </c>
      <c r="AO59" s="12" t="b">
        <f>IF(VLOOKUP(B59,Beschikbaarheid!B:N,13,FALSE)="ja",TRUE,FALSE)</f>
        <v>1</v>
      </c>
      <c r="AP59" s="8">
        <f t="shared" si="15"/>
        <v>0.33333333333333331</v>
      </c>
      <c r="AR59" s="12">
        <f t="shared" si="16"/>
        <v>30.73</v>
      </c>
      <c r="BE59" s="1">
        <f>_xlfn.IFNA(IF(VLOOKUP(M59,Beschikbaarheid!C:L,10,FALSE)&lt;&gt;"",Beschikbaarheid!$P$12-0.75/24,Beschikbaarheid!$P$12),1/24)</f>
        <v>4.1666666666666664E-2</v>
      </c>
      <c r="BF59" s="1">
        <f>Beschikbaarheid!$P$13</f>
        <v>2.0833333333333332E-2</v>
      </c>
      <c r="BG59" s="1">
        <f>Beschikbaarheid!$P$15</f>
        <v>4.1666666666666664E-2</v>
      </c>
      <c r="BJ59" s="12">
        <f t="shared" ca="1" si="17"/>
        <v>1</v>
      </c>
      <c r="BO59" s="7">
        <v>250</v>
      </c>
      <c r="BP59" s="7">
        <v>100</v>
      </c>
      <c r="BV59" s="12" t="str">
        <f>_xlfn.IFNA(IF(VLOOKUP(M59,'Driver sheet'!A:I,9,FALSE)&lt;&gt;"",1+(VLOOKUP(M59,'Driver sheet'!A:I,9,FALSE)-3)*Beschikbaarheid!$P$18,1),"")</f>
        <v/>
      </c>
      <c r="BW59" s="12" t="str">
        <f t="shared" si="18"/>
        <v/>
      </c>
      <c r="DC59" s="7" t="s">
        <v>86</v>
      </c>
    </row>
    <row r="60" spans="1:107" x14ac:dyDescent="0.25">
      <c r="A60" s="18" t="str">
        <f>IF(B60&lt;&gt;"",_xlfn.IFNA(IF(VLOOKUP(B60,Beschikbaarheid!B:K,10,FALSE)=1,"TRUE","FALSE"),""),"")</f>
        <v>FALSE</v>
      </c>
      <c r="B60" s="10" t="s">
        <v>184</v>
      </c>
      <c r="C60" s="10">
        <v>533</v>
      </c>
      <c r="D60" s="7">
        <v>7.6</v>
      </c>
      <c r="E60" s="7">
        <v>14000</v>
      </c>
      <c r="F60" s="10" t="str">
        <f ca="1">_xlfn.IFNA(IF(VLOOKUP(B60,Beschikbaarheid!B:M,12,FALSE)&lt;&gt;"",VLOOKUP(B60,Beschikbaarheid!B:M,12,FALSE),""),"")</f>
        <v>DL TRITON</v>
      </c>
      <c r="G60" s="4" t="str">
        <f t="shared" ca="1" si="26"/>
        <v>4-DL TRITON</v>
      </c>
      <c r="H60" s="9">
        <v>1.1060000000000001</v>
      </c>
      <c r="J60" s="9">
        <v>30.73</v>
      </c>
      <c r="K60" s="9" t="s">
        <v>410</v>
      </c>
      <c r="L60" s="9" t="s">
        <v>171</v>
      </c>
      <c r="M60" s="12" t="str">
        <f>_xlfn.IFNA(VLOOKUP(B60,Beschikbaarheid!B:C,2,FALSE)&amp;"","")</f>
        <v>CHERNEV DIMITAR</v>
      </c>
      <c r="N60" s="4" t="str">
        <f>_xlfn.IFNA(IF(VLOOKUP(M60,'Driver sheet'!A:F,6,FALSE)&lt;&gt;0,VLOOKUP(M60,'Driver sheet'!A:F,6,FALSE),""),"")</f>
        <v>Vilvoorde</v>
      </c>
      <c r="O60" s="12">
        <f ca="1">IF(M60&lt;&gt;"",
    IF(OR(B60="1UHJ811", B60="1CYK509", B60="1UHL902"),
        999,
        _xlfn.IFNA(IF(VLOOKUP(M60, Beschikbaarheid!C:F, 4, FALSE)="ADR", 25000, 999), 999)
    ),
"")</f>
        <v>999</v>
      </c>
      <c r="R60" s="12" t="str">
        <f t="shared" ca="1" si="4"/>
        <v>DL TRITON</v>
      </c>
      <c r="S60" s="11" t="str">
        <f t="shared" ca="1" si="21"/>
        <v>SCHOONDONKWEG 6</v>
      </c>
      <c r="T60" s="11" t="str">
        <f t="shared" ca="1" si="22"/>
        <v>WILLEBROEK</v>
      </c>
      <c r="U60" s="7" t="str">
        <f t="shared" ca="1" si="23"/>
        <v>2830</v>
      </c>
      <c r="V60" s="11" t="str">
        <f t="shared" ca="1" si="24"/>
        <v>BE</v>
      </c>
      <c r="W60" s="12" t="str">
        <f t="shared" ca="1" si="6"/>
        <v>SCHOONDONKWEG 6</v>
      </c>
      <c r="X60" s="4" t="str">
        <f t="shared" si="7"/>
        <v>TRUE</v>
      </c>
      <c r="Y60" s="12" t="str">
        <f t="shared" ca="1" si="8"/>
        <v>DL TRITON</v>
      </c>
      <c r="Z60" s="12" t="str">
        <f t="shared" ca="1" si="9"/>
        <v>DL TRITON</v>
      </c>
      <c r="AA60" s="12" t="str">
        <f t="shared" ca="1" si="10"/>
        <v>SCHOONDONKWEG 6</v>
      </c>
      <c r="AB60" s="12" t="str">
        <f t="shared" ca="1" si="11"/>
        <v>WILLEBROEK</v>
      </c>
      <c r="AC60" s="12" t="str">
        <f t="shared" ca="1" si="12"/>
        <v>2830</v>
      </c>
      <c r="AD60" s="12" t="str">
        <f t="shared" ca="1" si="13"/>
        <v>BE</v>
      </c>
      <c r="AH60" s="4" t="str">
        <f t="shared" si="14"/>
        <v>TRUE</v>
      </c>
      <c r="AJ60" s="5">
        <f ca="1">_xlfn.IFNA(VLOOKUP(M60,Beschikbaarheid!C:I,6,FALSE),"")</f>
        <v>0.22916666666666666</v>
      </c>
      <c r="AK60" s="5">
        <f ca="1">_xlfn.IFNA(IF(VLOOKUP(M60,Beschikbaarheid!C:I,7,FALSE)=0,AJ60,VLOOKUP(M60,Beschikbaarheid!C:I,7,FALSE)),"")</f>
        <v>0.22916666666666666</v>
      </c>
      <c r="AL60" s="15" t="str">
        <f>_xlfn.IFNA(IF(VLOOKUP(M60,Table1[[Driver]:[Einde tijd]],8,FALSE)&lt;&gt;"",VLOOKUP(M60,Table1[[Driver]:[Einde tijd]],8,FALSE),""),"")</f>
        <v/>
      </c>
      <c r="AN60" s="6">
        <f>IF(M60&lt;&gt;"",IF(AL60&lt;&gt;"","",VLOOKUP(M60,'Driver sheet'!A:K,10,FALSE)),"")</f>
        <v>0.47916666666666669</v>
      </c>
      <c r="AO60" s="12" t="b">
        <f>IF(VLOOKUP(B60,Beschikbaarheid!B:N,13,FALSE)="ja",TRUE,FALSE)</f>
        <v>1</v>
      </c>
      <c r="AP60" s="8">
        <f t="shared" si="15"/>
        <v>0.33333333333333331</v>
      </c>
      <c r="AR60" s="12">
        <f t="shared" si="16"/>
        <v>30.73</v>
      </c>
      <c r="BE60" s="1">
        <f>_xlfn.IFNA(IF(VLOOKUP(M60,Beschikbaarheid!C:L,10,FALSE)&lt;&gt;"",Beschikbaarheid!$P$12-0.75/24,Beschikbaarheid!$P$12),1/24)</f>
        <v>4.1666666666666664E-2</v>
      </c>
      <c r="BF60" s="1">
        <f>Beschikbaarheid!$P$13</f>
        <v>2.0833333333333332E-2</v>
      </c>
      <c r="BG60" s="1">
        <f>Beschikbaarheid!$P$15</f>
        <v>4.1666666666666664E-2</v>
      </c>
      <c r="BJ60" s="12">
        <f t="shared" ca="1" si="17"/>
        <v>1</v>
      </c>
      <c r="BO60" s="7">
        <v>250</v>
      </c>
      <c r="BP60" s="7">
        <v>100</v>
      </c>
      <c r="BV60" s="12">
        <f>_xlfn.IFNA(IF(VLOOKUP(M60,'Driver sheet'!A:I,9,FALSE)&lt;&gt;"",1+(VLOOKUP(M60,'Driver sheet'!A:I,9,FALSE)-3)*Beschikbaarheid!$P$18,1),"")</f>
        <v>1.05</v>
      </c>
      <c r="BW60" s="12">
        <f t="shared" si="18"/>
        <v>1.05</v>
      </c>
      <c r="DC60" s="7" t="s">
        <v>86</v>
      </c>
    </row>
    <row r="61" spans="1:107" x14ac:dyDescent="0.25">
      <c r="A61" s="18" t="str">
        <f>IF(B61&lt;&gt;"",_xlfn.IFNA(IF(VLOOKUP(B61,Beschikbaarheid!B:K,10,FALSE)=1,"TRUE","FALSE"),""),"")</f>
        <v>FALSE</v>
      </c>
      <c r="B61" s="10" t="s">
        <v>185</v>
      </c>
      <c r="C61" s="10">
        <v>534</v>
      </c>
      <c r="D61" s="7">
        <v>7.6</v>
      </c>
      <c r="E61" s="7">
        <v>14000</v>
      </c>
      <c r="F61" s="10" t="str">
        <f ca="1">_xlfn.IFNA(IF(VLOOKUP(B61,Beschikbaarheid!B:M,12,FALSE)&lt;&gt;"",VLOOKUP(B61,Beschikbaarheid!B:M,12,FALSE),""),"")</f>
        <v>DL TRITON</v>
      </c>
      <c r="G61" s="4" t="str">
        <f t="shared" ca="1" si="26"/>
        <v>4-DL TRITON</v>
      </c>
      <c r="H61" s="9">
        <v>1.1060000000000001</v>
      </c>
      <c r="J61" s="9">
        <v>30.73</v>
      </c>
      <c r="K61" s="9" t="s">
        <v>410</v>
      </c>
      <c r="L61" s="9" t="s">
        <v>171</v>
      </c>
      <c r="M61" s="12" t="str">
        <f>_xlfn.IFNA(VLOOKUP(B61,Beschikbaarheid!B:C,2,FALSE)&amp;"","")</f>
        <v>BRANKO GOEDGEZELSCHAP</v>
      </c>
      <c r="N61" s="4" t="str">
        <f>_xlfn.IFNA(IF(VLOOKUP(M61,'Driver sheet'!A:F,6,FALSE)&lt;&gt;0,VLOOKUP(M61,'Driver sheet'!A:F,6,FALSE),""),"")</f>
        <v>Beveren</v>
      </c>
      <c r="O61" s="12">
        <f ca="1">IF(M61&lt;&gt;"",
    IF(OR(B61="1UHJ811", B61="1CYK509", B61="1UHL902"),
        999,
        _xlfn.IFNA(IF(VLOOKUP(M61, Beschikbaarheid!C:F, 4, FALSE)="ADR", 25000, 999), 999)
    ),
"")</f>
        <v>999</v>
      </c>
      <c r="R61" s="12" t="str">
        <f t="shared" ca="1" si="4"/>
        <v>DL TRITON</v>
      </c>
      <c r="S61" s="11" t="str">
        <f t="shared" ca="1" si="21"/>
        <v>SCHOONDONKWEG 6</v>
      </c>
      <c r="T61" s="11" t="str">
        <f t="shared" ca="1" si="22"/>
        <v>WILLEBROEK</v>
      </c>
      <c r="U61" s="7" t="str">
        <f t="shared" ca="1" si="23"/>
        <v>2830</v>
      </c>
      <c r="V61" s="11" t="str">
        <f t="shared" ca="1" si="24"/>
        <v>BE</v>
      </c>
      <c r="W61" s="12" t="str">
        <f t="shared" ca="1" si="6"/>
        <v>SCHOONDONKWEG 6</v>
      </c>
      <c r="X61" s="4" t="str">
        <f t="shared" si="7"/>
        <v>TRUE</v>
      </c>
      <c r="Y61" s="12" t="str">
        <f t="shared" ca="1" si="8"/>
        <v>DL TRITON</v>
      </c>
      <c r="Z61" s="12" t="str">
        <f t="shared" ca="1" si="9"/>
        <v>DL TRITON</v>
      </c>
      <c r="AA61" s="12" t="str">
        <f t="shared" ca="1" si="10"/>
        <v>SCHOONDONKWEG 6</v>
      </c>
      <c r="AB61" s="12" t="str">
        <f t="shared" ca="1" si="11"/>
        <v>WILLEBROEK</v>
      </c>
      <c r="AC61" s="12" t="str">
        <f t="shared" ca="1" si="12"/>
        <v>2830</v>
      </c>
      <c r="AD61" s="12" t="str">
        <f t="shared" ca="1" si="13"/>
        <v>BE</v>
      </c>
      <c r="AH61" s="4" t="str">
        <f t="shared" si="14"/>
        <v>TRUE</v>
      </c>
      <c r="AJ61" s="5">
        <f ca="1">_xlfn.IFNA(VLOOKUP(M61,Beschikbaarheid!C:I,6,FALSE),"")</f>
        <v>0.29166666666666669</v>
      </c>
      <c r="AK61" s="5">
        <f ca="1">_xlfn.IFNA(IF(VLOOKUP(M61,Beschikbaarheid!C:I,7,FALSE)=0,AJ61,VLOOKUP(M61,Beschikbaarheid!C:I,7,FALSE)),"")</f>
        <v>0.29166666666666669</v>
      </c>
      <c r="AL61" s="15" t="str">
        <f>_xlfn.IFNA(IF(VLOOKUP(M61,Table1[[Driver]:[Einde tijd]],8,FALSE)&lt;&gt;"",VLOOKUP(M61,Table1[[Driver]:[Einde tijd]],8,FALSE),""),"")</f>
        <v/>
      </c>
      <c r="AN61" s="6">
        <f>IF(M61&lt;&gt;"",IF(AL61&lt;&gt;"","",VLOOKUP(M61,'Driver sheet'!A:K,10,FALSE)),"")</f>
        <v>0.47916666666666669</v>
      </c>
      <c r="AO61" s="12" t="b">
        <f>IF(VLOOKUP(B61,Beschikbaarheid!B:N,13,FALSE)="ja",TRUE,FALSE)</f>
        <v>1</v>
      </c>
      <c r="AP61" s="8">
        <f t="shared" si="15"/>
        <v>0.33333333333333331</v>
      </c>
      <c r="AR61" s="12">
        <f t="shared" si="16"/>
        <v>30.73</v>
      </c>
      <c r="BE61" s="1">
        <f>_xlfn.IFNA(IF(VLOOKUP(M61,Beschikbaarheid!C:L,10,FALSE)&lt;&gt;"",Beschikbaarheid!$P$12-0.75/24,Beschikbaarheid!$P$12),1/24)</f>
        <v>4.1666666666666664E-2</v>
      </c>
      <c r="BF61" s="1">
        <f>Beschikbaarheid!$P$13</f>
        <v>2.0833333333333332E-2</v>
      </c>
      <c r="BG61" s="1">
        <f>Beschikbaarheid!$P$15</f>
        <v>4.1666666666666664E-2</v>
      </c>
      <c r="BJ61" s="12">
        <f t="shared" ca="1" si="17"/>
        <v>1</v>
      </c>
      <c r="BO61" s="7">
        <v>250</v>
      </c>
      <c r="BP61" s="7">
        <v>100</v>
      </c>
      <c r="BV61" s="12">
        <f>_xlfn.IFNA(IF(VLOOKUP(M61,'Driver sheet'!A:I,9,FALSE)&lt;&gt;"",1+(VLOOKUP(M61,'Driver sheet'!A:I,9,FALSE)-3)*Beschikbaarheid!$P$18,1),"")</f>
        <v>1</v>
      </c>
      <c r="BW61" s="12">
        <f t="shared" si="18"/>
        <v>1</v>
      </c>
      <c r="DC61" s="7" t="s">
        <v>86</v>
      </c>
    </row>
    <row r="62" spans="1:107" x14ac:dyDescent="0.25">
      <c r="A62" s="18" t="str">
        <f>IF(B62&lt;&gt;"",_xlfn.IFNA(IF(VLOOKUP(B62,Beschikbaarheid!B:K,10,FALSE)=1,"TRUE","FALSE"),""),"")</f>
        <v>FALSE</v>
      </c>
      <c r="B62" s="10" t="s">
        <v>186</v>
      </c>
      <c r="C62" s="10">
        <v>535</v>
      </c>
      <c r="D62" s="7">
        <v>7.6</v>
      </c>
      <c r="E62" s="7">
        <v>14000</v>
      </c>
      <c r="F62" s="10" t="str">
        <f ca="1">_xlfn.IFNA(IF(VLOOKUP(B62,Beschikbaarheid!B:M,12,FALSE)&lt;&gt;"",VLOOKUP(B62,Beschikbaarheid!B:M,12,FALSE),""),"")</f>
        <v>DL TRITON</v>
      </c>
      <c r="G62" s="4" t="str">
        <f t="shared" ca="1" si="26"/>
        <v>4-DL TRITON</v>
      </c>
      <c r="H62" s="9">
        <v>1.1060000000000001</v>
      </c>
      <c r="J62" s="9">
        <v>30.73</v>
      </c>
      <c r="K62" s="9" t="s">
        <v>412</v>
      </c>
      <c r="L62" s="9" t="s">
        <v>171</v>
      </c>
      <c r="M62" s="12" t="str">
        <f>_xlfn.IFNA(VLOOKUP(B62,Beschikbaarheid!B:C,2,FALSE)&amp;"","")</f>
        <v>MEHMED GYUNER</v>
      </c>
      <c r="N62" s="4" t="str">
        <f>_xlfn.IFNA(IF(VLOOKUP(M62,'Driver sheet'!A:F,6,FALSE)&lt;&gt;0,VLOOKUP(M62,'Driver sheet'!A:F,6,FALSE),""),"")</f>
        <v/>
      </c>
      <c r="O62" s="12">
        <f ca="1">IF(M62&lt;&gt;"",
    IF(OR(B62="1UHJ811", B62="1CYK509", B62="1UHL902"),
        999,
        _xlfn.IFNA(IF(VLOOKUP(M62, Beschikbaarheid!C:F, 4, FALSE)="ADR", 25000, 999), 999)
    ),
"")</f>
        <v>999</v>
      </c>
      <c r="R62" s="12" t="str">
        <f t="shared" ca="1" si="4"/>
        <v>DL TRITON</v>
      </c>
      <c r="S62" s="11" t="str">
        <f t="shared" ca="1" si="21"/>
        <v>SCHOONDONKWEG 6</v>
      </c>
      <c r="T62" s="11" t="str">
        <f t="shared" ca="1" si="22"/>
        <v>WILLEBROEK</v>
      </c>
      <c r="U62" s="7" t="str">
        <f t="shared" ca="1" si="23"/>
        <v>2830</v>
      </c>
      <c r="V62" s="11" t="str">
        <f t="shared" ca="1" si="24"/>
        <v>BE</v>
      </c>
      <c r="W62" s="12" t="str">
        <f t="shared" ca="1" si="6"/>
        <v>SCHOONDONKWEG 6</v>
      </c>
      <c r="X62" s="4" t="str">
        <f t="shared" si="7"/>
        <v>TRUE</v>
      </c>
      <c r="Y62" s="12" t="str">
        <f t="shared" ca="1" si="8"/>
        <v>DL TRITON</v>
      </c>
      <c r="Z62" s="12" t="str">
        <f t="shared" ca="1" si="9"/>
        <v>DL TRITON</v>
      </c>
      <c r="AA62" s="12" t="str">
        <f t="shared" ca="1" si="10"/>
        <v>SCHOONDONKWEG 6</v>
      </c>
      <c r="AB62" s="12" t="str">
        <f t="shared" ca="1" si="11"/>
        <v>WILLEBROEK</v>
      </c>
      <c r="AC62" s="12" t="str">
        <f t="shared" ca="1" si="12"/>
        <v>2830</v>
      </c>
      <c r="AD62" s="12" t="str">
        <f t="shared" ca="1" si="13"/>
        <v>BE</v>
      </c>
      <c r="AH62" s="4" t="str">
        <f t="shared" si="14"/>
        <v>TRUE</v>
      </c>
      <c r="AJ62" s="5">
        <f ca="1">_xlfn.IFNA(VLOOKUP(M62,Beschikbaarheid!C:I,6,FALSE),"")</f>
        <v>0.22916666666666666</v>
      </c>
      <c r="AK62" s="5">
        <f ca="1">_xlfn.IFNA(IF(VLOOKUP(M62,Beschikbaarheid!C:I,7,FALSE)=0,AJ62,VLOOKUP(M62,Beschikbaarheid!C:I,7,FALSE)),"")</f>
        <v>0.22916666666666666</v>
      </c>
      <c r="AL62" s="15" t="str">
        <f>_xlfn.IFNA(IF(VLOOKUP(M62,Table1[[Driver]:[Einde tijd]],8,FALSE)&lt;&gt;"",VLOOKUP(M62,Table1[[Driver]:[Einde tijd]],8,FALSE),""),"")</f>
        <v/>
      </c>
      <c r="AN62" s="6">
        <f>IF(M62&lt;&gt;"",IF(AL62&lt;&gt;"","",VLOOKUP(M62,'Driver sheet'!A:K,10,FALSE)),"")</f>
        <v>0.47916666666666669</v>
      </c>
      <c r="AO62" s="12" t="b">
        <f>IF(VLOOKUP(B62,Beschikbaarheid!B:N,13,FALSE)="ja",TRUE,FALSE)</f>
        <v>1</v>
      </c>
      <c r="AP62" s="8">
        <f t="shared" si="15"/>
        <v>0.33333333333333331</v>
      </c>
      <c r="AR62" s="12">
        <f t="shared" si="16"/>
        <v>30.73</v>
      </c>
      <c r="BE62" s="1">
        <f>_xlfn.IFNA(IF(VLOOKUP(M62,Beschikbaarheid!C:L,10,FALSE)&lt;&gt;"",Beschikbaarheid!$P$12-0.75/24,Beschikbaarheid!$P$12),1/24)</f>
        <v>4.1666666666666664E-2</v>
      </c>
      <c r="BF62" s="1">
        <f>Beschikbaarheid!$P$13</f>
        <v>2.0833333333333332E-2</v>
      </c>
      <c r="BG62" s="1">
        <f>Beschikbaarheid!$P$15</f>
        <v>4.1666666666666664E-2</v>
      </c>
      <c r="BJ62" s="12">
        <f t="shared" ca="1" si="17"/>
        <v>1</v>
      </c>
      <c r="BO62" s="7">
        <v>250</v>
      </c>
      <c r="BP62" s="7">
        <v>100</v>
      </c>
      <c r="BV62" s="12">
        <f>_xlfn.IFNA(IF(VLOOKUP(M62,'Driver sheet'!A:I,9,FALSE)&lt;&gt;"",1+(VLOOKUP(M62,'Driver sheet'!A:I,9,FALSE)-3)*Beschikbaarheid!$P$18,1),"")</f>
        <v>1</v>
      </c>
      <c r="BW62" s="12">
        <f t="shared" si="18"/>
        <v>1</v>
      </c>
      <c r="DC62" s="7" t="s">
        <v>86</v>
      </c>
    </row>
    <row r="63" spans="1:107" x14ac:dyDescent="0.25">
      <c r="A63" s="18" t="str">
        <f>IF(B63&lt;&gt;"",_xlfn.IFNA(IF(VLOOKUP(B63,Beschikbaarheid!B:K,10,FALSE)=1,"TRUE","FALSE"),""),"")</f>
        <v>FALSE</v>
      </c>
      <c r="B63" s="10" t="s">
        <v>187</v>
      </c>
      <c r="C63" s="10">
        <v>536</v>
      </c>
      <c r="D63" s="7">
        <v>7.6</v>
      </c>
      <c r="E63" s="7">
        <v>13500</v>
      </c>
      <c r="F63" s="10" t="str">
        <f ca="1">_xlfn.IFNA(IF(VLOOKUP(B63,Beschikbaarheid!B:M,12,FALSE)&lt;&gt;"",VLOOKUP(B63,Beschikbaarheid!B:M,12,FALSE),""),"")</f>
        <v>DL TRITON</v>
      </c>
      <c r="G63" s="4" t="str">
        <f t="shared" ca="1" si="26"/>
        <v>4-DL TRITON</v>
      </c>
      <c r="H63" s="9">
        <v>1.1060000000000001</v>
      </c>
      <c r="J63" s="9">
        <v>30.73</v>
      </c>
      <c r="K63" s="9" t="s">
        <v>412</v>
      </c>
      <c r="L63" s="9" t="s">
        <v>171</v>
      </c>
      <c r="M63" s="12" t="str">
        <f>_xlfn.IFNA(VLOOKUP(B63,Beschikbaarheid!B:C,2,FALSE)&amp;"","")</f>
        <v>BARKAN ABARKAN</v>
      </c>
      <c r="N63" s="4" t="str">
        <f>_xlfn.IFNA(IF(VLOOKUP(M63,'Driver sheet'!A:F,6,FALSE)&lt;&gt;0,VLOOKUP(M63,'Driver sheet'!A:F,6,FALSE),""),"")</f>
        <v/>
      </c>
      <c r="O63" s="12">
        <f ca="1">IF(M63&lt;&gt;"",
    IF(OR(B63="1UHJ811", B63="1CYK509", B63="1UHL902"),
        999,
        _xlfn.IFNA(IF(VLOOKUP(M63, Beschikbaarheid!C:F, 4, FALSE)="ADR", 25000, 999), 999)
    ),
"")</f>
        <v>999</v>
      </c>
      <c r="R63" s="12" t="str">
        <f t="shared" ca="1" si="4"/>
        <v>DL TRITON</v>
      </c>
      <c r="S63" s="11" t="str">
        <f t="shared" ca="1" si="21"/>
        <v>SCHOONDONKWEG 6</v>
      </c>
      <c r="T63" s="11" t="str">
        <f t="shared" ca="1" si="22"/>
        <v>WILLEBROEK</v>
      </c>
      <c r="U63" s="7" t="str">
        <f t="shared" ca="1" si="23"/>
        <v>2830</v>
      </c>
      <c r="V63" s="11" t="str">
        <f t="shared" ca="1" si="24"/>
        <v>BE</v>
      </c>
      <c r="W63" s="12" t="str">
        <f t="shared" ca="1" si="6"/>
        <v>SCHOONDONKWEG 6</v>
      </c>
      <c r="X63" s="4" t="str">
        <f t="shared" si="7"/>
        <v>TRUE</v>
      </c>
      <c r="Y63" s="12" t="str">
        <f t="shared" ca="1" si="8"/>
        <v>DL TRITON</v>
      </c>
      <c r="Z63" s="12" t="str">
        <f t="shared" ca="1" si="9"/>
        <v>DL TRITON</v>
      </c>
      <c r="AA63" s="12" t="str">
        <f t="shared" ca="1" si="10"/>
        <v>SCHOONDONKWEG 6</v>
      </c>
      <c r="AB63" s="12" t="str">
        <f t="shared" ca="1" si="11"/>
        <v>WILLEBROEK</v>
      </c>
      <c r="AC63" s="12" t="str">
        <f t="shared" ca="1" si="12"/>
        <v>2830</v>
      </c>
      <c r="AD63" s="12" t="str">
        <f t="shared" ca="1" si="13"/>
        <v>BE</v>
      </c>
      <c r="AH63" s="4" t="str">
        <f t="shared" si="14"/>
        <v>TRUE</v>
      </c>
      <c r="AJ63" s="5">
        <f ca="1">_xlfn.IFNA(VLOOKUP(M63,Beschikbaarheid!C:I,6,FALSE),"")</f>
        <v>0.25</v>
      </c>
      <c r="AK63" s="5">
        <f ca="1">_xlfn.IFNA(IF(VLOOKUP(M63,Beschikbaarheid!C:I,7,FALSE)=0,AJ63,VLOOKUP(M63,Beschikbaarheid!C:I,7,FALSE)),"")</f>
        <v>0.25</v>
      </c>
      <c r="AL63" s="15" t="str">
        <f>_xlfn.IFNA(IF(VLOOKUP(M63,Table1[[Driver]:[Einde tijd]],8,FALSE)&lt;&gt;"",VLOOKUP(M63,Table1[[Driver]:[Einde tijd]],8,FALSE),""),"")</f>
        <v/>
      </c>
      <c r="AN63" s="6">
        <f>IF(M63&lt;&gt;"",IF(AL63&lt;&gt;"","",VLOOKUP(M63,'Driver sheet'!A:K,10,FALSE)),"")</f>
        <v>0.47916666666666669</v>
      </c>
      <c r="AO63" s="12" t="b">
        <f>IF(VLOOKUP(B63,Beschikbaarheid!B:N,13,FALSE)="ja",TRUE,FALSE)</f>
        <v>1</v>
      </c>
      <c r="AP63" s="8">
        <f t="shared" si="15"/>
        <v>0.33333333333333331</v>
      </c>
      <c r="AR63" s="12">
        <f t="shared" si="16"/>
        <v>30.73</v>
      </c>
      <c r="BE63" s="1">
        <f>_xlfn.IFNA(IF(VLOOKUP(M63,Beschikbaarheid!C:L,10,FALSE)&lt;&gt;"",Beschikbaarheid!$P$12-0.75/24,Beschikbaarheid!$P$12),1/24)</f>
        <v>4.1666666666666664E-2</v>
      </c>
      <c r="BF63" s="1">
        <f>Beschikbaarheid!$P$13</f>
        <v>2.0833333333333332E-2</v>
      </c>
      <c r="BG63" s="1">
        <f>Beschikbaarheid!$P$15</f>
        <v>4.1666666666666664E-2</v>
      </c>
      <c r="BJ63" s="12">
        <f t="shared" ca="1" si="17"/>
        <v>1</v>
      </c>
      <c r="BO63" s="7">
        <v>250</v>
      </c>
      <c r="BP63" s="7">
        <v>100</v>
      </c>
      <c r="BV63" s="12">
        <f>_xlfn.IFNA(IF(VLOOKUP(M63,'Driver sheet'!A:I,9,FALSE)&lt;&gt;"",1+(VLOOKUP(M63,'Driver sheet'!A:I,9,FALSE)-3)*Beschikbaarheid!$P$18,1),"")</f>
        <v>1</v>
      </c>
      <c r="BW63" s="12">
        <f t="shared" si="18"/>
        <v>1</v>
      </c>
      <c r="DC63" s="7" t="s">
        <v>86</v>
      </c>
    </row>
    <row r="64" spans="1:107" x14ac:dyDescent="0.25">
      <c r="A64" s="18" t="str">
        <f>IF(B64&lt;&gt;"",_xlfn.IFNA(IF(VLOOKUP(B64,Beschikbaarheid!B:K,10,FALSE)=1,"TRUE","FALSE"),""),"")</f>
        <v>FALSE</v>
      </c>
      <c r="B64" s="10" t="s">
        <v>188</v>
      </c>
      <c r="C64" s="10">
        <v>537</v>
      </c>
      <c r="D64" s="7">
        <v>7</v>
      </c>
      <c r="E64" s="7">
        <v>7500</v>
      </c>
      <c r="F64" s="10" t="str">
        <f ca="1">_xlfn.IFNA(IF(VLOOKUP(B64,Beschikbaarheid!B:M,12,FALSE)&lt;&gt;"",VLOOKUP(B64,Beschikbaarheid!B:M,12,FALSE),""),"")</f>
        <v>DL TRITON</v>
      </c>
      <c r="G64" s="4" t="str">
        <f t="shared" ca="1" si="26"/>
        <v>4-DL TRITON</v>
      </c>
      <c r="H64" s="9">
        <v>1.1060000000000001</v>
      </c>
      <c r="J64" s="9">
        <v>30.73</v>
      </c>
      <c r="K64" s="9" t="s">
        <v>412</v>
      </c>
      <c r="L64" s="9" t="s">
        <v>171</v>
      </c>
      <c r="M64" s="12" t="str">
        <f>_xlfn.IFNA(VLOOKUP(B64,Beschikbaarheid!B:C,2,FALSE)&amp;"","")</f>
        <v>AGOLLI GLEDIS</v>
      </c>
      <c r="N64" s="4" t="str">
        <f>_xlfn.IFNA(IF(VLOOKUP(M64,'Driver sheet'!A:F,6,FALSE)&lt;&gt;0,VLOOKUP(M64,'Driver sheet'!A:F,6,FALSE),""),"")</f>
        <v>Vilvoorde-Brussel</v>
      </c>
      <c r="O64" s="12">
        <f ca="1">IF(M64&lt;&gt;"",
    IF(OR(B64="1UHJ811", B64="1CYK509", B64="1UHL902"),
        999,
        _xlfn.IFNA(IF(VLOOKUP(M64, Beschikbaarheid!C:F, 4, FALSE)="ADR", 25000, 999), 999)
    ),
"")</f>
        <v>999</v>
      </c>
      <c r="R64" s="12" t="str">
        <f t="shared" ca="1" si="4"/>
        <v>DL TRITON</v>
      </c>
      <c r="S64" s="11" t="str">
        <f t="shared" ca="1" si="21"/>
        <v>SCHOONDONKWEG 6</v>
      </c>
      <c r="T64" s="11" t="str">
        <f t="shared" ca="1" si="22"/>
        <v>WILLEBROEK</v>
      </c>
      <c r="U64" s="7" t="str">
        <f t="shared" ca="1" si="23"/>
        <v>2830</v>
      </c>
      <c r="V64" s="11" t="str">
        <f t="shared" ca="1" si="24"/>
        <v>BE</v>
      </c>
      <c r="W64" s="12" t="str">
        <f t="shared" ca="1" si="6"/>
        <v>SCHOONDONKWEG 6</v>
      </c>
      <c r="X64" s="4" t="str">
        <f t="shared" si="7"/>
        <v>TRUE</v>
      </c>
      <c r="Y64" s="12" t="str">
        <f t="shared" ca="1" si="8"/>
        <v>DL TRITON</v>
      </c>
      <c r="Z64" s="12" t="str">
        <f t="shared" ca="1" si="9"/>
        <v>DL TRITON</v>
      </c>
      <c r="AA64" s="12" t="str">
        <f t="shared" ca="1" si="10"/>
        <v>SCHOONDONKWEG 6</v>
      </c>
      <c r="AB64" s="12" t="str">
        <f t="shared" ca="1" si="11"/>
        <v>WILLEBROEK</v>
      </c>
      <c r="AC64" s="12" t="str">
        <f t="shared" ca="1" si="12"/>
        <v>2830</v>
      </c>
      <c r="AD64" s="12" t="str">
        <f t="shared" ca="1" si="13"/>
        <v>BE</v>
      </c>
      <c r="AH64" s="4" t="str">
        <f t="shared" si="14"/>
        <v>TRUE</v>
      </c>
      <c r="AJ64" s="5">
        <f ca="1">_xlfn.IFNA(VLOOKUP(M64,Beschikbaarheid!C:I,6,FALSE),"")</f>
        <v>0.29166666666666669</v>
      </c>
      <c r="AK64" s="5">
        <f ca="1">_xlfn.IFNA(IF(VLOOKUP(M64,Beschikbaarheid!C:I,7,FALSE)=0,AJ64,VLOOKUP(M64,Beschikbaarheid!C:I,7,FALSE)),"")</f>
        <v>0.29166666666666669</v>
      </c>
      <c r="AL64" s="15" t="str">
        <f>_xlfn.IFNA(IF(VLOOKUP(M64,Table1[[Driver]:[Einde tijd]],8,FALSE)&lt;&gt;"",VLOOKUP(M64,Table1[[Driver]:[Einde tijd]],8,FALSE),""),"")</f>
        <v/>
      </c>
      <c r="AN64" s="6">
        <f>IF(M64&lt;&gt;"",IF(AL64&lt;&gt;"","",VLOOKUP(M64,'Driver sheet'!A:K,10,FALSE)),"")</f>
        <v>0.47916666666666669</v>
      </c>
      <c r="AO64" s="12" t="b">
        <f>IF(VLOOKUP(B64,Beschikbaarheid!B:N,13,FALSE)="ja",TRUE,FALSE)</f>
        <v>1</v>
      </c>
      <c r="AP64" s="8">
        <f t="shared" si="15"/>
        <v>0.33333333333333331</v>
      </c>
      <c r="AR64" s="12">
        <f t="shared" si="16"/>
        <v>30.73</v>
      </c>
      <c r="BE64" s="1">
        <f>_xlfn.IFNA(IF(VLOOKUP(M64,Beschikbaarheid!C:L,10,FALSE)&lt;&gt;"",Beschikbaarheid!$P$12-0.75/24,Beschikbaarheid!$P$12),1/24)</f>
        <v>4.1666666666666664E-2</v>
      </c>
      <c r="BF64" s="1">
        <f>Beschikbaarheid!$P$13</f>
        <v>2.0833333333333332E-2</v>
      </c>
      <c r="BG64" s="1">
        <f>Beschikbaarheid!$P$15</f>
        <v>4.1666666666666664E-2</v>
      </c>
      <c r="BJ64" s="12">
        <f t="shared" ca="1" si="17"/>
        <v>1</v>
      </c>
      <c r="BO64" s="7">
        <v>250</v>
      </c>
      <c r="BP64" s="7">
        <v>100</v>
      </c>
      <c r="BQ64" s="3"/>
      <c r="BV64" s="12">
        <f>_xlfn.IFNA(IF(VLOOKUP(M64,'Driver sheet'!A:I,9,FALSE)&lt;&gt;"",1+(VLOOKUP(M64,'Driver sheet'!A:I,9,FALSE)-3)*Beschikbaarheid!$P$18,1),"")</f>
        <v>0.9</v>
      </c>
      <c r="BW64" s="12">
        <f t="shared" si="18"/>
        <v>0.9</v>
      </c>
      <c r="DC64" s="7" t="s">
        <v>86</v>
      </c>
    </row>
    <row r="65" spans="1:107" x14ac:dyDescent="0.25">
      <c r="A65" s="18" t="str">
        <f>IF(B65&lt;&gt;"",_xlfn.IFNA(IF(VLOOKUP(B65,Beschikbaarheid!B:K,10,FALSE)=1,"TRUE","FALSE"),""),"")</f>
        <v>FALSE</v>
      </c>
      <c r="B65" s="10" t="s">
        <v>189</v>
      </c>
      <c r="C65" s="10">
        <v>4208</v>
      </c>
      <c r="D65" s="7">
        <v>8</v>
      </c>
      <c r="E65" s="7">
        <v>13500</v>
      </c>
      <c r="F65" s="10" t="str">
        <f ca="1">_xlfn.IFNA(IF(VLOOKUP(B65,Beschikbaarheid!B:M,12,FALSE)&lt;&gt;"",VLOOKUP(B65,Beschikbaarheid!B:M,12,FALSE),""),"")</f>
        <v>DL TRITON</v>
      </c>
      <c r="G65" s="4" t="str">
        <f t="shared" ca="1" si="26"/>
        <v>4-DL TRITON</v>
      </c>
      <c r="H65" s="9">
        <v>1.1060000000000001</v>
      </c>
      <c r="J65" s="9">
        <v>30.73</v>
      </c>
      <c r="K65" s="9" t="s">
        <v>412</v>
      </c>
      <c r="L65" s="9" t="s">
        <v>171</v>
      </c>
      <c r="M65" s="12" t="str">
        <f>_xlfn.IFNA(VLOOKUP(B65,Beschikbaarheid!B:C,2,FALSE)&amp;"","")</f>
        <v>VAN GEERT ANDRE</v>
      </c>
      <c r="N65" s="4" t="str">
        <f>_xlfn.IFNA(IF(VLOOKUP(M65,'Driver sheet'!A:F,6,FALSE)&lt;&gt;0,VLOOKUP(M65,'Driver sheet'!A:F,6,FALSE),""),"")</f>
        <v>Gent-Beveren-Aalst</v>
      </c>
      <c r="O65" s="12">
        <f ca="1">IF(M65&lt;&gt;"",
    IF(OR(B65="1UHJ811", B65="1CYK509", B65="1UHL902"),
        999,
        _xlfn.IFNA(IF(VLOOKUP(M65, Beschikbaarheid!C:F, 4, FALSE)="ADR", 25000, 999), 999)
    ),
"")</f>
        <v>999</v>
      </c>
      <c r="R65" s="12" t="str">
        <f t="shared" ca="1" si="4"/>
        <v>DL TRITON</v>
      </c>
      <c r="S65" s="11" t="str">
        <f t="shared" ca="1" si="21"/>
        <v>SCHOONDONKWEG 6</v>
      </c>
      <c r="T65" s="11" t="str">
        <f t="shared" ca="1" si="22"/>
        <v>WILLEBROEK</v>
      </c>
      <c r="U65" s="7" t="str">
        <f t="shared" ca="1" si="23"/>
        <v>2830</v>
      </c>
      <c r="V65" s="11" t="str">
        <f t="shared" ca="1" si="24"/>
        <v>BE</v>
      </c>
      <c r="W65" s="12" t="str">
        <f t="shared" ca="1" si="6"/>
        <v>SCHOONDONKWEG 6</v>
      </c>
      <c r="X65" s="4" t="str">
        <f t="shared" si="7"/>
        <v>TRUE</v>
      </c>
      <c r="Y65" s="12" t="str">
        <f t="shared" ca="1" si="8"/>
        <v>DL TRITON</v>
      </c>
      <c r="Z65" s="12" t="str">
        <f t="shared" ca="1" si="9"/>
        <v>DL TRITON</v>
      </c>
      <c r="AA65" s="12" t="str">
        <f t="shared" ca="1" si="10"/>
        <v>SCHOONDONKWEG 6</v>
      </c>
      <c r="AB65" s="12" t="str">
        <f t="shared" ca="1" si="11"/>
        <v>WILLEBROEK</v>
      </c>
      <c r="AC65" s="12" t="str">
        <f t="shared" ca="1" si="12"/>
        <v>2830</v>
      </c>
      <c r="AD65" s="12" t="str">
        <f t="shared" ca="1" si="13"/>
        <v>BE</v>
      </c>
      <c r="AH65" s="4" t="str">
        <f t="shared" si="14"/>
        <v>TRUE</v>
      </c>
      <c r="AJ65" s="5">
        <f ca="1">_xlfn.IFNA(VLOOKUP(M65,Beschikbaarheid!C:I,6,FALSE),"")</f>
        <v>0.25</v>
      </c>
      <c r="AK65" s="5">
        <f ca="1">_xlfn.IFNA(IF(VLOOKUP(M65,Beschikbaarheid!C:I,7,FALSE)=0,AJ65,VLOOKUP(M65,Beschikbaarheid!C:I,7,FALSE)),"")</f>
        <v>0.25</v>
      </c>
      <c r="AL65" s="15" t="str">
        <f>_xlfn.IFNA(IF(VLOOKUP(M65,Table1[[Driver]:[Einde tijd]],8,FALSE)&lt;&gt;"",VLOOKUP(M65,Table1[[Driver]:[Einde tijd]],8,FALSE),""),"")</f>
        <v/>
      </c>
      <c r="AN65" s="6">
        <f>IF(M65&lt;&gt;"",IF(AL65&lt;&gt;"","",VLOOKUP(M65,'Driver sheet'!A:K,10,FALSE)),"")</f>
        <v>0.47916666666666669</v>
      </c>
      <c r="AO65" s="12" t="b">
        <f>IF(VLOOKUP(B65,Beschikbaarheid!B:N,13,FALSE)="ja",TRUE,FALSE)</f>
        <v>1</v>
      </c>
      <c r="AP65" s="8">
        <f t="shared" si="15"/>
        <v>0.33333333333333331</v>
      </c>
      <c r="AR65" s="12">
        <f t="shared" si="16"/>
        <v>30.73</v>
      </c>
      <c r="BE65" s="1">
        <f>_xlfn.IFNA(IF(VLOOKUP(M65,Beschikbaarheid!C:L,10,FALSE)&lt;&gt;"",Beschikbaarheid!$P$12-0.75/24,Beschikbaarheid!$P$12),1/24)</f>
        <v>4.1666666666666664E-2</v>
      </c>
      <c r="BF65" s="1">
        <f>Beschikbaarheid!$P$13</f>
        <v>2.0833333333333332E-2</v>
      </c>
      <c r="BG65" s="1">
        <f>Beschikbaarheid!$P$15</f>
        <v>4.1666666666666664E-2</v>
      </c>
      <c r="BJ65" s="12">
        <f t="shared" ca="1" si="17"/>
        <v>1</v>
      </c>
      <c r="BO65" s="7">
        <v>250</v>
      </c>
      <c r="BP65" s="7">
        <v>100</v>
      </c>
      <c r="BQ65" s="3"/>
      <c r="BV65" s="12">
        <f>_xlfn.IFNA(IF(VLOOKUP(M65,'Driver sheet'!A:I,9,FALSE)&lt;&gt;"",1+(VLOOKUP(M65,'Driver sheet'!A:I,9,FALSE)-3)*Beschikbaarheid!$P$18,1),"")</f>
        <v>1</v>
      </c>
      <c r="BW65" s="12">
        <f t="shared" si="18"/>
        <v>1</v>
      </c>
      <c r="DC65" s="7" t="s">
        <v>86</v>
      </c>
    </row>
    <row r="66" spans="1:107" x14ac:dyDescent="0.25">
      <c r="A66" s="18" t="str">
        <f>IF(B66&lt;&gt;"",_xlfn.IFNA(IF(VLOOKUP(B66,Beschikbaarheid!B:K,10,FALSE)=1,"TRUE","FALSE"),""),"")</f>
        <v>FALSE</v>
      </c>
      <c r="B66" s="10" t="s">
        <v>190</v>
      </c>
      <c r="C66" s="10">
        <v>514</v>
      </c>
      <c r="D66" s="2">
        <v>9.1999999999999993</v>
      </c>
      <c r="E66" s="2">
        <v>9000</v>
      </c>
      <c r="F66" s="10" t="str">
        <f ca="1">_xlfn.IFNA(IF(VLOOKUP(B66,Beschikbaarheid!B:M,12,FALSE)&lt;&gt;"",VLOOKUP(B66,Beschikbaarheid!B:M,12,FALSE),""),"")</f>
        <v>DL TRITON</v>
      </c>
      <c r="G66" s="4" t="str">
        <f t="shared" ca="1" si="26"/>
        <v>4-DL TRITON</v>
      </c>
      <c r="H66" s="9">
        <v>1.1060000000000001</v>
      </c>
      <c r="J66" s="9">
        <v>30.73</v>
      </c>
      <c r="K66" s="9" t="s">
        <v>412</v>
      </c>
      <c r="L66" s="9" t="s">
        <v>171</v>
      </c>
      <c r="M66" s="12" t="str">
        <f>_xlfn.IFNA(VLOOKUP(B66,Beschikbaarheid!B:C,2,FALSE)&amp;"","")</f>
        <v>STESSENS GUNTHER</v>
      </c>
      <c r="N66" s="4" t="str">
        <f>_xlfn.IFNA(IF(VLOOKUP(M66,'Driver sheet'!A:F,6,FALSE)&lt;&gt;0,VLOOKUP(M66,'Driver sheet'!A:F,6,FALSE),""),"")</f>
        <v>Beveren</v>
      </c>
      <c r="O66" s="12">
        <f ca="1">IF(M66&lt;&gt;"",
    IF(OR(B66="1UHJ811", B66="1CYK509", B66="1UHL902"),
        999,
        _xlfn.IFNA(IF(VLOOKUP(M66, Beschikbaarheid!C:F, 4, FALSE)="ADR", 25000, 999), 999)
    ),
"")</f>
        <v>999</v>
      </c>
      <c r="R66" s="12" t="str">
        <f t="shared" ca="1" si="4"/>
        <v>DL TRITON</v>
      </c>
      <c r="S66" s="11" t="str">
        <f t="shared" ref="S66:S97" ca="1" si="27">IF(F66="DL GEEL","HAGELBERG 12",IF(F66="DL TRITON","SCHOONDONKWEG 6",IF(F66="DL JUMET","ZONING INDUSTRIEL 2IEME RUE","")))</f>
        <v>SCHOONDONKWEG 6</v>
      </c>
      <c r="T66" s="11" t="str">
        <f t="shared" ref="T66:T97" ca="1" si="28">IF(F66="DL GEEL","OLEN",IF(F66="DL TRITON","WILLEBROEK",IF(F66="DL JUMET","JUMET","")))</f>
        <v>WILLEBROEK</v>
      </c>
      <c r="U66" s="7" t="str">
        <f t="shared" ref="U66:U97" ca="1" si="29">IF(F66="DL GEEL","2440",IF(F66="DL TRITON","2830","6040"))</f>
        <v>2830</v>
      </c>
      <c r="V66" s="11" t="str">
        <f t="shared" ref="V66:V97" ca="1" si="30">IF(F66&lt;&gt;"","BE","")</f>
        <v>BE</v>
      </c>
      <c r="W66" s="12" t="str">
        <f t="shared" ca="1" si="6"/>
        <v>SCHOONDONKWEG 6</v>
      </c>
      <c r="X66" s="4" t="str">
        <f t="shared" si="7"/>
        <v>TRUE</v>
      </c>
      <c r="Y66" s="12" t="str">
        <f t="shared" ca="1" si="8"/>
        <v>DL TRITON</v>
      </c>
      <c r="Z66" s="12" t="str">
        <f t="shared" ca="1" si="9"/>
        <v>DL TRITON</v>
      </c>
      <c r="AA66" s="12" t="str">
        <f t="shared" ca="1" si="10"/>
        <v>SCHOONDONKWEG 6</v>
      </c>
      <c r="AB66" s="12" t="str">
        <f t="shared" ca="1" si="11"/>
        <v>WILLEBROEK</v>
      </c>
      <c r="AC66" s="12" t="str">
        <f t="shared" ca="1" si="12"/>
        <v>2830</v>
      </c>
      <c r="AD66" s="12" t="str">
        <f t="shared" ca="1" si="13"/>
        <v>BE</v>
      </c>
      <c r="AH66" s="4" t="str">
        <f t="shared" si="14"/>
        <v>TRUE</v>
      </c>
      <c r="AJ66" s="5">
        <f ca="1">_xlfn.IFNA(VLOOKUP(M66,Beschikbaarheid!C:I,6,FALSE),"")</f>
        <v>0.25</v>
      </c>
      <c r="AK66" s="5">
        <f ca="1">_xlfn.IFNA(IF(VLOOKUP(M66,Beschikbaarheid!C:I,7,FALSE)=0,AJ66,VLOOKUP(M66,Beschikbaarheid!C:I,7,FALSE)),"")</f>
        <v>0.25</v>
      </c>
      <c r="AL66" s="15" t="str">
        <f>_xlfn.IFNA(IF(VLOOKUP(M66,Table1[[Driver]:[Einde tijd]],8,FALSE)&lt;&gt;"",VLOOKUP(M66,Table1[[Driver]:[Einde tijd]],8,FALSE),""),"")</f>
        <v/>
      </c>
      <c r="AN66" s="6">
        <f>IF(M66&lt;&gt;"",IF(AL66&lt;&gt;"","",VLOOKUP(M66,'Driver sheet'!A:K,10,FALSE)),"")</f>
        <v>0.47916666666666669</v>
      </c>
      <c r="AO66" s="12" t="b">
        <f>IF(VLOOKUP(B66,Beschikbaarheid!B:N,13,FALSE)="ja",TRUE,FALSE)</f>
        <v>1</v>
      </c>
      <c r="AP66" s="8">
        <f t="shared" si="15"/>
        <v>0.33333333333333331</v>
      </c>
      <c r="AR66" s="12">
        <f t="shared" si="16"/>
        <v>30.73</v>
      </c>
      <c r="BE66" s="1">
        <f>_xlfn.IFNA(IF(VLOOKUP(M66,Beschikbaarheid!C:L,10,FALSE)&lt;&gt;"",Beschikbaarheid!$P$12-0.75/24,Beschikbaarheid!$P$12),1/24)</f>
        <v>4.1666666666666664E-2</v>
      </c>
      <c r="BF66" s="1">
        <f>Beschikbaarheid!$P$13</f>
        <v>2.0833333333333332E-2</v>
      </c>
      <c r="BG66" s="1">
        <f>Beschikbaarheid!$P$15</f>
        <v>4.1666666666666664E-2</v>
      </c>
      <c r="BJ66" s="12">
        <f t="shared" ca="1" si="17"/>
        <v>1</v>
      </c>
      <c r="BO66" s="7">
        <v>250</v>
      </c>
      <c r="BP66" s="7">
        <v>100</v>
      </c>
      <c r="BQ66" s="3"/>
      <c r="BV66" s="12">
        <f>_xlfn.IFNA(IF(VLOOKUP(M66,'Driver sheet'!A:I,9,FALSE)&lt;&gt;"",1+(VLOOKUP(M66,'Driver sheet'!A:I,9,FALSE)-3)*Beschikbaarheid!$P$18,1),"")</f>
        <v>1.1000000000000001</v>
      </c>
      <c r="BW66" s="12">
        <f t="shared" si="18"/>
        <v>1.1000000000000001</v>
      </c>
      <c r="DC66" s="7" t="s">
        <v>86</v>
      </c>
    </row>
    <row r="67" spans="1:107" x14ac:dyDescent="0.25">
      <c r="A67" s="18" t="str">
        <f>IF(B67&lt;&gt;"",_xlfn.IFNA(IF(VLOOKUP(B67,Beschikbaarheid!B:K,10,FALSE)=1,"TRUE","FALSE"),""),"")</f>
        <v>FALSE</v>
      </c>
      <c r="B67" s="10" t="s">
        <v>191</v>
      </c>
      <c r="C67" s="10">
        <v>516</v>
      </c>
      <c r="D67" s="7">
        <v>7.6</v>
      </c>
      <c r="E67" s="7">
        <v>9000</v>
      </c>
      <c r="F67" s="10" t="str">
        <f ca="1">_xlfn.IFNA(IF(VLOOKUP(B67,Beschikbaarheid!B:M,12,FALSE)&lt;&gt;"",VLOOKUP(B67,Beschikbaarheid!B:M,12,FALSE),""),"")</f>
        <v>DL TRITON</v>
      </c>
      <c r="G67" s="4" t="str">
        <f t="shared" ca="1" si="26"/>
        <v>4-DL TRITON</v>
      </c>
      <c r="H67" s="9">
        <v>1.1060000000000001</v>
      </c>
      <c r="J67" s="9">
        <v>30.73</v>
      </c>
      <c r="K67" s="9" t="s">
        <v>412</v>
      </c>
      <c r="L67" s="9" t="s">
        <v>171</v>
      </c>
      <c r="M67" s="12" t="str">
        <f>_xlfn.IFNA(VLOOKUP(B67,Beschikbaarheid!B:C,2,FALSE)&amp;"","")</f>
        <v>VAN RAEMDONCK MICHEL</v>
      </c>
      <c r="N67" s="4" t="str">
        <f>_xlfn.IFNA(IF(VLOOKUP(M67,'Driver sheet'!A:F,6,FALSE)&lt;&gt;0,VLOOKUP(M67,'Driver sheet'!A:F,6,FALSE),""),"")</f>
        <v/>
      </c>
      <c r="O67" s="12">
        <f ca="1">IF(M67&lt;&gt;"",
    IF(OR(B67="1UHJ811", B67="1CYK509", B67="1UHL902"),
        999,
        _xlfn.IFNA(IF(VLOOKUP(M67, Beschikbaarheid!C:F, 4, FALSE)="ADR", 25000, 999), 999)
    ),
"")</f>
        <v>25000</v>
      </c>
      <c r="R67" s="12" t="str">
        <f t="shared" ref="R67:R130" ca="1" si="31">IF(F67&lt;&gt;"",F67,"")</f>
        <v>DL TRITON</v>
      </c>
      <c r="S67" s="11" t="str">
        <f t="shared" ca="1" si="27"/>
        <v>SCHOONDONKWEG 6</v>
      </c>
      <c r="T67" s="11" t="str">
        <f t="shared" ca="1" si="28"/>
        <v>WILLEBROEK</v>
      </c>
      <c r="U67" s="7" t="str">
        <f t="shared" ca="1" si="29"/>
        <v>2830</v>
      </c>
      <c r="V67" s="11" t="str">
        <f t="shared" ca="1" si="30"/>
        <v>BE</v>
      </c>
      <c r="W67" s="12" t="str">
        <f t="shared" ref="W67:W130" ca="1" si="32">IF(S67&lt;&gt;"",S67,"")</f>
        <v>SCHOONDONKWEG 6</v>
      </c>
      <c r="X67" s="4" t="str">
        <f t="shared" ref="X67:X130" si="33">IF(B67&lt;&gt;"","TRUE","")</f>
        <v>TRUE</v>
      </c>
      <c r="Y67" s="12" t="str">
        <f t="shared" ref="Y67:Y129" ca="1" si="34">IF(F67&lt;&gt;"",F67,"")</f>
        <v>DL TRITON</v>
      </c>
      <c r="Z67" s="12" t="str">
        <f t="shared" ref="Z67:Z129" ca="1" si="35">IF(F67&lt;&gt;"",F67,"")</f>
        <v>DL TRITON</v>
      </c>
      <c r="AA67" s="12" t="str">
        <f t="shared" ref="AA67:AA129" ca="1" si="36">IF(S67&lt;&gt;"",S67,"")</f>
        <v>SCHOONDONKWEG 6</v>
      </c>
      <c r="AB67" s="12" t="str">
        <f t="shared" ref="AB67:AB129" ca="1" si="37">IF(T67&lt;&gt;"",T67,"")</f>
        <v>WILLEBROEK</v>
      </c>
      <c r="AC67" s="12" t="str">
        <f t="shared" ref="AC67:AC129" ca="1" si="38">IF(U67&lt;&gt;"",U67,"")</f>
        <v>2830</v>
      </c>
      <c r="AD67" s="12" t="str">
        <f t="shared" ref="AD67:AD130" ca="1" si="39">IF(F67&lt;&gt;"","BE","")</f>
        <v>BE</v>
      </c>
      <c r="AH67" s="4" t="str">
        <f t="shared" ref="AH67:AH129" si="40">IF(B67&lt;&gt;"","TRUE","")</f>
        <v>TRUE</v>
      </c>
      <c r="AJ67" s="5">
        <f ca="1">_xlfn.IFNA(VLOOKUP(M67,Beschikbaarheid!C:I,6,FALSE),"")</f>
        <v>0.22916666666666666</v>
      </c>
      <c r="AK67" s="5">
        <f ca="1">_xlfn.IFNA(IF(VLOOKUP(M67,Beschikbaarheid!C:I,7,FALSE)=0,AJ67,VLOOKUP(M67,Beschikbaarheid!C:I,7,FALSE)),"")</f>
        <v>0.22916666666666666</v>
      </c>
      <c r="AL67" s="15" t="str">
        <f>_xlfn.IFNA(IF(VLOOKUP(M67,Table1[[Driver]:[Einde tijd]],8,FALSE)&lt;&gt;"",VLOOKUP(M67,Table1[[Driver]:[Einde tijd]],8,FALSE),""),"")</f>
        <v/>
      </c>
      <c r="AN67" s="6">
        <f>IF(M67&lt;&gt;"",IF(AL67&lt;&gt;"","",VLOOKUP(M67,'Driver sheet'!A:K,10,FALSE)),"")</f>
        <v>0.47916666666666669</v>
      </c>
      <c r="AO67" s="12" t="b">
        <f>IF(VLOOKUP(B67,Beschikbaarheid!B:N,13,FALSE)="ja",TRUE,FALSE)</f>
        <v>1</v>
      </c>
      <c r="AP67" s="8">
        <f t="shared" ref="AP67:AP129" si="41">IF(AO67=TRUE,TIME(8,0,0),"")</f>
        <v>0.33333333333333331</v>
      </c>
      <c r="AR67" s="12">
        <f t="shared" ref="AR67:AR130" si="42">IF(AO67=TRUE,J67,"")</f>
        <v>30.73</v>
      </c>
      <c r="BE67" s="1">
        <f>_xlfn.IFNA(IF(VLOOKUP(M67,Beschikbaarheid!C:L,10,FALSE)&lt;&gt;"",Beschikbaarheid!$P$12-0.75/24,Beschikbaarheid!$P$12),1/24)</f>
        <v>4.1666666666666664E-2</v>
      </c>
      <c r="BF67" s="1">
        <f>Beschikbaarheid!$P$13</f>
        <v>2.0833333333333332E-2</v>
      </c>
      <c r="BG67" s="1">
        <f>Beschikbaarheid!$P$15</f>
        <v>4.1666666666666664E-2</v>
      </c>
      <c r="BJ67" s="12">
        <f t="shared" ref="BJ67:BJ130" ca="1" si="43">IF(F67="DL TRITON",1,2)</f>
        <v>1</v>
      </c>
      <c r="BO67" s="7">
        <v>250</v>
      </c>
      <c r="BP67" s="7">
        <v>100</v>
      </c>
      <c r="BQ67" s="3"/>
      <c r="BV67" s="12">
        <f>_xlfn.IFNA(IF(VLOOKUP(M67,'Driver sheet'!A:I,9,FALSE)&lt;&gt;"",1+(VLOOKUP(M67,'Driver sheet'!A:I,9,FALSE)-3)*Beschikbaarheid!$P$18,1),"")</f>
        <v>1.1000000000000001</v>
      </c>
      <c r="BW67" s="12">
        <f t="shared" ref="BW67:BW130" si="44">BV67</f>
        <v>1.1000000000000001</v>
      </c>
      <c r="DC67" s="7" t="s">
        <v>86</v>
      </c>
    </row>
    <row r="68" spans="1:107" x14ac:dyDescent="0.25">
      <c r="A68" s="18" t="str">
        <f>IF(B68&lt;&gt;"",_xlfn.IFNA(IF(VLOOKUP(B68,Beschikbaarheid!B:K,10,FALSE)=1,"TRUE","FALSE"),""),"")</f>
        <v>FALSE</v>
      </c>
      <c r="B68" s="10" t="s">
        <v>192</v>
      </c>
      <c r="C68" s="10">
        <v>538</v>
      </c>
      <c r="D68" s="7">
        <v>7.6</v>
      </c>
      <c r="E68" s="7">
        <v>14000</v>
      </c>
      <c r="F68" s="10" t="str">
        <f ca="1">_xlfn.IFNA(IF(VLOOKUP(B68,Beschikbaarheid!B:M,12,FALSE)&lt;&gt;"",VLOOKUP(B68,Beschikbaarheid!B:M,12,FALSE),""),"")</f>
        <v>DL TRITON</v>
      </c>
      <c r="G68" s="4" t="str">
        <f t="shared" ca="1" si="26"/>
        <v>4-DL TRITON</v>
      </c>
      <c r="H68" s="9">
        <v>1.1060000000000001</v>
      </c>
      <c r="J68" s="9">
        <v>30.73</v>
      </c>
      <c r="K68" s="9" t="s">
        <v>412</v>
      </c>
      <c r="L68" s="9" t="s">
        <v>171</v>
      </c>
      <c r="M68" s="12" t="str">
        <f>_xlfn.IFNA(VLOOKUP(B68,Beschikbaarheid!B:C,2,FALSE)&amp;"","")</f>
        <v>GAVRILUTA GHEORGHITA</v>
      </c>
      <c r="N68" s="4" t="str">
        <f>_xlfn.IFNA(IF(VLOOKUP(M68,'Driver sheet'!A:F,6,FALSE)&lt;&gt;0,VLOOKUP(M68,'Driver sheet'!A:F,6,FALSE),""),"")</f>
        <v>Doornik</v>
      </c>
      <c r="O68" s="12">
        <f ca="1">IF(M68&lt;&gt;"",
    IF(OR(B68="1UHJ811", B68="1CYK509", B68="1UHL902"),
        999,
        _xlfn.IFNA(IF(VLOOKUP(M68, Beschikbaarheid!C:F, 4, FALSE)="ADR", 25000, 999), 999)
    ),
"")</f>
        <v>999</v>
      </c>
      <c r="R68" s="12" t="str">
        <f t="shared" ca="1" si="31"/>
        <v>DL TRITON</v>
      </c>
      <c r="S68" s="11" t="str">
        <f t="shared" ca="1" si="27"/>
        <v>SCHOONDONKWEG 6</v>
      </c>
      <c r="T68" s="11" t="str">
        <f t="shared" ca="1" si="28"/>
        <v>WILLEBROEK</v>
      </c>
      <c r="U68" s="7" t="str">
        <f t="shared" ca="1" si="29"/>
        <v>2830</v>
      </c>
      <c r="V68" s="11" t="str">
        <f t="shared" ca="1" si="30"/>
        <v>BE</v>
      </c>
      <c r="W68" s="12" t="str">
        <f t="shared" ca="1" si="32"/>
        <v>SCHOONDONKWEG 6</v>
      </c>
      <c r="X68" s="4" t="str">
        <f t="shared" si="33"/>
        <v>TRUE</v>
      </c>
      <c r="Y68" s="12" t="str">
        <f t="shared" ca="1" si="34"/>
        <v>DL TRITON</v>
      </c>
      <c r="Z68" s="12" t="str">
        <f t="shared" ca="1" si="35"/>
        <v>DL TRITON</v>
      </c>
      <c r="AA68" s="12" t="str">
        <f t="shared" ca="1" si="36"/>
        <v>SCHOONDONKWEG 6</v>
      </c>
      <c r="AB68" s="12" t="str">
        <f t="shared" ca="1" si="37"/>
        <v>WILLEBROEK</v>
      </c>
      <c r="AC68" s="12" t="str">
        <f t="shared" ca="1" si="38"/>
        <v>2830</v>
      </c>
      <c r="AD68" s="12" t="str">
        <f t="shared" ca="1" si="39"/>
        <v>BE</v>
      </c>
      <c r="AH68" s="4" t="str">
        <f t="shared" si="40"/>
        <v>TRUE</v>
      </c>
      <c r="AJ68" s="5">
        <f ca="1">_xlfn.IFNA(VLOOKUP(M68,Beschikbaarheid!C:I,6,FALSE),"")</f>
        <v>0.25</v>
      </c>
      <c r="AK68" s="5">
        <f ca="1">_xlfn.IFNA(IF(VLOOKUP(M68,Beschikbaarheid!C:I,7,FALSE)=0,AJ68,VLOOKUP(M68,Beschikbaarheid!C:I,7,FALSE)),"")</f>
        <v>0.25</v>
      </c>
      <c r="AL68" s="15" t="str">
        <f>_xlfn.IFNA(IF(VLOOKUP(M68,Table1[[Driver]:[Einde tijd]],8,FALSE)&lt;&gt;"",VLOOKUP(M68,Table1[[Driver]:[Einde tijd]],8,FALSE),""),"")</f>
        <v/>
      </c>
      <c r="AN68" s="6">
        <f>IF(M68&lt;&gt;"",IF(AL68&lt;&gt;"","",VLOOKUP(M68,'Driver sheet'!A:K,10,FALSE)),"")</f>
        <v>0.47916666666666669</v>
      </c>
      <c r="AO68" s="12" t="b">
        <f>IF(VLOOKUP(B68,Beschikbaarheid!B:N,13,FALSE)="ja",TRUE,FALSE)</f>
        <v>1</v>
      </c>
      <c r="AP68" s="8">
        <f t="shared" si="41"/>
        <v>0.33333333333333331</v>
      </c>
      <c r="AR68" s="12">
        <f t="shared" si="42"/>
        <v>30.73</v>
      </c>
      <c r="BE68" s="1">
        <f>_xlfn.IFNA(IF(VLOOKUP(M68,Beschikbaarheid!C:L,10,FALSE)&lt;&gt;"",Beschikbaarheid!$P$12-0.75/24,Beschikbaarheid!$P$12),1/24)</f>
        <v>4.1666666666666664E-2</v>
      </c>
      <c r="BF68" s="1">
        <f>Beschikbaarheid!$P$13</f>
        <v>2.0833333333333332E-2</v>
      </c>
      <c r="BG68" s="1">
        <f>Beschikbaarheid!$P$15</f>
        <v>4.1666666666666664E-2</v>
      </c>
      <c r="BJ68" s="12">
        <f t="shared" ca="1" si="43"/>
        <v>1</v>
      </c>
      <c r="BO68" s="7">
        <v>250</v>
      </c>
      <c r="BP68" s="7">
        <v>100</v>
      </c>
      <c r="BQ68" s="3"/>
      <c r="BV68" s="12">
        <f>_xlfn.IFNA(IF(VLOOKUP(M68,'Driver sheet'!A:I,9,FALSE)&lt;&gt;"",1+(VLOOKUP(M68,'Driver sheet'!A:I,9,FALSE)-3)*Beschikbaarheid!$P$18,1),"")</f>
        <v>1.05</v>
      </c>
      <c r="BW68" s="12">
        <f t="shared" si="44"/>
        <v>1.05</v>
      </c>
      <c r="DC68" s="7" t="s">
        <v>86</v>
      </c>
    </row>
    <row r="69" spans="1:107" x14ac:dyDescent="0.25">
      <c r="A69" s="18" t="str">
        <f>IF(B69&lt;&gt;"",_xlfn.IFNA(IF(VLOOKUP(B69,Beschikbaarheid!B:K,10,FALSE)=1,"TRUE","FALSE"),""),"")</f>
        <v>FALSE</v>
      </c>
      <c r="B69" s="10" t="s">
        <v>193</v>
      </c>
      <c r="C69" s="10">
        <v>539</v>
      </c>
      <c r="D69" s="7">
        <v>7.6</v>
      </c>
      <c r="E69" s="7">
        <v>9000</v>
      </c>
      <c r="F69" s="10" t="str">
        <f ca="1">_xlfn.IFNA(IF(VLOOKUP(B69,Beschikbaarheid!B:M,12,FALSE)&lt;&gt;"",VLOOKUP(B69,Beschikbaarheid!B:M,12,FALSE),""),"")</f>
        <v>DL TRITON</v>
      </c>
      <c r="G69" s="4" t="str">
        <f t="shared" ca="1" si="26"/>
        <v>4-DL TRITON</v>
      </c>
      <c r="H69" s="9">
        <v>1.1060000000000001</v>
      </c>
      <c r="J69" s="9">
        <v>30.73</v>
      </c>
      <c r="K69" s="9" t="s">
        <v>412</v>
      </c>
      <c r="L69" s="9" t="s">
        <v>171</v>
      </c>
      <c r="M69" s="12" t="str">
        <f>_xlfn.IFNA(VLOOKUP(B69,Beschikbaarheid!B:C,2,FALSE)&amp;"","")</f>
        <v>SALIEV ERSIN</v>
      </c>
      <c r="N69" s="4" t="str">
        <f>_xlfn.IFNA(IF(VLOOKUP(M69,'Driver sheet'!A:F,6,FALSE)&lt;&gt;0,VLOOKUP(M69,'Driver sheet'!A:F,6,FALSE),""),"")</f>
        <v>Doornik-Kortrijk</v>
      </c>
      <c r="O69" s="12">
        <f ca="1">IF(M69&lt;&gt;"",
    IF(OR(B69="1UHJ811", B69="1CYK509", B69="1UHL902"),
        999,
        _xlfn.IFNA(IF(VLOOKUP(M69, Beschikbaarheid!C:F, 4, FALSE)="ADR", 25000, 999), 999)
    ),
"")</f>
        <v>999</v>
      </c>
      <c r="R69" s="12" t="str">
        <f t="shared" ca="1" si="31"/>
        <v>DL TRITON</v>
      </c>
      <c r="S69" s="11" t="str">
        <f t="shared" ca="1" si="27"/>
        <v>SCHOONDONKWEG 6</v>
      </c>
      <c r="T69" s="11" t="str">
        <f t="shared" ca="1" si="28"/>
        <v>WILLEBROEK</v>
      </c>
      <c r="U69" s="7" t="str">
        <f t="shared" ca="1" si="29"/>
        <v>2830</v>
      </c>
      <c r="V69" s="11" t="str">
        <f t="shared" ca="1" si="30"/>
        <v>BE</v>
      </c>
      <c r="W69" s="12" t="str">
        <f t="shared" ca="1" si="32"/>
        <v>SCHOONDONKWEG 6</v>
      </c>
      <c r="X69" s="4" t="str">
        <f t="shared" si="33"/>
        <v>TRUE</v>
      </c>
      <c r="Y69" s="12" t="str">
        <f t="shared" ca="1" si="34"/>
        <v>DL TRITON</v>
      </c>
      <c r="Z69" s="12" t="str">
        <f t="shared" ca="1" si="35"/>
        <v>DL TRITON</v>
      </c>
      <c r="AA69" s="12" t="str">
        <f t="shared" ca="1" si="36"/>
        <v>SCHOONDONKWEG 6</v>
      </c>
      <c r="AB69" s="12" t="str">
        <f t="shared" ca="1" si="37"/>
        <v>WILLEBROEK</v>
      </c>
      <c r="AC69" s="12" t="str">
        <f t="shared" ca="1" si="38"/>
        <v>2830</v>
      </c>
      <c r="AD69" s="12" t="str">
        <f t="shared" ca="1" si="39"/>
        <v>BE</v>
      </c>
      <c r="AH69" s="4" t="str">
        <f t="shared" si="40"/>
        <v>TRUE</v>
      </c>
      <c r="AJ69" s="5">
        <f ca="1">_xlfn.IFNA(VLOOKUP(M69,Beschikbaarheid!C:I,6,FALSE),"")</f>
        <v>0.22916666666666666</v>
      </c>
      <c r="AK69" s="5">
        <f ca="1">_xlfn.IFNA(IF(VLOOKUP(M69,Beschikbaarheid!C:I,7,FALSE)=0,AJ69,VLOOKUP(M69,Beschikbaarheid!C:I,7,FALSE)),"")</f>
        <v>0.22916666666666666</v>
      </c>
      <c r="AL69" s="15" t="str">
        <f>_xlfn.IFNA(IF(VLOOKUP(M69,Table1[[Driver]:[Einde tijd]],8,FALSE)&lt;&gt;"",VLOOKUP(M69,Table1[[Driver]:[Einde tijd]],8,FALSE),""),"")</f>
        <v/>
      </c>
      <c r="AN69" s="6">
        <f>IF(M69&lt;&gt;"",IF(AL69&lt;&gt;"","",VLOOKUP(M69,'Driver sheet'!A:K,10,FALSE)),"")</f>
        <v>0.47916666666666669</v>
      </c>
      <c r="AO69" s="12" t="b">
        <f>IF(VLOOKUP(B69,Beschikbaarheid!B:N,13,FALSE)="ja",TRUE,FALSE)</f>
        <v>1</v>
      </c>
      <c r="AP69" s="8">
        <f t="shared" si="41"/>
        <v>0.33333333333333331</v>
      </c>
      <c r="AR69" s="12">
        <f t="shared" si="42"/>
        <v>30.73</v>
      </c>
      <c r="BE69" s="1">
        <f>_xlfn.IFNA(IF(VLOOKUP(M69,Beschikbaarheid!C:L,10,FALSE)&lt;&gt;"",Beschikbaarheid!$P$12-0.75/24,Beschikbaarheid!$P$12),1/24)</f>
        <v>4.1666666666666664E-2</v>
      </c>
      <c r="BF69" s="1">
        <f>Beschikbaarheid!$P$13</f>
        <v>2.0833333333333332E-2</v>
      </c>
      <c r="BG69" s="1">
        <f>Beschikbaarheid!$P$15</f>
        <v>4.1666666666666664E-2</v>
      </c>
      <c r="BJ69" s="12">
        <f t="shared" ca="1" si="43"/>
        <v>1</v>
      </c>
      <c r="BO69" s="7">
        <v>250</v>
      </c>
      <c r="BP69" s="7">
        <v>100</v>
      </c>
      <c r="BQ69" s="3"/>
      <c r="BV69" s="12">
        <f>_xlfn.IFNA(IF(VLOOKUP(M69,'Driver sheet'!A:I,9,FALSE)&lt;&gt;"",1+(VLOOKUP(M69,'Driver sheet'!A:I,9,FALSE)-3)*Beschikbaarheid!$P$18,1),"")</f>
        <v>1.05</v>
      </c>
      <c r="BW69" s="12">
        <f t="shared" si="44"/>
        <v>1.05</v>
      </c>
      <c r="DC69" s="7" t="s">
        <v>86</v>
      </c>
    </row>
    <row r="70" spans="1:107" x14ac:dyDescent="0.25">
      <c r="A70" s="18" t="str">
        <f>IF(B70&lt;&gt;"",_xlfn.IFNA(IF(VLOOKUP(B70,Beschikbaarheid!B:K,10,FALSE)=1,"TRUE","FALSE"),""),"")</f>
        <v>FALSE</v>
      </c>
      <c r="B70" s="10" t="s">
        <v>194</v>
      </c>
      <c r="C70" s="10">
        <v>540</v>
      </c>
      <c r="D70" s="7">
        <v>7.6</v>
      </c>
      <c r="E70" s="7">
        <v>13500</v>
      </c>
      <c r="F70" s="10" t="str">
        <f ca="1">_xlfn.IFNA(IF(VLOOKUP(B70,Beschikbaarheid!B:M,12,FALSE)&lt;&gt;"",VLOOKUP(B70,Beschikbaarheid!B:M,12,FALSE),""),"")</f>
        <v>DL TRITON</v>
      </c>
      <c r="G70" s="4" t="str">
        <f t="shared" ca="1" si="26"/>
        <v>4-DL TRITON</v>
      </c>
      <c r="H70" s="9">
        <v>1.1060000000000001</v>
      </c>
      <c r="J70" s="9">
        <v>30.73</v>
      </c>
      <c r="K70" s="9" t="s">
        <v>412</v>
      </c>
      <c r="L70" s="9" t="s">
        <v>171</v>
      </c>
      <c r="M70" s="12" t="str">
        <f>_xlfn.IFNA(VLOOKUP(B70,Beschikbaarheid!B:C,2,FALSE)&amp;"","")</f>
        <v xml:space="preserve">RANDAZZO CARMELO </v>
      </c>
      <c r="N70" s="4" t="str">
        <f>_xlfn.IFNA(IF(VLOOKUP(M70,'Driver sheet'!A:F,6,FALSE)&lt;&gt;0,VLOOKUP(M70,'Driver sheet'!A:F,6,FALSE),""),"")</f>
        <v>Halle-Waver</v>
      </c>
      <c r="O70" s="12">
        <f ca="1">IF(M70&lt;&gt;"",
    IF(OR(B70="1UHJ811", B70="1CYK509", B70="1UHL902"),
        999,
        _xlfn.IFNA(IF(VLOOKUP(M70, Beschikbaarheid!C:F, 4, FALSE)="ADR", 25000, 999), 999)
    ),
"")</f>
        <v>999</v>
      </c>
      <c r="R70" s="12" t="str">
        <f t="shared" ca="1" si="31"/>
        <v>DL TRITON</v>
      </c>
      <c r="S70" s="11" t="str">
        <f t="shared" ca="1" si="27"/>
        <v>SCHOONDONKWEG 6</v>
      </c>
      <c r="T70" s="11" t="str">
        <f t="shared" ca="1" si="28"/>
        <v>WILLEBROEK</v>
      </c>
      <c r="U70" s="7" t="str">
        <f t="shared" ca="1" si="29"/>
        <v>2830</v>
      </c>
      <c r="V70" s="11" t="str">
        <f t="shared" ca="1" si="30"/>
        <v>BE</v>
      </c>
      <c r="W70" s="12" t="str">
        <f t="shared" ca="1" si="32"/>
        <v>SCHOONDONKWEG 6</v>
      </c>
      <c r="X70" s="4" t="str">
        <f t="shared" si="33"/>
        <v>TRUE</v>
      </c>
      <c r="Y70" s="12" t="str">
        <f t="shared" ca="1" si="34"/>
        <v>DL TRITON</v>
      </c>
      <c r="Z70" s="12" t="str">
        <f t="shared" ca="1" si="35"/>
        <v>DL TRITON</v>
      </c>
      <c r="AA70" s="12" t="str">
        <f t="shared" ca="1" si="36"/>
        <v>SCHOONDONKWEG 6</v>
      </c>
      <c r="AB70" s="12" t="str">
        <f t="shared" ca="1" si="37"/>
        <v>WILLEBROEK</v>
      </c>
      <c r="AC70" s="12" t="str">
        <f t="shared" ca="1" si="38"/>
        <v>2830</v>
      </c>
      <c r="AD70" s="12" t="str">
        <f t="shared" ca="1" si="39"/>
        <v>BE</v>
      </c>
      <c r="AH70" s="4" t="str">
        <f t="shared" si="40"/>
        <v>TRUE</v>
      </c>
      <c r="AJ70" s="5">
        <f ca="1">_xlfn.IFNA(VLOOKUP(M70,Beschikbaarheid!C:I,6,FALSE),"")</f>
        <v>0.22916666666666666</v>
      </c>
      <c r="AK70" s="5">
        <f ca="1">_xlfn.IFNA(IF(VLOOKUP(M70,Beschikbaarheid!C:I,7,FALSE)=0,AJ70,VLOOKUP(M70,Beschikbaarheid!C:I,7,FALSE)),"")</f>
        <v>0.22916666666666666</v>
      </c>
      <c r="AL70" s="15" t="str">
        <f>_xlfn.IFNA(IF(VLOOKUP(M70,Table1[[Driver]:[Einde tijd]],8,FALSE)&lt;&gt;"",VLOOKUP(M70,Table1[[Driver]:[Einde tijd]],8,FALSE),""),"")</f>
        <v/>
      </c>
      <c r="AN70" s="6">
        <f>IF(M70&lt;&gt;"",IF(AL70&lt;&gt;"","",VLOOKUP(M70,'Driver sheet'!A:K,10,FALSE)),"")</f>
        <v>0.47916666666666669</v>
      </c>
      <c r="AO70" s="12" t="b">
        <f>IF(VLOOKUP(B70,Beschikbaarheid!B:N,13,FALSE)="ja",TRUE,FALSE)</f>
        <v>1</v>
      </c>
      <c r="AP70" s="8">
        <f t="shared" si="41"/>
        <v>0.33333333333333331</v>
      </c>
      <c r="AR70" s="12">
        <f t="shared" si="42"/>
        <v>30.73</v>
      </c>
      <c r="BE70" s="1">
        <f>_xlfn.IFNA(IF(VLOOKUP(M70,Beschikbaarheid!C:L,10,FALSE)&lt;&gt;"",Beschikbaarheid!$P$12-0.75/24,Beschikbaarheid!$P$12),1/24)</f>
        <v>4.1666666666666664E-2</v>
      </c>
      <c r="BF70" s="1">
        <f>Beschikbaarheid!$P$13</f>
        <v>2.0833333333333332E-2</v>
      </c>
      <c r="BG70" s="1">
        <f>Beschikbaarheid!$P$15</f>
        <v>4.1666666666666664E-2</v>
      </c>
      <c r="BJ70" s="12">
        <f t="shared" ca="1" si="43"/>
        <v>1</v>
      </c>
      <c r="BO70" s="7">
        <v>250</v>
      </c>
      <c r="BP70" s="7">
        <v>100</v>
      </c>
      <c r="BQ70" s="3"/>
      <c r="BV70" s="12">
        <f>_xlfn.IFNA(IF(VLOOKUP(M70,'Driver sheet'!A:I,9,FALSE)&lt;&gt;"",1+(VLOOKUP(M70,'Driver sheet'!A:I,9,FALSE)-3)*Beschikbaarheid!$P$18,1),"")</f>
        <v>1</v>
      </c>
      <c r="BW70" s="12">
        <f t="shared" si="44"/>
        <v>1</v>
      </c>
      <c r="DC70" s="7" t="s">
        <v>86</v>
      </c>
    </row>
    <row r="71" spans="1:107" x14ac:dyDescent="0.25">
      <c r="A71" s="18" t="str">
        <f>IF(B71&lt;&gt;"",_xlfn.IFNA(IF(VLOOKUP(B71,Beschikbaarheid!B:K,10,FALSE)=1,"TRUE","FALSE"),""),"")</f>
        <v>FALSE</v>
      </c>
      <c r="B71" s="10" t="s">
        <v>195</v>
      </c>
      <c r="C71" s="10">
        <v>541</v>
      </c>
      <c r="D71" s="7">
        <v>7.2</v>
      </c>
      <c r="E71" s="7">
        <v>9000</v>
      </c>
      <c r="F71" s="10" t="str">
        <f ca="1">_xlfn.IFNA(IF(VLOOKUP(B71,Beschikbaarheid!B:M,12,FALSE)&lt;&gt;"",VLOOKUP(B71,Beschikbaarheid!B:M,12,FALSE),""),"")</f>
        <v>DL TRITON</v>
      </c>
      <c r="G71" s="4" t="str">
        <f t="shared" ca="1" si="26"/>
        <v>4-DL TRITON</v>
      </c>
      <c r="H71" s="9">
        <v>1.1060000000000001</v>
      </c>
      <c r="J71" s="9">
        <v>30.73</v>
      </c>
      <c r="K71" s="9" t="s">
        <v>412</v>
      </c>
      <c r="L71" s="9" t="s">
        <v>171</v>
      </c>
      <c r="M71" s="12" t="str">
        <f>_xlfn.IFNA(VLOOKUP(B71,Beschikbaarheid!B:C,2,FALSE)&amp;"","")</f>
        <v>SARGIS SOGHOMONYAN</v>
      </c>
      <c r="N71" s="4" t="str">
        <f>_xlfn.IFNA(IF(VLOOKUP(M71,'Driver sheet'!A:F,6,FALSE)&lt;&gt;0,VLOOKUP(M71,'Driver sheet'!A:F,6,FALSE),""),"")</f>
        <v>Vilvoorde-Halle-Vilvoorde-A12</v>
      </c>
      <c r="O71" s="12">
        <f ca="1">IF(M71&lt;&gt;"",
    IF(OR(B71="1UHJ811", B71="1CYK509", B71="1UHL902"),
        999,
        _xlfn.IFNA(IF(VLOOKUP(M71, Beschikbaarheid!C:F, 4, FALSE)="ADR", 25000, 999), 999)
    ),
"")</f>
        <v>999</v>
      </c>
      <c r="R71" s="12" t="str">
        <f t="shared" ca="1" si="31"/>
        <v>DL TRITON</v>
      </c>
      <c r="S71" s="11" t="str">
        <f t="shared" ca="1" si="27"/>
        <v>SCHOONDONKWEG 6</v>
      </c>
      <c r="T71" s="11" t="str">
        <f t="shared" ca="1" si="28"/>
        <v>WILLEBROEK</v>
      </c>
      <c r="U71" s="7" t="str">
        <f t="shared" ca="1" si="29"/>
        <v>2830</v>
      </c>
      <c r="V71" s="11" t="str">
        <f t="shared" ca="1" si="30"/>
        <v>BE</v>
      </c>
      <c r="W71" s="12" t="str">
        <f t="shared" ca="1" si="32"/>
        <v>SCHOONDONKWEG 6</v>
      </c>
      <c r="X71" s="4" t="str">
        <f t="shared" si="33"/>
        <v>TRUE</v>
      </c>
      <c r="Y71" s="12" t="str">
        <f t="shared" ca="1" si="34"/>
        <v>DL TRITON</v>
      </c>
      <c r="Z71" s="12" t="str">
        <f t="shared" ca="1" si="35"/>
        <v>DL TRITON</v>
      </c>
      <c r="AA71" s="12" t="str">
        <f t="shared" ca="1" si="36"/>
        <v>SCHOONDONKWEG 6</v>
      </c>
      <c r="AB71" s="12" t="str">
        <f t="shared" ca="1" si="37"/>
        <v>WILLEBROEK</v>
      </c>
      <c r="AC71" s="12" t="str">
        <f t="shared" ca="1" si="38"/>
        <v>2830</v>
      </c>
      <c r="AD71" s="12" t="str">
        <f t="shared" ca="1" si="39"/>
        <v>BE</v>
      </c>
      <c r="AH71" s="4" t="str">
        <f t="shared" si="40"/>
        <v>TRUE</v>
      </c>
      <c r="AJ71" s="5">
        <f ca="1">_xlfn.IFNA(VLOOKUP(M71,Beschikbaarheid!C:I,6,FALSE),"")</f>
        <v>0.29166666666666669</v>
      </c>
      <c r="AK71" s="5">
        <f ca="1">_xlfn.IFNA(IF(VLOOKUP(M71,Beschikbaarheid!C:I,7,FALSE)=0,AJ71,VLOOKUP(M71,Beschikbaarheid!C:I,7,FALSE)),"")</f>
        <v>0.29166666666666669</v>
      </c>
      <c r="AL71" s="15" t="str">
        <f>_xlfn.IFNA(IF(VLOOKUP(M71,Table1[[Driver]:[Einde tijd]],8,FALSE)&lt;&gt;"",VLOOKUP(M71,Table1[[Driver]:[Einde tijd]],8,FALSE),""),"")</f>
        <v/>
      </c>
      <c r="AN71" s="6">
        <f>IF(M71&lt;&gt;"",IF(AL71&lt;&gt;"","",VLOOKUP(M71,'Driver sheet'!A:K,10,FALSE)),"")</f>
        <v>0.47916666666666669</v>
      </c>
      <c r="AO71" s="12" t="b">
        <f>IF(VLOOKUP(B71,Beschikbaarheid!B:N,13,FALSE)="ja",TRUE,FALSE)</f>
        <v>1</v>
      </c>
      <c r="AP71" s="8">
        <f t="shared" si="41"/>
        <v>0.33333333333333331</v>
      </c>
      <c r="AR71" s="12">
        <f t="shared" si="42"/>
        <v>30.73</v>
      </c>
      <c r="BE71" s="1">
        <f>_xlfn.IFNA(IF(VLOOKUP(M71,Beschikbaarheid!C:L,10,FALSE)&lt;&gt;"",Beschikbaarheid!$P$12-0.75/24,Beschikbaarheid!$P$12),1/24)</f>
        <v>4.1666666666666664E-2</v>
      </c>
      <c r="BF71" s="1">
        <f>Beschikbaarheid!$P$13</f>
        <v>2.0833333333333332E-2</v>
      </c>
      <c r="BG71" s="1">
        <f>Beschikbaarheid!$P$15</f>
        <v>4.1666666666666664E-2</v>
      </c>
      <c r="BJ71" s="12">
        <f t="shared" ca="1" si="43"/>
        <v>1</v>
      </c>
      <c r="BO71" s="7">
        <v>250</v>
      </c>
      <c r="BP71" s="7">
        <v>100</v>
      </c>
      <c r="BQ71" s="3"/>
      <c r="BV71" s="12">
        <f>_xlfn.IFNA(IF(VLOOKUP(M71,'Driver sheet'!A:I,9,FALSE)&lt;&gt;"",1+(VLOOKUP(M71,'Driver sheet'!A:I,9,FALSE)-3)*Beschikbaarheid!$P$18,1),"")</f>
        <v>1</v>
      </c>
      <c r="BW71" s="12">
        <f t="shared" si="44"/>
        <v>1</v>
      </c>
      <c r="DC71" s="7" t="s">
        <v>86</v>
      </c>
    </row>
    <row r="72" spans="1:107" x14ac:dyDescent="0.25">
      <c r="A72" s="18" t="str">
        <f>IF(B72&lt;&gt;"",_xlfn.IFNA(IF(VLOOKUP(B72,Beschikbaarheid!B:K,10,FALSE)=1,"TRUE","FALSE"),""),"")</f>
        <v>FALSE</v>
      </c>
      <c r="B72" s="10" t="s">
        <v>196</v>
      </c>
      <c r="C72" s="10">
        <v>542</v>
      </c>
      <c r="D72" s="7">
        <v>7</v>
      </c>
      <c r="E72" s="7">
        <v>9000</v>
      </c>
      <c r="F72" s="10" t="str">
        <f ca="1">_xlfn.IFNA(IF(VLOOKUP(B72,Beschikbaarheid!B:M,12,FALSE)&lt;&gt;"",VLOOKUP(B72,Beschikbaarheid!B:M,12,FALSE),""),"")</f>
        <v>DL TRITON</v>
      </c>
      <c r="G72" s="4" t="str">
        <f t="shared" ca="1" si="26"/>
        <v>4-DL TRITON</v>
      </c>
      <c r="H72" s="9">
        <v>1.1060000000000001</v>
      </c>
      <c r="J72" s="9">
        <v>30.73</v>
      </c>
      <c r="K72" s="9" t="s">
        <v>412</v>
      </c>
      <c r="L72" s="9" t="s">
        <v>171</v>
      </c>
      <c r="M72" s="12" t="str">
        <f>_xlfn.IFNA(VLOOKUP(B72,Beschikbaarheid!B:C,2,FALSE)&amp;"","")</f>
        <v>PIRLEA IUSTIN VASILCA</v>
      </c>
      <c r="N72" s="4" t="str">
        <f>_xlfn.IFNA(IF(VLOOKUP(M72,'Driver sheet'!A:F,6,FALSE)&lt;&gt;0,VLOOKUP(M72,'Driver sheet'!A:F,6,FALSE),""),"")</f>
        <v>Gent-Beveren-Aalst</v>
      </c>
      <c r="O72" s="12">
        <f ca="1">IF(M72&lt;&gt;"",
    IF(OR(B72="1UHJ811", B72="1CYK509", B72="1UHL902"),
        999,
        _xlfn.IFNA(IF(VLOOKUP(M72, Beschikbaarheid!C:F, 4, FALSE)="ADR", 25000, 999), 999)
    ),
"")</f>
        <v>999</v>
      </c>
      <c r="R72" s="12" t="str">
        <f t="shared" ca="1" si="31"/>
        <v>DL TRITON</v>
      </c>
      <c r="S72" s="11" t="str">
        <f t="shared" ca="1" si="27"/>
        <v>SCHOONDONKWEG 6</v>
      </c>
      <c r="T72" s="11" t="str">
        <f t="shared" ca="1" si="28"/>
        <v>WILLEBROEK</v>
      </c>
      <c r="U72" s="7" t="str">
        <f t="shared" ca="1" si="29"/>
        <v>2830</v>
      </c>
      <c r="V72" s="11" t="str">
        <f t="shared" ca="1" si="30"/>
        <v>BE</v>
      </c>
      <c r="W72" s="12" t="str">
        <f t="shared" ca="1" si="32"/>
        <v>SCHOONDONKWEG 6</v>
      </c>
      <c r="X72" s="4" t="str">
        <f t="shared" si="33"/>
        <v>TRUE</v>
      </c>
      <c r="Y72" s="12" t="str">
        <f t="shared" ca="1" si="34"/>
        <v>DL TRITON</v>
      </c>
      <c r="Z72" s="12" t="str">
        <f t="shared" ca="1" si="35"/>
        <v>DL TRITON</v>
      </c>
      <c r="AA72" s="12" t="str">
        <f t="shared" ca="1" si="36"/>
        <v>SCHOONDONKWEG 6</v>
      </c>
      <c r="AB72" s="12" t="str">
        <f t="shared" ca="1" si="37"/>
        <v>WILLEBROEK</v>
      </c>
      <c r="AC72" s="12" t="str">
        <f t="shared" ca="1" si="38"/>
        <v>2830</v>
      </c>
      <c r="AD72" s="12" t="str">
        <f t="shared" ca="1" si="39"/>
        <v>BE</v>
      </c>
      <c r="AH72" s="4" t="str">
        <f t="shared" si="40"/>
        <v>TRUE</v>
      </c>
      <c r="AJ72" s="5">
        <f ca="1">_xlfn.IFNA(VLOOKUP(M72,Beschikbaarheid!C:I,6,FALSE),"")</f>
        <v>0.27083333333333331</v>
      </c>
      <c r="AK72" s="5">
        <f ca="1">_xlfn.IFNA(IF(VLOOKUP(M72,Beschikbaarheid!C:I,7,FALSE)=0,AJ72,VLOOKUP(M72,Beschikbaarheid!C:I,7,FALSE)),"")</f>
        <v>0.27083333333333331</v>
      </c>
      <c r="AL72" s="15" t="str">
        <f>_xlfn.IFNA(IF(VLOOKUP(M72,Table1[[Driver]:[Einde tijd]],8,FALSE)&lt;&gt;"",VLOOKUP(M72,Table1[[Driver]:[Einde tijd]],8,FALSE),""),"")</f>
        <v/>
      </c>
      <c r="AN72" s="6">
        <f>IF(M72&lt;&gt;"",IF(AL72&lt;&gt;"","",VLOOKUP(M72,'Driver sheet'!A:K,10,FALSE)),"")</f>
        <v>0.47916666666666669</v>
      </c>
      <c r="AO72" s="12" t="b">
        <f>IF(VLOOKUP(B72,Beschikbaarheid!B:N,13,FALSE)="ja",TRUE,FALSE)</f>
        <v>1</v>
      </c>
      <c r="AP72" s="8">
        <f t="shared" si="41"/>
        <v>0.33333333333333331</v>
      </c>
      <c r="AR72" s="12">
        <f t="shared" si="42"/>
        <v>30.73</v>
      </c>
      <c r="BE72" s="1">
        <f>_xlfn.IFNA(IF(VLOOKUP(M72,Beschikbaarheid!C:L,10,FALSE)&lt;&gt;"",Beschikbaarheid!$P$12-0.75/24,Beschikbaarheid!$P$12),1/24)</f>
        <v>4.1666666666666664E-2</v>
      </c>
      <c r="BF72" s="1">
        <f>Beschikbaarheid!$P$13</f>
        <v>2.0833333333333332E-2</v>
      </c>
      <c r="BG72" s="1">
        <f>Beschikbaarheid!$P$15</f>
        <v>4.1666666666666664E-2</v>
      </c>
      <c r="BJ72" s="12">
        <f t="shared" ca="1" si="43"/>
        <v>1</v>
      </c>
      <c r="BO72" s="7">
        <v>250</v>
      </c>
      <c r="BP72" s="7">
        <v>100</v>
      </c>
      <c r="BQ72" s="3"/>
      <c r="BV72" s="12">
        <f>_xlfn.IFNA(IF(VLOOKUP(M72,'Driver sheet'!A:I,9,FALSE)&lt;&gt;"",1+(VLOOKUP(M72,'Driver sheet'!A:I,9,FALSE)-3)*Beschikbaarheid!$P$18,1),"")</f>
        <v>1</v>
      </c>
      <c r="BW72" s="12">
        <f t="shared" si="44"/>
        <v>1</v>
      </c>
      <c r="DC72" s="7" t="s">
        <v>86</v>
      </c>
    </row>
    <row r="73" spans="1:107" x14ac:dyDescent="0.25">
      <c r="A73" s="18" t="str">
        <f>IF(B73&lt;&gt;"",_xlfn.IFNA(IF(VLOOKUP(B73,Beschikbaarheid!B:K,10,FALSE)=1,"TRUE","FALSE"),""),"")</f>
        <v>FALSE</v>
      </c>
      <c r="B73" s="10" t="s">
        <v>197</v>
      </c>
      <c r="C73" s="10">
        <v>543</v>
      </c>
      <c r="D73" s="2">
        <v>9.1999999999999993</v>
      </c>
      <c r="E73" s="2">
        <v>14000</v>
      </c>
      <c r="F73" s="10" t="str">
        <f ca="1">_xlfn.IFNA(IF(VLOOKUP(B73,Beschikbaarheid!B:M,12,FALSE)&lt;&gt;"",VLOOKUP(B73,Beschikbaarheid!B:M,12,FALSE),""),"")</f>
        <v>DL TRITON</v>
      </c>
      <c r="G73" s="4" t="str">
        <f t="shared" ca="1" si="26"/>
        <v>4-DL TRITON</v>
      </c>
      <c r="H73" s="9">
        <v>1.1060000000000001</v>
      </c>
      <c r="J73" s="9">
        <v>30.73</v>
      </c>
      <c r="K73" s="9" t="s">
        <v>412</v>
      </c>
      <c r="L73" s="9" t="s">
        <v>171</v>
      </c>
      <c r="M73" s="12" t="str">
        <f>_xlfn.IFNA(VLOOKUP(B73,Beschikbaarheid!B:C,2,FALSE)&amp;"","")</f>
        <v>BROOTHAERS LUC</v>
      </c>
      <c r="N73" s="4" t="str">
        <f>_xlfn.IFNA(IF(VLOOKUP(M73,'Driver sheet'!A:F,6,FALSE)&lt;&gt;0,VLOOKUP(M73,'Driver sheet'!A:F,6,FALSE),""),"")</f>
        <v>Roeselare</v>
      </c>
      <c r="O73" s="12">
        <f ca="1">IF(M73&lt;&gt;"",
    IF(OR(B73="1UHJ811", B73="1CYK509", B73="1UHL902"),
        999,
        _xlfn.IFNA(IF(VLOOKUP(M73, Beschikbaarheid!C:F, 4, FALSE)="ADR", 25000, 999), 999)
    ),
"")</f>
        <v>25000</v>
      </c>
      <c r="R73" s="12" t="str">
        <f t="shared" ca="1" si="31"/>
        <v>DL TRITON</v>
      </c>
      <c r="S73" s="11" t="str">
        <f t="shared" ca="1" si="27"/>
        <v>SCHOONDONKWEG 6</v>
      </c>
      <c r="T73" s="11" t="str">
        <f t="shared" ca="1" si="28"/>
        <v>WILLEBROEK</v>
      </c>
      <c r="U73" s="7" t="str">
        <f t="shared" ca="1" si="29"/>
        <v>2830</v>
      </c>
      <c r="V73" s="11" t="str">
        <f t="shared" ca="1" si="30"/>
        <v>BE</v>
      </c>
      <c r="W73" s="12" t="str">
        <f t="shared" ca="1" si="32"/>
        <v>SCHOONDONKWEG 6</v>
      </c>
      <c r="X73" s="4" t="str">
        <f t="shared" si="33"/>
        <v>TRUE</v>
      </c>
      <c r="Y73" s="12" t="str">
        <f t="shared" ca="1" si="34"/>
        <v>DL TRITON</v>
      </c>
      <c r="Z73" s="12" t="str">
        <f t="shared" ca="1" si="35"/>
        <v>DL TRITON</v>
      </c>
      <c r="AA73" s="12" t="str">
        <f t="shared" ca="1" si="36"/>
        <v>SCHOONDONKWEG 6</v>
      </c>
      <c r="AB73" s="12" t="str">
        <f t="shared" ca="1" si="37"/>
        <v>WILLEBROEK</v>
      </c>
      <c r="AC73" s="12" t="str">
        <f t="shared" ca="1" si="38"/>
        <v>2830</v>
      </c>
      <c r="AD73" s="12" t="str">
        <f t="shared" ca="1" si="39"/>
        <v>BE</v>
      </c>
      <c r="AH73" s="4" t="str">
        <f t="shared" si="40"/>
        <v>TRUE</v>
      </c>
      <c r="AJ73" s="5">
        <f ca="1">_xlfn.IFNA(VLOOKUP(M73,Beschikbaarheid!C:I,6,FALSE),"")</f>
        <v>0.22916666666666666</v>
      </c>
      <c r="AK73" s="5">
        <f ca="1">_xlfn.IFNA(IF(VLOOKUP(M73,Beschikbaarheid!C:I,7,FALSE)=0,AJ73,VLOOKUP(M73,Beschikbaarheid!C:I,7,FALSE)),"")</f>
        <v>0.22916666666666666</v>
      </c>
      <c r="AL73" s="15" t="str">
        <f>_xlfn.IFNA(IF(VLOOKUP(M73,Table1[[Driver]:[Einde tijd]],8,FALSE)&lt;&gt;"",VLOOKUP(M73,Table1[[Driver]:[Einde tijd]],8,FALSE),""),"")</f>
        <v/>
      </c>
      <c r="AN73" s="6">
        <f>IF(M73&lt;&gt;"",IF(AL73&lt;&gt;"","",VLOOKUP(M73,'Driver sheet'!A:K,10,FALSE)),"")</f>
        <v>0.47916666666666669</v>
      </c>
      <c r="AO73" s="12" t="b">
        <f>IF(VLOOKUP(B73,Beschikbaarheid!B:N,13,FALSE)="ja",TRUE,FALSE)</f>
        <v>1</v>
      </c>
      <c r="AP73" s="8">
        <f t="shared" si="41"/>
        <v>0.33333333333333331</v>
      </c>
      <c r="AR73" s="12">
        <f t="shared" si="42"/>
        <v>30.73</v>
      </c>
      <c r="BE73" s="1">
        <f>_xlfn.IFNA(IF(VLOOKUP(M73,Beschikbaarheid!C:L,10,FALSE)&lt;&gt;"",Beschikbaarheid!$P$12-0.75/24,Beschikbaarheid!$P$12),1/24)</f>
        <v>4.1666666666666664E-2</v>
      </c>
      <c r="BF73" s="1">
        <f>Beschikbaarheid!$P$13</f>
        <v>2.0833333333333332E-2</v>
      </c>
      <c r="BG73" s="1">
        <f>Beschikbaarheid!$P$15</f>
        <v>4.1666666666666664E-2</v>
      </c>
      <c r="BJ73" s="12">
        <f t="shared" ca="1" si="43"/>
        <v>1</v>
      </c>
      <c r="BO73" s="7">
        <v>250</v>
      </c>
      <c r="BP73" s="7">
        <v>100</v>
      </c>
      <c r="BQ73" s="3"/>
      <c r="BV73" s="12">
        <f>_xlfn.IFNA(IF(VLOOKUP(M73,'Driver sheet'!A:I,9,FALSE)&lt;&gt;"",1+(VLOOKUP(M73,'Driver sheet'!A:I,9,FALSE)-3)*Beschikbaarheid!$P$18,1),"")</f>
        <v>1.05</v>
      </c>
      <c r="BW73" s="12">
        <f t="shared" si="44"/>
        <v>1.05</v>
      </c>
      <c r="DC73" s="7" t="s">
        <v>86</v>
      </c>
    </row>
    <row r="74" spans="1:107" x14ac:dyDescent="0.25">
      <c r="A74" s="18" t="str">
        <f>IF(B74&lt;&gt;"",_xlfn.IFNA(IF(VLOOKUP(B74,Beschikbaarheid!B:K,10,FALSE)=1,"TRUE","FALSE"),""),"")</f>
        <v>FALSE</v>
      </c>
      <c r="B74" s="10" t="s">
        <v>198</v>
      </c>
      <c r="C74" s="10">
        <v>544</v>
      </c>
      <c r="D74" s="7">
        <v>8</v>
      </c>
      <c r="E74" s="7">
        <v>14000</v>
      </c>
      <c r="F74" s="10" t="str">
        <f ca="1">_xlfn.IFNA(IF(VLOOKUP(B74,Beschikbaarheid!B:M,12,FALSE)&lt;&gt;"",VLOOKUP(B74,Beschikbaarheid!B:M,12,FALSE),""),"")</f>
        <v>DL TRITON</v>
      </c>
      <c r="G74" s="4" t="str">
        <f t="shared" ca="1" si="26"/>
        <v>4-DL TRITON</v>
      </c>
      <c r="H74" s="9">
        <v>1.1060000000000001</v>
      </c>
      <c r="J74" s="9">
        <v>30.73</v>
      </c>
      <c r="K74" s="9" t="s">
        <v>412</v>
      </c>
      <c r="L74" s="9" t="s">
        <v>171</v>
      </c>
      <c r="M74" s="12" t="str">
        <f>_xlfn.IFNA(VLOOKUP(B74,Beschikbaarheid!B:C,2,FALSE)&amp;"","")</f>
        <v>COBILIANCHI VITALIE</v>
      </c>
      <c r="N74" s="4" t="str">
        <f>_xlfn.IFNA(IF(VLOOKUP(M74,'Driver sheet'!A:F,6,FALSE)&lt;&gt;0,VLOOKUP(M74,'Driver sheet'!A:F,6,FALSE),""),"")</f>
        <v>Halle</v>
      </c>
      <c r="O74" s="12">
        <f ca="1">IF(M74&lt;&gt;"",
    IF(OR(B74="1UHJ811", B74="1CYK509", B74="1UHL902"),
        999,
        _xlfn.IFNA(IF(VLOOKUP(M74, Beschikbaarheid!C:F, 4, FALSE)="ADR", 25000, 999), 999)
    ),
"")</f>
        <v>999</v>
      </c>
      <c r="R74" s="12" t="str">
        <f t="shared" ca="1" si="31"/>
        <v>DL TRITON</v>
      </c>
      <c r="S74" s="11" t="str">
        <f t="shared" ca="1" si="27"/>
        <v>SCHOONDONKWEG 6</v>
      </c>
      <c r="T74" s="11" t="str">
        <f t="shared" ca="1" si="28"/>
        <v>WILLEBROEK</v>
      </c>
      <c r="U74" s="7" t="str">
        <f t="shared" ca="1" si="29"/>
        <v>2830</v>
      </c>
      <c r="V74" s="11" t="str">
        <f t="shared" ca="1" si="30"/>
        <v>BE</v>
      </c>
      <c r="W74" s="12" t="str">
        <f t="shared" ca="1" si="32"/>
        <v>SCHOONDONKWEG 6</v>
      </c>
      <c r="X74" s="4" t="str">
        <f t="shared" si="33"/>
        <v>TRUE</v>
      </c>
      <c r="Y74" s="12" t="str">
        <f t="shared" ca="1" si="34"/>
        <v>DL TRITON</v>
      </c>
      <c r="Z74" s="12" t="str">
        <f t="shared" ca="1" si="35"/>
        <v>DL TRITON</v>
      </c>
      <c r="AA74" s="12" t="str">
        <f t="shared" ca="1" si="36"/>
        <v>SCHOONDONKWEG 6</v>
      </c>
      <c r="AB74" s="12" t="str">
        <f t="shared" ca="1" si="37"/>
        <v>WILLEBROEK</v>
      </c>
      <c r="AC74" s="12" t="str">
        <f t="shared" ca="1" si="38"/>
        <v>2830</v>
      </c>
      <c r="AD74" s="12" t="str">
        <f t="shared" ca="1" si="39"/>
        <v>BE</v>
      </c>
      <c r="AH74" s="4" t="str">
        <f t="shared" si="40"/>
        <v>TRUE</v>
      </c>
      <c r="AJ74" s="5">
        <f ca="1">_xlfn.IFNA(VLOOKUP(M74,Beschikbaarheid!C:I,6,FALSE),"")</f>
        <v>0.25</v>
      </c>
      <c r="AK74" s="5">
        <f ca="1">_xlfn.IFNA(IF(VLOOKUP(M74,Beschikbaarheid!C:I,7,FALSE)=0,AJ74,VLOOKUP(M74,Beschikbaarheid!C:I,7,FALSE)),"")</f>
        <v>0.25</v>
      </c>
      <c r="AL74" s="15" t="str">
        <f>_xlfn.IFNA(IF(VLOOKUP(M74,Table1[[Driver]:[Einde tijd]],8,FALSE)&lt;&gt;"",VLOOKUP(M74,Table1[[Driver]:[Einde tijd]],8,FALSE),""),"")</f>
        <v/>
      </c>
      <c r="AN74" s="6">
        <f>IF(M74&lt;&gt;"",IF(AL74&lt;&gt;"","",VLOOKUP(M74,'Driver sheet'!A:K,10,FALSE)),"")</f>
        <v>0.47916666666666669</v>
      </c>
      <c r="AO74" s="12" t="b">
        <f>IF(VLOOKUP(B74,Beschikbaarheid!B:N,13,FALSE)="ja",TRUE,FALSE)</f>
        <v>1</v>
      </c>
      <c r="AP74" s="8">
        <f t="shared" si="41"/>
        <v>0.33333333333333331</v>
      </c>
      <c r="AR74" s="12">
        <f t="shared" si="42"/>
        <v>30.73</v>
      </c>
      <c r="BE74" s="1">
        <f>_xlfn.IFNA(IF(VLOOKUP(M74,Beschikbaarheid!C:L,10,FALSE)&lt;&gt;"",Beschikbaarheid!$P$12-0.75/24,Beschikbaarheid!$P$12),1/24)</f>
        <v>4.1666666666666664E-2</v>
      </c>
      <c r="BF74" s="1">
        <f>Beschikbaarheid!$P$13</f>
        <v>2.0833333333333332E-2</v>
      </c>
      <c r="BG74" s="1">
        <f>Beschikbaarheid!$P$15</f>
        <v>4.1666666666666664E-2</v>
      </c>
      <c r="BJ74" s="12">
        <f t="shared" ca="1" si="43"/>
        <v>1</v>
      </c>
      <c r="BO74" s="7">
        <v>250</v>
      </c>
      <c r="BP74" s="7">
        <v>100</v>
      </c>
      <c r="BQ74" s="3"/>
      <c r="BV74" s="12">
        <f>_xlfn.IFNA(IF(VLOOKUP(M74,'Driver sheet'!A:I,9,FALSE)&lt;&gt;"",1+(VLOOKUP(M74,'Driver sheet'!A:I,9,FALSE)-3)*Beschikbaarheid!$P$18,1),"")</f>
        <v>1</v>
      </c>
      <c r="BW74" s="12">
        <f t="shared" si="44"/>
        <v>1</v>
      </c>
      <c r="DC74" s="7" t="s">
        <v>86</v>
      </c>
    </row>
    <row r="75" spans="1:107" x14ac:dyDescent="0.25">
      <c r="A75" s="18" t="str">
        <f>IF(B75&lt;&gt;"",_xlfn.IFNA(IF(VLOOKUP(B75,Beschikbaarheid!B:K,10,FALSE)=1,"TRUE","FALSE"),""),"")</f>
        <v>FALSE</v>
      </c>
      <c r="B75" s="10" t="s">
        <v>199</v>
      </c>
      <c r="C75" s="10">
        <v>545</v>
      </c>
      <c r="D75" s="7">
        <v>8</v>
      </c>
      <c r="E75" s="7">
        <v>14000</v>
      </c>
      <c r="F75" s="10" t="str">
        <f ca="1">_xlfn.IFNA(IF(VLOOKUP(B75,Beschikbaarheid!B:M,12,FALSE)&lt;&gt;"",VLOOKUP(B75,Beschikbaarheid!B:M,12,FALSE),""),"")</f>
        <v>DL TRITON</v>
      </c>
      <c r="G75" s="4" t="str">
        <f ca="1">"4-VERGUNNING GENT"&amp;"-"&amp;F75</f>
        <v>4-VERGUNNING GENT-DL TRITON</v>
      </c>
      <c r="H75" s="9">
        <v>1.1060000000000001</v>
      </c>
      <c r="J75" s="9">
        <v>30.73</v>
      </c>
      <c r="K75" s="9" t="s">
        <v>412</v>
      </c>
      <c r="L75" s="9" t="s">
        <v>171</v>
      </c>
      <c r="M75" s="12" t="str">
        <f>_xlfn.IFNA(VLOOKUP(B75,Beschikbaarheid!B:C,2,FALSE)&amp;"","")</f>
        <v>FLORESCU Petru</v>
      </c>
      <c r="N75" s="4" t="str">
        <f>_xlfn.IFNA(IF(VLOOKUP(M75,'Driver sheet'!A:F,6,FALSE)&lt;&gt;0,VLOOKUP(M75,'Driver sheet'!A:F,6,FALSE),""),"")</f>
        <v>Gent</v>
      </c>
      <c r="O75" s="12">
        <f ca="1">IF(M75&lt;&gt;"",
    IF(OR(B75="1UHJ811", B75="1CYK509", B75="1UHL902"),
        999,
        _xlfn.IFNA(IF(VLOOKUP(M75, Beschikbaarheid!C:F, 4, FALSE)="ADR", 25000, 999), 999)
    ),
"")</f>
        <v>999</v>
      </c>
      <c r="R75" s="12" t="str">
        <f t="shared" ca="1" si="31"/>
        <v>DL TRITON</v>
      </c>
      <c r="S75" s="11" t="str">
        <f t="shared" ca="1" si="27"/>
        <v>SCHOONDONKWEG 6</v>
      </c>
      <c r="T75" s="11" t="str">
        <f t="shared" ca="1" si="28"/>
        <v>WILLEBROEK</v>
      </c>
      <c r="U75" s="7" t="str">
        <f t="shared" ca="1" si="29"/>
        <v>2830</v>
      </c>
      <c r="V75" s="11" t="str">
        <f t="shared" ca="1" si="30"/>
        <v>BE</v>
      </c>
      <c r="W75" s="12" t="str">
        <f t="shared" ca="1" si="32"/>
        <v>SCHOONDONKWEG 6</v>
      </c>
      <c r="X75" s="4" t="str">
        <f t="shared" si="33"/>
        <v>TRUE</v>
      </c>
      <c r="Y75" s="12" t="str">
        <f t="shared" ca="1" si="34"/>
        <v>DL TRITON</v>
      </c>
      <c r="Z75" s="12" t="str">
        <f t="shared" ca="1" si="35"/>
        <v>DL TRITON</v>
      </c>
      <c r="AA75" s="12" t="str">
        <f t="shared" ca="1" si="36"/>
        <v>SCHOONDONKWEG 6</v>
      </c>
      <c r="AB75" s="12" t="str">
        <f t="shared" ca="1" si="37"/>
        <v>WILLEBROEK</v>
      </c>
      <c r="AC75" s="12" t="str">
        <f t="shared" ca="1" si="38"/>
        <v>2830</v>
      </c>
      <c r="AD75" s="12" t="str">
        <f t="shared" ca="1" si="39"/>
        <v>BE</v>
      </c>
      <c r="AH75" s="4" t="str">
        <f t="shared" si="40"/>
        <v>TRUE</v>
      </c>
      <c r="AJ75" s="5">
        <f ca="1">_xlfn.IFNA(VLOOKUP(M75,Beschikbaarheid!C:I,6,FALSE),"")</f>
        <v>0.25</v>
      </c>
      <c r="AK75" s="5">
        <f ca="1">_xlfn.IFNA(IF(VLOOKUP(M75,Beschikbaarheid!C:I,7,FALSE)=0,AJ75,VLOOKUP(M75,Beschikbaarheid!C:I,7,FALSE)),"")</f>
        <v>0.25</v>
      </c>
      <c r="AL75" s="15" t="str">
        <f>_xlfn.IFNA(IF(VLOOKUP(M75,Table1[[Driver]:[Einde tijd]],8,FALSE)&lt;&gt;"",VLOOKUP(M75,Table1[[Driver]:[Einde tijd]],8,FALSE),""),"")</f>
        <v/>
      </c>
      <c r="AN75" s="6">
        <f>IF(M75&lt;&gt;"",IF(AL75&lt;&gt;"","",VLOOKUP(M75,'Driver sheet'!A:K,10,FALSE)),"")</f>
        <v>0.47916666666666669</v>
      </c>
      <c r="AO75" s="12" t="b">
        <f>IF(VLOOKUP(B75,Beschikbaarheid!B:N,13,FALSE)="ja",TRUE,FALSE)</f>
        <v>1</v>
      </c>
      <c r="AP75" s="8">
        <f t="shared" si="41"/>
        <v>0.33333333333333331</v>
      </c>
      <c r="AR75" s="12">
        <f t="shared" si="42"/>
        <v>30.73</v>
      </c>
      <c r="BE75" s="1">
        <f>_xlfn.IFNA(IF(VLOOKUP(M75,Beschikbaarheid!C:L,10,FALSE)&lt;&gt;"",Beschikbaarheid!$P$12-0.75/24,Beschikbaarheid!$P$12),1/24)</f>
        <v>4.1666666666666664E-2</v>
      </c>
      <c r="BF75" s="1">
        <f>Beschikbaarheid!$P$13</f>
        <v>2.0833333333333332E-2</v>
      </c>
      <c r="BG75" s="1">
        <f>Beschikbaarheid!$P$15</f>
        <v>4.1666666666666664E-2</v>
      </c>
      <c r="BJ75" s="12">
        <f t="shared" ca="1" si="43"/>
        <v>1</v>
      </c>
      <c r="BO75" s="7">
        <v>250</v>
      </c>
      <c r="BP75" s="7">
        <v>100</v>
      </c>
      <c r="BQ75" s="3"/>
      <c r="BV75" s="12">
        <f>_xlfn.IFNA(IF(VLOOKUP(M75,'Driver sheet'!A:I,9,FALSE)&lt;&gt;"",1+(VLOOKUP(M75,'Driver sheet'!A:I,9,FALSE)-3)*Beschikbaarheid!$P$18,1),"")</f>
        <v>1.05</v>
      </c>
      <c r="BW75" s="12">
        <f t="shared" si="44"/>
        <v>1.05</v>
      </c>
      <c r="DC75" s="7" t="s">
        <v>86</v>
      </c>
    </row>
    <row r="76" spans="1:107" x14ac:dyDescent="0.25">
      <c r="A76" s="18" t="str">
        <f>IF(B76&lt;&gt;"",_xlfn.IFNA(IF(VLOOKUP(B76,Beschikbaarheid!B:K,10,FALSE)=1,"TRUE","FALSE"),""),"")</f>
        <v>FALSE</v>
      </c>
      <c r="B76" s="10" t="s">
        <v>200</v>
      </c>
      <c r="C76" s="10">
        <v>518</v>
      </c>
      <c r="D76" s="7">
        <v>8</v>
      </c>
      <c r="E76" s="7">
        <v>14000</v>
      </c>
      <c r="F76" s="10" t="str">
        <f ca="1">_xlfn.IFNA(IF(VLOOKUP(B76,Beschikbaarheid!B:M,12,FALSE)&lt;&gt;"",VLOOKUP(B76,Beschikbaarheid!B:M,12,FALSE),""),"")</f>
        <v>DL TRITON</v>
      </c>
      <c r="G76" s="4" t="str">
        <f ca="1">4&amp;"-"&amp;F76</f>
        <v>4-DL TRITON</v>
      </c>
      <c r="H76" s="9">
        <v>1.1060000000000001</v>
      </c>
      <c r="J76" s="9">
        <v>30.73</v>
      </c>
      <c r="K76" s="9" t="s">
        <v>412</v>
      </c>
      <c r="L76" s="9" t="s">
        <v>171</v>
      </c>
      <c r="M76" s="12" t="str">
        <f>_xlfn.IFNA(VLOOKUP(B76,Beschikbaarheid!B:C,2,FALSE)&amp;"","")</f>
        <v>PLETTINCKX PIERRE</v>
      </c>
      <c r="N76" s="4" t="str">
        <f>_xlfn.IFNA(IF(VLOOKUP(M76,'Driver sheet'!A:F,6,FALSE)&lt;&gt;0,VLOOKUP(M76,'Driver sheet'!A:F,6,FALSE),""),"")</f>
        <v>Kust-Ieper-Kortrijk</v>
      </c>
      <c r="O76" s="12">
        <f ca="1">IF(M76&lt;&gt;"",
    IF(OR(B76="1UHJ811", B76="1CYK509", B76="1UHL902"),
        999,
        _xlfn.IFNA(IF(VLOOKUP(M76, Beschikbaarheid!C:F, 4, FALSE)="ADR", 25000, 999), 999)
    ),
"")</f>
        <v>999</v>
      </c>
      <c r="R76" s="12" t="str">
        <f t="shared" ca="1" si="31"/>
        <v>DL TRITON</v>
      </c>
      <c r="S76" s="11" t="str">
        <f t="shared" ca="1" si="27"/>
        <v>SCHOONDONKWEG 6</v>
      </c>
      <c r="T76" s="11" t="str">
        <f t="shared" ca="1" si="28"/>
        <v>WILLEBROEK</v>
      </c>
      <c r="U76" s="7" t="str">
        <f t="shared" ca="1" si="29"/>
        <v>2830</v>
      </c>
      <c r="V76" s="11" t="str">
        <f t="shared" ca="1" si="30"/>
        <v>BE</v>
      </c>
      <c r="W76" s="12" t="str">
        <f t="shared" ca="1" si="32"/>
        <v>SCHOONDONKWEG 6</v>
      </c>
      <c r="X76" s="4" t="str">
        <f t="shared" si="33"/>
        <v>TRUE</v>
      </c>
      <c r="Y76" s="12" t="str">
        <f t="shared" ca="1" si="34"/>
        <v>DL TRITON</v>
      </c>
      <c r="Z76" s="12" t="str">
        <f t="shared" ca="1" si="35"/>
        <v>DL TRITON</v>
      </c>
      <c r="AA76" s="12" t="str">
        <f t="shared" ca="1" si="36"/>
        <v>SCHOONDONKWEG 6</v>
      </c>
      <c r="AB76" s="12" t="str">
        <f t="shared" ca="1" si="37"/>
        <v>WILLEBROEK</v>
      </c>
      <c r="AC76" s="12" t="str">
        <f t="shared" ca="1" si="38"/>
        <v>2830</v>
      </c>
      <c r="AD76" s="12" t="str">
        <f t="shared" ca="1" si="39"/>
        <v>BE</v>
      </c>
      <c r="AH76" s="4" t="str">
        <f t="shared" si="40"/>
        <v>TRUE</v>
      </c>
      <c r="AJ76" s="5">
        <f ca="1">_xlfn.IFNA(VLOOKUP(M76,Beschikbaarheid!C:I,6,FALSE),"")</f>
        <v>0.27083333333333331</v>
      </c>
      <c r="AK76" s="5">
        <f ca="1">_xlfn.IFNA(IF(VLOOKUP(M76,Beschikbaarheid!C:I,7,FALSE)=0,AJ76,VLOOKUP(M76,Beschikbaarheid!C:I,7,FALSE)),"")</f>
        <v>0.27083333333333331</v>
      </c>
      <c r="AL76" s="15" t="str">
        <f>_xlfn.IFNA(IF(VLOOKUP(M76,Table1[[Driver]:[Einde tijd]],8,FALSE)&lt;&gt;"",VLOOKUP(M76,Table1[[Driver]:[Einde tijd]],8,FALSE),""),"")</f>
        <v/>
      </c>
      <c r="AN76" s="6">
        <f>IF(M76&lt;&gt;"",IF(AL76&lt;&gt;"","",VLOOKUP(M76,'Driver sheet'!A:K,10,FALSE)),"")</f>
        <v>0.47916666666666669</v>
      </c>
      <c r="AO76" s="12" t="b">
        <f>IF(VLOOKUP(B76,Beschikbaarheid!B:N,13,FALSE)="ja",TRUE,FALSE)</f>
        <v>1</v>
      </c>
      <c r="AP76" s="8">
        <f t="shared" si="41"/>
        <v>0.33333333333333331</v>
      </c>
      <c r="AR76" s="12">
        <f t="shared" si="42"/>
        <v>30.73</v>
      </c>
      <c r="BE76" s="1">
        <f>_xlfn.IFNA(IF(VLOOKUP(M76,Beschikbaarheid!C:L,10,FALSE)&lt;&gt;"",Beschikbaarheid!$P$12-0.75/24,Beschikbaarheid!$P$12),1/24)</f>
        <v>4.1666666666666664E-2</v>
      </c>
      <c r="BF76" s="1">
        <f>Beschikbaarheid!$P$13</f>
        <v>2.0833333333333332E-2</v>
      </c>
      <c r="BG76" s="1">
        <f>Beschikbaarheid!$P$15</f>
        <v>4.1666666666666664E-2</v>
      </c>
      <c r="BJ76" s="12">
        <f t="shared" ca="1" si="43"/>
        <v>1</v>
      </c>
      <c r="BO76" s="7">
        <v>250</v>
      </c>
      <c r="BP76" s="7">
        <v>100</v>
      </c>
      <c r="BQ76" s="3"/>
      <c r="BV76" s="12">
        <f>_xlfn.IFNA(IF(VLOOKUP(M76,'Driver sheet'!A:I,9,FALSE)&lt;&gt;"",1+(VLOOKUP(M76,'Driver sheet'!A:I,9,FALSE)-3)*Beschikbaarheid!$P$18,1),"")</f>
        <v>1</v>
      </c>
      <c r="BW76" s="12">
        <f t="shared" si="44"/>
        <v>1</v>
      </c>
      <c r="DC76" s="7" t="s">
        <v>86</v>
      </c>
    </row>
    <row r="77" spans="1:107" x14ac:dyDescent="0.25">
      <c r="A77" s="18" t="str">
        <f>IF(B77&lt;&gt;"",_xlfn.IFNA(IF(VLOOKUP(B77,Beschikbaarheid!B:K,10,FALSE)=1,"TRUE","FALSE"),""),"")</f>
        <v>FALSE</v>
      </c>
      <c r="B77" s="10" t="s">
        <v>201</v>
      </c>
      <c r="C77" s="10">
        <v>546</v>
      </c>
      <c r="D77" s="7">
        <v>8</v>
      </c>
      <c r="E77" s="7">
        <v>14000</v>
      </c>
      <c r="F77" s="10" t="str">
        <f ca="1">_xlfn.IFNA(IF(VLOOKUP(B77,Beschikbaarheid!B:M,12,FALSE)&lt;&gt;"",VLOOKUP(B77,Beschikbaarheid!B:M,12,FALSE),""),"")</f>
        <v>DL TRITON</v>
      </c>
      <c r="G77" s="4" t="str">
        <f ca="1">4&amp;"-"&amp;F77</f>
        <v>4-DL TRITON</v>
      </c>
      <c r="H77" s="9">
        <v>1.1060000000000001</v>
      </c>
      <c r="J77" s="9">
        <v>30.73</v>
      </c>
      <c r="K77" s="9" t="s">
        <v>412</v>
      </c>
      <c r="L77" s="9" t="s">
        <v>171</v>
      </c>
      <c r="M77" s="12" t="str">
        <f>_xlfn.IFNA(VLOOKUP(B77,Beschikbaarheid!B:C,2,FALSE)&amp;"","")</f>
        <v>VIOREL MAXIM</v>
      </c>
      <c r="N77" s="4" t="str">
        <f>_xlfn.IFNA(IF(VLOOKUP(M77,'Driver sheet'!A:F,6,FALSE)&lt;&gt;0,VLOOKUP(M77,'Driver sheet'!A:F,6,FALSE),""),"")</f>
        <v>Kluisbergen-Doornik</v>
      </c>
      <c r="O77" s="12">
        <f ca="1">IF(M77&lt;&gt;"",
    IF(OR(B77="1UHJ811", B77="1CYK509", B77="1UHL902"),
        999,
        _xlfn.IFNA(IF(VLOOKUP(M77, Beschikbaarheid!C:F, 4, FALSE)="ADR", 25000, 999), 999)
    ),
"")</f>
        <v>999</v>
      </c>
      <c r="R77" s="12" t="str">
        <f t="shared" ca="1" si="31"/>
        <v>DL TRITON</v>
      </c>
      <c r="S77" s="11" t="str">
        <f t="shared" ca="1" si="27"/>
        <v>SCHOONDONKWEG 6</v>
      </c>
      <c r="T77" s="11" t="str">
        <f t="shared" ca="1" si="28"/>
        <v>WILLEBROEK</v>
      </c>
      <c r="U77" s="7" t="str">
        <f t="shared" ca="1" si="29"/>
        <v>2830</v>
      </c>
      <c r="V77" s="11" t="str">
        <f t="shared" ca="1" si="30"/>
        <v>BE</v>
      </c>
      <c r="W77" s="12" t="str">
        <f t="shared" ca="1" si="32"/>
        <v>SCHOONDONKWEG 6</v>
      </c>
      <c r="X77" s="4" t="str">
        <f t="shared" si="33"/>
        <v>TRUE</v>
      </c>
      <c r="Y77" s="12" t="str">
        <f t="shared" ca="1" si="34"/>
        <v>DL TRITON</v>
      </c>
      <c r="Z77" s="12" t="str">
        <f t="shared" ca="1" si="35"/>
        <v>DL TRITON</v>
      </c>
      <c r="AA77" s="12" t="str">
        <f t="shared" ca="1" si="36"/>
        <v>SCHOONDONKWEG 6</v>
      </c>
      <c r="AB77" s="12" t="str">
        <f t="shared" ca="1" si="37"/>
        <v>WILLEBROEK</v>
      </c>
      <c r="AC77" s="12" t="str">
        <f t="shared" ca="1" si="38"/>
        <v>2830</v>
      </c>
      <c r="AD77" s="12" t="str">
        <f t="shared" ca="1" si="39"/>
        <v>BE</v>
      </c>
      <c r="AH77" s="4" t="str">
        <f t="shared" si="40"/>
        <v>TRUE</v>
      </c>
      <c r="AJ77" s="5">
        <f ca="1">_xlfn.IFNA(VLOOKUP(M77,Beschikbaarheid!C:I,6,FALSE),"")</f>
        <v>0.25</v>
      </c>
      <c r="AK77" s="5">
        <f ca="1">_xlfn.IFNA(IF(VLOOKUP(M77,Beschikbaarheid!C:I,7,FALSE)=0,AJ77,VLOOKUP(M77,Beschikbaarheid!C:I,7,FALSE)),"")</f>
        <v>0.25</v>
      </c>
      <c r="AL77" s="15" t="str">
        <f>_xlfn.IFNA(IF(VLOOKUP(M77,Table1[[Driver]:[Einde tijd]],8,FALSE)&lt;&gt;"",VLOOKUP(M77,Table1[[Driver]:[Einde tijd]],8,FALSE),""),"")</f>
        <v/>
      </c>
      <c r="AN77" s="6">
        <f>IF(M77&lt;&gt;"",IF(AL77&lt;&gt;"","",VLOOKUP(M77,'Driver sheet'!A:K,10,FALSE)),"")</f>
        <v>0.47916666666666669</v>
      </c>
      <c r="AO77" s="12" t="b">
        <f>IF(VLOOKUP(B77,Beschikbaarheid!B:N,13,FALSE)="ja",TRUE,FALSE)</f>
        <v>1</v>
      </c>
      <c r="AP77" s="8">
        <f t="shared" si="41"/>
        <v>0.33333333333333331</v>
      </c>
      <c r="AR77" s="12">
        <f t="shared" si="42"/>
        <v>30.73</v>
      </c>
      <c r="BE77" s="1">
        <f>_xlfn.IFNA(IF(VLOOKUP(M77,Beschikbaarheid!C:L,10,FALSE)&lt;&gt;"",Beschikbaarheid!$P$12-0.75/24,Beschikbaarheid!$P$12),1/24)</f>
        <v>4.1666666666666664E-2</v>
      </c>
      <c r="BF77" s="1">
        <f>Beschikbaarheid!$P$13</f>
        <v>2.0833333333333332E-2</v>
      </c>
      <c r="BG77" s="1">
        <f>Beschikbaarheid!$P$15</f>
        <v>4.1666666666666664E-2</v>
      </c>
      <c r="BJ77" s="12">
        <f t="shared" ca="1" si="43"/>
        <v>1</v>
      </c>
      <c r="BO77" s="7">
        <v>250</v>
      </c>
      <c r="BP77" s="7">
        <v>100</v>
      </c>
      <c r="BQ77" s="3"/>
      <c r="BV77" s="12">
        <f>_xlfn.IFNA(IF(VLOOKUP(M77,'Driver sheet'!A:I,9,FALSE)&lt;&gt;"",1+(VLOOKUP(M77,'Driver sheet'!A:I,9,FALSE)-3)*Beschikbaarheid!$P$18,1),"")</f>
        <v>1</v>
      </c>
      <c r="BW77" s="12">
        <f t="shared" si="44"/>
        <v>1</v>
      </c>
      <c r="DC77" s="7" t="s">
        <v>86</v>
      </c>
    </row>
    <row r="78" spans="1:107" x14ac:dyDescent="0.25">
      <c r="A78" s="18" t="str">
        <f>IF(B78&lt;&gt;"",_xlfn.IFNA(IF(VLOOKUP(B78,Beschikbaarheid!B:K,10,FALSE)=1,"TRUE","FALSE"),""),"")</f>
        <v>FALSE</v>
      </c>
      <c r="B78" s="10" t="s">
        <v>202</v>
      </c>
      <c r="C78" s="10">
        <v>547</v>
      </c>
      <c r="D78" s="7">
        <v>8</v>
      </c>
      <c r="E78" s="7">
        <v>14000</v>
      </c>
      <c r="F78" s="10" t="str">
        <f ca="1">_xlfn.IFNA(IF(VLOOKUP(B78,Beschikbaarheid!B:M,12,FALSE)&lt;&gt;"",VLOOKUP(B78,Beschikbaarheid!B:M,12,FALSE),""),"")</f>
        <v>DL TRITON</v>
      </c>
      <c r="G78" s="4" t="str">
        <f ca="1">4&amp;"-"&amp;F78</f>
        <v>4-DL TRITON</v>
      </c>
      <c r="H78" s="9">
        <v>1.1060000000000001</v>
      </c>
      <c r="J78" s="9">
        <v>30.73</v>
      </c>
      <c r="K78" s="9" t="s">
        <v>412</v>
      </c>
      <c r="L78" s="9" t="s">
        <v>171</v>
      </c>
      <c r="M78" s="12" t="str">
        <f>_xlfn.IFNA(VLOOKUP(B78,Beschikbaarheid!B:C,2,FALSE)&amp;"","")</f>
        <v>TUDORACHE CONSTANTIN</v>
      </c>
      <c r="N78" s="4" t="str">
        <f>_xlfn.IFNA(IF(VLOOKUP(M78,'Driver sheet'!A:F,6,FALSE)&lt;&gt;0,VLOOKUP(M78,'Driver sheet'!A:F,6,FALSE),""),"")</f>
        <v>Aalst-Kluisbergen</v>
      </c>
      <c r="O78" s="12">
        <f ca="1">IF(M78&lt;&gt;"",
    IF(OR(B78="1UHJ811", B78="1CYK509", B78="1UHL902"),
        999,
        _xlfn.IFNA(IF(VLOOKUP(M78, Beschikbaarheid!C:F, 4, FALSE)="ADR", 25000, 999), 999)
    ),
"")</f>
        <v>999</v>
      </c>
      <c r="R78" s="12" t="str">
        <f t="shared" ca="1" si="31"/>
        <v>DL TRITON</v>
      </c>
      <c r="S78" s="11" t="str">
        <f t="shared" ca="1" si="27"/>
        <v>SCHOONDONKWEG 6</v>
      </c>
      <c r="T78" s="11" t="str">
        <f t="shared" ca="1" si="28"/>
        <v>WILLEBROEK</v>
      </c>
      <c r="U78" s="7" t="str">
        <f t="shared" ca="1" si="29"/>
        <v>2830</v>
      </c>
      <c r="V78" s="11" t="str">
        <f t="shared" ca="1" si="30"/>
        <v>BE</v>
      </c>
      <c r="W78" s="12" t="str">
        <f t="shared" ca="1" si="32"/>
        <v>SCHOONDONKWEG 6</v>
      </c>
      <c r="X78" s="4" t="str">
        <f t="shared" si="33"/>
        <v>TRUE</v>
      </c>
      <c r="Y78" s="12" t="str">
        <f t="shared" ca="1" si="34"/>
        <v>DL TRITON</v>
      </c>
      <c r="Z78" s="12" t="str">
        <f t="shared" ca="1" si="35"/>
        <v>DL TRITON</v>
      </c>
      <c r="AA78" s="12" t="str">
        <f t="shared" ca="1" si="36"/>
        <v>SCHOONDONKWEG 6</v>
      </c>
      <c r="AB78" s="12" t="str">
        <f t="shared" ca="1" si="37"/>
        <v>WILLEBROEK</v>
      </c>
      <c r="AC78" s="12" t="str">
        <f t="shared" ca="1" si="38"/>
        <v>2830</v>
      </c>
      <c r="AD78" s="12" t="str">
        <f t="shared" ca="1" si="39"/>
        <v>BE</v>
      </c>
      <c r="AH78" s="4" t="str">
        <f t="shared" si="40"/>
        <v>TRUE</v>
      </c>
      <c r="AJ78" s="5">
        <f ca="1">_xlfn.IFNA(VLOOKUP(M78,Beschikbaarheid!C:I,6,FALSE),"")</f>
        <v>0.29166666666666669</v>
      </c>
      <c r="AK78" s="5">
        <f ca="1">_xlfn.IFNA(IF(VLOOKUP(M78,Beschikbaarheid!C:I,7,FALSE)=0,AJ78,VLOOKUP(M78,Beschikbaarheid!C:I,7,FALSE)),"")</f>
        <v>0.29166666666666669</v>
      </c>
      <c r="AL78" s="15" t="str">
        <f>_xlfn.IFNA(IF(VLOOKUP(M78,Table1[[Driver]:[Einde tijd]],8,FALSE)&lt;&gt;"",VLOOKUP(M78,Table1[[Driver]:[Einde tijd]],8,FALSE),""),"")</f>
        <v/>
      </c>
      <c r="AN78" s="6">
        <f>IF(M78&lt;&gt;"",IF(AL78&lt;&gt;"","",VLOOKUP(M78,'Driver sheet'!A:K,10,FALSE)),"")</f>
        <v>0.47916666666666669</v>
      </c>
      <c r="AO78" s="12" t="b">
        <f>IF(VLOOKUP(B78,Beschikbaarheid!B:N,13,FALSE)="ja",TRUE,FALSE)</f>
        <v>1</v>
      </c>
      <c r="AP78" s="8">
        <f t="shared" si="41"/>
        <v>0.33333333333333331</v>
      </c>
      <c r="AR78" s="12">
        <f t="shared" si="42"/>
        <v>30.73</v>
      </c>
      <c r="BE78" s="1">
        <f>_xlfn.IFNA(IF(VLOOKUP(M78,Beschikbaarheid!C:L,10,FALSE)&lt;&gt;"",Beschikbaarheid!$P$12-0.75/24,Beschikbaarheid!$P$12),1/24)</f>
        <v>4.1666666666666664E-2</v>
      </c>
      <c r="BF78" s="1">
        <f>Beschikbaarheid!$P$13</f>
        <v>2.0833333333333332E-2</v>
      </c>
      <c r="BG78" s="1">
        <f>Beschikbaarheid!$P$15</f>
        <v>4.1666666666666664E-2</v>
      </c>
      <c r="BJ78" s="12">
        <f t="shared" ca="1" si="43"/>
        <v>1</v>
      </c>
      <c r="BO78" s="7">
        <v>250</v>
      </c>
      <c r="BP78" s="7">
        <v>100</v>
      </c>
      <c r="BQ78" s="3"/>
      <c r="BV78" s="12">
        <f>_xlfn.IFNA(IF(VLOOKUP(M78,'Driver sheet'!A:I,9,FALSE)&lt;&gt;"",1+(VLOOKUP(M78,'Driver sheet'!A:I,9,FALSE)-3)*Beschikbaarheid!$P$18,1),"")</f>
        <v>1</v>
      </c>
      <c r="BW78" s="12">
        <f t="shared" si="44"/>
        <v>1</v>
      </c>
      <c r="DC78" s="7" t="s">
        <v>86</v>
      </c>
    </row>
    <row r="79" spans="1:107" x14ac:dyDescent="0.25">
      <c r="A79" s="18" t="str">
        <f>IF(B79&lt;&gt;"",_xlfn.IFNA(IF(VLOOKUP(B79,Beschikbaarheid!B:K,10,FALSE)=1,"TRUE","FALSE"),""),"")</f>
        <v>FALSE</v>
      </c>
      <c r="B79" s="10" t="s">
        <v>203</v>
      </c>
      <c r="C79" s="10">
        <v>548</v>
      </c>
      <c r="D79" s="7">
        <v>8</v>
      </c>
      <c r="E79" s="7">
        <v>14000</v>
      </c>
      <c r="F79" s="10" t="str">
        <f ca="1">_xlfn.IFNA(IF(VLOOKUP(B79,Beschikbaarheid!B:M,12,FALSE)&lt;&gt;"",VLOOKUP(B79,Beschikbaarheid!B:M,12,FALSE),""),"")</f>
        <v>DL TRITON</v>
      </c>
      <c r="G79" s="4" t="str">
        <f ca="1">4&amp;"-"&amp;F79</f>
        <v>4-DL TRITON</v>
      </c>
      <c r="H79" s="9">
        <v>1.1060000000000001</v>
      </c>
      <c r="J79" s="9">
        <v>30.73</v>
      </c>
      <c r="K79" s="9" t="s">
        <v>412</v>
      </c>
      <c r="L79" s="9" t="s">
        <v>171</v>
      </c>
      <c r="M79" s="12" t="str">
        <f>_xlfn.IFNA(VLOOKUP(B79,Beschikbaarheid!B:C,2,FALSE)&amp;"","")</f>
        <v>CAMARA MORIDIAN</v>
      </c>
      <c r="N79" s="4" t="str">
        <f>_xlfn.IFNA(IF(VLOOKUP(M79,'Driver sheet'!A:F,6,FALSE)&lt;&gt;0,VLOOKUP(M79,'Driver sheet'!A:F,6,FALSE),""),"")</f>
        <v>Ternat</v>
      </c>
      <c r="O79" s="12">
        <f ca="1">IF(M79&lt;&gt;"",
    IF(OR(B79="1UHJ811", B79="1CYK509", B79="1UHL902"),
        999,
        _xlfn.IFNA(IF(VLOOKUP(M79, Beschikbaarheid!C:F, 4, FALSE)="ADR", 25000, 999), 999)
    ),
"")</f>
        <v>999</v>
      </c>
      <c r="R79" s="12" t="str">
        <f t="shared" ca="1" si="31"/>
        <v>DL TRITON</v>
      </c>
      <c r="S79" s="11" t="str">
        <f t="shared" ca="1" si="27"/>
        <v>SCHOONDONKWEG 6</v>
      </c>
      <c r="T79" s="11" t="str">
        <f t="shared" ca="1" si="28"/>
        <v>WILLEBROEK</v>
      </c>
      <c r="U79" s="7" t="str">
        <f t="shared" ca="1" si="29"/>
        <v>2830</v>
      </c>
      <c r="V79" s="11" t="str">
        <f t="shared" ca="1" si="30"/>
        <v>BE</v>
      </c>
      <c r="W79" s="12" t="str">
        <f t="shared" ca="1" si="32"/>
        <v>SCHOONDONKWEG 6</v>
      </c>
      <c r="X79" s="4" t="str">
        <f t="shared" si="33"/>
        <v>TRUE</v>
      </c>
      <c r="Y79" s="12" t="str">
        <f t="shared" ca="1" si="34"/>
        <v>DL TRITON</v>
      </c>
      <c r="Z79" s="12" t="str">
        <f t="shared" ca="1" si="35"/>
        <v>DL TRITON</v>
      </c>
      <c r="AA79" s="12" t="str">
        <f t="shared" ca="1" si="36"/>
        <v>SCHOONDONKWEG 6</v>
      </c>
      <c r="AB79" s="12" t="str">
        <f t="shared" ca="1" si="37"/>
        <v>WILLEBROEK</v>
      </c>
      <c r="AC79" s="12" t="str">
        <f t="shared" ca="1" si="38"/>
        <v>2830</v>
      </c>
      <c r="AD79" s="12" t="str">
        <f t="shared" ca="1" si="39"/>
        <v>BE</v>
      </c>
      <c r="AH79" s="4" t="str">
        <f t="shared" si="40"/>
        <v>TRUE</v>
      </c>
      <c r="AJ79" s="5">
        <f ca="1">_xlfn.IFNA(VLOOKUP(M79,Beschikbaarheid!C:I,6,FALSE),"")</f>
        <v>0.29166666666666669</v>
      </c>
      <c r="AK79" s="5">
        <f ca="1">_xlfn.IFNA(IF(VLOOKUP(M79,Beschikbaarheid!C:I,7,FALSE)=0,AJ79,VLOOKUP(M79,Beschikbaarheid!C:I,7,FALSE)),"")</f>
        <v>0.29166666666666669</v>
      </c>
      <c r="AL79" s="15" t="str">
        <f>_xlfn.IFNA(IF(VLOOKUP(M79,Table1[[Driver]:[Einde tijd]],8,FALSE)&lt;&gt;"",VLOOKUP(M79,Table1[[Driver]:[Einde tijd]],8,FALSE),""),"")</f>
        <v/>
      </c>
      <c r="AN79" s="6">
        <f>IF(M79&lt;&gt;"",IF(AL79&lt;&gt;"","",VLOOKUP(M79,'Driver sheet'!A:K,10,FALSE)),"")</f>
        <v>0.47916666666666669</v>
      </c>
      <c r="AO79" s="12" t="b">
        <f>IF(VLOOKUP(B79,Beschikbaarheid!B:N,13,FALSE)="ja",TRUE,FALSE)</f>
        <v>1</v>
      </c>
      <c r="AP79" s="8">
        <f t="shared" si="41"/>
        <v>0.33333333333333331</v>
      </c>
      <c r="AR79" s="12">
        <f t="shared" si="42"/>
        <v>30.73</v>
      </c>
      <c r="BE79" s="1">
        <f>_xlfn.IFNA(IF(VLOOKUP(M79,Beschikbaarheid!C:L,10,FALSE)&lt;&gt;"",Beschikbaarheid!$P$12-0.75/24,Beschikbaarheid!$P$12),1/24)</f>
        <v>4.1666666666666664E-2</v>
      </c>
      <c r="BF79" s="1">
        <f>Beschikbaarheid!$P$13</f>
        <v>2.0833333333333332E-2</v>
      </c>
      <c r="BG79" s="1">
        <f>Beschikbaarheid!$P$15</f>
        <v>4.1666666666666664E-2</v>
      </c>
      <c r="BJ79" s="12">
        <f t="shared" ca="1" si="43"/>
        <v>1</v>
      </c>
      <c r="BO79" s="7">
        <v>250</v>
      </c>
      <c r="BP79" s="7">
        <v>100</v>
      </c>
      <c r="BV79" s="12">
        <f>_xlfn.IFNA(IF(VLOOKUP(M79,'Driver sheet'!A:I,9,FALSE)&lt;&gt;"",1+(VLOOKUP(M79,'Driver sheet'!A:I,9,FALSE)-3)*Beschikbaarheid!$P$18,1),"")</f>
        <v>1</v>
      </c>
      <c r="BW79" s="12">
        <f t="shared" si="44"/>
        <v>1</v>
      </c>
      <c r="DC79" s="7" t="s">
        <v>86</v>
      </c>
    </row>
    <row r="80" spans="1:107" x14ac:dyDescent="0.25">
      <c r="A80" s="18" t="str">
        <f>IF(B80&lt;&gt;"",_xlfn.IFNA(IF(VLOOKUP(B80,Beschikbaarheid!B:K,10,FALSE)=1,"TRUE","FALSE"),""),"")</f>
        <v>FALSE</v>
      </c>
      <c r="B80" s="10" t="s">
        <v>204</v>
      </c>
      <c r="C80" s="10">
        <v>549</v>
      </c>
      <c r="D80" s="7">
        <v>8</v>
      </c>
      <c r="E80" s="7">
        <v>14000</v>
      </c>
      <c r="F80" s="10" t="str">
        <f ca="1">_xlfn.IFNA(IF(VLOOKUP(B80,Beschikbaarheid!B:M,12,FALSE)&lt;&gt;"",VLOOKUP(B80,Beschikbaarheid!B:M,12,FALSE),""),"")</f>
        <v>DL TRITON</v>
      </c>
      <c r="G80" s="4" t="str">
        <f ca="1">"4-VERGUNNING BRUGGE"&amp;"-"&amp;F80</f>
        <v>4-VERGUNNING BRUGGE-DL TRITON</v>
      </c>
      <c r="H80" s="9">
        <v>1.1060000000000001</v>
      </c>
      <c r="J80" s="9">
        <v>30.73</v>
      </c>
      <c r="K80" s="9" t="s">
        <v>412</v>
      </c>
      <c r="L80" s="9" t="s">
        <v>171</v>
      </c>
      <c r="M80" s="12" t="str">
        <f>_xlfn.IFNA(VLOOKUP(B80,Beschikbaarheid!B:C,2,FALSE)&amp;"","")</f>
        <v>SELIM AHMED</v>
      </c>
      <c r="N80" s="4" t="str">
        <f>_xlfn.IFNA(IF(VLOOKUP(M80,'Driver sheet'!A:F,6,FALSE)&lt;&gt;0,VLOOKUP(M80,'Driver sheet'!A:F,6,FALSE),""),"")</f>
        <v>Brugge</v>
      </c>
      <c r="O80" s="12">
        <f ca="1">IF(M80&lt;&gt;"",
    IF(OR(B80="1UHJ811", B80="1CYK509", B80="1UHL902"),
        999,
        _xlfn.IFNA(IF(VLOOKUP(M80, Beschikbaarheid!C:F, 4, FALSE)="ADR", 25000, 999), 999)
    ),
"")</f>
        <v>999</v>
      </c>
      <c r="R80" s="12" t="str">
        <f t="shared" ca="1" si="31"/>
        <v>DL TRITON</v>
      </c>
      <c r="S80" s="11" t="str">
        <f t="shared" ca="1" si="27"/>
        <v>SCHOONDONKWEG 6</v>
      </c>
      <c r="T80" s="11" t="str">
        <f t="shared" ca="1" si="28"/>
        <v>WILLEBROEK</v>
      </c>
      <c r="U80" s="7" t="str">
        <f t="shared" ca="1" si="29"/>
        <v>2830</v>
      </c>
      <c r="V80" s="11" t="str">
        <f t="shared" ca="1" si="30"/>
        <v>BE</v>
      </c>
      <c r="W80" s="12" t="str">
        <f t="shared" ca="1" si="32"/>
        <v>SCHOONDONKWEG 6</v>
      </c>
      <c r="X80" s="4" t="str">
        <f t="shared" si="33"/>
        <v>TRUE</v>
      </c>
      <c r="Y80" s="12" t="str">
        <f t="shared" ca="1" si="34"/>
        <v>DL TRITON</v>
      </c>
      <c r="Z80" s="12" t="str">
        <f t="shared" ca="1" si="35"/>
        <v>DL TRITON</v>
      </c>
      <c r="AA80" s="12" t="str">
        <f t="shared" ca="1" si="36"/>
        <v>SCHOONDONKWEG 6</v>
      </c>
      <c r="AB80" s="12" t="str">
        <f t="shared" ca="1" si="37"/>
        <v>WILLEBROEK</v>
      </c>
      <c r="AC80" s="12" t="str">
        <f t="shared" ca="1" si="38"/>
        <v>2830</v>
      </c>
      <c r="AD80" s="12" t="str">
        <f t="shared" ca="1" si="39"/>
        <v>BE</v>
      </c>
      <c r="AH80" s="4" t="str">
        <f t="shared" si="40"/>
        <v>TRUE</v>
      </c>
      <c r="AJ80" s="5">
        <f ca="1">_xlfn.IFNA(VLOOKUP(M80,Beschikbaarheid!C:I,6,FALSE),"")</f>
        <v>0.25</v>
      </c>
      <c r="AK80" s="5">
        <f ca="1">_xlfn.IFNA(IF(VLOOKUP(M80,Beschikbaarheid!C:I,7,FALSE)=0,AJ80,VLOOKUP(M80,Beschikbaarheid!C:I,7,FALSE)),"")</f>
        <v>0.25</v>
      </c>
      <c r="AL80" s="15" t="str">
        <f>_xlfn.IFNA(IF(VLOOKUP(M80,Table1[[Driver]:[Einde tijd]],8,FALSE)&lt;&gt;"",VLOOKUP(M80,Table1[[Driver]:[Einde tijd]],8,FALSE),""),"")</f>
        <v/>
      </c>
      <c r="AN80" s="6">
        <f>IF(M80&lt;&gt;"",IF(AL80&lt;&gt;"","",VLOOKUP(M80,'Driver sheet'!A:K,10,FALSE)),"")</f>
        <v>0.47916666666666669</v>
      </c>
      <c r="AO80" s="12" t="b">
        <f>IF(VLOOKUP(B80,Beschikbaarheid!B:N,13,FALSE)="ja",TRUE,FALSE)</f>
        <v>1</v>
      </c>
      <c r="AP80" s="8">
        <f t="shared" si="41"/>
        <v>0.33333333333333331</v>
      </c>
      <c r="AR80" s="12">
        <f t="shared" si="42"/>
        <v>30.73</v>
      </c>
      <c r="BE80" s="1">
        <f>_xlfn.IFNA(IF(VLOOKUP(M80,Beschikbaarheid!C:L,10,FALSE)&lt;&gt;"",Beschikbaarheid!$P$12-0.75/24,Beschikbaarheid!$P$12),1/24)</f>
        <v>4.1666666666666664E-2</v>
      </c>
      <c r="BF80" s="1">
        <f>Beschikbaarheid!$P$13</f>
        <v>2.0833333333333332E-2</v>
      </c>
      <c r="BG80" s="1">
        <f>Beschikbaarheid!$P$15</f>
        <v>4.1666666666666664E-2</v>
      </c>
      <c r="BJ80" s="12">
        <f t="shared" ca="1" si="43"/>
        <v>1</v>
      </c>
      <c r="BO80" s="7">
        <v>250</v>
      </c>
      <c r="BP80" s="7">
        <v>100</v>
      </c>
      <c r="BV80" s="12">
        <f>_xlfn.IFNA(IF(VLOOKUP(M80,'Driver sheet'!A:I,9,FALSE)&lt;&gt;"",1+(VLOOKUP(M80,'Driver sheet'!A:I,9,FALSE)-3)*Beschikbaarheid!$P$18,1),"")</f>
        <v>1</v>
      </c>
      <c r="BW80" s="12">
        <f t="shared" si="44"/>
        <v>1</v>
      </c>
      <c r="DC80" s="7" t="s">
        <v>86</v>
      </c>
    </row>
    <row r="81" spans="1:107" x14ac:dyDescent="0.25">
      <c r="A81" s="18" t="str">
        <f>IF(B81&lt;&gt;"",_xlfn.IFNA(IF(VLOOKUP(B81,Beschikbaarheid!B:K,10,FALSE)=1,"TRUE","FALSE"),""),"")</f>
        <v>FALSE</v>
      </c>
      <c r="B81" s="10" t="s">
        <v>205</v>
      </c>
      <c r="C81" s="10">
        <v>550</v>
      </c>
      <c r="D81" s="7">
        <v>8</v>
      </c>
      <c r="E81" s="7">
        <v>13500</v>
      </c>
      <c r="F81" s="10" t="str">
        <f ca="1">_xlfn.IFNA(IF(VLOOKUP(B81,Beschikbaarheid!B:M,12,FALSE)&lt;&gt;"",VLOOKUP(B81,Beschikbaarheid!B:M,12,FALSE),""),"")</f>
        <v>DL TRITON</v>
      </c>
      <c r="G81" s="4" t="str">
        <f t="shared" ref="G81:G112" ca="1" si="45">4&amp;"-"&amp;F81</f>
        <v>4-DL TRITON</v>
      </c>
      <c r="H81" s="9">
        <v>1.1060000000000001</v>
      </c>
      <c r="J81" s="9">
        <v>30.73</v>
      </c>
      <c r="K81" s="9" t="s">
        <v>412</v>
      </c>
      <c r="L81" s="9" t="s">
        <v>171</v>
      </c>
      <c r="M81" s="12" t="str">
        <f>_xlfn.IFNA(VLOOKUP(B81,Beschikbaarheid!B:C,2,FALSE)&amp;"","")</f>
        <v>DIAMBOMBA CHRISTIAN</v>
      </c>
      <c r="N81" s="4" t="str">
        <f>_xlfn.IFNA(IF(VLOOKUP(M81,'Driver sheet'!A:F,6,FALSE)&lt;&gt;0,VLOOKUP(M81,'Driver sheet'!A:F,6,FALSE),""),"")</f>
        <v/>
      </c>
      <c r="O81" s="12">
        <f ca="1">IF(M81&lt;&gt;"",
    IF(OR(B81="1UHJ811", B81="1CYK509", B81="1UHL902"),
        999,
        _xlfn.IFNA(IF(VLOOKUP(M81, Beschikbaarheid!C:F, 4, FALSE)="ADR", 25000, 999), 999)
    ),
"")</f>
        <v>999</v>
      </c>
      <c r="R81" s="12" t="str">
        <f t="shared" ca="1" si="31"/>
        <v>DL TRITON</v>
      </c>
      <c r="S81" s="11" t="str">
        <f t="shared" ca="1" si="27"/>
        <v>SCHOONDONKWEG 6</v>
      </c>
      <c r="T81" s="11" t="str">
        <f t="shared" ca="1" si="28"/>
        <v>WILLEBROEK</v>
      </c>
      <c r="U81" s="7" t="str">
        <f t="shared" ca="1" si="29"/>
        <v>2830</v>
      </c>
      <c r="V81" s="11" t="str">
        <f t="shared" ca="1" si="30"/>
        <v>BE</v>
      </c>
      <c r="W81" s="12" t="str">
        <f t="shared" ca="1" si="32"/>
        <v>SCHOONDONKWEG 6</v>
      </c>
      <c r="X81" s="4" t="str">
        <f t="shared" si="33"/>
        <v>TRUE</v>
      </c>
      <c r="Y81" s="12" t="str">
        <f t="shared" ca="1" si="34"/>
        <v>DL TRITON</v>
      </c>
      <c r="Z81" s="12" t="str">
        <f t="shared" ca="1" si="35"/>
        <v>DL TRITON</v>
      </c>
      <c r="AA81" s="12" t="str">
        <f t="shared" ca="1" si="36"/>
        <v>SCHOONDONKWEG 6</v>
      </c>
      <c r="AB81" s="12" t="str">
        <f t="shared" ca="1" si="37"/>
        <v>WILLEBROEK</v>
      </c>
      <c r="AC81" s="12" t="str">
        <f t="shared" ca="1" si="38"/>
        <v>2830</v>
      </c>
      <c r="AD81" s="12" t="str">
        <f t="shared" ca="1" si="39"/>
        <v>BE</v>
      </c>
      <c r="AH81" s="4" t="str">
        <f t="shared" si="40"/>
        <v>TRUE</v>
      </c>
      <c r="AJ81" s="5">
        <f ca="1">_xlfn.IFNA(VLOOKUP(M81,Beschikbaarheid!C:I,6,FALSE),"")</f>
        <v>0.25</v>
      </c>
      <c r="AK81" s="5">
        <f ca="1">_xlfn.IFNA(IF(VLOOKUP(M81,Beschikbaarheid!C:I,7,FALSE)=0,AJ81,VLOOKUP(M81,Beschikbaarheid!C:I,7,FALSE)),"")</f>
        <v>0.25</v>
      </c>
      <c r="AL81" s="15" t="str">
        <f>_xlfn.IFNA(IF(VLOOKUP(M81,Table1[[Driver]:[Einde tijd]],8,FALSE)&lt;&gt;"",VLOOKUP(M81,Table1[[Driver]:[Einde tijd]],8,FALSE),""),"")</f>
        <v/>
      </c>
      <c r="AN81" s="6">
        <f>IF(M81&lt;&gt;"",IF(AL81&lt;&gt;"","",VLOOKUP(M81,'Driver sheet'!A:K,10,FALSE)),"")</f>
        <v>0.47916666666666669</v>
      </c>
      <c r="AO81" s="12" t="b">
        <f>IF(VLOOKUP(B81,Beschikbaarheid!B:N,13,FALSE)="ja",TRUE,FALSE)</f>
        <v>1</v>
      </c>
      <c r="AP81" s="8">
        <f t="shared" si="41"/>
        <v>0.33333333333333331</v>
      </c>
      <c r="AR81" s="12">
        <f t="shared" si="42"/>
        <v>30.73</v>
      </c>
      <c r="BE81" s="1">
        <f>_xlfn.IFNA(IF(VLOOKUP(M81,Beschikbaarheid!C:L,10,FALSE)&lt;&gt;"",Beschikbaarheid!$P$12-0.75/24,Beschikbaarheid!$P$12),1/24)</f>
        <v>4.1666666666666664E-2</v>
      </c>
      <c r="BF81" s="1">
        <f>Beschikbaarheid!$P$13</f>
        <v>2.0833333333333332E-2</v>
      </c>
      <c r="BG81" s="1">
        <f>Beschikbaarheid!$P$15</f>
        <v>4.1666666666666664E-2</v>
      </c>
      <c r="BJ81" s="12">
        <f t="shared" ca="1" si="43"/>
        <v>1</v>
      </c>
      <c r="BO81" s="7">
        <v>250</v>
      </c>
      <c r="BP81" s="7">
        <v>100</v>
      </c>
      <c r="BV81" s="12">
        <f>_xlfn.IFNA(IF(VLOOKUP(M81,'Driver sheet'!A:I,9,FALSE)&lt;&gt;"",1+(VLOOKUP(M81,'Driver sheet'!A:I,9,FALSE)-3)*Beschikbaarheid!$P$18,1),"")</f>
        <v>1</v>
      </c>
      <c r="BW81" s="12">
        <f t="shared" si="44"/>
        <v>1</v>
      </c>
      <c r="DC81" s="7" t="s">
        <v>86</v>
      </c>
    </row>
    <row r="82" spans="1:107" x14ac:dyDescent="0.25">
      <c r="A82" s="18" t="str">
        <f>IF(B82&lt;&gt;"",_xlfn.IFNA(IF(VLOOKUP(B82,Beschikbaarheid!B:K,10,FALSE)=1,"TRUE","FALSE"),""),"")</f>
        <v>FALSE</v>
      </c>
      <c r="B82" s="10" t="s">
        <v>206</v>
      </c>
      <c r="C82" s="10">
        <v>551</v>
      </c>
      <c r="D82" s="7">
        <v>8</v>
      </c>
      <c r="E82" s="7">
        <v>13500</v>
      </c>
      <c r="F82" s="10" t="str">
        <f ca="1">_xlfn.IFNA(IF(VLOOKUP(B82,Beschikbaarheid!B:M,12,FALSE)&lt;&gt;"",VLOOKUP(B82,Beschikbaarheid!B:M,12,FALSE),""),"")</f>
        <v>DL TRITON</v>
      </c>
      <c r="G82" s="4" t="str">
        <f t="shared" ca="1" si="45"/>
        <v>4-DL TRITON</v>
      </c>
      <c r="H82" s="9">
        <v>1.1060000000000001</v>
      </c>
      <c r="J82" s="9">
        <v>30.73</v>
      </c>
      <c r="K82" s="9" t="s">
        <v>412</v>
      </c>
      <c r="L82" s="9" t="s">
        <v>171</v>
      </c>
      <c r="M82" s="12" t="str">
        <f>_xlfn.IFNA(VLOOKUP(B82,Beschikbaarheid!B:C,2,FALSE)&amp;"","")</f>
        <v>OHANJANYAN GRIGOR</v>
      </c>
      <c r="N82" s="4" t="str">
        <f>_xlfn.IFNA(IF(VLOOKUP(M82,'Driver sheet'!A:F,6,FALSE)&lt;&gt;0,VLOOKUP(M82,'Driver sheet'!A:F,6,FALSE),""),"")</f>
        <v>Kortrijk-Roeselare-Ieper</v>
      </c>
      <c r="O82" s="12">
        <f ca="1">IF(M82&lt;&gt;"",
    IF(OR(B82="1UHJ811", B82="1CYK509", B82="1UHL902"),
        999,
        _xlfn.IFNA(IF(VLOOKUP(M82, Beschikbaarheid!C:F, 4, FALSE)="ADR", 25000, 999), 999)
    ),
"")</f>
        <v>999</v>
      </c>
      <c r="R82" s="12" t="str">
        <f t="shared" ca="1" si="31"/>
        <v>DL TRITON</v>
      </c>
      <c r="S82" s="11" t="str">
        <f t="shared" ca="1" si="27"/>
        <v>SCHOONDONKWEG 6</v>
      </c>
      <c r="T82" s="11" t="str">
        <f t="shared" ca="1" si="28"/>
        <v>WILLEBROEK</v>
      </c>
      <c r="U82" s="7" t="str">
        <f t="shared" ca="1" si="29"/>
        <v>2830</v>
      </c>
      <c r="V82" s="11" t="str">
        <f t="shared" ca="1" si="30"/>
        <v>BE</v>
      </c>
      <c r="W82" s="12" t="str">
        <f t="shared" ca="1" si="32"/>
        <v>SCHOONDONKWEG 6</v>
      </c>
      <c r="X82" s="4" t="str">
        <f t="shared" si="33"/>
        <v>TRUE</v>
      </c>
      <c r="Y82" s="12" t="str">
        <f t="shared" ca="1" si="34"/>
        <v>DL TRITON</v>
      </c>
      <c r="Z82" s="12" t="str">
        <f t="shared" ca="1" si="35"/>
        <v>DL TRITON</v>
      </c>
      <c r="AA82" s="12" t="str">
        <f t="shared" ca="1" si="36"/>
        <v>SCHOONDONKWEG 6</v>
      </c>
      <c r="AB82" s="12" t="str">
        <f t="shared" ca="1" si="37"/>
        <v>WILLEBROEK</v>
      </c>
      <c r="AC82" s="12" t="str">
        <f t="shared" ca="1" si="38"/>
        <v>2830</v>
      </c>
      <c r="AD82" s="12" t="str">
        <f t="shared" ca="1" si="39"/>
        <v>BE</v>
      </c>
      <c r="AH82" s="4" t="str">
        <f t="shared" si="40"/>
        <v>TRUE</v>
      </c>
      <c r="AJ82" s="5">
        <f ca="1">_xlfn.IFNA(VLOOKUP(M82,Beschikbaarheid!C:I,6,FALSE),"")</f>
        <v>0.25</v>
      </c>
      <c r="AK82" s="5">
        <f ca="1">_xlfn.IFNA(IF(VLOOKUP(M82,Beschikbaarheid!C:I,7,FALSE)=0,AJ82,VLOOKUP(M82,Beschikbaarheid!C:I,7,FALSE)),"")</f>
        <v>0.25</v>
      </c>
      <c r="AL82" s="15" t="str">
        <f>_xlfn.IFNA(IF(VLOOKUP(M82,Table1[[Driver]:[Einde tijd]],8,FALSE)&lt;&gt;"",VLOOKUP(M82,Table1[[Driver]:[Einde tijd]],8,FALSE),""),"")</f>
        <v/>
      </c>
      <c r="AN82" s="6">
        <f>IF(M82&lt;&gt;"",IF(AL82&lt;&gt;"","",VLOOKUP(M82,'Driver sheet'!A:K,10,FALSE)),"")</f>
        <v>0.47916666666666669</v>
      </c>
      <c r="AO82" s="12" t="b">
        <f>IF(VLOOKUP(B82,Beschikbaarheid!B:N,13,FALSE)="ja",TRUE,FALSE)</f>
        <v>1</v>
      </c>
      <c r="AP82" s="8">
        <f t="shared" si="41"/>
        <v>0.33333333333333331</v>
      </c>
      <c r="AR82" s="12">
        <f t="shared" si="42"/>
        <v>30.73</v>
      </c>
      <c r="BE82" s="1">
        <f>_xlfn.IFNA(IF(VLOOKUP(M82,Beschikbaarheid!C:L,10,FALSE)&lt;&gt;"",Beschikbaarheid!$P$12-0.75/24,Beschikbaarheid!$P$12),1/24)</f>
        <v>4.1666666666666664E-2</v>
      </c>
      <c r="BF82" s="1">
        <f>Beschikbaarheid!$P$13</f>
        <v>2.0833333333333332E-2</v>
      </c>
      <c r="BG82" s="1">
        <f>Beschikbaarheid!$P$15</f>
        <v>4.1666666666666664E-2</v>
      </c>
      <c r="BJ82" s="12">
        <f t="shared" ca="1" si="43"/>
        <v>1</v>
      </c>
      <c r="BO82" s="7">
        <v>250</v>
      </c>
      <c r="BP82" s="7">
        <v>100</v>
      </c>
      <c r="BV82" s="12">
        <f>_xlfn.IFNA(IF(VLOOKUP(M82,'Driver sheet'!A:I,9,FALSE)&lt;&gt;"",1+(VLOOKUP(M82,'Driver sheet'!A:I,9,FALSE)-3)*Beschikbaarheid!$P$18,1),"")</f>
        <v>1.05</v>
      </c>
      <c r="BW82" s="12">
        <f t="shared" si="44"/>
        <v>1.05</v>
      </c>
      <c r="DC82" s="7" t="s">
        <v>86</v>
      </c>
    </row>
    <row r="83" spans="1:107" x14ac:dyDescent="0.25">
      <c r="A83" s="18" t="str">
        <f>IF(B83&lt;&gt;"",_xlfn.IFNA(IF(VLOOKUP(B83,Beschikbaarheid!B:K,10,FALSE)=1,"TRUE","FALSE"),""),"")</f>
        <v>FALSE</v>
      </c>
      <c r="B83" s="10" t="s">
        <v>207</v>
      </c>
      <c r="C83" s="10">
        <v>552</v>
      </c>
      <c r="D83" s="7">
        <v>7.2</v>
      </c>
      <c r="E83" s="7">
        <v>9000</v>
      </c>
      <c r="F83" s="10" t="str">
        <f ca="1">_xlfn.IFNA(IF(VLOOKUP(B83,Beschikbaarheid!B:M,12,FALSE)&lt;&gt;"",VLOOKUP(B83,Beschikbaarheid!B:M,12,FALSE),""),"")</f>
        <v>DL TRITON</v>
      </c>
      <c r="G83" s="4" t="str">
        <f t="shared" ca="1" si="45"/>
        <v>4-DL TRITON</v>
      </c>
      <c r="H83" s="9">
        <v>1.1060000000000001</v>
      </c>
      <c r="J83" s="9">
        <v>30.73</v>
      </c>
      <c r="K83" s="9" t="s">
        <v>412</v>
      </c>
      <c r="L83" s="9" t="s">
        <v>171</v>
      </c>
      <c r="M83" s="12" t="str">
        <f>_xlfn.IFNA(VLOOKUP(B83,Beschikbaarheid!B:C,2,FALSE)&amp;"","")</f>
        <v>MINDRU ION</v>
      </c>
      <c r="N83" s="4" t="str">
        <f>_xlfn.IFNA(IF(VLOOKUP(M83,'Driver sheet'!A:F,6,FALSE)&lt;&gt;0,VLOOKUP(M83,'Driver sheet'!A:F,6,FALSE),""),"")</f>
        <v>Kust-Brugge-Gent-Vilvoorde-Halle</v>
      </c>
      <c r="O83" s="12">
        <f ca="1">IF(M83&lt;&gt;"",
    IF(OR(B83="1UHJ811", B83="1CYK509", B83="1UHL902"),
        999,
        _xlfn.IFNA(IF(VLOOKUP(M83, Beschikbaarheid!C:F, 4, FALSE)="ADR", 25000, 999), 999)
    ),
"")</f>
        <v>999</v>
      </c>
      <c r="R83" s="12" t="str">
        <f t="shared" ca="1" si="31"/>
        <v>DL TRITON</v>
      </c>
      <c r="S83" s="11" t="str">
        <f t="shared" ca="1" si="27"/>
        <v>SCHOONDONKWEG 6</v>
      </c>
      <c r="T83" s="11" t="str">
        <f t="shared" ca="1" si="28"/>
        <v>WILLEBROEK</v>
      </c>
      <c r="U83" s="7" t="str">
        <f t="shared" ca="1" si="29"/>
        <v>2830</v>
      </c>
      <c r="V83" s="11" t="str">
        <f t="shared" ca="1" si="30"/>
        <v>BE</v>
      </c>
      <c r="W83" s="12" t="str">
        <f t="shared" ca="1" si="32"/>
        <v>SCHOONDONKWEG 6</v>
      </c>
      <c r="X83" s="4" t="str">
        <f t="shared" si="33"/>
        <v>TRUE</v>
      </c>
      <c r="Y83" s="12" t="str">
        <f t="shared" ca="1" si="34"/>
        <v>DL TRITON</v>
      </c>
      <c r="Z83" s="12" t="str">
        <f t="shared" ca="1" si="35"/>
        <v>DL TRITON</v>
      </c>
      <c r="AA83" s="12" t="str">
        <f t="shared" ca="1" si="36"/>
        <v>SCHOONDONKWEG 6</v>
      </c>
      <c r="AB83" s="12" t="str">
        <f t="shared" ca="1" si="37"/>
        <v>WILLEBROEK</v>
      </c>
      <c r="AC83" s="12" t="str">
        <f t="shared" ca="1" si="38"/>
        <v>2830</v>
      </c>
      <c r="AD83" s="12" t="str">
        <f t="shared" ca="1" si="39"/>
        <v>BE</v>
      </c>
      <c r="AH83" s="4" t="str">
        <f t="shared" si="40"/>
        <v>TRUE</v>
      </c>
      <c r="AJ83" s="5">
        <f ca="1">_xlfn.IFNA(VLOOKUP(M83,Beschikbaarheid!C:I,6,FALSE),"")</f>
        <v>0.25</v>
      </c>
      <c r="AK83" s="5">
        <f ca="1">_xlfn.IFNA(IF(VLOOKUP(M83,Beschikbaarheid!C:I,7,FALSE)=0,AJ83,VLOOKUP(M83,Beschikbaarheid!C:I,7,FALSE)),"")</f>
        <v>0.25</v>
      </c>
      <c r="AL83" s="15" t="str">
        <f>_xlfn.IFNA(IF(VLOOKUP(M83,Table1[[Driver]:[Einde tijd]],8,FALSE)&lt;&gt;"",VLOOKUP(M83,Table1[[Driver]:[Einde tijd]],8,FALSE),""),"")</f>
        <v/>
      </c>
      <c r="AN83" s="6">
        <f>IF(M83&lt;&gt;"",IF(AL83&lt;&gt;"","",VLOOKUP(M83,'Driver sheet'!A:K,10,FALSE)),"")</f>
        <v>0.47916666666666669</v>
      </c>
      <c r="AO83" s="12" t="b">
        <f>IF(VLOOKUP(B83,Beschikbaarheid!B:N,13,FALSE)="ja",TRUE,FALSE)</f>
        <v>1</v>
      </c>
      <c r="AP83" s="8">
        <f t="shared" si="41"/>
        <v>0.33333333333333331</v>
      </c>
      <c r="AR83" s="12">
        <f t="shared" si="42"/>
        <v>30.73</v>
      </c>
      <c r="BE83" s="1">
        <f>_xlfn.IFNA(IF(VLOOKUP(M83,Beschikbaarheid!C:L,10,FALSE)&lt;&gt;"",Beschikbaarheid!$P$12-0.75/24,Beschikbaarheid!$P$12),1/24)</f>
        <v>4.1666666666666664E-2</v>
      </c>
      <c r="BF83" s="1">
        <f>Beschikbaarheid!$P$13</f>
        <v>2.0833333333333332E-2</v>
      </c>
      <c r="BG83" s="1">
        <f>Beschikbaarheid!$P$15</f>
        <v>4.1666666666666664E-2</v>
      </c>
      <c r="BJ83" s="12">
        <f t="shared" ca="1" si="43"/>
        <v>1</v>
      </c>
      <c r="BO83" s="7">
        <v>250</v>
      </c>
      <c r="BP83" s="7">
        <v>100</v>
      </c>
      <c r="BV83" s="12">
        <f>_xlfn.IFNA(IF(VLOOKUP(M83,'Driver sheet'!A:I,9,FALSE)&lt;&gt;"",1+(VLOOKUP(M83,'Driver sheet'!A:I,9,FALSE)-3)*Beschikbaarheid!$P$18,1),"")</f>
        <v>1</v>
      </c>
      <c r="BW83" s="12">
        <f t="shared" si="44"/>
        <v>1</v>
      </c>
      <c r="DC83" s="7" t="s">
        <v>86</v>
      </c>
    </row>
    <row r="84" spans="1:107" x14ac:dyDescent="0.25">
      <c r="A84" s="18" t="str">
        <f>IF(B84&lt;&gt;"",_xlfn.IFNA(IF(VLOOKUP(B84,Beschikbaarheid!B:K,10,FALSE)=1,"TRUE","FALSE"),""),"")</f>
        <v>FALSE</v>
      </c>
      <c r="B84" s="10" t="s">
        <v>208</v>
      </c>
      <c r="C84" s="10">
        <v>553</v>
      </c>
      <c r="D84" s="7">
        <v>7.6</v>
      </c>
      <c r="E84" s="7">
        <v>13500</v>
      </c>
      <c r="F84" s="10" t="str">
        <f ca="1">_xlfn.IFNA(IF(VLOOKUP(B84,Beschikbaarheid!B:M,12,FALSE)&lt;&gt;"",VLOOKUP(B84,Beschikbaarheid!B:M,12,FALSE),""),"")</f>
        <v>DL TRITON</v>
      </c>
      <c r="G84" s="4" t="str">
        <f t="shared" ca="1" si="45"/>
        <v>4-DL TRITON</v>
      </c>
      <c r="H84" s="9">
        <v>1.1060000000000001</v>
      </c>
      <c r="J84" s="9">
        <v>30.73</v>
      </c>
      <c r="K84" s="9" t="s">
        <v>410</v>
      </c>
      <c r="L84" s="9" t="s">
        <v>171</v>
      </c>
      <c r="M84" s="12" t="str">
        <f>_xlfn.IFNA(VLOOKUP(B84,Beschikbaarheid!B:C,2,FALSE)&amp;"","")</f>
        <v/>
      </c>
      <c r="N84" s="4" t="str">
        <f>_xlfn.IFNA(IF(VLOOKUP(M84,'Driver sheet'!A:F,6,FALSE)&lt;&gt;0,VLOOKUP(M84,'Driver sheet'!A:F,6,FALSE),""),"")</f>
        <v/>
      </c>
      <c r="O84" s="12" t="str">
        <f>IF(M84&lt;&gt;"",
    IF(OR(B84="1UHJ811", B84="1CYK509", B84="1UHL902"),
        999,
        _xlfn.IFNA(IF(VLOOKUP(M84, Beschikbaarheid!C:F, 4, FALSE)="ADR", 25000, 999), 999)
    ),
"")</f>
        <v/>
      </c>
      <c r="R84" s="12" t="str">
        <f t="shared" ca="1" si="31"/>
        <v>DL TRITON</v>
      </c>
      <c r="S84" s="11" t="str">
        <f t="shared" ca="1" si="27"/>
        <v>SCHOONDONKWEG 6</v>
      </c>
      <c r="T84" s="11" t="str">
        <f t="shared" ca="1" si="28"/>
        <v>WILLEBROEK</v>
      </c>
      <c r="U84" s="7" t="str">
        <f t="shared" ca="1" si="29"/>
        <v>2830</v>
      </c>
      <c r="V84" s="11" t="str">
        <f t="shared" ca="1" si="30"/>
        <v>BE</v>
      </c>
      <c r="W84" s="12" t="str">
        <f t="shared" ca="1" si="32"/>
        <v>SCHOONDONKWEG 6</v>
      </c>
      <c r="X84" s="4" t="str">
        <f t="shared" si="33"/>
        <v>TRUE</v>
      </c>
      <c r="Y84" s="12" t="str">
        <f t="shared" ca="1" si="34"/>
        <v>DL TRITON</v>
      </c>
      <c r="Z84" s="12" t="str">
        <f t="shared" ca="1" si="35"/>
        <v>DL TRITON</v>
      </c>
      <c r="AA84" s="12" t="str">
        <f t="shared" ca="1" si="36"/>
        <v>SCHOONDONKWEG 6</v>
      </c>
      <c r="AB84" s="12" t="str">
        <f t="shared" ca="1" si="37"/>
        <v>WILLEBROEK</v>
      </c>
      <c r="AC84" s="12" t="str">
        <f t="shared" ca="1" si="38"/>
        <v>2830</v>
      </c>
      <c r="AD84" s="12" t="str">
        <f t="shared" ca="1" si="39"/>
        <v>BE</v>
      </c>
      <c r="AH84" s="4" t="str">
        <f t="shared" si="40"/>
        <v>TRUE</v>
      </c>
      <c r="AJ84" s="5" t="str">
        <f>_xlfn.IFNA(VLOOKUP(M84,Beschikbaarheid!C:I,6,FALSE),"")</f>
        <v/>
      </c>
      <c r="AK84" s="5" t="str">
        <f>_xlfn.IFNA(IF(VLOOKUP(M84,Beschikbaarheid!C:I,7,FALSE)=0,AJ84,VLOOKUP(M84,Beschikbaarheid!C:I,7,FALSE)),"")</f>
        <v/>
      </c>
      <c r="AL84" s="15" t="str">
        <f>_xlfn.IFNA(IF(VLOOKUP(M84,Table1[[Driver]:[Einde tijd]],8,FALSE)&lt;&gt;"",VLOOKUP(M84,Table1[[Driver]:[Einde tijd]],8,FALSE),""),"")</f>
        <v/>
      </c>
      <c r="AN84" s="6" t="str">
        <f>IF(M84&lt;&gt;"",IF(AL84&lt;&gt;"","",VLOOKUP(M84,'Driver sheet'!A:K,10,FALSE)),"")</f>
        <v/>
      </c>
      <c r="AO84" s="12" t="b">
        <f>IF(VLOOKUP(B84,Beschikbaarheid!B:N,13,FALSE)="ja",TRUE,FALSE)</f>
        <v>1</v>
      </c>
      <c r="AP84" s="8">
        <f t="shared" si="41"/>
        <v>0.33333333333333331</v>
      </c>
      <c r="AR84" s="12">
        <f t="shared" si="42"/>
        <v>30.73</v>
      </c>
      <c r="BE84" s="1">
        <f>_xlfn.IFNA(IF(VLOOKUP(M84,Beschikbaarheid!C:L,10,FALSE)&lt;&gt;"",Beschikbaarheid!$P$12-0.75/24,Beschikbaarheid!$P$12),1/24)</f>
        <v>4.1666666666666664E-2</v>
      </c>
      <c r="BF84" s="1">
        <f>Beschikbaarheid!$P$13</f>
        <v>2.0833333333333332E-2</v>
      </c>
      <c r="BG84" s="1">
        <f>Beschikbaarheid!$P$15</f>
        <v>4.1666666666666664E-2</v>
      </c>
      <c r="BJ84" s="12">
        <f t="shared" ca="1" si="43"/>
        <v>1</v>
      </c>
      <c r="BO84" s="7">
        <v>250</v>
      </c>
      <c r="BP84" s="7">
        <v>100</v>
      </c>
      <c r="BV84" s="12" t="str">
        <f>_xlfn.IFNA(IF(VLOOKUP(M84,'Driver sheet'!A:I,9,FALSE)&lt;&gt;"",1+(VLOOKUP(M84,'Driver sheet'!A:I,9,FALSE)-3)*Beschikbaarheid!$P$18,1),"")</f>
        <v/>
      </c>
      <c r="BW84" s="12" t="str">
        <f t="shared" si="44"/>
        <v/>
      </c>
      <c r="DC84" s="7" t="s">
        <v>86</v>
      </c>
    </row>
    <row r="85" spans="1:107" x14ac:dyDescent="0.25">
      <c r="A85" s="18" t="str">
        <f>IF(B85&lt;&gt;"",_xlfn.IFNA(IF(VLOOKUP(B85,Beschikbaarheid!B:K,10,FALSE)=1,"TRUE","FALSE"),""),"")</f>
        <v>FALSE</v>
      </c>
      <c r="B85" s="10" t="s">
        <v>209</v>
      </c>
      <c r="C85" s="10">
        <v>554</v>
      </c>
      <c r="D85" s="7">
        <v>7.6</v>
      </c>
      <c r="E85" s="7">
        <v>13500</v>
      </c>
      <c r="F85" s="10" t="str">
        <f ca="1">_xlfn.IFNA(IF(VLOOKUP(B85,Beschikbaarheid!B:M,12,FALSE)&lt;&gt;"",VLOOKUP(B85,Beschikbaarheid!B:M,12,FALSE),""),"")</f>
        <v>DL TRITON</v>
      </c>
      <c r="G85" s="4" t="str">
        <f t="shared" ca="1" si="45"/>
        <v>4-DL TRITON</v>
      </c>
      <c r="H85" s="9">
        <v>1.1060000000000001</v>
      </c>
      <c r="J85" s="9">
        <v>30.73</v>
      </c>
      <c r="K85" s="9" t="s">
        <v>410</v>
      </c>
      <c r="L85" s="9" t="s">
        <v>171</v>
      </c>
      <c r="M85" s="12" t="str">
        <f>_xlfn.IFNA(VLOOKUP(B85,Beschikbaarheid!B:C,2,FALSE)&amp;"","")</f>
        <v>NITCHEN NOUGOUADI JEAN</v>
      </c>
      <c r="N85" s="4" t="str">
        <f>_xlfn.IFNA(IF(VLOOKUP(M85,'Driver sheet'!A:F,6,FALSE)&lt;&gt;0,VLOOKUP(M85,'Driver sheet'!A:F,6,FALSE),""),"")</f>
        <v/>
      </c>
      <c r="O85" s="12">
        <f ca="1">IF(M85&lt;&gt;"",
    IF(OR(B85="1UHJ811", B85="1CYK509", B85="1UHL902"),
        999,
        _xlfn.IFNA(IF(VLOOKUP(M85, Beschikbaarheid!C:F, 4, FALSE)="ADR", 25000, 999), 999)
    ),
"")</f>
        <v>25000</v>
      </c>
      <c r="R85" s="12" t="str">
        <f t="shared" ca="1" si="31"/>
        <v>DL TRITON</v>
      </c>
      <c r="S85" s="11" t="str">
        <f t="shared" ca="1" si="27"/>
        <v>SCHOONDONKWEG 6</v>
      </c>
      <c r="T85" s="11" t="str">
        <f t="shared" ca="1" si="28"/>
        <v>WILLEBROEK</v>
      </c>
      <c r="U85" s="7" t="str">
        <f t="shared" ca="1" si="29"/>
        <v>2830</v>
      </c>
      <c r="V85" s="11" t="str">
        <f t="shared" ca="1" si="30"/>
        <v>BE</v>
      </c>
      <c r="W85" s="12" t="str">
        <f t="shared" ca="1" si="32"/>
        <v>SCHOONDONKWEG 6</v>
      </c>
      <c r="X85" s="4" t="str">
        <f t="shared" si="33"/>
        <v>TRUE</v>
      </c>
      <c r="Y85" s="12" t="str">
        <f t="shared" ca="1" si="34"/>
        <v>DL TRITON</v>
      </c>
      <c r="Z85" s="12" t="str">
        <f t="shared" ca="1" si="35"/>
        <v>DL TRITON</v>
      </c>
      <c r="AA85" s="12" t="str">
        <f t="shared" ca="1" si="36"/>
        <v>SCHOONDONKWEG 6</v>
      </c>
      <c r="AB85" s="12" t="str">
        <f t="shared" ca="1" si="37"/>
        <v>WILLEBROEK</v>
      </c>
      <c r="AC85" s="12" t="str">
        <f t="shared" ca="1" si="38"/>
        <v>2830</v>
      </c>
      <c r="AD85" s="12" t="str">
        <f t="shared" ca="1" si="39"/>
        <v>BE</v>
      </c>
      <c r="AH85" s="4" t="str">
        <f t="shared" si="40"/>
        <v>TRUE</v>
      </c>
      <c r="AJ85" s="5">
        <f ca="1">_xlfn.IFNA(VLOOKUP(M85,Beschikbaarheid!C:I,6,FALSE),"")</f>
        <v>0.29166666666666669</v>
      </c>
      <c r="AK85" s="5">
        <f ca="1">_xlfn.IFNA(IF(VLOOKUP(M85,Beschikbaarheid!C:I,7,FALSE)=0,AJ85,VLOOKUP(M85,Beschikbaarheid!C:I,7,FALSE)),"")</f>
        <v>0.29166666666666669</v>
      </c>
      <c r="AL85" s="15" t="str">
        <f>_xlfn.IFNA(IF(VLOOKUP(M85,Table1[[Driver]:[Einde tijd]],8,FALSE)&lt;&gt;"",VLOOKUP(M85,Table1[[Driver]:[Einde tijd]],8,FALSE),""),"")</f>
        <v/>
      </c>
      <c r="AN85" s="6">
        <f>IF(M85&lt;&gt;"",IF(AL85&lt;&gt;"","",VLOOKUP(M85,'Driver sheet'!A:K,10,FALSE)),"")</f>
        <v>0.47916666666666669</v>
      </c>
      <c r="AO85" s="12" t="b">
        <f>IF(VLOOKUP(B85,Beschikbaarheid!B:N,13,FALSE)="ja",TRUE,FALSE)</f>
        <v>1</v>
      </c>
      <c r="AP85" s="8">
        <f t="shared" si="41"/>
        <v>0.33333333333333331</v>
      </c>
      <c r="AR85" s="12">
        <f t="shared" si="42"/>
        <v>30.73</v>
      </c>
      <c r="BE85" s="1">
        <f>_xlfn.IFNA(IF(VLOOKUP(M85,Beschikbaarheid!C:L,10,FALSE)&lt;&gt;"",Beschikbaarheid!$P$12-0.75/24,Beschikbaarheid!$P$12),1/24)</f>
        <v>4.1666666666666664E-2</v>
      </c>
      <c r="BF85" s="1">
        <f>Beschikbaarheid!$P$13</f>
        <v>2.0833333333333332E-2</v>
      </c>
      <c r="BG85" s="1">
        <f>Beschikbaarheid!$P$15</f>
        <v>4.1666666666666664E-2</v>
      </c>
      <c r="BJ85" s="12">
        <f t="shared" ca="1" si="43"/>
        <v>1</v>
      </c>
      <c r="BO85" s="7">
        <v>250</v>
      </c>
      <c r="BP85" s="7">
        <v>100</v>
      </c>
      <c r="BV85" s="12">
        <f>_xlfn.IFNA(IF(VLOOKUP(M85,'Driver sheet'!A:I,9,FALSE)&lt;&gt;"",1+(VLOOKUP(M85,'Driver sheet'!A:I,9,FALSE)-3)*Beschikbaarheid!$P$18,1),"")</f>
        <v>1.05</v>
      </c>
      <c r="BW85" s="12">
        <f t="shared" si="44"/>
        <v>1.05</v>
      </c>
      <c r="DC85" s="7" t="s">
        <v>86</v>
      </c>
    </row>
    <row r="86" spans="1:107" x14ac:dyDescent="0.25">
      <c r="A86" s="18" t="str">
        <f>IF(B86&lt;&gt;"",_xlfn.IFNA(IF(VLOOKUP(B86,Beschikbaarheid!B:K,10,FALSE)=1,"TRUE","FALSE"),""),"")</f>
        <v>FALSE</v>
      </c>
      <c r="B86" s="10" t="s">
        <v>210</v>
      </c>
      <c r="C86" s="10">
        <v>555</v>
      </c>
      <c r="D86" s="7">
        <v>7</v>
      </c>
      <c r="E86" s="7">
        <v>7500</v>
      </c>
      <c r="F86" s="10" t="str">
        <f ca="1">_xlfn.IFNA(IF(VLOOKUP(B86,Beschikbaarheid!B:M,12,FALSE)&lt;&gt;"",VLOOKUP(B86,Beschikbaarheid!B:M,12,FALSE),""),"")</f>
        <v>DL TRITON</v>
      </c>
      <c r="G86" s="4" t="str">
        <f t="shared" ca="1" si="45"/>
        <v>4-DL TRITON</v>
      </c>
      <c r="H86" s="9">
        <v>1.1060000000000001</v>
      </c>
      <c r="J86" s="9">
        <v>30.73</v>
      </c>
      <c r="K86" s="9" t="s">
        <v>412</v>
      </c>
      <c r="L86" s="9" t="s">
        <v>171</v>
      </c>
      <c r="M86" s="12" t="str">
        <f>_xlfn.IFNA(VLOOKUP(B86,Beschikbaarheid!B:C,2,FALSE)&amp;"","")</f>
        <v>DEBUCQ JP</v>
      </c>
      <c r="N86" s="4" t="str">
        <f>_xlfn.IFNA(IF(VLOOKUP(M86,'Driver sheet'!A:F,6,FALSE)&lt;&gt;0,VLOOKUP(M86,'Driver sheet'!A:F,6,FALSE),""),"")</f>
        <v>Aalst</v>
      </c>
      <c r="O86" s="12">
        <f ca="1">IF(M86&lt;&gt;"",
    IF(OR(B86="1UHJ811", B86="1CYK509", B86="1UHL902"),
        999,
        _xlfn.IFNA(IF(VLOOKUP(M86, Beschikbaarheid!C:F, 4, FALSE)="ADR", 25000, 999), 999)
    ),
"")</f>
        <v>999</v>
      </c>
      <c r="R86" s="12" t="str">
        <f t="shared" ca="1" si="31"/>
        <v>DL TRITON</v>
      </c>
      <c r="S86" s="11" t="str">
        <f t="shared" ca="1" si="27"/>
        <v>SCHOONDONKWEG 6</v>
      </c>
      <c r="T86" s="11" t="str">
        <f t="shared" ca="1" si="28"/>
        <v>WILLEBROEK</v>
      </c>
      <c r="U86" s="7" t="str">
        <f t="shared" ca="1" si="29"/>
        <v>2830</v>
      </c>
      <c r="V86" s="11" t="str">
        <f t="shared" ca="1" si="30"/>
        <v>BE</v>
      </c>
      <c r="W86" s="12" t="str">
        <f t="shared" ca="1" si="32"/>
        <v>SCHOONDONKWEG 6</v>
      </c>
      <c r="X86" s="4" t="str">
        <f t="shared" si="33"/>
        <v>TRUE</v>
      </c>
      <c r="Y86" s="12" t="str">
        <f t="shared" ca="1" si="34"/>
        <v>DL TRITON</v>
      </c>
      <c r="Z86" s="12" t="str">
        <f t="shared" ca="1" si="35"/>
        <v>DL TRITON</v>
      </c>
      <c r="AA86" s="12" t="str">
        <f t="shared" ca="1" si="36"/>
        <v>SCHOONDONKWEG 6</v>
      </c>
      <c r="AB86" s="12" t="str">
        <f t="shared" ca="1" si="37"/>
        <v>WILLEBROEK</v>
      </c>
      <c r="AC86" s="12" t="str">
        <f t="shared" ca="1" si="38"/>
        <v>2830</v>
      </c>
      <c r="AD86" s="12" t="str">
        <f t="shared" ca="1" si="39"/>
        <v>BE</v>
      </c>
      <c r="AH86" s="4" t="str">
        <f t="shared" si="40"/>
        <v>TRUE</v>
      </c>
      <c r="AJ86" s="5">
        <f ca="1">_xlfn.IFNA(VLOOKUP(M86,Beschikbaarheid!C:I,6,FALSE),"")</f>
        <v>0.25</v>
      </c>
      <c r="AK86" s="5">
        <f ca="1">_xlfn.IFNA(IF(VLOOKUP(M86,Beschikbaarheid!C:I,7,FALSE)=0,AJ86,VLOOKUP(M86,Beschikbaarheid!C:I,7,FALSE)),"")</f>
        <v>0.25</v>
      </c>
      <c r="AL86" s="15" t="str">
        <f>_xlfn.IFNA(IF(VLOOKUP(M86,Table1[[Driver]:[Einde tijd]],8,FALSE)&lt;&gt;"",VLOOKUP(M86,Table1[[Driver]:[Einde tijd]],8,FALSE),""),"")</f>
        <v/>
      </c>
      <c r="AN86" s="6">
        <f>IF(M86&lt;&gt;"",IF(AL86&lt;&gt;"","",VLOOKUP(M86,'Driver sheet'!A:K,10,FALSE)),"")</f>
        <v>0.47916666666666669</v>
      </c>
      <c r="AO86" s="12" t="b">
        <f>IF(VLOOKUP(B86,Beschikbaarheid!B:N,13,FALSE)="ja",TRUE,FALSE)</f>
        <v>1</v>
      </c>
      <c r="AP86" s="8">
        <f t="shared" si="41"/>
        <v>0.33333333333333331</v>
      </c>
      <c r="AR86" s="12">
        <f t="shared" si="42"/>
        <v>30.73</v>
      </c>
      <c r="BE86" s="1">
        <f>_xlfn.IFNA(IF(VLOOKUP(M86,Beschikbaarheid!C:L,10,FALSE)&lt;&gt;"",Beschikbaarheid!$P$12-0.75/24,Beschikbaarheid!$P$12),1/24)</f>
        <v>4.1666666666666664E-2</v>
      </c>
      <c r="BF86" s="1">
        <f>Beschikbaarheid!$P$13</f>
        <v>2.0833333333333332E-2</v>
      </c>
      <c r="BG86" s="1">
        <f>Beschikbaarheid!$P$15</f>
        <v>4.1666666666666664E-2</v>
      </c>
      <c r="BJ86" s="12">
        <f t="shared" ca="1" si="43"/>
        <v>1</v>
      </c>
      <c r="BO86" s="7">
        <v>250</v>
      </c>
      <c r="BP86" s="7">
        <v>100</v>
      </c>
      <c r="BV86" s="12">
        <f>_xlfn.IFNA(IF(VLOOKUP(M86,'Driver sheet'!A:I,9,FALSE)&lt;&gt;"",1+(VLOOKUP(M86,'Driver sheet'!A:I,9,FALSE)-3)*Beschikbaarheid!$P$18,1),"")</f>
        <v>1</v>
      </c>
      <c r="BW86" s="12">
        <f t="shared" si="44"/>
        <v>1</v>
      </c>
      <c r="DC86" s="7" t="s">
        <v>86</v>
      </c>
    </row>
    <row r="87" spans="1:107" x14ac:dyDescent="0.25">
      <c r="A87" s="18" t="str">
        <f>IF(B87&lt;&gt;"",_xlfn.IFNA(IF(VLOOKUP(B87,Beschikbaarheid!B:K,10,FALSE)=1,"TRUE","FALSE"),""),"")</f>
        <v>FALSE</v>
      </c>
      <c r="B87" s="10" t="s">
        <v>211</v>
      </c>
      <c r="C87" s="10">
        <v>556</v>
      </c>
      <c r="D87" s="7">
        <v>7.6</v>
      </c>
      <c r="E87" s="7">
        <v>13500</v>
      </c>
      <c r="F87" s="10" t="str">
        <f ca="1">_xlfn.IFNA(IF(VLOOKUP(B87,Beschikbaarheid!B:M,12,FALSE)&lt;&gt;"",VLOOKUP(B87,Beschikbaarheid!B:M,12,FALSE),""),"")</f>
        <v>DL TRITON</v>
      </c>
      <c r="G87" s="4" t="str">
        <f t="shared" ca="1" si="45"/>
        <v>4-DL TRITON</v>
      </c>
      <c r="H87" s="9">
        <v>1.1060000000000001</v>
      </c>
      <c r="J87" s="9">
        <v>30.73</v>
      </c>
      <c r="K87" s="9" t="s">
        <v>412</v>
      </c>
      <c r="L87" s="9" t="s">
        <v>171</v>
      </c>
      <c r="M87" s="12" t="str">
        <f>_xlfn.IFNA(VLOOKUP(B87,Beschikbaarheid!B:C,2,FALSE)&amp;"","")</f>
        <v>YUKSEL ISMAIL</v>
      </c>
      <c r="N87" s="4" t="str">
        <f>_xlfn.IFNA(IF(VLOOKUP(M87,'Driver sheet'!A:F,6,FALSE)&lt;&gt;0,VLOOKUP(M87,'Driver sheet'!A:F,6,FALSE),""),"")</f>
        <v>A12-Vilvoorde-Mechelen</v>
      </c>
      <c r="O87" s="12">
        <f ca="1">IF(M87&lt;&gt;"",
    IF(OR(B87="1UHJ811", B87="1CYK509", B87="1UHL902"),
        999,
        _xlfn.IFNA(IF(VLOOKUP(M87, Beschikbaarheid!C:F, 4, FALSE)="ADR", 25000, 999), 999)
    ),
"")</f>
        <v>999</v>
      </c>
      <c r="R87" s="12" t="str">
        <f t="shared" ca="1" si="31"/>
        <v>DL TRITON</v>
      </c>
      <c r="S87" s="11" t="str">
        <f t="shared" ca="1" si="27"/>
        <v>SCHOONDONKWEG 6</v>
      </c>
      <c r="T87" s="11" t="str">
        <f t="shared" ca="1" si="28"/>
        <v>WILLEBROEK</v>
      </c>
      <c r="U87" s="7" t="str">
        <f t="shared" ca="1" si="29"/>
        <v>2830</v>
      </c>
      <c r="V87" s="11" t="str">
        <f t="shared" ca="1" si="30"/>
        <v>BE</v>
      </c>
      <c r="W87" s="12" t="str">
        <f t="shared" ca="1" si="32"/>
        <v>SCHOONDONKWEG 6</v>
      </c>
      <c r="X87" s="4" t="str">
        <f t="shared" si="33"/>
        <v>TRUE</v>
      </c>
      <c r="Y87" s="12" t="str">
        <f t="shared" ca="1" si="34"/>
        <v>DL TRITON</v>
      </c>
      <c r="Z87" s="12" t="str">
        <f t="shared" ca="1" si="35"/>
        <v>DL TRITON</v>
      </c>
      <c r="AA87" s="12" t="str">
        <f t="shared" ca="1" si="36"/>
        <v>SCHOONDONKWEG 6</v>
      </c>
      <c r="AB87" s="12" t="str">
        <f t="shared" ca="1" si="37"/>
        <v>WILLEBROEK</v>
      </c>
      <c r="AC87" s="12" t="str">
        <f t="shared" ca="1" si="38"/>
        <v>2830</v>
      </c>
      <c r="AD87" s="12" t="str">
        <f t="shared" ca="1" si="39"/>
        <v>BE</v>
      </c>
      <c r="AH87" s="4" t="str">
        <f t="shared" si="40"/>
        <v>TRUE</v>
      </c>
      <c r="AJ87" s="5">
        <f ca="1">_xlfn.IFNA(VLOOKUP(M87,Beschikbaarheid!C:I,6,FALSE),"")</f>
        <v>0.29166666666666669</v>
      </c>
      <c r="AK87" s="5">
        <f ca="1">_xlfn.IFNA(IF(VLOOKUP(M87,Beschikbaarheid!C:I,7,FALSE)=0,AJ87,VLOOKUP(M87,Beschikbaarheid!C:I,7,FALSE)),"")</f>
        <v>0.29166666666666669</v>
      </c>
      <c r="AL87" s="15" t="str">
        <f>_xlfn.IFNA(IF(VLOOKUP(M87,Table1[[Driver]:[Einde tijd]],8,FALSE)&lt;&gt;"",VLOOKUP(M87,Table1[[Driver]:[Einde tijd]],8,FALSE),""),"")</f>
        <v/>
      </c>
      <c r="AN87" s="6">
        <f>IF(M87&lt;&gt;"",IF(AL87&lt;&gt;"","",VLOOKUP(M87,'Driver sheet'!A:K,10,FALSE)),"")</f>
        <v>0.47916666666666669</v>
      </c>
      <c r="AO87" s="12" t="b">
        <f>IF(VLOOKUP(B87,Beschikbaarheid!B:N,13,FALSE)="ja",TRUE,FALSE)</f>
        <v>1</v>
      </c>
      <c r="AP87" s="8">
        <f t="shared" si="41"/>
        <v>0.33333333333333331</v>
      </c>
      <c r="AR87" s="12">
        <f t="shared" si="42"/>
        <v>30.73</v>
      </c>
      <c r="BE87" s="1">
        <f>_xlfn.IFNA(IF(VLOOKUP(M87,Beschikbaarheid!C:L,10,FALSE)&lt;&gt;"",Beschikbaarheid!$P$12-0.75/24,Beschikbaarheid!$P$12),1/24)</f>
        <v>4.1666666666666664E-2</v>
      </c>
      <c r="BF87" s="1">
        <f>Beschikbaarheid!$P$13</f>
        <v>2.0833333333333332E-2</v>
      </c>
      <c r="BG87" s="1">
        <f>Beschikbaarheid!$P$15</f>
        <v>4.1666666666666664E-2</v>
      </c>
      <c r="BJ87" s="12">
        <f t="shared" ca="1" si="43"/>
        <v>1</v>
      </c>
      <c r="BO87" s="7">
        <v>250</v>
      </c>
      <c r="BP87" s="7">
        <v>100</v>
      </c>
      <c r="BV87" s="12">
        <f>_xlfn.IFNA(IF(VLOOKUP(M87,'Driver sheet'!A:I,9,FALSE)&lt;&gt;"",1+(VLOOKUP(M87,'Driver sheet'!A:I,9,FALSE)-3)*Beschikbaarheid!$P$18,1),"")</f>
        <v>1</v>
      </c>
      <c r="BW87" s="12">
        <f t="shared" si="44"/>
        <v>1</v>
      </c>
      <c r="DC87" s="7" t="s">
        <v>86</v>
      </c>
    </row>
    <row r="88" spans="1:107" x14ac:dyDescent="0.25">
      <c r="A88" s="18" t="str">
        <f>IF(B88&lt;&gt;"",_xlfn.IFNA(IF(VLOOKUP(B88,Beschikbaarheid!B:K,10,FALSE)=1,"TRUE","FALSE"),""),"")</f>
        <v>FALSE</v>
      </c>
      <c r="B88" s="10" t="s">
        <v>212</v>
      </c>
      <c r="C88" s="10">
        <v>4201</v>
      </c>
      <c r="D88" s="7">
        <v>7.6</v>
      </c>
      <c r="E88" s="7">
        <v>13500</v>
      </c>
      <c r="F88" s="10" t="str">
        <f ca="1">_xlfn.IFNA(IF(VLOOKUP(B88,Beschikbaarheid!B:M,12,FALSE)&lt;&gt;"",VLOOKUP(B88,Beschikbaarheid!B:M,12,FALSE),""),"")</f>
        <v>DL TRITON</v>
      </c>
      <c r="G88" s="4" t="str">
        <f t="shared" ca="1" si="45"/>
        <v>4-DL TRITON</v>
      </c>
      <c r="H88" s="9">
        <v>1.1060000000000001</v>
      </c>
      <c r="J88" s="9">
        <v>30.73</v>
      </c>
      <c r="K88" s="9" t="s">
        <v>412</v>
      </c>
      <c r="L88" s="9" t="s">
        <v>171</v>
      </c>
      <c r="M88" s="12" t="str">
        <f>_xlfn.IFNA(VLOOKUP(B88,Beschikbaarheid!B:C,2,FALSE)&amp;"","")</f>
        <v>MONTEILLIER CYRIL</v>
      </c>
      <c r="N88" s="4" t="str">
        <f>_xlfn.IFNA(IF(VLOOKUP(M88,'Driver sheet'!A:F,6,FALSE)&lt;&gt;0,VLOOKUP(M88,'Driver sheet'!A:F,6,FALSE),""),"")</f>
        <v>Beveren-Gent-Aalst-Roeselare</v>
      </c>
      <c r="O88" s="12">
        <f ca="1">IF(M88&lt;&gt;"",
    IF(OR(B88="1UHJ811", B88="1CYK509", B88="1UHL902"),
        999,
        _xlfn.IFNA(IF(VLOOKUP(M88, Beschikbaarheid!C:F, 4, FALSE)="ADR", 25000, 999), 999)
    ),
"")</f>
        <v>999</v>
      </c>
      <c r="R88" s="12" t="str">
        <f t="shared" ca="1" si="31"/>
        <v>DL TRITON</v>
      </c>
      <c r="S88" s="11" t="str">
        <f t="shared" ca="1" si="27"/>
        <v>SCHOONDONKWEG 6</v>
      </c>
      <c r="T88" s="11" t="str">
        <f t="shared" ca="1" si="28"/>
        <v>WILLEBROEK</v>
      </c>
      <c r="U88" s="7" t="str">
        <f t="shared" ca="1" si="29"/>
        <v>2830</v>
      </c>
      <c r="V88" s="11" t="str">
        <f t="shared" ca="1" si="30"/>
        <v>BE</v>
      </c>
      <c r="W88" s="12" t="str">
        <f t="shared" ca="1" si="32"/>
        <v>SCHOONDONKWEG 6</v>
      </c>
      <c r="X88" s="4" t="str">
        <f t="shared" si="33"/>
        <v>TRUE</v>
      </c>
      <c r="Y88" s="12" t="str">
        <f t="shared" ca="1" si="34"/>
        <v>DL TRITON</v>
      </c>
      <c r="Z88" s="12" t="str">
        <f t="shared" ca="1" si="35"/>
        <v>DL TRITON</v>
      </c>
      <c r="AA88" s="12" t="str">
        <f t="shared" ca="1" si="36"/>
        <v>SCHOONDONKWEG 6</v>
      </c>
      <c r="AB88" s="12" t="str">
        <f t="shared" ca="1" si="37"/>
        <v>WILLEBROEK</v>
      </c>
      <c r="AC88" s="12" t="str">
        <f t="shared" ca="1" si="38"/>
        <v>2830</v>
      </c>
      <c r="AD88" s="12" t="str">
        <f t="shared" ca="1" si="39"/>
        <v>BE</v>
      </c>
      <c r="AH88" s="4" t="str">
        <f t="shared" si="40"/>
        <v>TRUE</v>
      </c>
      <c r="AJ88" s="5">
        <f ca="1">_xlfn.IFNA(VLOOKUP(M88,Beschikbaarheid!C:I,6,FALSE),"")</f>
        <v>0.29166666666666669</v>
      </c>
      <c r="AK88" s="5">
        <f ca="1">_xlfn.IFNA(IF(VLOOKUP(M88,Beschikbaarheid!C:I,7,FALSE)=0,AJ88,VLOOKUP(M88,Beschikbaarheid!C:I,7,FALSE)),"")</f>
        <v>0.29166666666666669</v>
      </c>
      <c r="AL88" s="15" t="str">
        <f>_xlfn.IFNA(IF(VLOOKUP(M88,Table1[[Driver]:[Einde tijd]],8,FALSE)&lt;&gt;"",VLOOKUP(M88,Table1[[Driver]:[Einde tijd]],8,FALSE),""),"")</f>
        <v/>
      </c>
      <c r="AN88" s="6">
        <f>IF(M88&lt;&gt;"",IF(AL88&lt;&gt;"","",VLOOKUP(M88,'Driver sheet'!A:K,10,FALSE)),"")</f>
        <v>0.47916666666666669</v>
      </c>
      <c r="AO88" s="12" t="b">
        <f>IF(VLOOKUP(B88,Beschikbaarheid!B:N,13,FALSE)="ja",TRUE,FALSE)</f>
        <v>1</v>
      </c>
      <c r="AP88" s="8">
        <f t="shared" si="41"/>
        <v>0.33333333333333331</v>
      </c>
      <c r="AR88" s="12">
        <f t="shared" si="42"/>
        <v>30.73</v>
      </c>
      <c r="BE88" s="1">
        <f>_xlfn.IFNA(IF(VLOOKUP(M88,Beschikbaarheid!C:L,10,FALSE)&lt;&gt;"",Beschikbaarheid!$P$12-0.75/24,Beschikbaarheid!$P$12),1/24)</f>
        <v>4.1666666666666664E-2</v>
      </c>
      <c r="BF88" s="1">
        <f>Beschikbaarheid!$P$13</f>
        <v>2.0833333333333332E-2</v>
      </c>
      <c r="BG88" s="1">
        <f>Beschikbaarheid!$P$15</f>
        <v>4.1666666666666664E-2</v>
      </c>
      <c r="BJ88" s="12">
        <f t="shared" ca="1" si="43"/>
        <v>1</v>
      </c>
      <c r="BO88" s="7">
        <v>250</v>
      </c>
      <c r="BP88" s="7">
        <v>100</v>
      </c>
      <c r="BV88" s="12">
        <f>_xlfn.IFNA(IF(VLOOKUP(M88,'Driver sheet'!A:I,9,FALSE)&lt;&gt;"",1+(VLOOKUP(M88,'Driver sheet'!A:I,9,FALSE)-3)*Beschikbaarheid!$P$18,1),"")</f>
        <v>1.05</v>
      </c>
      <c r="BW88" s="12">
        <f t="shared" si="44"/>
        <v>1.05</v>
      </c>
      <c r="DC88" s="7" t="s">
        <v>86</v>
      </c>
    </row>
    <row r="89" spans="1:107" x14ac:dyDescent="0.25">
      <c r="A89" s="18" t="str">
        <f>IF(B89&lt;&gt;"",_xlfn.IFNA(IF(VLOOKUP(B89,Beschikbaarheid!B:K,10,FALSE)=1,"TRUE","FALSE"),""),"")</f>
        <v>FALSE</v>
      </c>
      <c r="B89" s="10" t="s">
        <v>213</v>
      </c>
      <c r="C89" s="10">
        <v>557</v>
      </c>
      <c r="D89" s="7">
        <v>7.6</v>
      </c>
      <c r="E89" s="7">
        <v>14500</v>
      </c>
      <c r="F89" s="10" t="str">
        <f ca="1">_xlfn.IFNA(IF(VLOOKUP(B89,Beschikbaarheid!B:M,12,FALSE)&lt;&gt;"",VLOOKUP(B89,Beschikbaarheid!B:M,12,FALSE),""),"")</f>
        <v>DL TRITON</v>
      </c>
      <c r="G89" s="4" t="str">
        <f t="shared" ca="1" si="45"/>
        <v>4-DL TRITON</v>
      </c>
      <c r="H89" s="9">
        <v>1.1060000000000001</v>
      </c>
      <c r="J89" s="9">
        <v>30.73</v>
      </c>
      <c r="K89" s="9" t="s">
        <v>412</v>
      </c>
      <c r="L89" s="9" t="s">
        <v>171</v>
      </c>
      <c r="M89" s="12" t="str">
        <f>_xlfn.IFNA(VLOOKUP(B89,Beschikbaarheid!B:C,2,FALSE)&amp;"","")</f>
        <v>GRAJDARU CALIN</v>
      </c>
      <c r="N89" s="4" t="str">
        <f>_xlfn.IFNA(IF(VLOOKUP(M89,'Driver sheet'!A:F,6,FALSE)&lt;&gt;0,VLOOKUP(M89,'Driver sheet'!A:F,6,FALSE),""),"")</f>
        <v>Waver-Halle</v>
      </c>
      <c r="O89" s="12">
        <f ca="1">IF(M89&lt;&gt;"",
    IF(OR(B89="1UHJ811", B89="1CYK509", B89="1UHL902"),
        999,
        _xlfn.IFNA(IF(VLOOKUP(M89, Beschikbaarheid!C:F, 4, FALSE)="ADR", 25000, 999), 999)
    ),
"")</f>
        <v>25000</v>
      </c>
      <c r="R89" s="12" t="str">
        <f t="shared" ca="1" si="31"/>
        <v>DL TRITON</v>
      </c>
      <c r="S89" s="11" t="str">
        <f t="shared" ca="1" si="27"/>
        <v>SCHOONDONKWEG 6</v>
      </c>
      <c r="T89" s="11" t="str">
        <f t="shared" ca="1" si="28"/>
        <v>WILLEBROEK</v>
      </c>
      <c r="U89" s="7" t="str">
        <f t="shared" ca="1" si="29"/>
        <v>2830</v>
      </c>
      <c r="V89" s="11" t="str">
        <f t="shared" ca="1" si="30"/>
        <v>BE</v>
      </c>
      <c r="W89" s="12" t="str">
        <f t="shared" ca="1" si="32"/>
        <v>SCHOONDONKWEG 6</v>
      </c>
      <c r="X89" s="4" t="str">
        <f t="shared" si="33"/>
        <v>TRUE</v>
      </c>
      <c r="Y89" s="12" t="str">
        <f t="shared" ca="1" si="34"/>
        <v>DL TRITON</v>
      </c>
      <c r="Z89" s="12" t="str">
        <f t="shared" ca="1" si="35"/>
        <v>DL TRITON</v>
      </c>
      <c r="AA89" s="12" t="str">
        <f t="shared" ca="1" si="36"/>
        <v>SCHOONDONKWEG 6</v>
      </c>
      <c r="AB89" s="12" t="str">
        <f t="shared" ca="1" si="37"/>
        <v>WILLEBROEK</v>
      </c>
      <c r="AC89" s="12" t="str">
        <f t="shared" ca="1" si="38"/>
        <v>2830</v>
      </c>
      <c r="AD89" s="12" t="str">
        <f t="shared" ca="1" si="39"/>
        <v>BE</v>
      </c>
      <c r="AH89" s="4" t="str">
        <f t="shared" si="40"/>
        <v>TRUE</v>
      </c>
      <c r="AJ89" s="5">
        <f ca="1">_xlfn.IFNA(VLOOKUP(M89,Beschikbaarheid!C:I,6,FALSE),"")</f>
        <v>0.25</v>
      </c>
      <c r="AK89" s="5">
        <f ca="1">_xlfn.IFNA(IF(VLOOKUP(M89,Beschikbaarheid!C:I,7,FALSE)=0,AJ89,VLOOKUP(M89,Beschikbaarheid!C:I,7,FALSE)),"")</f>
        <v>0.25</v>
      </c>
      <c r="AL89" s="15" t="str">
        <f>_xlfn.IFNA(IF(VLOOKUP(M89,Table1[[Driver]:[Einde tijd]],8,FALSE)&lt;&gt;"",VLOOKUP(M89,Table1[[Driver]:[Einde tijd]],8,FALSE),""),"")</f>
        <v/>
      </c>
      <c r="AN89" s="6">
        <f>IF(M89&lt;&gt;"",IF(AL89&lt;&gt;"","",VLOOKUP(M89,'Driver sheet'!A:K,10,FALSE)),"")</f>
        <v>0.47916666666666669</v>
      </c>
      <c r="AO89" s="12" t="b">
        <f>IF(VLOOKUP(B89,Beschikbaarheid!B:N,13,FALSE)="ja",TRUE,FALSE)</f>
        <v>1</v>
      </c>
      <c r="AP89" s="8">
        <f t="shared" si="41"/>
        <v>0.33333333333333331</v>
      </c>
      <c r="AR89" s="12">
        <f t="shared" si="42"/>
        <v>30.73</v>
      </c>
      <c r="BE89" s="1">
        <f>_xlfn.IFNA(IF(VLOOKUP(M89,Beschikbaarheid!C:L,10,FALSE)&lt;&gt;"",Beschikbaarheid!$P$12-0.75/24,Beschikbaarheid!$P$12),1/24)</f>
        <v>4.1666666666666664E-2</v>
      </c>
      <c r="BF89" s="1">
        <f>Beschikbaarheid!$P$13</f>
        <v>2.0833333333333332E-2</v>
      </c>
      <c r="BG89" s="1">
        <f>Beschikbaarheid!$P$15</f>
        <v>4.1666666666666664E-2</v>
      </c>
      <c r="BJ89" s="12">
        <f t="shared" ca="1" si="43"/>
        <v>1</v>
      </c>
      <c r="BO89" s="7">
        <v>250</v>
      </c>
      <c r="BP89" s="7">
        <v>100</v>
      </c>
      <c r="BV89" s="12">
        <f>_xlfn.IFNA(IF(VLOOKUP(M89,'Driver sheet'!A:I,9,FALSE)&lt;&gt;"",1+(VLOOKUP(M89,'Driver sheet'!A:I,9,FALSE)-3)*Beschikbaarheid!$P$18,1),"")</f>
        <v>1</v>
      </c>
      <c r="BW89" s="12">
        <f t="shared" si="44"/>
        <v>1</v>
      </c>
      <c r="DC89" s="7" t="s">
        <v>86</v>
      </c>
    </row>
    <row r="90" spans="1:107" x14ac:dyDescent="0.25">
      <c r="A90" s="18" t="str">
        <f>IF(B90&lt;&gt;"",_xlfn.IFNA(IF(VLOOKUP(B90,Beschikbaarheid!B:K,10,FALSE)=1,"TRUE","FALSE"),""),"")</f>
        <v>FALSE</v>
      </c>
      <c r="B90" s="10" t="s">
        <v>214</v>
      </c>
      <c r="C90" s="10">
        <v>558</v>
      </c>
      <c r="D90" s="7">
        <v>7.6</v>
      </c>
      <c r="E90" s="7">
        <v>14500</v>
      </c>
      <c r="F90" s="10" t="str">
        <f ca="1">_xlfn.IFNA(IF(VLOOKUP(B90,Beschikbaarheid!B:M,12,FALSE)&lt;&gt;"",VLOOKUP(B90,Beschikbaarheid!B:M,12,FALSE),""),"")</f>
        <v>DL TRITON</v>
      </c>
      <c r="G90" s="4" t="str">
        <f t="shared" ca="1" si="45"/>
        <v>4-DL TRITON</v>
      </c>
      <c r="H90" s="9">
        <v>1.1060000000000001</v>
      </c>
      <c r="J90" s="9">
        <v>30.73</v>
      </c>
      <c r="K90" s="9" t="s">
        <v>412</v>
      </c>
      <c r="L90" s="9" t="s">
        <v>171</v>
      </c>
      <c r="M90" s="12" t="str">
        <f>_xlfn.IFNA(VLOOKUP(B90,Beschikbaarheid!B:C,2,FALSE)&amp;"","")</f>
        <v>BURUEANA ROMEO</v>
      </c>
      <c r="N90" s="4" t="str">
        <f>_xlfn.IFNA(IF(VLOOKUP(M90,'Driver sheet'!A:F,6,FALSE)&lt;&gt;0,VLOOKUP(M90,'Driver sheet'!A:F,6,FALSE),""),"")</f>
        <v>Ieper</v>
      </c>
      <c r="O90" s="12">
        <f ca="1">IF(M90&lt;&gt;"",
    IF(OR(B90="1UHJ811", B90="1CYK509", B90="1UHL902"),
        999,
        _xlfn.IFNA(IF(VLOOKUP(M90, Beschikbaarheid!C:F, 4, FALSE)="ADR", 25000, 999), 999)
    ),
"")</f>
        <v>25000</v>
      </c>
      <c r="R90" s="12" t="str">
        <f t="shared" ca="1" si="31"/>
        <v>DL TRITON</v>
      </c>
      <c r="S90" s="11" t="str">
        <f t="shared" ca="1" si="27"/>
        <v>SCHOONDONKWEG 6</v>
      </c>
      <c r="T90" s="11" t="str">
        <f t="shared" ca="1" si="28"/>
        <v>WILLEBROEK</v>
      </c>
      <c r="U90" s="7" t="str">
        <f t="shared" ca="1" si="29"/>
        <v>2830</v>
      </c>
      <c r="V90" s="11" t="str">
        <f t="shared" ca="1" si="30"/>
        <v>BE</v>
      </c>
      <c r="W90" s="12" t="str">
        <f t="shared" ca="1" si="32"/>
        <v>SCHOONDONKWEG 6</v>
      </c>
      <c r="X90" s="4" t="str">
        <f t="shared" si="33"/>
        <v>TRUE</v>
      </c>
      <c r="Y90" s="12" t="str">
        <f t="shared" ca="1" si="34"/>
        <v>DL TRITON</v>
      </c>
      <c r="Z90" s="12" t="str">
        <f t="shared" ca="1" si="35"/>
        <v>DL TRITON</v>
      </c>
      <c r="AA90" s="12" t="str">
        <f t="shared" ca="1" si="36"/>
        <v>SCHOONDONKWEG 6</v>
      </c>
      <c r="AB90" s="12" t="str">
        <f t="shared" ca="1" si="37"/>
        <v>WILLEBROEK</v>
      </c>
      <c r="AC90" s="12" t="str">
        <f t="shared" ca="1" si="38"/>
        <v>2830</v>
      </c>
      <c r="AD90" s="12" t="str">
        <f t="shared" ca="1" si="39"/>
        <v>BE</v>
      </c>
      <c r="AH90" s="4" t="str">
        <f t="shared" si="40"/>
        <v>TRUE</v>
      </c>
      <c r="AJ90" s="5">
        <f ca="1">_xlfn.IFNA(VLOOKUP(M90,Beschikbaarheid!C:I,6,FALSE),"")</f>
        <v>0.22916666666666666</v>
      </c>
      <c r="AK90" s="5">
        <f ca="1">_xlfn.IFNA(IF(VLOOKUP(M90,Beschikbaarheid!C:I,7,FALSE)=0,AJ90,VLOOKUP(M90,Beschikbaarheid!C:I,7,FALSE)),"")</f>
        <v>0.22916666666666666</v>
      </c>
      <c r="AL90" s="15" t="str">
        <f>_xlfn.IFNA(IF(VLOOKUP(M90,Table1[[Driver]:[Einde tijd]],8,FALSE)&lt;&gt;"",VLOOKUP(M90,Table1[[Driver]:[Einde tijd]],8,FALSE),""),"")</f>
        <v/>
      </c>
      <c r="AN90" s="6">
        <f>IF(M90&lt;&gt;"",IF(AL90&lt;&gt;"","",VLOOKUP(M90,'Driver sheet'!A:K,10,FALSE)),"")</f>
        <v>0.47916666666666669</v>
      </c>
      <c r="AO90" s="12" t="b">
        <f>IF(VLOOKUP(B90,Beschikbaarheid!B:N,13,FALSE)="ja",TRUE,FALSE)</f>
        <v>1</v>
      </c>
      <c r="AP90" s="8">
        <f t="shared" si="41"/>
        <v>0.33333333333333331</v>
      </c>
      <c r="AR90" s="12">
        <f t="shared" si="42"/>
        <v>30.73</v>
      </c>
      <c r="BE90" s="1">
        <f>_xlfn.IFNA(IF(VLOOKUP(M90,Beschikbaarheid!C:L,10,FALSE)&lt;&gt;"",Beschikbaarheid!$P$12-0.75/24,Beschikbaarheid!$P$12),1/24)</f>
        <v>4.1666666666666664E-2</v>
      </c>
      <c r="BF90" s="1">
        <f>Beschikbaarheid!$P$13</f>
        <v>2.0833333333333332E-2</v>
      </c>
      <c r="BG90" s="1">
        <f>Beschikbaarheid!$P$15</f>
        <v>4.1666666666666664E-2</v>
      </c>
      <c r="BJ90" s="12">
        <f t="shared" ca="1" si="43"/>
        <v>1</v>
      </c>
      <c r="BO90" s="7">
        <v>250</v>
      </c>
      <c r="BP90" s="7">
        <v>100</v>
      </c>
      <c r="BV90" s="12">
        <f>_xlfn.IFNA(IF(VLOOKUP(M90,'Driver sheet'!A:I,9,FALSE)&lt;&gt;"",1+(VLOOKUP(M90,'Driver sheet'!A:I,9,FALSE)-3)*Beschikbaarheid!$P$18,1),"")</f>
        <v>1.05</v>
      </c>
      <c r="BW90" s="12">
        <f t="shared" si="44"/>
        <v>1.05</v>
      </c>
      <c r="DC90" s="7" t="s">
        <v>86</v>
      </c>
    </row>
    <row r="91" spans="1:107" x14ac:dyDescent="0.25">
      <c r="A91" s="18" t="str">
        <f>IF(B91&lt;&gt;"",_xlfn.IFNA(IF(VLOOKUP(B91,Beschikbaarheid!B:K,10,FALSE)=1,"TRUE","FALSE"),""),"")</f>
        <v>FALSE</v>
      </c>
      <c r="B91" s="10" t="s">
        <v>215</v>
      </c>
      <c r="C91" s="10">
        <v>4203</v>
      </c>
      <c r="D91" s="2">
        <v>7.6</v>
      </c>
      <c r="E91" s="2">
        <v>14500</v>
      </c>
      <c r="F91" s="10" t="str">
        <f ca="1">_xlfn.IFNA(IF(VLOOKUP(B91,Beschikbaarheid!B:M,12,FALSE)&lt;&gt;"",VLOOKUP(B91,Beschikbaarheid!B:M,12,FALSE),""),"")</f>
        <v>DL TRITON</v>
      </c>
      <c r="G91" s="4" t="str">
        <f t="shared" ca="1" si="45"/>
        <v>4-DL TRITON</v>
      </c>
      <c r="H91" s="9">
        <v>1.1060000000000001</v>
      </c>
      <c r="J91" s="9">
        <v>30.73</v>
      </c>
      <c r="K91" s="9" t="s">
        <v>412</v>
      </c>
      <c r="L91" s="9" t="s">
        <v>171</v>
      </c>
      <c r="M91" s="12" t="str">
        <f>_xlfn.IFNA(VLOOKUP(B91,Beschikbaarheid!B:C,2,FALSE)&amp;"","")</f>
        <v>HUYLEBROECK JOHNNY</v>
      </c>
      <c r="N91" s="4" t="str">
        <f>_xlfn.IFNA(IF(VLOOKUP(M91,'Driver sheet'!A:F,6,FALSE)&lt;&gt;0,VLOOKUP(M91,'Driver sheet'!A:F,6,FALSE),""),"")</f>
        <v>Gent-Beveren-Aalst-Roeselare-Brugge</v>
      </c>
      <c r="O91" s="12">
        <f ca="1">IF(M91&lt;&gt;"",
    IF(OR(B91="1UHJ811", B91="1CYK509", B91="1UHL902"),
        999,
        _xlfn.IFNA(IF(VLOOKUP(M91, Beschikbaarheid!C:F, 4, FALSE)="ADR", 25000, 999), 999)
    ),
"")</f>
        <v>999</v>
      </c>
      <c r="R91" s="12" t="str">
        <f t="shared" ca="1" si="31"/>
        <v>DL TRITON</v>
      </c>
      <c r="S91" s="11" t="str">
        <f t="shared" ca="1" si="27"/>
        <v>SCHOONDONKWEG 6</v>
      </c>
      <c r="T91" s="11" t="str">
        <f t="shared" ca="1" si="28"/>
        <v>WILLEBROEK</v>
      </c>
      <c r="U91" s="7" t="str">
        <f t="shared" ca="1" si="29"/>
        <v>2830</v>
      </c>
      <c r="V91" s="11" t="str">
        <f t="shared" ca="1" si="30"/>
        <v>BE</v>
      </c>
      <c r="W91" s="12" t="str">
        <f t="shared" ca="1" si="32"/>
        <v>SCHOONDONKWEG 6</v>
      </c>
      <c r="X91" s="4" t="str">
        <f t="shared" si="33"/>
        <v>TRUE</v>
      </c>
      <c r="Y91" s="12" t="str">
        <f t="shared" ca="1" si="34"/>
        <v>DL TRITON</v>
      </c>
      <c r="Z91" s="12" t="str">
        <f t="shared" ca="1" si="35"/>
        <v>DL TRITON</v>
      </c>
      <c r="AA91" s="12" t="str">
        <f t="shared" ca="1" si="36"/>
        <v>SCHOONDONKWEG 6</v>
      </c>
      <c r="AB91" s="12" t="str">
        <f t="shared" ca="1" si="37"/>
        <v>WILLEBROEK</v>
      </c>
      <c r="AC91" s="12" t="str">
        <f t="shared" ca="1" si="38"/>
        <v>2830</v>
      </c>
      <c r="AD91" s="12" t="str">
        <f t="shared" ca="1" si="39"/>
        <v>BE</v>
      </c>
      <c r="AH91" s="4" t="str">
        <f t="shared" si="40"/>
        <v>TRUE</v>
      </c>
      <c r="AJ91" s="5">
        <f ca="1">_xlfn.IFNA(VLOOKUP(M91,Beschikbaarheid!C:I,6,FALSE),"")</f>
        <v>0.25</v>
      </c>
      <c r="AK91" s="5">
        <f ca="1">_xlfn.IFNA(IF(VLOOKUP(M91,Beschikbaarheid!C:I,7,FALSE)=0,AJ91,VLOOKUP(M91,Beschikbaarheid!C:I,7,FALSE)),"")</f>
        <v>0.25</v>
      </c>
      <c r="AL91" s="15" t="str">
        <f>_xlfn.IFNA(IF(VLOOKUP(M91,Table1[[Driver]:[Einde tijd]],8,FALSE)&lt;&gt;"",VLOOKUP(M91,Table1[[Driver]:[Einde tijd]],8,FALSE),""),"")</f>
        <v/>
      </c>
      <c r="AN91" s="6">
        <f>IF(M91&lt;&gt;"",IF(AL91&lt;&gt;"","",VLOOKUP(M91,'Driver sheet'!A:K,10,FALSE)),"")</f>
        <v>0.47916666666666669</v>
      </c>
      <c r="AO91" s="12" t="b">
        <f>IF(VLOOKUP(B91,Beschikbaarheid!B:N,13,FALSE)="ja",TRUE,FALSE)</f>
        <v>1</v>
      </c>
      <c r="AP91" s="8">
        <f t="shared" si="41"/>
        <v>0.33333333333333331</v>
      </c>
      <c r="AR91" s="12">
        <f t="shared" si="42"/>
        <v>30.73</v>
      </c>
      <c r="BE91" s="1">
        <f>_xlfn.IFNA(IF(VLOOKUP(M91,Beschikbaarheid!C:L,10,FALSE)&lt;&gt;"",Beschikbaarheid!$P$12-0.75/24,Beschikbaarheid!$P$12),1/24)</f>
        <v>4.1666666666666664E-2</v>
      </c>
      <c r="BF91" s="1">
        <f>Beschikbaarheid!$P$13</f>
        <v>2.0833333333333332E-2</v>
      </c>
      <c r="BG91" s="1">
        <f>Beschikbaarheid!$P$15</f>
        <v>4.1666666666666664E-2</v>
      </c>
      <c r="BJ91" s="12">
        <f t="shared" ca="1" si="43"/>
        <v>1</v>
      </c>
      <c r="BO91" s="7">
        <v>250</v>
      </c>
      <c r="BP91" s="7">
        <v>100</v>
      </c>
      <c r="BV91" s="12">
        <f>_xlfn.IFNA(IF(VLOOKUP(M91,'Driver sheet'!A:I,9,FALSE)&lt;&gt;"",1+(VLOOKUP(M91,'Driver sheet'!A:I,9,FALSE)-3)*Beschikbaarheid!$P$18,1),"")</f>
        <v>1.05</v>
      </c>
      <c r="BW91" s="12">
        <f t="shared" si="44"/>
        <v>1.05</v>
      </c>
      <c r="DC91" s="7" t="s">
        <v>86</v>
      </c>
    </row>
    <row r="92" spans="1:107" x14ac:dyDescent="0.25">
      <c r="A92" s="18" t="str">
        <f>IF(B92&lt;&gt;"",_xlfn.IFNA(IF(VLOOKUP(B92,Beschikbaarheid!B:K,10,FALSE)=1,"TRUE","FALSE"),""),"")</f>
        <v>FALSE</v>
      </c>
      <c r="B92" s="10" t="s">
        <v>216</v>
      </c>
      <c r="C92" s="10">
        <v>559</v>
      </c>
      <c r="D92" s="7">
        <v>7.2</v>
      </c>
      <c r="E92" s="7">
        <v>9000</v>
      </c>
      <c r="F92" s="10" t="str">
        <f ca="1">_xlfn.IFNA(IF(VLOOKUP(B92,Beschikbaarheid!B:M,12,FALSE)&lt;&gt;"",VLOOKUP(B92,Beschikbaarheid!B:M,12,FALSE),""),"")</f>
        <v>DL TRITON</v>
      </c>
      <c r="G92" s="4" t="str">
        <f t="shared" ca="1" si="45"/>
        <v>4-DL TRITON</v>
      </c>
      <c r="H92" s="9">
        <v>1.1060000000000001</v>
      </c>
      <c r="J92" s="9">
        <v>30.73</v>
      </c>
      <c r="K92" s="9" t="s">
        <v>412</v>
      </c>
      <c r="L92" s="9" t="s">
        <v>171</v>
      </c>
      <c r="M92" s="12" t="str">
        <f>_xlfn.IFNA(VLOOKUP(B92,Beschikbaarheid!B:C,2,FALSE)&amp;"","")</f>
        <v>SAMIR TAIBI</v>
      </c>
      <c r="N92" s="4" t="str">
        <f>_xlfn.IFNA(IF(VLOOKUP(M92,'Driver sheet'!A:F,6,FALSE)&lt;&gt;0,VLOOKUP(M92,'Driver sheet'!A:F,6,FALSE),""),"")</f>
        <v>A12</v>
      </c>
      <c r="O92" s="12">
        <f ca="1">IF(M92&lt;&gt;"",
    IF(OR(B92="1UHJ811", B92="1CYK509", B92="1UHL902"),
        999,
        _xlfn.IFNA(IF(VLOOKUP(M92, Beschikbaarheid!C:F, 4, FALSE)="ADR", 25000, 999), 999)
    ),
"")</f>
        <v>999</v>
      </c>
      <c r="R92" s="12" t="str">
        <f t="shared" ca="1" si="31"/>
        <v>DL TRITON</v>
      </c>
      <c r="S92" s="11" t="str">
        <f t="shared" ca="1" si="27"/>
        <v>SCHOONDONKWEG 6</v>
      </c>
      <c r="T92" s="11" t="str">
        <f t="shared" ca="1" si="28"/>
        <v>WILLEBROEK</v>
      </c>
      <c r="U92" s="7" t="str">
        <f t="shared" ca="1" si="29"/>
        <v>2830</v>
      </c>
      <c r="V92" s="11" t="str">
        <f t="shared" ca="1" si="30"/>
        <v>BE</v>
      </c>
      <c r="W92" s="12" t="str">
        <f t="shared" ca="1" si="32"/>
        <v>SCHOONDONKWEG 6</v>
      </c>
      <c r="X92" s="4" t="str">
        <f t="shared" si="33"/>
        <v>TRUE</v>
      </c>
      <c r="Y92" s="12" t="str">
        <f t="shared" ca="1" si="34"/>
        <v>DL TRITON</v>
      </c>
      <c r="Z92" s="12" t="str">
        <f t="shared" ca="1" si="35"/>
        <v>DL TRITON</v>
      </c>
      <c r="AA92" s="12" t="str">
        <f t="shared" ca="1" si="36"/>
        <v>SCHOONDONKWEG 6</v>
      </c>
      <c r="AB92" s="12" t="str">
        <f t="shared" ca="1" si="37"/>
        <v>WILLEBROEK</v>
      </c>
      <c r="AC92" s="12" t="str">
        <f t="shared" ca="1" si="38"/>
        <v>2830</v>
      </c>
      <c r="AD92" s="12" t="str">
        <f t="shared" ca="1" si="39"/>
        <v>BE</v>
      </c>
      <c r="AH92" s="4" t="str">
        <f t="shared" si="40"/>
        <v>TRUE</v>
      </c>
      <c r="AJ92" s="5">
        <f ca="1">_xlfn.IFNA(VLOOKUP(M92,Beschikbaarheid!C:I,6,FALSE),"")</f>
        <v>0.27083333333333331</v>
      </c>
      <c r="AK92" s="5">
        <f ca="1">_xlfn.IFNA(IF(VLOOKUP(M92,Beschikbaarheid!C:I,7,FALSE)=0,AJ92,VLOOKUP(M92,Beschikbaarheid!C:I,7,FALSE)),"")</f>
        <v>0.27083333333333331</v>
      </c>
      <c r="AL92" s="15" t="str">
        <f>_xlfn.IFNA(IF(VLOOKUP(M92,Table1[[Driver]:[Einde tijd]],8,FALSE)&lt;&gt;"",VLOOKUP(M92,Table1[[Driver]:[Einde tijd]],8,FALSE),""),"")</f>
        <v/>
      </c>
      <c r="AN92" s="6">
        <f>IF(M92&lt;&gt;"",IF(AL92&lt;&gt;"","",VLOOKUP(M92,'Driver sheet'!A:K,10,FALSE)),"")</f>
        <v>0.47916666666666669</v>
      </c>
      <c r="AO92" s="12" t="b">
        <f>IF(VLOOKUP(B92,Beschikbaarheid!B:N,13,FALSE)="ja",TRUE,FALSE)</f>
        <v>1</v>
      </c>
      <c r="AP92" s="8">
        <f t="shared" si="41"/>
        <v>0.33333333333333331</v>
      </c>
      <c r="AR92" s="12">
        <f t="shared" si="42"/>
        <v>30.73</v>
      </c>
      <c r="BE92" s="1">
        <f>_xlfn.IFNA(IF(VLOOKUP(M92,Beschikbaarheid!C:L,10,FALSE)&lt;&gt;"",Beschikbaarheid!$P$12-0.75/24,Beschikbaarheid!$P$12),1/24)</f>
        <v>4.1666666666666664E-2</v>
      </c>
      <c r="BF92" s="1">
        <f>Beschikbaarheid!$P$13</f>
        <v>2.0833333333333332E-2</v>
      </c>
      <c r="BG92" s="1">
        <f>Beschikbaarheid!$P$15</f>
        <v>4.1666666666666664E-2</v>
      </c>
      <c r="BJ92" s="12">
        <f t="shared" ca="1" si="43"/>
        <v>1</v>
      </c>
      <c r="BO92" s="7">
        <v>250</v>
      </c>
      <c r="BP92" s="7">
        <v>100</v>
      </c>
      <c r="BV92" s="12">
        <f>_xlfn.IFNA(IF(VLOOKUP(M92,'Driver sheet'!A:I,9,FALSE)&lt;&gt;"",1+(VLOOKUP(M92,'Driver sheet'!A:I,9,FALSE)-3)*Beschikbaarheid!$P$18,1),"")</f>
        <v>0.9</v>
      </c>
      <c r="BW92" s="12">
        <f t="shared" si="44"/>
        <v>0.9</v>
      </c>
      <c r="DC92" s="7" t="s">
        <v>86</v>
      </c>
    </row>
    <row r="93" spans="1:107" x14ac:dyDescent="0.25">
      <c r="A93" s="18" t="str">
        <f>IF(B93&lt;&gt;"",_xlfn.IFNA(IF(VLOOKUP(B93,Beschikbaarheid!B:K,10,FALSE)=1,"TRUE","FALSE"),""),"")</f>
        <v>FALSE</v>
      </c>
      <c r="B93" s="10" t="s">
        <v>217</v>
      </c>
      <c r="C93" s="10">
        <v>560</v>
      </c>
      <c r="D93" s="7">
        <v>7.6</v>
      </c>
      <c r="E93" s="7">
        <v>14500</v>
      </c>
      <c r="F93" s="10" t="str">
        <f ca="1">_xlfn.IFNA(IF(VLOOKUP(B93,Beschikbaarheid!B:M,12,FALSE)&lt;&gt;"",VLOOKUP(B93,Beschikbaarheid!B:M,12,FALSE),""),"")</f>
        <v>DL TRITON</v>
      </c>
      <c r="G93" s="4" t="str">
        <f t="shared" ca="1" si="45"/>
        <v>4-DL TRITON</v>
      </c>
      <c r="H93" s="9">
        <v>1.1060000000000001</v>
      </c>
      <c r="J93" s="9">
        <v>30.73</v>
      </c>
      <c r="K93" s="9" t="s">
        <v>412</v>
      </c>
      <c r="L93" s="9" t="s">
        <v>171</v>
      </c>
      <c r="M93" s="12" t="str">
        <f>_xlfn.IFNA(VLOOKUP(B93,Beschikbaarheid!B:C,2,FALSE)&amp;"","")</f>
        <v/>
      </c>
      <c r="N93" s="4" t="str">
        <f>_xlfn.IFNA(IF(VLOOKUP(M93,'Driver sheet'!A:F,6,FALSE)&lt;&gt;0,VLOOKUP(M93,'Driver sheet'!A:F,6,FALSE),""),"")</f>
        <v/>
      </c>
      <c r="O93" s="12" t="str">
        <f>IF(M93&lt;&gt;"",
    IF(OR(B93="1UHJ811", B93="1CYK509", B93="1UHL902"),
        999,
        _xlfn.IFNA(IF(VLOOKUP(M93, Beschikbaarheid!C:F, 4, FALSE)="ADR", 25000, 999), 999)
    ),
"")</f>
        <v/>
      </c>
      <c r="R93" s="12" t="str">
        <f t="shared" ca="1" si="31"/>
        <v>DL TRITON</v>
      </c>
      <c r="S93" s="11" t="str">
        <f t="shared" ca="1" si="27"/>
        <v>SCHOONDONKWEG 6</v>
      </c>
      <c r="T93" s="11" t="str">
        <f t="shared" ca="1" si="28"/>
        <v>WILLEBROEK</v>
      </c>
      <c r="U93" s="7" t="str">
        <f t="shared" ca="1" si="29"/>
        <v>2830</v>
      </c>
      <c r="V93" s="11" t="str">
        <f t="shared" ca="1" si="30"/>
        <v>BE</v>
      </c>
      <c r="W93" s="12" t="str">
        <f t="shared" ca="1" si="32"/>
        <v>SCHOONDONKWEG 6</v>
      </c>
      <c r="X93" s="4" t="str">
        <f t="shared" si="33"/>
        <v>TRUE</v>
      </c>
      <c r="Y93" s="12" t="str">
        <f t="shared" ca="1" si="34"/>
        <v>DL TRITON</v>
      </c>
      <c r="Z93" s="12" t="str">
        <f t="shared" ca="1" si="35"/>
        <v>DL TRITON</v>
      </c>
      <c r="AA93" s="12" t="str">
        <f t="shared" ca="1" si="36"/>
        <v>SCHOONDONKWEG 6</v>
      </c>
      <c r="AB93" s="12" t="str">
        <f t="shared" ca="1" si="37"/>
        <v>WILLEBROEK</v>
      </c>
      <c r="AC93" s="12" t="str">
        <f t="shared" ca="1" si="38"/>
        <v>2830</v>
      </c>
      <c r="AD93" s="12" t="str">
        <f t="shared" ca="1" si="39"/>
        <v>BE</v>
      </c>
      <c r="AH93" s="4" t="str">
        <f t="shared" si="40"/>
        <v>TRUE</v>
      </c>
      <c r="AJ93" s="5" t="str">
        <f>_xlfn.IFNA(VLOOKUP(M93,Beschikbaarheid!C:I,6,FALSE),"")</f>
        <v/>
      </c>
      <c r="AK93" s="5" t="str">
        <f>_xlfn.IFNA(IF(VLOOKUP(M93,Beschikbaarheid!C:I,7,FALSE)=0,AJ93,VLOOKUP(M93,Beschikbaarheid!C:I,7,FALSE)),"")</f>
        <v/>
      </c>
      <c r="AL93" s="15" t="str">
        <f>_xlfn.IFNA(IF(VLOOKUP(M93,Table1[[Driver]:[Einde tijd]],8,FALSE)&lt;&gt;"",VLOOKUP(M93,Table1[[Driver]:[Einde tijd]],8,FALSE),""),"")</f>
        <v/>
      </c>
      <c r="AN93" s="6" t="str">
        <f>IF(M93&lt;&gt;"",IF(AL93&lt;&gt;"","",VLOOKUP(M93,'Driver sheet'!A:K,10,FALSE)),"")</f>
        <v/>
      </c>
      <c r="AO93" s="12" t="b">
        <f>IF(VLOOKUP(B93,Beschikbaarheid!B:N,13,FALSE)="ja",TRUE,FALSE)</f>
        <v>1</v>
      </c>
      <c r="AP93" s="8">
        <f t="shared" si="41"/>
        <v>0.33333333333333331</v>
      </c>
      <c r="AR93" s="12">
        <f t="shared" si="42"/>
        <v>30.73</v>
      </c>
      <c r="BE93" s="1">
        <f>_xlfn.IFNA(IF(VLOOKUP(M93,Beschikbaarheid!C:L,10,FALSE)&lt;&gt;"",Beschikbaarheid!$P$12-0.75/24,Beschikbaarheid!$P$12),1/24)</f>
        <v>4.1666666666666664E-2</v>
      </c>
      <c r="BF93" s="1">
        <f>Beschikbaarheid!$P$13</f>
        <v>2.0833333333333332E-2</v>
      </c>
      <c r="BG93" s="1">
        <f>Beschikbaarheid!$P$15</f>
        <v>4.1666666666666664E-2</v>
      </c>
      <c r="BJ93" s="12">
        <f t="shared" ca="1" si="43"/>
        <v>1</v>
      </c>
      <c r="BO93" s="7">
        <v>250</v>
      </c>
      <c r="BP93" s="7">
        <v>100</v>
      </c>
      <c r="BV93" s="12" t="str">
        <f>_xlfn.IFNA(IF(VLOOKUP(M93,'Driver sheet'!A:I,9,FALSE)&lt;&gt;"",1+(VLOOKUP(M93,'Driver sheet'!A:I,9,FALSE)-3)*Beschikbaarheid!$P$18,1),"")</f>
        <v/>
      </c>
      <c r="BW93" s="12" t="str">
        <f t="shared" si="44"/>
        <v/>
      </c>
      <c r="DC93" s="7" t="s">
        <v>86</v>
      </c>
    </row>
    <row r="94" spans="1:107" x14ac:dyDescent="0.25">
      <c r="A94" s="18" t="str">
        <f>IF(B94&lt;&gt;"",_xlfn.IFNA(IF(VLOOKUP(B94,Beschikbaarheid!B:K,10,FALSE)=1,"TRUE","FALSE"),""),"")</f>
        <v>FALSE</v>
      </c>
      <c r="B94" s="10" t="s">
        <v>218</v>
      </c>
      <c r="C94" s="10">
        <v>561</v>
      </c>
      <c r="D94" s="7">
        <v>7.2</v>
      </c>
      <c r="E94" s="7">
        <v>9000</v>
      </c>
      <c r="F94" s="10" t="str">
        <f ca="1">_xlfn.IFNA(IF(VLOOKUP(B94,Beschikbaarheid!B:M,12,FALSE)&lt;&gt;"",VLOOKUP(B94,Beschikbaarheid!B:M,12,FALSE),""),"")</f>
        <v>DL TRITON</v>
      </c>
      <c r="G94" s="4" t="str">
        <f t="shared" ca="1" si="45"/>
        <v>4-DL TRITON</v>
      </c>
      <c r="H94" s="9">
        <v>1.1060000000000001</v>
      </c>
      <c r="J94" s="9">
        <v>30.73</v>
      </c>
      <c r="K94" s="9" t="s">
        <v>412</v>
      </c>
      <c r="L94" s="9" t="s">
        <v>171</v>
      </c>
      <c r="M94" s="12" t="str">
        <f>_xlfn.IFNA(VLOOKUP(B94,Beschikbaarheid!B:C,2,FALSE)&amp;"","")</f>
        <v>VERTOMMEN LUC</v>
      </c>
      <c r="N94" s="4" t="str">
        <f>_xlfn.IFNA(IF(VLOOKUP(M94,'Driver sheet'!A:F,6,FALSE)&lt;&gt;0,VLOOKUP(M94,'Driver sheet'!A:F,6,FALSE),""),"")</f>
        <v/>
      </c>
      <c r="O94" s="12">
        <f ca="1">IF(M94&lt;&gt;"",
    IF(OR(B94="1UHJ811", B94="1CYK509", B94="1UHL902"),
        999,
        _xlfn.IFNA(IF(VLOOKUP(M94, Beschikbaarheid!C:F, 4, FALSE)="ADR", 25000, 999), 999)
    ),
"")</f>
        <v>25000</v>
      </c>
      <c r="R94" s="12" t="str">
        <f t="shared" ca="1" si="31"/>
        <v>DL TRITON</v>
      </c>
      <c r="S94" s="11" t="str">
        <f t="shared" ca="1" si="27"/>
        <v>SCHOONDONKWEG 6</v>
      </c>
      <c r="T94" s="11" t="str">
        <f t="shared" ca="1" si="28"/>
        <v>WILLEBROEK</v>
      </c>
      <c r="U94" s="7" t="str">
        <f t="shared" ca="1" si="29"/>
        <v>2830</v>
      </c>
      <c r="V94" s="11" t="str">
        <f t="shared" ca="1" si="30"/>
        <v>BE</v>
      </c>
      <c r="W94" s="12" t="str">
        <f t="shared" ca="1" si="32"/>
        <v>SCHOONDONKWEG 6</v>
      </c>
      <c r="X94" s="4" t="str">
        <f t="shared" si="33"/>
        <v>TRUE</v>
      </c>
      <c r="Y94" s="12" t="str">
        <f t="shared" ca="1" si="34"/>
        <v>DL TRITON</v>
      </c>
      <c r="Z94" s="12" t="str">
        <f t="shared" ca="1" si="35"/>
        <v>DL TRITON</v>
      </c>
      <c r="AA94" s="12" t="str">
        <f t="shared" ca="1" si="36"/>
        <v>SCHOONDONKWEG 6</v>
      </c>
      <c r="AB94" s="12" t="str">
        <f t="shared" ca="1" si="37"/>
        <v>WILLEBROEK</v>
      </c>
      <c r="AC94" s="12" t="str">
        <f t="shared" ca="1" si="38"/>
        <v>2830</v>
      </c>
      <c r="AD94" s="12" t="str">
        <f t="shared" ca="1" si="39"/>
        <v>BE</v>
      </c>
      <c r="AH94" s="4" t="str">
        <f t="shared" si="40"/>
        <v>TRUE</v>
      </c>
      <c r="AJ94" s="5">
        <f ca="1">_xlfn.IFNA(VLOOKUP(M94,Beschikbaarheid!C:I,6,FALSE),"")</f>
        <v>0.27083333333333331</v>
      </c>
      <c r="AK94" s="5">
        <f ca="1">_xlfn.IFNA(IF(VLOOKUP(M94,Beschikbaarheid!C:I,7,FALSE)=0,AJ94,VLOOKUP(M94,Beschikbaarheid!C:I,7,FALSE)),"")</f>
        <v>0.27083333333333331</v>
      </c>
      <c r="AL94" s="15" t="str">
        <f>_xlfn.IFNA(IF(VLOOKUP(M94,Table1[[Driver]:[Einde tijd]],8,FALSE)&lt;&gt;"",VLOOKUP(M94,Table1[[Driver]:[Einde tijd]],8,FALSE),""),"")</f>
        <v/>
      </c>
      <c r="AN94" s="6">
        <f>IF(M94&lt;&gt;"",IF(AL94&lt;&gt;"","",VLOOKUP(M94,'Driver sheet'!A:K,10,FALSE)),"")</f>
        <v>0.47916666666666669</v>
      </c>
      <c r="AO94" s="12" t="b">
        <f>IF(VLOOKUP(B94,Beschikbaarheid!B:N,13,FALSE)="ja",TRUE,FALSE)</f>
        <v>1</v>
      </c>
      <c r="AP94" s="8">
        <f t="shared" si="41"/>
        <v>0.33333333333333331</v>
      </c>
      <c r="AR94" s="12">
        <f t="shared" si="42"/>
        <v>30.73</v>
      </c>
      <c r="BE94" s="1">
        <f>_xlfn.IFNA(IF(VLOOKUP(M94,Beschikbaarheid!C:L,10,FALSE)&lt;&gt;"",Beschikbaarheid!$P$12-0.75/24,Beschikbaarheid!$P$12),1/24)</f>
        <v>4.1666666666666664E-2</v>
      </c>
      <c r="BF94" s="1">
        <f>Beschikbaarheid!$P$13</f>
        <v>2.0833333333333332E-2</v>
      </c>
      <c r="BG94" s="1">
        <f>Beschikbaarheid!$P$15</f>
        <v>4.1666666666666664E-2</v>
      </c>
      <c r="BJ94" s="12">
        <f t="shared" ca="1" si="43"/>
        <v>1</v>
      </c>
      <c r="BO94" s="7">
        <v>250</v>
      </c>
      <c r="BP94" s="7">
        <v>100</v>
      </c>
      <c r="BV94" s="12">
        <f>_xlfn.IFNA(IF(VLOOKUP(M94,'Driver sheet'!A:I,9,FALSE)&lt;&gt;"",1+(VLOOKUP(M94,'Driver sheet'!A:I,9,FALSE)-3)*Beschikbaarheid!$P$18,1),"")</f>
        <v>1</v>
      </c>
      <c r="BW94" s="12">
        <f t="shared" si="44"/>
        <v>1</v>
      </c>
      <c r="DC94" s="7" t="s">
        <v>86</v>
      </c>
    </row>
    <row r="95" spans="1:107" x14ac:dyDescent="0.25">
      <c r="A95" s="18" t="str">
        <f>IF(B95&lt;&gt;"",_xlfn.IFNA(IF(VLOOKUP(B95,Beschikbaarheid!B:K,10,FALSE)=1,"TRUE","FALSE"),""),"")</f>
        <v>FALSE</v>
      </c>
      <c r="B95" s="10" t="s">
        <v>219</v>
      </c>
      <c r="C95" s="10">
        <v>4204</v>
      </c>
      <c r="D95" s="7">
        <v>8</v>
      </c>
      <c r="E95" s="7">
        <v>13500</v>
      </c>
      <c r="F95" s="10" t="str">
        <f ca="1">_xlfn.IFNA(IF(VLOOKUP(B95,Beschikbaarheid!B:M,12,FALSE)&lt;&gt;"",VLOOKUP(B95,Beschikbaarheid!B:M,12,FALSE),""),"")</f>
        <v>DL TRITON</v>
      </c>
      <c r="G95" s="4" t="str">
        <f t="shared" ca="1" si="45"/>
        <v>4-DL TRITON</v>
      </c>
      <c r="H95" s="9">
        <v>1.1060000000000001</v>
      </c>
      <c r="J95" s="9">
        <v>30.73</v>
      </c>
      <c r="K95" s="9" t="s">
        <v>412</v>
      </c>
      <c r="L95" s="9" t="s">
        <v>171</v>
      </c>
      <c r="M95" s="12" t="str">
        <f>_xlfn.IFNA(VLOOKUP(B95,Beschikbaarheid!B:C,2,FALSE)&amp;"","")</f>
        <v>COBZAS ALIN</v>
      </c>
      <c r="N95" s="4" t="str">
        <f>_xlfn.IFNA(IF(VLOOKUP(M95,'Driver sheet'!A:F,6,FALSE)&lt;&gt;0,VLOOKUP(M95,'Driver sheet'!A:F,6,FALSE),""),"")</f>
        <v>Gent-Beveren-Aalst-Roeselare</v>
      </c>
      <c r="O95" s="12">
        <f ca="1">IF(M95&lt;&gt;"",
    IF(OR(B95="1UHJ811", B95="1CYK509", B95="1UHL902"),
        999,
        _xlfn.IFNA(IF(VLOOKUP(M95, Beschikbaarheid!C:F, 4, FALSE)="ADR", 25000, 999), 999)
    ),
"")</f>
        <v>999</v>
      </c>
      <c r="R95" s="12" t="str">
        <f t="shared" ca="1" si="31"/>
        <v>DL TRITON</v>
      </c>
      <c r="S95" s="11" t="str">
        <f t="shared" ca="1" si="27"/>
        <v>SCHOONDONKWEG 6</v>
      </c>
      <c r="T95" s="11" t="str">
        <f t="shared" ca="1" si="28"/>
        <v>WILLEBROEK</v>
      </c>
      <c r="U95" s="7" t="str">
        <f t="shared" ca="1" si="29"/>
        <v>2830</v>
      </c>
      <c r="V95" s="11" t="str">
        <f t="shared" ca="1" si="30"/>
        <v>BE</v>
      </c>
      <c r="W95" s="12" t="str">
        <f t="shared" ca="1" si="32"/>
        <v>SCHOONDONKWEG 6</v>
      </c>
      <c r="X95" s="4" t="str">
        <f t="shared" si="33"/>
        <v>TRUE</v>
      </c>
      <c r="Y95" s="12" t="str">
        <f t="shared" ca="1" si="34"/>
        <v>DL TRITON</v>
      </c>
      <c r="Z95" s="12" t="str">
        <f t="shared" ca="1" si="35"/>
        <v>DL TRITON</v>
      </c>
      <c r="AA95" s="12" t="str">
        <f t="shared" ca="1" si="36"/>
        <v>SCHOONDONKWEG 6</v>
      </c>
      <c r="AB95" s="12" t="str">
        <f t="shared" ca="1" si="37"/>
        <v>WILLEBROEK</v>
      </c>
      <c r="AC95" s="12" t="str">
        <f t="shared" ca="1" si="38"/>
        <v>2830</v>
      </c>
      <c r="AD95" s="12" t="str">
        <f t="shared" ca="1" si="39"/>
        <v>BE</v>
      </c>
      <c r="AH95" s="4" t="str">
        <f t="shared" si="40"/>
        <v>TRUE</v>
      </c>
      <c r="AJ95" s="5">
        <f ca="1">_xlfn.IFNA(VLOOKUP(M95,Beschikbaarheid!C:I,6,FALSE),"")</f>
        <v>0.29166666666666669</v>
      </c>
      <c r="AK95" s="5">
        <f ca="1">_xlfn.IFNA(IF(VLOOKUP(M95,Beschikbaarheid!C:I,7,FALSE)=0,AJ95,VLOOKUP(M95,Beschikbaarheid!C:I,7,FALSE)),"")</f>
        <v>0.29166666666666669</v>
      </c>
      <c r="AL95" s="15" t="str">
        <f>_xlfn.IFNA(IF(VLOOKUP(M95,Table1[[Driver]:[Einde tijd]],8,FALSE)&lt;&gt;"",VLOOKUP(M95,Table1[[Driver]:[Einde tijd]],8,FALSE),""),"")</f>
        <v/>
      </c>
      <c r="AN95" s="6">
        <f>IF(M95&lt;&gt;"",IF(AL95&lt;&gt;"","",VLOOKUP(M95,'Driver sheet'!A:K,10,FALSE)),"")</f>
        <v>0.47916666666666669</v>
      </c>
      <c r="AO95" s="12" t="b">
        <f>IF(VLOOKUP(B95,Beschikbaarheid!B:N,13,FALSE)="ja",TRUE,FALSE)</f>
        <v>1</v>
      </c>
      <c r="AP95" s="8">
        <f t="shared" si="41"/>
        <v>0.33333333333333331</v>
      </c>
      <c r="AR95" s="12">
        <f t="shared" si="42"/>
        <v>30.73</v>
      </c>
      <c r="BE95" s="1">
        <f>_xlfn.IFNA(IF(VLOOKUP(M95,Beschikbaarheid!C:L,10,FALSE)&lt;&gt;"",Beschikbaarheid!$P$12-0.75/24,Beschikbaarheid!$P$12),1/24)</f>
        <v>4.1666666666666664E-2</v>
      </c>
      <c r="BF95" s="1">
        <f>Beschikbaarheid!$P$13</f>
        <v>2.0833333333333332E-2</v>
      </c>
      <c r="BG95" s="1">
        <f>Beschikbaarheid!$P$15</f>
        <v>4.1666666666666664E-2</v>
      </c>
      <c r="BJ95" s="12">
        <f t="shared" ca="1" si="43"/>
        <v>1</v>
      </c>
      <c r="BO95" s="7">
        <v>250</v>
      </c>
      <c r="BP95" s="7">
        <v>100</v>
      </c>
      <c r="BV95" s="12">
        <f>_xlfn.IFNA(IF(VLOOKUP(M95,'Driver sheet'!A:I,9,FALSE)&lt;&gt;"",1+(VLOOKUP(M95,'Driver sheet'!A:I,9,FALSE)-3)*Beschikbaarheid!$P$18,1),"")</f>
        <v>1</v>
      </c>
      <c r="BW95" s="12">
        <f t="shared" si="44"/>
        <v>1</v>
      </c>
      <c r="DC95" s="7" t="s">
        <v>86</v>
      </c>
    </row>
    <row r="96" spans="1:107" x14ac:dyDescent="0.25">
      <c r="A96" s="18" t="str">
        <f>IF(B96&lt;&gt;"",_xlfn.IFNA(IF(VLOOKUP(B96,Beschikbaarheid!B:K,10,FALSE)=1,"TRUE","FALSE"),""),"")</f>
        <v>FALSE</v>
      </c>
      <c r="B96" s="10" t="s">
        <v>220</v>
      </c>
      <c r="C96" s="10">
        <v>562</v>
      </c>
      <c r="D96" s="7">
        <v>7.8</v>
      </c>
      <c r="E96" s="7">
        <v>13500</v>
      </c>
      <c r="F96" s="10" t="str">
        <f ca="1">_xlfn.IFNA(IF(VLOOKUP(B96,Beschikbaarheid!B:M,12,FALSE)&lt;&gt;"",VLOOKUP(B96,Beschikbaarheid!B:M,12,FALSE),""),"")</f>
        <v>DL TRITON</v>
      </c>
      <c r="G96" s="4" t="str">
        <f t="shared" ca="1" si="45"/>
        <v>4-DL TRITON</v>
      </c>
      <c r="H96" s="9">
        <v>1.1060000000000001</v>
      </c>
      <c r="J96" s="9">
        <v>30.73</v>
      </c>
      <c r="K96" s="9" t="s">
        <v>412</v>
      </c>
      <c r="L96" s="9" t="s">
        <v>171</v>
      </c>
      <c r="M96" s="12" t="str">
        <f>_xlfn.IFNA(VLOOKUP(B96,Beschikbaarheid!B:C,2,FALSE)&amp;"","")</f>
        <v>NASAF SEZGIN</v>
      </c>
      <c r="N96" s="4" t="str">
        <f>_xlfn.IFNA(IF(VLOOKUP(M96,'Driver sheet'!A:F,6,FALSE)&lt;&gt;0,VLOOKUP(M96,'Driver sheet'!A:F,6,FALSE),""),"")</f>
        <v>Waver-Halle</v>
      </c>
      <c r="O96" s="12">
        <f ca="1">IF(M96&lt;&gt;"",
    IF(OR(B96="1UHJ811", B96="1CYK509", B96="1UHL902"),
        999,
        _xlfn.IFNA(IF(VLOOKUP(M96, Beschikbaarheid!C:F, 4, FALSE)="ADR", 25000, 999), 999)
    ),
"")</f>
        <v>999</v>
      </c>
      <c r="R96" s="12" t="str">
        <f t="shared" ca="1" si="31"/>
        <v>DL TRITON</v>
      </c>
      <c r="S96" s="11" t="str">
        <f t="shared" ca="1" si="27"/>
        <v>SCHOONDONKWEG 6</v>
      </c>
      <c r="T96" s="11" t="str">
        <f t="shared" ca="1" si="28"/>
        <v>WILLEBROEK</v>
      </c>
      <c r="U96" s="7" t="str">
        <f t="shared" ca="1" si="29"/>
        <v>2830</v>
      </c>
      <c r="V96" s="11" t="str">
        <f t="shared" ca="1" si="30"/>
        <v>BE</v>
      </c>
      <c r="W96" s="12" t="str">
        <f t="shared" ca="1" si="32"/>
        <v>SCHOONDONKWEG 6</v>
      </c>
      <c r="X96" s="4" t="str">
        <f t="shared" si="33"/>
        <v>TRUE</v>
      </c>
      <c r="Y96" s="12" t="str">
        <f t="shared" ca="1" si="34"/>
        <v>DL TRITON</v>
      </c>
      <c r="Z96" s="12" t="str">
        <f t="shared" ca="1" si="35"/>
        <v>DL TRITON</v>
      </c>
      <c r="AA96" s="12" t="str">
        <f t="shared" ca="1" si="36"/>
        <v>SCHOONDONKWEG 6</v>
      </c>
      <c r="AB96" s="12" t="str">
        <f t="shared" ca="1" si="37"/>
        <v>WILLEBROEK</v>
      </c>
      <c r="AC96" s="12" t="str">
        <f t="shared" ca="1" si="38"/>
        <v>2830</v>
      </c>
      <c r="AD96" s="12" t="str">
        <f t="shared" ca="1" si="39"/>
        <v>BE</v>
      </c>
      <c r="AH96" s="4" t="str">
        <f t="shared" si="40"/>
        <v>TRUE</v>
      </c>
      <c r="AJ96" s="5">
        <f ca="1">_xlfn.IFNA(VLOOKUP(M96,Beschikbaarheid!C:I,6,FALSE),"")</f>
        <v>0.27083333333333331</v>
      </c>
      <c r="AK96" s="5">
        <f ca="1">_xlfn.IFNA(IF(VLOOKUP(M96,Beschikbaarheid!C:I,7,FALSE)=0,AJ96,VLOOKUP(M96,Beschikbaarheid!C:I,7,FALSE)),"")</f>
        <v>0.27083333333333331</v>
      </c>
      <c r="AL96" s="15" t="str">
        <f>_xlfn.IFNA(IF(VLOOKUP(M96,Table1[[Driver]:[Einde tijd]],8,FALSE)&lt;&gt;"",VLOOKUP(M96,Table1[[Driver]:[Einde tijd]],8,FALSE),""),"")</f>
        <v/>
      </c>
      <c r="AN96" s="6">
        <f>IF(M96&lt;&gt;"",IF(AL96&lt;&gt;"","",VLOOKUP(M96,'Driver sheet'!A:K,10,FALSE)),"")</f>
        <v>0.47916666666666669</v>
      </c>
      <c r="AO96" s="12" t="b">
        <f>IF(VLOOKUP(B96,Beschikbaarheid!B:N,13,FALSE)="ja",TRUE,FALSE)</f>
        <v>1</v>
      </c>
      <c r="AP96" s="8">
        <f t="shared" si="41"/>
        <v>0.33333333333333331</v>
      </c>
      <c r="AR96" s="12">
        <f t="shared" si="42"/>
        <v>30.73</v>
      </c>
      <c r="BE96" s="1">
        <f>_xlfn.IFNA(IF(VLOOKUP(M96,Beschikbaarheid!C:L,10,FALSE)&lt;&gt;"",Beschikbaarheid!$P$12-0.75/24,Beschikbaarheid!$P$12),1/24)</f>
        <v>4.1666666666666664E-2</v>
      </c>
      <c r="BF96" s="1">
        <f>Beschikbaarheid!$P$13</f>
        <v>2.0833333333333332E-2</v>
      </c>
      <c r="BG96" s="1">
        <f>Beschikbaarheid!$P$15</f>
        <v>4.1666666666666664E-2</v>
      </c>
      <c r="BJ96" s="12">
        <f t="shared" ca="1" si="43"/>
        <v>1</v>
      </c>
      <c r="BO96" s="7">
        <v>250</v>
      </c>
      <c r="BP96" s="7">
        <v>100</v>
      </c>
      <c r="BV96" s="12">
        <f>_xlfn.IFNA(IF(VLOOKUP(M96,'Driver sheet'!A:I,9,FALSE)&lt;&gt;"",1+(VLOOKUP(M96,'Driver sheet'!A:I,9,FALSE)-3)*Beschikbaarheid!$P$18,1),"")</f>
        <v>1</v>
      </c>
      <c r="BW96" s="12">
        <f t="shared" si="44"/>
        <v>1</v>
      </c>
      <c r="DC96" s="7" t="s">
        <v>86</v>
      </c>
    </row>
    <row r="97" spans="1:107" x14ac:dyDescent="0.25">
      <c r="A97" s="18" t="str">
        <f>IF(B97&lt;&gt;"",_xlfn.IFNA(IF(VLOOKUP(B97,Beschikbaarheid!B:K,10,FALSE)=1,"TRUE","FALSE"),""),"")</f>
        <v>FALSE</v>
      </c>
      <c r="B97" s="10" t="s">
        <v>221</v>
      </c>
      <c r="C97" s="10">
        <v>563</v>
      </c>
      <c r="D97" s="7">
        <v>8</v>
      </c>
      <c r="E97" s="7">
        <v>13500</v>
      </c>
      <c r="F97" s="10" t="str">
        <f ca="1">_xlfn.IFNA(IF(VLOOKUP(B97,Beschikbaarheid!B:M,12,FALSE)&lt;&gt;"",VLOOKUP(B97,Beschikbaarheid!B:M,12,FALSE),""),"")</f>
        <v>DL TRITON</v>
      </c>
      <c r="G97" s="4" t="str">
        <f t="shared" ca="1" si="45"/>
        <v>4-DL TRITON</v>
      </c>
      <c r="H97" s="9">
        <v>1.1060000000000001</v>
      </c>
      <c r="J97" s="9">
        <v>30.73</v>
      </c>
      <c r="K97" s="9" t="s">
        <v>412</v>
      </c>
      <c r="L97" s="9" t="s">
        <v>171</v>
      </c>
      <c r="M97" s="12" t="str">
        <f>_xlfn.IFNA(VLOOKUP(B97,Beschikbaarheid!B:C,2,FALSE)&amp;"","")</f>
        <v>HOSTIUC OVIDIU</v>
      </c>
      <c r="N97" s="4" t="str">
        <f>_xlfn.IFNA(IF(VLOOKUP(M97,'Driver sheet'!A:F,6,FALSE)&lt;&gt;0,VLOOKUP(M97,'Driver sheet'!A:F,6,FALSE),""),"")</f>
        <v>Doornik</v>
      </c>
      <c r="O97" s="12">
        <f ca="1">IF(M97&lt;&gt;"",
    IF(OR(B97="1UHJ811", B97="1CYK509", B97="1UHL902"),
        999,
        _xlfn.IFNA(IF(VLOOKUP(M97, Beschikbaarheid!C:F, 4, FALSE)="ADR", 25000, 999), 999)
    ),
"")</f>
        <v>25000</v>
      </c>
      <c r="R97" s="12" t="str">
        <f t="shared" ca="1" si="31"/>
        <v>DL TRITON</v>
      </c>
      <c r="S97" s="11" t="str">
        <f t="shared" ca="1" si="27"/>
        <v>SCHOONDONKWEG 6</v>
      </c>
      <c r="T97" s="11" t="str">
        <f t="shared" ca="1" si="28"/>
        <v>WILLEBROEK</v>
      </c>
      <c r="U97" s="7" t="str">
        <f t="shared" ca="1" si="29"/>
        <v>2830</v>
      </c>
      <c r="V97" s="11" t="str">
        <f t="shared" ca="1" si="30"/>
        <v>BE</v>
      </c>
      <c r="W97" s="12" t="str">
        <f t="shared" ca="1" si="32"/>
        <v>SCHOONDONKWEG 6</v>
      </c>
      <c r="X97" s="4" t="str">
        <f t="shared" si="33"/>
        <v>TRUE</v>
      </c>
      <c r="Y97" s="12" t="str">
        <f t="shared" ca="1" si="34"/>
        <v>DL TRITON</v>
      </c>
      <c r="Z97" s="12" t="str">
        <f t="shared" ca="1" si="35"/>
        <v>DL TRITON</v>
      </c>
      <c r="AA97" s="12" t="str">
        <f t="shared" ca="1" si="36"/>
        <v>SCHOONDONKWEG 6</v>
      </c>
      <c r="AB97" s="12" t="str">
        <f t="shared" ca="1" si="37"/>
        <v>WILLEBROEK</v>
      </c>
      <c r="AC97" s="12" t="str">
        <f t="shared" ca="1" si="38"/>
        <v>2830</v>
      </c>
      <c r="AD97" s="12" t="str">
        <f t="shared" ca="1" si="39"/>
        <v>BE</v>
      </c>
      <c r="AH97" s="4" t="str">
        <f t="shared" si="40"/>
        <v>TRUE</v>
      </c>
      <c r="AJ97" s="5">
        <f ca="1">_xlfn.IFNA(VLOOKUP(M97,Beschikbaarheid!C:I,6,FALSE),"")</f>
        <v>0.25</v>
      </c>
      <c r="AK97" s="5">
        <f ca="1">_xlfn.IFNA(IF(VLOOKUP(M97,Beschikbaarheid!C:I,7,FALSE)=0,AJ97,VLOOKUP(M97,Beschikbaarheid!C:I,7,FALSE)),"")</f>
        <v>0.25</v>
      </c>
      <c r="AL97" s="15" t="str">
        <f>_xlfn.IFNA(IF(VLOOKUP(M97,Table1[[Driver]:[Einde tijd]],8,FALSE)&lt;&gt;"",VLOOKUP(M97,Table1[[Driver]:[Einde tijd]],8,FALSE),""),"")</f>
        <v/>
      </c>
      <c r="AN97" s="6">
        <f>IF(M97&lt;&gt;"",IF(AL97&lt;&gt;"","",VLOOKUP(M97,'Driver sheet'!A:K,10,FALSE)),"")</f>
        <v>0.47916666666666669</v>
      </c>
      <c r="AO97" s="12" t="b">
        <f>IF(VLOOKUP(B97,Beschikbaarheid!B:N,13,FALSE)="ja",TRUE,FALSE)</f>
        <v>1</v>
      </c>
      <c r="AP97" s="8">
        <f t="shared" si="41"/>
        <v>0.33333333333333331</v>
      </c>
      <c r="AR97" s="12">
        <f t="shared" si="42"/>
        <v>30.73</v>
      </c>
      <c r="BE97" s="1">
        <f>_xlfn.IFNA(IF(VLOOKUP(M97,Beschikbaarheid!C:L,10,FALSE)&lt;&gt;"",Beschikbaarheid!$P$12-0.75/24,Beschikbaarheid!$P$12),1/24)</f>
        <v>4.1666666666666664E-2</v>
      </c>
      <c r="BF97" s="1">
        <f>Beschikbaarheid!$P$13</f>
        <v>2.0833333333333332E-2</v>
      </c>
      <c r="BG97" s="1">
        <f>Beschikbaarheid!$P$15</f>
        <v>4.1666666666666664E-2</v>
      </c>
      <c r="BJ97" s="12">
        <f t="shared" ca="1" si="43"/>
        <v>1</v>
      </c>
      <c r="BO97" s="7">
        <v>250</v>
      </c>
      <c r="BP97" s="7">
        <v>100</v>
      </c>
      <c r="BV97" s="12">
        <f>_xlfn.IFNA(IF(VLOOKUP(M97,'Driver sheet'!A:I,9,FALSE)&lt;&gt;"",1+(VLOOKUP(M97,'Driver sheet'!A:I,9,FALSE)-3)*Beschikbaarheid!$P$18,1),"")</f>
        <v>1.05</v>
      </c>
      <c r="BW97" s="12">
        <f t="shared" si="44"/>
        <v>1.05</v>
      </c>
      <c r="DC97" s="7" t="s">
        <v>86</v>
      </c>
    </row>
    <row r="98" spans="1:107" x14ac:dyDescent="0.25">
      <c r="A98" s="18" t="str">
        <f>IF(B98&lt;&gt;"",_xlfn.IFNA(IF(VLOOKUP(B98,Beschikbaarheid!B:K,10,FALSE)=1,"TRUE","FALSE"),""),"")</f>
        <v>FALSE</v>
      </c>
      <c r="B98" s="10" t="s">
        <v>222</v>
      </c>
      <c r="C98" s="10">
        <v>4053</v>
      </c>
      <c r="D98" s="7">
        <v>4.4000000000000004</v>
      </c>
      <c r="E98" s="7">
        <v>4500</v>
      </c>
      <c r="F98" s="10" t="str">
        <f ca="1">_xlfn.IFNA(IF(VLOOKUP(B98,Beschikbaarheid!B:M,12,FALSE)&lt;&gt;"",VLOOKUP(B98,Beschikbaarheid!B:M,12,FALSE),""),"")</f>
        <v>DL TRITON</v>
      </c>
      <c r="G98" s="4" t="str">
        <f t="shared" ca="1" si="45"/>
        <v>4-DL TRITON</v>
      </c>
      <c r="H98" s="9">
        <v>1.1060000000000001</v>
      </c>
      <c r="J98" s="9">
        <v>30.73</v>
      </c>
      <c r="K98" s="9" t="s">
        <v>412</v>
      </c>
      <c r="L98" s="9" t="s">
        <v>171</v>
      </c>
      <c r="M98" s="12" t="str">
        <f>_xlfn.IFNA(VLOOKUP(B98,Beschikbaarheid!B:C,2,FALSE)&amp;"","")</f>
        <v/>
      </c>
      <c r="N98" s="4" t="str">
        <f>_xlfn.IFNA(IF(VLOOKUP(M98,'Driver sheet'!A:F,6,FALSE)&lt;&gt;0,VLOOKUP(M98,'Driver sheet'!A:F,6,FALSE),""),"")</f>
        <v/>
      </c>
      <c r="O98" s="12" t="str">
        <f>IF(M98&lt;&gt;"",
    IF(OR(B98="1UHJ811", B98="1CYK509", B98="1UHL902"),
        999,
        _xlfn.IFNA(IF(VLOOKUP(M98, Beschikbaarheid!C:F, 4, FALSE)="ADR", 25000, 999), 999)
    ),
"")</f>
        <v/>
      </c>
      <c r="R98" s="12" t="str">
        <f t="shared" ca="1" si="31"/>
        <v>DL TRITON</v>
      </c>
      <c r="S98" s="11" t="str">
        <f t="shared" ref="S98:S129" ca="1" si="46">IF(F98="DL GEEL","HAGELBERG 12",IF(F98="DL TRITON","SCHOONDONKWEG 6",IF(F98="DL JUMET","ZONING INDUSTRIEL 2IEME RUE","")))</f>
        <v>SCHOONDONKWEG 6</v>
      </c>
      <c r="T98" s="11" t="str">
        <f t="shared" ref="T98:T129" ca="1" si="47">IF(F98="DL GEEL","OLEN",IF(F98="DL TRITON","WILLEBROEK",IF(F98="DL JUMET","JUMET","")))</f>
        <v>WILLEBROEK</v>
      </c>
      <c r="U98" s="7" t="str">
        <f t="shared" ref="U98:U134" ca="1" si="48">IF(F98="DL GEEL","2440",IF(F98="DL TRITON","2830","6040"))</f>
        <v>2830</v>
      </c>
      <c r="V98" s="11" t="str">
        <f t="shared" ref="V98:V129" ca="1" si="49">IF(F98&lt;&gt;"","BE","")</f>
        <v>BE</v>
      </c>
      <c r="W98" s="12" t="str">
        <f t="shared" ca="1" si="32"/>
        <v>SCHOONDONKWEG 6</v>
      </c>
      <c r="X98" s="4" t="str">
        <f t="shared" si="33"/>
        <v>TRUE</v>
      </c>
      <c r="Y98" s="12" t="str">
        <f t="shared" ca="1" si="34"/>
        <v>DL TRITON</v>
      </c>
      <c r="Z98" s="12" t="str">
        <f t="shared" ca="1" si="35"/>
        <v>DL TRITON</v>
      </c>
      <c r="AA98" s="12" t="str">
        <f t="shared" ca="1" si="36"/>
        <v>SCHOONDONKWEG 6</v>
      </c>
      <c r="AB98" s="12" t="str">
        <f t="shared" ca="1" si="37"/>
        <v>WILLEBROEK</v>
      </c>
      <c r="AC98" s="12" t="str">
        <f t="shared" ca="1" si="38"/>
        <v>2830</v>
      </c>
      <c r="AD98" s="12" t="str">
        <f t="shared" ca="1" si="39"/>
        <v>BE</v>
      </c>
      <c r="AH98" s="4" t="str">
        <f t="shared" si="40"/>
        <v>TRUE</v>
      </c>
      <c r="AJ98" s="5" t="str">
        <f>_xlfn.IFNA(VLOOKUP(M98,Beschikbaarheid!C:I,6,FALSE),"")</f>
        <v/>
      </c>
      <c r="AK98" s="5" t="str">
        <f>_xlfn.IFNA(IF(VLOOKUP(M98,Beschikbaarheid!C:I,7,FALSE)=0,AJ98,VLOOKUP(M98,Beschikbaarheid!C:I,7,FALSE)),"")</f>
        <v/>
      </c>
      <c r="AL98" s="15" t="str">
        <f>_xlfn.IFNA(IF(VLOOKUP(M98,Table1[[Driver]:[Einde tijd]],8,FALSE)&lt;&gt;"",VLOOKUP(M98,Table1[[Driver]:[Einde tijd]],8,FALSE),""),"")</f>
        <v/>
      </c>
      <c r="AN98" s="6" t="str">
        <f>IF(M98&lt;&gt;"",IF(AL98&lt;&gt;"","",VLOOKUP(M98,'Driver sheet'!A:K,10,FALSE)),"")</f>
        <v/>
      </c>
      <c r="AO98" s="12" t="b">
        <f>IF(VLOOKUP(B98,Beschikbaarheid!B:N,13,FALSE)="ja",TRUE,FALSE)</f>
        <v>1</v>
      </c>
      <c r="AP98" s="8">
        <f t="shared" si="41"/>
        <v>0.33333333333333331</v>
      </c>
      <c r="AR98" s="12">
        <f t="shared" si="42"/>
        <v>30.73</v>
      </c>
      <c r="BE98" s="1">
        <f>_xlfn.IFNA(IF(VLOOKUP(M98,Beschikbaarheid!C:L,10,FALSE)&lt;&gt;"",Beschikbaarheid!$P$12-0.75/24,Beschikbaarheid!$P$12),1/24)</f>
        <v>4.1666666666666664E-2</v>
      </c>
      <c r="BF98" s="1">
        <f>Beschikbaarheid!$P$13</f>
        <v>2.0833333333333332E-2</v>
      </c>
      <c r="BG98" s="1">
        <f>Beschikbaarheid!$P$15</f>
        <v>4.1666666666666664E-2</v>
      </c>
      <c r="BJ98" s="12">
        <f t="shared" ca="1" si="43"/>
        <v>1</v>
      </c>
      <c r="BO98" s="7">
        <v>250</v>
      </c>
      <c r="BP98" s="7">
        <v>100</v>
      </c>
      <c r="BV98" s="12" t="str">
        <f>_xlfn.IFNA(IF(VLOOKUP(M98,'Driver sheet'!A:I,9,FALSE)&lt;&gt;"",1+(VLOOKUP(M98,'Driver sheet'!A:I,9,FALSE)-3)*Beschikbaarheid!$P$18,1),"")</f>
        <v/>
      </c>
      <c r="BW98" s="12" t="str">
        <f t="shared" si="44"/>
        <v/>
      </c>
      <c r="DC98" s="7" t="s">
        <v>86</v>
      </c>
    </row>
    <row r="99" spans="1:107" x14ac:dyDescent="0.25">
      <c r="A99" s="18" t="str">
        <f>IF(B99&lt;&gt;"",_xlfn.IFNA(IF(VLOOKUP(B99,Beschikbaarheid!B:K,10,FALSE)=1,"TRUE","FALSE"),""),"")</f>
        <v>FALSE</v>
      </c>
      <c r="B99" s="10" t="s">
        <v>223</v>
      </c>
      <c r="C99" s="10">
        <v>564</v>
      </c>
      <c r="D99" s="7">
        <v>4.4000000000000004</v>
      </c>
      <c r="E99" s="7">
        <v>4500</v>
      </c>
      <c r="F99" s="10" t="str">
        <f ca="1">_xlfn.IFNA(IF(VLOOKUP(B99,Beschikbaarheid!B:M,12,FALSE)&lt;&gt;"",VLOOKUP(B99,Beschikbaarheid!B:M,12,FALSE),""),"")</f>
        <v>DL TRITON</v>
      </c>
      <c r="G99" s="4" t="str">
        <f t="shared" ca="1" si="45"/>
        <v>4-DL TRITON</v>
      </c>
      <c r="H99" s="9">
        <v>1.1060000000000001</v>
      </c>
      <c r="J99" s="9">
        <v>30.73</v>
      </c>
      <c r="K99" s="9" t="s">
        <v>412</v>
      </c>
      <c r="L99" s="9" t="s">
        <v>171</v>
      </c>
      <c r="M99" s="12" t="str">
        <f>_xlfn.IFNA(VLOOKUP(B99,Beschikbaarheid!B:C,2,FALSE)&amp;"","")</f>
        <v>TRAORE MAMADY</v>
      </c>
      <c r="N99" s="4" t="str">
        <f>_xlfn.IFNA(IF(VLOOKUP(M99,'Driver sheet'!A:F,6,FALSE)&lt;&gt;0,VLOOKUP(M99,'Driver sheet'!A:F,6,FALSE),""),"")</f>
        <v/>
      </c>
      <c r="O99" s="12">
        <f ca="1">IF(M99&lt;&gt;"",
    IF(OR(B99="1UHJ811", B99="1CYK509", B99="1UHL902"),
        999,
        _xlfn.IFNA(IF(VLOOKUP(M99, Beschikbaarheid!C:F, 4, FALSE)="ADR", 25000, 999), 999)
    ),
"")</f>
        <v>999</v>
      </c>
      <c r="R99" s="12" t="str">
        <f t="shared" ca="1" si="31"/>
        <v>DL TRITON</v>
      </c>
      <c r="S99" s="11" t="str">
        <f t="shared" ca="1" si="46"/>
        <v>SCHOONDONKWEG 6</v>
      </c>
      <c r="T99" s="11" t="str">
        <f t="shared" ca="1" si="47"/>
        <v>WILLEBROEK</v>
      </c>
      <c r="U99" s="7" t="str">
        <f t="shared" ca="1" si="48"/>
        <v>2830</v>
      </c>
      <c r="V99" s="11" t="str">
        <f t="shared" ca="1" si="49"/>
        <v>BE</v>
      </c>
      <c r="W99" s="12" t="str">
        <f t="shared" ca="1" si="32"/>
        <v>SCHOONDONKWEG 6</v>
      </c>
      <c r="X99" s="4" t="str">
        <f t="shared" si="33"/>
        <v>TRUE</v>
      </c>
      <c r="Y99" s="12" t="str">
        <f t="shared" ca="1" si="34"/>
        <v>DL TRITON</v>
      </c>
      <c r="Z99" s="12" t="str">
        <f t="shared" ca="1" si="35"/>
        <v>DL TRITON</v>
      </c>
      <c r="AA99" s="12" t="str">
        <f t="shared" ca="1" si="36"/>
        <v>SCHOONDONKWEG 6</v>
      </c>
      <c r="AB99" s="12" t="str">
        <f t="shared" ca="1" si="37"/>
        <v>WILLEBROEK</v>
      </c>
      <c r="AC99" s="12" t="str">
        <f t="shared" ca="1" si="38"/>
        <v>2830</v>
      </c>
      <c r="AD99" s="12" t="str">
        <f t="shared" ca="1" si="39"/>
        <v>BE</v>
      </c>
      <c r="AH99" s="4" t="str">
        <f t="shared" si="40"/>
        <v>TRUE</v>
      </c>
      <c r="AJ99" s="5">
        <f ca="1">_xlfn.IFNA(VLOOKUP(M99,Beschikbaarheid!C:I,6,FALSE),"")</f>
        <v>0.27083333333333331</v>
      </c>
      <c r="AK99" s="5">
        <f ca="1">_xlfn.IFNA(IF(VLOOKUP(M99,Beschikbaarheid!C:I,7,FALSE)=0,AJ99,VLOOKUP(M99,Beschikbaarheid!C:I,7,FALSE)),"")</f>
        <v>0.27083333333333331</v>
      </c>
      <c r="AL99" s="15" t="str">
        <f>_xlfn.IFNA(IF(VLOOKUP(M99,Table1[[Driver]:[Einde tijd]],8,FALSE)&lt;&gt;"",VLOOKUP(M99,Table1[[Driver]:[Einde tijd]],8,FALSE),""),"")</f>
        <v/>
      </c>
      <c r="AN99" s="6">
        <f>IF(M99&lt;&gt;"",IF(AL99&lt;&gt;"","",VLOOKUP(M99,'Driver sheet'!A:K,10,FALSE)),"")</f>
        <v>0.47916666666666669</v>
      </c>
      <c r="AO99" s="12" t="b">
        <f>IF(VLOOKUP(B99,Beschikbaarheid!B:N,13,FALSE)="ja",TRUE,FALSE)</f>
        <v>1</v>
      </c>
      <c r="AP99" s="8">
        <f t="shared" si="41"/>
        <v>0.33333333333333331</v>
      </c>
      <c r="AR99" s="12">
        <f t="shared" si="42"/>
        <v>30.73</v>
      </c>
      <c r="BE99" s="1">
        <f>_xlfn.IFNA(IF(VLOOKUP(M99,Beschikbaarheid!C:L,10,FALSE)&lt;&gt;"",Beschikbaarheid!$P$12-0.75/24,Beschikbaarheid!$P$12),1/24)</f>
        <v>4.1666666666666664E-2</v>
      </c>
      <c r="BF99" s="1">
        <f>Beschikbaarheid!$P$13</f>
        <v>2.0833333333333332E-2</v>
      </c>
      <c r="BG99" s="1">
        <f>Beschikbaarheid!$P$15</f>
        <v>4.1666666666666664E-2</v>
      </c>
      <c r="BJ99" s="12">
        <f t="shared" ca="1" si="43"/>
        <v>1</v>
      </c>
      <c r="BO99" s="7">
        <v>250</v>
      </c>
      <c r="BP99" s="7">
        <v>100</v>
      </c>
      <c r="BV99" s="12">
        <f>_xlfn.IFNA(IF(VLOOKUP(M99,'Driver sheet'!A:I,9,FALSE)&lt;&gt;"",1+(VLOOKUP(M99,'Driver sheet'!A:I,9,FALSE)-3)*Beschikbaarheid!$P$18,1),"")</f>
        <v>0.95</v>
      </c>
      <c r="BW99" s="12">
        <f t="shared" si="44"/>
        <v>0.95</v>
      </c>
      <c r="DC99" s="7" t="s">
        <v>86</v>
      </c>
    </row>
    <row r="100" spans="1:107" x14ac:dyDescent="0.25">
      <c r="A100" s="18" t="str">
        <f>IF(B100&lt;&gt;"",_xlfn.IFNA(IF(VLOOKUP(B100,Beschikbaarheid!B:K,10,FALSE)=1,"TRUE","FALSE"),""),"")</f>
        <v>FALSE</v>
      </c>
      <c r="B100" s="10" t="s">
        <v>224</v>
      </c>
      <c r="C100" s="10">
        <v>4055</v>
      </c>
      <c r="D100" s="7">
        <v>8</v>
      </c>
      <c r="E100" s="7">
        <v>13500</v>
      </c>
      <c r="F100" s="10" t="str">
        <f ca="1">_xlfn.IFNA(IF(VLOOKUP(B100,Beschikbaarheid!B:M,12,FALSE)&lt;&gt;"",VLOOKUP(B100,Beschikbaarheid!B:M,12,FALSE),""),"")</f>
        <v>DL TRITON</v>
      </c>
      <c r="G100" s="4" t="str">
        <f t="shared" ca="1" si="45"/>
        <v>4-DL TRITON</v>
      </c>
      <c r="H100" s="9">
        <v>1.1060000000000001</v>
      </c>
      <c r="J100" s="9">
        <v>30.73</v>
      </c>
      <c r="K100" s="9" t="s">
        <v>412</v>
      </c>
      <c r="L100" s="9" t="s">
        <v>171</v>
      </c>
      <c r="M100" s="12" t="str">
        <f>_xlfn.IFNA(VLOOKUP(B100,Beschikbaarheid!B:C,2,FALSE)&amp;"","")</f>
        <v/>
      </c>
      <c r="N100" s="4" t="str">
        <f>_xlfn.IFNA(IF(VLOOKUP(M100,'Driver sheet'!A:F,6,FALSE)&lt;&gt;0,VLOOKUP(M100,'Driver sheet'!A:F,6,FALSE),""),"")</f>
        <v/>
      </c>
      <c r="O100" s="12" t="str">
        <f>IF(M100&lt;&gt;"",
    IF(OR(B100="1UHJ811", B100="1CYK509", B100="1UHL902"),
        999,
        _xlfn.IFNA(IF(VLOOKUP(M100, Beschikbaarheid!C:F, 4, FALSE)="ADR", 25000, 999), 999)
    ),
"")</f>
        <v/>
      </c>
      <c r="R100" s="12" t="str">
        <f t="shared" ca="1" si="31"/>
        <v>DL TRITON</v>
      </c>
      <c r="S100" s="11" t="str">
        <f t="shared" ca="1" si="46"/>
        <v>SCHOONDONKWEG 6</v>
      </c>
      <c r="T100" s="11" t="str">
        <f t="shared" ca="1" si="47"/>
        <v>WILLEBROEK</v>
      </c>
      <c r="U100" s="7" t="str">
        <f t="shared" ca="1" si="48"/>
        <v>2830</v>
      </c>
      <c r="V100" s="11" t="str">
        <f t="shared" ca="1" si="49"/>
        <v>BE</v>
      </c>
      <c r="W100" s="12" t="str">
        <f t="shared" ca="1" si="32"/>
        <v>SCHOONDONKWEG 6</v>
      </c>
      <c r="X100" s="4" t="str">
        <f t="shared" si="33"/>
        <v>TRUE</v>
      </c>
      <c r="Y100" s="12" t="str">
        <f t="shared" ca="1" si="34"/>
        <v>DL TRITON</v>
      </c>
      <c r="Z100" s="12" t="str">
        <f t="shared" ca="1" si="35"/>
        <v>DL TRITON</v>
      </c>
      <c r="AA100" s="12" t="str">
        <f t="shared" ca="1" si="36"/>
        <v>SCHOONDONKWEG 6</v>
      </c>
      <c r="AB100" s="12" t="str">
        <f t="shared" ca="1" si="37"/>
        <v>WILLEBROEK</v>
      </c>
      <c r="AC100" s="12" t="str">
        <f t="shared" ca="1" si="38"/>
        <v>2830</v>
      </c>
      <c r="AD100" s="12" t="str">
        <f t="shared" ca="1" si="39"/>
        <v>BE</v>
      </c>
      <c r="AH100" s="4" t="str">
        <f t="shared" si="40"/>
        <v>TRUE</v>
      </c>
      <c r="AJ100" s="5" t="str">
        <f>_xlfn.IFNA(VLOOKUP(M100,Beschikbaarheid!C:I,6,FALSE),"")</f>
        <v/>
      </c>
      <c r="AK100" s="5" t="str">
        <f>_xlfn.IFNA(IF(VLOOKUP(M100,Beschikbaarheid!C:I,7,FALSE)=0,AJ100,VLOOKUP(M100,Beschikbaarheid!C:I,7,FALSE)),"")</f>
        <v/>
      </c>
      <c r="AL100" s="15" t="str">
        <f>_xlfn.IFNA(IF(VLOOKUP(M100,Table1[[Driver]:[Einde tijd]],8,FALSE)&lt;&gt;"",VLOOKUP(M100,Table1[[Driver]:[Einde tijd]],8,FALSE),""),"")</f>
        <v/>
      </c>
      <c r="AN100" s="6" t="str">
        <f>IF(M100&lt;&gt;"",IF(AL100&lt;&gt;"","",VLOOKUP(M100,'Driver sheet'!A:K,10,FALSE)),"")</f>
        <v/>
      </c>
      <c r="AO100" s="12" t="b">
        <f>IF(VLOOKUP(B100,Beschikbaarheid!B:N,13,FALSE)="ja",TRUE,FALSE)</f>
        <v>1</v>
      </c>
      <c r="AP100" s="8">
        <f t="shared" si="41"/>
        <v>0.33333333333333331</v>
      </c>
      <c r="AR100" s="12">
        <f t="shared" si="42"/>
        <v>30.73</v>
      </c>
      <c r="BE100" s="1">
        <f>_xlfn.IFNA(IF(VLOOKUP(M100,Beschikbaarheid!C:L,10,FALSE)&lt;&gt;"",Beschikbaarheid!$P$12-0.75/24,Beschikbaarheid!$P$12),1/24)</f>
        <v>4.1666666666666664E-2</v>
      </c>
      <c r="BF100" s="1">
        <f>Beschikbaarheid!$P$13</f>
        <v>2.0833333333333332E-2</v>
      </c>
      <c r="BG100" s="1">
        <f>Beschikbaarheid!$P$15</f>
        <v>4.1666666666666664E-2</v>
      </c>
      <c r="BJ100" s="12">
        <f t="shared" ca="1" si="43"/>
        <v>1</v>
      </c>
      <c r="BO100" s="7">
        <v>250</v>
      </c>
      <c r="BP100" s="7">
        <v>100</v>
      </c>
      <c r="BV100" s="12" t="str">
        <f>_xlfn.IFNA(IF(VLOOKUP(M100,'Driver sheet'!A:I,9,FALSE)&lt;&gt;"",1+(VLOOKUP(M100,'Driver sheet'!A:I,9,FALSE)-3)*Beschikbaarheid!$P$18,1),"")</f>
        <v/>
      </c>
      <c r="BW100" s="12" t="str">
        <f t="shared" si="44"/>
        <v/>
      </c>
      <c r="DC100" s="7" t="s">
        <v>86</v>
      </c>
    </row>
    <row r="101" spans="1:107" x14ac:dyDescent="0.25">
      <c r="A101" s="18" t="str">
        <f>IF(B101&lt;&gt;"",_xlfn.IFNA(IF(VLOOKUP(B101,Beschikbaarheid!B:K,10,FALSE)=1,"TRUE","FALSE"),""),"")</f>
        <v>FALSE</v>
      </c>
      <c r="B101" s="10" t="s">
        <v>225</v>
      </c>
      <c r="C101" s="10">
        <v>8055</v>
      </c>
      <c r="D101" s="7">
        <v>4.4000000000000004</v>
      </c>
      <c r="E101" s="7">
        <v>4500</v>
      </c>
      <c r="F101" s="10" t="str">
        <f ca="1">_xlfn.IFNA(IF(VLOOKUP(B101,Beschikbaarheid!B:M,12,FALSE)&lt;&gt;"",VLOOKUP(B101,Beschikbaarheid!B:M,12,FALSE),""),"")</f>
        <v>DL TRITON</v>
      </c>
      <c r="G101" s="4" t="str">
        <f t="shared" ca="1" si="45"/>
        <v>4-DL TRITON</v>
      </c>
      <c r="H101" s="9">
        <v>1.1060000000000001</v>
      </c>
      <c r="J101" s="9">
        <v>30.73</v>
      </c>
      <c r="K101" s="9" t="s">
        <v>412</v>
      </c>
      <c r="L101" s="9" t="s">
        <v>171</v>
      </c>
      <c r="M101" s="12" t="str">
        <f>_xlfn.IFNA(VLOOKUP(B101,Beschikbaarheid!B:C,2,FALSE)&amp;"","")</f>
        <v/>
      </c>
      <c r="N101" s="4" t="str">
        <f>_xlfn.IFNA(IF(VLOOKUP(M101,'Driver sheet'!A:F,6,FALSE)&lt;&gt;0,VLOOKUP(M101,'Driver sheet'!A:F,6,FALSE),""),"")</f>
        <v/>
      </c>
      <c r="O101" s="12" t="str">
        <f>IF(M101&lt;&gt;"",
    IF(OR(B101="1UHJ811", B101="1CYK509", B101="1UHL902"),
        999,
        _xlfn.IFNA(IF(VLOOKUP(M101, Beschikbaarheid!C:F, 4, FALSE)="ADR", 25000, 999), 999)
    ),
"")</f>
        <v/>
      </c>
      <c r="R101" s="12" t="str">
        <f t="shared" ca="1" si="31"/>
        <v>DL TRITON</v>
      </c>
      <c r="S101" s="11" t="str">
        <f t="shared" ca="1" si="46"/>
        <v>SCHOONDONKWEG 6</v>
      </c>
      <c r="T101" s="11" t="str">
        <f t="shared" ca="1" si="47"/>
        <v>WILLEBROEK</v>
      </c>
      <c r="U101" s="7" t="str">
        <f t="shared" ca="1" si="48"/>
        <v>2830</v>
      </c>
      <c r="V101" s="11" t="str">
        <f t="shared" ca="1" si="49"/>
        <v>BE</v>
      </c>
      <c r="W101" s="12" t="str">
        <f t="shared" ca="1" si="32"/>
        <v>SCHOONDONKWEG 6</v>
      </c>
      <c r="X101" s="4" t="str">
        <f t="shared" si="33"/>
        <v>TRUE</v>
      </c>
      <c r="Y101" s="12" t="str">
        <f t="shared" ca="1" si="34"/>
        <v>DL TRITON</v>
      </c>
      <c r="Z101" s="12" t="str">
        <f t="shared" ca="1" si="35"/>
        <v>DL TRITON</v>
      </c>
      <c r="AA101" s="12" t="str">
        <f t="shared" ca="1" si="36"/>
        <v>SCHOONDONKWEG 6</v>
      </c>
      <c r="AB101" s="12" t="str">
        <f t="shared" ca="1" si="37"/>
        <v>WILLEBROEK</v>
      </c>
      <c r="AC101" s="12" t="str">
        <f t="shared" ca="1" si="38"/>
        <v>2830</v>
      </c>
      <c r="AD101" s="12" t="str">
        <f t="shared" ca="1" si="39"/>
        <v>BE</v>
      </c>
      <c r="AH101" s="4" t="str">
        <f t="shared" si="40"/>
        <v>TRUE</v>
      </c>
      <c r="AJ101" s="5" t="str">
        <f>_xlfn.IFNA(VLOOKUP(M101,Beschikbaarheid!C:I,6,FALSE),"")</f>
        <v/>
      </c>
      <c r="AK101" s="5" t="str">
        <f>_xlfn.IFNA(IF(VLOOKUP(M101,Beschikbaarheid!C:I,7,FALSE)=0,AJ101,VLOOKUP(M101,Beschikbaarheid!C:I,7,FALSE)),"")</f>
        <v/>
      </c>
      <c r="AL101" s="15" t="str">
        <f>_xlfn.IFNA(IF(VLOOKUP(M101,Table1[[Driver]:[Einde tijd]],8,FALSE)&lt;&gt;"",VLOOKUP(M101,Table1[[Driver]:[Einde tijd]],8,FALSE),""),"")</f>
        <v/>
      </c>
      <c r="AN101" s="6" t="str">
        <f>IF(M101&lt;&gt;"",IF(AL101&lt;&gt;"","",VLOOKUP(M101,'Driver sheet'!A:K,10,FALSE)),"")</f>
        <v/>
      </c>
      <c r="AO101" s="12" t="b">
        <f>IF(VLOOKUP(B101,Beschikbaarheid!B:N,13,FALSE)="ja",TRUE,FALSE)</f>
        <v>1</v>
      </c>
      <c r="AP101" s="8">
        <f t="shared" si="41"/>
        <v>0.33333333333333331</v>
      </c>
      <c r="AR101" s="12">
        <f t="shared" si="42"/>
        <v>30.73</v>
      </c>
      <c r="BE101" s="1">
        <f>_xlfn.IFNA(IF(VLOOKUP(M101,Beschikbaarheid!C:L,10,FALSE)&lt;&gt;"",Beschikbaarheid!$P$12-0.75/24,Beschikbaarheid!$P$12),1/24)</f>
        <v>4.1666666666666664E-2</v>
      </c>
      <c r="BF101" s="1">
        <f>Beschikbaarheid!$P$13</f>
        <v>2.0833333333333332E-2</v>
      </c>
      <c r="BG101" s="1">
        <f>Beschikbaarheid!$P$15</f>
        <v>4.1666666666666664E-2</v>
      </c>
      <c r="BJ101" s="12">
        <f t="shared" ca="1" si="43"/>
        <v>1</v>
      </c>
      <c r="BO101" s="7">
        <v>250</v>
      </c>
      <c r="BP101" s="7">
        <v>100</v>
      </c>
      <c r="BV101" s="12" t="str">
        <f>_xlfn.IFNA(IF(VLOOKUP(M101,'Driver sheet'!A:I,9,FALSE)&lt;&gt;"",1+(VLOOKUP(M101,'Driver sheet'!A:I,9,FALSE)-3)*Beschikbaarheid!$P$18,1),"")</f>
        <v/>
      </c>
      <c r="BW101" s="12" t="str">
        <f t="shared" si="44"/>
        <v/>
      </c>
      <c r="DC101" s="7" t="s">
        <v>86</v>
      </c>
    </row>
    <row r="102" spans="1:107" x14ac:dyDescent="0.25">
      <c r="A102" s="18" t="str">
        <f>IF(B102&lt;&gt;"",_xlfn.IFNA(IF(VLOOKUP(B102,Beschikbaarheid!B:K,10,FALSE)=1,"TRUE","FALSE"),""),"")</f>
        <v>FALSE</v>
      </c>
      <c r="B102" s="10" t="s">
        <v>226</v>
      </c>
      <c r="C102" s="10">
        <v>565</v>
      </c>
      <c r="D102" s="7">
        <v>7.6</v>
      </c>
      <c r="E102" s="7">
        <v>14000</v>
      </c>
      <c r="F102" s="10" t="str">
        <f ca="1">_xlfn.IFNA(IF(VLOOKUP(B102,Beschikbaarheid!B:M,12,FALSE)&lt;&gt;"",VLOOKUP(B102,Beschikbaarheid!B:M,12,FALSE),""),"")</f>
        <v>DL TRITON</v>
      </c>
      <c r="G102" s="4" t="str">
        <f t="shared" ca="1" si="45"/>
        <v>4-DL TRITON</v>
      </c>
      <c r="H102" s="9">
        <v>1.1060000000000001</v>
      </c>
      <c r="J102" s="9">
        <v>30.73</v>
      </c>
      <c r="K102" s="9" t="s">
        <v>410</v>
      </c>
      <c r="L102" s="9" t="s">
        <v>171</v>
      </c>
      <c r="M102" s="12" t="str">
        <f>_xlfn.IFNA(VLOOKUP(B102,Beschikbaarheid!B:C,2,FALSE)&amp;"","")</f>
        <v/>
      </c>
      <c r="N102" s="4" t="str">
        <f>_xlfn.IFNA(IF(VLOOKUP(M102,'Driver sheet'!A:F,6,FALSE)&lt;&gt;0,VLOOKUP(M102,'Driver sheet'!A:F,6,FALSE),""),"")</f>
        <v/>
      </c>
      <c r="O102" s="12" t="str">
        <f>IF(M102&lt;&gt;"",
    IF(OR(B102="1UHJ811", B102="1CYK509", B102="1UHL902"),
        999,
        _xlfn.IFNA(IF(VLOOKUP(M102, Beschikbaarheid!C:F, 4, FALSE)="ADR", 25000, 999), 999)
    ),
"")</f>
        <v/>
      </c>
      <c r="R102" s="12" t="str">
        <f t="shared" ca="1" si="31"/>
        <v>DL TRITON</v>
      </c>
      <c r="S102" s="11" t="str">
        <f t="shared" ca="1" si="46"/>
        <v>SCHOONDONKWEG 6</v>
      </c>
      <c r="T102" s="11" t="str">
        <f t="shared" ca="1" si="47"/>
        <v>WILLEBROEK</v>
      </c>
      <c r="U102" s="7" t="str">
        <f t="shared" ca="1" si="48"/>
        <v>2830</v>
      </c>
      <c r="V102" s="11" t="str">
        <f t="shared" ca="1" si="49"/>
        <v>BE</v>
      </c>
      <c r="W102" s="12" t="str">
        <f t="shared" ca="1" si="32"/>
        <v>SCHOONDONKWEG 6</v>
      </c>
      <c r="X102" s="4" t="str">
        <f t="shared" si="33"/>
        <v>TRUE</v>
      </c>
      <c r="Y102" s="12" t="str">
        <f t="shared" ca="1" si="34"/>
        <v>DL TRITON</v>
      </c>
      <c r="Z102" s="12" t="str">
        <f t="shared" ca="1" si="35"/>
        <v>DL TRITON</v>
      </c>
      <c r="AA102" s="12" t="str">
        <f t="shared" ca="1" si="36"/>
        <v>SCHOONDONKWEG 6</v>
      </c>
      <c r="AB102" s="12" t="str">
        <f t="shared" ca="1" si="37"/>
        <v>WILLEBROEK</v>
      </c>
      <c r="AC102" s="12" t="str">
        <f t="shared" ca="1" si="38"/>
        <v>2830</v>
      </c>
      <c r="AD102" s="12" t="str">
        <f t="shared" ca="1" si="39"/>
        <v>BE</v>
      </c>
      <c r="AH102" s="4" t="str">
        <f t="shared" si="40"/>
        <v>TRUE</v>
      </c>
      <c r="AJ102" s="5" t="str">
        <f>_xlfn.IFNA(VLOOKUP(M102,Beschikbaarheid!C:I,6,FALSE),"")</f>
        <v/>
      </c>
      <c r="AK102" s="5" t="str">
        <f>_xlfn.IFNA(IF(VLOOKUP(M102,Beschikbaarheid!C:I,7,FALSE)=0,AJ102,VLOOKUP(M102,Beschikbaarheid!C:I,7,FALSE)),"")</f>
        <v/>
      </c>
      <c r="AL102" s="15" t="str">
        <f>_xlfn.IFNA(IF(VLOOKUP(M102,Table1[[Driver]:[Einde tijd]],8,FALSE)&lt;&gt;"",VLOOKUP(M102,Table1[[Driver]:[Einde tijd]],8,FALSE),""),"")</f>
        <v/>
      </c>
      <c r="AN102" s="6" t="str">
        <f>IF(M102&lt;&gt;"",IF(AL102&lt;&gt;"","",VLOOKUP(M102,'Driver sheet'!A:K,10,FALSE)),"")</f>
        <v/>
      </c>
      <c r="AO102" s="12" t="b">
        <f>IF(VLOOKUP(B102,Beschikbaarheid!B:N,13,FALSE)="ja",TRUE,FALSE)</f>
        <v>1</v>
      </c>
      <c r="AP102" s="8">
        <f t="shared" si="41"/>
        <v>0.33333333333333331</v>
      </c>
      <c r="AR102" s="12">
        <f t="shared" si="42"/>
        <v>30.73</v>
      </c>
      <c r="BE102" s="1">
        <f>_xlfn.IFNA(IF(VLOOKUP(M102,Beschikbaarheid!C:L,10,FALSE)&lt;&gt;"",Beschikbaarheid!$P$12-0.75/24,Beschikbaarheid!$P$12),1/24)</f>
        <v>4.1666666666666664E-2</v>
      </c>
      <c r="BF102" s="1">
        <f>Beschikbaarheid!$P$13</f>
        <v>2.0833333333333332E-2</v>
      </c>
      <c r="BG102" s="1">
        <f>Beschikbaarheid!$P$15</f>
        <v>4.1666666666666664E-2</v>
      </c>
      <c r="BJ102" s="12">
        <f t="shared" ca="1" si="43"/>
        <v>1</v>
      </c>
      <c r="BO102" s="7">
        <v>250</v>
      </c>
      <c r="BP102" s="7">
        <v>100</v>
      </c>
      <c r="BV102" s="12" t="str">
        <f>_xlfn.IFNA(IF(VLOOKUP(M102,'Driver sheet'!A:I,9,FALSE)&lt;&gt;"",1+(VLOOKUP(M102,'Driver sheet'!A:I,9,FALSE)-3)*Beschikbaarheid!$P$18,1),"")</f>
        <v/>
      </c>
      <c r="BW102" s="12" t="str">
        <f t="shared" si="44"/>
        <v/>
      </c>
      <c r="DC102" s="7" t="s">
        <v>86</v>
      </c>
    </row>
    <row r="103" spans="1:107" x14ac:dyDescent="0.25">
      <c r="A103" s="18" t="str">
        <f>IF(B103&lt;&gt;"",_xlfn.IFNA(IF(VLOOKUP(B103,Beschikbaarheid!B:K,10,FALSE)=1,"TRUE","FALSE"),""),"")</f>
        <v>FALSE</v>
      </c>
      <c r="B103" s="10" t="s">
        <v>227</v>
      </c>
      <c r="C103" s="10">
        <v>566</v>
      </c>
      <c r="D103" s="7">
        <v>7</v>
      </c>
      <c r="E103" s="7">
        <v>7500</v>
      </c>
      <c r="F103" s="10" t="str">
        <f ca="1">_xlfn.IFNA(IF(VLOOKUP(B103,Beschikbaarheid!B:M,12,FALSE)&lt;&gt;"",VLOOKUP(B103,Beschikbaarheid!B:M,12,FALSE),""),"")</f>
        <v>DL TRITON</v>
      </c>
      <c r="G103" s="4" t="str">
        <f t="shared" ca="1" si="45"/>
        <v>4-DL TRITON</v>
      </c>
      <c r="H103" s="9">
        <v>1.1060000000000001</v>
      </c>
      <c r="J103" s="9">
        <v>30.73</v>
      </c>
      <c r="K103" s="9" t="s">
        <v>412</v>
      </c>
      <c r="L103" s="9" t="s">
        <v>171</v>
      </c>
      <c r="M103" s="12" t="str">
        <f>_xlfn.IFNA(VLOOKUP(B103,Beschikbaarheid!B:C,2,FALSE)&amp;"","")</f>
        <v>KAPETA DIEUDONNE</v>
      </c>
      <c r="N103" s="4" t="str">
        <f>_xlfn.IFNA(IF(VLOOKUP(M103,'Driver sheet'!A:F,6,FALSE)&lt;&gt;0,VLOOKUP(M103,'Driver sheet'!A:F,6,FALSE),""),"")</f>
        <v>Brussel</v>
      </c>
      <c r="O103" s="12">
        <f ca="1">IF(M103&lt;&gt;"",
    IF(OR(B103="1UHJ811", B103="1CYK509", B103="1UHL902"),
        999,
        _xlfn.IFNA(IF(VLOOKUP(M103, Beschikbaarheid!C:F, 4, FALSE)="ADR", 25000, 999), 999)
    ),
"")</f>
        <v>999</v>
      </c>
      <c r="R103" s="12" t="str">
        <f t="shared" ca="1" si="31"/>
        <v>DL TRITON</v>
      </c>
      <c r="S103" s="11" t="str">
        <f t="shared" ca="1" si="46"/>
        <v>SCHOONDONKWEG 6</v>
      </c>
      <c r="T103" s="11" t="str">
        <f t="shared" ca="1" si="47"/>
        <v>WILLEBROEK</v>
      </c>
      <c r="U103" s="7" t="str">
        <f t="shared" ca="1" si="48"/>
        <v>2830</v>
      </c>
      <c r="V103" s="11" t="str">
        <f t="shared" ca="1" si="49"/>
        <v>BE</v>
      </c>
      <c r="W103" s="12" t="str">
        <f t="shared" ca="1" si="32"/>
        <v>SCHOONDONKWEG 6</v>
      </c>
      <c r="X103" s="4" t="str">
        <f t="shared" si="33"/>
        <v>TRUE</v>
      </c>
      <c r="Y103" s="12" t="str">
        <f t="shared" ca="1" si="34"/>
        <v>DL TRITON</v>
      </c>
      <c r="Z103" s="12" t="str">
        <f t="shared" ca="1" si="35"/>
        <v>DL TRITON</v>
      </c>
      <c r="AA103" s="12" t="str">
        <f t="shared" ca="1" si="36"/>
        <v>SCHOONDONKWEG 6</v>
      </c>
      <c r="AB103" s="12" t="str">
        <f t="shared" ca="1" si="37"/>
        <v>WILLEBROEK</v>
      </c>
      <c r="AC103" s="12" t="str">
        <f t="shared" ca="1" si="38"/>
        <v>2830</v>
      </c>
      <c r="AD103" s="12" t="str">
        <f t="shared" ca="1" si="39"/>
        <v>BE</v>
      </c>
      <c r="AH103" s="4" t="str">
        <f t="shared" si="40"/>
        <v>TRUE</v>
      </c>
      <c r="AJ103" s="5">
        <f ca="1">_xlfn.IFNA(VLOOKUP(M103,Beschikbaarheid!C:I,6,FALSE),"")</f>
        <v>0.25</v>
      </c>
      <c r="AK103" s="5">
        <f ca="1">_xlfn.IFNA(IF(VLOOKUP(M103,Beschikbaarheid!C:I,7,FALSE)=0,AJ103,VLOOKUP(M103,Beschikbaarheid!C:I,7,FALSE)),"")</f>
        <v>0.25</v>
      </c>
      <c r="AL103" s="15" t="str">
        <f>_xlfn.IFNA(IF(VLOOKUP(M103,Table1[[Driver]:[Einde tijd]],8,FALSE)&lt;&gt;"",VLOOKUP(M103,Table1[[Driver]:[Einde tijd]],8,FALSE),""),"")</f>
        <v/>
      </c>
      <c r="AN103" s="6">
        <f>IF(M103&lt;&gt;"",IF(AL103&lt;&gt;"","",VLOOKUP(M103,'Driver sheet'!A:K,10,FALSE)),"")</f>
        <v>0.47916666666666669</v>
      </c>
      <c r="AO103" s="12" t="b">
        <f>IF(VLOOKUP(B103,Beschikbaarheid!B:N,13,FALSE)="ja",TRUE,FALSE)</f>
        <v>1</v>
      </c>
      <c r="AP103" s="8">
        <f t="shared" si="41"/>
        <v>0.33333333333333331</v>
      </c>
      <c r="AR103" s="12">
        <f t="shared" si="42"/>
        <v>30.73</v>
      </c>
      <c r="BE103" s="1">
        <f>_xlfn.IFNA(IF(VLOOKUP(M103,Beschikbaarheid!C:L,10,FALSE)&lt;&gt;"",Beschikbaarheid!$P$12-0.75/24,Beschikbaarheid!$P$12),1/24)</f>
        <v>4.1666666666666664E-2</v>
      </c>
      <c r="BF103" s="1">
        <f>Beschikbaarheid!$P$13</f>
        <v>2.0833333333333332E-2</v>
      </c>
      <c r="BG103" s="1">
        <f>Beschikbaarheid!$P$15</f>
        <v>4.1666666666666664E-2</v>
      </c>
      <c r="BJ103" s="12">
        <f t="shared" ca="1" si="43"/>
        <v>1</v>
      </c>
      <c r="BO103" s="7">
        <v>250</v>
      </c>
      <c r="BP103" s="7">
        <v>100</v>
      </c>
      <c r="BV103" s="12">
        <f>_xlfn.IFNA(IF(VLOOKUP(M103,'Driver sheet'!A:I,9,FALSE)&lt;&gt;"",1+(VLOOKUP(M103,'Driver sheet'!A:I,9,FALSE)-3)*Beschikbaarheid!$P$18,1),"")</f>
        <v>1</v>
      </c>
      <c r="BW103" s="12">
        <f t="shared" si="44"/>
        <v>1</v>
      </c>
      <c r="DC103" s="7" t="s">
        <v>86</v>
      </c>
    </row>
    <row r="104" spans="1:107" x14ac:dyDescent="0.25">
      <c r="A104" s="18" t="str">
        <f>IF(B104&lt;&gt;"",_xlfn.IFNA(IF(VLOOKUP(B104,Beschikbaarheid!B:K,10,FALSE)=1,"TRUE","FALSE"),""),"")</f>
        <v>FALSE</v>
      </c>
      <c r="B104" s="10" t="s">
        <v>228</v>
      </c>
      <c r="C104" s="10">
        <v>567</v>
      </c>
      <c r="D104" s="7">
        <v>7</v>
      </c>
      <c r="E104" s="7">
        <v>7500</v>
      </c>
      <c r="F104" s="10" t="str">
        <f ca="1">_xlfn.IFNA(IF(VLOOKUP(B104,Beschikbaarheid!B:M,12,FALSE)&lt;&gt;"",VLOOKUP(B104,Beschikbaarheid!B:M,12,FALSE),""),"")</f>
        <v>DL TRITON</v>
      </c>
      <c r="G104" s="4" t="str">
        <f t="shared" ca="1" si="45"/>
        <v>4-DL TRITON</v>
      </c>
      <c r="H104" s="9">
        <v>1.1060000000000001</v>
      </c>
      <c r="J104" s="9">
        <v>30.73</v>
      </c>
      <c r="K104" s="9" t="s">
        <v>412</v>
      </c>
      <c r="L104" s="9" t="s">
        <v>171</v>
      </c>
      <c r="M104" s="12" t="str">
        <f>_xlfn.IFNA(VLOOKUP(B104,Beschikbaarheid!B:C,2,FALSE)&amp;"","")</f>
        <v/>
      </c>
      <c r="N104" s="4" t="str">
        <f>_xlfn.IFNA(IF(VLOOKUP(M104,'Driver sheet'!A:F,6,FALSE)&lt;&gt;0,VLOOKUP(M104,'Driver sheet'!A:F,6,FALSE),""),"")</f>
        <v/>
      </c>
      <c r="O104" s="12" t="str">
        <f>IF(M104&lt;&gt;"",
    IF(OR(B104="1UHJ811", B104="1CYK509", B104="1UHL902"),
        999,
        _xlfn.IFNA(IF(VLOOKUP(M104, Beschikbaarheid!C:F, 4, FALSE)="ADR", 25000, 999), 999)
    ),
"")</f>
        <v/>
      </c>
      <c r="R104" s="12" t="str">
        <f t="shared" ca="1" si="31"/>
        <v>DL TRITON</v>
      </c>
      <c r="S104" s="11" t="str">
        <f t="shared" ca="1" si="46"/>
        <v>SCHOONDONKWEG 6</v>
      </c>
      <c r="T104" s="11" t="str">
        <f t="shared" ca="1" si="47"/>
        <v>WILLEBROEK</v>
      </c>
      <c r="U104" s="7" t="str">
        <f t="shared" ca="1" si="48"/>
        <v>2830</v>
      </c>
      <c r="V104" s="11" t="str">
        <f t="shared" ca="1" si="49"/>
        <v>BE</v>
      </c>
      <c r="W104" s="12" t="str">
        <f t="shared" ca="1" si="32"/>
        <v>SCHOONDONKWEG 6</v>
      </c>
      <c r="X104" s="4" t="str">
        <f t="shared" si="33"/>
        <v>TRUE</v>
      </c>
      <c r="Y104" s="12" t="str">
        <f t="shared" ca="1" si="34"/>
        <v>DL TRITON</v>
      </c>
      <c r="Z104" s="12" t="str">
        <f t="shared" ca="1" si="35"/>
        <v>DL TRITON</v>
      </c>
      <c r="AA104" s="12" t="str">
        <f t="shared" ca="1" si="36"/>
        <v>SCHOONDONKWEG 6</v>
      </c>
      <c r="AB104" s="12" t="str">
        <f t="shared" ca="1" si="37"/>
        <v>WILLEBROEK</v>
      </c>
      <c r="AC104" s="12" t="str">
        <f t="shared" ca="1" si="38"/>
        <v>2830</v>
      </c>
      <c r="AD104" s="12" t="str">
        <f t="shared" ca="1" si="39"/>
        <v>BE</v>
      </c>
      <c r="AH104" s="4" t="str">
        <f t="shared" si="40"/>
        <v>TRUE</v>
      </c>
      <c r="AJ104" s="5" t="str">
        <f>_xlfn.IFNA(VLOOKUP(M104,Beschikbaarheid!C:I,6,FALSE),"")</f>
        <v/>
      </c>
      <c r="AK104" s="5" t="str">
        <f>_xlfn.IFNA(IF(VLOOKUP(M104,Beschikbaarheid!C:I,7,FALSE)=0,AJ104,VLOOKUP(M104,Beschikbaarheid!C:I,7,FALSE)),"")</f>
        <v/>
      </c>
      <c r="AL104" s="15" t="str">
        <f>_xlfn.IFNA(IF(VLOOKUP(M104,Table1[[Driver]:[Einde tijd]],8,FALSE)&lt;&gt;"",VLOOKUP(M104,Table1[[Driver]:[Einde tijd]],8,FALSE),""),"")</f>
        <v/>
      </c>
      <c r="AN104" s="6" t="str">
        <f>IF(M104&lt;&gt;"",IF(AL104&lt;&gt;"","",VLOOKUP(M104,'Driver sheet'!A:K,10,FALSE)),"")</f>
        <v/>
      </c>
      <c r="AO104" s="12" t="b">
        <f>IF(VLOOKUP(B104,Beschikbaarheid!B:N,13,FALSE)="ja",TRUE,FALSE)</f>
        <v>1</v>
      </c>
      <c r="AP104" s="8">
        <f t="shared" si="41"/>
        <v>0.33333333333333331</v>
      </c>
      <c r="AR104" s="12">
        <f t="shared" si="42"/>
        <v>30.73</v>
      </c>
      <c r="BE104" s="1">
        <f>_xlfn.IFNA(IF(VLOOKUP(M104,Beschikbaarheid!C:L,10,FALSE)&lt;&gt;"",Beschikbaarheid!$P$12-0.75/24,Beschikbaarheid!$P$12),1/24)</f>
        <v>4.1666666666666664E-2</v>
      </c>
      <c r="BF104" s="1">
        <f>Beschikbaarheid!$P$13</f>
        <v>2.0833333333333332E-2</v>
      </c>
      <c r="BG104" s="1">
        <f>Beschikbaarheid!$P$15</f>
        <v>4.1666666666666664E-2</v>
      </c>
      <c r="BJ104" s="12">
        <f t="shared" ca="1" si="43"/>
        <v>1</v>
      </c>
      <c r="BO104" s="7">
        <v>250</v>
      </c>
      <c r="BP104" s="7">
        <v>100</v>
      </c>
      <c r="BV104" s="12" t="str">
        <f>_xlfn.IFNA(IF(VLOOKUP(M104,'Driver sheet'!A:I,9,FALSE)&lt;&gt;"",1+(VLOOKUP(M104,'Driver sheet'!A:I,9,FALSE)-3)*Beschikbaarheid!$P$18,1),"")</f>
        <v/>
      </c>
      <c r="BW104" s="12" t="str">
        <f t="shared" si="44"/>
        <v/>
      </c>
      <c r="DC104" s="7" t="s">
        <v>86</v>
      </c>
    </row>
    <row r="105" spans="1:107" x14ac:dyDescent="0.25">
      <c r="A105" s="18" t="str">
        <f>IF(B105&lt;&gt;"",_xlfn.IFNA(IF(VLOOKUP(B105,Beschikbaarheid!B:K,10,FALSE)=1,"TRUE","FALSE"),""),"")</f>
        <v>FALSE</v>
      </c>
      <c r="B105" s="10" t="s">
        <v>229</v>
      </c>
      <c r="C105" s="10">
        <v>568</v>
      </c>
      <c r="D105" s="7">
        <v>7.6</v>
      </c>
      <c r="E105" s="7">
        <v>13500</v>
      </c>
      <c r="F105" s="10" t="str">
        <f ca="1">_xlfn.IFNA(IF(VLOOKUP(B105,Beschikbaarheid!B:M,12,FALSE)&lt;&gt;"",VLOOKUP(B105,Beschikbaarheid!B:M,12,FALSE),""),"")</f>
        <v>DL TRITON</v>
      </c>
      <c r="G105" s="4" t="str">
        <f t="shared" ca="1" si="45"/>
        <v>4-DL TRITON</v>
      </c>
      <c r="H105" s="9">
        <v>1.1060000000000001</v>
      </c>
      <c r="J105" s="9">
        <v>30.73</v>
      </c>
      <c r="K105" s="9" t="s">
        <v>412</v>
      </c>
      <c r="L105" s="9" t="s">
        <v>171</v>
      </c>
      <c r="M105" s="12" t="str">
        <f>_xlfn.IFNA(VLOOKUP(B105,Beschikbaarheid!B:C,2,FALSE)&amp;"","")</f>
        <v>DORAS ADRIAN</v>
      </c>
      <c r="N105" s="4" t="str">
        <f>_xlfn.IFNA(IF(VLOOKUP(M105,'Driver sheet'!A:F,6,FALSE)&lt;&gt;0,VLOOKUP(M105,'Driver sheet'!A:F,6,FALSE),""),"")</f>
        <v>Kortrijk</v>
      </c>
      <c r="O105" s="12">
        <f ca="1">IF(M105&lt;&gt;"",
    IF(OR(B105="1UHJ811", B105="1CYK509", B105="1UHL902"),
        999,
        _xlfn.IFNA(IF(VLOOKUP(M105, Beschikbaarheid!C:F, 4, FALSE)="ADR", 25000, 999), 999)
    ),
"")</f>
        <v>999</v>
      </c>
      <c r="R105" s="12" t="str">
        <f t="shared" ca="1" si="31"/>
        <v>DL TRITON</v>
      </c>
      <c r="S105" s="11" t="str">
        <f t="shared" ca="1" si="46"/>
        <v>SCHOONDONKWEG 6</v>
      </c>
      <c r="T105" s="11" t="str">
        <f t="shared" ca="1" si="47"/>
        <v>WILLEBROEK</v>
      </c>
      <c r="U105" s="7" t="str">
        <f t="shared" ca="1" si="48"/>
        <v>2830</v>
      </c>
      <c r="V105" s="11" t="str">
        <f t="shared" ca="1" si="49"/>
        <v>BE</v>
      </c>
      <c r="W105" s="12" t="str">
        <f t="shared" ca="1" si="32"/>
        <v>SCHOONDONKWEG 6</v>
      </c>
      <c r="X105" s="4" t="str">
        <f t="shared" si="33"/>
        <v>TRUE</v>
      </c>
      <c r="Y105" s="12" t="str">
        <f t="shared" ca="1" si="34"/>
        <v>DL TRITON</v>
      </c>
      <c r="Z105" s="12" t="str">
        <f t="shared" ca="1" si="35"/>
        <v>DL TRITON</v>
      </c>
      <c r="AA105" s="12" t="str">
        <f t="shared" ca="1" si="36"/>
        <v>SCHOONDONKWEG 6</v>
      </c>
      <c r="AB105" s="12" t="str">
        <f t="shared" ca="1" si="37"/>
        <v>WILLEBROEK</v>
      </c>
      <c r="AC105" s="12" t="str">
        <f t="shared" ca="1" si="38"/>
        <v>2830</v>
      </c>
      <c r="AD105" s="12" t="str">
        <f t="shared" ca="1" si="39"/>
        <v>BE</v>
      </c>
      <c r="AH105" s="4" t="str">
        <f t="shared" si="40"/>
        <v>TRUE</v>
      </c>
      <c r="AJ105" s="5">
        <f ca="1">_xlfn.IFNA(VLOOKUP(M105,Beschikbaarheid!C:I,6,FALSE),"")</f>
        <v>0.25</v>
      </c>
      <c r="AK105" s="5">
        <f ca="1">_xlfn.IFNA(IF(VLOOKUP(M105,Beschikbaarheid!C:I,7,FALSE)=0,AJ105,VLOOKUP(M105,Beschikbaarheid!C:I,7,FALSE)),"")</f>
        <v>0.25</v>
      </c>
      <c r="AL105" s="15" t="str">
        <f>_xlfn.IFNA(IF(VLOOKUP(M105,Table1[[Driver]:[Einde tijd]],8,FALSE)&lt;&gt;"",VLOOKUP(M105,Table1[[Driver]:[Einde tijd]],8,FALSE),""),"")</f>
        <v/>
      </c>
      <c r="AN105" s="6">
        <f>IF(M105&lt;&gt;"",IF(AL105&lt;&gt;"","",VLOOKUP(M105,'Driver sheet'!A:K,10,FALSE)),"")</f>
        <v>0.47916666666666669</v>
      </c>
      <c r="AO105" s="12" t="b">
        <f>IF(VLOOKUP(B105,Beschikbaarheid!B:N,13,FALSE)="ja",TRUE,FALSE)</f>
        <v>1</v>
      </c>
      <c r="AP105" s="8">
        <f t="shared" si="41"/>
        <v>0.33333333333333331</v>
      </c>
      <c r="AR105" s="12">
        <f t="shared" si="42"/>
        <v>30.73</v>
      </c>
      <c r="BE105" s="1">
        <f>_xlfn.IFNA(IF(VLOOKUP(M105,Beschikbaarheid!C:L,10,FALSE)&lt;&gt;"",Beschikbaarheid!$P$12-0.75/24,Beschikbaarheid!$P$12),1/24)</f>
        <v>4.1666666666666664E-2</v>
      </c>
      <c r="BF105" s="1">
        <f>Beschikbaarheid!$P$13</f>
        <v>2.0833333333333332E-2</v>
      </c>
      <c r="BG105" s="1">
        <f>Beschikbaarheid!$P$15</f>
        <v>4.1666666666666664E-2</v>
      </c>
      <c r="BJ105" s="12">
        <f t="shared" ca="1" si="43"/>
        <v>1</v>
      </c>
      <c r="BO105" s="7">
        <v>250</v>
      </c>
      <c r="BP105" s="7">
        <v>100</v>
      </c>
      <c r="BV105" s="12">
        <f>_xlfn.IFNA(IF(VLOOKUP(M105,'Driver sheet'!A:I,9,FALSE)&lt;&gt;"",1+(VLOOKUP(M105,'Driver sheet'!A:I,9,FALSE)-3)*Beschikbaarheid!$P$18,1),"")</f>
        <v>1</v>
      </c>
      <c r="BW105" s="12">
        <f t="shared" si="44"/>
        <v>1</v>
      </c>
      <c r="DC105" s="7" t="s">
        <v>86</v>
      </c>
    </row>
    <row r="106" spans="1:107" x14ac:dyDescent="0.25">
      <c r="A106" s="18" t="str">
        <f>IF(B106&lt;&gt;"",_xlfn.IFNA(IF(VLOOKUP(B106,Beschikbaarheid!B:K,10,FALSE)=1,"TRUE","FALSE"),""),"")</f>
        <v>FALSE</v>
      </c>
      <c r="B106" s="10" t="s">
        <v>230</v>
      </c>
      <c r="C106" s="10">
        <v>569</v>
      </c>
      <c r="D106" s="7">
        <v>7</v>
      </c>
      <c r="E106" s="7">
        <v>7500</v>
      </c>
      <c r="F106" s="10" t="str">
        <f ca="1">_xlfn.IFNA(IF(VLOOKUP(B106,Beschikbaarheid!B:M,12,FALSE)&lt;&gt;"",VLOOKUP(B106,Beschikbaarheid!B:M,12,FALSE),""),"")</f>
        <v>DL TRITON</v>
      </c>
      <c r="G106" s="4" t="str">
        <f t="shared" ca="1" si="45"/>
        <v>4-DL TRITON</v>
      </c>
      <c r="H106" s="9">
        <v>1.1060000000000001</v>
      </c>
      <c r="J106" s="9">
        <v>30.73</v>
      </c>
      <c r="K106" s="9" t="s">
        <v>412</v>
      </c>
      <c r="L106" s="9" t="s">
        <v>171</v>
      </c>
      <c r="M106" s="12" t="str">
        <f>_xlfn.IFNA(VLOOKUP(B106,Beschikbaarheid!B:C,2,FALSE)&amp;"","")</f>
        <v>AMOLO JEAN</v>
      </c>
      <c r="N106" s="4" t="str">
        <f>_xlfn.IFNA(IF(VLOOKUP(M106,'Driver sheet'!A:F,6,FALSE)&lt;&gt;0,VLOOKUP(M106,'Driver sheet'!A:F,6,FALSE),""),"")</f>
        <v>Brussel</v>
      </c>
      <c r="O106" s="12">
        <f ca="1">IF(M106&lt;&gt;"",
    IF(OR(B106="1UHJ811", B106="1CYK509", B106="1UHL902"),
        999,
        _xlfn.IFNA(IF(VLOOKUP(M106, Beschikbaarheid!C:F, 4, FALSE)="ADR", 25000, 999), 999)
    ),
"")</f>
        <v>999</v>
      </c>
      <c r="R106" s="12" t="str">
        <f t="shared" ca="1" si="31"/>
        <v>DL TRITON</v>
      </c>
      <c r="S106" s="11" t="str">
        <f t="shared" ca="1" si="46"/>
        <v>SCHOONDONKWEG 6</v>
      </c>
      <c r="T106" s="11" t="str">
        <f t="shared" ca="1" si="47"/>
        <v>WILLEBROEK</v>
      </c>
      <c r="U106" s="7" t="str">
        <f t="shared" ca="1" si="48"/>
        <v>2830</v>
      </c>
      <c r="V106" s="11" t="str">
        <f t="shared" ca="1" si="49"/>
        <v>BE</v>
      </c>
      <c r="W106" s="12" t="str">
        <f t="shared" ca="1" si="32"/>
        <v>SCHOONDONKWEG 6</v>
      </c>
      <c r="X106" s="4" t="str">
        <f t="shared" si="33"/>
        <v>TRUE</v>
      </c>
      <c r="Y106" s="12" t="str">
        <f t="shared" ca="1" si="34"/>
        <v>DL TRITON</v>
      </c>
      <c r="Z106" s="12" t="str">
        <f t="shared" ca="1" si="35"/>
        <v>DL TRITON</v>
      </c>
      <c r="AA106" s="12" t="str">
        <f t="shared" ca="1" si="36"/>
        <v>SCHOONDONKWEG 6</v>
      </c>
      <c r="AB106" s="12" t="str">
        <f t="shared" ca="1" si="37"/>
        <v>WILLEBROEK</v>
      </c>
      <c r="AC106" s="12" t="str">
        <f t="shared" ca="1" si="38"/>
        <v>2830</v>
      </c>
      <c r="AD106" s="12" t="str">
        <f t="shared" ca="1" si="39"/>
        <v>BE</v>
      </c>
      <c r="AH106" s="4" t="str">
        <f t="shared" si="40"/>
        <v>TRUE</v>
      </c>
      <c r="AJ106" s="5">
        <f ca="1">_xlfn.IFNA(VLOOKUP(M106,Beschikbaarheid!C:I,6,FALSE),"")</f>
        <v>0.27083333333333331</v>
      </c>
      <c r="AK106" s="5">
        <f ca="1">_xlfn.IFNA(IF(VLOOKUP(M106,Beschikbaarheid!C:I,7,FALSE)=0,AJ106,VLOOKUP(M106,Beschikbaarheid!C:I,7,FALSE)),"")</f>
        <v>0.27083333333333331</v>
      </c>
      <c r="AL106" s="15" t="str">
        <f>_xlfn.IFNA(IF(VLOOKUP(M106,Table1[[Driver]:[Einde tijd]],8,FALSE)&lt;&gt;"",VLOOKUP(M106,Table1[[Driver]:[Einde tijd]],8,FALSE),""),"")</f>
        <v/>
      </c>
      <c r="AN106" s="6">
        <f>IF(M106&lt;&gt;"",IF(AL106&lt;&gt;"","",VLOOKUP(M106,'Driver sheet'!A:K,10,FALSE)),"")</f>
        <v>0.47916666666666669</v>
      </c>
      <c r="AO106" s="12" t="b">
        <f>IF(VLOOKUP(B106,Beschikbaarheid!B:N,13,FALSE)="ja",TRUE,FALSE)</f>
        <v>1</v>
      </c>
      <c r="AP106" s="8">
        <f t="shared" si="41"/>
        <v>0.33333333333333331</v>
      </c>
      <c r="AR106" s="12">
        <f t="shared" si="42"/>
        <v>30.73</v>
      </c>
      <c r="BE106" s="1">
        <f>_xlfn.IFNA(IF(VLOOKUP(M106,Beschikbaarheid!C:L,10,FALSE)&lt;&gt;"",Beschikbaarheid!$P$12-0.75/24,Beschikbaarheid!$P$12),1/24)</f>
        <v>4.1666666666666664E-2</v>
      </c>
      <c r="BF106" s="1">
        <f>Beschikbaarheid!$P$13</f>
        <v>2.0833333333333332E-2</v>
      </c>
      <c r="BG106" s="1">
        <f>Beschikbaarheid!$P$15</f>
        <v>4.1666666666666664E-2</v>
      </c>
      <c r="BJ106" s="12">
        <f t="shared" ca="1" si="43"/>
        <v>1</v>
      </c>
      <c r="BO106" s="7">
        <v>250</v>
      </c>
      <c r="BP106" s="7">
        <v>100</v>
      </c>
      <c r="BV106" s="12">
        <f>_xlfn.IFNA(IF(VLOOKUP(M106,'Driver sheet'!A:I,9,FALSE)&lt;&gt;"",1+(VLOOKUP(M106,'Driver sheet'!A:I,9,FALSE)-3)*Beschikbaarheid!$P$18,1),"")</f>
        <v>1</v>
      </c>
      <c r="BW106" s="12">
        <f t="shared" si="44"/>
        <v>1</v>
      </c>
      <c r="DC106" s="7" t="s">
        <v>86</v>
      </c>
    </row>
    <row r="107" spans="1:107" x14ac:dyDescent="0.25">
      <c r="A107" s="18" t="str">
        <f>IF(B107&lt;&gt;"",_xlfn.IFNA(IF(VLOOKUP(B107,Beschikbaarheid!B:K,10,FALSE)=1,"TRUE","FALSE"),""),"")</f>
        <v>FALSE</v>
      </c>
      <c r="B107" s="10" t="s">
        <v>231</v>
      </c>
      <c r="C107" s="10" t="s">
        <v>513</v>
      </c>
      <c r="D107" s="7">
        <v>7</v>
      </c>
      <c r="E107" s="7">
        <v>7500</v>
      </c>
      <c r="F107" s="10" t="str">
        <f ca="1">_xlfn.IFNA(IF(VLOOKUP(B107,Beschikbaarheid!B:M,12,FALSE)&lt;&gt;"",VLOOKUP(B107,Beschikbaarheid!B:M,12,FALSE),""),"")</f>
        <v>DL TRITON</v>
      </c>
      <c r="G107" s="4" t="str">
        <f t="shared" ca="1" si="45"/>
        <v>4-DL TRITON</v>
      </c>
      <c r="H107" s="9">
        <v>1.1060000000000001</v>
      </c>
      <c r="J107" s="9">
        <v>30.73</v>
      </c>
      <c r="K107" s="9" t="s">
        <v>412</v>
      </c>
      <c r="L107" s="9" t="s">
        <v>171</v>
      </c>
      <c r="M107" s="12" t="str">
        <f>_xlfn.IFNA(VLOOKUP(B107,Beschikbaarheid!B:C,2,FALSE)&amp;"","")</f>
        <v/>
      </c>
      <c r="N107" s="4" t="str">
        <f>_xlfn.IFNA(IF(VLOOKUP(M107,'Driver sheet'!A:F,6,FALSE)&lt;&gt;0,VLOOKUP(M107,'Driver sheet'!A:F,6,FALSE),""),"")</f>
        <v/>
      </c>
      <c r="O107" s="12" t="str">
        <f>IF(M107&lt;&gt;"",
    IF(OR(B107="1UHJ811", B107="1CYK509", B107="1UHL902"),
        999,
        _xlfn.IFNA(IF(VLOOKUP(M107, Beschikbaarheid!C:F, 4, FALSE)="ADR", 25000, 999), 999)
    ),
"")</f>
        <v/>
      </c>
      <c r="R107" s="12" t="str">
        <f t="shared" ca="1" si="31"/>
        <v>DL TRITON</v>
      </c>
      <c r="S107" s="11" t="str">
        <f t="shared" ca="1" si="46"/>
        <v>SCHOONDONKWEG 6</v>
      </c>
      <c r="T107" s="11" t="str">
        <f t="shared" ca="1" si="47"/>
        <v>WILLEBROEK</v>
      </c>
      <c r="U107" s="7" t="str">
        <f t="shared" ca="1" si="48"/>
        <v>2830</v>
      </c>
      <c r="V107" s="11" t="str">
        <f t="shared" ca="1" si="49"/>
        <v>BE</v>
      </c>
      <c r="W107" s="12" t="str">
        <f t="shared" ca="1" si="32"/>
        <v>SCHOONDONKWEG 6</v>
      </c>
      <c r="X107" s="4" t="str">
        <f t="shared" si="33"/>
        <v>TRUE</v>
      </c>
      <c r="Y107" s="12" t="str">
        <f t="shared" ca="1" si="34"/>
        <v>DL TRITON</v>
      </c>
      <c r="Z107" s="12" t="str">
        <f t="shared" ca="1" si="35"/>
        <v>DL TRITON</v>
      </c>
      <c r="AA107" s="12" t="str">
        <f t="shared" ca="1" si="36"/>
        <v>SCHOONDONKWEG 6</v>
      </c>
      <c r="AB107" s="12" t="str">
        <f t="shared" ca="1" si="37"/>
        <v>WILLEBROEK</v>
      </c>
      <c r="AC107" s="12" t="str">
        <f t="shared" ca="1" si="38"/>
        <v>2830</v>
      </c>
      <c r="AD107" s="12" t="str">
        <f t="shared" ca="1" si="39"/>
        <v>BE</v>
      </c>
      <c r="AH107" s="4" t="str">
        <f t="shared" si="40"/>
        <v>TRUE</v>
      </c>
      <c r="AJ107" s="5" t="str">
        <f>_xlfn.IFNA(VLOOKUP(M107,Beschikbaarheid!C:I,6,FALSE),"")</f>
        <v/>
      </c>
      <c r="AK107" s="5" t="str">
        <f>_xlfn.IFNA(IF(VLOOKUP(M107,Beschikbaarheid!C:I,7,FALSE)=0,AJ107,VLOOKUP(M107,Beschikbaarheid!C:I,7,FALSE)),"")</f>
        <v/>
      </c>
      <c r="AL107" s="15" t="str">
        <f>_xlfn.IFNA(IF(VLOOKUP(M107,Table1[[Driver]:[Einde tijd]],8,FALSE)&lt;&gt;"",VLOOKUP(M107,Table1[[Driver]:[Einde tijd]],8,FALSE),""),"")</f>
        <v/>
      </c>
      <c r="AN107" s="6" t="str">
        <f>IF(M107&lt;&gt;"",IF(AL107&lt;&gt;"","",VLOOKUP(M107,'Driver sheet'!A:K,10,FALSE)),"")</f>
        <v/>
      </c>
      <c r="AO107" s="12" t="b">
        <f>IF(VLOOKUP(B107,Beschikbaarheid!B:N,13,FALSE)="ja",TRUE,FALSE)</f>
        <v>1</v>
      </c>
      <c r="AP107" s="8">
        <f t="shared" si="41"/>
        <v>0.33333333333333331</v>
      </c>
      <c r="AR107" s="12">
        <f t="shared" si="42"/>
        <v>30.73</v>
      </c>
      <c r="BE107" s="1">
        <f>_xlfn.IFNA(IF(VLOOKUP(M107,Beschikbaarheid!C:L,10,FALSE)&lt;&gt;"",Beschikbaarheid!$P$12-0.75/24,Beschikbaarheid!$P$12),1/24)</f>
        <v>4.1666666666666664E-2</v>
      </c>
      <c r="BF107" s="1">
        <f>Beschikbaarheid!$P$13</f>
        <v>2.0833333333333332E-2</v>
      </c>
      <c r="BG107" s="1">
        <f>Beschikbaarheid!$P$15</f>
        <v>4.1666666666666664E-2</v>
      </c>
      <c r="BJ107" s="12">
        <f t="shared" ca="1" si="43"/>
        <v>1</v>
      </c>
      <c r="BO107" s="7">
        <v>250</v>
      </c>
      <c r="BP107" s="7">
        <v>100</v>
      </c>
      <c r="BV107" s="12" t="str">
        <f>_xlfn.IFNA(IF(VLOOKUP(M107,'Driver sheet'!A:I,9,FALSE)&lt;&gt;"",1+(VLOOKUP(M107,'Driver sheet'!A:I,9,FALSE)-3)*Beschikbaarheid!$P$18,1),"")</f>
        <v/>
      </c>
      <c r="BW107" s="12" t="str">
        <f t="shared" si="44"/>
        <v/>
      </c>
      <c r="DC107" s="7" t="s">
        <v>86</v>
      </c>
    </row>
    <row r="108" spans="1:107" x14ac:dyDescent="0.25">
      <c r="A108" s="18" t="str">
        <f>IF(B108&lt;&gt;"",_xlfn.IFNA(IF(VLOOKUP(B108,Beschikbaarheid!B:K,10,FALSE)=1,"TRUE","FALSE"),""),"")</f>
        <v>FALSE</v>
      </c>
      <c r="B108" s="10" t="s">
        <v>232</v>
      </c>
      <c r="C108" s="10">
        <v>513</v>
      </c>
      <c r="D108" s="7">
        <v>7.6</v>
      </c>
      <c r="E108" s="7">
        <v>14000</v>
      </c>
      <c r="F108" s="10" t="str">
        <f ca="1">_xlfn.IFNA(IF(VLOOKUP(B108,Beschikbaarheid!B:M,12,FALSE)&lt;&gt;"",VLOOKUP(B108,Beschikbaarheid!B:M,12,FALSE),""),"")</f>
        <v>DL JUMET</v>
      </c>
      <c r="G108" s="4" t="str">
        <f t="shared" ca="1" si="45"/>
        <v>4-DL JUMET</v>
      </c>
      <c r="H108" s="9">
        <v>1.1060000000000001</v>
      </c>
      <c r="J108" s="9">
        <v>30.73</v>
      </c>
      <c r="K108" s="9" t="s">
        <v>410</v>
      </c>
      <c r="L108" s="9" t="s">
        <v>171</v>
      </c>
      <c r="M108" s="12" t="str">
        <f>_xlfn.IFNA(VLOOKUP(B108,Beschikbaarheid!B:C,2,FALSE)&amp;"","")</f>
        <v>LEBEAU FABRICE</v>
      </c>
      <c r="N108" s="4" t="str">
        <f>_xlfn.IFNA(IF(VLOOKUP(M108,'Driver sheet'!A:F,6,FALSE)&lt;&gt;0,VLOOKUP(M108,'Driver sheet'!A:F,6,FALSE),""),"")</f>
        <v/>
      </c>
      <c r="O108" s="12">
        <f ca="1">IF(M108&lt;&gt;"",
    IF(OR(B108="1UHJ811", B108="1CYK509", B108="1UHL902"),
        999,
        _xlfn.IFNA(IF(VLOOKUP(M108, Beschikbaarheid!C:F, 4, FALSE)="ADR", 25000, 999), 999)
    ),
"")</f>
        <v>999</v>
      </c>
      <c r="R108" s="12" t="str">
        <f t="shared" ca="1" si="31"/>
        <v>DL JUMET</v>
      </c>
      <c r="S108" s="11" t="str">
        <f t="shared" ca="1" si="46"/>
        <v>ZONING INDUSTRIEL 2IEME RUE</v>
      </c>
      <c r="T108" s="11" t="str">
        <f t="shared" ca="1" si="47"/>
        <v>JUMET</v>
      </c>
      <c r="U108" s="7" t="str">
        <f t="shared" ca="1" si="48"/>
        <v>6040</v>
      </c>
      <c r="V108" s="11" t="str">
        <f t="shared" ca="1" si="49"/>
        <v>BE</v>
      </c>
      <c r="W108" s="12" t="str">
        <f t="shared" ca="1" si="32"/>
        <v>ZONING INDUSTRIEL 2IEME RUE</v>
      </c>
      <c r="X108" s="4" t="str">
        <f t="shared" si="33"/>
        <v>TRUE</v>
      </c>
      <c r="Y108" s="12" t="str">
        <f t="shared" ca="1" si="34"/>
        <v>DL JUMET</v>
      </c>
      <c r="Z108" s="12" t="str">
        <f t="shared" ca="1" si="35"/>
        <v>DL JUMET</v>
      </c>
      <c r="AA108" s="12" t="str">
        <f t="shared" ca="1" si="36"/>
        <v>ZONING INDUSTRIEL 2IEME RUE</v>
      </c>
      <c r="AB108" s="12" t="str">
        <f t="shared" ca="1" si="37"/>
        <v>JUMET</v>
      </c>
      <c r="AC108" s="12" t="str">
        <f t="shared" ca="1" si="38"/>
        <v>6040</v>
      </c>
      <c r="AD108" s="12" t="str">
        <f t="shared" ca="1" si="39"/>
        <v>BE</v>
      </c>
      <c r="AH108" s="4" t="str">
        <f t="shared" si="40"/>
        <v>TRUE</v>
      </c>
      <c r="AJ108" s="5">
        <f ca="1">_xlfn.IFNA(VLOOKUP(M108,Beschikbaarheid!C:I,6,FALSE),"")</f>
        <v>0.27083333333333331</v>
      </c>
      <c r="AK108" s="5">
        <f ca="1">_xlfn.IFNA(IF(VLOOKUP(M108,Beschikbaarheid!C:I,7,FALSE)=0,AJ108,VLOOKUP(M108,Beschikbaarheid!C:I,7,FALSE)),"")</f>
        <v>0.27083333333333331</v>
      </c>
      <c r="AL108" s="15" t="str">
        <f>_xlfn.IFNA(IF(VLOOKUP(M108,Table1[[Driver]:[Einde tijd]],8,FALSE)&lt;&gt;"",VLOOKUP(M108,Table1[[Driver]:[Einde tijd]],8,FALSE),""),"")</f>
        <v/>
      </c>
      <c r="AN108" s="6">
        <f>IF(M108&lt;&gt;"",IF(AL108&lt;&gt;"","",VLOOKUP(M108,'Driver sheet'!A:K,10,FALSE)),"")</f>
        <v>0.47916666666666669</v>
      </c>
      <c r="AO108" s="12" t="b">
        <f>IF(VLOOKUP(B108,Beschikbaarheid!B:N,13,FALSE)="ja",TRUE,FALSE)</f>
        <v>1</v>
      </c>
      <c r="AP108" s="8">
        <f t="shared" si="41"/>
        <v>0.33333333333333331</v>
      </c>
      <c r="AR108" s="12">
        <f t="shared" si="42"/>
        <v>30.73</v>
      </c>
      <c r="BE108" s="1">
        <f>_xlfn.IFNA(IF(VLOOKUP(M108,Beschikbaarheid!C:L,10,FALSE)&lt;&gt;"",Beschikbaarheid!$P$12-0.75/24,Beschikbaarheid!$P$12),1/24)</f>
        <v>4.1666666666666664E-2</v>
      </c>
      <c r="BF108" s="1">
        <f>Beschikbaarheid!$P$13</f>
        <v>2.0833333333333332E-2</v>
      </c>
      <c r="BG108" s="1">
        <f>Beschikbaarheid!$P$15</f>
        <v>4.1666666666666664E-2</v>
      </c>
      <c r="BJ108" s="12">
        <f t="shared" ca="1" si="43"/>
        <v>2</v>
      </c>
      <c r="BO108" s="7">
        <v>250</v>
      </c>
      <c r="BP108" s="7">
        <v>100</v>
      </c>
      <c r="BV108" s="12">
        <f>_xlfn.IFNA(IF(VLOOKUP(M108,'Driver sheet'!A:I,9,FALSE)&lt;&gt;"",1+(VLOOKUP(M108,'Driver sheet'!A:I,9,FALSE)-3)*Beschikbaarheid!$P$18,1),"")</f>
        <v>1.05</v>
      </c>
      <c r="BW108" s="12">
        <f t="shared" si="44"/>
        <v>1.05</v>
      </c>
      <c r="DC108" s="7" t="s">
        <v>86</v>
      </c>
    </row>
    <row r="109" spans="1:107" x14ac:dyDescent="0.25">
      <c r="A109" s="18" t="str">
        <f>IF(B109&lt;&gt;"",_xlfn.IFNA(IF(VLOOKUP(B109,Beschikbaarheid!B:K,10,FALSE)=1,"TRUE","FALSE"),""),"")</f>
        <v>FALSE</v>
      </c>
      <c r="B109" s="10" t="s">
        <v>233</v>
      </c>
      <c r="C109" s="10">
        <v>512</v>
      </c>
      <c r="D109" s="7">
        <v>7</v>
      </c>
      <c r="E109" s="7">
        <v>7500</v>
      </c>
      <c r="F109" s="10" t="str">
        <f ca="1">_xlfn.IFNA(IF(VLOOKUP(B109,Beschikbaarheid!B:M,12,FALSE)&lt;&gt;"",VLOOKUP(B109,Beschikbaarheid!B:M,12,FALSE),""),"")</f>
        <v>DL TRITON</v>
      </c>
      <c r="G109" s="4" t="str">
        <f t="shared" ca="1" si="45"/>
        <v>4-DL TRITON</v>
      </c>
      <c r="H109" s="9">
        <v>1.1060000000000001</v>
      </c>
      <c r="J109" s="9">
        <v>30.73</v>
      </c>
      <c r="K109" s="9" t="s">
        <v>412</v>
      </c>
      <c r="L109" s="9" t="s">
        <v>171</v>
      </c>
      <c r="M109" s="12" t="str">
        <f>_xlfn.IFNA(VLOOKUP(B109,Beschikbaarheid!B:C,2,FALSE)&amp;"","")</f>
        <v/>
      </c>
      <c r="N109" s="4" t="str">
        <f>_xlfn.IFNA(IF(VLOOKUP(M109,'Driver sheet'!A:F,6,FALSE)&lt;&gt;0,VLOOKUP(M109,'Driver sheet'!A:F,6,FALSE),""),"")</f>
        <v/>
      </c>
      <c r="O109" s="12" t="str">
        <f>IF(M109&lt;&gt;"",
    IF(OR(B109="1UHJ811", B109="1CYK509", B109="1UHL902"),
        999,
        _xlfn.IFNA(IF(VLOOKUP(M109, Beschikbaarheid!C:F, 4, FALSE)="ADR", 25000, 999), 999)
    ),
"")</f>
        <v/>
      </c>
      <c r="R109" s="12" t="str">
        <f t="shared" ca="1" si="31"/>
        <v>DL TRITON</v>
      </c>
      <c r="S109" s="11" t="str">
        <f t="shared" ca="1" si="46"/>
        <v>SCHOONDONKWEG 6</v>
      </c>
      <c r="T109" s="11" t="str">
        <f t="shared" ca="1" si="47"/>
        <v>WILLEBROEK</v>
      </c>
      <c r="U109" s="7" t="str">
        <f t="shared" ca="1" si="48"/>
        <v>2830</v>
      </c>
      <c r="V109" s="11" t="str">
        <f t="shared" ca="1" si="49"/>
        <v>BE</v>
      </c>
      <c r="W109" s="12" t="str">
        <f t="shared" ca="1" si="32"/>
        <v>SCHOONDONKWEG 6</v>
      </c>
      <c r="X109" s="4" t="str">
        <f t="shared" si="33"/>
        <v>TRUE</v>
      </c>
      <c r="Y109" s="12" t="str">
        <f t="shared" ca="1" si="34"/>
        <v>DL TRITON</v>
      </c>
      <c r="Z109" s="12" t="str">
        <f t="shared" ca="1" si="35"/>
        <v>DL TRITON</v>
      </c>
      <c r="AA109" s="12" t="str">
        <f t="shared" ca="1" si="36"/>
        <v>SCHOONDONKWEG 6</v>
      </c>
      <c r="AB109" s="12" t="str">
        <f t="shared" ca="1" si="37"/>
        <v>WILLEBROEK</v>
      </c>
      <c r="AC109" s="12" t="str">
        <f t="shared" ca="1" si="38"/>
        <v>2830</v>
      </c>
      <c r="AD109" s="12" t="str">
        <f t="shared" ca="1" si="39"/>
        <v>BE</v>
      </c>
      <c r="AH109" s="4" t="str">
        <f t="shared" si="40"/>
        <v>TRUE</v>
      </c>
      <c r="AJ109" s="5" t="str">
        <f>_xlfn.IFNA(VLOOKUP(M109,Beschikbaarheid!C:I,6,FALSE),"")</f>
        <v/>
      </c>
      <c r="AK109" s="5" t="str">
        <f>_xlfn.IFNA(IF(VLOOKUP(M109,Beschikbaarheid!C:I,7,FALSE)=0,AJ109,VLOOKUP(M109,Beschikbaarheid!C:I,7,FALSE)),"")</f>
        <v/>
      </c>
      <c r="AL109" s="15" t="str">
        <f>_xlfn.IFNA(IF(VLOOKUP(M109,Table1[[Driver]:[Einde tijd]],8,FALSE)&lt;&gt;"",VLOOKUP(M109,Table1[[Driver]:[Einde tijd]],8,FALSE),""),"")</f>
        <v/>
      </c>
      <c r="AN109" s="6" t="str">
        <f>IF(M109&lt;&gt;"",IF(AL109&lt;&gt;"","",VLOOKUP(M109,'Driver sheet'!A:K,10,FALSE)),"")</f>
        <v/>
      </c>
      <c r="AO109" s="12" t="b">
        <f>IF(VLOOKUP(B109,Beschikbaarheid!B:N,13,FALSE)="ja",TRUE,FALSE)</f>
        <v>1</v>
      </c>
      <c r="AP109" s="8">
        <f t="shared" si="41"/>
        <v>0.33333333333333331</v>
      </c>
      <c r="AR109" s="12">
        <f t="shared" si="42"/>
        <v>30.73</v>
      </c>
      <c r="BE109" s="1">
        <f>_xlfn.IFNA(IF(VLOOKUP(M109,Beschikbaarheid!C:L,10,FALSE)&lt;&gt;"",Beschikbaarheid!$P$12-0.75/24,Beschikbaarheid!$P$12),1/24)</f>
        <v>4.1666666666666664E-2</v>
      </c>
      <c r="BF109" s="1">
        <f>Beschikbaarheid!$P$13</f>
        <v>2.0833333333333332E-2</v>
      </c>
      <c r="BG109" s="1">
        <f>Beschikbaarheid!$P$15</f>
        <v>4.1666666666666664E-2</v>
      </c>
      <c r="BJ109" s="12">
        <f t="shared" ca="1" si="43"/>
        <v>1</v>
      </c>
      <c r="BO109" s="7">
        <v>250</v>
      </c>
      <c r="BP109" s="7">
        <v>100</v>
      </c>
      <c r="BV109" s="12" t="str">
        <f>_xlfn.IFNA(IF(VLOOKUP(M109,'Driver sheet'!A:I,9,FALSE)&lt;&gt;"",1+(VLOOKUP(M109,'Driver sheet'!A:I,9,FALSE)-3)*Beschikbaarheid!$P$18,1),"")</f>
        <v/>
      </c>
      <c r="BW109" s="12" t="str">
        <f t="shared" si="44"/>
        <v/>
      </c>
      <c r="DC109" s="7" t="s">
        <v>86</v>
      </c>
    </row>
    <row r="110" spans="1:107" x14ac:dyDescent="0.25">
      <c r="A110" s="18" t="str">
        <f>IF(B110&lt;&gt;"",_xlfn.IFNA(IF(VLOOKUP(B110,Beschikbaarheid!B:K,10,FALSE)=1,"TRUE","FALSE"),""),"")</f>
        <v>FALSE</v>
      </c>
      <c r="B110" s="10" t="s">
        <v>234</v>
      </c>
      <c r="C110" s="10">
        <v>570</v>
      </c>
      <c r="D110" s="7">
        <v>7.6</v>
      </c>
      <c r="E110" s="7">
        <v>14000</v>
      </c>
      <c r="F110" s="10" t="str">
        <f ca="1">_xlfn.IFNA(IF(VLOOKUP(B110,Beschikbaarheid!B:M,12,FALSE)&lt;&gt;"",VLOOKUP(B110,Beschikbaarheid!B:M,12,FALSE),""),"")</f>
        <v>DL TRITON</v>
      </c>
      <c r="G110" s="4" t="str">
        <f t="shared" ca="1" si="45"/>
        <v>4-DL TRITON</v>
      </c>
      <c r="H110" s="9">
        <v>1.1060000000000001</v>
      </c>
      <c r="J110" s="9">
        <v>30.73</v>
      </c>
      <c r="K110" s="9" t="s">
        <v>410</v>
      </c>
      <c r="L110" s="9" t="s">
        <v>171</v>
      </c>
      <c r="M110" s="12" t="str">
        <f>_xlfn.IFNA(VLOOKUP(B110,Beschikbaarheid!B:C,2,FALSE)&amp;"","")</f>
        <v>DURMUSHEV KYAMIL</v>
      </c>
      <c r="N110" s="4" t="str">
        <f>_xlfn.IFNA(IF(VLOOKUP(M110,'Driver sheet'!A:F,6,FALSE)&lt;&gt;0,VLOOKUP(M110,'Driver sheet'!A:F,6,FALSE),""),"")</f>
        <v>Beveren</v>
      </c>
      <c r="O110" s="12">
        <f ca="1">IF(M110&lt;&gt;"",
    IF(OR(B110="1UHJ811", B110="1CYK509", B110="1UHL902"),
        999,
        _xlfn.IFNA(IF(VLOOKUP(M110, Beschikbaarheid!C:F, 4, FALSE)="ADR", 25000, 999), 999)
    ),
"")</f>
        <v>999</v>
      </c>
      <c r="R110" s="12" t="str">
        <f t="shared" ca="1" si="31"/>
        <v>DL TRITON</v>
      </c>
      <c r="S110" s="11" t="str">
        <f t="shared" ca="1" si="46"/>
        <v>SCHOONDONKWEG 6</v>
      </c>
      <c r="T110" s="11" t="str">
        <f t="shared" ca="1" si="47"/>
        <v>WILLEBROEK</v>
      </c>
      <c r="U110" s="7" t="str">
        <f t="shared" ca="1" si="48"/>
        <v>2830</v>
      </c>
      <c r="V110" s="11" t="str">
        <f t="shared" ca="1" si="49"/>
        <v>BE</v>
      </c>
      <c r="W110" s="12" t="str">
        <f t="shared" ca="1" si="32"/>
        <v>SCHOONDONKWEG 6</v>
      </c>
      <c r="X110" s="4" t="str">
        <f t="shared" si="33"/>
        <v>TRUE</v>
      </c>
      <c r="Y110" s="12" t="str">
        <f t="shared" ca="1" si="34"/>
        <v>DL TRITON</v>
      </c>
      <c r="Z110" s="12" t="str">
        <f t="shared" ca="1" si="35"/>
        <v>DL TRITON</v>
      </c>
      <c r="AA110" s="12" t="str">
        <f t="shared" ca="1" si="36"/>
        <v>SCHOONDONKWEG 6</v>
      </c>
      <c r="AB110" s="12" t="str">
        <f t="shared" ca="1" si="37"/>
        <v>WILLEBROEK</v>
      </c>
      <c r="AC110" s="12" t="str">
        <f t="shared" ca="1" si="38"/>
        <v>2830</v>
      </c>
      <c r="AD110" s="12" t="str">
        <f t="shared" ca="1" si="39"/>
        <v>BE</v>
      </c>
      <c r="AH110" s="4" t="str">
        <f t="shared" si="40"/>
        <v>TRUE</v>
      </c>
      <c r="AJ110" s="5">
        <f ca="1">_xlfn.IFNA(VLOOKUP(M110,Beschikbaarheid!C:I,6,FALSE),"")</f>
        <v>0.29166666666666669</v>
      </c>
      <c r="AK110" s="5">
        <f ca="1">_xlfn.IFNA(IF(VLOOKUP(M110,Beschikbaarheid!C:I,7,FALSE)=0,AJ110,VLOOKUP(M110,Beschikbaarheid!C:I,7,FALSE)),"")</f>
        <v>0.29166666666666669</v>
      </c>
      <c r="AL110" s="15" t="str">
        <f>_xlfn.IFNA(IF(VLOOKUP(M110,Table1[[Driver]:[Einde tijd]],8,FALSE)&lt;&gt;"",VLOOKUP(M110,Table1[[Driver]:[Einde tijd]],8,FALSE),""),"")</f>
        <v/>
      </c>
      <c r="AN110" s="6">
        <f>IF(M110&lt;&gt;"",IF(AL110&lt;&gt;"","",VLOOKUP(M110,'Driver sheet'!A:K,10,FALSE)),"")</f>
        <v>0.47916666666666669</v>
      </c>
      <c r="AO110" s="12" t="b">
        <f>IF(VLOOKUP(B110,Beschikbaarheid!B:N,13,FALSE)="ja",TRUE,FALSE)</f>
        <v>1</v>
      </c>
      <c r="AP110" s="8">
        <f t="shared" si="41"/>
        <v>0.33333333333333331</v>
      </c>
      <c r="AR110" s="12">
        <f t="shared" si="42"/>
        <v>30.73</v>
      </c>
      <c r="BE110" s="1">
        <f>_xlfn.IFNA(IF(VLOOKUP(M110,Beschikbaarheid!C:L,10,FALSE)&lt;&gt;"",Beschikbaarheid!$P$12-0.75/24,Beschikbaarheid!$P$12),1/24)</f>
        <v>4.1666666666666664E-2</v>
      </c>
      <c r="BF110" s="1">
        <f>Beschikbaarheid!$P$13</f>
        <v>2.0833333333333332E-2</v>
      </c>
      <c r="BG110" s="1">
        <f>Beschikbaarheid!$P$15</f>
        <v>4.1666666666666664E-2</v>
      </c>
      <c r="BJ110" s="12">
        <f t="shared" ca="1" si="43"/>
        <v>1</v>
      </c>
      <c r="BO110" s="7">
        <v>250</v>
      </c>
      <c r="BP110" s="7">
        <v>100</v>
      </c>
      <c r="BV110" s="12">
        <f>_xlfn.IFNA(IF(VLOOKUP(M110,'Driver sheet'!A:I,9,FALSE)&lt;&gt;"",1+(VLOOKUP(M110,'Driver sheet'!A:I,9,FALSE)-3)*Beschikbaarheid!$P$18,1),"")</f>
        <v>1</v>
      </c>
      <c r="BW110" s="12">
        <f t="shared" si="44"/>
        <v>1</v>
      </c>
      <c r="DC110" s="7" t="s">
        <v>86</v>
      </c>
    </row>
    <row r="111" spans="1:107" x14ac:dyDescent="0.25">
      <c r="A111" s="18" t="str">
        <f>IF(B111&lt;&gt;"",_xlfn.IFNA(IF(VLOOKUP(B111,Beschikbaarheid!B:K,10,FALSE)=1,"TRUE","FALSE"),""),"")</f>
        <v>FALSE</v>
      </c>
      <c r="B111" s="10" t="s">
        <v>235</v>
      </c>
      <c r="C111" s="10">
        <v>517</v>
      </c>
      <c r="D111" s="7">
        <v>7.2</v>
      </c>
      <c r="E111" s="7">
        <v>9000</v>
      </c>
      <c r="F111" s="10" t="str">
        <f ca="1">_xlfn.IFNA(IF(VLOOKUP(B111,Beschikbaarheid!B:M,12,FALSE)&lt;&gt;"",VLOOKUP(B111,Beschikbaarheid!B:M,12,FALSE),""),"")</f>
        <v>DL TRITON</v>
      </c>
      <c r="G111" s="4" t="str">
        <f t="shared" ca="1" si="45"/>
        <v>4-DL TRITON</v>
      </c>
      <c r="H111" s="9">
        <v>1.1060000000000001</v>
      </c>
      <c r="J111" s="9">
        <v>30.73</v>
      </c>
      <c r="K111" s="9" t="s">
        <v>412</v>
      </c>
      <c r="L111" s="9" t="s">
        <v>171</v>
      </c>
      <c r="M111" s="12" t="str">
        <f>_xlfn.IFNA(VLOOKUP(B111,Beschikbaarheid!B:C,2,FALSE)&amp;"","")</f>
        <v>HERMANS DANNY</v>
      </c>
      <c r="N111" s="4" t="str">
        <f>_xlfn.IFNA(IF(VLOOKUP(M111,'Driver sheet'!A:F,6,FALSE)&lt;&gt;0,VLOOKUP(M111,'Driver sheet'!A:F,6,FALSE),""),"")</f>
        <v>Kust-Kortrijk</v>
      </c>
      <c r="O111" s="12">
        <f ca="1">IF(M111&lt;&gt;"",
    IF(OR(B111="1UHJ811", B111="1CYK509", B111="1UHL902"),
        999,
        _xlfn.IFNA(IF(VLOOKUP(M111, Beschikbaarheid!C:F, 4, FALSE)="ADR", 25000, 999), 999)
    ),
"")</f>
        <v>999</v>
      </c>
      <c r="R111" s="12" t="str">
        <f t="shared" ca="1" si="31"/>
        <v>DL TRITON</v>
      </c>
      <c r="S111" s="11" t="str">
        <f t="shared" ca="1" si="46"/>
        <v>SCHOONDONKWEG 6</v>
      </c>
      <c r="T111" s="11" t="str">
        <f t="shared" ca="1" si="47"/>
        <v>WILLEBROEK</v>
      </c>
      <c r="U111" s="7" t="str">
        <f t="shared" ca="1" si="48"/>
        <v>2830</v>
      </c>
      <c r="V111" s="11" t="str">
        <f t="shared" ca="1" si="49"/>
        <v>BE</v>
      </c>
      <c r="W111" s="12" t="str">
        <f t="shared" ca="1" si="32"/>
        <v>SCHOONDONKWEG 6</v>
      </c>
      <c r="X111" s="4" t="str">
        <f t="shared" si="33"/>
        <v>TRUE</v>
      </c>
      <c r="Y111" s="12" t="str">
        <f t="shared" ca="1" si="34"/>
        <v>DL TRITON</v>
      </c>
      <c r="Z111" s="12" t="str">
        <f t="shared" ca="1" si="35"/>
        <v>DL TRITON</v>
      </c>
      <c r="AA111" s="12" t="str">
        <f t="shared" ca="1" si="36"/>
        <v>SCHOONDONKWEG 6</v>
      </c>
      <c r="AB111" s="12" t="str">
        <f t="shared" ca="1" si="37"/>
        <v>WILLEBROEK</v>
      </c>
      <c r="AC111" s="12" t="str">
        <f t="shared" ca="1" si="38"/>
        <v>2830</v>
      </c>
      <c r="AD111" s="12" t="str">
        <f t="shared" ca="1" si="39"/>
        <v>BE</v>
      </c>
      <c r="AH111" s="4" t="str">
        <f t="shared" si="40"/>
        <v>TRUE</v>
      </c>
      <c r="AJ111" s="5">
        <f ca="1">_xlfn.IFNA(VLOOKUP(M111,Beschikbaarheid!C:I,6,FALSE),"")</f>
        <v>0.22916666666666666</v>
      </c>
      <c r="AK111" s="5">
        <f ca="1">_xlfn.IFNA(IF(VLOOKUP(M111,Beschikbaarheid!C:I,7,FALSE)=0,AJ111,VLOOKUP(M111,Beschikbaarheid!C:I,7,FALSE)),"")</f>
        <v>0.22916666666666666</v>
      </c>
      <c r="AL111" s="15" t="str">
        <f>_xlfn.IFNA(IF(VLOOKUP(M111,Table1[[Driver]:[Einde tijd]],8,FALSE)&lt;&gt;"",VLOOKUP(M111,Table1[[Driver]:[Einde tijd]],8,FALSE),""),"")</f>
        <v/>
      </c>
      <c r="AN111" s="6">
        <f>IF(M111&lt;&gt;"",IF(AL111&lt;&gt;"","",VLOOKUP(M111,'Driver sheet'!A:K,10,FALSE)),"")</f>
        <v>0.47916666666666669</v>
      </c>
      <c r="AO111" s="12" t="b">
        <f>IF(VLOOKUP(B111,Beschikbaarheid!B:N,13,FALSE)="ja",TRUE,FALSE)</f>
        <v>1</v>
      </c>
      <c r="AP111" s="8">
        <f t="shared" si="41"/>
        <v>0.33333333333333331</v>
      </c>
      <c r="AR111" s="12">
        <f t="shared" si="42"/>
        <v>30.73</v>
      </c>
      <c r="BE111" s="1">
        <f>_xlfn.IFNA(IF(VLOOKUP(M111,Beschikbaarheid!C:L,10,FALSE)&lt;&gt;"",Beschikbaarheid!$P$12-0.75/24,Beschikbaarheid!$P$12),1/24)</f>
        <v>4.1666666666666664E-2</v>
      </c>
      <c r="BF111" s="1">
        <f>Beschikbaarheid!$P$13</f>
        <v>2.0833333333333332E-2</v>
      </c>
      <c r="BG111" s="1">
        <f>Beschikbaarheid!$P$15</f>
        <v>4.1666666666666664E-2</v>
      </c>
      <c r="BJ111" s="12">
        <f t="shared" ca="1" si="43"/>
        <v>1</v>
      </c>
      <c r="BO111" s="7">
        <v>250</v>
      </c>
      <c r="BP111" s="7">
        <v>100</v>
      </c>
      <c r="BV111" s="12">
        <f>_xlfn.IFNA(IF(VLOOKUP(M111,'Driver sheet'!A:I,9,FALSE)&lt;&gt;"",1+(VLOOKUP(M111,'Driver sheet'!A:I,9,FALSE)-3)*Beschikbaarheid!$P$18,1),"")</f>
        <v>1.05</v>
      </c>
      <c r="BW111" s="12">
        <f t="shared" si="44"/>
        <v>1.05</v>
      </c>
      <c r="DC111" s="7" t="s">
        <v>86</v>
      </c>
    </row>
    <row r="112" spans="1:107" x14ac:dyDescent="0.25">
      <c r="A112" s="18" t="str">
        <f>IF(B112&lt;&gt;"",_xlfn.IFNA(IF(VLOOKUP(B112,Beschikbaarheid!B:K,10,FALSE)=1,"TRUE","FALSE"),""),"")</f>
        <v>FALSE</v>
      </c>
      <c r="B112" s="10" t="s">
        <v>236</v>
      </c>
      <c r="C112" s="10">
        <v>571</v>
      </c>
      <c r="D112" s="7">
        <v>7.2</v>
      </c>
      <c r="E112" s="7">
        <v>13500</v>
      </c>
      <c r="F112" s="10" t="str">
        <f ca="1">_xlfn.IFNA(IF(VLOOKUP(B112,Beschikbaarheid!B:M,12,FALSE)&lt;&gt;"",VLOOKUP(B112,Beschikbaarheid!B:M,12,FALSE),""),"")</f>
        <v>DL TRITON</v>
      </c>
      <c r="G112" s="4" t="str">
        <f t="shared" ca="1" si="45"/>
        <v>4-DL TRITON</v>
      </c>
      <c r="H112" s="9">
        <v>1.1060000000000001</v>
      </c>
      <c r="J112" s="9">
        <v>30.73</v>
      </c>
      <c r="K112" s="9" t="s">
        <v>412</v>
      </c>
      <c r="L112" s="9" t="s">
        <v>171</v>
      </c>
      <c r="M112" s="12" t="str">
        <f>_xlfn.IFNA(VLOOKUP(B112,Beschikbaarheid!B:C,2,FALSE)&amp;"","")</f>
        <v/>
      </c>
      <c r="N112" s="4" t="str">
        <f>_xlfn.IFNA(IF(VLOOKUP(M112,'Driver sheet'!A:F,6,FALSE)&lt;&gt;0,VLOOKUP(M112,'Driver sheet'!A:F,6,FALSE),""),"")</f>
        <v/>
      </c>
      <c r="O112" s="12" t="str">
        <f>IF(M112&lt;&gt;"",
    IF(OR(B112="1UHJ811", B112="1CYK509", B112="1UHL902"),
        999,
        _xlfn.IFNA(IF(VLOOKUP(M112, Beschikbaarheid!C:F, 4, FALSE)="ADR", 25000, 999), 999)
    ),
"")</f>
        <v/>
      </c>
      <c r="R112" s="12" t="str">
        <f t="shared" ca="1" si="31"/>
        <v>DL TRITON</v>
      </c>
      <c r="S112" s="11" t="str">
        <f t="shared" ca="1" si="46"/>
        <v>SCHOONDONKWEG 6</v>
      </c>
      <c r="T112" s="11" t="str">
        <f t="shared" ca="1" si="47"/>
        <v>WILLEBROEK</v>
      </c>
      <c r="U112" s="7" t="str">
        <f t="shared" ca="1" si="48"/>
        <v>2830</v>
      </c>
      <c r="V112" s="11" t="str">
        <f t="shared" ca="1" si="49"/>
        <v>BE</v>
      </c>
      <c r="W112" s="12" t="str">
        <f t="shared" ca="1" si="32"/>
        <v>SCHOONDONKWEG 6</v>
      </c>
      <c r="X112" s="4" t="str">
        <f t="shared" si="33"/>
        <v>TRUE</v>
      </c>
      <c r="Y112" s="12" t="str">
        <f t="shared" ca="1" si="34"/>
        <v>DL TRITON</v>
      </c>
      <c r="Z112" s="12" t="str">
        <f t="shared" ca="1" si="35"/>
        <v>DL TRITON</v>
      </c>
      <c r="AA112" s="12" t="str">
        <f t="shared" ca="1" si="36"/>
        <v>SCHOONDONKWEG 6</v>
      </c>
      <c r="AB112" s="12" t="str">
        <f t="shared" ca="1" si="37"/>
        <v>WILLEBROEK</v>
      </c>
      <c r="AC112" s="12" t="str">
        <f t="shared" ca="1" si="38"/>
        <v>2830</v>
      </c>
      <c r="AD112" s="12" t="str">
        <f t="shared" ca="1" si="39"/>
        <v>BE</v>
      </c>
      <c r="AH112" s="4" t="str">
        <f t="shared" si="40"/>
        <v>TRUE</v>
      </c>
      <c r="AJ112" s="5" t="str">
        <f>_xlfn.IFNA(VLOOKUP(M112,Beschikbaarheid!C:I,6,FALSE),"")</f>
        <v/>
      </c>
      <c r="AK112" s="5" t="str">
        <f>_xlfn.IFNA(IF(VLOOKUP(M112,Beschikbaarheid!C:I,7,FALSE)=0,AJ112,VLOOKUP(M112,Beschikbaarheid!C:I,7,FALSE)),"")</f>
        <v/>
      </c>
      <c r="AL112" s="15" t="str">
        <f>_xlfn.IFNA(IF(VLOOKUP(M112,Table1[[Driver]:[Einde tijd]],8,FALSE)&lt;&gt;"",VLOOKUP(M112,Table1[[Driver]:[Einde tijd]],8,FALSE),""),"")</f>
        <v/>
      </c>
      <c r="AN112" s="6" t="str">
        <f>IF(M112&lt;&gt;"",IF(AL112&lt;&gt;"","",VLOOKUP(M112,'Driver sheet'!A:K,10,FALSE)),"")</f>
        <v/>
      </c>
      <c r="AO112" s="12" t="b">
        <f>IF(VLOOKUP(B112,Beschikbaarheid!B:N,13,FALSE)="ja",TRUE,FALSE)</f>
        <v>1</v>
      </c>
      <c r="AP112" s="8">
        <f t="shared" si="41"/>
        <v>0.33333333333333331</v>
      </c>
      <c r="AR112" s="12">
        <f t="shared" si="42"/>
        <v>30.73</v>
      </c>
      <c r="BE112" s="1">
        <f>_xlfn.IFNA(IF(VLOOKUP(M112,Beschikbaarheid!C:L,10,FALSE)&lt;&gt;"",Beschikbaarheid!$P$12-0.75/24,Beschikbaarheid!$P$12),1/24)</f>
        <v>4.1666666666666664E-2</v>
      </c>
      <c r="BF112" s="1">
        <f>Beschikbaarheid!$P$13</f>
        <v>2.0833333333333332E-2</v>
      </c>
      <c r="BG112" s="1">
        <f>Beschikbaarheid!$P$15</f>
        <v>4.1666666666666664E-2</v>
      </c>
      <c r="BJ112" s="12">
        <f t="shared" ca="1" si="43"/>
        <v>1</v>
      </c>
      <c r="BO112" s="7">
        <v>250</v>
      </c>
      <c r="BP112" s="7">
        <v>100</v>
      </c>
      <c r="BV112" s="12" t="str">
        <f>_xlfn.IFNA(IF(VLOOKUP(M112,'Driver sheet'!A:I,9,FALSE)&lt;&gt;"",1+(VLOOKUP(M112,'Driver sheet'!A:I,9,FALSE)-3)*Beschikbaarheid!$P$18,1),"")</f>
        <v/>
      </c>
      <c r="BW112" s="12" t="str">
        <f t="shared" si="44"/>
        <v/>
      </c>
      <c r="DC112" s="7" t="s">
        <v>86</v>
      </c>
    </row>
    <row r="113" spans="1:107" x14ac:dyDescent="0.25">
      <c r="A113" s="18" t="str">
        <f>IF(B113&lt;&gt;"",_xlfn.IFNA(IF(VLOOKUP(B113,Beschikbaarheid!B:K,10,FALSE)=1,"TRUE","FALSE"),""),"")</f>
        <v>FALSE</v>
      </c>
      <c r="B113" s="10" t="s">
        <v>237</v>
      </c>
      <c r="C113" s="10">
        <v>572</v>
      </c>
      <c r="D113" s="7">
        <v>2.4</v>
      </c>
      <c r="E113" s="7">
        <v>861</v>
      </c>
      <c r="F113" s="10" t="str">
        <f ca="1">_xlfn.IFNA(IF(VLOOKUP(B113,Beschikbaarheid!B:M,12,FALSE)&lt;&gt;"",VLOOKUP(B113,Beschikbaarheid!B:M,12,FALSE),""),"")</f>
        <v>DL TRITON</v>
      </c>
      <c r="G113" s="4" t="str">
        <f t="shared" ref="G113:G125" ca="1" si="50">1&amp;"-"&amp;F113</f>
        <v>1-DL TRITON</v>
      </c>
      <c r="H113" s="9">
        <v>0.69699999999999995</v>
      </c>
      <c r="J113" s="9">
        <v>28.45</v>
      </c>
      <c r="K113" s="9" t="s">
        <v>412</v>
      </c>
      <c r="L113" s="9" t="s">
        <v>238</v>
      </c>
      <c r="M113" s="12" t="str">
        <f>_xlfn.IFNA(VLOOKUP(B113,Beschikbaarheid!B:C,2,FALSE)&amp;"","")</f>
        <v>BOUYERE ROMEO</v>
      </c>
      <c r="N113" s="4" t="str">
        <f>_xlfn.IFNA(IF(VLOOKUP(M113,'Driver sheet'!A:F,6,FALSE)&lt;&gt;0,VLOOKUP(M113,'Driver sheet'!A:F,6,FALSE),""),"")&amp;"CAM"</f>
        <v>CAM</v>
      </c>
      <c r="O113" s="12">
        <f ca="1">IF(M113&lt;&gt;"",
    IF(OR(B113="1UHJ811", B113="1CYK509", B113="1UHL902"),
        999,
        _xlfn.IFNA(IF(VLOOKUP(M113, Beschikbaarheid!C:F, 4, FALSE)="ADR", 25000, 999), 999)
    ),
"")</f>
        <v>999</v>
      </c>
      <c r="R113" s="12" t="str">
        <f t="shared" ca="1" si="31"/>
        <v>DL TRITON</v>
      </c>
      <c r="S113" s="11" t="str">
        <f t="shared" ca="1" si="46"/>
        <v>SCHOONDONKWEG 6</v>
      </c>
      <c r="T113" s="11" t="str">
        <f t="shared" ca="1" si="47"/>
        <v>WILLEBROEK</v>
      </c>
      <c r="U113" s="7" t="str">
        <f t="shared" ca="1" si="48"/>
        <v>2830</v>
      </c>
      <c r="V113" s="11" t="str">
        <f t="shared" ca="1" si="49"/>
        <v>BE</v>
      </c>
      <c r="W113" s="12" t="str">
        <f t="shared" ca="1" si="32"/>
        <v>SCHOONDONKWEG 6</v>
      </c>
      <c r="X113" s="4" t="str">
        <f t="shared" si="33"/>
        <v>TRUE</v>
      </c>
      <c r="Y113" s="12" t="str">
        <f t="shared" ca="1" si="34"/>
        <v>DL TRITON</v>
      </c>
      <c r="Z113" s="12" t="str">
        <f t="shared" ca="1" si="35"/>
        <v>DL TRITON</v>
      </c>
      <c r="AA113" s="12" t="str">
        <f t="shared" ca="1" si="36"/>
        <v>SCHOONDONKWEG 6</v>
      </c>
      <c r="AB113" s="12" t="str">
        <f t="shared" ca="1" si="37"/>
        <v>WILLEBROEK</v>
      </c>
      <c r="AC113" s="12" t="str">
        <f t="shared" ca="1" si="38"/>
        <v>2830</v>
      </c>
      <c r="AD113" s="12" t="str">
        <f t="shared" ca="1" si="39"/>
        <v>BE</v>
      </c>
      <c r="AH113" s="4" t="str">
        <f t="shared" si="40"/>
        <v>TRUE</v>
      </c>
      <c r="AJ113" s="5">
        <f ca="1">_xlfn.IFNA(VLOOKUP(M113,Beschikbaarheid!C:I,6,FALSE),"")</f>
        <v>0.27083333333333331</v>
      </c>
      <c r="AK113" s="5">
        <f ca="1">_xlfn.IFNA(IF(VLOOKUP(M113,Beschikbaarheid!C:I,7,FALSE)=0,AJ113,VLOOKUP(M113,Beschikbaarheid!C:I,7,FALSE)),"")</f>
        <v>0.27083333333333331</v>
      </c>
      <c r="AL113" s="15" t="str">
        <f>_xlfn.IFNA(IF(VLOOKUP(M113,Table1[[Driver]:[Einde tijd]],8,FALSE)&lt;&gt;"",VLOOKUP(M113,Table1[[Driver]:[Einde tijd]],8,FALSE),""),"")</f>
        <v/>
      </c>
      <c r="AN113" s="6">
        <f>IF(M113&lt;&gt;"",IF(AL113&lt;&gt;"","",VLOOKUP(M113,'Driver sheet'!A:K,10,FALSE)),"")</f>
        <v>0.47916666666666669</v>
      </c>
      <c r="AO113" s="12" t="b">
        <f>IF(VLOOKUP(B113,Beschikbaarheid!B:N,13,FALSE)="ja",TRUE,FALSE)</f>
        <v>1</v>
      </c>
      <c r="AP113" s="8">
        <f t="shared" si="41"/>
        <v>0.33333333333333331</v>
      </c>
      <c r="AR113" s="12">
        <f t="shared" si="42"/>
        <v>28.45</v>
      </c>
      <c r="BE113" s="1">
        <f>_xlfn.IFNA(IF(VLOOKUP(M113,Beschikbaarheid!C:L,10,FALSE)&lt;&gt;"",Beschikbaarheid!$P$12-0.75/24,Beschikbaarheid!$P$12),1/24)</f>
        <v>4.1666666666666664E-2</v>
      </c>
      <c r="BF113" s="1">
        <f>Beschikbaarheid!$P$13</f>
        <v>2.0833333333333332E-2</v>
      </c>
      <c r="BG113" s="1">
        <f>Beschikbaarheid!$P$15</f>
        <v>4.1666666666666664E-2</v>
      </c>
      <c r="BJ113" s="12">
        <f t="shared" ca="1" si="43"/>
        <v>1</v>
      </c>
      <c r="BO113" s="7">
        <v>250</v>
      </c>
      <c r="BP113" s="7">
        <v>100</v>
      </c>
      <c r="BV113" s="12">
        <f>_xlfn.IFNA(IF(VLOOKUP(M113,'Driver sheet'!A:I,9,FALSE)&lt;&gt;"",1+(VLOOKUP(M113,'Driver sheet'!A:I,9,FALSE)-3)*Beschikbaarheid!$P$18,1),"")</f>
        <v>1.25</v>
      </c>
      <c r="BW113" s="12">
        <f t="shared" si="44"/>
        <v>1.25</v>
      </c>
      <c r="DC113" s="7" t="s">
        <v>239</v>
      </c>
    </row>
    <row r="114" spans="1:107" x14ac:dyDescent="0.25">
      <c r="A114" s="18" t="str">
        <f>IF(B114&lt;&gt;"",_xlfn.IFNA(IF(VLOOKUP(B114,Beschikbaarheid!B:K,10,FALSE)=1,"TRUE","FALSE"),""),"")</f>
        <v>FALSE</v>
      </c>
      <c r="B114" s="10" t="s">
        <v>240</v>
      </c>
      <c r="C114" s="10">
        <v>573</v>
      </c>
      <c r="D114" s="7">
        <v>2.4</v>
      </c>
      <c r="E114" s="7">
        <v>1032</v>
      </c>
      <c r="F114" s="10" t="str">
        <f ca="1">_xlfn.IFNA(IF(VLOOKUP(B114,Beschikbaarheid!B:M,12,FALSE)&lt;&gt;"",VLOOKUP(B114,Beschikbaarheid!B:M,12,FALSE),""),"")</f>
        <v>DL TRITON</v>
      </c>
      <c r="G114" s="4" t="str">
        <f t="shared" ca="1" si="50"/>
        <v>1-DL TRITON</v>
      </c>
      <c r="H114" s="9">
        <v>0.69699999999999995</v>
      </c>
      <c r="J114" s="9">
        <v>28.45</v>
      </c>
      <c r="K114" s="9" t="s">
        <v>412</v>
      </c>
      <c r="L114" s="9" t="s">
        <v>238</v>
      </c>
      <c r="M114" s="12" t="str">
        <f>_xlfn.IFNA(VLOOKUP(B114,Beschikbaarheid!B:C,2,FALSE)&amp;"","")</f>
        <v>GREGORY</v>
      </c>
      <c r="N114" s="4" t="str">
        <f>_xlfn.IFNA(IF(VLOOKUP(M114,'Driver sheet'!A:F,6,FALSE)&lt;&gt;0,VLOOKUP(M114,'Driver sheet'!A:F,6,FALSE),""),"")&amp;"CAM"</f>
        <v>CAM</v>
      </c>
      <c r="O114" s="12">
        <f ca="1">IF(M114&lt;&gt;"",
    IF(OR(B114="1UHJ811", B114="1CYK509", B114="1UHL902"),
        999,
        _xlfn.IFNA(IF(VLOOKUP(M114, Beschikbaarheid!C:F, 4, FALSE)="ADR", 25000, 999), 999)
    ),
"")</f>
        <v>999</v>
      </c>
      <c r="R114" s="12" t="str">
        <f t="shared" ca="1" si="31"/>
        <v>DL TRITON</v>
      </c>
      <c r="S114" s="11" t="str">
        <f t="shared" ca="1" si="46"/>
        <v>SCHOONDONKWEG 6</v>
      </c>
      <c r="T114" s="11" t="str">
        <f t="shared" ca="1" si="47"/>
        <v>WILLEBROEK</v>
      </c>
      <c r="U114" s="7" t="str">
        <f t="shared" ca="1" si="48"/>
        <v>2830</v>
      </c>
      <c r="V114" s="11" t="str">
        <f t="shared" ca="1" si="49"/>
        <v>BE</v>
      </c>
      <c r="W114" s="12" t="str">
        <f t="shared" ca="1" si="32"/>
        <v>SCHOONDONKWEG 6</v>
      </c>
      <c r="X114" s="4" t="str">
        <f t="shared" si="33"/>
        <v>TRUE</v>
      </c>
      <c r="Y114" s="12" t="str">
        <f t="shared" ca="1" si="34"/>
        <v>DL TRITON</v>
      </c>
      <c r="Z114" s="12" t="str">
        <f t="shared" ca="1" si="35"/>
        <v>DL TRITON</v>
      </c>
      <c r="AA114" s="12" t="str">
        <f t="shared" ca="1" si="36"/>
        <v>SCHOONDONKWEG 6</v>
      </c>
      <c r="AB114" s="12" t="str">
        <f t="shared" ca="1" si="37"/>
        <v>WILLEBROEK</v>
      </c>
      <c r="AC114" s="12" t="str">
        <f t="shared" ca="1" si="38"/>
        <v>2830</v>
      </c>
      <c r="AD114" s="12" t="str">
        <f t="shared" ca="1" si="39"/>
        <v>BE</v>
      </c>
      <c r="AH114" s="4" t="str">
        <f t="shared" si="40"/>
        <v>TRUE</v>
      </c>
      <c r="AJ114" s="5">
        <f ca="1">_xlfn.IFNA(VLOOKUP(M114,Beschikbaarheid!C:I,6,FALSE),"")</f>
        <v>0.27083333333333331</v>
      </c>
      <c r="AK114" s="5">
        <f ca="1">_xlfn.IFNA(IF(VLOOKUP(M114,Beschikbaarheid!C:I,7,FALSE)=0,AJ114,VLOOKUP(M114,Beschikbaarheid!C:I,7,FALSE)),"")</f>
        <v>0.27083333333333331</v>
      </c>
      <c r="AL114" s="15" t="str">
        <f>_xlfn.IFNA(IF(VLOOKUP(M114,Table1[[Driver]:[Einde tijd]],8,FALSE)&lt;&gt;"",VLOOKUP(M114,Table1[[Driver]:[Einde tijd]],8,FALSE),""),"")</f>
        <v/>
      </c>
      <c r="AN114" s="6">
        <f>IF(M114&lt;&gt;"",IF(AL114&lt;&gt;"","",VLOOKUP(M114,'Driver sheet'!A:K,10,FALSE)),"")</f>
        <v>0.47916666666666669</v>
      </c>
      <c r="AO114" s="12" t="b">
        <f>IF(VLOOKUP(B114,Beschikbaarheid!B:N,13,FALSE)="ja",TRUE,FALSE)</f>
        <v>1</v>
      </c>
      <c r="AP114" s="8">
        <f t="shared" si="41"/>
        <v>0.33333333333333331</v>
      </c>
      <c r="AR114" s="12">
        <f t="shared" si="42"/>
        <v>28.45</v>
      </c>
      <c r="BE114" s="1">
        <f>_xlfn.IFNA(IF(VLOOKUP(M114,Beschikbaarheid!C:L,10,FALSE)&lt;&gt;"",Beschikbaarheid!$P$12-0.75/24,Beschikbaarheid!$P$12),1/24)</f>
        <v>4.1666666666666664E-2</v>
      </c>
      <c r="BF114" s="1">
        <f>Beschikbaarheid!$P$13</f>
        <v>2.0833333333333332E-2</v>
      </c>
      <c r="BG114" s="1">
        <f>Beschikbaarheid!$P$15</f>
        <v>4.1666666666666664E-2</v>
      </c>
      <c r="BJ114" s="12">
        <f t="shared" ca="1" si="43"/>
        <v>1</v>
      </c>
      <c r="BO114" s="7">
        <v>250</v>
      </c>
      <c r="BP114" s="7">
        <v>100</v>
      </c>
      <c r="BV114" s="12">
        <f>_xlfn.IFNA(IF(VLOOKUP(M114,'Driver sheet'!A:I,9,FALSE)&lt;&gt;"",1+(VLOOKUP(M114,'Driver sheet'!A:I,9,FALSE)-3)*Beschikbaarheid!$P$18,1),"")</f>
        <v>1</v>
      </c>
      <c r="BW114" s="12">
        <f t="shared" si="44"/>
        <v>1</v>
      </c>
      <c r="DC114" s="7" t="s">
        <v>239</v>
      </c>
    </row>
    <row r="115" spans="1:107" x14ac:dyDescent="0.25">
      <c r="A115" s="18" t="str">
        <f>IF(B115&lt;&gt;"",_xlfn.IFNA(IF(VLOOKUP(B115,Beschikbaarheid!B:K,10,FALSE)=1,"TRUE","FALSE"),""),"")</f>
        <v>FALSE</v>
      </c>
      <c r="B115" s="10" t="s">
        <v>241</v>
      </c>
      <c r="C115" s="10">
        <v>574</v>
      </c>
      <c r="D115" s="7">
        <v>2.4</v>
      </c>
      <c r="E115" s="7">
        <v>1017</v>
      </c>
      <c r="F115" s="10" t="str">
        <f ca="1">_xlfn.IFNA(IF(VLOOKUP(B115,Beschikbaarheid!B:M,12,FALSE)&lt;&gt;"",VLOOKUP(B115,Beschikbaarheid!B:M,12,FALSE),""),"")</f>
        <v>DL TRITON</v>
      </c>
      <c r="G115" s="4" t="str">
        <f t="shared" ca="1" si="50"/>
        <v>1-DL TRITON</v>
      </c>
      <c r="H115" s="9">
        <v>0.69699999999999995</v>
      </c>
      <c r="J115" s="9">
        <v>28.45</v>
      </c>
      <c r="K115" s="9" t="s">
        <v>412</v>
      </c>
      <c r="L115" s="9" t="s">
        <v>238</v>
      </c>
      <c r="M115" s="12" t="str">
        <f>_xlfn.IFNA(VLOOKUP(B115,Beschikbaarheid!B:C,2,FALSE)&amp;"","")</f>
        <v/>
      </c>
      <c r="N115" s="4" t="str">
        <f>_xlfn.IFNA(IF(VLOOKUP(M115,'Driver sheet'!A:F,6,FALSE)&lt;&gt;0,VLOOKUP(M115,'Driver sheet'!A:F,6,FALSE),""),"")&amp;"CAM"</f>
        <v>CAM</v>
      </c>
      <c r="O115" s="12" t="str">
        <f>IF(M115&lt;&gt;"",
    IF(OR(B115="1UHJ811", B115="1CYK509", B115="1UHL902"),
        999,
        _xlfn.IFNA(IF(VLOOKUP(M115, Beschikbaarheid!C:F, 4, FALSE)="ADR", 25000, 999), 999)
    ),
"")</f>
        <v/>
      </c>
      <c r="R115" s="12" t="str">
        <f t="shared" ca="1" si="31"/>
        <v>DL TRITON</v>
      </c>
      <c r="S115" s="11" t="str">
        <f t="shared" ca="1" si="46"/>
        <v>SCHOONDONKWEG 6</v>
      </c>
      <c r="T115" s="11" t="str">
        <f t="shared" ca="1" si="47"/>
        <v>WILLEBROEK</v>
      </c>
      <c r="U115" s="7" t="str">
        <f t="shared" ca="1" si="48"/>
        <v>2830</v>
      </c>
      <c r="V115" s="11" t="str">
        <f t="shared" ca="1" si="49"/>
        <v>BE</v>
      </c>
      <c r="W115" s="12" t="str">
        <f t="shared" ca="1" si="32"/>
        <v>SCHOONDONKWEG 6</v>
      </c>
      <c r="X115" s="4" t="str">
        <f t="shared" si="33"/>
        <v>TRUE</v>
      </c>
      <c r="Y115" s="12" t="str">
        <f t="shared" ca="1" si="34"/>
        <v>DL TRITON</v>
      </c>
      <c r="Z115" s="12" t="str">
        <f t="shared" ca="1" si="35"/>
        <v>DL TRITON</v>
      </c>
      <c r="AA115" s="12" t="str">
        <f t="shared" ca="1" si="36"/>
        <v>SCHOONDONKWEG 6</v>
      </c>
      <c r="AB115" s="12" t="str">
        <f t="shared" ca="1" si="37"/>
        <v>WILLEBROEK</v>
      </c>
      <c r="AC115" s="12" t="str">
        <f t="shared" ca="1" si="38"/>
        <v>2830</v>
      </c>
      <c r="AD115" s="12" t="str">
        <f t="shared" ca="1" si="39"/>
        <v>BE</v>
      </c>
      <c r="AH115" s="4" t="str">
        <f t="shared" si="40"/>
        <v>TRUE</v>
      </c>
      <c r="AJ115" s="5" t="str">
        <f>_xlfn.IFNA(VLOOKUP(M115,Beschikbaarheid!C:I,6,FALSE),"")</f>
        <v/>
      </c>
      <c r="AK115" s="5" t="str">
        <f>_xlfn.IFNA(IF(VLOOKUP(M115,Beschikbaarheid!C:I,7,FALSE)=0,AJ115,VLOOKUP(M115,Beschikbaarheid!C:I,7,FALSE)),"")</f>
        <v/>
      </c>
      <c r="AL115" s="15" t="str">
        <f>_xlfn.IFNA(IF(VLOOKUP(M115,Table1[[Driver]:[Einde tijd]],8,FALSE)&lt;&gt;"",VLOOKUP(M115,Table1[[Driver]:[Einde tijd]],8,FALSE),""),"")</f>
        <v/>
      </c>
      <c r="AN115" s="6" t="str">
        <f>IF(M115&lt;&gt;"",IF(AL115&lt;&gt;"","",VLOOKUP(M115,'Driver sheet'!A:K,10,FALSE)),"")</f>
        <v/>
      </c>
      <c r="AO115" s="12" t="b">
        <f>IF(VLOOKUP(B115,Beschikbaarheid!B:N,13,FALSE)="ja",TRUE,FALSE)</f>
        <v>1</v>
      </c>
      <c r="AP115" s="8">
        <f t="shared" si="41"/>
        <v>0.33333333333333331</v>
      </c>
      <c r="AR115" s="12">
        <f t="shared" si="42"/>
        <v>28.45</v>
      </c>
      <c r="BE115" s="1">
        <f>_xlfn.IFNA(IF(VLOOKUP(M115,Beschikbaarheid!C:L,10,FALSE)&lt;&gt;"",Beschikbaarheid!$P$12-0.75/24,Beschikbaarheid!$P$12),1/24)</f>
        <v>4.1666666666666664E-2</v>
      </c>
      <c r="BF115" s="1">
        <f>Beschikbaarheid!$P$13</f>
        <v>2.0833333333333332E-2</v>
      </c>
      <c r="BG115" s="1">
        <f>Beschikbaarheid!$P$15</f>
        <v>4.1666666666666664E-2</v>
      </c>
      <c r="BJ115" s="12">
        <f t="shared" ca="1" si="43"/>
        <v>1</v>
      </c>
      <c r="BO115" s="7">
        <v>250</v>
      </c>
      <c r="BP115" s="7">
        <v>100</v>
      </c>
      <c r="BV115" s="12" t="str">
        <f>_xlfn.IFNA(IF(VLOOKUP(M115,'Driver sheet'!A:I,9,FALSE)&lt;&gt;"",1+(VLOOKUP(M115,'Driver sheet'!A:I,9,FALSE)-3)*Beschikbaarheid!$P$18,1),"")</f>
        <v/>
      </c>
      <c r="BW115" s="12" t="str">
        <f t="shared" si="44"/>
        <v/>
      </c>
      <c r="DC115" s="7" t="s">
        <v>239</v>
      </c>
    </row>
    <row r="116" spans="1:107" x14ac:dyDescent="0.25">
      <c r="A116" s="18" t="str">
        <f>IF(B116&lt;&gt;"",_xlfn.IFNA(IF(VLOOKUP(B116,Beschikbaarheid!B:K,10,FALSE)=1,"TRUE","FALSE"),""),"")</f>
        <v>TRUE</v>
      </c>
      <c r="B116" s="10" t="s">
        <v>242</v>
      </c>
      <c r="C116" s="10">
        <v>213</v>
      </c>
      <c r="D116" s="7">
        <v>2.4</v>
      </c>
      <c r="E116" s="7">
        <v>837</v>
      </c>
      <c r="F116" s="10" t="str">
        <f ca="1">_xlfn.IFNA(IF(VLOOKUP(B116,Beschikbaarheid!B:M,12,FALSE)&lt;&gt;"",VLOOKUP(B116,Beschikbaarheid!B:M,12,FALSE),""),"")</f>
        <v>DL GEEL</v>
      </c>
      <c r="G116" s="4" t="str">
        <f t="shared" ca="1" si="50"/>
        <v>1-DL GEEL</v>
      </c>
      <c r="H116" s="9">
        <v>0.69699999999999995</v>
      </c>
      <c r="J116" s="9">
        <v>28.45</v>
      </c>
      <c r="K116" s="9" t="s">
        <v>412</v>
      </c>
      <c r="L116" s="9" t="s">
        <v>238</v>
      </c>
      <c r="M116" s="12" t="str">
        <f>_xlfn.IFNA(VLOOKUP(B116,Beschikbaarheid!B:C,2,FALSE)&amp;"","")</f>
        <v>NDACABONA MIRAJI</v>
      </c>
      <c r="N116" s="4" t="str">
        <f>_xlfn.IFNA(IF(VLOOKUP(M116,'Driver sheet'!A:F,6,FALSE)&lt;&gt;0,VLOOKUP(M116,'Driver sheet'!A:F,6,FALSE),""),"")</f>
        <v>Antwerpen-Kempen-Brabant-Limburg</v>
      </c>
      <c r="O116" s="12">
        <f ca="1">IF(M116&lt;&gt;"",
    IF(OR(B116="1UHJ811", B116="1CYK509", B116="1UHL902"),
        999,
        _xlfn.IFNA(IF(VLOOKUP(M116, Beschikbaarheid!C:F, 4, FALSE)="ADR", 25000, 999), 999)
    ),
"")</f>
        <v>999</v>
      </c>
      <c r="R116" s="12" t="str">
        <f t="shared" ca="1" si="31"/>
        <v>DL GEEL</v>
      </c>
      <c r="S116" s="11" t="str">
        <f t="shared" ca="1" si="46"/>
        <v>HAGELBERG 12</v>
      </c>
      <c r="T116" s="11" t="str">
        <f t="shared" ca="1" si="47"/>
        <v>OLEN</v>
      </c>
      <c r="U116" s="7" t="str">
        <f t="shared" ca="1" si="48"/>
        <v>2440</v>
      </c>
      <c r="V116" s="11" t="str">
        <f t="shared" ca="1" si="49"/>
        <v>BE</v>
      </c>
      <c r="W116" s="12" t="str">
        <f t="shared" ca="1" si="32"/>
        <v>HAGELBERG 12</v>
      </c>
      <c r="X116" s="4" t="str">
        <f t="shared" si="33"/>
        <v>TRUE</v>
      </c>
      <c r="Y116" s="12" t="str">
        <f t="shared" ca="1" si="34"/>
        <v>DL GEEL</v>
      </c>
      <c r="Z116" s="12" t="str">
        <f t="shared" ca="1" si="35"/>
        <v>DL GEEL</v>
      </c>
      <c r="AA116" s="12" t="str">
        <f t="shared" ca="1" si="36"/>
        <v>HAGELBERG 12</v>
      </c>
      <c r="AB116" s="12" t="str">
        <f t="shared" ca="1" si="37"/>
        <v>OLEN</v>
      </c>
      <c r="AC116" s="12" t="str">
        <f t="shared" ca="1" si="38"/>
        <v>2440</v>
      </c>
      <c r="AD116" s="12" t="str">
        <f t="shared" ca="1" si="39"/>
        <v>BE</v>
      </c>
      <c r="AH116" s="4" t="str">
        <f t="shared" si="40"/>
        <v>TRUE</v>
      </c>
      <c r="AJ116" s="5">
        <f ca="1">_xlfn.IFNA(VLOOKUP(M116,Beschikbaarheid!C:I,6,FALSE),"")</f>
        <v>0.27083333333333331</v>
      </c>
      <c r="AK116" s="5">
        <f ca="1">_xlfn.IFNA(IF(VLOOKUP(M116,Beschikbaarheid!C:I,7,FALSE)=0,AJ116,VLOOKUP(M116,Beschikbaarheid!C:I,7,FALSE)),"")</f>
        <v>0.3125</v>
      </c>
      <c r="AL116" s="15" t="str">
        <f>_xlfn.IFNA(IF(VLOOKUP(M116,Table1[[Driver]:[Einde tijd]],8,FALSE)&lt;&gt;"",VLOOKUP(M116,Table1[[Driver]:[Einde tijd]],8,FALSE),""),"")</f>
        <v/>
      </c>
      <c r="AN116" s="6">
        <f>IF(M116&lt;&gt;"",IF(AL116&lt;&gt;"","",VLOOKUP(M116,'Driver sheet'!A:K,10,FALSE)),"")</f>
        <v>0.47916666666666669</v>
      </c>
      <c r="AO116" s="12" t="b">
        <f>IF(VLOOKUP(B116,Beschikbaarheid!B:N,13,FALSE)="ja",TRUE,FALSE)</f>
        <v>1</v>
      </c>
      <c r="AP116" s="8">
        <f t="shared" si="41"/>
        <v>0.33333333333333331</v>
      </c>
      <c r="AQ116" s="7">
        <v>800</v>
      </c>
      <c r="AR116" s="12">
        <f t="shared" si="42"/>
        <v>28.45</v>
      </c>
      <c r="BE116" s="1">
        <f>_xlfn.IFNA(IF(VLOOKUP(M116,Beschikbaarheid!C:L,10,FALSE)&lt;&gt;"",Beschikbaarheid!$P$12-0.75/24,Beschikbaarheid!$P$12),1/24)</f>
        <v>4.1666666666666664E-2</v>
      </c>
      <c r="BF116" s="1">
        <f>Beschikbaarheid!$P$13</f>
        <v>2.0833333333333332E-2</v>
      </c>
      <c r="BG116" s="1">
        <f>Beschikbaarheid!$P$15</f>
        <v>4.1666666666666664E-2</v>
      </c>
      <c r="BJ116" s="12">
        <f t="shared" ca="1" si="43"/>
        <v>2</v>
      </c>
      <c r="BO116" s="7">
        <v>250</v>
      </c>
      <c r="BP116" s="7">
        <v>100</v>
      </c>
      <c r="BV116" s="12">
        <f>_xlfn.IFNA(IF(VLOOKUP(M116,'Driver sheet'!A:I,9,FALSE)&lt;&gt;"",1+(VLOOKUP(M116,'Driver sheet'!A:I,9,FALSE)-3)*Beschikbaarheid!$P$18,1),"")</f>
        <v>1.25</v>
      </c>
      <c r="BW116" s="12">
        <f t="shared" si="44"/>
        <v>1.25</v>
      </c>
      <c r="DC116" s="7" t="s">
        <v>239</v>
      </c>
    </row>
    <row r="117" spans="1:107" x14ac:dyDescent="0.25">
      <c r="A117" s="18" t="str">
        <f>IF(B117&lt;&gt;"",_xlfn.IFNA(IF(VLOOKUP(B117,Beschikbaarheid!B:K,10,FALSE)=1,"TRUE","FALSE"),""),"")</f>
        <v>FALSE</v>
      </c>
      <c r="B117" s="10" t="s">
        <v>243</v>
      </c>
      <c r="C117" s="10">
        <v>575</v>
      </c>
      <c r="D117" s="7">
        <v>2.4</v>
      </c>
      <c r="E117" s="7">
        <v>932</v>
      </c>
      <c r="F117" s="10" t="str">
        <f ca="1">_xlfn.IFNA(IF(VLOOKUP(B117,Beschikbaarheid!B:M,12,FALSE)&lt;&gt;"",VLOOKUP(B117,Beschikbaarheid!B:M,12,FALSE),""),"")</f>
        <v>DL TRITON</v>
      </c>
      <c r="G117" s="4" t="str">
        <f t="shared" ca="1" si="50"/>
        <v>1-DL TRITON</v>
      </c>
      <c r="H117" s="9">
        <v>0.69699999999999995</v>
      </c>
      <c r="J117" s="9">
        <v>28.45</v>
      </c>
      <c r="K117" s="9" t="s">
        <v>412</v>
      </c>
      <c r="L117" s="9" t="s">
        <v>238</v>
      </c>
      <c r="M117" s="12" t="str">
        <f>_xlfn.IFNA(VLOOKUP(B117,Beschikbaarheid!B:C,2,FALSE)&amp;"","")</f>
        <v>GABAZOV MAGOMED</v>
      </c>
      <c r="N117" s="4" t="str">
        <f>_xlfn.IFNA(IF(VLOOKUP(M117,'Driver sheet'!A:F,6,FALSE)&lt;&gt;0,VLOOKUP(M117,'Driver sheet'!A:F,6,FALSE),""),"")&amp;"CAM"</f>
        <v>CAM</v>
      </c>
      <c r="O117" s="12">
        <f ca="1">IF(M117&lt;&gt;"",
    IF(OR(B117="1UHJ811", B117="1CYK509", B117="1UHL902"),
        999,
        _xlfn.IFNA(IF(VLOOKUP(M117, Beschikbaarheid!C:F, 4, FALSE)="ADR", 25000, 999), 999)
    ),
"")</f>
        <v>999</v>
      </c>
      <c r="R117" s="12" t="str">
        <f t="shared" ca="1" si="31"/>
        <v>DL TRITON</v>
      </c>
      <c r="S117" s="11" t="str">
        <f t="shared" ca="1" si="46"/>
        <v>SCHOONDONKWEG 6</v>
      </c>
      <c r="T117" s="11" t="str">
        <f t="shared" ca="1" si="47"/>
        <v>WILLEBROEK</v>
      </c>
      <c r="U117" s="7" t="str">
        <f t="shared" ca="1" si="48"/>
        <v>2830</v>
      </c>
      <c r="V117" s="11" t="str">
        <f t="shared" ca="1" si="49"/>
        <v>BE</v>
      </c>
      <c r="W117" s="12" t="str">
        <f t="shared" ca="1" si="32"/>
        <v>SCHOONDONKWEG 6</v>
      </c>
      <c r="X117" s="4" t="str">
        <f t="shared" si="33"/>
        <v>TRUE</v>
      </c>
      <c r="Y117" s="12" t="str">
        <f t="shared" ca="1" si="34"/>
        <v>DL TRITON</v>
      </c>
      <c r="Z117" s="12" t="str">
        <f t="shared" ca="1" si="35"/>
        <v>DL TRITON</v>
      </c>
      <c r="AA117" s="12" t="str">
        <f t="shared" ca="1" si="36"/>
        <v>SCHOONDONKWEG 6</v>
      </c>
      <c r="AB117" s="12" t="str">
        <f t="shared" ca="1" si="37"/>
        <v>WILLEBROEK</v>
      </c>
      <c r="AC117" s="12" t="str">
        <f t="shared" ca="1" si="38"/>
        <v>2830</v>
      </c>
      <c r="AD117" s="12" t="str">
        <f t="shared" ca="1" si="39"/>
        <v>BE</v>
      </c>
      <c r="AH117" s="4" t="str">
        <f t="shared" si="40"/>
        <v>TRUE</v>
      </c>
      <c r="AJ117" s="5">
        <f ca="1">_xlfn.IFNA(VLOOKUP(M117,Beschikbaarheid!C:I,6,FALSE),"")</f>
        <v>0.29166666666666669</v>
      </c>
      <c r="AK117" s="5">
        <f ca="1">_xlfn.IFNA(IF(VLOOKUP(M117,Beschikbaarheid!C:I,7,FALSE)=0,AJ117,VLOOKUP(M117,Beschikbaarheid!C:I,7,FALSE)),"")</f>
        <v>0.29166666666666669</v>
      </c>
      <c r="AL117" s="15" t="str">
        <f>_xlfn.IFNA(IF(VLOOKUP(M117,Table1[[Driver]:[Einde tijd]],8,FALSE)&lt;&gt;"",VLOOKUP(M117,Table1[[Driver]:[Einde tijd]],8,FALSE),""),"")</f>
        <v/>
      </c>
      <c r="AN117" s="6">
        <f>IF(M117&lt;&gt;"",IF(AL117&lt;&gt;"","",VLOOKUP(M117,'Driver sheet'!A:K,10,FALSE)),"")</f>
        <v>0.47916666666666669</v>
      </c>
      <c r="AO117" s="12" t="b">
        <f>IF(VLOOKUP(B117,Beschikbaarheid!B:N,13,FALSE)="ja",TRUE,FALSE)</f>
        <v>1</v>
      </c>
      <c r="AP117" s="8">
        <f t="shared" si="41"/>
        <v>0.33333333333333331</v>
      </c>
      <c r="AR117" s="12">
        <f t="shared" si="42"/>
        <v>28.45</v>
      </c>
      <c r="BE117" s="1">
        <f>_xlfn.IFNA(IF(VLOOKUP(M117,Beschikbaarheid!C:L,10,FALSE)&lt;&gt;"",Beschikbaarheid!$P$12-0.75/24,Beschikbaarheid!$P$12),1/24)</f>
        <v>4.1666666666666664E-2</v>
      </c>
      <c r="BF117" s="1">
        <f>Beschikbaarheid!$P$13</f>
        <v>2.0833333333333332E-2</v>
      </c>
      <c r="BG117" s="1">
        <f>Beschikbaarheid!$P$15</f>
        <v>4.1666666666666664E-2</v>
      </c>
      <c r="BJ117" s="12">
        <f t="shared" ca="1" si="43"/>
        <v>1</v>
      </c>
      <c r="BO117" s="7">
        <v>250</v>
      </c>
      <c r="BP117" s="7">
        <v>100</v>
      </c>
      <c r="BV117" s="12">
        <f>_xlfn.IFNA(IF(VLOOKUP(M117,'Driver sheet'!A:I,9,FALSE)&lt;&gt;"",1+(VLOOKUP(M117,'Driver sheet'!A:I,9,FALSE)-3)*Beschikbaarheid!$P$18,1),"")</f>
        <v>1.25</v>
      </c>
      <c r="BW117" s="12">
        <f t="shared" si="44"/>
        <v>1.25</v>
      </c>
      <c r="DC117" s="7" t="s">
        <v>239</v>
      </c>
    </row>
    <row r="118" spans="1:107" x14ac:dyDescent="0.25">
      <c r="A118" s="18" t="str">
        <f>IF(B118&lt;&gt;"",_xlfn.IFNA(IF(VLOOKUP(B118,Beschikbaarheid!B:K,10,FALSE)=1,"TRUE","FALSE"),""),"")</f>
        <v>FALSE</v>
      </c>
      <c r="B118" s="10" t="s">
        <v>244</v>
      </c>
      <c r="C118" s="10">
        <v>9231</v>
      </c>
      <c r="D118" s="7">
        <v>2.4</v>
      </c>
      <c r="E118" s="7">
        <v>598</v>
      </c>
      <c r="F118" s="10" t="str">
        <f ca="1">_xlfn.IFNA(IF(VLOOKUP(B118,Beschikbaarheid!B:M,12,FALSE)&lt;&gt;"",VLOOKUP(B118,Beschikbaarheid!B:M,12,FALSE),""),"")</f>
        <v>DL TRITON</v>
      </c>
      <c r="G118" s="4" t="str">
        <f t="shared" ca="1" si="50"/>
        <v>1-DL TRITON</v>
      </c>
      <c r="H118" s="9">
        <v>0.69699999999999995</v>
      </c>
      <c r="J118" s="9">
        <v>28.45</v>
      </c>
      <c r="K118" s="9" t="s">
        <v>412</v>
      </c>
      <c r="L118" s="9" t="s">
        <v>238</v>
      </c>
      <c r="M118" s="12" t="str">
        <f>_xlfn.IFNA(VLOOKUP(B118,Beschikbaarheid!B:C,2,FALSE)&amp;"","")</f>
        <v/>
      </c>
      <c r="N118" s="4" t="str">
        <f>_xlfn.IFNA(IF(VLOOKUP(M118,'Driver sheet'!A:F,6,FALSE)&lt;&gt;0,VLOOKUP(M118,'Driver sheet'!A:F,6,FALSE),""),"")&amp;"CAM"</f>
        <v>CAM</v>
      </c>
      <c r="O118" s="12" t="str">
        <f>IF(M118&lt;&gt;"",
    IF(OR(B118="1UHJ811", B118="1CYK509", B118="1UHL902"),
        999,
        _xlfn.IFNA(IF(VLOOKUP(M118, Beschikbaarheid!C:F, 4, FALSE)="ADR", 25000, 999), 999)
    ),
"")</f>
        <v/>
      </c>
      <c r="R118" s="12" t="str">
        <f t="shared" ca="1" si="31"/>
        <v>DL TRITON</v>
      </c>
      <c r="S118" s="11" t="str">
        <f t="shared" ca="1" si="46"/>
        <v>SCHOONDONKWEG 6</v>
      </c>
      <c r="T118" s="11" t="str">
        <f t="shared" ca="1" si="47"/>
        <v>WILLEBROEK</v>
      </c>
      <c r="U118" s="7" t="str">
        <f t="shared" ca="1" si="48"/>
        <v>2830</v>
      </c>
      <c r="V118" s="11" t="str">
        <f t="shared" ca="1" si="49"/>
        <v>BE</v>
      </c>
      <c r="W118" s="12" t="str">
        <f t="shared" ca="1" si="32"/>
        <v>SCHOONDONKWEG 6</v>
      </c>
      <c r="X118" s="4" t="str">
        <f t="shared" si="33"/>
        <v>TRUE</v>
      </c>
      <c r="Y118" s="12" t="str">
        <f t="shared" ca="1" si="34"/>
        <v>DL TRITON</v>
      </c>
      <c r="Z118" s="12" t="str">
        <f t="shared" ca="1" si="35"/>
        <v>DL TRITON</v>
      </c>
      <c r="AA118" s="12" t="str">
        <f t="shared" ca="1" si="36"/>
        <v>SCHOONDONKWEG 6</v>
      </c>
      <c r="AB118" s="12" t="str">
        <f t="shared" ca="1" si="37"/>
        <v>WILLEBROEK</v>
      </c>
      <c r="AC118" s="12" t="str">
        <f t="shared" ca="1" si="38"/>
        <v>2830</v>
      </c>
      <c r="AD118" s="12" t="str">
        <f t="shared" ca="1" si="39"/>
        <v>BE</v>
      </c>
      <c r="AH118" s="4" t="str">
        <f t="shared" si="40"/>
        <v>TRUE</v>
      </c>
      <c r="AJ118" s="5" t="str">
        <f>_xlfn.IFNA(VLOOKUP(M118,Beschikbaarheid!C:I,6,FALSE),"")</f>
        <v/>
      </c>
      <c r="AK118" s="5" t="str">
        <f>_xlfn.IFNA(IF(VLOOKUP(M118,Beschikbaarheid!C:I,7,FALSE)=0,AJ118,VLOOKUP(M118,Beschikbaarheid!C:I,7,FALSE)),"")</f>
        <v/>
      </c>
      <c r="AL118" s="15" t="str">
        <f>_xlfn.IFNA(IF(VLOOKUP(M118,Table1[[Driver]:[Einde tijd]],8,FALSE)&lt;&gt;"",VLOOKUP(M118,Table1[[Driver]:[Einde tijd]],8,FALSE),""),"")</f>
        <v/>
      </c>
      <c r="AN118" s="6" t="str">
        <f>IF(M118&lt;&gt;"",IF(AL118&lt;&gt;"","",VLOOKUP(M118,'Driver sheet'!A:K,10,FALSE)),"")</f>
        <v/>
      </c>
      <c r="AO118" s="12" t="b">
        <f>IF(VLOOKUP(B118,Beschikbaarheid!B:N,13,FALSE)="ja",TRUE,FALSE)</f>
        <v>1</v>
      </c>
      <c r="AP118" s="8">
        <f t="shared" si="41"/>
        <v>0.33333333333333331</v>
      </c>
      <c r="AR118" s="12">
        <f t="shared" si="42"/>
        <v>28.45</v>
      </c>
      <c r="BE118" s="1">
        <f>_xlfn.IFNA(IF(VLOOKUP(M118,Beschikbaarheid!C:L,10,FALSE)&lt;&gt;"",Beschikbaarheid!$P$12-0.75/24,Beschikbaarheid!$P$12),1/24)</f>
        <v>4.1666666666666664E-2</v>
      </c>
      <c r="BF118" s="1">
        <f>Beschikbaarheid!$P$13</f>
        <v>2.0833333333333332E-2</v>
      </c>
      <c r="BG118" s="1">
        <f>Beschikbaarheid!$P$15</f>
        <v>4.1666666666666664E-2</v>
      </c>
      <c r="BJ118" s="12">
        <f t="shared" ca="1" si="43"/>
        <v>1</v>
      </c>
      <c r="BO118" s="7">
        <v>250</v>
      </c>
      <c r="BP118" s="7">
        <v>100</v>
      </c>
      <c r="BV118" s="12" t="str">
        <f>_xlfn.IFNA(IF(VLOOKUP(M118,'Driver sheet'!A:I,9,FALSE)&lt;&gt;"",1+(VLOOKUP(M118,'Driver sheet'!A:I,9,FALSE)-3)*Beschikbaarheid!$P$18,1),"")</f>
        <v/>
      </c>
      <c r="BW118" s="12" t="str">
        <f t="shared" si="44"/>
        <v/>
      </c>
      <c r="DC118" s="7" t="s">
        <v>239</v>
      </c>
    </row>
    <row r="119" spans="1:107" x14ac:dyDescent="0.25">
      <c r="A119" s="18" t="str">
        <f>IF(B119&lt;&gt;"",_xlfn.IFNA(IF(VLOOKUP(B119,Beschikbaarheid!B:K,10,FALSE)=1,"TRUE","FALSE"),""),"")</f>
        <v>FALSE</v>
      </c>
      <c r="B119" s="10" t="s">
        <v>245</v>
      </c>
      <c r="C119" s="10">
        <v>9232</v>
      </c>
      <c r="D119" s="7">
        <v>2.4</v>
      </c>
      <c r="E119" s="7">
        <v>634</v>
      </c>
      <c r="F119" s="10" t="str">
        <f ca="1">_xlfn.IFNA(IF(VLOOKUP(B119,Beschikbaarheid!B:M,12,FALSE)&lt;&gt;"",VLOOKUP(B119,Beschikbaarheid!B:M,12,FALSE),""),"")</f>
        <v>DL TRITON</v>
      </c>
      <c r="G119" s="4" t="str">
        <f t="shared" ca="1" si="50"/>
        <v>1-DL TRITON</v>
      </c>
      <c r="H119" s="9">
        <v>0.69699999999999995</v>
      </c>
      <c r="J119" s="9">
        <v>28.45</v>
      </c>
      <c r="K119" s="9" t="s">
        <v>412</v>
      </c>
      <c r="L119" s="9" t="s">
        <v>238</v>
      </c>
      <c r="M119" s="12" t="str">
        <f>_xlfn.IFNA(VLOOKUP(B119,Beschikbaarheid!B:C,2,FALSE)&amp;"","")</f>
        <v>AVONDSTOND ERIK</v>
      </c>
      <c r="N119" s="4" t="str">
        <f>_xlfn.IFNA(IF(VLOOKUP(M119,'Driver sheet'!A:F,6,FALSE)&lt;&gt;0,VLOOKUP(M119,'Driver sheet'!A:F,6,FALSE),""),"")&amp;"CAM"</f>
        <v>CAM</v>
      </c>
      <c r="O119" s="12">
        <f ca="1">IF(M119&lt;&gt;"",
    IF(OR(B119="1UHJ811", B119="1CYK509", B119="1UHL902"),
        999,
        _xlfn.IFNA(IF(VLOOKUP(M119, Beschikbaarheid!C:F, 4, FALSE)="ADR", 25000, 999), 999)
    ),
"")</f>
        <v>999</v>
      </c>
      <c r="R119" s="12" t="str">
        <f t="shared" ca="1" si="31"/>
        <v>DL TRITON</v>
      </c>
      <c r="S119" s="11" t="str">
        <f t="shared" ca="1" si="46"/>
        <v>SCHOONDONKWEG 6</v>
      </c>
      <c r="T119" s="11" t="str">
        <f t="shared" ca="1" si="47"/>
        <v>WILLEBROEK</v>
      </c>
      <c r="U119" s="7" t="str">
        <f t="shared" ca="1" si="48"/>
        <v>2830</v>
      </c>
      <c r="V119" s="11" t="str">
        <f t="shared" ca="1" si="49"/>
        <v>BE</v>
      </c>
      <c r="W119" s="12" t="str">
        <f t="shared" ca="1" si="32"/>
        <v>SCHOONDONKWEG 6</v>
      </c>
      <c r="X119" s="4" t="str">
        <f t="shared" si="33"/>
        <v>TRUE</v>
      </c>
      <c r="Y119" s="12" t="str">
        <f t="shared" ca="1" si="34"/>
        <v>DL TRITON</v>
      </c>
      <c r="Z119" s="12" t="str">
        <f t="shared" ca="1" si="35"/>
        <v>DL TRITON</v>
      </c>
      <c r="AA119" s="12" t="str">
        <f t="shared" ca="1" si="36"/>
        <v>SCHOONDONKWEG 6</v>
      </c>
      <c r="AB119" s="12" t="str">
        <f t="shared" ca="1" si="37"/>
        <v>WILLEBROEK</v>
      </c>
      <c r="AC119" s="12" t="str">
        <f t="shared" ca="1" si="38"/>
        <v>2830</v>
      </c>
      <c r="AD119" s="12" t="str">
        <f t="shared" ca="1" si="39"/>
        <v>BE</v>
      </c>
      <c r="AH119" s="4" t="str">
        <f t="shared" si="40"/>
        <v>TRUE</v>
      </c>
      <c r="AJ119" s="5">
        <f ca="1">_xlfn.IFNA(VLOOKUP(M119,Beschikbaarheid!C:I,6,FALSE),"")</f>
        <v>0.29166666666666669</v>
      </c>
      <c r="AK119" s="5">
        <f ca="1">_xlfn.IFNA(IF(VLOOKUP(M119,Beschikbaarheid!C:I,7,FALSE)=0,AJ119,VLOOKUP(M119,Beschikbaarheid!C:I,7,FALSE)),"")</f>
        <v>0.29166666666666669</v>
      </c>
      <c r="AL119" s="15" t="str">
        <f>_xlfn.IFNA(IF(VLOOKUP(M119,Table1[[Driver]:[Einde tijd]],8,FALSE)&lt;&gt;"",VLOOKUP(M119,Table1[[Driver]:[Einde tijd]],8,FALSE),""),"")</f>
        <v/>
      </c>
      <c r="AN119" s="6">
        <f>IF(M119&lt;&gt;"",IF(AL119&lt;&gt;"","",VLOOKUP(M119,'Driver sheet'!A:K,10,FALSE)),"")</f>
        <v>0.47916666666666669</v>
      </c>
      <c r="AO119" s="12" t="b">
        <f>IF(VLOOKUP(B119,Beschikbaarheid!B:N,13,FALSE)="ja",TRUE,FALSE)</f>
        <v>1</v>
      </c>
      <c r="AP119" s="8">
        <f t="shared" si="41"/>
        <v>0.33333333333333331</v>
      </c>
      <c r="AR119" s="12">
        <f t="shared" si="42"/>
        <v>28.45</v>
      </c>
      <c r="BE119" s="1">
        <f>_xlfn.IFNA(IF(VLOOKUP(M119,Beschikbaarheid!C:L,10,FALSE)&lt;&gt;"",Beschikbaarheid!$P$12-0.75/24,Beschikbaarheid!$P$12),1/24)</f>
        <v>4.1666666666666664E-2</v>
      </c>
      <c r="BF119" s="1">
        <f>Beschikbaarheid!$P$13</f>
        <v>2.0833333333333332E-2</v>
      </c>
      <c r="BG119" s="1">
        <f>Beschikbaarheid!$P$15</f>
        <v>4.1666666666666664E-2</v>
      </c>
      <c r="BJ119" s="12">
        <f t="shared" ca="1" si="43"/>
        <v>1</v>
      </c>
      <c r="BO119" s="7">
        <v>250</v>
      </c>
      <c r="BP119" s="7">
        <v>100</v>
      </c>
      <c r="BV119" s="12">
        <f>_xlfn.IFNA(IF(VLOOKUP(M119,'Driver sheet'!A:I,9,FALSE)&lt;&gt;"",1+(VLOOKUP(M119,'Driver sheet'!A:I,9,FALSE)-3)*Beschikbaarheid!$P$18,1),"")</f>
        <v>1</v>
      </c>
      <c r="BW119" s="12">
        <f t="shared" si="44"/>
        <v>1</v>
      </c>
      <c r="DC119" s="7" t="s">
        <v>239</v>
      </c>
    </row>
    <row r="120" spans="1:107" x14ac:dyDescent="0.25">
      <c r="A120" s="18" t="str">
        <f>IF(B120&lt;&gt;"",_xlfn.IFNA(IF(VLOOKUP(B120,Beschikbaarheid!B:K,10,FALSE)=1,"TRUE","FALSE"),""),"")</f>
        <v>FALSE</v>
      </c>
      <c r="B120" s="10" t="s">
        <v>246</v>
      </c>
      <c r="C120" s="10">
        <v>3233</v>
      </c>
      <c r="D120" s="7">
        <v>2.4</v>
      </c>
      <c r="E120" s="7">
        <v>606</v>
      </c>
      <c r="F120" s="10" t="str">
        <f ca="1">_xlfn.IFNA(IF(VLOOKUP(B120,Beschikbaarheid!B:M,12,FALSE)&lt;&gt;"",VLOOKUP(B120,Beschikbaarheid!B:M,12,FALSE),""),"")</f>
        <v>DL TRITON</v>
      </c>
      <c r="G120" s="4" t="str">
        <f t="shared" ca="1" si="50"/>
        <v>1-DL TRITON</v>
      </c>
      <c r="H120" s="9">
        <v>0.69699999999999995</v>
      </c>
      <c r="J120" s="9">
        <v>28.45</v>
      </c>
      <c r="K120" s="9" t="s">
        <v>412</v>
      </c>
      <c r="L120" s="9" t="s">
        <v>238</v>
      </c>
      <c r="M120" s="12" t="str">
        <f>_xlfn.IFNA(VLOOKUP(B120,Beschikbaarheid!B:C,2,FALSE)&amp;"","")</f>
        <v>PELKMANS THOMAS</v>
      </c>
      <c r="N120" s="4" t="str">
        <f>_xlfn.IFNA(IF(VLOOKUP(M120,'Driver sheet'!A:F,6,FALSE)&lt;&gt;0,VLOOKUP(M120,'Driver sheet'!A:F,6,FALSE),""),"")&amp;"CAM"</f>
        <v>CAM</v>
      </c>
      <c r="O120" s="12">
        <f ca="1">IF(M120&lt;&gt;"",
    IF(OR(B120="1UHJ811", B120="1CYK509", B120="1UHL902"),
        999,
        _xlfn.IFNA(IF(VLOOKUP(M120, Beschikbaarheid!C:F, 4, FALSE)="ADR", 25000, 999), 999)
    ),
"")</f>
        <v>999</v>
      </c>
      <c r="R120" s="12" t="str">
        <f t="shared" ca="1" si="31"/>
        <v>DL TRITON</v>
      </c>
      <c r="S120" s="11" t="str">
        <f t="shared" ca="1" si="46"/>
        <v>SCHOONDONKWEG 6</v>
      </c>
      <c r="T120" s="11" t="str">
        <f t="shared" ca="1" si="47"/>
        <v>WILLEBROEK</v>
      </c>
      <c r="U120" s="7" t="str">
        <f t="shared" ca="1" si="48"/>
        <v>2830</v>
      </c>
      <c r="V120" s="11" t="str">
        <f t="shared" ca="1" si="49"/>
        <v>BE</v>
      </c>
      <c r="W120" s="12" t="str">
        <f t="shared" ca="1" si="32"/>
        <v>SCHOONDONKWEG 6</v>
      </c>
      <c r="X120" s="4" t="str">
        <f t="shared" si="33"/>
        <v>TRUE</v>
      </c>
      <c r="Y120" s="12" t="str">
        <f t="shared" ca="1" si="34"/>
        <v>DL TRITON</v>
      </c>
      <c r="Z120" s="12" t="str">
        <f t="shared" ca="1" si="35"/>
        <v>DL TRITON</v>
      </c>
      <c r="AA120" s="12" t="str">
        <f t="shared" ca="1" si="36"/>
        <v>SCHOONDONKWEG 6</v>
      </c>
      <c r="AB120" s="12" t="str">
        <f t="shared" ca="1" si="37"/>
        <v>WILLEBROEK</v>
      </c>
      <c r="AC120" s="12" t="str">
        <f t="shared" ca="1" si="38"/>
        <v>2830</v>
      </c>
      <c r="AD120" s="12" t="str">
        <f t="shared" ca="1" si="39"/>
        <v>BE</v>
      </c>
      <c r="AH120" s="4" t="str">
        <f t="shared" si="40"/>
        <v>TRUE</v>
      </c>
      <c r="AJ120" s="5">
        <f ca="1">_xlfn.IFNA(VLOOKUP(M120,Beschikbaarheid!C:I,6,FALSE),"")</f>
        <v>0.29166666666666669</v>
      </c>
      <c r="AK120" s="5">
        <f ca="1">_xlfn.IFNA(IF(VLOOKUP(M120,Beschikbaarheid!C:I,7,FALSE)=0,AJ120,VLOOKUP(M120,Beschikbaarheid!C:I,7,FALSE)),"")</f>
        <v>0.29166666666666669</v>
      </c>
      <c r="AL120" s="15" t="str">
        <f>_xlfn.IFNA(IF(VLOOKUP(M120,Table1[[Driver]:[Einde tijd]],8,FALSE)&lt;&gt;"",VLOOKUP(M120,Table1[[Driver]:[Einde tijd]],8,FALSE),""),"")</f>
        <v/>
      </c>
      <c r="AN120" s="6">
        <f>IF(M120&lt;&gt;"",IF(AL120&lt;&gt;"","",VLOOKUP(M120,'Driver sheet'!A:K,10,FALSE)),"")</f>
        <v>0.47916666666666669</v>
      </c>
      <c r="AO120" s="12" t="b">
        <f>IF(VLOOKUP(B120,Beschikbaarheid!B:N,13,FALSE)="ja",TRUE,FALSE)</f>
        <v>1</v>
      </c>
      <c r="AP120" s="8">
        <f t="shared" si="41"/>
        <v>0.33333333333333331</v>
      </c>
      <c r="AR120" s="12">
        <f t="shared" si="42"/>
        <v>28.45</v>
      </c>
      <c r="BE120" s="1">
        <f>_xlfn.IFNA(IF(VLOOKUP(M120,Beschikbaarheid!C:L,10,FALSE)&lt;&gt;"",Beschikbaarheid!$P$12-0.75/24,Beschikbaarheid!$P$12),1/24)</f>
        <v>4.1666666666666664E-2</v>
      </c>
      <c r="BF120" s="1">
        <f>Beschikbaarheid!$P$13</f>
        <v>2.0833333333333332E-2</v>
      </c>
      <c r="BG120" s="1">
        <f>Beschikbaarheid!$P$15</f>
        <v>4.1666666666666664E-2</v>
      </c>
      <c r="BJ120" s="12">
        <f t="shared" ca="1" si="43"/>
        <v>1</v>
      </c>
      <c r="BO120" s="7">
        <v>250</v>
      </c>
      <c r="BP120" s="7">
        <v>100</v>
      </c>
      <c r="BV120" s="12">
        <f>_xlfn.IFNA(IF(VLOOKUP(M120,'Driver sheet'!A:I,9,FALSE)&lt;&gt;"",1+(VLOOKUP(M120,'Driver sheet'!A:I,9,FALSE)-3)*Beschikbaarheid!$P$18,1),"")</f>
        <v>1.25</v>
      </c>
      <c r="BW120" s="12">
        <f t="shared" si="44"/>
        <v>1.25</v>
      </c>
      <c r="DC120" s="7" t="s">
        <v>239</v>
      </c>
    </row>
    <row r="121" spans="1:107" x14ac:dyDescent="0.25">
      <c r="A121" s="18" t="str">
        <f>IF(B121&lt;&gt;"",_xlfn.IFNA(IF(VLOOKUP(B121,Beschikbaarheid!B:K,10,FALSE)=1,"TRUE","FALSE"),""),"")</f>
        <v>FALSE</v>
      </c>
      <c r="B121" s="10" t="s">
        <v>247</v>
      </c>
      <c r="C121" s="10">
        <v>7685</v>
      </c>
      <c r="D121" s="7">
        <v>2.4</v>
      </c>
      <c r="E121" s="7">
        <v>598</v>
      </c>
      <c r="F121" s="10" t="str">
        <f ca="1">_xlfn.IFNA(IF(VLOOKUP(B121,Beschikbaarheid!B:M,12,FALSE)&lt;&gt;"",VLOOKUP(B121,Beschikbaarheid!B:M,12,FALSE),""),"")</f>
        <v>DL TRITON</v>
      </c>
      <c r="G121" s="4" t="str">
        <f t="shared" ca="1" si="50"/>
        <v>1-DL TRITON</v>
      </c>
      <c r="H121" s="9">
        <v>0.69699999999999995</v>
      </c>
      <c r="J121" s="9">
        <v>28.45</v>
      </c>
      <c r="K121" s="9" t="s">
        <v>412</v>
      </c>
      <c r="L121" s="9" t="s">
        <v>238</v>
      </c>
      <c r="M121" s="12" t="str">
        <f>_xlfn.IFNA(VLOOKUP(B121,Beschikbaarheid!B:C,2,FALSE)&amp;"","")</f>
        <v/>
      </c>
      <c r="N121" s="4" t="str">
        <f>_xlfn.IFNA(IF(VLOOKUP(M121,'Driver sheet'!A:F,6,FALSE)&lt;&gt;0,VLOOKUP(M121,'Driver sheet'!A:F,6,FALSE),""),"")&amp;"CAM"</f>
        <v>CAM</v>
      </c>
      <c r="O121" s="12" t="str">
        <f>IF(M121&lt;&gt;"",
    IF(OR(B121="1UHJ811", B121="1CYK509", B121="1UHL902"),
        999,
        _xlfn.IFNA(IF(VLOOKUP(M121, Beschikbaarheid!C:F, 4, FALSE)="ADR", 25000, 999), 999)
    ),
"")</f>
        <v/>
      </c>
      <c r="R121" s="12" t="str">
        <f t="shared" ca="1" si="31"/>
        <v>DL TRITON</v>
      </c>
      <c r="S121" s="11" t="str">
        <f t="shared" ca="1" si="46"/>
        <v>SCHOONDONKWEG 6</v>
      </c>
      <c r="T121" s="11" t="str">
        <f t="shared" ca="1" si="47"/>
        <v>WILLEBROEK</v>
      </c>
      <c r="U121" s="7" t="str">
        <f t="shared" ca="1" si="48"/>
        <v>2830</v>
      </c>
      <c r="V121" s="11" t="str">
        <f t="shared" ca="1" si="49"/>
        <v>BE</v>
      </c>
      <c r="W121" s="12" t="str">
        <f t="shared" ca="1" si="32"/>
        <v>SCHOONDONKWEG 6</v>
      </c>
      <c r="X121" s="4" t="str">
        <f t="shared" si="33"/>
        <v>TRUE</v>
      </c>
      <c r="Y121" s="12" t="str">
        <f t="shared" ca="1" si="34"/>
        <v>DL TRITON</v>
      </c>
      <c r="Z121" s="12" t="str">
        <f t="shared" ca="1" si="35"/>
        <v>DL TRITON</v>
      </c>
      <c r="AA121" s="12" t="str">
        <f t="shared" ca="1" si="36"/>
        <v>SCHOONDONKWEG 6</v>
      </c>
      <c r="AB121" s="12" t="str">
        <f t="shared" ca="1" si="37"/>
        <v>WILLEBROEK</v>
      </c>
      <c r="AC121" s="12" t="str">
        <f t="shared" ca="1" si="38"/>
        <v>2830</v>
      </c>
      <c r="AD121" s="12" t="str">
        <f t="shared" ca="1" si="39"/>
        <v>BE</v>
      </c>
      <c r="AH121" s="4" t="str">
        <f t="shared" si="40"/>
        <v>TRUE</v>
      </c>
      <c r="AJ121" s="5" t="str">
        <f>_xlfn.IFNA(VLOOKUP(M121,Beschikbaarheid!C:I,6,FALSE),"")</f>
        <v/>
      </c>
      <c r="AK121" s="5" t="str">
        <f>_xlfn.IFNA(IF(VLOOKUP(M121,Beschikbaarheid!C:I,7,FALSE)=0,AJ121,VLOOKUP(M121,Beschikbaarheid!C:I,7,FALSE)),"")</f>
        <v/>
      </c>
      <c r="AL121" s="15" t="str">
        <f>_xlfn.IFNA(IF(VLOOKUP(M121,Table1[[Driver]:[Einde tijd]],8,FALSE)&lt;&gt;"",VLOOKUP(M121,Table1[[Driver]:[Einde tijd]],8,FALSE),""),"")</f>
        <v/>
      </c>
      <c r="AN121" s="6" t="str">
        <f>IF(M121&lt;&gt;"",IF(AL121&lt;&gt;"","",VLOOKUP(M121,'Driver sheet'!A:K,10,FALSE)),"")</f>
        <v/>
      </c>
      <c r="AO121" s="12" t="b">
        <f>IF(VLOOKUP(B121,Beschikbaarheid!B:N,13,FALSE)="ja",TRUE,FALSE)</f>
        <v>1</v>
      </c>
      <c r="AP121" s="8">
        <f t="shared" si="41"/>
        <v>0.33333333333333331</v>
      </c>
      <c r="AR121" s="12">
        <f t="shared" si="42"/>
        <v>28.45</v>
      </c>
      <c r="BE121" s="1">
        <f>_xlfn.IFNA(IF(VLOOKUP(M121,Beschikbaarheid!C:L,10,FALSE)&lt;&gt;"",Beschikbaarheid!$P$12-0.75/24,Beschikbaarheid!$P$12),1/24)</f>
        <v>4.1666666666666664E-2</v>
      </c>
      <c r="BF121" s="1">
        <f>Beschikbaarheid!$P$13</f>
        <v>2.0833333333333332E-2</v>
      </c>
      <c r="BG121" s="1">
        <f>Beschikbaarheid!$P$15</f>
        <v>4.1666666666666664E-2</v>
      </c>
      <c r="BJ121" s="12">
        <f t="shared" ca="1" si="43"/>
        <v>1</v>
      </c>
      <c r="BO121" s="7">
        <v>250</v>
      </c>
      <c r="BP121" s="7">
        <v>100</v>
      </c>
      <c r="BV121" s="12" t="str">
        <f>_xlfn.IFNA(IF(VLOOKUP(M121,'Driver sheet'!A:I,9,FALSE)&lt;&gt;"",1+(VLOOKUP(M121,'Driver sheet'!A:I,9,FALSE)-3)*Beschikbaarheid!$P$18,1),"")</f>
        <v/>
      </c>
      <c r="BW121" s="12" t="str">
        <f t="shared" si="44"/>
        <v/>
      </c>
      <c r="DC121" s="7" t="s">
        <v>239</v>
      </c>
    </row>
    <row r="122" spans="1:107" x14ac:dyDescent="0.25">
      <c r="A122" s="18" t="str">
        <f>IF(B122&lt;&gt;"",_xlfn.IFNA(IF(VLOOKUP(B122,Beschikbaarheid!B:K,10,FALSE)=1,"TRUE","FALSE"),""),"")</f>
        <v>FALSE</v>
      </c>
      <c r="B122" s="10" t="s">
        <v>248</v>
      </c>
      <c r="C122" s="10">
        <v>576</v>
      </c>
      <c r="D122" s="7">
        <v>2.4</v>
      </c>
      <c r="E122" s="7">
        <v>1205</v>
      </c>
      <c r="F122" s="10" t="str">
        <f ca="1">_xlfn.IFNA(IF(VLOOKUP(B122,Beschikbaarheid!B:M,12,FALSE)&lt;&gt;"",VLOOKUP(B122,Beschikbaarheid!B:M,12,FALSE),""),"")</f>
        <v>DL TRITON</v>
      </c>
      <c r="G122" s="4" t="str">
        <f t="shared" ca="1" si="50"/>
        <v>1-DL TRITON</v>
      </c>
      <c r="H122" s="9">
        <v>0.69699999999999995</v>
      </c>
      <c r="J122" s="9">
        <v>28.45</v>
      </c>
      <c r="K122" s="9" t="s">
        <v>410</v>
      </c>
      <c r="L122" s="9" t="s">
        <v>238</v>
      </c>
      <c r="M122" s="12" t="str">
        <f>_xlfn.IFNA(VLOOKUP(B122,Beschikbaarheid!B:C,2,FALSE)&amp;"","")</f>
        <v/>
      </c>
      <c r="N122" s="4" t="str">
        <f>_xlfn.IFNA(IF(VLOOKUP(M122,'Driver sheet'!A:F,6,FALSE)&lt;&gt;0,VLOOKUP(M122,'Driver sheet'!A:F,6,FALSE),""),"")&amp;"CAM"</f>
        <v>CAM</v>
      </c>
      <c r="O122" s="12" t="str">
        <f>IF(M122&lt;&gt;"",
    IF(OR(B122="1UHJ811", B122="1CYK509", B122="1UHL902"),
        999,
        _xlfn.IFNA(IF(VLOOKUP(M122, Beschikbaarheid!C:F, 4, FALSE)="ADR", 25000, 999), 999)
    ),
"")</f>
        <v/>
      </c>
      <c r="R122" s="12" t="str">
        <f t="shared" ca="1" si="31"/>
        <v>DL TRITON</v>
      </c>
      <c r="S122" s="11" t="str">
        <f t="shared" ca="1" si="46"/>
        <v>SCHOONDONKWEG 6</v>
      </c>
      <c r="T122" s="11" t="str">
        <f t="shared" ca="1" si="47"/>
        <v>WILLEBROEK</v>
      </c>
      <c r="U122" s="7" t="str">
        <f t="shared" ca="1" si="48"/>
        <v>2830</v>
      </c>
      <c r="V122" s="11" t="str">
        <f t="shared" ca="1" si="49"/>
        <v>BE</v>
      </c>
      <c r="W122" s="12" t="str">
        <f t="shared" ca="1" si="32"/>
        <v>SCHOONDONKWEG 6</v>
      </c>
      <c r="X122" s="4" t="str">
        <f t="shared" si="33"/>
        <v>TRUE</v>
      </c>
      <c r="Y122" s="12" t="str">
        <f t="shared" ca="1" si="34"/>
        <v>DL TRITON</v>
      </c>
      <c r="Z122" s="12" t="str">
        <f t="shared" ca="1" si="35"/>
        <v>DL TRITON</v>
      </c>
      <c r="AA122" s="12" t="str">
        <f t="shared" ca="1" si="36"/>
        <v>SCHOONDONKWEG 6</v>
      </c>
      <c r="AB122" s="12" t="str">
        <f t="shared" ca="1" si="37"/>
        <v>WILLEBROEK</v>
      </c>
      <c r="AC122" s="12" t="str">
        <f t="shared" ca="1" si="38"/>
        <v>2830</v>
      </c>
      <c r="AD122" s="12" t="str">
        <f t="shared" ca="1" si="39"/>
        <v>BE</v>
      </c>
      <c r="AH122" s="4" t="str">
        <f t="shared" si="40"/>
        <v>TRUE</v>
      </c>
      <c r="AJ122" s="5" t="str">
        <f>_xlfn.IFNA(VLOOKUP(M122,Beschikbaarheid!C:I,6,FALSE),"")</f>
        <v/>
      </c>
      <c r="AK122" s="5" t="str">
        <f>_xlfn.IFNA(IF(VLOOKUP(M122,Beschikbaarheid!C:I,7,FALSE)=0,AJ122,VLOOKUP(M122,Beschikbaarheid!C:I,7,FALSE)),"")</f>
        <v/>
      </c>
      <c r="AL122" s="15" t="str">
        <f>_xlfn.IFNA(IF(VLOOKUP(M122,Table1[[Driver]:[Einde tijd]],8,FALSE)&lt;&gt;"",VLOOKUP(M122,Table1[[Driver]:[Einde tijd]],8,FALSE),""),"")</f>
        <v/>
      </c>
      <c r="AN122" s="6" t="str">
        <f>IF(M122&lt;&gt;"",IF(AL122&lt;&gt;"","",VLOOKUP(M122,'Driver sheet'!A:K,10,FALSE)),"")</f>
        <v/>
      </c>
      <c r="AO122" s="12" t="b">
        <f>IF(VLOOKUP(B122,Beschikbaarheid!B:N,13,FALSE)="ja",TRUE,FALSE)</f>
        <v>1</v>
      </c>
      <c r="AP122" s="8">
        <f t="shared" si="41"/>
        <v>0.33333333333333331</v>
      </c>
      <c r="AR122" s="12">
        <f t="shared" si="42"/>
        <v>28.45</v>
      </c>
      <c r="BE122" s="1">
        <f>_xlfn.IFNA(IF(VLOOKUP(M122,Beschikbaarheid!C:L,10,FALSE)&lt;&gt;"",Beschikbaarheid!$P$12-0.75/24,Beschikbaarheid!$P$12),1/24)</f>
        <v>4.1666666666666664E-2</v>
      </c>
      <c r="BF122" s="1">
        <f>Beschikbaarheid!$P$13</f>
        <v>2.0833333333333332E-2</v>
      </c>
      <c r="BG122" s="1">
        <f>Beschikbaarheid!$P$15</f>
        <v>4.1666666666666664E-2</v>
      </c>
      <c r="BJ122" s="12">
        <f t="shared" ca="1" si="43"/>
        <v>1</v>
      </c>
      <c r="BO122" s="7">
        <v>250</v>
      </c>
      <c r="BP122" s="7">
        <v>100</v>
      </c>
      <c r="BV122" s="12" t="str">
        <f>_xlfn.IFNA(IF(VLOOKUP(M122,'Driver sheet'!A:I,9,FALSE)&lt;&gt;"",1+(VLOOKUP(M122,'Driver sheet'!A:I,9,FALSE)-3)*Beschikbaarheid!$P$18,1),"")</f>
        <v/>
      </c>
      <c r="BW122" s="12" t="str">
        <f t="shared" si="44"/>
        <v/>
      </c>
      <c r="DC122" s="7" t="s">
        <v>239</v>
      </c>
    </row>
    <row r="123" spans="1:107" x14ac:dyDescent="0.25">
      <c r="A123" s="18" t="str">
        <f>IF(B123&lt;&gt;"",_xlfn.IFNA(IF(VLOOKUP(B123,Beschikbaarheid!B:K,10,FALSE)=1,"TRUE","FALSE"),""),"")</f>
        <v>FALSE</v>
      </c>
      <c r="B123" s="10" t="s">
        <v>250</v>
      </c>
      <c r="C123" s="10">
        <v>4205</v>
      </c>
      <c r="D123" s="7">
        <v>2.4</v>
      </c>
      <c r="E123" s="7">
        <v>975</v>
      </c>
      <c r="F123" s="10" t="str">
        <f ca="1">_xlfn.IFNA(IF(VLOOKUP(B123,Beschikbaarheid!B:M,12,FALSE)&lt;&gt;"",VLOOKUP(B123,Beschikbaarheid!B:M,12,FALSE),""),"")</f>
        <v>DL TRITON</v>
      </c>
      <c r="G123" s="4" t="str">
        <f t="shared" ca="1" si="50"/>
        <v>1-DL TRITON</v>
      </c>
      <c r="H123" s="9">
        <v>0.69699999999999995</v>
      </c>
      <c r="J123" s="9">
        <v>28.45</v>
      </c>
      <c r="K123" s="9" t="s">
        <v>410</v>
      </c>
      <c r="L123" s="9" t="s">
        <v>238</v>
      </c>
      <c r="M123" s="12" t="str">
        <f>_xlfn.IFNA(VLOOKUP(B123,Beschikbaarheid!B:C,2,FALSE)&amp;"","")</f>
        <v>SHAIPOV ARBI</v>
      </c>
      <c r="N123" s="4" t="str">
        <f>_xlfn.IFNA(IF(VLOOKUP(M123,'Driver sheet'!A:F,6,FALSE)&lt;&gt;0,VLOOKUP(M123,'Driver sheet'!A:F,6,FALSE),""),"")&amp;"-CAM"</f>
        <v>Brussel-CAM</v>
      </c>
      <c r="O123" s="12">
        <f ca="1">IF(M123&lt;&gt;"",
    IF(OR(B123="1UHJ811", B123="1CYK509", B123="1UHL902"),
        999,
        _xlfn.IFNA(IF(VLOOKUP(M123, Beschikbaarheid!C:F, 4, FALSE)="ADR", 25000, 999), 999)
    ),
"")</f>
        <v>999</v>
      </c>
      <c r="R123" s="12" t="str">
        <f t="shared" ca="1" si="31"/>
        <v>DL TRITON</v>
      </c>
      <c r="S123" s="11" t="str">
        <f t="shared" ca="1" si="46"/>
        <v>SCHOONDONKWEG 6</v>
      </c>
      <c r="T123" s="11" t="str">
        <f t="shared" ca="1" si="47"/>
        <v>WILLEBROEK</v>
      </c>
      <c r="U123" s="7" t="str">
        <f t="shared" ca="1" si="48"/>
        <v>2830</v>
      </c>
      <c r="V123" s="11" t="str">
        <f t="shared" ca="1" si="49"/>
        <v>BE</v>
      </c>
      <c r="W123" s="12" t="str">
        <f t="shared" ca="1" si="32"/>
        <v>SCHOONDONKWEG 6</v>
      </c>
      <c r="X123" s="4" t="str">
        <f t="shared" si="33"/>
        <v>TRUE</v>
      </c>
      <c r="Y123" s="12" t="str">
        <f t="shared" ca="1" si="34"/>
        <v>DL TRITON</v>
      </c>
      <c r="Z123" s="12" t="str">
        <f t="shared" ca="1" si="35"/>
        <v>DL TRITON</v>
      </c>
      <c r="AA123" s="12" t="str">
        <f t="shared" ca="1" si="36"/>
        <v>SCHOONDONKWEG 6</v>
      </c>
      <c r="AB123" s="12" t="str">
        <f t="shared" ca="1" si="37"/>
        <v>WILLEBROEK</v>
      </c>
      <c r="AC123" s="12" t="str">
        <f t="shared" ca="1" si="38"/>
        <v>2830</v>
      </c>
      <c r="AD123" s="12" t="str">
        <f t="shared" ca="1" si="39"/>
        <v>BE</v>
      </c>
      <c r="AH123" s="4" t="str">
        <f t="shared" si="40"/>
        <v>TRUE</v>
      </c>
      <c r="AJ123" s="5">
        <f ca="1">_xlfn.IFNA(VLOOKUP(M123,Beschikbaarheid!C:I,6,FALSE),"")</f>
        <v>0.27083333333333331</v>
      </c>
      <c r="AK123" s="5">
        <f ca="1">_xlfn.IFNA(IF(VLOOKUP(M123,Beschikbaarheid!C:I,7,FALSE)=0,AJ123,VLOOKUP(M123,Beschikbaarheid!C:I,7,FALSE)),"")</f>
        <v>0.27083333333333331</v>
      </c>
      <c r="AL123" s="15" t="str">
        <f>_xlfn.IFNA(IF(VLOOKUP(M123,Table1[[Driver]:[Einde tijd]],8,FALSE)&lt;&gt;"",VLOOKUP(M123,Table1[[Driver]:[Einde tijd]],8,FALSE),""),"")</f>
        <v/>
      </c>
      <c r="AN123" s="6">
        <f>IF(M123&lt;&gt;"",IF(AL123&lt;&gt;"","",VLOOKUP(M123,'Driver sheet'!A:K,10,FALSE)),"")</f>
        <v>0.47916666666666669</v>
      </c>
      <c r="AO123" s="12" t="b">
        <f>IF(VLOOKUP(B123,Beschikbaarheid!B:N,13,FALSE)="ja",TRUE,FALSE)</f>
        <v>1</v>
      </c>
      <c r="AP123" s="8">
        <f t="shared" si="41"/>
        <v>0.33333333333333331</v>
      </c>
      <c r="AR123" s="12">
        <f t="shared" si="42"/>
        <v>28.45</v>
      </c>
      <c r="BE123" s="1">
        <f>_xlfn.IFNA(IF(VLOOKUP(M123,Beschikbaarheid!C:L,10,FALSE)&lt;&gt;"",Beschikbaarheid!$P$12-0.75/24,Beschikbaarheid!$P$12),1/24)</f>
        <v>4.1666666666666664E-2</v>
      </c>
      <c r="BF123" s="1">
        <f>Beschikbaarheid!$P$13</f>
        <v>2.0833333333333332E-2</v>
      </c>
      <c r="BG123" s="1">
        <f>Beschikbaarheid!$P$15</f>
        <v>4.1666666666666664E-2</v>
      </c>
      <c r="BJ123" s="12">
        <f t="shared" ca="1" si="43"/>
        <v>1</v>
      </c>
      <c r="BO123" s="7">
        <v>250</v>
      </c>
      <c r="BP123" s="7">
        <v>100</v>
      </c>
      <c r="BV123" s="12">
        <f>_xlfn.IFNA(IF(VLOOKUP(M123,'Driver sheet'!A:I,9,FALSE)&lt;&gt;"",1+(VLOOKUP(M123,'Driver sheet'!A:I,9,FALSE)-3)*Beschikbaarheid!$P$18,1),"")</f>
        <v>1.25</v>
      </c>
      <c r="BW123" s="12">
        <f t="shared" si="44"/>
        <v>1.25</v>
      </c>
      <c r="DC123" s="7" t="s">
        <v>239</v>
      </c>
    </row>
    <row r="124" spans="1:107" x14ac:dyDescent="0.25">
      <c r="A124" s="18" t="str">
        <f>IF(B124&lt;&gt;"",_xlfn.IFNA(IF(VLOOKUP(B124,Beschikbaarheid!B:K,10,FALSE)=1,"TRUE","FALSE"),""),"")</f>
        <v>FALSE</v>
      </c>
      <c r="B124" s="10" t="s">
        <v>251</v>
      </c>
      <c r="C124" s="10">
        <v>577</v>
      </c>
      <c r="D124" s="7">
        <v>2.4</v>
      </c>
      <c r="E124" s="7">
        <v>1155</v>
      </c>
      <c r="F124" s="10" t="str">
        <f ca="1">_xlfn.IFNA(IF(VLOOKUP(B124,Beschikbaarheid!B:M,12,FALSE)&lt;&gt;"",VLOOKUP(B124,Beschikbaarheid!B:M,12,FALSE),""),"")</f>
        <v>DL TRITON</v>
      </c>
      <c r="G124" s="4" t="str">
        <f t="shared" ca="1" si="50"/>
        <v>1-DL TRITON</v>
      </c>
      <c r="H124" s="9">
        <v>0.69699999999999995</v>
      </c>
      <c r="J124" s="9">
        <v>28.45</v>
      </c>
      <c r="K124" s="9" t="s">
        <v>412</v>
      </c>
      <c r="L124" s="9" t="s">
        <v>249</v>
      </c>
      <c r="M124" s="12" t="str">
        <f>_xlfn.IFNA(VLOOKUP(B124,Beschikbaarheid!B:C,2,FALSE)&amp;"","")</f>
        <v/>
      </c>
      <c r="N124" s="4" t="str">
        <f>_xlfn.IFNA(IF(VLOOKUP(M124,'Driver sheet'!A:F,6,FALSE)&lt;&gt;0,VLOOKUP(M124,'Driver sheet'!A:F,6,FALSE),""),"")&amp;"CAM"</f>
        <v>CAM</v>
      </c>
      <c r="O124" s="12" t="str">
        <f>IF(M124&lt;&gt;"",
    IF(OR(B124="1UHJ811", B124="1CYK509", B124="1UHL902"),
        999,
        _xlfn.IFNA(IF(VLOOKUP(M124, Beschikbaarheid!C:F, 4, FALSE)="ADR", 25000, 999), 999)
    ),
"")</f>
        <v/>
      </c>
      <c r="R124" s="12" t="str">
        <f t="shared" ca="1" si="31"/>
        <v>DL TRITON</v>
      </c>
      <c r="S124" s="11" t="str">
        <f t="shared" ca="1" si="46"/>
        <v>SCHOONDONKWEG 6</v>
      </c>
      <c r="T124" s="11" t="str">
        <f t="shared" ca="1" si="47"/>
        <v>WILLEBROEK</v>
      </c>
      <c r="U124" s="7" t="str">
        <f t="shared" ca="1" si="48"/>
        <v>2830</v>
      </c>
      <c r="V124" s="11" t="str">
        <f t="shared" ca="1" si="49"/>
        <v>BE</v>
      </c>
      <c r="W124" s="12" t="str">
        <f t="shared" ca="1" si="32"/>
        <v>SCHOONDONKWEG 6</v>
      </c>
      <c r="X124" s="4" t="str">
        <f t="shared" si="33"/>
        <v>TRUE</v>
      </c>
      <c r="Y124" s="12" t="str">
        <f t="shared" ca="1" si="34"/>
        <v>DL TRITON</v>
      </c>
      <c r="Z124" s="12" t="str">
        <f t="shared" ca="1" si="35"/>
        <v>DL TRITON</v>
      </c>
      <c r="AA124" s="12" t="str">
        <f t="shared" ca="1" si="36"/>
        <v>SCHOONDONKWEG 6</v>
      </c>
      <c r="AB124" s="12" t="str">
        <f t="shared" ca="1" si="37"/>
        <v>WILLEBROEK</v>
      </c>
      <c r="AC124" s="12" t="str">
        <f t="shared" ca="1" si="38"/>
        <v>2830</v>
      </c>
      <c r="AD124" s="12" t="str">
        <f t="shared" ca="1" si="39"/>
        <v>BE</v>
      </c>
      <c r="AH124" s="4" t="str">
        <f t="shared" si="40"/>
        <v>TRUE</v>
      </c>
      <c r="AJ124" s="5" t="str">
        <f>_xlfn.IFNA(VLOOKUP(M124,Beschikbaarheid!C:I,6,FALSE),"")</f>
        <v/>
      </c>
      <c r="AK124" s="5" t="str">
        <f>_xlfn.IFNA(IF(VLOOKUP(M124,Beschikbaarheid!C:I,7,FALSE)=0,AJ124,VLOOKUP(M124,Beschikbaarheid!C:I,7,FALSE)),"")</f>
        <v/>
      </c>
      <c r="AL124" s="15" t="str">
        <f>_xlfn.IFNA(IF(VLOOKUP(M124,Table1[[Driver]:[Einde tijd]],8,FALSE)&lt;&gt;"",VLOOKUP(M124,Table1[[Driver]:[Einde tijd]],8,FALSE),""),"")</f>
        <v/>
      </c>
      <c r="AN124" s="6" t="str">
        <f>IF(M124&lt;&gt;"",IF(AL124&lt;&gt;"","",VLOOKUP(M124,'Driver sheet'!A:K,10,FALSE)),"")</f>
        <v/>
      </c>
      <c r="AO124" s="12" t="b">
        <f>IF(VLOOKUP(B124,Beschikbaarheid!B:N,13,FALSE)="ja",TRUE,FALSE)</f>
        <v>1</v>
      </c>
      <c r="AP124" s="8">
        <f t="shared" si="41"/>
        <v>0.33333333333333331</v>
      </c>
      <c r="AR124" s="12">
        <f t="shared" si="42"/>
        <v>28.45</v>
      </c>
      <c r="BE124" s="1">
        <f>_xlfn.IFNA(IF(VLOOKUP(M124,Beschikbaarheid!C:L,10,FALSE)&lt;&gt;"",Beschikbaarheid!$P$12-0.75/24,Beschikbaarheid!$P$12),1/24)</f>
        <v>4.1666666666666664E-2</v>
      </c>
      <c r="BF124" s="1">
        <f>Beschikbaarheid!$P$13</f>
        <v>2.0833333333333332E-2</v>
      </c>
      <c r="BG124" s="1">
        <f>Beschikbaarheid!$P$15</f>
        <v>4.1666666666666664E-2</v>
      </c>
      <c r="BJ124" s="12">
        <f t="shared" ca="1" si="43"/>
        <v>1</v>
      </c>
      <c r="BO124" s="7">
        <v>250</v>
      </c>
      <c r="BP124" s="7">
        <v>100</v>
      </c>
      <c r="BV124" s="12" t="str">
        <f>_xlfn.IFNA(IF(VLOOKUP(M124,'Driver sheet'!A:I,9,FALSE)&lt;&gt;"",1+(VLOOKUP(M124,'Driver sheet'!A:I,9,FALSE)-3)*Beschikbaarheid!$P$18,1),"")</f>
        <v/>
      </c>
      <c r="BW124" s="12" t="str">
        <f t="shared" si="44"/>
        <v/>
      </c>
      <c r="DC124" s="7" t="s">
        <v>239</v>
      </c>
    </row>
    <row r="125" spans="1:107" x14ac:dyDescent="0.25">
      <c r="A125" s="18" t="str">
        <f>IF(B125&lt;&gt;"",_xlfn.IFNA(IF(VLOOKUP(B125,Beschikbaarheid!B:K,10,FALSE)=1,"TRUE","FALSE"),""),"")</f>
        <v>FALSE</v>
      </c>
      <c r="B125" s="10" t="s">
        <v>252</v>
      </c>
      <c r="C125" s="10">
        <v>578</v>
      </c>
      <c r="D125" s="7">
        <v>2.4</v>
      </c>
      <c r="E125" s="7">
        <v>765</v>
      </c>
      <c r="F125" s="10" t="str">
        <f ca="1">_xlfn.IFNA(IF(VLOOKUP(B125,Beschikbaarheid!B:M,12,FALSE)&lt;&gt;"",VLOOKUP(B125,Beschikbaarheid!B:M,12,FALSE),""),"")</f>
        <v>DL TRITON</v>
      </c>
      <c r="G125" s="4" t="str">
        <f t="shared" ca="1" si="50"/>
        <v>1-DL TRITON</v>
      </c>
      <c r="H125" s="9">
        <v>0.69699999999999995</v>
      </c>
      <c r="J125" s="9">
        <v>28.45</v>
      </c>
      <c r="K125" s="9" t="s">
        <v>412</v>
      </c>
      <c r="L125" s="9" t="s">
        <v>253</v>
      </c>
      <c r="M125" s="12" t="str">
        <f>_xlfn.IFNA(VLOOKUP(B125,Beschikbaarheid!B:C,2,FALSE)&amp;"","")</f>
        <v/>
      </c>
      <c r="N125" s="4" t="str">
        <f>_xlfn.IFNA(IF(VLOOKUP(M125,'Driver sheet'!A:F,6,FALSE)&lt;&gt;0,VLOOKUP(M125,'Driver sheet'!A:F,6,FALSE),""),"")&amp;"CAM"</f>
        <v>CAM</v>
      </c>
      <c r="O125" s="12" t="str">
        <f>IF(M125&lt;&gt;"",
    IF(OR(B125="1UHJ811", B125="1CYK509", B125="1UHL902"),
        999,
        _xlfn.IFNA(IF(VLOOKUP(M125, Beschikbaarheid!C:F, 4, FALSE)="ADR", 25000, 999), 999)
    ),
"")</f>
        <v/>
      </c>
      <c r="R125" s="12" t="str">
        <f t="shared" ca="1" si="31"/>
        <v>DL TRITON</v>
      </c>
      <c r="S125" s="11" t="str">
        <f t="shared" ca="1" si="46"/>
        <v>SCHOONDONKWEG 6</v>
      </c>
      <c r="T125" s="11" t="str">
        <f t="shared" ca="1" si="47"/>
        <v>WILLEBROEK</v>
      </c>
      <c r="U125" s="7" t="str">
        <f t="shared" ca="1" si="48"/>
        <v>2830</v>
      </c>
      <c r="V125" s="11" t="str">
        <f t="shared" ca="1" si="49"/>
        <v>BE</v>
      </c>
      <c r="W125" s="12" t="str">
        <f t="shared" ca="1" si="32"/>
        <v>SCHOONDONKWEG 6</v>
      </c>
      <c r="X125" s="4" t="str">
        <f t="shared" si="33"/>
        <v>TRUE</v>
      </c>
      <c r="Y125" s="12" t="str">
        <f t="shared" ca="1" si="34"/>
        <v>DL TRITON</v>
      </c>
      <c r="Z125" s="12" t="str">
        <f t="shared" ca="1" si="35"/>
        <v>DL TRITON</v>
      </c>
      <c r="AA125" s="12" t="str">
        <f t="shared" ca="1" si="36"/>
        <v>SCHOONDONKWEG 6</v>
      </c>
      <c r="AB125" s="12" t="str">
        <f t="shared" ca="1" si="37"/>
        <v>WILLEBROEK</v>
      </c>
      <c r="AC125" s="12" t="str">
        <f t="shared" ca="1" si="38"/>
        <v>2830</v>
      </c>
      <c r="AD125" s="12" t="str">
        <f t="shared" ca="1" si="39"/>
        <v>BE</v>
      </c>
      <c r="AH125" s="4" t="str">
        <f t="shared" si="40"/>
        <v>TRUE</v>
      </c>
      <c r="AJ125" s="5" t="str">
        <f>_xlfn.IFNA(VLOOKUP(M125,Beschikbaarheid!C:I,6,FALSE),"")</f>
        <v/>
      </c>
      <c r="AK125" s="5" t="str">
        <f>_xlfn.IFNA(IF(VLOOKUP(M125,Beschikbaarheid!C:I,7,FALSE)=0,AJ125,VLOOKUP(M125,Beschikbaarheid!C:I,7,FALSE)),"")</f>
        <v/>
      </c>
      <c r="AL125" s="15" t="str">
        <f>_xlfn.IFNA(IF(VLOOKUP(M125,Table1[[Driver]:[Einde tijd]],8,FALSE)&lt;&gt;"",VLOOKUP(M125,Table1[[Driver]:[Einde tijd]],8,FALSE),""),"")</f>
        <v/>
      </c>
      <c r="AN125" s="6" t="str">
        <f>IF(M125&lt;&gt;"",IF(AL125&lt;&gt;"","",VLOOKUP(M125,'Driver sheet'!A:K,10,FALSE)),"")</f>
        <v/>
      </c>
      <c r="AO125" s="12" t="b">
        <f>IF(VLOOKUP(B125,Beschikbaarheid!B:N,13,FALSE)="ja",TRUE,FALSE)</f>
        <v>1</v>
      </c>
      <c r="AP125" s="8">
        <f t="shared" si="41"/>
        <v>0.33333333333333331</v>
      </c>
      <c r="AR125" s="12">
        <f t="shared" si="42"/>
        <v>28.45</v>
      </c>
      <c r="BE125" s="1">
        <f>_xlfn.IFNA(IF(VLOOKUP(M125,Beschikbaarheid!C:L,10,FALSE)&lt;&gt;"",Beschikbaarheid!$P$12-0.75/24,Beschikbaarheid!$P$12),1/24)</f>
        <v>4.1666666666666664E-2</v>
      </c>
      <c r="BF125" s="1">
        <f>Beschikbaarheid!$P$13</f>
        <v>2.0833333333333332E-2</v>
      </c>
      <c r="BG125" s="1">
        <f>Beschikbaarheid!$P$15</f>
        <v>4.1666666666666664E-2</v>
      </c>
      <c r="BJ125" s="12">
        <f t="shared" ca="1" si="43"/>
        <v>1</v>
      </c>
      <c r="BO125" s="7">
        <v>250</v>
      </c>
      <c r="BP125" s="7">
        <v>100</v>
      </c>
      <c r="BV125" s="12" t="str">
        <f>_xlfn.IFNA(IF(VLOOKUP(M125,'Driver sheet'!A:I,9,FALSE)&lt;&gt;"",1+(VLOOKUP(M125,'Driver sheet'!A:I,9,FALSE)-3)*Beschikbaarheid!$P$18,1),"")</f>
        <v/>
      </c>
      <c r="BW125" s="12" t="str">
        <f t="shared" si="44"/>
        <v/>
      </c>
      <c r="DC125" s="7" t="s">
        <v>239</v>
      </c>
    </row>
    <row r="126" spans="1:107" x14ac:dyDescent="0.25">
      <c r="A126" s="18" t="str">
        <f>IF(B126&lt;&gt;"",_xlfn.IFNA(IF(VLOOKUP(B126,Beschikbaarheid!B:K,10,FALSE)=1,"TRUE","FALSE"),""),"")</f>
        <v>FALSE</v>
      </c>
      <c r="B126" s="10" t="s">
        <v>255</v>
      </c>
      <c r="C126" s="10">
        <v>4202</v>
      </c>
      <c r="D126" s="2">
        <v>7.6</v>
      </c>
      <c r="E126" s="2">
        <v>14500</v>
      </c>
      <c r="F126" s="10" t="str">
        <f ca="1">_xlfn.IFNA(IF(VLOOKUP(B126,Beschikbaarheid!B:M,12,FALSE)&lt;&gt;"",VLOOKUP(B126,Beschikbaarheid!B:M,12,FALSE),""),"")</f>
        <v>DL TRITON</v>
      </c>
      <c r="G126" s="4" t="str">
        <f ca="1">4&amp;"-"&amp;F126</f>
        <v>4-DL TRITON</v>
      </c>
      <c r="H126" s="9">
        <v>1.1060000000000001</v>
      </c>
      <c r="J126" s="9">
        <v>30.73</v>
      </c>
      <c r="K126" s="9" t="s">
        <v>412</v>
      </c>
      <c r="L126" s="9" t="s">
        <v>171</v>
      </c>
      <c r="M126" s="12" t="str">
        <f>_xlfn.IFNA(VLOOKUP(B126,Beschikbaarheid!B:C,2,FALSE)&amp;"","")</f>
        <v>DECLERCQ ALAIN</v>
      </c>
      <c r="N126" s="4" t="str">
        <f>_xlfn.IFNA(IF(VLOOKUP(M126,'Driver sheet'!A:F,6,FALSE)&lt;&gt;0,VLOOKUP(M126,'Driver sheet'!A:F,6,FALSE),""),"")</f>
        <v>Gent-Beveren-Aalst-Roeselare</v>
      </c>
      <c r="O126" s="12">
        <f ca="1">IF(M126&lt;&gt;"",
    IF(OR(B126="1UHJ811", B126="1CYK509", B126="1UHL902"),
        999,
        _xlfn.IFNA(IF(VLOOKUP(M126, Beschikbaarheid!C:F, 4, FALSE)="ADR", 25000, 999), 999)
    ),
"")</f>
        <v>999</v>
      </c>
      <c r="R126" s="12" t="str">
        <f t="shared" ca="1" si="31"/>
        <v>DL TRITON</v>
      </c>
      <c r="S126" s="11" t="str">
        <f t="shared" ca="1" si="46"/>
        <v>SCHOONDONKWEG 6</v>
      </c>
      <c r="T126" s="11" t="str">
        <f t="shared" ca="1" si="47"/>
        <v>WILLEBROEK</v>
      </c>
      <c r="U126" s="7" t="str">
        <f t="shared" ca="1" si="48"/>
        <v>2830</v>
      </c>
      <c r="V126" s="11" t="str">
        <f t="shared" ca="1" si="49"/>
        <v>BE</v>
      </c>
      <c r="W126" s="12" t="str">
        <f t="shared" ca="1" si="32"/>
        <v>SCHOONDONKWEG 6</v>
      </c>
      <c r="X126" s="4" t="str">
        <f t="shared" si="33"/>
        <v>TRUE</v>
      </c>
      <c r="Y126" s="12" t="str">
        <f t="shared" ca="1" si="34"/>
        <v>DL TRITON</v>
      </c>
      <c r="Z126" s="12" t="str">
        <f t="shared" ca="1" si="35"/>
        <v>DL TRITON</v>
      </c>
      <c r="AA126" s="12" t="str">
        <f t="shared" ca="1" si="36"/>
        <v>SCHOONDONKWEG 6</v>
      </c>
      <c r="AB126" s="12" t="str">
        <f t="shared" ca="1" si="37"/>
        <v>WILLEBROEK</v>
      </c>
      <c r="AC126" s="12" t="str">
        <f t="shared" ca="1" si="38"/>
        <v>2830</v>
      </c>
      <c r="AD126" s="12" t="str">
        <f t="shared" ca="1" si="39"/>
        <v>BE</v>
      </c>
      <c r="AH126" s="4" t="str">
        <f t="shared" si="40"/>
        <v>TRUE</v>
      </c>
      <c r="AJ126" s="5">
        <f ca="1">_xlfn.IFNA(VLOOKUP(M126,Beschikbaarheid!C:I,6,FALSE),"")</f>
        <v>0.25</v>
      </c>
      <c r="AK126" s="5">
        <f ca="1">_xlfn.IFNA(IF(VLOOKUP(M126,Beschikbaarheid!C:I,7,FALSE)=0,AJ126,VLOOKUP(M126,Beschikbaarheid!C:I,7,FALSE)),"")</f>
        <v>0.25</v>
      </c>
      <c r="AL126" s="15" t="str">
        <f>_xlfn.IFNA(IF(VLOOKUP(M126,Table1[[Driver]:[Einde tijd]],8,FALSE)&lt;&gt;"",VLOOKUP(M126,Table1[[Driver]:[Einde tijd]],8,FALSE),""),"")</f>
        <v/>
      </c>
      <c r="AN126" s="6">
        <f>IF(M126&lt;&gt;"",IF(AL126&lt;&gt;"","",VLOOKUP(M126,'Driver sheet'!A:K,10,FALSE)),"")</f>
        <v>0.47916666666666669</v>
      </c>
      <c r="AO126" s="12" t="b">
        <f>IF(VLOOKUP(B126,Beschikbaarheid!B:N,13,FALSE)="ja",TRUE,FALSE)</f>
        <v>1</v>
      </c>
      <c r="AP126" s="8">
        <f t="shared" si="41"/>
        <v>0.33333333333333331</v>
      </c>
      <c r="AQ126" s="12"/>
      <c r="AR126" s="12">
        <f t="shared" si="42"/>
        <v>30.73</v>
      </c>
      <c r="BE126" s="1">
        <f>_xlfn.IFNA(IF(VLOOKUP(M126,Beschikbaarheid!C:L,10,FALSE)&lt;&gt;"",Beschikbaarheid!$P$12-0.75/24,Beschikbaarheid!$P$12),1/24)</f>
        <v>4.1666666666666664E-2</v>
      </c>
      <c r="BF126" s="1">
        <f>Beschikbaarheid!$P$13</f>
        <v>2.0833333333333332E-2</v>
      </c>
      <c r="BG126" s="1">
        <f>Beschikbaarheid!$P$15</f>
        <v>4.1666666666666664E-2</v>
      </c>
      <c r="BJ126" s="12">
        <f t="shared" ca="1" si="43"/>
        <v>1</v>
      </c>
      <c r="BO126" s="7">
        <v>250</v>
      </c>
      <c r="BP126" s="7">
        <v>100</v>
      </c>
      <c r="BV126" s="12">
        <f>_xlfn.IFNA(IF(VLOOKUP(M126,'Driver sheet'!A:I,9,FALSE)&lt;&gt;"",1+(VLOOKUP(M126,'Driver sheet'!A:I,9,FALSE)-3)*Beschikbaarheid!$P$18,1),"")</f>
        <v>1</v>
      </c>
      <c r="BW126" s="12">
        <f t="shared" si="44"/>
        <v>1</v>
      </c>
      <c r="DC126" s="7" t="s">
        <v>86</v>
      </c>
    </row>
    <row r="127" spans="1:107" x14ac:dyDescent="0.25">
      <c r="A127" s="18" t="str">
        <f>IF(B127&lt;&gt;"",_xlfn.IFNA(IF(VLOOKUP(B127,Beschikbaarheid!B:K,10,FALSE)=1,"TRUE","FALSE"),""),"")</f>
        <v>FALSE</v>
      </c>
      <c r="B127" s="10" t="s">
        <v>256</v>
      </c>
      <c r="C127" s="10">
        <v>579</v>
      </c>
      <c r="D127" s="2">
        <v>7.6</v>
      </c>
      <c r="E127" s="2">
        <v>14500</v>
      </c>
      <c r="F127" s="10" t="str">
        <f ca="1">_xlfn.IFNA(IF(VLOOKUP(B127,Beschikbaarheid!B:M,12,FALSE)&lt;&gt;"",VLOOKUP(B127,Beschikbaarheid!B:M,12,FALSE),""),"")</f>
        <v>DL TRITON</v>
      </c>
      <c r="G127" s="4" t="str">
        <f ca="1">4&amp;"-"&amp;F127</f>
        <v>4-DL TRITON</v>
      </c>
      <c r="H127" s="9">
        <v>1.1060000000000001</v>
      </c>
      <c r="J127" s="9">
        <v>30.73</v>
      </c>
      <c r="K127" s="9" t="s">
        <v>412</v>
      </c>
      <c r="L127" s="9" t="s">
        <v>171</v>
      </c>
      <c r="M127" s="12" t="str">
        <f>_xlfn.IFNA(VLOOKUP(B127,Beschikbaarheid!B:C,2,FALSE)&amp;"","")</f>
        <v>VASILEV ASPARUH</v>
      </c>
      <c r="N127" s="4" t="str">
        <f>_xlfn.IFNA(IF(VLOOKUP(M127,'Driver sheet'!A:F,6,FALSE)&lt;&gt;0,VLOOKUP(M127,'Driver sheet'!A:F,6,FALSE),""),"")</f>
        <v>Halle-Waver-Vilvoorde-Mechelen</v>
      </c>
      <c r="O127" s="12">
        <f ca="1">IF(M127&lt;&gt;"",
    IF(OR(B127="1UHJ811", B127="1CYK509", B127="1UHL902"),
        999,
        _xlfn.IFNA(IF(VLOOKUP(M127, Beschikbaarheid!C:F, 4, FALSE)="ADR", 25000, 999), 999)
    ),
"")</f>
        <v>999</v>
      </c>
      <c r="R127" s="12" t="str">
        <f t="shared" ca="1" si="31"/>
        <v>DL TRITON</v>
      </c>
      <c r="S127" s="11" t="str">
        <f t="shared" ca="1" si="46"/>
        <v>SCHOONDONKWEG 6</v>
      </c>
      <c r="T127" s="11" t="str">
        <f t="shared" ca="1" si="47"/>
        <v>WILLEBROEK</v>
      </c>
      <c r="U127" s="7" t="str">
        <f t="shared" ca="1" si="48"/>
        <v>2830</v>
      </c>
      <c r="V127" s="11" t="str">
        <f t="shared" ca="1" si="49"/>
        <v>BE</v>
      </c>
      <c r="W127" s="12" t="str">
        <f t="shared" ca="1" si="32"/>
        <v>SCHOONDONKWEG 6</v>
      </c>
      <c r="X127" s="4" t="str">
        <f t="shared" si="33"/>
        <v>TRUE</v>
      </c>
      <c r="Y127" s="12" t="str">
        <f t="shared" ca="1" si="34"/>
        <v>DL TRITON</v>
      </c>
      <c r="Z127" s="12" t="str">
        <f t="shared" ca="1" si="35"/>
        <v>DL TRITON</v>
      </c>
      <c r="AA127" s="12" t="str">
        <f t="shared" ca="1" si="36"/>
        <v>SCHOONDONKWEG 6</v>
      </c>
      <c r="AB127" s="12" t="str">
        <f t="shared" ca="1" si="37"/>
        <v>WILLEBROEK</v>
      </c>
      <c r="AC127" s="12" t="str">
        <f t="shared" ca="1" si="38"/>
        <v>2830</v>
      </c>
      <c r="AD127" s="12" t="str">
        <f t="shared" ca="1" si="39"/>
        <v>BE</v>
      </c>
      <c r="AH127" s="4" t="str">
        <f t="shared" si="40"/>
        <v>TRUE</v>
      </c>
      <c r="AJ127" s="5">
        <f ca="1">_xlfn.IFNA(VLOOKUP(M127,Beschikbaarheid!C:I,6,FALSE),"")</f>
        <v>0.27083333333333331</v>
      </c>
      <c r="AK127" s="5">
        <f ca="1">_xlfn.IFNA(IF(VLOOKUP(M127,Beschikbaarheid!C:I,7,FALSE)=0,AJ127,VLOOKUP(M127,Beschikbaarheid!C:I,7,FALSE)),"")</f>
        <v>0.27083333333333331</v>
      </c>
      <c r="AL127" s="15" t="str">
        <f>_xlfn.IFNA(IF(VLOOKUP(M127,Table1[[Driver]:[Einde tijd]],8,FALSE)&lt;&gt;"",VLOOKUP(M127,Table1[[Driver]:[Einde tijd]],8,FALSE),""),"")</f>
        <v/>
      </c>
      <c r="AN127" s="6">
        <f>IF(M127&lt;&gt;"",IF(AL127&lt;&gt;"","",VLOOKUP(M127,'Driver sheet'!A:K,10,FALSE)),"")</f>
        <v>0.47916666666666669</v>
      </c>
      <c r="AO127" s="12" t="b">
        <f>IF(VLOOKUP(B127,Beschikbaarheid!B:N,13,FALSE)="ja",TRUE,FALSE)</f>
        <v>1</v>
      </c>
      <c r="AP127" s="8">
        <f t="shared" si="41"/>
        <v>0.33333333333333331</v>
      </c>
      <c r="AQ127" s="12"/>
      <c r="AR127" s="12">
        <f t="shared" si="42"/>
        <v>30.73</v>
      </c>
      <c r="BE127" s="1">
        <f>_xlfn.IFNA(IF(VLOOKUP(M127,Beschikbaarheid!C:L,10,FALSE)&lt;&gt;"",Beschikbaarheid!$P$12-0.75/24,Beschikbaarheid!$P$12),1/24)</f>
        <v>4.1666666666666664E-2</v>
      </c>
      <c r="BF127" s="1">
        <f>Beschikbaarheid!$P$13</f>
        <v>2.0833333333333332E-2</v>
      </c>
      <c r="BG127" s="1">
        <f>Beschikbaarheid!$P$15</f>
        <v>4.1666666666666664E-2</v>
      </c>
      <c r="BJ127" s="12">
        <f t="shared" ca="1" si="43"/>
        <v>1</v>
      </c>
      <c r="BO127" s="7">
        <v>250</v>
      </c>
      <c r="BP127" s="7">
        <v>100</v>
      </c>
      <c r="BV127" s="12">
        <f>_xlfn.IFNA(IF(VLOOKUP(M127,'Driver sheet'!A:I,9,FALSE)&lt;&gt;"",1+(VLOOKUP(M127,'Driver sheet'!A:I,9,FALSE)-3)*Beschikbaarheid!$P$18,1),"")</f>
        <v>0.95</v>
      </c>
      <c r="BW127" s="12">
        <f t="shared" si="44"/>
        <v>0.95</v>
      </c>
      <c r="DC127" s="7" t="s">
        <v>86</v>
      </c>
    </row>
    <row r="128" spans="1:107" x14ac:dyDescent="0.25">
      <c r="A128" s="18" t="str">
        <f>IF(B128&lt;&gt;"",_xlfn.IFNA(IF(VLOOKUP(B128,Beschikbaarheid!B:K,10,FALSE)=1,"TRUE","FALSE"),""),"")</f>
        <v>FALSE</v>
      </c>
      <c r="B128" s="10" t="s">
        <v>257</v>
      </c>
      <c r="C128" s="10">
        <v>1236</v>
      </c>
      <c r="D128" s="2">
        <v>7.6</v>
      </c>
      <c r="E128" s="2">
        <v>14500</v>
      </c>
      <c r="F128" s="10" t="str">
        <f ca="1">_xlfn.IFNA(IF(VLOOKUP(B128,Beschikbaarheid!B:M,12,FALSE)&lt;&gt;"",VLOOKUP(B128,Beschikbaarheid!B:M,12,FALSE),""),"")</f>
        <v>DL TRITON</v>
      </c>
      <c r="G128" s="4" t="str">
        <f ca="1">4&amp;"-"&amp;F128</f>
        <v>4-DL TRITON</v>
      </c>
      <c r="H128" s="9">
        <v>1.1060000000000001</v>
      </c>
      <c r="J128" s="9">
        <v>30.73</v>
      </c>
      <c r="K128" s="9" t="s">
        <v>412</v>
      </c>
      <c r="L128" s="9" t="s">
        <v>171</v>
      </c>
      <c r="M128" s="12" t="str">
        <f>_xlfn.IFNA(VLOOKUP(B128,Beschikbaarheid!B:C,2,FALSE)&amp;"","")</f>
        <v/>
      </c>
      <c r="N128" s="4" t="str">
        <f>_xlfn.IFNA(IF(VLOOKUP(M128,'Driver sheet'!A:F,6,FALSE)&lt;&gt;0,VLOOKUP(M128,'Driver sheet'!A:F,6,FALSE),""),"")</f>
        <v/>
      </c>
      <c r="O128" s="12" t="str">
        <f>IF(M128&lt;&gt;"",
    IF(OR(B128="1UHJ811", B128="1CYK509", B128="1UHL902"),
        999,
        _xlfn.IFNA(IF(VLOOKUP(M128, Beschikbaarheid!C:F, 4, FALSE)="ADR", 25000, 999), 999)
    ),
"")</f>
        <v/>
      </c>
      <c r="R128" s="12" t="str">
        <f t="shared" ca="1" si="31"/>
        <v>DL TRITON</v>
      </c>
      <c r="S128" s="11" t="str">
        <f t="shared" ca="1" si="46"/>
        <v>SCHOONDONKWEG 6</v>
      </c>
      <c r="T128" s="11" t="str">
        <f t="shared" ca="1" si="47"/>
        <v>WILLEBROEK</v>
      </c>
      <c r="U128" s="7" t="str">
        <f t="shared" ca="1" si="48"/>
        <v>2830</v>
      </c>
      <c r="V128" s="11" t="str">
        <f t="shared" ca="1" si="49"/>
        <v>BE</v>
      </c>
      <c r="W128" s="12" t="str">
        <f t="shared" ca="1" si="32"/>
        <v>SCHOONDONKWEG 6</v>
      </c>
      <c r="X128" s="4" t="str">
        <f t="shared" si="33"/>
        <v>TRUE</v>
      </c>
      <c r="Y128" s="12" t="str">
        <f t="shared" ca="1" si="34"/>
        <v>DL TRITON</v>
      </c>
      <c r="Z128" s="12" t="str">
        <f t="shared" ca="1" si="35"/>
        <v>DL TRITON</v>
      </c>
      <c r="AA128" s="12" t="str">
        <f t="shared" ca="1" si="36"/>
        <v>SCHOONDONKWEG 6</v>
      </c>
      <c r="AB128" s="12" t="str">
        <f t="shared" ca="1" si="37"/>
        <v>WILLEBROEK</v>
      </c>
      <c r="AC128" s="12" t="str">
        <f t="shared" ca="1" si="38"/>
        <v>2830</v>
      </c>
      <c r="AD128" s="12" t="str">
        <f t="shared" ca="1" si="39"/>
        <v>BE</v>
      </c>
      <c r="AH128" s="4" t="str">
        <f t="shared" si="40"/>
        <v>TRUE</v>
      </c>
      <c r="AJ128" s="5" t="str">
        <f>_xlfn.IFNA(VLOOKUP(M128,Beschikbaarheid!C:I,6,FALSE),"")</f>
        <v/>
      </c>
      <c r="AK128" s="5" t="str">
        <f>_xlfn.IFNA(IF(VLOOKUP(M128,Beschikbaarheid!C:I,7,FALSE)=0,AJ128,VLOOKUP(M128,Beschikbaarheid!C:I,7,FALSE)),"")</f>
        <v/>
      </c>
      <c r="AL128" s="15" t="str">
        <f>_xlfn.IFNA(IF(VLOOKUP(M128,Table1[[Driver]:[Einde tijd]],8,FALSE)&lt;&gt;"",VLOOKUP(M128,Table1[[Driver]:[Einde tijd]],8,FALSE),""),"")</f>
        <v/>
      </c>
      <c r="AN128" s="6" t="str">
        <f>IF(M128&lt;&gt;"",IF(AL128&lt;&gt;"","",VLOOKUP(M128,'Driver sheet'!A:K,10,FALSE)),"")</f>
        <v/>
      </c>
      <c r="AO128" s="12" t="b">
        <f>IF(VLOOKUP(B128,Beschikbaarheid!B:N,13,FALSE)="ja",TRUE,FALSE)</f>
        <v>1</v>
      </c>
      <c r="AP128" s="8">
        <f t="shared" si="41"/>
        <v>0.33333333333333331</v>
      </c>
      <c r="AQ128" s="12"/>
      <c r="AR128" s="12">
        <f t="shared" si="42"/>
        <v>30.73</v>
      </c>
      <c r="BE128" s="1">
        <f>_xlfn.IFNA(IF(VLOOKUP(M128,Beschikbaarheid!C:L,10,FALSE)&lt;&gt;"",Beschikbaarheid!$P$12-0.75/24,Beschikbaarheid!$P$12),1/24)</f>
        <v>4.1666666666666664E-2</v>
      </c>
      <c r="BF128" s="1">
        <f>Beschikbaarheid!$P$13</f>
        <v>2.0833333333333332E-2</v>
      </c>
      <c r="BG128" s="1">
        <f>Beschikbaarheid!$P$15</f>
        <v>4.1666666666666664E-2</v>
      </c>
      <c r="BJ128" s="12">
        <f t="shared" ca="1" si="43"/>
        <v>1</v>
      </c>
      <c r="BO128" s="7">
        <v>250</v>
      </c>
      <c r="BP128" s="7">
        <v>100</v>
      </c>
      <c r="BV128" s="12" t="str">
        <f>_xlfn.IFNA(IF(VLOOKUP(M128,'Driver sheet'!A:I,9,FALSE)&lt;&gt;"",1+(VLOOKUP(M128,'Driver sheet'!A:I,9,FALSE)-3)*Beschikbaarheid!$P$18,1),"")</f>
        <v/>
      </c>
      <c r="BW128" s="12" t="str">
        <f t="shared" si="44"/>
        <v/>
      </c>
      <c r="DC128" s="7" t="s">
        <v>86</v>
      </c>
    </row>
    <row r="129" spans="1:107" x14ac:dyDescent="0.25">
      <c r="A129" s="18" t="str">
        <f>IF(B129&lt;&gt;"",_xlfn.IFNA(IF(VLOOKUP(B129,Beschikbaarheid!B:K,10,FALSE)=1,"TRUE","FALSE"),""),"")</f>
        <v>FALSE</v>
      </c>
      <c r="B129" s="10" t="s">
        <v>258</v>
      </c>
      <c r="C129" s="10">
        <v>580</v>
      </c>
      <c r="D129" s="2">
        <v>7.6</v>
      </c>
      <c r="E129" s="2">
        <v>14500</v>
      </c>
      <c r="F129" s="10" t="str">
        <f ca="1">_xlfn.IFNA(IF(VLOOKUP(B129,Beschikbaarheid!B:M,12,FALSE)&lt;&gt;"",VLOOKUP(B129,Beschikbaarheid!B:M,12,FALSE),""),"")</f>
        <v>DL TRITON</v>
      </c>
      <c r="G129" s="4" t="str">
        <f ca="1">4&amp;"-"&amp;F129</f>
        <v>4-DL TRITON</v>
      </c>
      <c r="H129" s="9">
        <v>1.1060000000000001</v>
      </c>
      <c r="J129" s="9">
        <v>30.73</v>
      </c>
      <c r="K129" s="9" t="s">
        <v>412</v>
      </c>
      <c r="L129" s="9" t="s">
        <v>171</v>
      </c>
      <c r="M129" s="12" t="str">
        <f>_xlfn.IFNA(VLOOKUP(B129,Beschikbaarheid!B:C,2,FALSE)&amp;"","")</f>
        <v>TALLA SECK</v>
      </c>
      <c r="N129" s="4" t="str">
        <f>_xlfn.IFNA(IF(VLOOKUP(M129,'Driver sheet'!A:F,6,FALSE)&lt;&gt;0,VLOOKUP(M129,'Driver sheet'!A:F,6,FALSE),""),"")</f>
        <v>Antwerpen</v>
      </c>
      <c r="O129" s="12">
        <f ca="1">IF(M129&lt;&gt;"",
    IF(OR(B129="1UHJ811", B129="1CYK509", B129="1UHL902"),
        999,
        _xlfn.IFNA(IF(VLOOKUP(M129, Beschikbaarheid!C:F, 4, FALSE)="ADR", 25000, 999), 999)
    ),
"")</f>
        <v>999</v>
      </c>
      <c r="R129" s="12" t="str">
        <f t="shared" ca="1" si="31"/>
        <v>DL TRITON</v>
      </c>
      <c r="S129" s="11" t="str">
        <f t="shared" ca="1" si="46"/>
        <v>SCHOONDONKWEG 6</v>
      </c>
      <c r="T129" s="11" t="str">
        <f t="shared" ca="1" si="47"/>
        <v>WILLEBROEK</v>
      </c>
      <c r="U129" s="7" t="str">
        <f t="shared" ca="1" si="48"/>
        <v>2830</v>
      </c>
      <c r="V129" s="11" t="str">
        <f t="shared" ca="1" si="49"/>
        <v>BE</v>
      </c>
      <c r="W129" s="12" t="str">
        <f t="shared" ca="1" si="32"/>
        <v>SCHOONDONKWEG 6</v>
      </c>
      <c r="X129" s="4" t="str">
        <f t="shared" si="33"/>
        <v>TRUE</v>
      </c>
      <c r="Y129" s="12" t="str">
        <f t="shared" ca="1" si="34"/>
        <v>DL TRITON</v>
      </c>
      <c r="Z129" s="12" t="str">
        <f t="shared" ca="1" si="35"/>
        <v>DL TRITON</v>
      </c>
      <c r="AA129" s="12" t="str">
        <f t="shared" ca="1" si="36"/>
        <v>SCHOONDONKWEG 6</v>
      </c>
      <c r="AB129" s="12" t="str">
        <f t="shared" ca="1" si="37"/>
        <v>WILLEBROEK</v>
      </c>
      <c r="AC129" s="12" t="str">
        <f t="shared" ca="1" si="38"/>
        <v>2830</v>
      </c>
      <c r="AD129" s="12" t="str">
        <f t="shared" ca="1" si="39"/>
        <v>BE</v>
      </c>
      <c r="AH129" s="4" t="str">
        <f t="shared" si="40"/>
        <v>TRUE</v>
      </c>
      <c r="AJ129" s="5">
        <f ca="1">_xlfn.IFNA(VLOOKUP(M129,Beschikbaarheid!C:I,6,FALSE),"")</f>
        <v>0.29166666666666669</v>
      </c>
      <c r="AK129" s="5">
        <f ca="1">_xlfn.IFNA(IF(VLOOKUP(M129,Beschikbaarheid!C:I,7,FALSE)=0,AJ129,VLOOKUP(M129,Beschikbaarheid!C:I,7,FALSE)),"")</f>
        <v>0.29166666666666669</v>
      </c>
      <c r="AL129" s="15" t="str">
        <f>_xlfn.IFNA(IF(VLOOKUP(M129,Table1[[Driver]:[Einde tijd]],8,FALSE)&lt;&gt;"",VLOOKUP(M129,Table1[[Driver]:[Einde tijd]],8,FALSE),""),"")</f>
        <v/>
      </c>
      <c r="AN129" s="6">
        <f>IF(M129&lt;&gt;"",IF(AL129&lt;&gt;"","",VLOOKUP(M129,'Driver sheet'!A:K,10,FALSE)),"")</f>
        <v>0.47916666666666669</v>
      </c>
      <c r="AO129" s="12" t="b">
        <f>IF(VLOOKUP(B129,Beschikbaarheid!B:N,13,FALSE)="ja",TRUE,FALSE)</f>
        <v>1</v>
      </c>
      <c r="AP129" s="8">
        <f t="shared" si="41"/>
        <v>0.33333333333333331</v>
      </c>
      <c r="AQ129" s="12"/>
      <c r="AR129" s="12">
        <f t="shared" si="42"/>
        <v>30.73</v>
      </c>
      <c r="BE129" s="1">
        <f>_xlfn.IFNA(IF(VLOOKUP(M129,Beschikbaarheid!C:L,10,FALSE)&lt;&gt;"",Beschikbaarheid!$P$12-0.75/24,Beschikbaarheid!$P$12),1/24)</f>
        <v>4.1666666666666664E-2</v>
      </c>
      <c r="BF129" s="1">
        <f>Beschikbaarheid!$P$13</f>
        <v>2.0833333333333332E-2</v>
      </c>
      <c r="BG129" s="1">
        <f>Beschikbaarheid!$P$15</f>
        <v>4.1666666666666664E-2</v>
      </c>
      <c r="BJ129" s="12">
        <f t="shared" ca="1" si="43"/>
        <v>1</v>
      </c>
      <c r="BO129" s="7">
        <v>250</v>
      </c>
      <c r="BP129" s="7">
        <v>100</v>
      </c>
      <c r="BV129" s="12">
        <f>_xlfn.IFNA(IF(VLOOKUP(M129,'Driver sheet'!A:I,9,FALSE)&lt;&gt;"",1+(VLOOKUP(M129,'Driver sheet'!A:I,9,FALSE)-3)*Beschikbaarheid!$P$18,1),"")</f>
        <v>1</v>
      </c>
      <c r="BW129" s="12">
        <f t="shared" si="44"/>
        <v>1</v>
      </c>
      <c r="DC129" s="7" t="s">
        <v>86</v>
      </c>
    </row>
    <row r="130" spans="1:107" x14ac:dyDescent="0.25">
      <c r="A130" s="18" t="str">
        <f>IF(B130&lt;&gt;"",_xlfn.IFNA(IF(VLOOKUP(B130,Beschikbaarheid!B:K,10,FALSE)=1,"TRUE","FALSE"),""),"")</f>
        <v>TRUE</v>
      </c>
      <c r="B130" s="10" t="s">
        <v>263</v>
      </c>
      <c r="C130" s="10">
        <v>214</v>
      </c>
      <c r="D130" s="2">
        <v>2.4</v>
      </c>
      <c r="E130" s="2">
        <v>1205</v>
      </c>
      <c r="F130" s="10" t="str">
        <f ca="1">_xlfn.IFNA(IF(VLOOKUP(B130,Beschikbaarheid!B:M,12,FALSE)&lt;&gt;"",VLOOKUP(B130,Beschikbaarheid!B:M,12,FALSE),""),"")</f>
        <v>DL GEEL</v>
      </c>
      <c r="G130" s="4" t="str">
        <f ca="1">1&amp;"-"&amp;F130</f>
        <v>1-DL GEEL</v>
      </c>
      <c r="H130" s="9">
        <v>0.69699999999999995</v>
      </c>
      <c r="J130" s="9">
        <v>28.45</v>
      </c>
      <c r="K130" s="9" t="s">
        <v>412</v>
      </c>
      <c r="L130" s="9" t="s">
        <v>249</v>
      </c>
      <c r="M130" s="12" t="str">
        <f>_xlfn.IFNA(VLOOKUP(B130,Beschikbaarheid!B:C,2,FALSE)&amp;"","")</f>
        <v>PEEXP2</v>
      </c>
      <c r="N130" s="4" t="str">
        <f>_xlfn.IFNA(IF(VLOOKUP(M130,'Driver sheet'!A:F,6,FALSE)&lt;&gt;0,VLOOKUP(M130,'Driver sheet'!A:F,6,FALSE),""),"")</f>
        <v>Antwerpen-Kempen-Brabant-Limburg</v>
      </c>
      <c r="O130" s="12">
        <f ca="1">IF(M130&lt;&gt;"",
    IF(OR(B130="1UHJ811", B130="1CYK509", B130="1UHL902"),
        999,
        _xlfn.IFNA(IF(VLOOKUP(M130, Beschikbaarheid!C:F, 4, FALSE)="ADR", 25000, 999), 999)
    ),
"")</f>
        <v>999</v>
      </c>
      <c r="R130" s="12" t="str">
        <f t="shared" ca="1" si="31"/>
        <v>DL GEEL</v>
      </c>
      <c r="S130" s="11" t="str">
        <f t="shared" ref="S130:S146" ca="1" si="51">IF(F130="DL GEEL","HAGELBERG 12",IF(F130="DL TRITON","SCHOONDONKWEG 6",IF(F130="DL JUMET","ZONING INDUSTRIEL 2IEME RUE","")))</f>
        <v>HAGELBERG 12</v>
      </c>
      <c r="T130" s="11" t="str">
        <f t="shared" ref="T130:T146" ca="1" si="52">IF(F130="DL GEEL","OLEN",IF(F130="DL TRITON","WILLEBROEK",IF(F130="DL JUMET","JUMET","")))</f>
        <v>OLEN</v>
      </c>
      <c r="U130" s="7" t="str">
        <f t="shared" ca="1" si="48"/>
        <v>2440</v>
      </c>
      <c r="V130" s="11" t="str">
        <f t="shared" ref="V130:V146" ca="1" si="53">IF(F130&lt;&gt;"","BE","")</f>
        <v>BE</v>
      </c>
      <c r="W130" s="12" t="str">
        <f t="shared" ca="1" si="32"/>
        <v>HAGELBERG 12</v>
      </c>
      <c r="X130" s="4" t="str">
        <f t="shared" si="33"/>
        <v>TRUE</v>
      </c>
      <c r="Y130" s="12" t="s">
        <v>500</v>
      </c>
      <c r="Z130" s="12" t="s">
        <v>500</v>
      </c>
      <c r="AA130" s="12" t="s">
        <v>502</v>
      </c>
      <c r="AB130" s="12" t="s">
        <v>504</v>
      </c>
      <c r="AC130" s="12">
        <v>2460</v>
      </c>
      <c r="AD130" s="12" t="str">
        <f t="shared" ca="1" si="39"/>
        <v>BE</v>
      </c>
      <c r="AH130" s="4" t="b">
        <v>0</v>
      </c>
      <c r="AJ130" s="5">
        <f ca="1">_xlfn.IFNA(VLOOKUP(M130,Beschikbaarheid!C:I,6,FALSE),"")</f>
        <v>0.27083333333333331</v>
      </c>
      <c r="AK130" s="5">
        <f ca="1">_xlfn.IFNA(IF(VLOOKUP(M130,Beschikbaarheid!C:I,7,FALSE)=0,AJ130,VLOOKUP(M130,Beschikbaarheid!C:I,7,FALSE)),"")</f>
        <v>0.3125</v>
      </c>
      <c r="AL130" s="15" t="str">
        <f>_xlfn.IFNA(IF(VLOOKUP(M130,Table1[[Driver]:[Einde tijd]],8,FALSE)&lt;&gt;"",VLOOKUP(M130,Table1[[Driver]:[Einde tijd]],8,FALSE),""),"")</f>
        <v/>
      </c>
      <c r="AN130" s="6">
        <f>IF(M130&lt;&gt;"",IF(AL130&lt;&gt;"","",VLOOKUP(M130,'Driver sheet'!A:K,10,FALSE)),"")</f>
        <v>0.47916666666666669</v>
      </c>
      <c r="AO130" s="12" t="b">
        <f>IF(VLOOKUP(B130,Beschikbaarheid!B:N,13,FALSE)="ja",TRUE,FALSE)</f>
        <v>1</v>
      </c>
      <c r="AP130" s="8">
        <v>0.45833333333333331</v>
      </c>
      <c r="AQ130" s="12">
        <v>800</v>
      </c>
      <c r="AR130" s="12">
        <f t="shared" si="42"/>
        <v>28.45</v>
      </c>
      <c r="BE130" s="1">
        <f>_xlfn.IFNA(IF(VLOOKUP(M130,Beschikbaarheid!C:L,10,FALSE)&lt;&gt;"",Beschikbaarheid!$P$12-0.75/24,Beschikbaarheid!$P$12),1/24)</f>
        <v>4.1666666666666664E-2</v>
      </c>
      <c r="BF130" s="1">
        <f>Beschikbaarheid!$P$13</f>
        <v>2.0833333333333332E-2</v>
      </c>
      <c r="BG130" s="1">
        <f>Beschikbaarheid!$P$15</f>
        <v>4.1666666666666664E-2</v>
      </c>
      <c r="BJ130" s="12">
        <f t="shared" ca="1" si="43"/>
        <v>2</v>
      </c>
      <c r="BO130" s="7">
        <v>250</v>
      </c>
      <c r="BP130" s="7">
        <v>100</v>
      </c>
      <c r="BV130" s="12">
        <f>_xlfn.IFNA(IF(VLOOKUP(M130,'Driver sheet'!A:I,9,FALSE)&lt;&gt;"",1+(VLOOKUP(M130,'Driver sheet'!A:I,9,FALSE)-3)*Beschikbaarheid!$P$18,1),"")</f>
        <v>1.4</v>
      </c>
      <c r="BW130" s="12">
        <f t="shared" si="44"/>
        <v>1.4</v>
      </c>
      <c r="DC130" s="7" t="s">
        <v>239</v>
      </c>
    </row>
    <row r="131" spans="1:107" x14ac:dyDescent="0.25">
      <c r="A131" s="18" t="str">
        <f>IF(B131&lt;&gt;"",_xlfn.IFNA(IF(VLOOKUP(B131,Beschikbaarheid!B:K,10,FALSE)=1,"TRUE","FALSE"),""),"")</f>
        <v>TRUE</v>
      </c>
      <c r="B131" s="10" t="s">
        <v>264</v>
      </c>
      <c r="C131" s="10">
        <v>212</v>
      </c>
      <c r="D131" s="2">
        <v>2.4</v>
      </c>
      <c r="E131" s="2">
        <v>975</v>
      </c>
      <c r="F131" s="10" t="str">
        <f ca="1">_xlfn.IFNA(IF(VLOOKUP(B131,Beschikbaarheid!B:M,12,FALSE)&lt;&gt;"",VLOOKUP(B131,Beschikbaarheid!B:M,12,FALSE),""),"")</f>
        <v>DL GEEL</v>
      </c>
      <c r="G131" s="4" t="str">
        <f ca="1">1&amp;"-"&amp;F131</f>
        <v>1-DL GEEL</v>
      </c>
      <c r="H131" s="9">
        <v>0.69699999999999995</v>
      </c>
      <c r="J131" s="9">
        <v>28.45</v>
      </c>
      <c r="K131" s="9" t="s">
        <v>412</v>
      </c>
      <c r="L131" s="9" t="s">
        <v>249</v>
      </c>
      <c r="M131" s="12" t="str">
        <f>_xlfn.IFNA(VLOOKUP(B131,Beschikbaarheid!B:C,2,FALSE)&amp;"","")</f>
        <v>WINGS</v>
      </c>
      <c r="N131" s="4" t="str">
        <f>_xlfn.IFNA(IF(VLOOKUP(M131,'Driver sheet'!A:F,6,FALSE)&lt;&gt;0,VLOOKUP(M131,'Driver sheet'!A:F,6,FALSE),""),"")</f>
        <v>Limburg-Wallonie-Brabant</v>
      </c>
      <c r="O131" s="12">
        <f ca="1">IF(M131&lt;&gt;"",
    IF(OR(B131="1UHJ811", B131="1CYK509", B131="1UHL902"),
        999,
        _xlfn.IFNA(IF(VLOOKUP(M131, Beschikbaarheid!C:F, 4, FALSE)="ADR", 25000, 999), 999)
    ),
"")</f>
        <v>999</v>
      </c>
      <c r="R131" s="12" t="str">
        <f t="shared" ref="R131:R149" ca="1" si="54">IF(F131&lt;&gt;"",F131,"")</f>
        <v>DL GEEL</v>
      </c>
      <c r="S131" s="11" t="str">
        <f t="shared" ca="1" si="51"/>
        <v>HAGELBERG 12</v>
      </c>
      <c r="T131" s="11" t="str">
        <f t="shared" ca="1" si="52"/>
        <v>OLEN</v>
      </c>
      <c r="U131" s="7" t="str">
        <f t="shared" ca="1" si="48"/>
        <v>2440</v>
      </c>
      <c r="V131" s="11" t="str">
        <f t="shared" ca="1" si="53"/>
        <v>BE</v>
      </c>
      <c r="W131" s="12" t="str">
        <f t="shared" ref="W131:W146" ca="1" si="55">IF(S131&lt;&gt;"",S131,"")</f>
        <v>HAGELBERG 12</v>
      </c>
      <c r="X131" s="4" t="str">
        <f t="shared" ref="X131:X146" si="56">IF(B131&lt;&gt;"","TRUE","")</f>
        <v>TRUE</v>
      </c>
      <c r="Y131" s="12" t="s">
        <v>501</v>
      </c>
      <c r="Z131" s="12" t="s">
        <v>501</v>
      </c>
      <c r="AA131" s="12" t="s">
        <v>503</v>
      </c>
      <c r="AB131" s="12" t="s">
        <v>505</v>
      </c>
      <c r="AC131" s="12">
        <v>3582</v>
      </c>
      <c r="AD131" s="12" t="str">
        <f t="shared" ref="AD131:AD146" ca="1" si="57">IF(F131&lt;&gt;"","BE","")</f>
        <v>BE</v>
      </c>
      <c r="AH131" s="4" t="b">
        <v>0</v>
      </c>
      <c r="AJ131" s="5">
        <f ca="1">_xlfn.IFNA(VLOOKUP(M131,Beschikbaarheid!C:I,6,FALSE),"")</f>
        <v>0.27083333333333331</v>
      </c>
      <c r="AK131" s="5">
        <f ca="1">_xlfn.IFNA(IF(VLOOKUP(M131,Beschikbaarheid!C:I,7,FALSE)=0,AJ131,VLOOKUP(M131,Beschikbaarheid!C:I,7,FALSE)),"")</f>
        <v>0.3125</v>
      </c>
      <c r="AL131" s="15" t="str">
        <f>_xlfn.IFNA(IF(VLOOKUP(M131,Table1[[Driver]:[Einde tijd]],8,FALSE)&lt;&gt;"",VLOOKUP(M131,Table1[[Driver]:[Einde tijd]],8,FALSE),""),"")</f>
        <v/>
      </c>
      <c r="AN131" s="6">
        <f>IF(M131&lt;&gt;"",IF(AL131&lt;&gt;"","",VLOOKUP(M131,'Driver sheet'!A:K,10,FALSE)),"")</f>
        <v>0.47916666666666669</v>
      </c>
      <c r="AO131" s="12" t="b">
        <f>IF(VLOOKUP(B131,Beschikbaarheid!B:N,13,FALSE)="ja",TRUE,FALSE)</f>
        <v>1</v>
      </c>
      <c r="AP131" s="8">
        <v>0.45833333333333331</v>
      </c>
      <c r="AQ131" s="12">
        <v>800</v>
      </c>
      <c r="AR131" s="12">
        <f t="shared" ref="AR131:AR146" si="58">IF(AO131=TRUE,J131,"")</f>
        <v>28.45</v>
      </c>
      <c r="BE131" s="1">
        <f>_xlfn.IFNA(IF(VLOOKUP(M131,Beschikbaarheid!C:L,10,FALSE)&lt;&gt;"",Beschikbaarheid!$P$12-0.75/24,Beschikbaarheid!$P$12),1/24)</f>
        <v>4.1666666666666664E-2</v>
      </c>
      <c r="BF131" s="1">
        <f>Beschikbaarheid!$P$13</f>
        <v>2.0833333333333332E-2</v>
      </c>
      <c r="BG131" s="1">
        <f>Beschikbaarheid!$P$15</f>
        <v>4.1666666666666664E-2</v>
      </c>
      <c r="BJ131" s="12">
        <f t="shared" ref="BJ131:BJ149" ca="1" si="59">IF(F131="DL TRITON",1,2)</f>
        <v>2</v>
      </c>
      <c r="BO131" s="7">
        <v>250</v>
      </c>
      <c r="BP131" s="7">
        <v>100</v>
      </c>
      <c r="BV131" s="12">
        <f>_xlfn.IFNA(IF(VLOOKUP(M131,'Driver sheet'!A:I,9,FALSE)&lt;&gt;"",1+(VLOOKUP(M131,'Driver sheet'!A:I,9,FALSE)-3)*Beschikbaarheid!$P$18,1),"")</f>
        <v>1.4</v>
      </c>
      <c r="BW131" s="12">
        <f t="shared" ref="BW131:BW154" si="60">BV131</f>
        <v>1.4</v>
      </c>
      <c r="DC131" s="7" t="s">
        <v>239</v>
      </c>
    </row>
    <row r="132" spans="1:107" x14ac:dyDescent="0.25">
      <c r="A132" s="18" t="str">
        <f>IF(B132&lt;&gt;"",_xlfn.IFNA(IF(VLOOKUP(B132,Beschikbaarheid!B:K,10,FALSE)=1,"TRUE","FALSE"),""),"")</f>
        <v>TRUE</v>
      </c>
      <c r="B132" s="10" t="s">
        <v>265</v>
      </c>
      <c r="C132" s="10">
        <v>208</v>
      </c>
      <c r="D132" s="2">
        <v>7</v>
      </c>
      <c r="E132" s="2">
        <v>14000</v>
      </c>
      <c r="F132" s="10" t="str">
        <f ca="1">_xlfn.IFNA(IF(VLOOKUP(B132,Beschikbaarheid!B:M,12,FALSE)&lt;&gt;"",VLOOKUP(B132,Beschikbaarheid!B:M,12,FALSE),""),"")</f>
        <v>DL GEEL</v>
      </c>
      <c r="G132" s="4" t="str">
        <f t="shared" ref="G132:G138" ca="1" si="61">4&amp;"-"&amp;F132</f>
        <v>4-DL GEEL</v>
      </c>
      <c r="H132" s="9">
        <v>1.1060000000000001</v>
      </c>
      <c r="J132" s="9">
        <v>30.73</v>
      </c>
      <c r="K132" s="9" t="s">
        <v>410</v>
      </c>
      <c r="L132" s="9" t="s">
        <v>85</v>
      </c>
      <c r="M132" s="12" t="str">
        <f>_xlfn.IFNA(VLOOKUP(B132,Beschikbaarheid!B:C,2,FALSE)&amp;"","")</f>
        <v>SERIL SEMEROV</v>
      </c>
      <c r="N132" s="4" t="str">
        <f>_xlfn.IFNA(IF(VLOOKUP(M132,'Driver sheet'!A:F,6,FALSE)&lt;&gt;0,VLOOKUP(M132,'Driver sheet'!A:F,6,FALSE),""),"")</f>
        <v>Antwerpen-Kempen-Brabant-Limburg</v>
      </c>
      <c r="O132" s="12">
        <f ca="1">IF(M132&lt;&gt;"",
    IF(OR(B132="1UHJ811", B132="1CYK509", B132="1UHL902"),
        999,
        _xlfn.IFNA(IF(VLOOKUP(M132, Beschikbaarheid!C:F, 4, FALSE)="ADR", 25000, 999), 999)
    ),
"")</f>
        <v>999</v>
      </c>
      <c r="R132" s="12" t="str">
        <f t="shared" ca="1" si="54"/>
        <v>DL GEEL</v>
      </c>
      <c r="S132" s="11" t="str">
        <f t="shared" ca="1" si="51"/>
        <v>HAGELBERG 12</v>
      </c>
      <c r="T132" s="11" t="str">
        <f t="shared" ca="1" si="52"/>
        <v>OLEN</v>
      </c>
      <c r="U132" s="7" t="str">
        <f t="shared" ca="1" si="48"/>
        <v>2440</v>
      </c>
      <c r="V132" s="11" t="str">
        <f t="shared" ca="1" si="53"/>
        <v>BE</v>
      </c>
      <c r="W132" s="12" t="str">
        <f t="shared" ca="1" si="55"/>
        <v>HAGELBERG 12</v>
      </c>
      <c r="X132" s="4" t="str">
        <f t="shared" si="56"/>
        <v>TRUE</v>
      </c>
      <c r="Y132" s="12" t="str">
        <f t="shared" ref="Y132:Y146" ca="1" si="62">IF(F132&lt;&gt;"",F132,"")</f>
        <v>DL GEEL</v>
      </c>
      <c r="Z132" s="12" t="str">
        <f t="shared" ref="Z132:Z146" ca="1" si="63">IF(F132&lt;&gt;"",F132,"")</f>
        <v>DL GEEL</v>
      </c>
      <c r="AA132" s="12" t="str">
        <f t="shared" ref="AA132:AA146" ca="1" si="64">IF(S132&lt;&gt;"",S132,"")</f>
        <v>HAGELBERG 12</v>
      </c>
      <c r="AB132" s="12" t="str">
        <f t="shared" ref="AB132:AB146" ca="1" si="65">IF(T132&lt;&gt;"",T132,"")</f>
        <v>OLEN</v>
      </c>
      <c r="AC132" s="12" t="str">
        <f t="shared" ref="AC132:AC146" ca="1" si="66">IF(U132&lt;&gt;"",U132,"")</f>
        <v>2440</v>
      </c>
      <c r="AD132" s="12" t="str">
        <f t="shared" ca="1" si="57"/>
        <v>BE</v>
      </c>
      <c r="AH132" s="4" t="str">
        <f t="shared" ref="AH132:AH146" si="67">IF(B132&lt;&gt;"","TRUE","")</f>
        <v>TRUE</v>
      </c>
      <c r="AJ132" s="5">
        <f ca="1">_xlfn.IFNA(VLOOKUP(M132,Beschikbaarheid!C:I,6,FALSE),"")</f>
        <v>0.26041666666666669</v>
      </c>
      <c r="AK132" s="5">
        <f ca="1">_xlfn.IFNA(IF(VLOOKUP(M132,Beschikbaarheid!C:I,7,FALSE)=0,AJ132,VLOOKUP(M132,Beschikbaarheid!C:I,7,FALSE)),"")</f>
        <v>0.32291666666666669</v>
      </c>
      <c r="AL132" s="15" t="str">
        <f>_xlfn.IFNA(IF(VLOOKUP(M132,Table1[[Driver]:[Einde tijd]],8,FALSE)&lt;&gt;"",VLOOKUP(M132,Table1[[Driver]:[Einde tijd]],8,FALSE),""),"")</f>
        <v/>
      </c>
      <c r="AN132" s="6">
        <f>IF(M132&lt;&gt;"",IF(AL132&lt;&gt;"","",VLOOKUP(M132,'Driver sheet'!A:K,10,FALSE)),"")</f>
        <v>0.47916666666666669</v>
      </c>
      <c r="AO132" s="12" t="b">
        <f>IF(VLOOKUP(B132,Beschikbaarheid!B:N,13,FALSE)="ja",TRUE,FALSE)</f>
        <v>1</v>
      </c>
      <c r="AP132" s="8">
        <f t="shared" ref="AP132:AP144" si="68">IF(AO132=TRUE,TIME(8,0,0),"")</f>
        <v>0.33333333333333331</v>
      </c>
      <c r="AQ132" s="12"/>
      <c r="AR132" s="12">
        <f t="shared" si="58"/>
        <v>30.73</v>
      </c>
      <c r="BE132" s="1">
        <f>_xlfn.IFNA(IF(VLOOKUP(M132,Beschikbaarheid!C:L,10,FALSE)&lt;&gt;"",Beschikbaarheid!$P$12-0.75/24,Beschikbaarheid!$P$12),1/24)</f>
        <v>1.0416666666666664E-2</v>
      </c>
      <c r="BF132" s="1">
        <f>Beschikbaarheid!$P$13</f>
        <v>2.0833333333333332E-2</v>
      </c>
      <c r="BG132" s="1">
        <f>Beschikbaarheid!$P$15</f>
        <v>4.1666666666666664E-2</v>
      </c>
      <c r="BJ132" s="12">
        <f t="shared" ca="1" si="59"/>
        <v>2</v>
      </c>
      <c r="BO132" s="7">
        <v>250</v>
      </c>
      <c r="BP132" s="7">
        <v>100</v>
      </c>
      <c r="BV132" s="12">
        <f>_xlfn.IFNA(IF(VLOOKUP(M132,'Driver sheet'!A:I,9,FALSE)&lt;&gt;"",1+(VLOOKUP(M132,'Driver sheet'!A:I,9,FALSE)-3)*Beschikbaarheid!$P$18,1),"")</f>
        <v>1</v>
      </c>
      <c r="BW132" s="12">
        <f t="shared" si="60"/>
        <v>1</v>
      </c>
      <c r="DC132" s="7" t="s">
        <v>86</v>
      </c>
    </row>
    <row r="133" spans="1:107" x14ac:dyDescent="0.25">
      <c r="A133" s="18" t="str">
        <f>IF(B133&lt;&gt;"",_xlfn.IFNA(IF(VLOOKUP(B133,Beschikbaarheid!B:K,10,FALSE)=1,"TRUE","FALSE"),""),"")</f>
        <v>FALSE</v>
      </c>
      <c r="B133" s="10" t="s">
        <v>274</v>
      </c>
      <c r="C133" s="10">
        <v>9986</v>
      </c>
      <c r="D133" s="2">
        <v>7.6</v>
      </c>
      <c r="E133" s="2">
        <v>14500</v>
      </c>
      <c r="F133" s="10" t="str">
        <f ca="1">_xlfn.IFNA(IF(VLOOKUP(B133,Beschikbaarheid!B:M,12,FALSE)&lt;&gt;"",VLOOKUP(B133,Beschikbaarheid!B:M,12,FALSE),""),"")</f>
        <v>DL JUMET</v>
      </c>
      <c r="G133" s="4" t="str">
        <f t="shared" ca="1" si="61"/>
        <v>4-DL JUMET</v>
      </c>
      <c r="H133" s="9">
        <v>1.1060000000000001</v>
      </c>
      <c r="J133" s="9">
        <v>30.73</v>
      </c>
      <c r="K133" s="9" t="s">
        <v>412</v>
      </c>
      <c r="L133" s="9" t="s">
        <v>159</v>
      </c>
      <c r="M133" s="12" t="str">
        <f>_xlfn.IFNA(VLOOKUP(B133,Beschikbaarheid!B:C,2,FALSE)&amp;"","")</f>
        <v>DERIANE EL MILOUDI</v>
      </c>
      <c r="N133" s="4" t="str">
        <f>_xlfn.IFNA(IF(VLOOKUP(M133,'Driver sheet'!A:F,6,FALSE)&lt;&gt;0,VLOOKUP(M133,'Driver sheet'!A:F,6,FALSE),""),"")</f>
        <v/>
      </c>
      <c r="O133" s="12">
        <f ca="1">IF(M133&lt;&gt;"",
    IF(OR(B133="1UHJ811", B133="1CYK509", B133="1UHL902"),
        999,
        _xlfn.IFNA(IF(VLOOKUP(M133, Beschikbaarheid!C:F, 4, FALSE)="ADR", 25000, 999), 999)
    ),
"")</f>
        <v>999</v>
      </c>
      <c r="R133" s="12" t="str">
        <f t="shared" ca="1" si="54"/>
        <v>DL JUMET</v>
      </c>
      <c r="S133" s="11" t="str">
        <f t="shared" ca="1" si="51"/>
        <v>ZONING INDUSTRIEL 2IEME RUE</v>
      </c>
      <c r="T133" s="11" t="str">
        <f t="shared" ca="1" si="52"/>
        <v>JUMET</v>
      </c>
      <c r="U133" s="7" t="str">
        <f t="shared" ca="1" si="48"/>
        <v>6040</v>
      </c>
      <c r="V133" s="11" t="str">
        <f t="shared" ca="1" si="53"/>
        <v>BE</v>
      </c>
      <c r="W133" s="12" t="str">
        <f t="shared" ca="1" si="55"/>
        <v>ZONING INDUSTRIEL 2IEME RUE</v>
      </c>
      <c r="X133" s="4" t="str">
        <f t="shared" si="56"/>
        <v>TRUE</v>
      </c>
      <c r="Y133" s="12" t="str">
        <f t="shared" ca="1" si="62"/>
        <v>DL JUMET</v>
      </c>
      <c r="Z133" s="12" t="str">
        <f t="shared" ca="1" si="63"/>
        <v>DL JUMET</v>
      </c>
      <c r="AA133" s="12" t="str">
        <f t="shared" ca="1" si="64"/>
        <v>ZONING INDUSTRIEL 2IEME RUE</v>
      </c>
      <c r="AB133" s="12" t="str">
        <f t="shared" ca="1" si="65"/>
        <v>JUMET</v>
      </c>
      <c r="AC133" s="12" t="str">
        <f t="shared" ca="1" si="66"/>
        <v>6040</v>
      </c>
      <c r="AD133" s="12" t="str">
        <f t="shared" ca="1" si="57"/>
        <v>BE</v>
      </c>
      <c r="AH133" s="4" t="str">
        <f t="shared" si="67"/>
        <v>TRUE</v>
      </c>
      <c r="AJ133" s="5">
        <f ca="1">_xlfn.IFNA(VLOOKUP(M133,Beschikbaarheid!C:I,6,FALSE),"")</f>
        <v>0.27083333333333331</v>
      </c>
      <c r="AK133" s="5">
        <f ca="1">_xlfn.IFNA(IF(VLOOKUP(M133,Beschikbaarheid!C:I,7,FALSE)=0,AJ133,VLOOKUP(M133,Beschikbaarheid!C:I,7,FALSE)),"")</f>
        <v>0.27083333333333331</v>
      </c>
      <c r="AL133" s="15" t="str">
        <f>_xlfn.IFNA(IF(VLOOKUP(M133,Table1[[Driver]:[Einde tijd]],8,FALSE)&lt;&gt;"",VLOOKUP(M133,Table1[[Driver]:[Einde tijd]],8,FALSE),""),"")</f>
        <v/>
      </c>
      <c r="AN133" s="6">
        <f>IF(M133&lt;&gt;"",IF(AL133&lt;&gt;"","",VLOOKUP(M133,'Driver sheet'!A:K,10,FALSE)),"")</f>
        <v>0.47916666666666669</v>
      </c>
      <c r="AO133" s="12" t="b">
        <f>IF(VLOOKUP(B133,Beschikbaarheid!B:N,13,FALSE)="ja",TRUE,FALSE)</f>
        <v>1</v>
      </c>
      <c r="AP133" s="8">
        <f t="shared" si="68"/>
        <v>0.33333333333333331</v>
      </c>
      <c r="AQ133" s="12"/>
      <c r="AR133" s="12">
        <f t="shared" si="58"/>
        <v>30.73</v>
      </c>
      <c r="BE133" s="1">
        <f>_xlfn.IFNA(IF(VLOOKUP(M133,Beschikbaarheid!C:L,10,FALSE)&lt;&gt;"",Beschikbaarheid!$P$12-0.75/24,Beschikbaarheid!$P$12),1/24)</f>
        <v>4.1666666666666664E-2</v>
      </c>
      <c r="BF133" s="1">
        <f>Beschikbaarheid!$P$13</f>
        <v>2.0833333333333332E-2</v>
      </c>
      <c r="BG133" s="1">
        <f>Beschikbaarheid!$P$15</f>
        <v>4.1666666666666664E-2</v>
      </c>
      <c r="BJ133" s="12">
        <f t="shared" ca="1" si="59"/>
        <v>2</v>
      </c>
      <c r="BO133" s="7">
        <v>250</v>
      </c>
      <c r="BP133" s="7">
        <v>100</v>
      </c>
      <c r="BV133" s="12">
        <f>_xlfn.IFNA(IF(VLOOKUP(M133,'Driver sheet'!A:I,9,FALSE)&lt;&gt;"",1+(VLOOKUP(M133,'Driver sheet'!A:I,9,FALSE)-3)*Beschikbaarheid!$P$18,1),"")</f>
        <v>1</v>
      </c>
      <c r="BW133" s="12">
        <f t="shared" si="60"/>
        <v>1</v>
      </c>
      <c r="DC133" s="7" t="s">
        <v>86</v>
      </c>
    </row>
    <row r="134" spans="1:107" x14ac:dyDescent="0.25">
      <c r="A134" s="18" t="str">
        <f>IF(B134&lt;&gt;"",_xlfn.IFNA(IF(VLOOKUP(B134,Beschikbaarheid!B:K,10,FALSE)=1,"TRUE","FALSE"),""),"")</f>
        <v>FALSE</v>
      </c>
      <c r="B134" s="10" t="s">
        <v>337</v>
      </c>
      <c r="C134" s="10">
        <v>9892</v>
      </c>
      <c r="D134" s="2">
        <v>7.6</v>
      </c>
      <c r="E134" s="2">
        <v>14500</v>
      </c>
      <c r="F134" s="10" t="str">
        <f ca="1">_xlfn.IFNA(IF(VLOOKUP(B134,Beschikbaarheid!B:M,12,FALSE)&lt;&gt;"",VLOOKUP(B134,Beschikbaarheid!B:M,12,FALSE),""),"")</f>
        <v>DL TRITON</v>
      </c>
      <c r="G134" s="4" t="str">
        <f t="shared" ca="1" si="61"/>
        <v>4-DL TRITON</v>
      </c>
      <c r="H134" s="9">
        <v>1.1060000000000001</v>
      </c>
      <c r="J134" s="9">
        <v>30.73</v>
      </c>
      <c r="K134" s="9" t="s">
        <v>412</v>
      </c>
      <c r="L134" s="9" t="s">
        <v>171</v>
      </c>
      <c r="M134" s="12" t="str">
        <f>_xlfn.IFNA(VLOOKUP(B134,Beschikbaarheid!B:C,2,FALSE)&amp;"","")</f>
        <v/>
      </c>
      <c r="N134" s="4" t="str">
        <f>_xlfn.IFNA(IF(VLOOKUP(M134,'Driver sheet'!A:F,6,FALSE)&lt;&gt;0,VLOOKUP(M134,'Driver sheet'!A:F,6,FALSE),""),"")</f>
        <v/>
      </c>
      <c r="O134" s="12" t="str">
        <f>IF(M134&lt;&gt;"",
    IF(OR(B134="1UHJ811", B134="1CYK509", B134="1UHL902"),
        999,
        _xlfn.IFNA(IF(VLOOKUP(M134, Beschikbaarheid!C:F, 4, FALSE)="ADR", 25000, 999), 999)
    ),
"")</f>
        <v/>
      </c>
      <c r="R134" s="12" t="str">
        <f t="shared" ca="1" si="54"/>
        <v>DL TRITON</v>
      </c>
      <c r="S134" s="11" t="str">
        <f t="shared" ca="1" si="51"/>
        <v>SCHOONDONKWEG 6</v>
      </c>
      <c r="T134" s="11" t="str">
        <f t="shared" ca="1" si="52"/>
        <v>WILLEBROEK</v>
      </c>
      <c r="U134" s="7" t="str">
        <f t="shared" ca="1" si="48"/>
        <v>2830</v>
      </c>
      <c r="V134" s="11" t="str">
        <f t="shared" ca="1" si="53"/>
        <v>BE</v>
      </c>
      <c r="W134" s="12" t="str">
        <f t="shared" ca="1" si="55"/>
        <v>SCHOONDONKWEG 6</v>
      </c>
      <c r="X134" s="4" t="str">
        <f t="shared" si="56"/>
        <v>TRUE</v>
      </c>
      <c r="Y134" s="12" t="str">
        <f t="shared" ca="1" si="62"/>
        <v>DL TRITON</v>
      </c>
      <c r="Z134" s="12" t="str">
        <f t="shared" ca="1" si="63"/>
        <v>DL TRITON</v>
      </c>
      <c r="AA134" s="12" t="str">
        <f t="shared" ca="1" si="64"/>
        <v>SCHOONDONKWEG 6</v>
      </c>
      <c r="AB134" s="12" t="str">
        <f t="shared" ca="1" si="65"/>
        <v>WILLEBROEK</v>
      </c>
      <c r="AC134" s="12" t="str">
        <f t="shared" ca="1" si="66"/>
        <v>2830</v>
      </c>
      <c r="AD134" s="12" t="str">
        <f t="shared" ca="1" si="57"/>
        <v>BE</v>
      </c>
      <c r="AH134" s="4" t="str">
        <f t="shared" si="67"/>
        <v>TRUE</v>
      </c>
      <c r="AJ134" s="5" t="str">
        <f>_xlfn.IFNA(VLOOKUP(M134,Beschikbaarheid!C:I,6,FALSE),"")</f>
        <v/>
      </c>
      <c r="AK134" s="5" t="str">
        <f>_xlfn.IFNA(IF(VLOOKUP(M134,Beschikbaarheid!C:I,7,FALSE)=0,AJ134,VLOOKUP(M134,Beschikbaarheid!C:I,7,FALSE)),"")</f>
        <v/>
      </c>
      <c r="AL134" s="15" t="str">
        <f>_xlfn.IFNA(IF(VLOOKUP(M134,Table1[[Driver]:[Einde tijd]],8,FALSE)&lt;&gt;"",VLOOKUP(M134,Table1[[Driver]:[Einde tijd]],8,FALSE),""),"")</f>
        <v/>
      </c>
      <c r="AN134" s="6" t="str">
        <f>IF(M134&lt;&gt;"",IF(AL134&lt;&gt;"","",VLOOKUP(M134,'Driver sheet'!A:K,10,FALSE)),"")</f>
        <v/>
      </c>
      <c r="AO134" s="12" t="b">
        <f>IF(VLOOKUP(B134,Beschikbaarheid!B:N,13,FALSE)="ja",TRUE,FALSE)</f>
        <v>1</v>
      </c>
      <c r="AP134" s="8">
        <f t="shared" si="68"/>
        <v>0.33333333333333331</v>
      </c>
      <c r="AQ134" s="12"/>
      <c r="AR134" s="12">
        <f t="shared" si="58"/>
        <v>30.73</v>
      </c>
      <c r="BE134" s="1">
        <f>_xlfn.IFNA(IF(VLOOKUP(M134,Beschikbaarheid!C:L,10,FALSE)&lt;&gt;"",Beschikbaarheid!$P$12-0.75/24,Beschikbaarheid!$P$12),1/24)</f>
        <v>4.1666666666666664E-2</v>
      </c>
      <c r="BF134" s="1">
        <f>Beschikbaarheid!$P$13</f>
        <v>2.0833333333333332E-2</v>
      </c>
      <c r="BG134" s="1">
        <f>Beschikbaarheid!$P$15</f>
        <v>4.1666666666666664E-2</v>
      </c>
      <c r="BJ134" s="12">
        <f t="shared" ca="1" si="59"/>
        <v>1</v>
      </c>
      <c r="BO134" s="7">
        <v>251</v>
      </c>
      <c r="BP134" s="7">
        <v>100</v>
      </c>
      <c r="BV134" s="12" t="str">
        <f>_xlfn.IFNA(IF(VLOOKUP(M134,'Driver sheet'!A:I,9,FALSE)&lt;&gt;"",1+(VLOOKUP(M134,'Driver sheet'!A:I,9,FALSE)-3)*Beschikbaarheid!$P$18,1),"")</f>
        <v/>
      </c>
      <c r="BW134" s="12" t="str">
        <f t="shared" si="60"/>
        <v/>
      </c>
      <c r="DC134" s="7" t="s">
        <v>86</v>
      </c>
    </row>
    <row r="135" spans="1:107" x14ac:dyDescent="0.25">
      <c r="A135" s="18" t="str">
        <f>IF(B135&lt;&gt;"",_xlfn.IFNA(IF(VLOOKUP(B135,Beschikbaarheid!B:K,10,FALSE)=1,"TRUE","FALSE"),""),"")</f>
        <v>FALSE</v>
      </c>
      <c r="B135" s="10" t="s">
        <v>342</v>
      </c>
      <c r="C135" s="10">
        <v>581</v>
      </c>
      <c r="D135" s="2">
        <v>2.4</v>
      </c>
      <c r="E135" s="2">
        <v>1205</v>
      </c>
      <c r="F135" s="10" t="str">
        <f ca="1">_xlfn.IFNA(IF(VLOOKUP(B135,Beschikbaarheid!B:M,12,FALSE)&lt;&gt;"",VLOOKUP(B135,Beschikbaarheid!B:M,12,FALSE),""),"")</f>
        <v>DL TRITON</v>
      </c>
      <c r="G135" s="4" t="str">
        <f ca="1">1&amp;"-"&amp;F135</f>
        <v>1-DL TRITON</v>
      </c>
      <c r="H135" s="9">
        <v>0.69699999999999995</v>
      </c>
      <c r="I135" s="11"/>
      <c r="J135" s="9">
        <v>28.45</v>
      </c>
      <c r="K135" s="9" t="s">
        <v>412</v>
      </c>
      <c r="L135" s="9" t="s">
        <v>171</v>
      </c>
      <c r="M135" s="12" t="str">
        <f>_xlfn.IFNA(VLOOKUP(B135,Beschikbaarheid!B:C,2,FALSE)&amp;"","")</f>
        <v>KEVIN VIVIER</v>
      </c>
      <c r="N135" s="4" t="str">
        <f>_xlfn.IFNA(IF(VLOOKUP(M135,'Driver sheet'!A:F,6,FALSE)&lt;&gt;0,VLOOKUP(M135,'Driver sheet'!A:F,6,FALSE),""),"")&amp;"CAM"</f>
        <v>CAM</v>
      </c>
      <c r="O135" s="12">
        <f ca="1">IF(M135&lt;&gt;"",
    IF(OR(B135="1UHJ811", B135="1CYK509", B135="1UHL902"),
        999,
        _xlfn.IFNA(IF(VLOOKUP(M135, Beschikbaarheid!C:F, 4, FALSE)="ADR", 25000, 999), 999)
    ),
"")</f>
        <v>999</v>
      </c>
      <c r="R135" s="12" t="str">
        <f t="shared" ca="1" si="54"/>
        <v>DL TRITON</v>
      </c>
      <c r="S135" s="11" t="str">
        <f t="shared" ca="1" si="51"/>
        <v>SCHOONDONKWEG 6</v>
      </c>
      <c r="T135" s="11" t="str">
        <f t="shared" ca="1" si="52"/>
        <v>WILLEBROEK</v>
      </c>
      <c r="U135" s="11" t="str">
        <f t="shared" ref="U135:U146" ca="1" si="69">IF(F135="DL GEEL","2440",IF(F135="DL TRITON","2830",IF(F135="DL JUMET","6040","")))</f>
        <v>2830</v>
      </c>
      <c r="V135" s="11" t="str">
        <f t="shared" ca="1" si="53"/>
        <v>BE</v>
      </c>
      <c r="W135" s="12" t="str">
        <f t="shared" ca="1" si="55"/>
        <v>SCHOONDONKWEG 6</v>
      </c>
      <c r="X135" s="4" t="str">
        <f t="shared" si="56"/>
        <v>TRUE</v>
      </c>
      <c r="Y135" s="12" t="str">
        <f t="shared" ca="1" si="62"/>
        <v>DL TRITON</v>
      </c>
      <c r="Z135" s="12" t="str">
        <f t="shared" ca="1" si="63"/>
        <v>DL TRITON</v>
      </c>
      <c r="AA135" s="12" t="str">
        <f t="shared" ca="1" si="64"/>
        <v>SCHOONDONKWEG 6</v>
      </c>
      <c r="AB135" s="12" t="str">
        <f t="shared" ca="1" si="65"/>
        <v>WILLEBROEK</v>
      </c>
      <c r="AC135" s="12" t="str">
        <f t="shared" ca="1" si="66"/>
        <v>2830</v>
      </c>
      <c r="AD135" s="12" t="str">
        <f t="shared" ca="1" si="57"/>
        <v>BE</v>
      </c>
      <c r="AH135" s="4" t="str">
        <f t="shared" si="67"/>
        <v>TRUE</v>
      </c>
      <c r="AI135" s="11"/>
      <c r="AJ135" s="5">
        <f ca="1">_xlfn.IFNA(VLOOKUP(M135,Beschikbaarheid!C:I,6,FALSE),"")</f>
        <v>0.27083333333333331</v>
      </c>
      <c r="AK135" s="5">
        <f ca="1">_xlfn.IFNA(IF(VLOOKUP(M135,Beschikbaarheid!C:I,7,FALSE)=0,AJ135,VLOOKUP(M135,Beschikbaarheid!C:I,7,FALSE)),"")</f>
        <v>0.27083333333333331</v>
      </c>
      <c r="AL135" s="15" t="str">
        <f>_xlfn.IFNA(IF(VLOOKUP(M135,Table1[[Driver]:[Einde tijd]],8,FALSE)&lt;&gt;"",VLOOKUP(M135,Table1[[Driver]:[Einde tijd]],8,FALSE),""),"")</f>
        <v/>
      </c>
      <c r="AN135" s="6">
        <f>IF(M135&lt;&gt;"",IF(AL135&lt;&gt;"","",VLOOKUP(M135,'Driver sheet'!A:K,10,FALSE)),"")</f>
        <v>0.47916666666666669</v>
      </c>
      <c r="AO135" s="12" t="b">
        <f>IF(VLOOKUP(B135,Beschikbaarheid!B:N,13,FALSE)="ja",TRUE,FALSE)</f>
        <v>1</v>
      </c>
      <c r="AP135" s="8">
        <f t="shared" si="68"/>
        <v>0.33333333333333331</v>
      </c>
      <c r="AQ135" s="12"/>
      <c r="AR135" s="12">
        <f t="shared" si="58"/>
        <v>28.45</v>
      </c>
      <c r="BE135" s="1">
        <f>_xlfn.IFNA(IF(VLOOKUP(M135,Beschikbaarheid!C:L,10,FALSE)&lt;&gt;"",Beschikbaarheid!$P$12-0.75/24,Beschikbaarheid!$P$12),1/24)</f>
        <v>4.1666666666666664E-2</v>
      </c>
      <c r="BF135" s="1">
        <f>Beschikbaarheid!$P$13</f>
        <v>2.0833333333333332E-2</v>
      </c>
      <c r="BG135" s="1">
        <f>Beschikbaarheid!$P$15</f>
        <v>4.1666666666666664E-2</v>
      </c>
      <c r="BJ135" s="12">
        <f t="shared" ca="1" si="59"/>
        <v>1</v>
      </c>
      <c r="BO135" s="7">
        <v>250</v>
      </c>
      <c r="BP135" s="7">
        <v>100</v>
      </c>
      <c r="BV135" s="12">
        <f>_xlfn.IFNA(IF(VLOOKUP(M135,'Driver sheet'!A:I,9,FALSE)&lt;&gt;"",1+(VLOOKUP(M135,'Driver sheet'!A:I,9,FALSE)-3)*Beschikbaarheid!$P$18,1),"")</f>
        <v>1.25</v>
      </c>
      <c r="BW135" s="12">
        <f t="shared" si="60"/>
        <v>1.25</v>
      </c>
      <c r="DC135" s="11" t="s">
        <v>239</v>
      </c>
    </row>
    <row r="136" spans="1:107" x14ac:dyDescent="0.25">
      <c r="A136" s="18" t="str">
        <f>IF(B136&lt;&gt;"",_xlfn.IFNA(IF(VLOOKUP(B136,Beschikbaarheid!B:K,10,FALSE)=1,"TRUE","FALSE"),""),"")</f>
        <v>FALSE</v>
      </c>
      <c r="B136" s="10" t="s">
        <v>345</v>
      </c>
      <c r="C136" s="10">
        <v>582</v>
      </c>
      <c r="D136" s="2">
        <v>7.6</v>
      </c>
      <c r="E136" s="2">
        <v>14500</v>
      </c>
      <c r="F136" s="10" t="str">
        <f ca="1">_xlfn.IFNA(IF(VLOOKUP(B136,Beschikbaarheid!B:M,12,FALSE)&lt;&gt;"",VLOOKUP(B136,Beschikbaarheid!B:M,12,FALSE),""),"")</f>
        <v>DL TRITON</v>
      </c>
      <c r="G136" s="4" t="str">
        <f t="shared" ca="1" si="61"/>
        <v>4-DL TRITON</v>
      </c>
      <c r="H136" s="9">
        <v>1.1060000000000001</v>
      </c>
      <c r="I136" s="12"/>
      <c r="J136" s="9">
        <v>30.73</v>
      </c>
      <c r="K136" s="9" t="s">
        <v>412</v>
      </c>
      <c r="L136" s="9" t="s">
        <v>171</v>
      </c>
      <c r="M136" s="12" t="str">
        <f>_xlfn.IFNA(VLOOKUP(B136,Beschikbaarheid!B:C,2,FALSE)&amp;"","")</f>
        <v>LAUWERS RUDY</v>
      </c>
      <c r="N136" s="4" t="str">
        <f>_xlfn.IFNA(IF(VLOOKUP(M136,'Driver sheet'!A:F,6,FALSE)&lt;&gt;0,VLOOKUP(M136,'Driver sheet'!A:F,6,FALSE),""),"")</f>
        <v/>
      </c>
      <c r="O136" s="12">
        <f ca="1">IF(M136&lt;&gt;"",
    IF(OR(B136="1UHJ811", B136="1CYK509", B136="1UHL902"),
        999,
        _xlfn.IFNA(IF(VLOOKUP(M136, Beschikbaarheid!C:F, 4, FALSE)="ADR", 25000, 999), 999)
    ),
"")</f>
        <v>999</v>
      </c>
      <c r="R136" s="12" t="str">
        <f t="shared" ca="1" si="54"/>
        <v>DL TRITON</v>
      </c>
      <c r="S136" s="11" t="str">
        <f t="shared" ca="1" si="51"/>
        <v>SCHOONDONKWEG 6</v>
      </c>
      <c r="T136" s="11" t="str">
        <f t="shared" ca="1" si="52"/>
        <v>WILLEBROEK</v>
      </c>
      <c r="U136" s="11" t="str">
        <f t="shared" ca="1" si="69"/>
        <v>2830</v>
      </c>
      <c r="V136" s="11" t="str">
        <f t="shared" ca="1" si="53"/>
        <v>BE</v>
      </c>
      <c r="W136" s="12" t="str">
        <f t="shared" ca="1" si="55"/>
        <v>SCHOONDONKWEG 6</v>
      </c>
      <c r="X136" s="4" t="str">
        <f t="shared" si="56"/>
        <v>TRUE</v>
      </c>
      <c r="Y136" s="12" t="str">
        <f t="shared" ca="1" si="62"/>
        <v>DL TRITON</v>
      </c>
      <c r="Z136" s="12" t="str">
        <f t="shared" ca="1" si="63"/>
        <v>DL TRITON</v>
      </c>
      <c r="AA136" s="12" t="str">
        <f t="shared" ca="1" si="64"/>
        <v>SCHOONDONKWEG 6</v>
      </c>
      <c r="AB136" s="12" t="str">
        <f t="shared" ca="1" si="65"/>
        <v>WILLEBROEK</v>
      </c>
      <c r="AC136" s="12" t="str">
        <f t="shared" ca="1" si="66"/>
        <v>2830</v>
      </c>
      <c r="AD136" s="12" t="str">
        <f t="shared" ca="1" si="57"/>
        <v>BE</v>
      </c>
      <c r="AH136" s="4" t="str">
        <f t="shared" si="67"/>
        <v>TRUE</v>
      </c>
      <c r="AJ136" s="5">
        <f ca="1">_xlfn.IFNA(VLOOKUP(M136,Beschikbaarheid!C:I,6,FALSE),"")</f>
        <v>0.25</v>
      </c>
      <c r="AK136" s="5">
        <f ca="1">_xlfn.IFNA(IF(VLOOKUP(M136,Beschikbaarheid!C:I,7,FALSE)=0,AJ136,VLOOKUP(M136,Beschikbaarheid!C:I,7,FALSE)),"")</f>
        <v>0.25</v>
      </c>
      <c r="AL136" s="15" t="str">
        <f>_xlfn.IFNA(IF(VLOOKUP(M136,Table1[[Driver]:[Einde tijd]],8,FALSE)&lt;&gt;"",VLOOKUP(M136,Table1[[Driver]:[Einde tijd]],8,FALSE),""),"")</f>
        <v/>
      </c>
      <c r="AN136" s="6">
        <f>IF(M136&lt;&gt;"",IF(AL136&lt;&gt;"","",VLOOKUP(M136,'Driver sheet'!A:K,10,FALSE)),"")</f>
        <v>0.47916666666666669</v>
      </c>
      <c r="AO136" s="12" t="b">
        <f>IF(VLOOKUP(B136,Beschikbaarheid!B:N,13,FALSE)="ja",TRUE,FALSE)</f>
        <v>1</v>
      </c>
      <c r="AP136" s="8">
        <f t="shared" si="68"/>
        <v>0.33333333333333331</v>
      </c>
      <c r="AQ136" s="12"/>
      <c r="AR136" s="12">
        <f t="shared" si="58"/>
        <v>30.73</v>
      </c>
      <c r="AW136" s="12"/>
      <c r="AX136" s="12"/>
      <c r="AY136" s="12"/>
      <c r="AZ136" s="12"/>
      <c r="BA136" s="12"/>
      <c r="BB136" s="12"/>
      <c r="BC136" s="12"/>
      <c r="BD136" s="12"/>
      <c r="BE136" s="1">
        <f>_xlfn.IFNA(IF(VLOOKUP(M136,Beschikbaarheid!C:L,10,FALSE)&lt;&gt;"",Beschikbaarheid!$P$12-0.75/24,Beschikbaarheid!$P$12),1/24)</f>
        <v>4.1666666666666664E-2</v>
      </c>
      <c r="BF136" s="1">
        <f>Beschikbaarheid!$P$13</f>
        <v>2.0833333333333332E-2</v>
      </c>
      <c r="BG136" s="1">
        <f>Beschikbaarheid!$P$15</f>
        <v>4.1666666666666664E-2</v>
      </c>
      <c r="BH136" s="12"/>
      <c r="BI136" s="12"/>
      <c r="BJ136" s="12">
        <f t="shared" ca="1" si="59"/>
        <v>1</v>
      </c>
      <c r="BO136" s="12">
        <v>250</v>
      </c>
      <c r="BP136" s="12">
        <v>100</v>
      </c>
      <c r="BV136" s="12">
        <f>_xlfn.IFNA(IF(VLOOKUP(M136,'Driver sheet'!A:I,9,FALSE)&lt;&gt;"",1+(VLOOKUP(M136,'Driver sheet'!A:I,9,FALSE)-3)*Beschikbaarheid!$P$18,1),"")</f>
        <v>0.95</v>
      </c>
      <c r="BW136" s="12">
        <f t="shared" si="60"/>
        <v>0.95</v>
      </c>
      <c r="DC136" s="12" t="s">
        <v>86</v>
      </c>
    </row>
    <row r="137" spans="1:107" x14ac:dyDescent="0.25">
      <c r="A137" s="18" t="str">
        <f>IF(B137&lt;&gt;"",_xlfn.IFNA(IF(VLOOKUP(B137,Beschikbaarheid!B:K,10,FALSE)=1,"TRUE","FALSE"),""),"")</f>
        <v>FALSE</v>
      </c>
      <c r="B137" s="10" t="s">
        <v>423</v>
      </c>
      <c r="C137" s="10" t="s">
        <v>513</v>
      </c>
      <c r="D137" s="2">
        <v>7.6</v>
      </c>
      <c r="E137" s="2">
        <v>14500</v>
      </c>
      <c r="F137" s="10" t="str">
        <f ca="1">_xlfn.IFNA(IF(VLOOKUP(B137,Beschikbaarheid!B:M,12,FALSE)&lt;&gt;"",VLOOKUP(B137,Beschikbaarheid!B:M,12,FALSE),""),"")</f>
        <v>DL TRITON</v>
      </c>
      <c r="G137" s="4" t="str">
        <f t="shared" ca="1" si="61"/>
        <v>4-DL TRITON</v>
      </c>
      <c r="H137" s="9">
        <v>1.1060000000000001</v>
      </c>
      <c r="I137" s="12"/>
      <c r="J137" s="9">
        <v>30.73</v>
      </c>
      <c r="K137" s="9" t="s">
        <v>412</v>
      </c>
      <c r="L137" s="9" t="s">
        <v>171</v>
      </c>
      <c r="M137" s="12" t="str">
        <f>_xlfn.IFNA(VLOOKUP(B137,Beschikbaarheid!B:C,2,FALSE)&amp;"","")</f>
        <v/>
      </c>
      <c r="N137" s="4" t="str">
        <f>_xlfn.IFNA(IF(VLOOKUP(M137,'Driver sheet'!A:F,6,FALSE)&lt;&gt;0,VLOOKUP(M137,'Driver sheet'!A:F,6,FALSE),""),"")</f>
        <v/>
      </c>
      <c r="O137" s="12" t="str">
        <f>IF(M137&lt;&gt;"",
    IF(OR(B137="1UHJ811", B137="1CYK509", B137="1UHL902"),
        999,
        _xlfn.IFNA(IF(VLOOKUP(M137, Beschikbaarheid!C:F, 4, FALSE)="ADR", 25000, 999), 999)
    ),
"")</f>
        <v/>
      </c>
      <c r="R137" s="12" t="str">
        <f t="shared" ca="1" si="54"/>
        <v>DL TRITON</v>
      </c>
      <c r="S137" s="11" t="str">
        <f t="shared" ca="1" si="51"/>
        <v>SCHOONDONKWEG 6</v>
      </c>
      <c r="T137" s="11" t="str">
        <f t="shared" ca="1" si="52"/>
        <v>WILLEBROEK</v>
      </c>
      <c r="U137" s="11" t="str">
        <f t="shared" ca="1" si="69"/>
        <v>2830</v>
      </c>
      <c r="V137" s="11" t="str">
        <f t="shared" ca="1" si="53"/>
        <v>BE</v>
      </c>
      <c r="W137" s="12" t="str">
        <f t="shared" ca="1" si="55"/>
        <v>SCHOONDONKWEG 6</v>
      </c>
      <c r="X137" s="4" t="str">
        <f t="shared" si="56"/>
        <v>TRUE</v>
      </c>
      <c r="Y137" s="12" t="str">
        <f t="shared" ca="1" si="62"/>
        <v>DL TRITON</v>
      </c>
      <c r="Z137" s="12" t="str">
        <f t="shared" ca="1" si="63"/>
        <v>DL TRITON</v>
      </c>
      <c r="AA137" s="12" t="str">
        <f t="shared" ca="1" si="64"/>
        <v>SCHOONDONKWEG 6</v>
      </c>
      <c r="AB137" s="12" t="str">
        <f t="shared" ca="1" si="65"/>
        <v>WILLEBROEK</v>
      </c>
      <c r="AC137" s="12" t="str">
        <f t="shared" ca="1" si="66"/>
        <v>2830</v>
      </c>
      <c r="AD137" s="12" t="str">
        <f t="shared" ca="1" si="57"/>
        <v>BE</v>
      </c>
      <c r="AH137" s="4" t="str">
        <f t="shared" si="67"/>
        <v>TRUE</v>
      </c>
      <c r="AJ137" s="5" t="str">
        <f>_xlfn.IFNA(VLOOKUP(M137,Beschikbaarheid!C:I,6,FALSE),"")</f>
        <v/>
      </c>
      <c r="AK137" s="5" t="str">
        <f>_xlfn.IFNA(IF(VLOOKUP(M137,Beschikbaarheid!C:I,7,FALSE)=0,AJ137,VLOOKUP(M137,Beschikbaarheid!C:I,7,FALSE)),"")</f>
        <v/>
      </c>
      <c r="AL137" s="15" t="str">
        <f>_xlfn.IFNA(IF(VLOOKUP(M137,Table1[[Driver]:[Einde tijd]],8,FALSE)&lt;&gt;"",VLOOKUP(M137,Table1[[Driver]:[Einde tijd]],8,FALSE),""),"")</f>
        <v/>
      </c>
      <c r="AN137" s="6" t="str">
        <f>IF(M137&lt;&gt;"",IF(AL137&lt;&gt;"","",VLOOKUP(M137,'Driver sheet'!A:K,10,FALSE)),"")</f>
        <v/>
      </c>
      <c r="AO137" s="12" t="b">
        <f>IF(VLOOKUP(B137,Beschikbaarheid!B:N,13,FALSE)="ja",TRUE,FALSE)</f>
        <v>1</v>
      </c>
      <c r="AP137" s="8">
        <f t="shared" si="68"/>
        <v>0.33333333333333331</v>
      </c>
      <c r="AQ137" s="12"/>
      <c r="AR137" s="12">
        <f t="shared" si="58"/>
        <v>30.73</v>
      </c>
      <c r="AW137" s="12"/>
      <c r="AX137" s="12"/>
      <c r="AY137" s="12"/>
      <c r="AZ137" s="12"/>
      <c r="BA137" s="12"/>
      <c r="BB137" s="12"/>
      <c r="BC137" s="12"/>
      <c r="BD137" s="12"/>
      <c r="BE137" s="1">
        <f>_xlfn.IFNA(IF(VLOOKUP(M137,Beschikbaarheid!C:L,10,FALSE)&lt;&gt;"",Beschikbaarheid!$P$12-0.75/24,Beschikbaarheid!$P$12),1/24)</f>
        <v>4.1666666666666664E-2</v>
      </c>
      <c r="BF137" s="1">
        <f>Beschikbaarheid!$P$13</f>
        <v>2.0833333333333332E-2</v>
      </c>
      <c r="BG137" s="1">
        <f>Beschikbaarheid!$P$15</f>
        <v>4.1666666666666664E-2</v>
      </c>
      <c r="BH137" s="12"/>
      <c r="BI137" s="12"/>
      <c r="BJ137" s="12">
        <f t="shared" ca="1" si="59"/>
        <v>1</v>
      </c>
      <c r="BO137" s="12">
        <v>250</v>
      </c>
      <c r="BP137" s="12">
        <v>100</v>
      </c>
      <c r="BV137" s="12" t="str">
        <f>_xlfn.IFNA(IF(VLOOKUP(M137,'Driver sheet'!A:I,9,FALSE)&lt;&gt;"",1+(VLOOKUP(M137,'Driver sheet'!A:I,9,FALSE)-3)*Beschikbaarheid!$P$18,1),"")</f>
        <v/>
      </c>
      <c r="BW137" s="12" t="str">
        <f t="shared" si="60"/>
        <v/>
      </c>
      <c r="DC137" s="12" t="s">
        <v>86</v>
      </c>
    </row>
    <row r="138" spans="1:107" x14ac:dyDescent="0.25">
      <c r="A138" s="18" t="str">
        <f>IF(B138&lt;&gt;"",_xlfn.IFNA(IF(VLOOKUP(B138,Beschikbaarheid!B:K,10,FALSE)=1,"TRUE","FALSE"),""),"")</f>
        <v>FALSE</v>
      </c>
      <c r="B138" s="10" t="s">
        <v>370</v>
      </c>
      <c r="C138" s="10">
        <v>583</v>
      </c>
      <c r="D138" s="7">
        <v>7.6</v>
      </c>
      <c r="E138" s="7">
        <v>13500</v>
      </c>
      <c r="F138" s="10" t="str">
        <f ca="1">_xlfn.IFNA(IF(VLOOKUP(B138,Beschikbaarheid!B:M,12,FALSE)&lt;&gt;"",VLOOKUP(B138,Beschikbaarheid!B:M,12,FALSE),""),"")</f>
        <v>DL TRITON</v>
      </c>
      <c r="G138" s="4" t="str">
        <f t="shared" ca="1" si="61"/>
        <v>4-DL TRITON</v>
      </c>
      <c r="H138" s="9">
        <v>1.1060000000000001</v>
      </c>
      <c r="J138" s="9">
        <v>30.73</v>
      </c>
      <c r="K138" s="9" t="s">
        <v>412</v>
      </c>
      <c r="L138" s="9" t="s">
        <v>171</v>
      </c>
      <c r="M138" s="12" t="str">
        <f>_xlfn.IFNA(VLOOKUP(B138,Beschikbaarheid!B:C,2,FALSE)&amp;"","")</f>
        <v>PEETERS MARCO</v>
      </c>
      <c r="N138" s="4" t="str">
        <f>_xlfn.IFNA(IF(VLOOKUP(M138,'Driver sheet'!A:F,6,FALSE)&lt;&gt;0,VLOOKUP(M138,'Driver sheet'!A:F,6,FALSE),""),"")</f>
        <v/>
      </c>
      <c r="O138" s="12">
        <f ca="1">IF(M138&lt;&gt;"",
    IF(OR(B138="1UHJ811", B138="1CYK509", B138="1UHL902"),
        999,
        _xlfn.IFNA(IF(VLOOKUP(M138, Beschikbaarheid!C:F, 4, FALSE)="ADR", 25000, 999), 999)
    ),
"")</f>
        <v>999</v>
      </c>
      <c r="R138" s="12" t="str">
        <f t="shared" ca="1" si="54"/>
        <v>DL TRITON</v>
      </c>
      <c r="S138" s="11" t="str">
        <f t="shared" ca="1" si="51"/>
        <v>SCHOONDONKWEG 6</v>
      </c>
      <c r="T138" s="11" t="str">
        <f t="shared" ca="1" si="52"/>
        <v>WILLEBROEK</v>
      </c>
      <c r="U138" s="11" t="str">
        <f t="shared" ca="1" si="69"/>
        <v>2830</v>
      </c>
      <c r="V138" s="11" t="str">
        <f t="shared" ca="1" si="53"/>
        <v>BE</v>
      </c>
      <c r="W138" s="12" t="str">
        <f t="shared" ca="1" si="55"/>
        <v>SCHOONDONKWEG 6</v>
      </c>
      <c r="X138" s="4" t="str">
        <f t="shared" si="56"/>
        <v>TRUE</v>
      </c>
      <c r="Y138" s="12" t="str">
        <f t="shared" ca="1" si="62"/>
        <v>DL TRITON</v>
      </c>
      <c r="Z138" s="12" t="str">
        <f t="shared" ca="1" si="63"/>
        <v>DL TRITON</v>
      </c>
      <c r="AA138" s="12" t="str">
        <f t="shared" ca="1" si="64"/>
        <v>SCHOONDONKWEG 6</v>
      </c>
      <c r="AB138" s="12" t="str">
        <f t="shared" ca="1" si="65"/>
        <v>WILLEBROEK</v>
      </c>
      <c r="AC138" s="12" t="str">
        <f t="shared" ca="1" si="66"/>
        <v>2830</v>
      </c>
      <c r="AD138" s="12" t="str">
        <f t="shared" ca="1" si="57"/>
        <v>BE</v>
      </c>
      <c r="AH138" s="4" t="str">
        <f t="shared" si="67"/>
        <v>TRUE</v>
      </c>
      <c r="AJ138" s="5">
        <f ca="1">_xlfn.IFNA(VLOOKUP(M138,Beschikbaarheid!C:I,6,FALSE),"")</f>
        <v>0.29166666666666669</v>
      </c>
      <c r="AK138" s="5">
        <f ca="1">_xlfn.IFNA(IF(VLOOKUP(M138,Beschikbaarheid!C:I,7,FALSE)=0,AJ138,VLOOKUP(M138,Beschikbaarheid!C:I,7,FALSE)),"")</f>
        <v>0.29166666666666669</v>
      </c>
      <c r="AL138" s="15" t="str">
        <f>_xlfn.IFNA(IF(VLOOKUP(M138,Table1[[Driver]:[Einde tijd]],8,FALSE)&lt;&gt;"",VLOOKUP(M138,Table1[[Driver]:[Einde tijd]],8,FALSE),""),"")</f>
        <v/>
      </c>
      <c r="AN138" s="6">
        <f>IF(M138&lt;&gt;"",IF(AL138&lt;&gt;"","",VLOOKUP(M138,'Driver sheet'!A:K,10,FALSE)),"")</f>
        <v>0.47916666666666669</v>
      </c>
      <c r="AO138" s="12" t="b">
        <f>IF(VLOOKUP(B138,Beschikbaarheid!B:N,13,FALSE)="ja",TRUE,FALSE)</f>
        <v>1</v>
      </c>
      <c r="AP138" s="8">
        <f t="shared" si="68"/>
        <v>0.33333333333333331</v>
      </c>
      <c r="AQ138" s="12"/>
      <c r="AR138" s="12">
        <f t="shared" si="58"/>
        <v>30.73</v>
      </c>
      <c r="BE138" s="1">
        <f>_xlfn.IFNA(IF(VLOOKUP(M138,Beschikbaarheid!C:L,10,FALSE)&lt;&gt;"",Beschikbaarheid!$P$12-0.75/24,Beschikbaarheid!$P$12),1/24)</f>
        <v>4.1666666666666664E-2</v>
      </c>
      <c r="BF138" s="1">
        <f>Beschikbaarheid!$P$13</f>
        <v>2.0833333333333332E-2</v>
      </c>
      <c r="BG138" s="1">
        <f>Beschikbaarheid!$P$15</f>
        <v>4.1666666666666664E-2</v>
      </c>
      <c r="BJ138" s="12">
        <f t="shared" ca="1" si="59"/>
        <v>1</v>
      </c>
      <c r="BO138" s="12">
        <v>250</v>
      </c>
      <c r="BP138" s="12">
        <v>100</v>
      </c>
      <c r="BV138" s="12">
        <f>_xlfn.IFNA(IF(VLOOKUP(M138,'Driver sheet'!A:I,9,FALSE)&lt;&gt;"",1+(VLOOKUP(M138,'Driver sheet'!A:I,9,FALSE)-3)*Beschikbaarheid!$P$18,1),"")</f>
        <v>1</v>
      </c>
      <c r="BW138" s="12">
        <f t="shared" si="60"/>
        <v>1</v>
      </c>
      <c r="DC138" s="12" t="s">
        <v>86</v>
      </c>
    </row>
    <row r="139" spans="1:107" x14ac:dyDescent="0.25">
      <c r="A139" s="18" t="str">
        <f>IF(B139&lt;&gt;"",_xlfn.IFNA(IF(VLOOKUP(B139,Beschikbaarheid!B:K,10,FALSE)=1,"TRUE","FALSE"),""),"")</f>
        <v>FALSE</v>
      </c>
      <c r="B139" s="10" t="s">
        <v>431</v>
      </c>
      <c r="C139" s="10">
        <v>584</v>
      </c>
      <c r="D139" s="7">
        <v>7.6</v>
      </c>
      <c r="E139" s="7">
        <v>14500</v>
      </c>
      <c r="F139" s="10" t="str">
        <f ca="1">_xlfn.IFNA(IF(VLOOKUP(B139,Beschikbaarheid!B:M,12,FALSE)&lt;&gt;"",VLOOKUP(B139,Beschikbaarheid!B:M,12,FALSE),""),"")</f>
        <v>DL TRITON</v>
      </c>
      <c r="G139" s="4" t="str">
        <f t="shared" ref="G139:G141" ca="1" si="70">4&amp;"-"&amp;F139</f>
        <v>4-DL TRITON</v>
      </c>
      <c r="H139" s="9">
        <v>1.1060000000000001</v>
      </c>
      <c r="J139" s="9">
        <v>30.73</v>
      </c>
      <c r="K139" s="9" t="s">
        <v>412</v>
      </c>
      <c r="L139" s="9" t="s">
        <v>171</v>
      </c>
      <c r="M139" s="12" t="str">
        <f>_xlfn.IFNA(VLOOKUP(B139,Beschikbaarheid!B:C,2,FALSE)&amp;"","")</f>
        <v>KERREMANS MICHAEL</v>
      </c>
      <c r="N139" s="4" t="str">
        <f>_xlfn.IFNA(IF(VLOOKUP(M139,'Driver sheet'!A:F,6,FALSE)&lt;&gt;0,VLOOKUP(M139,'Driver sheet'!A:F,6,FALSE),""),"")</f>
        <v/>
      </c>
      <c r="O139" s="12">
        <f ca="1">IF(M139&lt;&gt;"",
    IF(OR(B139="1UHJ811", B139="1CYK509", B139="1UHL902"),
        999,
        _xlfn.IFNA(IF(VLOOKUP(M139, Beschikbaarheid!C:F, 4, FALSE)="ADR", 25000, 999), 999)
    ),
"")</f>
        <v>999</v>
      </c>
      <c r="R139" s="12" t="str">
        <f t="shared" ca="1" si="54"/>
        <v>DL TRITON</v>
      </c>
      <c r="S139" s="11" t="str">
        <f t="shared" ca="1" si="51"/>
        <v>SCHOONDONKWEG 6</v>
      </c>
      <c r="T139" s="11" t="str">
        <f t="shared" ca="1" si="52"/>
        <v>WILLEBROEK</v>
      </c>
      <c r="U139" s="11" t="str">
        <f t="shared" ca="1" si="69"/>
        <v>2830</v>
      </c>
      <c r="V139" s="11" t="str">
        <f t="shared" ca="1" si="53"/>
        <v>BE</v>
      </c>
      <c r="W139" s="12" t="str">
        <f t="shared" ca="1" si="55"/>
        <v>SCHOONDONKWEG 6</v>
      </c>
      <c r="X139" s="4" t="str">
        <f t="shared" si="56"/>
        <v>TRUE</v>
      </c>
      <c r="Y139" s="12" t="str">
        <f t="shared" ca="1" si="62"/>
        <v>DL TRITON</v>
      </c>
      <c r="Z139" s="12" t="str">
        <f t="shared" ca="1" si="63"/>
        <v>DL TRITON</v>
      </c>
      <c r="AA139" s="12" t="str">
        <f t="shared" ca="1" si="64"/>
        <v>SCHOONDONKWEG 6</v>
      </c>
      <c r="AB139" s="12" t="str">
        <f t="shared" ca="1" si="65"/>
        <v>WILLEBROEK</v>
      </c>
      <c r="AC139" s="12" t="str">
        <f t="shared" ca="1" si="66"/>
        <v>2830</v>
      </c>
      <c r="AD139" s="12" t="str">
        <f t="shared" ca="1" si="57"/>
        <v>BE</v>
      </c>
      <c r="AH139" s="4" t="str">
        <f t="shared" si="67"/>
        <v>TRUE</v>
      </c>
      <c r="AJ139" s="5">
        <f ca="1">_xlfn.IFNA(VLOOKUP(M139,Beschikbaarheid!C:I,6,FALSE),"")</f>
        <v>0.27083333333333331</v>
      </c>
      <c r="AK139" s="5">
        <f ca="1">_xlfn.IFNA(IF(VLOOKUP(M139,Beschikbaarheid!C:I,7,FALSE)=0,AJ139,VLOOKUP(M139,Beschikbaarheid!C:I,7,FALSE)),"")</f>
        <v>0.27083333333333331</v>
      </c>
      <c r="AL139" s="15" t="str">
        <f>_xlfn.IFNA(IF(VLOOKUP(M139,Table1[[Driver]:[Einde tijd]],8,FALSE)&lt;&gt;"",VLOOKUP(M139,Table1[[Driver]:[Einde tijd]],8,FALSE),""),"")</f>
        <v/>
      </c>
      <c r="AN139" s="6">
        <f>IF(M139&lt;&gt;"",IF(AL139&lt;&gt;"","",VLOOKUP(M139,'Driver sheet'!A:K,10,FALSE)),"")</f>
        <v>0.47916666666666669</v>
      </c>
      <c r="AO139" s="12" t="b">
        <f>IF(VLOOKUP(B139,Beschikbaarheid!B:N,13,FALSE)="ja",TRUE,FALSE)</f>
        <v>1</v>
      </c>
      <c r="AP139" s="8">
        <f t="shared" si="68"/>
        <v>0.33333333333333331</v>
      </c>
      <c r="AQ139" s="12"/>
      <c r="AR139" s="12">
        <f t="shared" si="58"/>
        <v>30.73</v>
      </c>
      <c r="BE139" s="1">
        <f>_xlfn.IFNA(IF(VLOOKUP(M139,Beschikbaarheid!C:L,10,FALSE)&lt;&gt;"",Beschikbaarheid!$P$12-0.75/24,Beschikbaarheid!$P$12),1/24)</f>
        <v>4.1666666666666664E-2</v>
      </c>
      <c r="BF139" s="1">
        <f>Beschikbaarheid!$P$13</f>
        <v>2.0833333333333332E-2</v>
      </c>
      <c r="BG139" s="1">
        <f>Beschikbaarheid!$P$15</f>
        <v>4.1666666666666664E-2</v>
      </c>
      <c r="BJ139" s="12">
        <f t="shared" ca="1" si="59"/>
        <v>1</v>
      </c>
      <c r="BO139" s="12">
        <v>250</v>
      </c>
      <c r="BP139" s="12">
        <v>100</v>
      </c>
      <c r="BV139" s="12">
        <f>_xlfn.IFNA(IF(VLOOKUP(M139,'Driver sheet'!A:I,9,FALSE)&lt;&gt;"",1+(VLOOKUP(M139,'Driver sheet'!A:I,9,FALSE)-3)*Beschikbaarheid!$P$18,1),"")</f>
        <v>1</v>
      </c>
      <c r="BW139" s="12">
        <f t="shared" si="60"/>
        <v>1</v>
      </c>
      <c r="DC139" s="12" t="s">
        <v>86</v>
      </c>
    </row>
    <row r="140" spans="1:107" x14ac:dyDescent="0.25">
      <c r="A140" s="18" t="str">
        <f>IF(B140&lt;&gt;"",_xlfn.IFNA(IF(VLOOKUP(B140,Beschikbaarheid!B:K,10,FALSE)=1,"TRUE","FALSE"),""),"")</f>
        <v>FALSE</v>
      </c>
      <c r="B140" s="10" t="s">
        <v>369</v>
      </c>
      <c r="C140" s="10">
        <v>585</v>
      </c>
      <c r="D140" s="7">
        <v>7.6</v>
      </c>
      <c r="E140" s="7">
        <v>14500</v>
      </c>
      <c r="F140" s="10" t="str">
        <f ca="1">_xlfn.IFNA(IF(VLOOKUP(B140,Beschikbaarheid!B:M,12,FALSE)&lt;&gt;"",VLOOKUP(B140,Beschikbaarheid!B:M,12,FALSE),""),"")</f>
        <v>DL TRITON</v>
      </c>
      <c r="G140" s="4" t="str">
        <f t="shared" ca="1" si="70"/>
        <v>4-DL TRITON</v>
      </c>
      <c r="H140" s="9">
        <v>1.1060000000000001</v>
      </c>
      <c r="J140" s="9">
        <v>30.73</v>
      </c>
      <c r="K140" s="9" t="s">
        <v>412</v>
      </c>
      <c r="L140" s="9" t="s">
        <v>171</v>
      </c>
      <c r="M140" s="12" t="str">
        <f>_xlfn.IFNA(VLOOKUP(B140,Beschikbaarheid!B:C,2,FALSE)&amp;"","")</f>
        <v>DE BRUYN PETER</v>
      </c>
      <c r="N140" s="4" t="str">
        <f>_xlfn.IFNA(IF(VLOOKUP(M140,'Driver sheet'!A:F,6,FALSE)&lt;&gt;0,VLOOKUP(M140,'Driver sheet'!A:F,6,FALSE),""),"")</f>
        <v/>
      </c>
      <c r="O140" s="12">
        <f ca="1">IF(M140&lt;&gt;"",
    IF(OR(B140="1UHJ811", B140="1CYK509", B140="1UHL902"),
        999,
        _xlfn.IFNA(IF(VLOOKUP(M140, Beschikbaarheid!C:F, 4, FALSE)="ADR", 25000, 999), 999)
    ),
"")</f>
        <v>999</v>
      </c>
      <c r="R140" s="12" t="str">
        <f t="shared" ca="1" si="54"/>
        <v>DL TRITON</v>
      </c>
      <c r="S140" s="11" t="str">
        <f t="shared" ca="1" si="51"/>
        <v>SCHOONDONKWEG 6</v>
      </c>
      <c r="T140" s="11" t="str">
        <f t="shared" ca="1" si="52"/>
        <v>WILLEBROEK</v>
      </c>
      <c r="U140" s="11" t="str">
        <f t="shared" ca="1" si="69"/>
        <v>2830</v>
      </c>
      <c r="V140" s="11" t="str">
        <f t="shared" ca="1" si="53"/>
        <v>BE</v>
      </c>
      <c r="W140" s="12" t="str">
        <f t="shared" ca="1" si="55"/>
        <v>SCHOONDONKWEG 6</v>
      </c>
      <c r="X140" s="4" t="str">
        <f t="shared" si="56"/>
        <v>TRUE</v>
      </c>
      <c r="Y140" s="12" t="str">
        <f t="shared" ca="1" si="62"/>
        <v>DL TRITON</v>
      </c>
      <c r="Z140" s="12" t="str">
        <f t="shared" ca="1" si="63"/>
        <v>DL TRITON</v>
      </c>
      <c r="AA140" s="12" t="str">
        <f t="shared" ca="1" si="64"/>
        <v>SCHOONDONKWEG 6</v>
      </c>
      <c r="AB140" s="12" t="str">
        <f t="shared" ca="1" si="65"/>
        <v>WILLEBROEK</v>
      </c>
      <c r="AC140" s="12" t="str">
        <f t="shared" ca="1" si="66"/>
        <v>2830</v>
      </c>
      <c r="AD140" s="12" t="str">
        <f t="shared" ca="1" si="57"/>
        <v>BE</v>
      </c>
      <c r="AH140" s="4" t="str">
        <f t="shared" si="67"/>
        <v>TRUE</v>
      </c>
      <c r="AJ140" s="5">
        <f ca="1">_xlfn.IFNA(VLOOKUP(M140,Beschikbaarheid!C:I,6,FALSE),"")</f>
        <v>0.29166666666666669</v>
      </c>
      <c r="AK140" s="5">
        <f ca="1">_xlfn.IFNA(IF(VLOOKUP(M140,Beschikbaarheid!C:I,7,FALSE)=0,AJ140,VLOOKUP(M140,Beschikbaarheid!C:I,7,FALSE)),"")</f>
        <v>0.29166666666666669</v>
      </c>
      <c r="AL140" s="15" t="str">
        <f>_xlfn.IFNA(IF(VLOOKUP(M140,Table1[[Driver]:[Einde tijd]],8,FALSE)&lt;&gt;"",VLOOKUP(M140,Table1[[Driver]:[Einde tijd]],8,FALSE),""),"")</f>
        <v/>
      </c>
      <c r="AN140" s="6">
        <f>IF(M140&lt;&gt;"",IF(AL140&lt;&gt;"","",VLOOKUP(M140,'Driver sheet'!A:K,10,FALSE)),"")</f>
        <v>0.47916666666666669</v>
      </c>
      <c r="AO140" s="12" t="b">
        <f>IF(VLOOKUP(B140,Beschikbaarheid!B:N,13,FALSE)="ja",TRUE,FALSE)</f>
        <v>1</v>
      </c>
      <c r="AP140" s="8">
        <f t="shared" si="68"/>
        <v>0.33333333333333331</v>
      </c>
      <c r="AQ140" s="12"/>
      <c r="AR140" s="12">
        <f t="shared" si="58"/>
        <v>30.73</v>
      </c>
      <c r="BE140" s="1">
        <f>_xlfn.IFNA(IF(VLOOKUP(M140,Beschikbaarheid!C:L,10,FALSE)&lt;&gt;"",Beschikbaarheid!$P$12-0.75/24,Beschikbaarheid!$P$12),1/24)</f>
        <v>4.1666666666666664E-2</v>
      </c>
      <c r="BF140" s="1">
        <f>Beschikbaarheid!$P$13</f>
        <v>2.0833333333333332E-2</v>
      </c>
      <c r="BG140" s="1">
        <f>Beschikbaarheid!$P$15</f>
        <v>4.1666666666666664E-2</v>
      </c>
      <c r="BJ140" s="12">
        <f t="shared" ca="1" si="59"/>
        <v>1</v>
      </c>
      <c r="BO140" s="12">
        <v>250</v>
      </c>
      <c r="BP140" s="12">
        <v>100</v>
      </c>
      <c r="BV140" s="12">
        <f>_xlfn.IFNA(IF(VLOOKUP(M140,'Driver sheet'!A:I,9,FALSE)&lt;&gt;"",1+(VLOOKUP(M140,'Driver sheet'!A:I,9,FALSE)-3)*Beschikbaarheid!$P$18,1),"")</f>
        <v>1</v>
      </c>
      <c r="BW140" s="12">
        <f t="shared" si="60"/>
        <v>1</v>
      </c>
      <c r="DC140" s="12" t="s">
        <v>86</v>
      </c>
    </row>
    <row r="141" spans="1:107" x14ac:dyDescent="0.25">
      <c r="A141" s="18" t="str">
        <f>IF(B141&lt;&gt;"",_xlfn.IFNA(IF(VLOOKUP(B141,Beschikbaarheid!B:K,10,FALSE)=1,"TRUE","FALSE"),""),"")</f>
        <v>FALSE</v>
      </c>
      <c r="B141" s="10" t="s">
        <v>432</v>
      </c>
      <c r="C141" s="10">
        <v>586</v>
      </c>
      <c r="D141" s="7">
        <v>7.6</v>
      </c>
      <c r="E141" s="7">
        <v>14500</v>
      </c>
      <c r="F141" s="10" t="str">
        <f ca="1">_xlfn.IFNA(IF(VLOOKUP(B141,Beschikbaarheid!B:M,12,FALSE)&lt;&gt;"",VLOOKUP(B141,Beschikbaarheid!B:M,12,FALSE),""),"")</f>
        <v>DL TRITON</v>
      </c>
      <c r="G141" s="4" t="str">
        <f t="shared" ca="1" si="70"/>
        <v>4-DL TRITON</v>
      </c>
      <c r="H141" s="9">
        <v>1.1060000000000001</v>
      </c>
      <c r="J141" s="9">
        <v>30.73</v>
      </c>
      <c r="K141" s="9" t="s">
        <v>412</v>
      </c>
      <c r="L141" s="9" t="s">
        <v>171</v>
      </c>
      <c r="M141" s="12" t="str">
        <f>_xlfn.IFNA(VLOOKUP(B141,Beschikbaarheid!B:C,2,FALSE)&amp;"","")</f>
        <v/>
      </c>
      <c r="N141" s="4" t="str">
        <f>_xlfn.IFNA(IF(VLOOKUP(M141,'Driver sheet'!A:F,6,FALSE)&lt;&gt;0,VLOOKUP(M141,'Driver sheet'!A:F,6,FALSE),""),"")</f>
        <v/>
      </c>
      <c r="O141" s="12" t="str">
        <f>IF(M141&lt;&gt;"",
    IF(OR(B141="1UHJ811", B141="1CYK509", B141="1UHL902"),
        999,
        _xlfn.IFNA(IF(VLOOKUP(M141, Beschikbaarheid!C:F, 4, FALSE)="ADR", 25000, 999), 999)
    ),
"")</f>
        <v/>
      </c>
      <c r="R141" s="12" t="str">
        <f t="shared" ca="1" si="54"/>
        <v>DL TRITON</v>
      </c>
      <c r="S141" s="11" t="str">
        <f t="shared" ca="1" si="51"/>
        <v>SCHOONDONKWEG 6</v>
      </c>
      <c r="T141" s="11" t="str">
        <f t="shared" ca="1" si="52"/>
        <v>WILLEBROEK</v>
      </c>
      <c r="U141" s="11" t="str">
        <f t="shared" ca="1" si="69"/>
        <v>2830</v>
      </c>
      <c r="V141" s="11" t="str">
        <f t="shared" ca="1" si="53"/>
        <v>BE</v>
      </c>
      <c r="W141" s="12" t="str">
        <f t="shared" ca="1" si="55"/>
        <v>SCHOONDONKWEG 6</v>
      </c>
      <c r="X141" s="4" t="str">
        <f t="shared" si="56"/>
        <v>TRUE</v>
      </c>
      <c r="Y141" s="12" t="str">
        <f t="shared" ca="1" si="62"/>
        <v>DL TRITON</v>
      </c>
      <c r="Z141" s="12" t="str">
        <f t="shared" ca="1" si="63"/>
        <v>DL TRITON</v>
      </c>
      <c r="AA141" s="12" t="str">
        <f t="shared" ca="1" si="64"/>
        <v>SCHOONDONKWEG 6</v>
      </c>
      <c r="AB141" s="12" t="str">
        <f t="shared" ca="1" si="65"/>
        <v>WILLEBROEK</v>
      </c>
      <c r="AC141" s="12" t="str">
        <f t="shared" ca="1" si="66"/>
        <v>2830</v>
      </c>
      <c r="AD141" s="12" t="str">
        <f t="shared" ca="1" si="57"/>
        <v>BE</v>
      </c>
      <c r="AH141" s="4" t="str">
        <f t="shared" si="67"/>
        <v>TRUE</v>
      </c>
      <c r="AJ141" s="5" t="str">
        <f>_xlfn.IFNA(VLOOKUP(M141,Beschikbaarheid!C:I,6,FALSE),"")</f>
        <v/>
      </c>
      <c r="AK141" s="5" t="str">
        <f>_xlfn.IFNA(IF(VLOOKUP(M141,Beschikbaarheid!C:I,7,FALSE)=0,AJ141,VLOOKUP(M141,Beschikbaarheid!C:I,7,FALSE)),"")</f>
        <v/>
      </c>
      <c r="AL141" s="15" t="str">
        <f>_xlfn.IFNA(IF(VLOOKUP(M141,Table1[[Driver]:[Einde tijd]],8,FALSE)&lt;&gt;"",VLOOKUP(M141,Table1[[Driver]:[Einde tijd]],8,FALSE),""),"")</f>
        <v/>
      </c>
      <c r="AN141" s="6" t="str">
        <f>IF(M141&lt;&gt;"",IF(AL141&lt;&gt;"","",VLOOKUP(M141,'Driver sheet'!A:K,10,FALSE)),"")</f>
        <v/>
      </c>
      <c r="AO141" s="12" t="b">
        <f>IF(VLOOKUP(B141,Beschikbaarheid!B:N,13,FALSE)="ja",TRUE,FALSE)</f>
        <v>1</v>
      </c>
      <c r="AP141" s="8">
        <f t="shared" si="68"/>
        <v>0.33333333333333331</v>
      </c>
      <c r="AQ141" s="12"/>
      <c r="AR141" s="12">
        <f t="shared" si="58"/>
        <v>30.73</v>
      </c>
      <c r="BE141" s="1">
        <f>_xlfn.IFNA(IF(VLOOKUP(M141,Beschikbaarheid!C:L,10,FALSE)&lt;&gt;"",Beschikbaarheid!$P$12-0.75/24,Beschikbaarheid!$P$12),1/24)</f>
        <v>4.1666666666666664E-2</v>
      </c>
      <c r="BF141" s="1">
        <f>Beschikbaarheid!$P$13</f>
        <v>2.0833333333333332E-2</v>
      </c>
      <c r="BG141" s="1">
        <f>Beschikbaarheid!$P$15</f>
        <v>4.1666666666666664E-2</v>
      </c>
      <c r="BJ141" s="12">
        <f t="shared" ca="1" si="59"/>
        <v>1</v>
      </c>
      <c r="BO141" s="12">
        <v>250</v>
      </c>
      <c r="BP141" s="12">
        <v>100</v>
      </c>
      <c r="BV141" s="12" t="str">
        <f>_xlfn.IFNA(IF(VLOOKUP(M141,'Driver sheet'!A:I,9,FALSE)&lt;&gt;"",1+(VLOOKUP(M141,'Driver sheet'!A:I,9,FALSE)-3)*Beschikbaarheid!$P$18,1),"")</f>
        <v/>
      </c>
      <c r="BW141" s="12" t="str">
        <f t="shared" si="60"/>
        <v/>
      </c>
      <c r="DC141" s="12" t="s">
        <v>86</v>
      </c>
    </row>
    <row r="142" spans="1:107" ht="11.25" customHeight="1" x14ac:dyDescent="0.25">
      <c r="A142" s="18" t="str">
        <f>IF(B142&lt;&gt;"",_xlfn.IFNA(IF(VLOOKUP(B142,Beschikbaarheid!B:K,10,FALSE)=1,"TRUE","FALSE"),""),"")</f>
        <v>FALSE</v>
      </c>
      <c r="B142" s="10" t="s">
        <v>440</v>
      </c>
      <c r="C142" s="10" t="s">
        <v>440</v>
      </c>
      <c r="D142" s="7">
        <v>9.1999999999999993</v>
      </c>
      <c r="E142" s="7">
        <v>9000</v>
      </c>
      <c r="F142" s="10" t="s">
        <v>350</v>
      </c>
      <c r="G142" s="4" t="s">
        <v>444</v>
      </c>
      <c r="H142" s="9">
        <v>1.1060000000000001</v>
      </c>
      <c r="J142" s="9">
        <v>30.73</v>
      </c>
      <c r="K142" s="9" t="s">
        <v>412</v>
      </c>
      <c r="L142" s="9" t="s">
        <v>443</v>
      </c>
      <c r="M142" s="12" t="str">
        <f>_xlfn.IFNA(VLOOKUP(B142,Beschikbaarheid!B:C,2,FALSE)&amp;"","")</f>
        <v>GUNTHER STESSENS OLEN</v>
      </c>
      <c r="N142" s="4" t="str">
        <f>_xlfn.IFNA(IF(VLOOKUP(M142,'Driver sheet'!A:F,6,FALSE)&lt;&gt;0,VLOOKUP(M142,'Driver sheet'!A:F,6,FALSE),""),"")</f>
        <v>Antwerpen-Brabant</v>
      </c>
      <c r="O142" s="12">
        <f ca="1">IF(M142&lt;&gt;"",
    IF(OR(B142="1UHJ811", B142="1CYK509", B142="1UHL902"),
        999,
        _xlfn.IFNA(IF(VLOOKUP(M142, Beschikbaarheid!C:F, 4, FALSE)="ADR", 25000, 999), 999)
    ),
"")</f>
        <v>999</v>
      </c>
      <c r="R142" s="12" t="str">
        <f t="shared" si="54"/>
        <v>DL TRITON</v>
      </c>
      <c r="S142" s="11" t="str">
        <f t="shared" si="51"/>
        <v>SCHOONDONKWEG 6</v>
      </c>
      <c r="T142" s="11" t="str">
        <f t="shared" si="52"/>
        <v>WILLEBROEK</v>
      </c>
      <c r="U142" s="11" t="str">
        <f t="shared" si="69"/>
        <v>2830</v>
      </c>
      <c r="V142" s="11" t="str">
        <f t="shared" si="53"/>
        <v>BE</v>
      </c>
      <c r="W142" s="12" t="str">
        <f t="shared" si="55"/>
        <v>SCHOONDONKWEG 6</v>
      </c>
      <c r="X142" s="4" t="b">
        <v>0</v>
      </c>
      <c r="Y142" s="12" t="str">
        <f t="shared" si="62"/>
        <v>DL TRITON</v>
      </c>
      <c r="Z142" s="12" t="str">
        <f t="shared" si="63"/>
        <v>DL TRITON</v>
      </c>
      <c r="AA142" s="12" t="str">
        <f t="shared" si="64"/>
        <v>SCHOONDONKWEG 6</v>
      </c>
      <c r="AB142" s="12" t="str">
        <f t="shared" si="65"/>
        <v>WILLEBROEK</v>
      </c>
      <c r="AC142" s="12" t="str">
        <f t="shared" si="66"/>
        <v>2830</v>
      </c>
      <c r="AD142" s="12" t="str">
        <f t="shared" si="57"/>
        <v>BE</v>
      </c>
      <c r="AH142" s="4" t="b">
        <v>0</v>
      </c>
      <c r="AJ142" s="5">
        <f ca="1">_xlfn.IFNA(VLOOKUP(M142,Beschikbaarheid!C:I,6,FALSE),"")</f>
        <v>0.25</v>
      </c>
      <c r="AK142" s="5">
        <f ca="1">_xlfn.IFNA(IF(VLOOKUP(M142,Beschikbaarheid!C:I,7,FALSE)=0,AJ142,VLOOKUP(M142,Beschikbaarheid!C:I,7,FALSE)),"")</f>
        <v>0.25</v>
      </c>
      <c r="AL142" s="15" t="str">
        <f>_xlfn.IFNA(IF(VLOOKUP(M142,Table1[[Driver]:[Einde tijd]],8,FALSE)&lt;&gt;"",VLOOKUP(M142,Table1[[Driver]:[Einde tijd]],8,FALSE),""),"")</f>
        <v/>
      </c>
      <c r="AN142" s="6">
        <f>IF(M142&lt;&gt;"",IF(AL142&lt;&gt;"","",VLOOKUP(M142,'Driver sheet'!A:K,10,FALSE)),"")</f>
        <v>0.47916666666666669</v>
      </c>
      <c r="AO142" s="12" t="b">
        <f>IF(VLOOKUP(B142,Beschikbaarheid!B:N,13,FALSE)="ja",TRUE,FALSE)</f>
        <v>0</v>
      </c>
      <c r="AP142" s="8" t="str">
        <f t="shared" si="68"/>
        <v/>
      </c>
      <c r="AQ142" s="12"/>
      <c r="AR142" s="12" t="str">
        <f t="shared" si="58"/>
        <v/>
      </c>
      <c r="BE142" s="64">
        <v>1.0416666666666666E-2</v>
      </c>
      <c r="BF142" s="1">
        <f>Beschikbaarheid!$P$13</f>
        <v>2.0833333333333332E-2</v>
      </c>
      <c r="BG142" s="1">
        <f>Beschikbaarheid!$P$15</f>
        <v>4.1666666666666664E-2</v>
      </c>
      <c r="BJ142" s="12">
        <v>2</v>
      </c>
      <c r="BO142" s="12">
        <v>250</v>
      </c>
      <c r="BP142" s="12">
        <v>100</v>
      </c>
      <c r="BV142" s="12">
        <f>_xlfn.IFNA(IF(VLOOKUP(M142,'Driver sheet'!A:I,9,FALSE)&lt;&gt;"",1+(VLOOKUP(M142,'Driver sheet'!A:I,9,FALSE)-3)*Beschikbaarheid!$P$18,1),"")</f>
        <v>1.05</v>
      </c>
      <c r="BW142" s="12">
        <f t="shared" si="60"/>
        <v>1.05</v>
      </c>
      <c r="CG142" s="7" t="s">
        <v>344</v>
      </c>
      <c r="CH142" s="7" t="s">
        <v>344</v>
      </c>
      <c r="CI142" s="1">
        <v>4.1666666666666664E-2</v>
      </c>
      <c r="CN142" s="7" t="s">
        <v>464</v>
      </c>
      <c r="CO142" s="7">
        <v>2440</v>
      </c>
      <c r="CP142" s="7" t="s">
        <v>465</v>
      </c>
      <c r="CQ142" s="7" t="s">
        <v>466</v>
      </c>
      <c r="CR142" s="7" t="s">
        <v>344</v>
      </c>
      <c r="DC142" s="12" t="s">
        <v>86</v>
      </c>
    </row>
    <row r="143" spans="1:107" x14ac:dyDescent="0.25">
      <c r="A143" s="18" t="str">
        <f>IF(B143&lt;&gt;"",_xlfn.IFNA(IF(VLOOKUP(B143,Beschikbaarheid!B:K,10,FALSE)=1,"TRUE","FALSE"),""),"")</f>
        <v>FALSE</v>
      </c>
      <c r="B143" s="10" t="s">
        <v>467</v>
      </c>
      <c r="C143" s="10" t="s">
        <v>467</v>
      </c>
      <c r="D143" s="12">
        <v>7.6</v>
      </c>
      <c r="E143" s="12">
        <v>14000</v>
      </c>
      <c r="F143" s="10" t="s">
        <v>350</v>
      </c>
      <c r="G143" s="4" t="s">
        <v>444</v>
      </c>
      <c r="H143" s="9">
        <v>1.1060000000000001</v>
      </c>
      <c r="J143" s="9">
        <v>30.73</v>
      </c>
      <c r="K143" s="9" t="s">
        <v>412</v>
      </c>
      <c r="L143" s="9" t="s">
        <v>443</v>
      </c>
      <c r="M143" s="12" t="str">
        <f>_xlfn.IFNA(VLOOKUP(B143,Beschikbaarheid!B:C,2,FALSE)&amp;"","")</f>
        <v>DIETER DESMEDT OLEN</v>
      </c>
      <c r="N143" s="4" t="str">
        <f>_xlfn.IFNA(IF(VLOOKUP(M143,'Driver sheet'!A:F,6,FALSE)&lt;&gt;0,VLOOKUP(M143,'Driver sheet'!A:F,6,FALSE),""),"")</f>
        <v>Antwerpen-Brabant</v>
      </c>
      <c r="O143" s="12">
        <f ca="1">IF(M143&lt;&gt;"",
    IF(OR(B143="1UHJ811", B143="1CYK509", B143="1UHL902"),
        999,
        _xlfn.IFNA(IF(VLOOKUP(M143, Beschikbaarheid!C:F, 4, FALSE)="ADR", 25000, 999), 999)
    ),
"")</f>
        <v>25000</v>
      </c>
      <c r="R143" s="12" t="str">
        <f t="shared" si="54"/>
        <v>DL TRITON</v>
      </c>
      <c r="S143" s="11" t="str">
        <f t="shared" si="51"/>
        <v>SCHOONDONKWEG 6</v>
      </c>
      <c r="T143" s="11" t="str">
        <f t="shared" si="52"/>
        <v>WILLEBROEK</v>
      </c>
      <c r="U143" s="11" t="str">
        <f t="shared" si="69"/>
        <v>2830</v>
      </c>
      <c r="V143" s="11" t="str">
        <f t="shared" si="53"/>
        <v>BE</v>
      </c>
      <c r="W143" s="12" t="str">
        <f t="shared" si="55"/>
        <v>SCHOONDONKWEG 6</v>
      </c>
      <c r="X143" s="4" t="b">
        <v>0</v>
      </c>
      <c r="Y143" s="12" t="str">
        <f t="shared" si="62"/>
        <v>DL TRITON</v>
      </c>
      <c r="Z143" s="12" t="str">
        <f t="shared" si="63"/>
        <v>DL TRITON</v>
      </c>
      <c r="AA143" s="12" t="str">
        <f t="shared" si="64"/>
        <v>SCHOONDONKWEG 6</v>
      </c>
      <c r="AB143" s="12" t="str">
        <f t="shared" si="65"/>
        <v>WILLEBROEK</v>
      </c>
      <c r="AC143" s="12" t="str">
        <f t="shared" si="66"/>
        <v>2830</v>
      </c>
      <c r="AD143" s="12" t="str">
        <f t="shared" si="57"/>
        <v>BE</v>
      </c>
      <c r="AH143" s="4" t="b">
        <v>0</v>
      </c>
      <c r="AJ143" s="5">
        <f ca="1">_xlfn.IFNA(VLOOKUP(M143,Beschikbaarheid!C:I,6,FALSE),"")</f>
        <v>0.22916666666666666</v>
      </c>
      <c r="AK143" s="5">
        <f ca="1">_xlfn.IFNA(IF(VLOOKUP(M143,Beschikbaarheid!C:I,7,FALSE)=0,AJ143,VLOOKUP(M143,Beschikbaarheid!C:I,7,FALSE)),"")</f>
        <v>0.22916666666666666</v>
      </c>
      <c r="AL143" s="15" t="str">
        <f>_xlfn.IFNA(IF(VLOOKUP(M143,Table1[[Driver]:[Einde tijd]],8,FALSE)&lt;&gt;"",VLOOKUP(M143,Table1[[Driver]:[Einde tijd]],8,FALSE),""),"")</f>
        <v/>
      </c>
      <c r="AN143" s="6">
        <f>IF(M143&lt;&gt;"",IF(AL143&lt;&gt;"","",VLOOKUP(M143,'Driver sheet'!A:K,10,FALSE)),"")</f>
        <v>0.47916666666666669</v>
      </c>
      <c r="AO143" s="12" t="b">
        <f>IF(VLOOKUP(B143,Beschikbaarheid!B:N,13,FALSE)="ja",TRUE,FALSE)</f>
        <v>0</v>
      </c>
      <c r="AP143" s="8" t="str">
        <f t="shared" si="68"/>
        <v/>
      </c>
      <c r="AQ143" s="12"/>
      <c r="AR143" s="12" t="str">
        <f t="shared" si="58"/>
        <v/>
      </c>
      <c r="BE143" s="64">
        <v>1.0416666666666666E-2</v>
      </c>
      <c r="BF143" s="1">
        <f>Beschikbaarheid!$P$13</f>
        <v>2.0833333333333332E-2</v>
      </c>
      <c r="BG143" s="1">
        <f>Beschikbaarheid!$P$15</f>
        <v>4.1666666666666664E-2</v>
      </c>
      <c r="BJ143" s="12">
        <v>2</v>
      </c>
      <c r="BO143" s="12">
        <v>250</v>
      </c>
      <c r="BP143" s="12">
        <v>100</v>
      </c>
      <c r="BV143" s="12">
        <f>_xlfn.IFNA(IF(VLOOKUP(M143,'Driver sheet'!A:I,9,FALSE)&lt;&gt;"",1+(VLOOKUP(M143,'Driver sheet'!A:I,9,FALSE)-3)*Beschikbaarheid!$P$18,1),"")</f>
        <v>1.05</v>
      </c>
      <c r="BW143" s="12">
        <f t="shared" si="60"/>
        <v>1.05</v>
      </c>
      <c r="CG143" s="12" t="s">
        <v>344</v>
      </c>
      <c r="CH143" s="12" t="s">
        <v>344</v>
      </c>
      <c r="CI143" s="1">
        <v>4.1666666666666664E-2</v>
      </c>
      <c r="CJ143" s="12"/>
      <c r="CK143" s="12"/>
      <c r="CL143" s="12"/>
      <c r="CM143" s="12"/>
      <c r="CN143" s="12" t="s">
        <v>464</v>
      </c>
      <c r="CO143" s="12">
        <v>2440</v>
      </c>
      <c r="CP143" s="12" t="s">
        <v>465</v>
      </c>
      <c r="CQ143" s="12" t="s">
        <v>466</v>
      </c>
      <c r="CR143" s="12" t="s">
        <v>344</v>
      </c>
      <c r="DC143" s="12" t="s">
        <v>86</v>
      </c>
    </row>
    <row r="144" spans="1:107" x14ac:dyDescent="0.25">
      <c r="A144" s="18" t="str">
        <f>IF(B144&lt;&gt;"",_xlfn.IFNA(IF(VLOOKUP(B144,Beschikbaarheid!B:K,10,FALSE)=1,"TRUE","FALSE"),""),"")</f>
        <v>FALSE</v>
      </c>
      <c r="B144" s="10" t="s">
        <v>470</v>
      </c>
      <c r="C144" s="10" t="s">
        <v>470</v>
      </c>
      <c r="D144" s="7">
        <v>7.6</v>
      </c>
      <c r="E144" s="7">
        <v>9000</v>
      </c>
      <c r="F144" s="10" t="s">
        <v>350</v>
      </c>
      <c r="G144" s="4" t="s">
        <v>444</v>
      </c>
      <c r="H144" s="9">
        <v>1.1060000000000001</v>
      </c>
      <c r="J144" s="9">
        <v>30.73</v>
      </c>
      <c r="K144" s="9" t="s">
        <v>412</v>
      </c>
      <c r="L144" s="9" t="s">
        <v>443</v>
      </c>
      <c r="M144" s="12" t="str">
        <f>_xlfn.IFNA(VLOOKUP(B144,Beschikbaarheid!B:C,2,FALSE)&amp;"","")</f>
        <v>VAN RAEMDONCK MICHEL OLEN</v>
      </c>
      <c r="N144" s="4" t="str">
        <f>_xlfn.IFNA(IF(VLOOKUP(M144,'Driver sheet'!A:F,6,FALSE)&lt;&gt;0,VLOOKUP(M144,'Driver sheet'!A:F,6,FALSE),""),"")</f>
        <v>Antwerpen-Brabant</v>
      </c>
      <c r="O144" s="12">
        <f ca="1">IF(M144&lt;&gt;"",
    IF(OR(B144="1UHJ811", B144="1CYK509", B144="1UHL902"),
        999,
        _xlfn.IFNA(IF(VLOOKUP(M144, Beschikbaarheid!C:F, 4, FALSE)="ADR", 25000, 999), 999)
    ),
"")</f>
        <v>25000</v>
      </c>
      <c r="R144" s="12" t="str">
        <f t="shared" si="54"/>
        <v>DL TRITON</v>
      </c>
      <c r="S144" s="11" t="str">
        <f t="shared" si="51"/>
        <v>SCHOONDONKWEG 6</v>
      </c>
      <c r="T144" s="11" t="str">
        <f t="shared" si="52"/>
        <v>WILLEBROEK</v>
      </c>
      <c r="U144" s="11" t="str">
        <f t="shared" si="69"/>
        <v>2830</v>
      </c>
      <c r="V144" s="11" t="str">
        <f t="shared" si="53"/>
        <v>BE</v>
      </c>
      <c r="W144" s="12" t="str">
        <f t="shared" si="55"/>
        <v>SCHOONDONKWEG 6</v>
      </c>
      <c r="X144" s="4" t="b">
        <v>0</v>
      </c>
      <c r="Y144" s="12" t="str">
        <f t="shared" si="62"/>
        <v>DL TRITON</v>
      </c>
      <c r="Z144" s="12" t="str">
        <f t="shared" si="63"/>
        <v>DL TRITON</v>
      </c>
      <c r="AA144" s="12" t="str">
        <f t="shared" si="64"/>
        <v>SCHOONDONKWEG 6</v>
      </c>
      <c r="AB144" s="12" t="str">
        <f t="shared" si="65"/>
        <v>WILLEBROEK</v>
      </c>
      <c r="AC144" s="12" t="str">
        <f t="shared" si="66"/>
        <v>2830</v>
      </c>
      <c r="AD144" s="12" t="str">
        <f t="shared" si="57"/>
        <v>BE</v>
      </c>
      <c r="AH144" s="4" t="b">
        <v>0</v>
      </c>
      <c r="AJ144" s="5">
        <f ca="1">_xlfn.IFNA(VLOOKUP(M144,Beschikbaarheid!C:I,6,FALSE),"")</f>
        <v>0.22916666666666666</v>
      </c>
      <c r="AK144" s="5">
        <f ca="1">_xlfn.IFNA(IF(VLOOKUP(M144,Beschikbaarheid!C:I,7,FALSE)=0,AJ144,VLOOKUP(M144,Beschikbaarheid!C:I,7,FALSE)),"")</f>
        <v>0.22916666666666666</v>
      </c>
      <c r="AL144" s="15" t="str">
        <f>_xlfn.IFNA(IF(VLOOKUP(M144,Table1[[Driver]:[Einde tijd]],8,FALSE)&lt;&gt;"",VLOOKUP(M144,Table1[[Driver]:[Einde tijd]],8,FALSE),""),"")</f>
        <v/>
      </c>
      <c r="AN144" s="6">
        <f>IF(M144&lt;&gt;"",IF(AL144&lt;&gt;"","",VLOOKUP(M144,'Driver sheet'!A:K,10,FALSE)),"")</f>
        <v>0.47916666666666669</v>
      </c>
      <c r="AO144" s="12" t="b">
        <f>IF(VLOOKUP(B144,Beschikbaarheid!B:N,13,FALSE)="ja",TRUE,FALSE)</f>
        <v>0</v>
      </c>
      <c r="AP144" s="8" t="str">
        <f t="shared" si="68"/>
        <v/>
      </c>
      <c r="AQ144" s="12"/>
      <c r="AR144" s="12" t="str">
        <f t="shared" si="58"/>
        <v/>
      </c>
      <c r="BE144" s="64">
        <v>1.0416666666666666E-2</v>
      </c>
      <c r="BF144" s="1">
        <f>Beschikbaarheid!$P$13</f>
        <v>2.0833333333333332E-2</v>
      </c>
      <c r="BG144" s="1">
        <f>Beschikbaarheid!$P$15</f>
        <v>4.1666666666666664E-2</v>
      </c>
      <c r="BJ144" s="12">
        <v>2</v>
      </c>
      <c r="BO144" s="12">
        <v>250</v>
      </c>
      <c r="BP144" s="12">
        <v>100</v>
      </c>
      <c r="BV144" s="12">
        <f>_xlfn.IFNA(IF(VLOOKUP(M144,'Driver sheet'!A:I,9,FALSE)&lt;&gt;"",1+(VLOOKUP(M144,'Driver sheet'!A:I,9,FALSE)-3)*Beschikbaarheid!$P$18,1),"")</f>
        <v>1.05</v>
      </c>
      <c r="BW144" s="12">
        <f t="shared" si="60"/>
        <v>1.05</v>
      </c>
      <c r="CG144" s="12" t="s">
        <v>344</v>
      </c>
      <c r="CH144" s="12" t="s">
        <v>344</v>
      </c>
      <c r="CI144" s="1">
        <v>4.1666666666666664E-2</v>
      </c>
      <c r="CJ144" s="12"/>
      <c r="CK144" s="12"/>
      <c r="CL144" s="12"/>
      <c r="CM144" s="12"/>
      <c r="CN144" s="12" t="s">
        <v>464</v>
      </c>
      <c r="CO144" s="12">
        <v>2440</v>
      </c>
      <c r="CP144" s="12" t="s">
        <v>465</v>
      </c>
      <c r="CQ144" s="12" t="s">
        <v>466</v>
      </c>
      <c r="CR144" s="12" t="s">
        <v>344</v>
      </c>
      <c r="DC144" s="12" t="s">
        <v>86</v>
      </c>
    </row>
    <row r="145" spans="1:107" x14ac:dyDescent="0.25">
      <c r="A145" s="18" t="str">
        <f>IF(B145&lt;&gt;"",_xlfn.IFNA(IF(VLOOKUP(B145,Beschikbaarheid!B:K,10,FALSE)=1,"TRUE","FALSE"),""),"")</f>
        <v>FALSE</v>
      </c>
      <c r="B145" s="10" t="s">
        <v>471</v>
      </c>
      <c r="C145" s="10" t="str">
        <f t="shared" ref="C145:C146" si="71">IF(B145&lt;&gt;"",B145,"")</f>
        <v>DUMMY BAK OLEN</v>
      </c>
      <c r="D145" s="3">
        <v>7.6</v>
      </c>
      <c r="E145" s="3">
        <v>10000</v>
      </c>
      <c r="F145" s="10" t="str">
        <f ca="1">_xlfn.IFNA(IF(VLOOKUP(B145,Beschikbaarheid!B:M,12,FALSE)&lt;&gt;"",VLOOKUP(B145,Beschikbaarheid!B:M,12,FALSE),""),"")</f>
        <v>DL GEEL</v>
      </c>
      <c r="G145" s="4" t="s">
        <v>444</v>
      </c>
      <c r="H145" s="9">
        <v>1.1060000000000001</v>
      </c>
      <c r="J145" s="9">
        <v>30.73</v>
      </c>
      <c r="K145" s="9" t="s">
        <v>412</v>
      </c>
      <c r="L145" s="9" t="s">
        <v>443</v>
      </c>
      <c r="M145" s="12" t="str">
        <f>_xlfn.IFNA(VLOOKUP(B145,Beschikbaarheid!B:C,2,FALSE)&amp;"","")</f>
        <v/>
      </c>
      <c r="N145" s="4" t="str">
        <f>_xlfn.IFNA(IF(VLOOKUP(M145,'Driver sheet'!A:F,6,FALSE)&lt;&gt;0,VLOOKUP(M145,'Driver sheet'!A:F,6,FALSE),""),"")</f>
        <v/>
      </c>
      <c r="O145" s="12" t="str">
        <f>IF(M145&lt;&gt;"",
    IF(OR(B145="1UHJ811", B145="1CYK509", B145="1UHL902"),
        999,
        _xlfn.IFNA(IF(VLOOKUP(M145, Beschikbaarheid!C:F, 4, FALSE)="ADR", 25000, 999), 999)
    ),
"")</f>
        <v/>
      </c>
      <c r="R145" s="12" t="str">
        <f t="shared" ca="1" si="54"/>
        <v>DL GEEL</v>
      </c>
      <c r="S145" s="11" t="str">
        <f t="shared" ca="1" si="51"/>
        <v>HAGELBERG 12</v>
      </c>
      <c r="T145" s="11" t="str">
        <f t="shared" ca="1" si="52"/>
        <v>OLEN</v>
      </c>
      <c r="U145" s="11" t="str">
        <f t="shared" ca="1" si="69"/>
        <v>2440</v>
      </c>
      <c r="V145" s="11" t="str">
        <f t="shared" ca="1" si="53"/>
        <v>BE</v>
      </c>
      <c r="W145" s="12" t="str">
        <f t="shared" ca="1" si="55"/>
        <v>HAGELBERG 12</v>
      </c>
      <c r="X145" s="4" t="str">
        <f t="shared" si="56"/>
        <v>TRUE</v>
      </c>
      <c r="Y145" s="12" t="str">
        <f t="shared" ca="1" si="62"/>
        <v>DL GEEL</v>
      </c>
      <c r="Z145" s="12" t="str">
        <f t="shared" ca="1" si="63"/>
        <v>DL GEEL</v>
      </c>
      <c r="AA145" s="12" t="str">
        <f t="shared" ca="1" si="64"/>
        <v>HAGELBERG 12</v>
      </c>
      <c r="AB145" s="12" t="str">
        <f t="shared" ca="1" si="65"/>
        <v>OLEN</v>
      </c>
      <c r="AC145" s="12" t="str">
        <f t="shared" ca="1" si="66"/>
        <v>2440</v>
      </c>
      <c r="AD145" s="12" t="str">
        <f t="shared" ca="1" si="57"/>
        <v>BE</v>
      </c>
      <c r="AH145" s="4" t="str">
        <f t="shared" si="67"/>
        <v>TRUE</v>
      </c>
      <c r="AJ145" s="5" t="str">
        <f>_xlfn.IFNA(VLOOKUP(M145,Beschikbaarheid!C:I,6,FALSE),"")</f>
        <v/>
      </c>
      <c r="AK145" s="5" t="str">
        <f>_xlfn.IFNA(IF(VLOOKUP(M145,Beschikbaarheid!C:I,7,FALSE)=0,AJ145,VLOOKUP(M145,Beschikbaarheid!C:I,7,FALSE)),"")</f>
        <v/>
      </c>
      <c r="AL145" s="15" t="str">
        <f>_xlfn.IFNA(IF(VLOOKUP(M145,Table1[[Driver]:[Einde tijd]],8,FALSE)&lt;&gt;"",VLOOKUP(M145,Table1[[Driver]:[Einde tijd]],8,FALSE),""),"")</f>
        <v/>
      </c>
      <c r="AN145" s="6" t="str">
        <f>IF(M145&lt;&gt;"",IF(AL145&lt;&gt;"","",VLOOKUP(M145,'Driver sheet'!A:K,10,FALSE)),"")</f>
        <v/>
      </c>
      <c r="AO145" s="12" t="b">
        <f>IF(VLOOKUP(B145,Beschikbaarheid!B:N,13,FALSE)="ja",TRUE,FALSE)</f>
        <v>1</v>
      </c>
      <c r="AP145" s="8">
        <f t="shared" ref="AP145:AP146" si="72">IF(AO145&lt;&gt;"",TIME(6,0,0),"")</f>
        <v>0.25</v>
      </c>
      <c r="AQ145" s="12"/>
      <c r="AR145" s="12">
        <f t="shared" si="58"/>
        <v>30.73</v>
      </c>
      <c r="BE145" s="1">
        <f>_xlfn.IFNA(IF(VLOOKUP(M145,Beschikbaarheid!C:L,10,FALSE)&lt;&gt;"",Beschikbaarheid!$P$12-0.75/24,Beschikbaarheid!$P$12),1/24)</f>
        <v>4.1666666666666664E-2</v>
      </c>
      <c r="BF145" s="1">
        <f>Beschikbaarheid!$P$13</f>
        <v>2.0833333333333332E-2</v>
      </c>
      <c r="BG145" s="1">
        <f>Beschikbaarheid!$P$15</f>
        <v>4.1666666666666664E-2</v>
      </c>
      <c r="BJ145" s="12">
        <f t="shared" ca="1" si="59"/>
        <v>2</v>
      </c>
      <c r="BO145" s="12">
        <v>250</v>
      </c>
      <c r="BP145" s="12">
        <v>100</v>
      </c>
      <c r="BV145" s="12" t="str">
        <f>_xlfn.IFNA(IF(VLOOKUP(M145,'Driver sheet'!A:I,9,FALSE)&lt;&gt;"",1+(VLOOKUP(M145,'Driver sheet'!A:I,9,FALSE)-3)*Beschikbaarheid!$P$18,1),"")</f>
        <v/>
      </c>
      <c r="BW145" s="12" t="str">
        <f t="shared" si="60"/>
        <v/>
      </c>
      <c r="DC145" s="12" t="s">
        <v>86</v>
      </c>
    </row>
    <row r="146" spans="1:107" ht="15.75" customHeight="1" x14ac:dyDescent="0.25">
      <c r="A146" s="18" t="str">
        <f>IF(B146&lt;&gt;"",_xlfn.IFNA(IF(VLOOKUP(B146,Beschikbaarheid!B:K,10,FALSE)=1,"TRUE","FALSE"),""),"")</f>
        <v>FALSE</v>
      </c>
      <c r="B146" s="10" t="s">
        <v>472</v>
      </c>
      <c r="C146" s="10" t="str">
        <f t="shared" si="71"/>
        <v>DUMMY CITY OLEN</v>
      </c>
      <c r="D146" s="3">
        <v>10.4</v>
      </c>
      <c r="E146" s="3">
        <v>25000</v>
      </c>
      <c r="F146" s="10" t="str">
        <f ca="1">_xlfn.IFNA(IF(VLOOKUP(B146,Beschikbaarheid!B:M,12,FALSE)&lt;&gt;"",VLOOKUP(B146,Beschikbaarheid!B:M,12,FALSE),""),"")</f>
        <v>DL GEEL</v>
      </c>
      <c r="G146" s="4" t="s">
        <v>444</v>
      </c>
      <c r="H146" s="9">
        <v>1.1060000000000001</v>
      </c>
      <c r="J146" s="9">
        <v>30.73</v>
      </c>
      <c r="K146" s="9" t="s">
        <v>412</v>
      </c>
      <c r="L146" s="9" t="s">
        <v>443</v>
      </c>
      <c r="M146" s="12" t="str">
        <f>_xlfn.IFNA(VLOOKUP(B146,Beschikbaarheid!B:C,2,FALSE)&amp;"","")</f>
        <v/>
      </c>
      <c r="N146" s="4" t="str">
        <f>_xlfn.IFNA(IF(VLOOKUP(M146,'Driver sheet'!A:F,6,FALSE)&lt;&gt;0,VLOOKUP(M146,'Driver sheet'!A:F,6,FALSE),""),"")</f>
        <v/>
      </c>
      <c r="O146" s="12" t="str">
        <f>IF(M146&lt;&gt;"",
    IF(OR(B146="1UHJ811", B146="1CYK509", B146="1UHL902"),
        999,
        _xlfn.IFNA(IF(VLOOKUP(M146, Beschikbaarheid!C:F, 4, FALSE)="ADR", 25000, 999), 999)
    ),
"")</f>
        <v/>
      </c>
      <c r="R146" s="12" t="str">
        <f t="shared" ca="1" si="54"/>
        <v>DL GEEL</v>
      </c>
      <c r="S146" s="11" t="str">
        <f t="shared" ca="1" si="51"/>
        <v>HAGELBERG 12</v>
      </c>
      <c r="T146" s="11" t="str">
        <f t="shared" ca="1" si="52"/>
        <v>OLEN</v>
      </c>
      <c r="U146" s="12" t="str">
        <f t="shared" ca="1" si="69"/>
        <v>2440</v>
      </c>
      <c r="V146" s="11" t="str">
        <f t="shared" ca="1" si="53"/>
        <v>BE</v>
      </c>
      <c r="W146" s="12" t="str">
        <f t="shared" ca="1" si="55"/>
        <v>HAGELBERG 12</v>
      </c>
      <c r="X146" s="4" t="str">
        <f t="shared" si="56"/>
        <v>TRUE</v>
      </c>
      <c r="Y146" s="12" t="str">
        <f t="shared" ca="1" si="62"/>
        <v>DL GEEL</v>
      </c>
      <c r="Z146" s="12" t="str">
        <f t="shared" ca="1" si="63"/>
        <v>DL GEEL</v>
      </c>
      <c r="AA146" s="12" t="str">
        <f t="shared" ca="1" si="64"/>
        <v>HAGELBERG 12</v>
      </c>
      <c r="AB146" s="12" t="str">
        <f t="shared" ca="1" si="65"/>
        <v>OLEN</v>
      </c>
      <c r="AC146" s="12" t="str">
        <f t="shared" ca="1" si="66"/>
        <v>2440</v>
      </c>
      <c r="AD146" s="12" t="str">
        <f t="shared" ca="1" si="57"/>
        <v>BE</v>
      </c>
      <c r="AH146" s="4" t="str">
        <f t="shared" si="67"/>
        <v>TRUE</v>
      </c>
      <c r="AJ146" s="5" t="str">
        <f>_xlfn.IFNA(VLOOKUP(M146,Beschikbaarheid!C:I,6,FALSE),"")</f>
        <v/>
      </c>
      <c r="AK146" s="5" t="str">
        <f>_xlfn.IFNA(IF(VLOOKUP(M146,Beschikbaarheid!C:I,7,FALSE)=0,AJ146,VLOOKUP(M146,Beschikbaarheid!C:I,7,FALSE)),"")</f>
        <v/>
      </c>
      <c r="AL146" s="15" t="str">
        <f>_xlfn.IFNA(IF(VLOOKUP(M146,Table1[[Driver]:[Einde tijd]],8,FALSE)&lt;&gt;"",VLOOKUP(M146,Table1[[Driver]:[Einde tijd]],8,FALSE),""),"")</f>
        <v/>
      </c>
      <c r="AN146" s="6" t="str">
        <f>IF(M146&lt;&gt;"",IF(AL146&lt;&gt;"","",VLOOKUP(M146,'Driver sheet'!A:K,10,FALSE)),"")</f>
        <v/>
      </c>
      <c r="AO146" s="12" t="b">
        <f>IF(VLOOKUP(B146,Beschikbaarheid!B:N,13,FALSE)="ja",TRUE,FALSE)</f>
        <v>1</v>
      </c>
      <c r="AP146" s="8">
        <f t="shared" si="72"/>
        <v>0.25</v>
      </c>
      <c r="AQ146" s="12"/>
      <c r="AR146" s="12">
        <f t="shared" si="58"/>
        <v>30.73</v>
      </c>
      <c r="BE146" s="1">
        <f>_xlfn.IFNA(IF(VLOOKUP(M146,Beschikbaarheid!C:L,10,FALSE)&lt;&gt;"",Beschikbaarheid!$P$12-0.75/24,Beschikbaarheid!$P$12),1/24)</f>
        <v>4.1666666666666664E-2</v>
      </c>
      <c r="BF146" s="1">
        <f>Beschikbaarheid!$P$13</f>
        <v>2.0833333333333332E-2</v>
      </c>
      <c r="BG146" s="1">
        <f>Beschikbaarheid!$P$15</f>
        <v>4.1666666666666664E-2</v>
      </c>
      <c r="BJ146" s="12">
        <f t="shared" ca="1" si="59"/>
        <v>2</v>
      </c>
      <c r="BO146" s="12">
        <v>250</v>
      </c>
      <c r="BP146" s="12">
        <v>100</v>
      </c>
      <c r="BV146" s="12" t="str">
        <f>_xlfn.IFNA(IF(VLOOKUP(M146,'Driver sheet'!A:I,9,FALSE)&lt;&gt;"",1+(VLOOKUP(M146,'Driver sheet'!A:I,9,FALSE)-3)*Beschikbaarheid!$P$18,1),"")</f>
        <v/>
      </c>
      <c r="BW146" s="12" t="str">
        <f t="shared" si="60"/>
        <v/>
      </c>
      <c r="DC146" s="12" t="s">
        <v>86</v>
      </c>
    </row>
    <row r="147" spans="1:107" s="12" customFormat="1" x14ac:dyDescent="0.25">
      <c r="A147" s="18" t="str">
        <f>IF(B147&lt;&gt;"",_xlfn.IFNA(IF(VLOOKUP(B147,Beschikbaarheid!B:K,10,FALSE)=1,"TRUE","FALSE"),""),"")</f>
        <v>FALSE</v>
      </c>
      <c r="B147" s="10" t="s">
        <v>499</v>
      </c>
      <c r="C147" s="10" t="str">
        <f t="shared" ref="C147" si="73">IF(B147&lt;&gt;"",B147,"")</f>
        <v>DUMMY BAK TRITON</v>
      </c>
      <c r="D147" s="12">
        <v>7.6</v>
      </c>
      <c r="E147" s="12">
        <v>14500</v>
      </c>
      <c r="F147" s="10" t="str">
        <f ca="1">_xlfn.IFNA(IF(VLOOKUP(B147,Beschikbaarheid!B:M,12,FALSE)&lt;&gt;"",VLOOKUP(B147,Beschikbaarheid!B:M,12,FALSE),""),"")</f>
        <v>DL TRITON</v>
      </c>
      <c r="G147" s="4" t="str">
        <f ca="1">4&amp;"-"&amp;F147</f>
        <v>4-DL TRITON</v>
      </c>
      <c r="H147" s="9">
        <v>1.1060000000000001</v>
      </c>
      <c r="J147" s="9">
        <v>30.73</v>
      </c>
      <c r="K147" s="9" t="s">
        <v>412</v>
      </c>
      <c r="L147" s="9" t="s">
        <v>171</v>
      </c>
      <c r="M147" s="12" t="str">
        <f>_xlfn.IFNA(VLOOKUP(B147,Beschikbaarheid!B:C,2,FALSE)&amp;"","")</f>
        <v/>
      </c>
      <c r="N147" s="4" t="str">
        <f>_xlfn.IFNA(IF(VLOOKUP(M147,'Driver sheet'!A:F,6,FALSE)&lt;&gt;0,VLOOKUP(M147,'Driver sheet'!A:F,6,FALSE),""),"")</f>
        <v/>
      </c>
      <c r="O147" s="12" t="str">
        <f>IF(M147&lt;&gt;"",
    IF(OR(B147="1UHJ811", B147="1CYK509", B147="1UHL902"),
        999,
        _xlfn.IFNA(IF(VLOOKUP(M147, Beschikbaarheid!C:F, 4, FALSE)="ADR", 25000, 999), 999)
    ),
"")</f>
        <v/>
      </c>
      <c r="R147" s="12" t="str">
        <f t="shared" ref="R147" ca="1" si="74">IF(F147&lt;&gt;"",F147,"")</f>
        <v>DL TRITON</v>
      </c>
      <c r="S147" s="12" t="str">
        <f ca="1">IF(F147="DL GEEL","HAGELBERG 12",IF(F147="DL TRITON","SCHOONDONKWEG 6",IF(F147="DL JUMET","ZONING INDUSTRIEL 2IEME RUE","")))</f>
        <v>SCHOONDONKWEG 6</v>
      </c>
      <c r="T147" s="12" t="str">
        <f t="shared" ref="T147:T149" ca="1" si="75">IF(F147="DL GEEL","OLEN",IF(F147="DL TRITON","WILLEBROEK",IF(F147="DL JUMET","JUMET","")))</f>
        <v>WILLEBROEK</v>
      </c>
      <c r="U147" s="12" t="str">
        <f t="shared" ref="U147" ca="1" si="76">IF(F147="DL GEEL","2440",IF(F147="DL TRITON","2830",IF(F147="DL JUMET","6040","")))</f>
        <v>2830</v>
      </c>
      <c r="V147" s="12" t="str">
        <f t="shared" ref="V147" ca="1" si="77">IF(F147&lt;&gt;"","BE","")</f>
        <v>BE</v>
      </c>
      <c r="W147" s="12" t="str">
        <f t="shared" ref="W147" ca="1" si="78">IF(S147&lt;&gt;"",S147,"")</f>
        <v>SCHOONDONKWEG 6</v>
      </c>
      <c r="X147" s="4" t="str">
        <f t="shared" ref="X147" si="79">IF(B147&lt;&gt;"","TRUE","")</f>
        <v>TRUE</v>
      </c>
      <c r="Y147" s="12" t="str">
        <f t="shared" ref="Y147" ca="1" si="80">IF(F147&lt;&gt;"",F147,"")</f>
        <v>DL TRITON</v>
      </c>
      <c r="Z147" s="12" t="str">
        <f t="shared" ref="Z147" ca="1" si="81">IF(F147&lt;&gt;"",F147,"")</f>
        <v>DL TRITON</v>
      </c>
      <c r="AA147" s="12" t="str">
        <f t="shared" ref="AA147" ca="1" si="82">IF(S147&lt;&gt;"",S147,"")</f>
        <v>SCHOONDONKWEG 6</v>
      </c>
      <c r="AB147" s="12" t="str">
        <f t="shared" ref="AB147" ca="1" si="83">IF(T147&lt;&gt;"",T147,"")</f>
        <v>WILLEBROEK</v>
      </c>
      <c r="AC147" s="12" t="str">
        <f t="shared" ref="AC147" ca="1" si="84">IF(U147&lt;&gt;"",U147,"")</f>
        <v>2830</v>
      </c>
      <c r="AD147" s="12" t="str">
        <f t="shared" ref="AD147" ca="1" si="85">IF(F147&lt;&gt;"","BE","")</f>
        <v>BE</v>
      </c>
      <c r="AH147" s="4" t="str">
        <f t="shared" ref="AH147:AH151" si="86">IF(B147&lt;&gt;"","TRUE","")</f>
        <v>TRUE</v>
      </c>
      <c r="AJ147" s="5" t="str">
        <f>_xlfn.IFNA(VLOOKUP(M147,Beschikbaarheid!C:I,6,FALSE),"")</f>
        <v/>
      </c>
      <c r="AK147" s="5" t="str">
        <f>_xlfn.IFNA(IF(VLOOKUP(M147,Beschikbaarheid!C:I,7,FALSE)=0,AJ147,VLOOKUP(M147,Beschikbaarheid!C:I,7,FALSE)),"")</f>
        <v/>
      </c>
      <c r="AL147" s="15" t="str">
        <f>_xlfn.IFNA(IF(VLOOKUP(M147,Table1[[Driver]:[Einde tijd]],8,FALSE)&lt;&gt;"",VLOOKUP(M147,Table1[[Driver]:[Einde tijd]],8,FALSE),""),"")</f>
        <v/>
      </c>
      <c r="AN147" s="6" t="str">
        <f>IF(M147&lt;&gt;"",IF(AL147&lt;&gt;"","",VLOOKUP(M147,'Driver sheet'!A:K,10,FALSE)),"")</f>
        <v/>
      </c>
      <c r="AO147" s="12" t="b">
        <f>IF(VLOOKUP(B147,Beschikbaarheid!B:N,13,FALSE)="ja",TRUE,FALSE)</f>
        <v>1</v>
      </c>
      <c r="AP147" s="8">
        <f t="shared" ref="AP147:AP149" si="87">IF(AO147=TRUE,TIME(8,0,0),"")</f>
        <v>0.33333333333333331</v>
      </c>
      <c r="AR147" s="12">
        <f t="shared" ref="AR147:AR151" si="88">IF(AO147=TRUE,J147,"")</f>
        <v>30.73</v>
      </c>
      <c r="BE147" s="1">
        <f>_xlfn.IFNA(IF(VLOOKUP(M147,Beschikbaarheid!C:L,10,FALSE)&lt;&gt;"",Beschikbaarheid!$P$12-0.75/24,Beschikbaarheid!$P$12),1/24)</f>
        <v>4.1666666666666664E-2</v>
      </c>
      <c r="BF147" s="1">
        <f>Beschikbaarheid!$P$13</f>
        <v>2.0833333333333332E-2</v>
      </c>
      <c r="BG147" s="1">
        <f>Beschikbaarheid!$P$15</f>
        <v>4.1666666666666664E-2</v>
      </c>
      <c r="BJ147" s="12">
        <f t="shared" ca="1" si="59"/>
        <v>1</v>
      </c>
      <c r="BO147" s="12">
        <v>250</v>
      </c>
      <c r="BP147" s="12">
        <v>100</v>
      </c>
      <c r="BV147" s="12" t="str">
        <f>_xlfn.IFNA(IF(VLOOKUP(M147,'Driver sheet'!A:I,9,FALSE)&lt;&gt;"",1+(VLOOKUP(M147,'Driver sheet'!A:I,9,FALSE)-3)*Beschikbaarheid!$P$18,1),"")</f>
        <v/>
      </c>
      <c r="BW147" s="12" t="str">
        <f t="shared" si="60"/>
        <v/>
      </c>
      <c r="DC147" s="12" t="s">
        <v>86</v>
      </c>
    </row>
    <row r="148" spans="1:107" x14ac:dyDescent="0.25">
      <c r="A148" s="18" t="str">
        <f>IF(B148&lt;&gt;"",_xlfn.IFNA(IF(VLOOKUP(B148,Beschikbaarheid!B:K,10,FALSE)=1,"TRUE","FALSE"),""),"")</f>
        <v>FALSE</v>
      </c>
      <c r="B148" s="10" t="s">
        <v>506</v>
      </c>
      <c r="C148" s="10">
        <v>525</v>
      </c>
      <c r="D148" s="3">
        <v>6.4</v>
      </c>
      <c r="E148" s="3">
        <v>10000</v>
      </c>
      <c r="F148" s="10" t="s">
        <v>512</v>
      </c>
      <c r="G148" s="4" t="s">
        <v>444</v>
      </c>
      <c r="H148" s="9">
        <v>1.1060000000000001</v>
      </c>
      <c r="J148" s="9">
        <v>30.73</v>
      </c>
      <c r="K148" s="9" t="s">
        <v>412</v>
      </c>
      <c r="L148" s="9" t="s">
        <v>508</v>
      </c>
      <c r="M148" s="12" t="str">
        <f>_xlfn.IFNA(VLOOKUP(B148,Beschikbaarheid!B:C,2,FALSE)&amp;"","")</f>
        <v>DAVY BARSI</v>
      </c>
      <c r="N148" s="4" t="str">
        <f>_xlfn.IFNA(IF(VLOOKUP(M148,'Driver sheet'!A:F,6,FALSE)&lt;&gt;0,VLOOKUP(M148,'Driver sheet'!A:F,6,FALSE),""),"")</f>
        <v>Limburg</v>
      </c>
      <c r="O148" s="12">
        <f ca="1">IF(M148&lt;&gt;"",
    IF(OR(B148="1UHJ811", B148="1CYK509", B148="1UHL902"),
        999,
        _xlfn.IFNA(IF(VLOOKUP(M148, Beschikbaarheid!C:F, 4, FALSE)="ADR", 25000, 999), 999)
    ),
"")</f>
        <v>999</v>
      </c>
      <c r="R148" s="12" t="str">
        <f t="shared" si="54"/>
        <v>WELLEN</v>
      </c>
      <c r="S148" s="7" t="s">
        <v>511</v>
      </c>
      <c r="T148" s="12" t="str">
        <f t="shared" si="75"/>
        <v/>
      </c>
      <c r="U148" s="12" t="str">
        <f t="shared" ref="U148:U149" si="89">IF(F148="DL GEEL","2440",IF(F148="DL TRITON","2830",IF(F148="DL JUMET","6040","")))</f>
        <v/>
      </c>
      <c r="V148" s="12" t="str">
        <f t="shared" ref="V148:V149" si="90">IF(F148&lt;&gt;"","BE","")</f>
        <v>BE</v>
      </c>
      <c r="W148" s="12" t="str">
        <f t="shared" ref="W148:W149" si="91">IF(S148&lt;&gt;"",S148,"")</f>
        <v>BOSSTRAAT 3</v>
      </c>
      <c r="X148" s="4" t="str">
        <f t="shared" ref="X148:X149" si="92">IF(B148&lt;&gt;"","TRUE","")</f>
        <v>TRUE</v>
      </c>
      <c r="Y148" s="12" t="str">
        <f t="shared" ref="Y148:Y149" si="93">IF(F148&lt;&gt;"",F148,"")</f>
        <v>WELLEN</v>
      </c>
      <c r="Z148" s="12" t="str">
        <f t="shared" ref="Z148:Z149" si="94">IF(F148&lt;&gt;"",F148,"")</f>
        <v>WELLEN</v>
      </c>
      <c r="AA148" s="12" t="str">
        <f t="shared" ref="AA148:AA149" si="95">IF(S148&lt;&gt;"",S148,"")</f>
        <v>BOSSTRAAT 3</v>
      </c>
      <c r="AB148" s="12" t="str">
        <f t="shared" ref="AB148:AB149" si="96">IF(T148&lt;&gt;"",T148,"")</f>
        <v/>
      </c>
      <c r="AC148" s="12" t="str">
        <f t="shared" ref="AC148:AC149" si="97">IF(U148&lt;&gt;"",U148,"")</f>
        <v/>
      </c>
      <c r="AD148" s="12" t="str">
        <f t="shared" ref="AD148:AD149" si="98">IF(F148&lt;&gt;"","BE","")</f>
        <v>BE</v>
      </c>
      <c r="AH148" s="4" t="str">
        <f t="shared" si="86"/>
        <v>TRUE</v>
      </c>
      <c r="AJ148" s="5">
        <f ca="1">_xlfn.IFNA(VLOOKUP(M148,Beschikbaarheid!C:I,6,FALSE),"")</f>
        <v>0.22916666666666666</v>
      </c>
      <c r="AK148" s="5">
        <f ca="1">_xlfn.IFNA(IF(VLOOKUP(M148,Beschikbaarheid!C:I,7,FALSE)=0,AJ148,VLOOKUP(M148,Beschikbaarheid!C:I,7,FALSE)),"")</f>
        <v>0.27083333333333331</v>
      </c>
      <c r="AL148" s="15" t="str">
        <f>_xlfn.IFNA(IF(VLOOKUP(M148,Table1[[Driver]:[Einde tijd]],8,FALSE)&lt;&gt;"",VLOOKUP(M148,Table1[[Driver]:[Einde tijd]],8,FALSE),""),"")</f>
        <v/>
      </c>
      <c r="AN148" s="6">
        <f>IF(M148&lt;&gt;"",IF(AL148&lt;&gt;"","",VLOOKUP(M148,'Driver sheet'!A:K,10,FALSE)),"")</f>
        <v>0.47916666666666669</v>
      </c>
      <c r="AO148" s="12" t="b">
        <f>IF(VLOOKUP(B148,Beschikbaarheid!B:N,13,FALSE)="ja",TRUE,FALSE)</f>
        <v>1</v>
      </c>
      <c r="AP148" s="8">
        <f t="shared" si="87"/>
        <v>0.33333333333333331</v>
      </c>
      <c r="AR148" s="12">
        <f t="shared" si="88"/>
        <v>30.73</v>
      </c>
      <c r="BE148" s="1">
        <f>_xlfn.IFNA(IF(VLOOKUP(M148,Beschikbaarheid!C:L,10,FALSE)&lt;&gt;"",Beschikbaarheid!$P$12-0.75/24,Beschikbaarheid!$P$12),1/24)</f>
        <v>4.1666666666666664E-2</v>
      </c>
      <c r="BF148" s="1">
        <f>Beschikbaarheid!$P$13</f>
        <v>2.0833333333333332E-2</v>
      </c>
      <c r="BG148" s="1">
        <f>Beschikbaarheid!$P$15</f>
        <v>4.1666666666666664E-2</v>
      </c>
      <c r="BJ148" s="12">
        <f t="shared" si="59"/>
        <v>2</v>
      </c>
      <c r="BO148" s="12">
        <v>250</v>
      </c>
      <c r="BP148" s="12">
        <v>100</v>
      </c>
      <c r="BV148" s="12">
        <f>_xlfn.IFNA(IF(VLOOKUP(M148,'Driver sheet'!A:I,9,FALSE)&lt;&gt;"",1+(VLOOKUP(M148,'Driver sheet'!A:I,9,FALSE)-3)*Beschikbaarheid!$P$18,1),"")</f>
        <v>1</v>
      </c>
      <c r="BW148" s="12">
        <f t="shared" si="60"/>
        <v>1</v>
      </c>
      <c r="CG148" s="12" t="s">
        <v>344</v>
      </c>
      <c r="CH148" s="12" t="s">
        <v>344</v>
      </c>
      <c r="CI148" s="1">
        <v>4.1666666666666664E-2</v>
      </c>
      <c r="CN148" s="12" t="s">
        <v>464</v>
      </c>
      <c r="CO148" s="12">
        <v>2440</v>
      </c>
      <c r="CP148" s="12" t="s">
        <v>465</v>
      </c>
      <c r="CQ148" s="12" t="s">
        <v>466</v>
      </c>
      <c r="CR148" s="12" t="s">
        <v>344</v>
      </c>
      <c r="DC148" s="12" t="s">
        <v>86</v>
      </c>
    </row>
    <row r="149" spans="1:107" x14ac:dyDescent="0.25">
      <c r="A149" s="18" t="str">
        <f>IF(B149&lt;&gt;"",_xlfn.IFNA(IF(VLOOKUP(B149,Beschikbaarheid!B:K,10,FALSE)=1,"TRUE","FALSE"),""),"")</f>
        <v>FALSE</v>
      </c>
      <c r="B149" s="10" t="s">
        <v>523</v>
      </c>
      <c r="C149" s="10"/>
      <c r="D149" s="3">
        <v>2.4</v>
      </c>
      <c r="E149" s="3">
        <v>766</v>
      </c>
      <c r="F149" s="10" t="str">
        <f ca="1">_xlfn.IFNA(IF(VLOOKUP(B149,Beschikbaarheid!B:M,12,FALSE)&lt;&gt;"",VLOOKUP(B149,Beschikbaarheid!B:M,12,FALSE),""),"")</f>
        <v>DL TRITON</v>
      </c>
      <c r="G149" s="4" t="str">
        <f ca="1">1&amp;"-"&amp;F149</f>
        <v>1-DL TRITON</v>
      </c>
      <c r="H149" s="9">
        <v>0.69699999999999995</v>
      </c>
      <c r="J149" s="9">
        <v>28.45</v>
      </c>
      <c r="K149" s="66" t="s">
        <v>410</v>
      </c>
      <c r="L149" s="9" t="s">
        <v>238</v>
      </c>
      <c r="M149" s="12" t="str">
        <f>_xlfn.IFNA(VLOOKUP(B149,Beschikbaarheid!B:C,2,FALSE)&amp;"","")</f>
        <v>VIVIER GAETAN</v>
      </c>
      <c r="N149" s="4" t="str">
        <f>_xlfn.IFNA(IF(VLOOKUP(M149,'Driver sheet'!A:F,6,FALSE)&lt;&gt;0,VLOOKUP(M149,'Driver sheet'!A:F,6,FALSE),""),"")</f>
        <v/>
      </c>
      <c r="O149" s="12">
        <f ca="1">IF(M149&lt;&gt;"",
    IF(OR(B149="1UHJ811", B149="1CYK509", B149="1UHL902"),
        999,
        _xlfn.IFNA(IF(VLOOKUP(M149, Beschikbaarheid!C:F, 4, FALSE)="ADR", 25000, 999), 999)
    ),
"")</f>
        <v>999</v>
      </c>
      <c r="R149" s="12" t="str">
        <f t="shared" ca="1" si="54"/>
        <v>DL TRITON</v>
      </c>
      <c r="S149" s="7" t="str">
        <f t="shared" ref="S149:S154" ca="1" si="99">IF(F149="DL GEEL","HAGELBERG 12",IF(F149="DL TRITON","SCHOONDONKWEG 6",IF(F149="DL JUMET","ZONING INDUSTRIEL 2IEME RUE","")))</f>
        <v>SCHOONDONKWEG 6</v>
      </c>
      <c r="T149" s="12" t="str">
        <f t="shared" ca="1" si="75"/>
        <v>WILLEBROEK</v>
      </c>
      <c r="U149" s="12" t="str">
        <f t="shared" ca="1" si="89"/>
        <v>2830</v>
      </c>
      <c r="V149" s="12" t="str">
        <f t="shared" ca="1" si="90"/>
        <v>BE</v>
      </c>
      <c r="W149" s="12" t="str">
        <f t="shared" ca="1" si="91"/>
        <v>SCHOONDONKWEG 6</v>
      </c>
      <c r="X149" s="4" t="str">
        <f t="shared" si="92"/>
        <v>TRUE</v>
      </c>
      <c r="Y149" s="12" t="str">
        <f t="shared" ca="1" si="93"/>
        <v>DL TRITON</v>
      </c>
      <c r="Z149" s="12" t="str">
        <f t="shared" ca="1" si="94"/>
        <v>DL TRITON</v>
      </c>
      <c r="AA149" s="12" t="str">
        <f t="shared" ca="1" si="95"/>
        <v>SCHOONDONKWEG 6</v>
      </c>
      <c r="AB149" s="12" t="str">
        <f t="shared" ca="1" si="96"/>
        <v>WILLEBROEK</v>
      </c>
      <c r="AC149" s="12" t="str">
        <f t="shared" ca="1" si="97"/>
        <v>2830</v>
      </c>
      <c r="AD149" s="12" t="str">
        <f t="shared" ca="1" si="98"/>
        <v>BE</v>
      </c>
      <c r="AH149" s="4" t="str">
        <f t="shared" si="86"/>
        <v>TRUE</v>
      </c>
      <c r="AJ149" s="5">
        <f ca="1">_xlfn.IFNA(VLOOKUP(M149,Beschikbaarheid!C:I,6,FALSE),"")</f>
        <v>0.25</v>
      </c>
      <c r="AK149" s="5">
        <f ca="1">_xlfn.IFNA(IF(VLOOKUP(M149,Beschikbaarheid!C:I,7,FALSE)=0,AJ149,VLOOKUP(M149,Beschikbaarheid!C:I,7,FALSE)),"")</f>
        <v>0.25</v>
      </c>
      <c r="AL149" s="15" t="str">
        <f>_xlfn.IFNA(IF(VLOOKUP(M149,Table1[[Driver]:[Einde tijd]],8,FALSE)&lt;&gt;"",VLOOKUP(M149,Table1[[Driver]:[Einde tijd]],8,FALSE),""),"")</f>
        <v/>
      </c>
      <c r="AN149" s="6">
        <f>IF(M149&lt;&gt;"",IF(AL149&lt;&gt;"","",VLOOKUP(M149,'Driver sheet'!A:K,10,FALSE)),"")</f>
        <v>0.47916666666666669</v>
      </c>
      <c r="AO149" s="12" t="b">
        <f>IF(VLOOKUP(B149,Beschikbaarheid!B:N,13,FALSE)="ja",TRUE,FALSE)</f>
        <v>1</v>
      </c>
      <c r="AP149" s="8">
        <f t="shared" si="87"/>
        <v>0.33333333333333331</v>
      </c>
      <c r="AR149" s="12">
        <f t="shared" si="88"/>
        <v>28.45</v>
      </c>
      <c r="BE149" s="1">
        <f>_xlfn.IFNA(IF(VLOOKUP(M149,Beschikbaarheid!C:L,10,FALSE)&lt;&gt;"",Beschikbaarheid!$P$12-0.75/24,Beschikbaarheid!$P$12),1/24)</f>
        <v>4.1666666666666664E-2</v>
      </c>
      <c r="BF149" s="1">
        <f>Beschikbaarheid!$P$13</f>
        <v>2.0833333333333332E-2</v>
      </c>
      <c r="BG149" s="1">
        <f>Beschikbaarheid!$P$15</f>
        <v>4.1666666666666664E-2</v>
      </c>
      <c r="BJ149" s="12">
        <f t="shared" ca="1" si="59"/>
        <v>1</v>
      </c>
      <c r="BO149" s="7">
        <v>250</v>
      </c>
      <c r="BP149" s="7">
        <v>100</v>
      </c>
      <c r="BV149" s="12">
        <f>_xlfn.IFNA(IF(VLOOKUP(M149,'Driver sheet'!A:I,9,FALSE)&lt;&gt;"",1+(VLOOKUP(M149,'Driver sheet'!A:I,9,FALSE)-3)*Beschikbaarheid!$P$18,1),"")</f>
        <v>1.25</v>
      </c>
      <c r="BW149" s="12">
        <f t="shared" si="60"/>
        <v>1.25</v>
      </c>
      <c r="DC149" s="12" t="s">
        <v>239</v>
      </c>
    </row>
    <row r="150" spans="1:107" x14ac:dyDescent="0.25">
      <c r="A150" s="18" t="str">
        <f>IF(B150&lt;&gt;"",_xlfn.IFNA(IF(VLOOKUP(B150,Beschikbaarheid!B:K,10,FALSE)=1,"TRUE","FALSE"),""),"")</f>
        <v>FALSE</v>
      </c>
      <c r="B150" s="10" t="s">
        <v>531</v>
      </c>
      <c r="C150" s="10"/>
      <c r="D150" s="66">
        <v>7.6</v>
      </c>
      <c r="E150" s="66">
        <v>6500</v>
      </c>
      <c r="F150" s="10" t="str">
        <f ca="1">_xlfn.IFNA(IF(VLOOKUP(B150,Beschikbaarheid!B:M,12,FALSE)&lt;&gt;"",VLOOKUP(B150,Beschikbaarheid!B:M,12,FALSE),""),"")</f>
        <v>DL TRITON</v>
      </c>
      <c r="G150" s="4" t="str">
        <f ca="1">4&amp;"-"&amp;F150</f>
        <v>4-DL TRITON</v>
      </c>
      <c r="H150" s="9">
        <v>1.1060000000000001</v>
      </c>
      <c r="I150" s="12"/>
      <c r="J150" s="9">
        <v>30.73</v>
      </c>
      <c r="K150" s="66" t="s">
        <v>410</v>
      </c>
      <c r="L150" s="9" t="s">
        <v>532</v>
      </c>
      <c r="M150" s="12" t="str">
        <f>_xlfn.IFNA(VLOOKUP(B150,Beschikbaarheid!B:C,2,FALSE)&amp;"","")</f>
        <v>AKHIMIEM GODWIN</v>
      </c>
      <c r="N150" s="4" t="str">
        <f>_xlfn.IFNA(IF(VLOOKUP(M150,'Driver sheet'!A:F,6,FALSE)&lt;&gt;0,VLOOKUP(M150,'Driver sheet'!A:F,6,FALSE),""),"")</f>
        <v/>
      </c>
      <c r="O150" s="12">
        <f ca="1">IF(M150&lt;&gt;"",
    IF(OR(B150="1UHJ811", B150="1CYK509", B150="1UHL902"),
        999,
        _xlfn.IFNA(IF(VLOOKUP(M150, Beschikbaarheid!C:F, 4, FALSE)="ADR", 25000, 999), 999)
    ),
"")</f>
        <v>999</v>
      </c>
      <c r="P150" s="12"/>
      <c r="Q150" s="12"/>
      <c r="R150" s="12" t="str">
        <f t="shared" ref="R150" ca="1" si="100">IF(F150&lt;&gt;"",F150,"")</f>
        <v>DL TRITON</v>
      </c>
      <c r="S150" s="12" t="str">
        <f t="shared" ca="1" si="99"/>
        <v>SCHOONDONKWEG 6</v>
      </c>
      <c r="T150" s="12" t="str">
        <f t="shared" ref="T150" ca="1" si="101">IF(F150="DL GEEL","OLEN",IF(F150="DL TRITON","WILLEBROEK",IF(F150="DL JUMET","JUMET","")))</f>
        <v>WILLEBROEK</v>
      </c>
      <c r="U150" s="12" t="str">
        <f t="shared" ref="U150" ca="1" si="102">IF(F150="DL GEEL","2440",IF(F150="DL TRITON","2830",IF(F150="DL JUMET","6040","")))</f>
        <v>2830</v>
      </c>
      <c r="V150" s="12" t="str">
        <f t="shared" ref="V150" ca="1" si="103">IF(F150&lt;&gt;"","BE","")</f>
        <v>BE</v>
      </c>
      <c r="W150" s="12" t="str">
        <f t="shared" ref="W150" ca="1" si="104">IF(S150&lt;&gt;"",S150,"")</f>
        <v>SCHOONDONKWEG 6</v>
      </c>
      <c r="X150" s="4" t="str">
        <f t="shared" ref="X150" si="105">IF(B150&lt;&gt;"","TRUE","")</f>
        <v>TRUE</v>
      </c>
      <c r="Y150" s="12" t="str">
        <f t="shared" ref="Y150" ca="1" si="106">IF(F150&lt;&gt;"",F150,"")</f>
        <v>DL TRITON</v>
      </c>
      <c r="Z150" s="12" t="str">
        <f t="shared" ref="Z150" ca="1" si="107">IF(F150&lt;&gt;"",F150,"")</f>
        <v>DL TRITON</v>
      </c>
      <c r="AA150" s="12" t="str">
        <f t="shared" ref="AA150" ca="1" si="108">IF(S150&lt;&gt;"",S150,"")</f>
        <v>SCHOONDONKWEG 6</v>
      </c>
      <c r="AB150" s="12" t="str">
        <f t="shared" ref="AB150" ca="1" si="109">IF(T150&lt;&gt;"",T150,"")</f>
        <v>WILLEBROEK</v>
      </c>
      <c r="AC150" s="12" t="str">
        <f t="shared" ref="AC150" ca="1" si="110">IF(U150&lt;&gt;"",U150,"")</f>
        <v>2830</v>
      </c>
      <c r="AD150" s="12" t="str">
        <f t="shared" ref="AD150" ca="1" si="111">IF(F150&lt;&gt;"","BE","")</f>
        <v>BE</v>
      </c>
      <c r="AH150" s="4" t="str">
        <f t="shared" si="86"/>
        <v>TRUE</v>
      </c>
      <c r="AJ150" s="5">
        <f ca="1">_xlfn.IFNA(VLOOKUP(M150,Beschikbaarheid!C:I,6,FALSE),"")</f>
        <v>0</v>
      </c>
      <c r="AK150" s="5">
        <f ca="1">_xlfn.IFNA(IF(VLOOKUP(M150,Beschikbaarheid!C:I,7,FALSE)=0,AJ150,VLOOKUP(M150,Beschikbaarheid!C:I,7,FALSE)),"")</f>
        <v>0</v>
      </c>
      <c r="AL150" s="15" t="str">
        <f>_xlfn.IFNA(IF(VLOOKUP(M150,Table1[[Driver]:[Einde tijd]],8,FALSE)&lt;&gt;"",VLOOKUP(M150,Table1[[Driver]:[Einde tijd]],8,FALSE),""),"")</f>
        <v/>
      </c>
      <c r="AM150" s="12"/>
      <c r="AN150" s="6">
        <f>IF(M150&lt;&gt;"",IF(AL150&lt;&gt;"","",VLOOKUP(M150,'Driver sheet'!A:K,10,FALSE)),"")</f>
        <v>0.47916666666666669</v>
      </c>
      <c r="AO150" s="12" t="b">
        <f>IF(VLOOKUP(B150,Beschikbaarheid!B:N,13,FALSE)="ja",TRUE,FALSE)</f>
        <v>1</v>
      </c>
      <c r="AP150" s="8">
        <f t="shared" ref="AP150" si="112">IF(AO150=TRUE,TIME(8,0,0),"")</f>
        <v>0.33333333333333331</v>
      </c>
      <c r="AR150" s="12">
        <f t="shared" si="88"/>
        <v>30.73</v>
      </c>
      <c r="BE150" s="1">
        <f>_xlfn.IFNA(IF(VLOOKUP(M150,Beschikbaarheid!C:L,10,FALSE)&lt;&gt;"",Beschikbaarheid!$P$12-0.75/24,Beschikbaarheid!$P$12),1/24)</f>
        <v>4.1666666666666664E-2</v>
      </c>
      <c r="BF150" s="1">
        <f>Beschikbaarheid!$P$13</f>
        <v>2.0833333333333332E-2</v>
      </c>
      <c r="BG150" s="1">
        <f>Beschikbaarheid!$P$15</f>
        <v>4.1666666666666664E-2</v>
      </c>
      <c r="BH150" s="12"/>
      <c r="BI150" s="12"/>
      <c r="BJ150" s="12">
        <f t="shared" ref="BJ150" ca="1" si="113">IF(F150="DL TRITON",1,2)</f>
        <v>1</v>
      </c>
      <c r="BO150" s="12">
        <v>250</v>
      </c>
      <c r="BP150" s="12">
        <v>100</v>
      </c>
      <c r="BV150" s="12">
        <f>_xlfn.IFNA(IF(VLOOKUP(M150,'Driver sheet'!A:I,9,FALSE)&lt;&gt;"",1+(VLOOKUP(M150,'Driver sheet'!A:I,9,FALSE)-3)*Beschikbaarheid!$P$18,1),"")</f>
        <v>0.9</v>
      </c>
      <c r="BW150" s="12">
        <f t="shared" si="60"/>
        <v>0.9</v>
      </c>
      <c r="DC150" s="12" t="s">
        <v>86</v>
      </c>
    </row>
    <row r="151" spans="1:107" x14ac:dyDescent="0.25">
      <c r="A151" s="18" t="str">
        <f>IF(B151&lt;&gt;"",_xlfn.IFNA(IF(VLOOKUP(B151,Beschikbaarheid!B:K,10,FALSE)=1,"TRUE","FALSE"),""),"")</f>
        <v>FALSE</v>
      </c>
      <c r="B151" s="10" t="s">
        <v>533</v>
      </c>
      <c r="C151" s="10"/>
      <c r="D151" s="66">
        <v>7.6</v>
      </c>
      <c r="E151" s="66">
        <v>6500</v>
      </c>
      <c r="F151" s="10" t="str">
        <f ca="1">_xlfn.IFNA(IF(VLOOKUP(B151,Beschikbaarheid!B:M,12,FALSE)&lt;&gt;"",VLOOKUP(B151,Beschikbaarheid!B:M,12,FALSE),""),"")</f>
        <v>DL TRITON</v>
      </c>
      <c r="G151" s="4" t="str">
        <f ca="1">4&amp;"-"&amp;F151</f>
        <v>4-DL TRITON</v>
      </c>
      <c r="H151" s="9">
        <v>1.1060000000000001</v>
      </c>
      <c r="I151" s="12"/>
      <c r="J151" s="9">
        <v>30.73</v>
      </c>
      <c r="K151" s="66" t="s">
        <v>410</v>
      </c>
      <c r="L151" s="9" t="s">
        <v>532</v>
      </c>
      <c r="M151" s="12" t="str">
        <f>_xlfn.IFNA(VLOOKUP(B151,Beschikbaarheid!B:C,2,FALSE)&amp;"","")</f>
        <v>EL FARI YOUSSEF</v>
      </c>
      <c r="N151" s="4" t="str">
        <f>_xlfn.IFNA(IF(VLOOKUP(M151,'Driver sheet'!A:F,6,FALSE)&lt;&gt;0,VLOOKUP(M151,'Driver sheet'!A:F,6,FALSE),""),"")</f>
        <v/>
      </c>
      <c r="O151" s="12">
        <f ca="1">IF(M151&lt;&gt;"",
    IF(OR(B151="1UHJ811", B151="1CYK509", B151="1UHL902"),
        999,
        _xlfn.IFNA(IF(VLOOKUP(M151, Beschikbaarheid!C:F, 4, FALSE)="ADR", 25000, 999), 999)
    ),
"")</f>
        <v>999</v>
      </c>
      <c r="R151" s="12" t="str">
        <f t="shared" ref="R151" ca="1" si="114">IF(F151&lt;&gt;"",F151,"")</f>
        <v>DL TRITON</v>
      </c>
      <c r="S151" s="12" t="str">
        <f t="shared" ca="1" si="99"/>
        <v>SCHOONDONKWEG 6</v>
      </c>
      <c r="T151" s="12" t="str">
        <f t="shared" ref="T151" ca="1" si="115">IF(F151="DL GEEL","OLEN",IF(F151="DL TRITON","WILLEBROEK",IF(F151="DL JUMET","JUMET","")))</f>
        <v>WILLEBROEK</v>
      </c>
      <c r="U151" s="12" t="str">
        <f t="shared" ref="U151" ca="1" si="116">IF(F151="DL GEEL","2440",IF(F151="DL TRITON","2830",IF(F151="DL JUMET","6040","")))</f>
        <v>2830</v>
      </c>
      <c r="V151" s="12" t="str">
        <f t="shared" ref="V151" ca="1" si="117">IF(F151&lt;&gt;"","BE","")</f>
        <v>BE</v>
      </c>
      <c r="W151" s="12" t="str">
        <f t="shared" ref="W151" ca="1" si="118">IF(S151&lt;&gt;"",S151,"")</f>
        <v>SCHOONDONKWEG 6</v>
      </c>
      <c r="X151" s="4" t="str">
        <f t="shared" ref="X151" si="119">IF(B151&lt;&gt;"","TRUE","")</f>
        <v>TRUE</v>
      </c>
      <c r="Y151" s="12" t="str">
        <f t="shared" ref="Y151" ca="1" si="120">IF(F151&lt;&gt;"",F151,"")</f>
        <v>DL TRITON</v>
      </c>
      <c r="Z151" s="12" t="str">
        <f t="shared" ref="Z151" ca="1" si="121">IF(F151&lt;&gt;"",F151,"")</f>
        <v>DL TRITON</v>
      </c>
      <c r="AA151" s="12" t="str">
        <f t="shared" ref="AA151" ca="1" si="122">IF(S151&lt;&gt;"",S151,"")</f>
        <v>SCHOONDONKWEG 6</v>
      </c>
      <c r="AB151" s="12" t="str">
        <f t="shared" ref="AB151" ca="1" si="123">IF(T151&lt;&gt;"",T151,"")</f>
        <v>WILLEBROEK</v>
      </c>
      <c r="AC151" s="12" t="str">
        <f t="shared" ref="AC151" ca="1" si="124">IF(U151&lt;&gt;"",U151,"")</f>
        <v>2830</v>
      </c>
      <c r="AD151" s="12" t="str">
        <f t="shared" ref="AD151" ca="1" si="125">IF(F151&lt;&gt;"","BE","")</f>
        <v>BE</v>
      </c>
      <c r="AH151" s="4" t="str">
        <f t="shared" si="86"/>
        <v>TRUE</v>
      </c>
      <c r="AJ151" s="5">
        <f ca="1">_xlfn.IFNA(VLOOKUP(M151,Beschikbaarheid!C:I,6,FALSE),"")</f>
        <v>0.29166666666666669</v>
      </c>
      <c r="AK151" s="5">
        <f ca="1">_xlfn.IFNA(IF(VLOOKUP(M151,Beschikbaarheid!C:I,7,FALSE)=0,AJ151,VLOOKUP(M151,Beschikbaarheid!C:I,7,FALSE)),"")</f>
        <v>0.29166666666666669</v>
      </c>
      <c r="AN151" s="6">
        <f>IF(M151&lt;&gt;"",IF(AL151&lt;&gt;"","",VLOOKUP(M151,'Driver sheet'!A:K,10,FALSE)),"")</f>
        <v>0.47916666666666669</v>
      </c>
      <c r="AO151" s="12" t="b">
        <f>IF(VLOOKUP(B151,Beschikbaarheid!B:N,13,FALSE)="ja",TRUE,FALSE)</f>
        <v>1</v>
      </c>
      <c r="AP151" s="8">
        <f t="shared" ref="AP151" si="126">IF(AO151=TRUE,TIME(8,0,0),"")</f>
        <v>0.33333333333333331</v>
      </c>
      <c r="AR151" s="12">
        <f t="shared" si="88"/>
        <v>30.73</v>
      </c>
      <c r="BE151" s="1">
        <f>_xlfn.IFNA(IF(VLOOKUP(M151,Beschikbaarheid!C:L,10,FALSE)&lt;&gt;"",Beschikbaarheid!$P$12-0.75/24,Beschikbaarheid!$P$12),1/24)</f>
        <v>4.1666666666666664E-2</v>
      </c>
      <c r="BF151" s="1">
        <f>Beschikbaarheid!$P$13</f>
        <v>2.0833333333333332E-2</v>
      </c>
      <c r="BG151" s="1">
        <f>Beschikbaarheid!$P$15</f>
        <v>4.1666666666666664E-2</v>
      </c>
      <c r="BH151" s="12"/>
      <c r="BI151" s="12"/>
      <c r="BJ151" s="12">
        <f t="shared" ref="BJ151" ca="1" si="127">IF(F151="DL TRITON",1,2)</f>
        <v>1</v>
      </c>
      <c r="BO151" s="12">
        <v>250</v>
      </c>
      <c r="BP151" s="12">
        <v>100</v>
      </c>
      <c r="BQ151" s="12"/>
      <c r="BR151" s="12"/>
      <c r="BS151" s="12"/>
      <c r="BT151" s="12"/>
      <c r="BU151" s="12"/>
      <c r="BV151" s="12">
        <f>_xlfn.IFNA(IF(VLOOKUP(M151,'Driver sheet'!A:I,9,FALSE)&lt;&gt;"",1+(VLOOKUP(M151,'Driver sheet'!A:I,9,FALSE)-3)*Beschikbaarheid!$P$18,1),"")</f>
        <v>1</v>
      </c>
      <c r="BW151" s="12">
        <f t="shared" si="60"/>
        <v>1</v>
      </c>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t="s">
        <v>86</v>
      </c>
    </row>
    <row r="152" spans="1:107" x14ac:dyDescent="0.25">
      <c r="A152" s="18" t="str">
        <f>IF(B152&lt;&gt;"",_xlfn.IFNA(IF(VLOOKUP(B152,Beschikbaarheid!B:K,10,FALSE)=1,"TRUE","FALSE"),""),"")</f>
        <v>FALSE</v>
      </c>
      <c r="B152" s="10" t="s">
        <v>536</v>
      </c>
      <c r="C152" s="10"/>
      <c r="D152" s="66">
        <v>7.6</v>
      </c>
      <c r="E152" s="66">
        <v>6500</v>
      </c>
      <c r="F152" s="10" t="str">
        <f ca="1">_xlfn.IFNA(IF(VLOOKUP(B152,Beschikbaarheid!B:M,12,FALSE)&lt;&gt;"",VLOOKUP(B152,Beschikbaarheid!B:M,12,FALSE),""),"")</f>
        <v>DL TRITON</v>
      </c>
      <c r="G152" s="4" t="str">
        <f ca="1">4&amp;"-"&amp;F152</f>
        <v>4-DL TRITON</v>
      </c>
      <c r="H152" s="9">
        <v>1.1060000000000001</v>
      </c>
      <c r="I152" s="12"/>
      <c r="J152" s="9">
        <v>30.73</v>
      </c>
      <c r="K152" s="66" t="s">
        <v>410</v>
      </c>
      <c r="L152" s="9" t="s">
        <v>532</v>
      </c>
      <c r="M152" s="12" t="str">
        <f>_xlfn.IFNA(VLOOKUP(B152,Beschikbaarheid!B:C,2,FALSE)&amp;"","")</f>
        <v>VAN DEN BRANDE DAVY</v>
      </c>
      <c r="N152" s="4" t="str">
        <f>_xlfn.IFNA(IF(VLOOKUP(M152,'Driver sheet'!A:F,6,FALSE)&lt;&gt;0,VLOOKUP(M152,'Driver sheet'!A:F,6,FALSE),""),"")</f>
        <v/>
      </c>
      <c r="O152" s="12">
        <f ca="1">IF(M152&lt;&gt;"",
    IF(OR(B152="1UHJ811", B152="1CYK509", B152="1UHL902"),
        999,
        _xlfn.IFNA(IF(VLOOKUP(M152, Beschikbaarheid!C:F, 4, FALSE)="ADR", 25000, 999), 999)
    ),
"")</f>
        <v>999</v>
      </c>
      <c r="R152" s="12" t="str">
        <f t="shared" ref="R152" ca="1" si="128">IF(F152&lt;&gt;"",F152,"")</f>
        <v>DL TRITON</v>
      </c>
      <c r="S152" s="12" t="str">
        <f t="shared" ca="1" si="99"/>
        <v>SCHOONDONKWEG 6</v>
      </c>
      <c r="T152" s="12" t="str">
        <f t="shared" ref="T152" ca="1" si="129">IF(F152="DL GEEL","OLEN",IF(F152="DL TRITON","WILLEBROEK",IF(F152="DL JUMET","JUMET","")))</f>
        <v>WILLEBROEK</v>
      </c>
      <c r="U152" s="12" t="str">
        <f t="shared" ref="U152" ca="1" si="130">IF(F152="DL GEEL","2440",IF(F152="DL TRITON","2830",IF(F152="DL JUMET","6040","")))</f>
        <v>2830</v>
      </c>
      <c r="V152" s="12" t="str">
        <f t="shared" ref="V152" ca="1" si="131">IF(F152&lt;&gt;"","BE","")</f>
        <v>BE</v>
      </c>
      <c r="W152" s="12" t="str">
        <f t="shared" ref="W152" ca="1" si="132">IF(S152&lt;&gt;"",S152,"")</f>
        <v>SCHOONDONKWEG 6</v>
      </c>
      <c r="X152" s="4" t="str">
        <f t="shared" ref="X152" si="133">IF(B152&lt;&gt;"","TRUE","")</f>
        <v>TRUE</v>
      </c>
      <c r="Y152" s="12" t="str">
        <f t="shared" ref="Y152" ca="1" si="134">IF(F152&lt;&gt;"",F152,"")</f>
        <v>DL TRITON</v>
      </c>
      <c r="Z152" s="12" t="str">
        <f t="shared" ref="Z152" ca="1" si="135">IF(F152&lt;&gt;"",F152,"")</f>
        <v>DL TRITON</v>
      </c>
      <c r="AA152" s="12" t="str">
        <f t="shared" ref="AA152" ca="1" si="136">IF(S152&lt;&gt;"",S152,"")</f>
        <v>SCHOONDONKWEG 6</v>
      </c>
      <c r="AB152" s="12" t="str">
        <f t="shared" ref="AB152" ca="1" si="137">IF(T152&lt;&gt;"",T152,"")</f>
        <v>WILLEBROEK</v>
      </c>
      <c r="AC152" s="12" t="str">
        <f t="shared" ref="AC152" ca="1" si="138">IF(U152&lt;&gt;"",U152,"")</f>
        <v>2830</v>
      </c>
      <c r="AD152" s="12" t="str">
        <f t="shared" ref="AD152" ca="1" si="139">IF(F152&lt;&gt;"","BE","")</f>
        <v>BE</v>
      </c>
      <c r="AE152" s="12"/>
      <c r="AF152" s="12"/>
      <c r="AG152" s="12"/>
      <c r="AH152" s="4" t="str">
        <f t="shared" ref="AH152" si="140">IF(B152&lt;&gt;"","TRUE","")</f>
        <v>TRUE</v>
      </c>
      <c r="AI152" s="12"/>
      <c r="AJ152" s="5">
        <f ca="1">_xlfn.IFNA(VLOOKUP(M152,Beschikbaarheid!C:I,6,FALSE),"")</f>
        <v>0.27083333333333331</v>
      </c>
      <c r="AK152" s="5">
        <f ca="1">_xlfn.IFNA(IF(VLOOKUP(M152,Beschikbaarheid!C:I,7,FALSE)=0,AJ152,VLOOKUP(M152,Beschikbaarheid!C:I,7,FALSE)),"")</f>
        <v>0.27083333333333331</v>
      </c>
      <c r="AL152" s="12"/>
      <c r="AM152" s="12"/>
      <c r="AN152" s="6">
        <f>IF(M152&lt;&gt;"",IF(AL152&lt;&gt;"","",VLOOKUP(M152,'Driver sheet'!A:K,10,FALSE)),"")</f>
        <v>0.47916666666666669</v>
      </c>
      <c r="AO152" s="12" t="b">
        <f>IF(VLOOKUP(B152,Beschikbaarheid!B:N,13,FALSE)="ja",TRUE,FALSE)</f>
        <v>1</v>
      </c>
      <c r="AP152" s="8">
        <f t="shared" ref="AP152" si="141">IF(AO152=TRUE,TIME(8,0,0),"")</f>
        <v>0.33333333333333331</v>
      </c>
      <c r="AQ152" s="12"/>
      <c r="AR152" s="12">
        <f t="shared" ref="AR152" si="142">IF(AO152=TRUE,J152,"")</f>
        <v>30.73</v>
      </c>
      <c r="AS152" s="12"/>
      <c r="AT152" s="12"/>
      <c r="AU152" s="12"/>
      <c r="AV152" s="12"/>
      <c r="AW152" s="12"/>
      <c r="AX152" s="12"/>
      <c r="AY152" s="12"/>
      <c r="AZ152" s="12"/>
      <c r="BA152" s="12"/>
      <c r="BB152" s="12"/>
      <c r="BC152" s="12"/>
      <c r="BD152" s="12"/>
      <c r="BE152" s="1">
        <f>_xlfn.IFNA(IF(VLOOKUP(M152,Beschikbaarheid!C:L,10,FALSE)&lt;&gt;"",Beschikbaarheid!$P$12-0.75/24,Beschikbaarheid!$P$12),1/24)</f>
        <v>4.1666666666666664E-2</v>
      </c>
      <c r="BF152" s="1">
        <f>Beschikbaarheid!$P$13</f>
        <v>2.0833333333333332E-2</v>
      </c>
      <c r="BG152" s="1">
        <f>Beschikbaarheid!$P$15</f>
        <v>4.1666666666666664E-2</v>
      </c>
      <c r="BH152" s="12"/>
      <c r="BI152" s="12"/>
      <c r="BJ152" s="12">
        <f t="shared" ref="BJ152" ca="1" si="143">IF(F152="DL TRITON",1,2)</f>
        <v>1</v>
      </c>
      <c r="BK152" s="12"/>
      <c r="BL152" s="12"/>
      <c r="BM152" s="12"/>
      <c r="BN152" s="12"/>
      <c r="BO152" s="12">
        <v>250</v>
      </c>
      <c r="BP152" s="12">
        <v>100</v>
      </c>
      <c r="BQ152" s="12"/>
      <c r="BR152" s="12"/>
      <c r="BS152" s="12"/>
      <c r="BT152" s="12"/>
      <c r="BU152" s="12"/>
      <c r="BV152" s="12">
        <f>_xlfn.IFNA(IF(VLOOKUP(M152,'Driver sheet'!A:I,9,FALSE)&lt;&gt;"",1+(VLOOKUP(M152,'Driver sheet'!A:I,9,FALSE)-3)*Beschikbaarheid!$P$18,1),"")</f>
        <v>1</v>
      </c>
      <c r="BW152" s="12">
        <f t="shared" si="60"/>
        <v>1</v>
      </c>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t="s">
        <v>86</v>
      </c>
    </row>
    <row r="153" spans="1:107" x14ac:dyDescent="0.25">
      <c r="A153" s="18" t="str">
        <f>IF(B153&lt;&gt;"",_xlfn.IFNA(IF(VLOOKUP(B153,Beschikbaarheid!B:K,10,FALSE)=1,"TRUE","FALSE"),""),"")</f>
        <v>FALSE</v>
      </c>
      <c r="B153" s="10" t="s">
        <v>537</v>
      </c>
      <c r="C153" s="10"/>
      <c r="D153" s="66">
        <v>7.6</v>
      </c>
      <c r="E153" s="66">
        <v>6500</v>
      </c>
      <c r="F153" s="10" t="str">
        <f ca="1">_xlfn.IFNA(IF(VLOOKUP(B153,Beschikbaarheid!B:M,12,FALSE)&lt;&gt;"",VLOOKUP(B153,Beschikbaarheid!B:M,12,FALSE),""),"")</f>
        <v>DL TRITON</v>
      </c>
      <c r="G153" s="4" t="str">
        <f ca="1">4&amp;"-"&amp;F153</f>
        <v>4-DL TRITON</v>
      </c>
      <c r="H153" s="9">
        <v>1.1060000000000001</v>
      </c>
      <c r="I153" s="12"/>
      <c r="J153" s="9">
        <v>30.73</v>
      </c>
      <c r="K153" s="66" t="s">
        <v>410</v>
      </c>
      <c r="L153" s="9" t="s">
        <v>532</v>
      </c>
      <c r="M153" s="12" t="str">
        <f>_xlfn.IFNA(VLOOKUP(B153,Beschikbaarheid!B:C,2,FALSE)&amp;"","")</f>
        <v>EL AMRANI ABDELLMATIF</v>
      </c>
      <c r="N153" s="4" t="str">
        <f>_xlfn.IFNA(IF(VLOOKUP(M153,'Driver sheet'!A:F,6,FALSE)&lt;&gt;0,VLOOKUP(M153,'Driver sheet'!A:F,6,FALSE),""),"")</f>
        <v/>
      </c>
      <c r="O153" s="12">
        <f ca="1">IF(M153&lt;&gt;"",
    IF(OR(B153="1UHJ811", B153="1CYK509", B153="1UHL902"),
        999,
        _xlfn.IFNA(IF(VLOOKUP(M153, Beschikbaarheid!C:F, 4, FALSE)="ADR", 25000, 999), 999)
    ),
"")</f>
        <v>999</v>
      </c>
      <c r="P153" s="12"/>
      <c r="Q153" s="12"/>
      <c r="R153" s="12" t="str">
        <f t="shared" ref="R153" ca="1" si="144">IF(F153&lt;&gt;"",F153,"")</f>
        <v>DL TRITON</v>
      </c>
      <c r="S153" s="12" t="str">
        <f t="shared" ca="1" si="99"/>
        <v>SCHOONDONKWEG 6</v>
      </c>
      <c r="T153" s="12" t="str">
        <f t="shared" ref="T153" ca="1" si="145">IF(F153="DL GEEL","OLEN",IF(F153="DL TRITON","WILLEBROEK",IF(F153="DL JUMET","JUMET","")))</f>
        <v>WILLEBROEK</v>
      </c>
      <c r="U153" s="12" t="str">
        <f t="shared" ref="U153" ca="1" si="146">IF(F153="DL GEEL","2440",IF(F153="DL TRITON","2830",IF(F153="DL JUMET","6040","")))</f>
        <v>2830</v>
      </c>
      <c r="V153" s="12" t="str">
        <f t="shared" ref="V153" ca="1" si="147">IF(F153&lt;&gt;"","BE","")</f>
        <v>BE</v>
      </c>
      <c r="W153" s="12" t="str">
        <f t="shared" ref="W153" ca="1" si="148">IF(S153&lt;&gt;"",S153,"")</f>
        <v>SCHOONDONKWEG 6</v>
      </c>
      <c r="X153" s="4" t="str">
        <f t="shared" ref="X153" si="149">IF(B153&lt;&gt;"","TRUE","")</f>
        <v>TRUE</v>
      </c>
      <c r="Y153" s="12" t="str">
        <f t="shared" ref="Y153" ca="1" si="150">IF(F153&lt;&gt;"",F153,"")</f>
        <v>DL TRITON</v>
      </c>
      <c r="Z153" s="12" t="str">
        <f t="shared" ref="Z153" ca="1" si="151">IF(F153&lt;&gt;"",F153,"")</f>
        <v>DL TRITON</v>
      </c>
      <c r="AA153" s="12" t="str">
        <f t="shared" ref="AA153" ca="1" si="152">IF(S153&lt;&gt;"",S153,"")</f>
        <v>SCHOONDONKWEG 6</v>
      </c>
      <c r="AB153" s="12" t="str">
        <f t="shared" ref="AB153" ca="1" si="153">IF(T153&lt;&gt;"",T153,"")</f>
        <v>WILLEBROEK</v>
      </c>
      <c r="AC153" s="12" t="str">
        <f t="shared" ref="AC153" ca="1" si="154">IF(U153&lt;&gt;"",U153,"")</f>
        <v>2830</v>
      </c>
      <c r="AD153" s="12" t="str">
        <f t="shared" ref="AD153" ca="1" si="155">IF(F153&lt;&gt;"","BE","")</f>
        <v>BE</v>
      </c>
      <c r="AE153" s="12"/>
      <c r="AF153" s="12"/>
      <c r="AG153" s="12"/>
      <c r="AH153" s="4" t="str">
        <f t="shared" ref="AH153" si="156">IF(B153&lt;&gt;"","TRUE","")</f>
        <v>TRUE</v>
      </c>
      <c r="AI153" s="12"/>
      <c r="AJ153" s="5">
        <f ca="1">_xlfn.IFNA(VLOOKUP(M153,Beschikbaarheid!C:I,6,FALSE),"")</f>
        <v>0.29166666666666669</v>
      </c>
      <c r="AK153" s="5">
        <f ca="1">_xlfn.IFNA(IF(VLOOKUP(M153,Beschikbaarheid!C:I,7,FALSE)=0,AJ153,VLOOKUP(M153,Beschikbaarheid!C:I,7,FALSE)),"")</f>
        <v>0.29166666666666669</v>
      </c>
      <c r="AL153" s="12"/>
      <c r="AM153" s="12"/>
      <c r="AN153" s="6">
        <f>IF(M153&lt;&gt;"",IF(AL153&lt;&gt;"","",VLOOKUP(M153,'Driver sheet'!A:K,10,FALSE)),"")</f>
        <v>0.47916666666666669</v>
      </c>
      <c r="AO153" s="12" t="b">
        <f>IF(VLOOKUP(B153,Beschikbaarheid!B:N,13,FALSE)="ja",TRUE,FALSE)</f>
        <v>1</v>
      </c>
      <c r="AP153" s="8">
        <f t="shared" ref="AP153" si="157">IF(AO153=TRUE,TIME(8,0,0),"")</f>
        <v>0.33333333333333331</v>
      </c>
      <c r="AQ153" s="12"/>
      <c r="AR153" s="12">
        <f t="shared" ref="AR153" si="158">IF(AO153=TRUE,J153,"")</f>
        <v>30.73</v>
      </c>
      <c r="AS153" s="12"/>
      <c r="AT153" s="12"/>
      <c r="AU153" s="12"/>
      <c r="AV153" s="12"/>
      <c r="AW153" s="12"/>
      <c r="AX153" s="12"/>
      <c r="AY153" s="12"/>
      <c r="AZ153" s="12"/>
      <c r="BA153" s="12"/>
      <c r="BB153" s="12"/>
      <c r="BC153" s="12"/>
      <c r="BD153" s="12"/>
      <c r="BE153" s="1">
        <f>_xlfn.IFNA(IF(VLOOKUP(M153,Beschikbaarheid!C:L,10,FALSE)&lt;&gt;"",Beschikbaarheid!$P$12-0.75/24,Beschikbaarheid!$P$12),1/24)</f>
        <v>4.1666666666666664E-2</v>
      </c>
      <c r="BF153" s="1">
        <f>Beschikbaarheid!$P$13</f>
        <v>2.0833333333333332E-2</v>
      </c>
      <c r="BG153" s="1">
        <f>Beschikbaarheid!$P$15</f>
        <v>4.1666666666666664E-2</v>
      </c>
      <c r="BH153" s="12"/>
      <c r="BI153" s="12"/>
      <c r="BJ153" s="12">
        <f t="shared" ref="BJ153" ca="1" si="159">IF(F153="DL TRITON",1,2)</f>
        <v>1</v>
      </c>
      <c r="BK153" s="12"/>
      <c r="BL153" s="12"/>
      <c r="BM153" s="12"/>
      <c r="BN153" s="12"/>
      <c r="BO153" s="12">
        <v>250</v>
      </c>
      <c r="BP153" s="12">
        <v>100</v>
      </c>
      <c r="BQ153" s="12"/>
      <c r="BR153" s="12"/>
      <c r="BS153" s="12"/>
      <c r="BT153" s="12"/>
      <c r="BU153" s="12"/>
      <c r="BV153" s="12">
        <f>_xlfn.IFNA(IF(VLOOKUP(M153,'Driver sheet'!A:I,9,FALSE)&lt;&gt;"",1+(VLOOKUP(M153,'Driver sheet'!A:I,9,FALSE)-3)*Beschikbaarheid!$P$18,1),"")</f>
        <v>1</v>
      </c>
      <c r="BW153" s="12">
        <f t="shared" si="60"/>
        <v>1</v>
      </c>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t="s">
        <v>86</v>
      </c>
    </row>
    <row r="154" spans="1:107" x14ac:dyDescent="0.25">
      <c r="A154" s="18" t="str">
        <f>IF(B154&lt;&gt;"",_xlfn.IFNA(IF(VLOOKUP(B154,Beschikbaarheid!B:K,10,FALSE)=1,"TRUE","FALSE"),""),"")</f>
        <v>FALSE</v>
      </c>
      <c r="B154" s="10" t="s">
        <v>540</v>
      </c>
      <c r="C154" s="10"/>
      <c r="D154" s="66">
        <v>7.6</v>
      </c>
      <c r="E154" s="66">
        <v>6500</v>
      </c>
      <c r="F154" s="10" t="str">
        <f ca="1">_xlfn.IFNA(IF(VLOOKUP(B154,Beschikbaarheid!B:M,12,FALSE)&lt;&gt;"",VLOOKUP(B154,Beschikbaarheid!B:M,12,FALSE),""),"")</f>
        <v>DL TRITON</v>
      </c>
      <c r="G154" s="4" t="str">
        <f ca="1">4&amp;"-"&amp;F154</f>
        <v>4-DL TRITON</v>
      </c>
      <c r="H154" s="9">
        <v>1.1060000000000001</v>
      </c>
      <c r="I154" s="12"/>
      <c r="J154" s="9">
        <v>30.73</v>
      </c>
      <c r="K154" s="66" t="s">
        <v>410</v>
      </c>
      <c r="L154" s="9" t="s">
        <v>532</v>
      </c>
      <c r="M154" s="12" t="str">
        <f>_xlfn.IFNA(VLOOKUP(B154,Beschikbaarheid!B:C,2,FALSE)&amp;"","")</f>
        <v>MAMONA MEDARDO</v>
      </c>
      <c r="N154" s="4" t="str">
        <f>_xlfn.IFNA(IF(VLOOKUP(M154,'Driver sheet'!A:F,6,FALSE)&lt;&gt;0,VLOOKUP(M154,'Driver sheet'!A:F,6,FALSE),""),"")</f>
        <v/>
      </c>
      <c r="O154" s="12">
        <f ca="1">IF(M154&lt;&gt;"",
    IF(OR(B154="1UHJ811", B154="1CYK509", B154="1UHL902"),
        999,
        _xlfn.IFNA(IF(VLOOKUP(M154, Beschikbaarheid!C:F, 4, FALSE)="ADR", 25000, 999), 999)
    ),
"")</f>
        <v>999</v>
      </c>
      <c r="P154" s="12"/>
      <c r="Q154" s="12"/>
      <c r="R154" s="12" t="str">
        <f t="shared" ref="R154" ca="1" si="160">IF(F154&lt;&gt;"",F154,"")</f>
        <v>DL TRITON</v>
      </c>
      <c r="S154" s="12" t="str">
        <f t="shared" ca="1" si="99"/>
        <v>SCHOONDONKWEG 6</v>
      </c>
      <c r="T154" s="12" t="str">
        <f t="shared" ref="T154" ca="1" si="161">IF(F154="DL GEEL","OLEN",IF(F154="DL TRITON","WILLEBROEK",IF(F154="DL JUMET","JUMET","")))</f>
        <v>WILLEBROEK</v>
      </c>
      <c r="U154" s="12" t="str">
        <f t="shared" ref="U154" ca="1" si="162">IF(F154="DL GEEL","2440",IF(F154="DL TRITON","2830",IF(F154="DL JUMET","6040","")))</f>
        <v>2830</v>
      </c>
      <c r="V154" s="12" t="str">
        <f t="shared" ref="V154" ca="1" si="163">IF(F154&lt;&gt;"","BE","")</f>
        <v>BE</v>
      </c>
      <c r="W154" s="12" t="str">
        <f t="shared" ref="W154" ca="1" si="164">IF(S154&lt;&gt;"",S154,"")</f>
        <v>SCHOONDONKWEG 6</v>
      </c>
      <c r="X154" s="4" t="str">
        <f t="shared" ref="X154" si="165">IF(B154&lt;&gt;"","TRUE","")</f>
        <v>TRUE</v>
      </c>
      <c r="Y154" s="12" t="str">
        <f t="shared" ref="Y154" ca="1" si="166">IF(F154&lt;&gt;"",F154,"")</f>
        <v>DL TRITON</v>
      </c>
      <c r="Z154" s="12" t="str">
        <f t="shared" ref="Z154" ca="1" si="167">IF(F154&lt;&gt;"",F154,"")</f>
        <v>DL TRITON</v>
      </c>
      <c r="AA154" s="12" t="str">
        <f t="shared" ref="AA154" ca="1" si="168">IF(S154&lt;&gt;"",S154,"")</f>
        <v>SCHOONDONKWEG 6</v>
      </c>
      <c r="AB154" s="12" t="str">
        <f t="shared" ref="AB154" ca="1" si="169">IF(T154&lt;&gt;"",T154,"")</f>
        <v>WILLEBROEK</v>
      </c>
      <c r="AC154" s="12" t="str">
        <f t="shared" ref="AC154" ca="1" si="170">IF(U154&lt;&gt;"",U154,"")</f>
        <v>2830</v>
      </c>
      <c r="AD154" s="12" t="str">
        <f t="shared" ref="AD154" ca="1" si="171">IF(F154&lt;&gt;"","BE","")</f>
        <v>BE</v>
      </c>
      <c r="AE154" s="12"/>
      <c r="AF154" s="12"/>
      <c r="AG154" s="12"/>
      <c r="AH154" s="4" t="str">
        <f t="shared" ref="AH154" si="172">IF(B154&lt;&gt;"","TRUE","")</f>
        <v>TRUE</v>
      </c>
      <c r="AI154" s="12"/>
      <c r="AJ154" s="5">
        <f ca="1">_xlfn.IFNA(VLOOKUP(M154,Beschikbaarheid!C:I,6,FALSE),"")</f>
        <v>0.29166666666666669</v>
      </c>
      <c r="AK154" s="5">
        <f ca="1">_xlfn.IFNA(IF(VLOOKUP(M154,Beschikbaarheid!C:I,7,FALSE)=0,AJ154,VLOOKUP(M154,Beschikbaarheid!C:I,7,FALSE)),"")</f>
        <v>0.29166666666666669</v>
      </c>
      <c r="AL154" s="12"/>
      <c r="AM154" s="12"/>
      <c r="AN154" s="6">
        <f>IF(M154&lt;&gt;"",IF(AL154&lt;&gt;"","",VLOOKUP(M154,'Driver sheet'!A:K,10,FALSE)),"")</f>
        <v>0.47916666666666669</v>
      </c>
      <c r="AO154" s="12" t="b">
        <f>IF(VLOOKUP(B154,Beschikbaarheid!B:N,13,FALSE)="ja",TRUE,FALSE)</f>
        <v>1</v>
      </c>
      <c r="AP154" s="8">
        <f t="shared" ref="AP154" si="173">IF(AO154=TRUE,TIME(8,0,0),"")</f>
        <v>0.33333333333333331</v>
      </c>
      <c r="AQ154" s="12"/>
      <c r="AR154" s="12">
        <f t="shared" ref="AR154" si="174">IF(AO154=TRUE,J154,"")</f>
        <v>30.73</v>
      </c>
      <c r="AS154" s="12"/>
      <c r="AT154" s="12"/>
      <c r="AU154" s="12"/>
      <c r="AV154" s="12"/>
      <c r="AW154" s="12"/>
      <c r="AX154" s="12"/>
      <c r="AY154" s="12"/>
      <c r="AZ154" s="12"/>
      <c r="BA154" s="12"/>
      <c r="BB154" s="12"/>
      <c r="BC154" s="12"/>
      <c r="BD154" s="12"/>
      <c r="BE154" s="1">
        <f>_xlfn.IFNA(IF(VLOOKUP(M154,Beschikbaarheid!C:L,10,FALSE)&lt;&gt;"",Beschikbaarheid!$P$12-0.75/24,Beschikbaarheid!$P$12),1/24)</f>
        <v>4.1666666666666664E-2</v>
      </c>
      <c r="BF154" s="1">
        <f>Beschikbaarheid!$P$13</f>
        <v>2.0833333333333332E-2</v>
      </c>
      <c r="BG154" s="1">
        <f>Beschikbaarheid!$P$15</f>
        <v>4.1666666666666664E-2</v>
      </c>
      <c r="BH154" s="12"/>
      <c r="BI154" s="12"/>
      <c r="BJ154" s="12">
        <f t="shared" ref="BJ154" ca="1" si="175">IF(F154="DL TRITON",1,2)</f>
        <v>1</v>
      </c>
      <c r="BK154" s="12"/>
      <c r="BL154" s="12"/>
      <c r="BM154" s="12"/>
      <c r="BN154" s="12"/>
      <c r="BO154" s="12">
        <v>250</v>
      </c>
      <c r="BP154" s="12">
        <v>100</v>
      </c>
      <c r="BQ154" s="12"/>
      <c r="BR154" s="12"/>
      <c r="BS154" s="12"/>
      <c r="BT154" s="12"/>
      <c r="BU154" s="12"/>
      <c r="BV154" s="12">
        <f>_xlfn.IFNA(IF(VLOOKUP(M154,'Driver sheet'!A:I,9,FALSE)&lt;&gt;"",1+(VLOOKUP(M154,'Driver sheet'!A:I,9,FALSE)-3)*Beschikbaarheid!$P$18,1),"")</f>
        <v>0.9</v>
      </c>
      <c r="BW154" s="12">
        <f t="shared" si="60"/>
        <v>0.9</v>
      </c>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t="s">
        <v>86</v>
      </c>
    </row>
  </sheetData>
  <sheetProtection algorithmName="SHA-512" hashValue="0g4BSAoxB2Xd1UBuj/x1IeEN58To/z/F8fvFgSeg1yf1pn1mIrdAluqyTVpnkDAa+APwT61o3VYhWvh+JOFALQ==" saltValue="B0zIjb8E5kXcw0HnptpgBw==" spinCount="100000" sheet="1" formatCells="0" formatColumns="0" formatRows="0" insertColumns="0" insertRows="0" insertHyperlinks="0" deleteColumns="0" deleteRows="0" sort="0" autoFilter="0" pivotTables="0"/>
  <autoFilter ref="A1:DC14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tabSelected="1" workbookViewId="0">
      <selection activeCell="K103" sqref="K103"/>
    </sheetView>
  </sheetViews>
  <sheetFormatPr defaultColWidth="9.140625" defaultRowHeight="15" x14ac:dyDescent="0.25"/>
  <cols>
    <col min="1" max="1" width="9.140625" style="19"/>
    <col min="2" max="2" width="15.7109375" style="19" bestFit="1" customWidth="1"/>
    <col min="3" max="3" width="26" style="19" bestFit="1" customWidth="1"/>
    <col min="4" max="4" width="13.85546875" style="41" customWidth="1"/>
    <col min="5" max="5" width="9.7109375" style="41" customWidth="1"/>
    <col min="6" max="6" width="13.42578125" style="41" bestFit="1" customWidth="1"/>
    <col min="7" max="7" width="35.42578125" style="41" bestFit="1" customWidth="1"/>
    <col min="8" max="8" width="10.140625" style="35" customWidth="1"/>
    <col min="9" max="9" width="9.42578125" style="35" customWidth="1"/>
    <col min="10" max="10" width="11.7109375" style="35" bestFit="1" customWidth="1"/>
    <col min="11" max="11" width="11.7109375" style="36" customWidth="1"/>
    <col min="12" max="12" width="12.5703125" style="36" bestFit="1" customWidth="1"/>
    <col min="13" max="13" width="10.140625" style="37" bestFit="1" customWidth="1"/>
    <col min="14" max="14" width="12.42578125" style="19" bestFit="1" customWidth="1"/>
    <col min="15" max="15" width="27.85546875" style="19" customWidth="1"/>
    <col min="16" max="16384" width="9.140625" style="19"/>
  </cols>
  <sheetData>
    <row r="1" spans="1:21" x14ac:dyDescent="0.25">
      <c r="B1" s="20" t="s">
        <v>365</v>
      </c>
      <c r="C1" s="21" t="s">
        <v>367</v>
      </c>
      <c r="D1" s="38" t="s">
        <v>366</v>
      </c>
      <c r="E1" s="38" t="s">
        <v>360</v>
      </c>
      <c r="F1" s="38" t="s">
        <v>254</v>
      </c>
      <c r="G1" s="39" t="s">
        <v>361</v>
      </c>
      <c r="H1" s="22" t="s">
        <v>424</v>
      </c>
      <c r="I1" s="22" t="s">
        <v>425</v>
      </c>
      <c r="J1" s="22" t="s">
        <v>428</v>
      </c>
      <c r="K1" s="23" t="s">
        <v>420</v>
      </c>
      <c r="L1" s="24" t="s">
        <v>429</v>
      </c>
      <c r="M1" s="25" t="s">
        <v>421</v>
      </c>
      <c r="N1" s="21" t="s">
        <v>434</v>
      </c>
    </row>
    <row r="2" spans="1:21" hidden="1" x14ac:dyDescent="0.25">
      <c r="A2" s="19" t="s">
        <v>282</v>
      </c>
      <c r="B2" s="26"/>
      <c r="C2" s="27"/>
      <c r="D2" s="40" t="e">
        <f ca="1">VLOOKUP(INDIRECT("B"&amp;ROW()),'Operationele versie'!B:K,10,FALSE)</f>
        <v>#N/A</v>
      </c>
      <c r="E2" s="40" t="e">
        <f ca="1">VLOOKUP(INDIRECT("C"&amp;ROW()),'Driver sheet'!$A:$K,2,FALSE)</f>
        <v>#N/A</v>
      </c>
      <c r="F2" s="40" t="str">
        <f ca="1">IF(INDIRECT("C"&amp;ROW())&lt;&gt;"",VLOOKUP(INDIRECT("C"&amp;ROW()),'Driver sheet'!A:K,3,FALSE)&amp;"","")</f>
        <v/>
      </c>
      <c r="G2" s="40" t="str">
        <f ca="1">IF(INDIRECT("C"&amp;ROW())&lt;&gt;"",_xlfn.IFNA(VLOOKUP(INDIRECT("C"&amp;ROW()),'Driver sheet'!$A:$K,6,FALSE)&amp;"",""),"")</f>
        <v/>
      </c>
      <c r="H2" s="28" t="str">
        <f ca="1">IF(INDIRECT("C"&amp;ROW())&lt;&gt;"",(VLOOKUP(INDIRECT("C"&amp;ROW())&amp;"",'Driver sheet'!$A:$K,7,FALSE)),"")</f>
        <v/>
      </c>
      <c r="I2" s="28" t="str">
        <f ca="1">IF(INDIRECT("C"&amp;ROW())&lt;&gt;"",(VLOOKUP(INDIRECT("C"&amp;ROW())&amp;"",'Driver sheet'!$A:$K,8,FALSE)),"")</f>
        <v/>
      </c>
      <c r="J2" s="28"/>
      <c r="K2" s="29">
        <v>0</v>
      </c>
      <c r="L2" s="30"/>
      <c r="M2" s="31" t="str">
        <f ca="1">_xlfn.IFNA(VLOOKUP(INDIRECT("C"&amp;ROW()),'Driver sheet'!A:E,5,FALSE),"DL TRITON")</f>
        <v>DL TRITON</v>
      </c>
      <c r="N2" s="62" t="s">
        <v>430</v>
      </c>
    </row>
    <row r="3" spans="1:21" hidden="1" x14ac:dyDescent="0.25">
      <c r="B3" s="26" t="s">
        <v>187</v>
      </c>
      <c r="C3" s="27" t="s">
        <v>275</v>
      </c>
      <c r="D3" s="40" t="str">
        <f ca="1">VLOOKUP(INDIRECT("B"&amp;ROW()),'Operationele versie'!B:K,10,FALSE)</f>
        <v>Automatic</v>
      </c>
      <c r="E3" s="40" t="str">
        <f ca="1">VLOOKUP(INDIRECT("C"&amp;ROW()),'Driver sheet'!$A:$K,2,FALSE)</f>
        <v>Manual</v>
      </c>
      <c r="F3" s="40" t="str">
        <f ca="1">IF(INDIRECT("C"&amp;ROW())&lt;&gt;"",VLOOKUP(INDIRECT("C"&amp;ROW()),'Driver sheet'!A:K,3,FALSE)&amp;"","")</f>
        <v/>
      </c>
      <c r="G3" s="40" t="str">
        <f ca="1">IF(INDIRECT("C"&amp;ROW())&lt;&gt;"",_xlfn.IFNA(VLOOKUP(INDIRECT("C"&amp;ROW()),'Driver sheet'!$A:$K,6,FALSE)&amp;"",""),"")</f>
        <v/>
      </c>
      <c r="H3" s="28">
        <f ca="1">IF(INDIRECT("C"&amp;ROW())&lt;&gt;"",(VLOOKUP(INDIRECT("C"&amp;ROW())&amp;"",'Driver sheet'!$A:$K,7,FALSE)),"")</f>
        <v>0.25</v>
      </c>
      <c r="I3" s="28">
        <f ca="1">IF(INDIRECT("C"&amp;ROW())&lt;&gt;"",(VLOOKUP(INDIRECT("C"&amp;ROW())&amp;"",'Driver sheet'!$A:$K,8,FALSE)),"")</f>
        <v>0</v>
      </c>
      <c r="J3" s="28"/>
      <c r="K3" s="29">
        <v>0</v>
      </c>
      <c r="L3" s="30"/>
      <c r="M3" s="31" t="str">
        <f ca="1">_xlfn.IFNA(VLOOKUP(INDIRECT("C"&amp;ROW()),'Driver sheet'!A:E,5,FALSE),"DL TRITON")</f>
        <v>DL TRITON</v>
      </c>
      <c r="N3" s="62" t="s">
        <v>430</v>
      </c>
    </row>
    <row r="4" spans="1:21" hidden="1" x14ac:dyDescent="0.25">
      <c r="B4" s="26" t="s">
        <v>197</v>
      </c>
      <c r="C4" s="27" t="s">
        <v>277</v>
      </c>
      <c r="D4" s="40" t="str">
        <f ca="1">VLOOKUP(INDIRECT("B"&amp;ROW()),'Operationele versie'!B:K,10,FALSE)</f>
        <v>Automatic</v>
      </c>
      <c r="E4" s="40" t="str">
        <f ca="1">VLOOKUP(INDIRECT("C"&amp;ROW()),'Driver sheet'!$A:$K,2,FALSE)</f>
        <v>Manual</v>
      </c>
      <c r="F4" s="40" t="str">
        <f ca="1">IF(INDIRECT("C"&amp;ROW())&lt;&gt;"",VLOOKUP(INDIRECT("C"&amp;ROW()),'Driver sheet'!A:K,3,FALSE)&amp;"","")</f>
        <v>ADR</v>
      </c>
      <c r="G4" s="40" t="str">
        <f ca="1">IF(INDIRECT("C"&amp;ROW())&lt;&gt;"",_xlfn.IFNA(VLOOKUP(INDIRECT("C"&amp;ROW()),'Driver sheet'!$A:$K,6,FALSE)&amp;"",""),"")</f>
        <v>Roeselare</v>
      </c>
      <c r="H4" s="28">
        <f ca="1">IF(INDIRECT("C"&amp;ROW())&lt;&gt;"",(VLOOKUP(INDIRECT("C"&amp;ROW())&amp;"",'Driver sheet'!$A:$K,7,FALSE)),"")</f>
        <v>0.22916666666666666</v>
      </c>
      <c r="I4" s="28">
        <f ca="1">IF(INDIRECT("C"&amp;ROW())&lt;&gt;"",(VLOOKUP(INDIRECT("C"&amp;ROW())&amp;"",'Driver sheet'!$A:$K,8,FALSE)),"")</f>
        <v>0</v>
      </c>
      <c r="J4" s="28"/>
      <c r="K4" s="29">
        <v>0</v>
      </c>
      <c r="L4" s="30"/>
      <c r="M4" s="31" t="str">
        <f ca="1">_xlfn.IFNA(VLOOKUP(INDIRECT("C"&amp;ROW()),'Driver sheet'!A:E,5,FALSE),"DL TRITON")</f>
        <v>DL TRITON</v>
      </c>
      <c r="N4" s="62" t="s">
        <v>430</v>
      </c>
    </row>
    <row r="5" spans="1:21" hidden="1" x14ac:dyDescent="0.25">
      <c r="B5" s="26" t="s">
        <v>214</v>
      </c>
      <c r="C5" s="27" t="s">
        <v>279</v>
      </c>
      <c r="D5" s="40" t="str">
        <f ca="1">VLOOKUP(INDIRECT("B"&amp;ROW()),'Operationele versie'!B:K,10,FALSE)</f>
        <v>Automatic</v>
      </c>
      <c r="E5" s="40" t="str">
        <f ca="1">VLOOKUP(INDIRECT("C"&amp;ROW()),'Driver sheet'!$A:$K,2,FALSE)</f>
        <v>Manual</v>
      </c>
      <c r="F5" s="40" t="str">
        <f ca="1">IF(INDIRECT("C"&amp;ROW())&lt;&gt;"",VLOOKUP(INDIRECT("C"&amp;ROW()),'Driver sheet'!A:K,3,FALSE)&amp;"","")</f>
        <v>ADR</v>
      </c>
      <c r="G5" s="40" t="str">
        <f ca="1">IF(INDIRECT("C"&amp;ROW())&lt;&gt;"",_xlfn.IFNA(VLOOKUP(INDIRECT("C"&amp;ROW()),'Driver sheet'!$A:$K,6,FALSE)&amp;"",""),"")</f>
        <v>Ieper</v>
      </c>
      <c r="H5" s="28">
        <f ca="1">IF(INDIRECT("C"&amp;ROW())&lt;&gt;"",(VLOOKUP(INDIRECT("C"&amp;ROW())&amp;"",'Driver sheet'!$A:$K,7,FALSE)),"")</f>
        <v>0.22916666666666666</v>
      </c>
      <c r="I5" s="28">
        <f ca="1">IF(INDIRECT("C"&amp;ROW())&lt;&gt;"",(VLOOKUP(INDIRECT("C"&amp;ROW())&amp;"",'Driver sheet'!$A:$K,8,FALSE)),"")</f>
        <v>0</v>
      </c>
      <c r="J5" s="28"/>
      <c r="K5" s="29">
        <v>0</v>
      </c>
      <c r="L5" s="30"/>
      <c r="M5" s="31" t="str">
        <f ca="1">_xlfn.IFNA(VLOOKUP(INDIRECT("C"&amp;ROW()),'Driver sheet'!A:E,5,FALSE),"DL TRITON")</f>
        <v>DL TRITON</v>
      </c>
      <c r="N5" s="62" t="s">
        <v>430</v>
      </c>
    </row>
    <row r="6" spans="1:21" hidden="1" x14ac:dyDescent="0.25">
      <c r="B6" s="26" t="s">
        <v>203</v>
      </c>
      <c r="C6" s="27" t="s">
        <v>371</v>
      </c>
      <c r="D6" s="40" t="str">
        <f ca="1">VLOOKUP(INDIRECT("B"&amp;ROW()),'Operationele versie'!B:K,10,FALSE)</f>
        <v>Automatic</v>
      </c>
      <c r="E6" s="40" t="str">
        <f ca="1">VLOOKUP(INDIRECT("C"&amp;ROW()),'Driver sheet'!$A:$K,2,FALSE)</f>
        <v>Manual</v>
      </c>
      <c r="F6" s="40" t="str">
        <f ca="1">IF(INDIRECT("C"&amp;ROW())&lt;&gt;"",VLOOKUP(INDIRECT("C"&amp;ROW()),'Driver sheet'!A:K,3,FALSE)&amp;"","")</f>
        <v/>
      </c>
      <c r="G6" s="40" t="str">
        <f ca="1">IF(INDIRECT("C"&amp;ROW())&lt;&gt;"",_xlfn.IFNA(VLOOKUP(INDIRECT("C"&amp;ROW()),'Driver sheet'!$A:$K,6,FALSE)&amp;"",""),"")</f>
        <v>Ternat</v>
      </c>
      <c r="H6" s="28">
        <f ca="1">IF(INDIRECT("C"&amp;ROW())&lt;&gt;"",(VLOOKUP(INDIRECT("C"&amp;ROW())&amp;"",'Driver sheet'!$A:$K,7,FALSE)),"")</f>
        <v>0.29166666666666669</v>
      </c>
      <c r="I6" s="28">
        <f ca="1">IF(INDIRECT("C"&amp;ROW())&lt;&gt;"",(VLOOKUP(INDIRECT("C"&amp;ROW())&amp;"",'Driver sheet'!$A:$K,8,FALSE)),"")</f>
        <v>0</v>
      </c>
      <c r="J6" s="28"/>
      <c r="K6" s="29">
        <v>0</v>
      </c>
      <c r="L6" s="30"/>
      <c r="M6" s="31" t="str">
        <f ca="1">_xlfn.IFNA(VLOOKUP(INDIRECT("C"&amp;ROW()),'Driver sheet'!A:E,5,FALSE),"DL TRITON")</f>
        <v>DL TRITON</v>
      </c>
      <c r="N6" s="62" t="s">
        <v>430</v>
      </c>
    </row>
    <row r="7" spans="1:21" hidden="1" x14ac:dyDescent="0.25">
      <c r="B7" s="26" t="s">
        <v>184</v>
      </c>
      <c r="C7" s="27" t="s">
        <v>280</v>
      </c>
      <c r="D7" s="40" t="str">
        <f ca="1">VLOOKUP(INDIRECT("B"&amp;ROW()),'Operationele versie'!B:K,10,FALSE)</f>
        <v>Manual</v>
      </c>
      <c r="E7" s="40" t="str">
        <f ca="1">VLOOKUP(INDIRECT("C"&amp;ROW()),'Driver sheet'!$A:$K,2,FALSE)</f>
        <v>Manual</v>
      </c>
      <c r="F7" s="40" t="str">
        <f ca="1">IF(INDIRECT("C"&amp;ROW())&lt;&gt;"",VLOOKUP(INDIRECT("C"&amp;ROW()),'Driver sheet'!A:K,3,FALSE)&amp;"","")</f>
        <v/>
      </c>
      <c r="G7" s="40" t="str">
        <f ca="1">IF(INDIRECT("C"&amp;ROW())&lt;&gt;"",_xlfn.IFNA(VLOOKUP(INDIRECT("C"&amp;ROW()),'Driver sheet'!$A:$K,6,FALSE)&amp;"",""),"")</f>
        <v>Vilvoorde</v>
      </c>
      <c r="H7" s="28">
        <f ca="1">IF(INDIRECT("C"&amp;ROW())&lt;&gt;"",(VLOOKUP(INDIRECT("C"&amp;ROW())&amp;"",'Driver sheet'!$A:$K,7,FALSE)),"")</f>
        <v>0.22916666666666666</v>
      </c>
      <c r="I7" s="28">
        <f ca="1">IF(INDIRECT("C"&amp;ROW())&lt;&gt;"",(VLOOKUP(INDIRECT("C"&amp;ROW())&amp;"",'Driver sheet'!$A:$K,8,FALSE)),"")</f>
        <v>0</v>
      </c>
      <c r="J7" s="28"/>
      <c r="K7" s="29">
        <v>0</v>
      </c>
      <c r="L7" s="30"/>
      <c r="M7" s="31" t="str">
        <f ca="1">_xlfn.IFNA(VLOOKUP(INDIRECT("C"&amp;ROW()),'Driver sheet'!A:E,5,FALSE),"DL TRITON")</f>
        <v>DL TRITON</v>
      </c>
      <c r="N7" s="62" t="s">
        <v>430</v>
      </c>
    </row>
    <row r="8" spans="1:21" hidden="1" x14ac:dyDescent="0.25">
      <c r="B8" s="26" t="s">
        <v>198</v>
      </c>
      <c r="C8" s="27" t="s">
        <v>524</v>
      </c>
      <c r="D8" s="40" t="str">
        <f ca="1">VLOOKUP(INDIRECT("B"&amp;ROW()),'Operationele versie'!B:K,10,FALSE)</f>
        <v>Automatic</v>
      </c>
      <c r="E8" s="40" t="str">
        <f ca="1">VLOOKUP(INDIRECT("C"&amp;ROW()),'Driver sheet'!$A:$K,2,FALSE)</f>
        <v>Manual</v>
      </c>
      <c r="F8" s="40" t="str">
        <f ca="1">IF(INDIRECT("C"&amp;ROW())&lt;&gt;"",VLOOKUP(INDIRECT("C"&amp;ROW()),'Driver sheet'!A:K,3,FALSE)&amp;"","")</f>
        <v/>
      </c>
      <c r="G8" s="40" t="str">
        <f ca="1">IF(INDIRECT("C"&amp;ROW())&lt;&gt;"",_xlfn.IFNA(VLOOKUP(INDIRECT("C"&amp;ROW()),'Driver sheet'!$A:$K,6,FALSE)&amp;"",""),"")</f>
        <v>Halle</v>
      </c>
      <c r="H8" s="28">
        <f ca="1">IF(INDIRECT("C"&amp;ROW())&lt;&gt;"",(VLOOKUP(INDIRECT("C"&amp;ROW())&amp;"",'Driver sheet'!$A:$K,7,FALSE)),"")</f>
        <v>0.25</v>
      </c>
      <c r="I8" s="28">
        <f ca="1">IF(INDIRECT("C"&amp;ROW())&lt;&gt;"",(VLOOKUP(INDIRECT("C"&amp;ROW())&amp;"",'Driver sheet'!$A:$K,8,FALSE)),"")</f>
        <v>0</v>
      </c>
      <c r="J8" s="28"/>
      <c r="K8" s="29">
        <v>0</v>
      </c>
      <c r="L8" s="30"/>
      <c r="M8" s="31" t="str">
        <f ca="1">_xlfn.IFNA(VLOOKUP(INDIRECT("C"&amp;ROW()),'Driver sheet'!A:E,5,FALSE),"DL TRITON")</f>
        <v>DL TRITON</v>
      </c>
      <c r="N8" s="62" t="s">
        <v>430</v>
      </c>
    </row>
    <row r="9" spans="1:21" hidden="1" x14ac:dyDescent="0.25">
      <c r="B9" s="26" t="s">
        <v>210</v>
      </c>
      <c r="C9" s="27" t="s">
        <v>281</v>
      </c>
      <c r="D9" s="40" t="str">
        <f ca="1">VLOOKUP(INDIRECT("B"&amp;ROW()),'Operationele versie'!B:K,10,FALSE)</f>
        <v>Automatic</v>
      </c>
      <c r="E9" s="40" t="str">
        <f ca="1">VLOOKUP(INDIRECT("C"&amp;ROW()),'Driver sheet'!$A:$K,2,FALSE)</f>
        <v>Manual</v>
      </c>
      <c r="F9" s="40" t="str">
        <f ca="1">IF(INDIRECT("C"&amp;ROW())&lt;&gt;"",VLOOKUP(INDIRECT("C"&amp;ROW()),'Driver sheet'!A:K,3,FALSE)&amp;"","")</f>
        <v/>
      </c>
      <c r="G9" s="40" t="str">
        <f ca="1">IF(INDIRECT("C"&amp;ROW())&lt;&gt;"",_xlfn.IFNA(VLOOKUP(INDIRECT("C"&amp;ROW()),'Driver sheet'!$A:$K,6,FALSE)&amp;"",""),"")</f>
        <v>Aalst</v>
      </c>
      <c r="H9" s="28">
        <f ca="1">IF(INDIRECT("C"&amp;ROW())&lt;&gt;"",(VLOOKUP(INDIRECT("C"&amp;ROW())&amp;"",'Driver sheet'!$A:$K,7,FALSE)),"")</f>
        <v>0.25</v>
      </c>
      <c r="I9" s="28">
        <f ca="1">IF(INDIRECT("C"&amp;ROW())&lt;&gt;"",(VLOOKUP(INDIRECT("C"&amp;ROW())&amp;"",'Driver sheet'!$A:$K,8,FALSE)),"")</f>
        <v>0</v>
      </c>
      <c r="J9" s="28"/>
      <c r="K9" s="29">
        <v>0</v>
      </c>
      <c r="L9" s="30"/>
      <c r="M9" s="31" t="str">
        <f ca="1">_xlfn.IFNA(VLOOKUP(INDIRECT("C"&amp;ROW()),'Driver sheet'!A:E,5,FALSE),"DL TRITON")</f>
        <v>DL TRITON</v>
      </c>
      <c r="N9" s="62" t="s">
        <v>430</v>
      </c>
      <c r="O9" s="52" t="s">
        <v>407</v>
      </c>
    </row>
    <row r="10" spans="1:21" hidden="1" x14ac:dyDescent="0.25">
      <c r="B10" s="26" t="s">
        <v>229</v>
      </c>
      <c r="C10" s="27" t="s">
        <v>372</v>
      </c>
      <c r="D10" s="40" t="str">
        <f ca="1">VLOOKUP(INDIRECT("B"&amp;ROW()),'Operationele versie'!B:K,10,FALSE)</f>
        <v>Automatic</v>
      </c>
      <c r="E10" s="40" t="str">
        <f ca="1">VLOOKUP(INDIRECT("C"&amp;ROW()),'Driver sheet'!$A:$K,2,FALSE)</f>
        <v>Manual</v>
      </c>
      <c r="F10" s="40" t="str">
        <f ca="1">IF(INDIRECT("C"&amp;ROW())&lt;&gt;"",VLOOKUP(INDIRECT("C"&amp;ROW()),'Driver sheet'!A:K,3,FALSE)&amp;"","")</f>
        <v/>
      </c>
      <c r="G10" s="40" t="str">
        <f ca="1">IF(INDIRECT("C"&amp;ROW())&lt;&gt;"",_xlfn.IFNA(VLOOKUP(INDIRECT("C"&amp;ROW()),'Driver sheet'!$A:$K,6,FALSE)&amp;"",""),"")</f>
        <v>Kortrijk</v>
      </c>
      <c r="H10" s="28">
        <f ca="1">IF(INDIRECT("C"&amp;ROW())&lt;&gt;"",(VLOOKUP(INDIRECT("C"&amp;ROW())&amp;"",'Driver sheet'!$A:$K,7,FALSE)),"")</f>
        <v>0.25</v>
      </c>
      <c r="I10" s="28">
        <f ca="1">IF(INDIRECT("C"&amp;ROW())&lt;&gt;"",(VLOOKUP(INDIRECT("C"&amp;ROW())&amp;"",'Driver sheet'!$A:$K,8,FALSE)),"")</f>
        <v>0</v>
      </c>
      <c r="J10" s="28"/>
      <c r="K10" s="29">
        <v>0</v>
      </c>
      <c r="L10" s="30"/>
      <c r="M10" s="31" t="str">
        <f ca="1">_xlfn.IFNA(VLOOKUP(INDIRECT("C"&amp;ROW()),'Driver sheet'!A:E,5,FALSE),"DL TRITON")</f>
        <v>DL TRITON</v>
      </c>
      <c r="N10" s="62" t="s">
        <v>430</v>
      </c>
    </row>
    <row r="11" spans="1:21" ht="15.75" hidden="1" thickBot="1" x14ac:dyDescent="0.3">
      <c r="B11" s="26" t="s">
        <v>205</v>
      </c>
      <c r="C11" s="27" t="s">
        <v>373</v>
      </c>
      <c r="D11" s="40" t="str">
        <f ca="1">VLOOKUP(INDIRECT("B"&amp;ROW()),'Operationele versie'!B:K,10,FALSE)</f>
        <v>Automatic</v>
      </c>
      <c r="E11" s="40" t="str">
        <f ca="1">VLOOKUP(INDIRECT("C"&amp;ROW()),'Driver sheet'!$A:$K,2,FALSE)</f>
        <v>Manual</v>
      </c>
      <c r="F11" s="40" t="str">
        <f ca="1">IF(INDIRECT("C"&amp;ROW())&lt;&gt;"",VLOOKUP(INDIRECT("C"&amp;ROW()),'Driver sheet'!A:K,3,FALSE)&amp;"","")</f>
        <v/>
      </c>
      <c r="G11" s="40" t="str">
        <f ca="1">IF(INDIRECT("C"&amp;ROW())&lt;&gt;"",_xlfn.IFNA(VLOOKUP(INDIRECT("C"&amp;ROW()),'Driver sheet'!$A:$K,6,FALSE)&amp;"",""),"")</f>
        <v/>
      </c>
      <c r="H11" s="28">
        <f ca="1">IF(INDIRECT("C"&amp;ROW())&lt;&gt;"",(VLOOKUP(INDIRECT("C"&amp;ROW())&amp;"",'Driver sheet'!$A:$K,7,FALSE)),"")</f>
        <v>0.25</v>
      </c>
      <c r="I11" s="28">
        <f ca="1">IF(INDIRECT("C"&amp;ROW())&lt;&gt;"",(VLOOKUP(INDIRECT("C"&amp;ROW())&amp;"",'Driver sheet'!$A:$K,8,FALSE)),"")</f>
        <v>0</v>
      </c>
      <c r="J11" s="28"/>
      <c r="K11" s="29">
        <v>0</v>
      </c>
      <c r="L11" s="30"/>
      <c r="M11" s="31" t="str">
        <f ca="1">_xlfn.IFNA(VLOOKUP(INDIRECT("C"&amp;ROW()),'Driver sheet'!A:E,5,FALSE),"DL TRITON")</f>
        <v>DL TRITON</v>
      </c>
      <c r="N11" s="62" t="s">
        <v>430</v>
      </c>
      <c r="O11" s="53" t="s">
        <v>318</v>
      </c>
      <c r="P11" s="54"/>
    </row>
    <row r="12" spans="1:21" hidden="1" x14ac:dyDescent="0.25">
      <c r="B12" s="26" t="s">
        <v>181</v>
      </c>
      <c r="C12" s="27" t="s">
        <v>336</v>
      </c>
      <c r="D12" s="40" t="str">
        <f ca="1">VLOOKUP(INDIRECT("B"&amp;ROW()),'Operationele versie'!B:K,10,FALSE)</f>
        <v>Automatic</v>
      </c>
      <c r="E12" s="40" t="str">
        <f ca="1">VLOOKUP(INDIRECT("C"&amp;ROW()),'Driver sheet'!$A:$K,2,FALSE)</f>
        <v>Manual</v>
      </c>
      <c r="F12" s="40" t="str">
        <f ca="1">IF(INDIRECT("C"&amp;ROW())&lt;&gt;"",VLOOKUP(INDIRECT("C"&amp;ROW()),'Driver sheet'!A:K,3,FALSE)&amp;"","")</f>
        <v>ADR</v>
      </c>
      <c r="G12" s="40" t="str">
        <f ca="1">IF(INDIRECT("C"&amp;ROW())&lt;&gt;"",_xlfn.IFNA(VLOOKUP(INDIRECT("C"&amp;ROW()),'Driver sheet'!$A:$K,6,FALSE)&amp;"",""),"")</f>
        <v>Gent</v>
      </c>
      <c r="H12" s="28">
        <f ca="1">IF(INDIRECT("C"&amp;ROW())&lt;&gt;"",(VLOOKUP(INDIRECT("C"&amp;ROW())&amp;"",'Driver sheet'!$A:$K,7,FALSE)),"")</f>
        <v>0.22916666666666666</v>
      </c>
      <c r="I12" s="28">
        <f ca="1">IF(INDIRECT("C"&amp;ROW())&lt;&gt;"",(VLOOKUP(INDIRECT("C"&amp;ROW())&amp;"",'Driver sheet'!$A:$K,8,FALSE)),"")</f>
        <v>0</v>
      </c>
      <c r="J12" s="28"/>
      <c r="K12" s="29">
        <v>0</v>
      </c>
      <c r="L12" s="30"/>
      <c r="M12" s="31" t="str">
        <f ca="1">_xlfn.IFNA(VLOOKUP(INDIRECT("C"&amp;ROW()),'Driver sheet'!A:E,5,FALSE),"DL TRITON")</f>
        <v>DL TRITON</v>
      </c>
      <c r="N12" s="62" t="s">
        <v>430</v>
      </c>
      <c r="O12" s="55" t="s">
        <v>312</v>
      </c>
      <c r="P12" s="42">
        <v>4.1666666666666664E-2</v>
      </c>
      <c r="Q12" s="19" t="s">
        <v>322</v>
      </c>
      <c r="S12" s="32"/>
      <c r="T12" s="32"/>
      <c r="U12" s="32"/>
    </row>
    <row r="13" spans="1:21" hidden="1" x14ac:dyDescent="0.25">
      <c r="B13" s="26" t="s">
        <v>368</v>
      </c>
      <c r="C13" s="27" t="s">
        <v>374</v>
      </c>
      <c r="D13" s="40" t="str">
        <f ca="1">VLOOKUP(INDIRECT("B"&amp;ROW()),'Operationele versie'!B:K,10,FALSE)</f>
        <v>Automatic</v>
      </c>
      <c r="E13" s="40" t="str">
        <f ca="1">VLOOKUP(INDIRECT("C"&amp;ROW()),'Driver sheet'!$A:$K,2,FALSE)</f>
        <v>Manual</v>
      </c>
      <c r="F13" s="40" t="str">
        <f ca="1">IF(INDIRECT("C"&amp;ROW())&lt;&gt;"",VLOOKUP(INDIRECT("C"&amp;ROW()),'Driver sheet'!A:K,3,FALSE)&amp;"","")</f>
        <v>ADR</v>
      </c>
      <c r="G13" s="40" t="str">
        <f ca="1">IF(INDIRECT("C"&amp;ROW())&lt;&gt;"",_xlfn.IFNA(VLOOKUP(INDIRECT("C"&amp;ROW()),'Driver sheet'!$A:$K,6,FALSE)&amp;"",""),"")</f>
        <v/>
      </c>
      <c r="H13" s="28">
        <f ca="1">IF(INDIRECT("C"&amp;ROW())&lt;&gt;"",(VLOOKUP(INDIRECT("C"&amp;ROW())&amp;"",'Driver sheet'!$A:$K,7,FALSE)),"")</f>
        <v>0.27083333333333331</v>
      </c>
      <c r="I13" s="28">
        <f ca="1">IF(INDIRECT("C"&amp;ROW())&lt;&gt;"",(VLOOKUP(INDIRECT("C"&amp;ROW())&amp;"",'Driver sheet'!$A:$K,8,FALSE)),"")</f>
        <v>0</v>
      </c>
      <c r="J13" s="28"/>
      <c r="K13" s="29">
        <v>0</v>
      </c>
      <c r="L13" s="30"/>
      <c r="M13" s="31" t="str">
        <f ca="1">_xlfn.IFNA(VLOOKUP(INDIRECT("C"&amp;ROW()),'Driver sheet'!A:E,5,FALSE),"DL TRITON")</f>
        <v>DL TRITON</v>
      </c>
      <c r="N13" s="62" t="s">
        <v>430</v>
      </c>
      <c r="O13" s="56" t="s">
        <v>313</v>
      </c>
      <c r="P13" s="43">
        <v>2.0833333333333332E-2</v>
      </c>
      <c r="Q13" s="19" t="s">
        <v>322</v>
      </c>
    </row>
    <row r="14" spans="1:21" hidden="1" x14ac:dyDescent="0.25">
      <c r="A14" s="19" t="s">
        <v>282</v>
      </c>
      <c r="B14" s="26" t="s">
        <v>234</v>
      </c>
      <c r="C14" s="27" t="s">
        <v>283</v>
      </c>
      <c r="D14" s="40" t="str">
        <f ca="1">VLOOKUP(INDIRECT("B"&amp;ROW()),'Operationele versie'!B:K,10,FALSE)</f>
        <v>Manual</v>
      </c>
      <c r="E14" s="40" t="str">
        <f ca="1">VLOOKUP(INDIRECT("C"&amp;ROW()),'Driver sheet'!$A:$K,2,FALSE)</f>
        <v>Manual</v>
      </c>
      <c r="F14" s="40" t="str">
        <f ca="1">IF(INDIRECT("C"&amp;ROW())&lt;&gt;"",VLOOKUP(INDIRECT("C"&amp;ROW()),'Driver sheet'!A:K,3,FALSE)&amp;"","")</f>
        <v/>
      </c>
      <c r="G14" s="40" t="str">
        <f ca="1">IF(INDIRECT("C"&amp;ROW())&lt;&gt;"",_xlfn.IFNA(VLOOKUP(INDIRECT("C"&amp;ROW()),'Driver sheet'!$A:$K,6,FALSE)&amp;"",""),"")</f>
        <v>Beveren</v>
      </c>
      <c r="H14" s="28">
        <f ca="1">IF(INDIRECT("C"&amp;ROW())&lt;&gt;"",(VLOOKUP(INDIRECT("C"&amp;ROW())&amp;"",'Driver sheet'!$A:$K,7,FALSE)),"")</f>
        <v>0.29166666666666669</v>
      </c>
      <c r="I14" s="28">
        <f ca="1">IF(INDIRECT("C"&amp;ROW())&lt;&gt;"",(VLOOKUP(INDIRECT("C"&amp;ROW())&amp;"",'Driver sheet'!$A:$K,8,FALSE)),"")</f>
        <v>0</v>
      </c>
      <c r="J14" s="28"/>
      <c r="K14" s="29">
        <v>0</v>
      </c>
      <c r="L14" s="30"/>
      <c r="M14" s="31" t="str">
        <f ca="1">_xlfn.IFNA(VLOOKUP(INDIRECT("C"&amp;ROW()),'Driver sheet'!A:E,5,FALSE),"DL TRITON")</f>
        <v>DL TRITON</v>
      </c>
      <c r="N14" s="62" t="s">
        <v>430</v>
      </c>
      <c r="O14" s="57" t="s">
        <v>319</v>
      </c>
      <c r="P14" s="43">
        <v>0.47916666666666669</v>
      </c>
      <c r="Q14" s="19" t="s">
        <v>321</v>
      </c>
    </row>
    <row r="15" spans="1:21" hidden="1" x14ac:dyDescent="0.25">
      <c r="B15" s="26" t="s">
        <v>180</v>
      </c>
      <c r="C15" s="27" t="s">
        <v>284</v>
      </c>
      <c r="D15" s="40" t="str">
        <f ca="1">VLOOKUP(INDIRECT("B"&amp;ROW()),'Operationele versie'!B:K,10,FALSE)</f>
        <v>Manual</v>
      </c>
      <c r="E15" s="40" t="str">
        <f ca="1">VLOOKUP(INDIRECT("C"&amp;ROW()),'Driver sheet'!$A:$K,2,FALSE)</f>
        <v>Manual</v>
      </c>
      <c r="F15" s="40" t="str">
        <f ca="1">IF(INDIRECT("C"&amp;ROW())&lt;&gt;"",VLOOKUP(INDIRECT("C"&amp;ROW()),'Driver sheet'!A:K,3,FALSE)&amp;"","")</f>
        <v>ADR</v>
      </c>
      <c r="G15" s="40" t="str">
        <f ca="1">IF(INDIRECT("C"&amp;ROW())&lt;&gt;"",_xlfn.IFNA(VLOOKUP(INDIRECT("C"&amp;ROW()),'Driver sheet'!$A:$K,6,FALSE)&amp;"",""),"")</f>
        <v/>
      </c>
      <c r="H15" s="28">
        <f ca="1">IF(INDIRECT("C"&amp;ROW())&lt;&gt;"",(VLOOKUP(INDIRECT("C"&amp;ROW())&amp;"",'Driver sheet'!$A:$K,7,FALSE)),"")</f>
        <v>0.29166666666666669</v>
      </c>
      <c r="I15" s="28">
        <f ca="1">IF(INDIRECT("C"&amp;ROW())&lt;&gt;"",(VLOOKUP(INDIRECT("C"&amp;ROW())&amp;"",'Driver sheet'!$A:$K,8,FALSE)),"")</f>
        <v>0</v>
      </c>
      <c r="J15" s="28"/>
      <c r="K15" s="29">
        <v>0</v>
      </c>
      <c r="L15" s="30"/>
      <c r="M15" s="31" t="str">
        <f ca="1">_xlfn.IFNA(VLOOKUP(INDIRECT("C"&amp;ROW()),'Driver sheet'!A:E,5,FALSE),"DL TRITON")</f>
        <v>DL TRITON</v>
      </c>
      <c r="N15" s="62" t="s">
        <v>430</v>
      </c>
      <c r="O15" s="56" t="s">
        <v>314</v>
      </c>
      <c r="P15" s="43">
        <v>4.1666666666666664E-2</v>
      </c>
      <c r="Q15" s="19" t="s">
        <v>321</v>
      </c>
    </row>
    <row r="16" spans="1:21" hidden="1" x14ac:dyDescent="0.25">
      <c r="B16" s="26" t="s">
        <v>199</v>
      </c>
      <c r="C16" s="27" t="s">
        <v>285</v>
      </c>
      <c r="D16" s="40" t="str">
        <f ca="1">VLOOKUP(INDIRECT("B"&amp;ROW()),'Operationele versie'!B:K,10,FALSE)</f>
        <v>Automatic</v>
      </c>
      <c r="E16" s="40" t="str">
        <f ca="1">VLOOKUP(INDIRECT("C"&amp;ROW()),'Driver sheet'!$A:$K,2,FALSE)</f>
        <v>Manual</v>
      </c>
      <c r="F16" s="40" t="str">
        <f ca="1">IF(INDIRECT("C"&amp;ROW())&lt;&gt;"",VLOOKUP(INDIRECT("C"&amp;ROW()),'Driver sheet'!A:K,3,FALSE)&amp;"","")</f>
        <v/>
      </c>
      <c r="G16" s="40" t="str">
        <f ca="1">IF(INDIRECT("C"&amp;ROW())&lt;&gt;"",_xlfn.IFNA(VLOOKUP(INDIRECT("C"&amp;ROW()),'Driver sheet'!$A:$K,6,FALSE)&amp;"",""),"")</f>
        <v>Gent</v>
      </c>
      <c r="H16" s="28">
        <f ca="1">IF(INDIRECT("C"&amp;ROW())&lt;&gt;"",(VLOOKUP(INDIRECT("C"&amp;ROW())&amp;"",'Driver sheet'!$A:$K,7,FALSE)),"")</f>
        <v>0.25</v>
      </c>
      <c r="I16" s="28">
        <f ca="1">IF(INDIRECT("C"&amp;ROW())&lt;&gt;"",(VLOOKUP(INDIRECT("C"&amp;ROW())&amp;"",'Driver sheet'!$A:$K,8,FALSE)),"")</f>
        <v>0</v>
      </c>
      <c r="J16" s="28"/>
      <c r="K16" s="29">
        <v>0</v>
      </c>
      <c r="L16" s="30"/>
      <c r="M16" s="31" t="str">
        <f ca="1">_xlfn.IFNA(VLOOKUP(INDIRECT("C"&amp;ROW()),'Driver sheet'!A:E,5,FALSE),"DL TRITON")</f>
        <v>DL TRITON</v>
      </c>
      <c r="N16" s="62" t="s">
        <v>430</v>
      </c>
      <c r="O16" s="56" t="s">
        <v>315</v>
      </c>
      <c r="P16" s="44" t="s">
        <v>317</v>
      </c>
      <c r="Q16" s="19" t="s">
        <v>321</v>
      </c>
    </row>
    <row r="17" spans="1:17" hidden="1" x14ac:dyDescent="0.25">
      <c r="B17" s="26" t="s">
        <v>176</v>
      </c>
      <c r="C17" s="27" t="s">
        <v>286</v>
      </c>
      <c r="D17" s="40" t="str">
        <f ca="1">VLOOKUP(INDIRECT("B"&amp;ROW()),'Operationele versie'!B:K,10,FALSE)</f>
        <v>Automatic</v>
      </c>
      <c r="E17" s="40" t="str">
        <f ca="1">VLOOKUP(INDIRECT("C"&amp;ROW()),'Driver sheet'!$A:$K,2,FALSE)</f>
        <v>Manual</v>
      </c>
      <c r="F17" s="40" t="str">
        <f ca="1">IF(INDIRECT("C"&amp;ROW())&lt;&gt;"",VLOOKUP(INDIRECT("C"&amp;ROW()),'Driver sheet'!A:K,3,FALSE)&amp;"","")</f>
        <v/>
      </c>
      <c r="G17" s="40" t="str">
        <f ca="1">IF(INDIRECT("C"&amp;ROW())&lt;&gt;"",_xlfn.IFNA(VLOOKUP(INDIRECT("C"&amp;ROW()),'Driver sheet'!$A:$K,6,FALSE)&amp;"",""),"")</f>
        <v>Brussel-Vilvoorde</v>
      </c>
      <c r="H17" s="28">
        <f ca="1">IF(INDIRECT("C"&amp;ROW())&lt;&gt;"",(VLOOKUP(INDIRECT("C"&amp;ROW())&amp;"",'Driver sheet'!$A:$K,7,FALSE)),"")</f>
        <v>0.27083333333333331</v>
      </c>
      <c r="I17" s="28">
        <f ca="1">IF(INDIRECT("C"&amp;ROW())&lt;&gt;"",(VLOOKUP(INDIRECT("C"&amp;ROW())&amp;"",'Driver sheet'!$A:$K,8,FALSE)),"")</f>
        <v>0</v>
      </c>
      <c r="J17" s="28"/>
      <c r="K17" s="29">
        <v>0</v>
      </c>
      <c r="L17" s="30"/>
      <c r="M17" s="31" t="str">
        <f ca="1">_xlfn.IFNA(VLOOKUP(INDIRECT("C"&amp;ROW()),'Driver sheet'!A:E,5,FALSE),"DL TRITON")</f>
        <v>DL TRITON</v>
      </c>
      <c r="N17" s="62" t="s">
        <v>430</v>
      </c>
      <c r="O17" s="56" t="s">
        <v>316</v>
      </c>
      <c r="P17" s="45" t="s">
        <v>317</v>
      </c>
      <c r="Q17" s="19" t="s">
        <v>320</v>
      </c>
    </row>
    <row r="18" spans="1:17" ht="15.75" hidden="1" thickBot="1" x14ac:dyDescent="0.3">
      <c r="B18" s="26" t="s">
        <v>192</v>
      </c>
      <c r="C18" s="27" t="s">
        <v>287</v>
      </c>
      <c r="D18" s="40" t="str">
        <f ca="1">VLOOKUP(INDIRECT("B"&amp;ROW()),'Operationele versie'!B:K,10,FALSE)</f>
        <v>Automatic</v>
      </c>
      <c r="E18" s="40" t="str">
        <f ca="1">VLOOKUP(INDIRECT("C"&amp;ROW()),'Driver sheet'!$A:$K,2,FALSE)</f>
        <v>Manual</v>
      </c>
      <c r="F18" s="40" t="str">
        <f ca="1">IF(INDIRECT("C"&amp;ROW())&lt;&gt;"",VLOOKUP(INDIRECT("C"&amp;ROW()),'Driver sheet'!A:K,3,FALSE)&amp;"","")</f>
        <v/>
      </c>
      <c r="G18" s="40" t="str">
        <f ca="1">IF(INDIRECT("C"&amp;ROW())&lt;&gt;"",_xlfn.IFNA(VLOOKUP(INDIRECT("C"&amp;ROW()),'Driver sheet'!$A:$K,6,FALSE)&amp;"",""),"")</f>
        <v>Doornik</v>
      </c>
      <c r="H18" s="28">
        <f ca="1">IF(INDIRECT("C"&amp;ROW())&lt;&gt;"",(VLOOKUP(INDIRECT("C"&amp;ROW())&amp;"",'Driver sheet'!$A:$K,7,FALSE)),"")</f>
        <v>0.25</v>
      </c>
      <c r="I18" s="28">
        <f ca="1">IF(INDIRECT("C"&amp;ROW())&lt;&gt;"",(VLOOKUP(INDIRECT("C"&amp;ROW())&amp;"",'Driver sheet'!$A:$K,8,FALSE)),"")</f>
        <v>0</v>
      </c>
      <c r="J18" s="28"/>
      <c r="K18" s="29">
        <v>0</v>
      </c>
      <c r="L18" s="30"/>
      <c r="M18" s="31" t="str">
        <f ca="1">_xlfn.IFNA(VLOOKUP(INDIRECT("C"&amp;ROW()),'Driver sheet'!A:E,5,FALSE),"DL TRITON")</f>
        <v>DL TRITON</v>
      </c>
      <c r="N18" s="62" t="s">
        <v>430</v>
      </c>
      <c r="O18" s="58" t="s">
        <v>427</v>
      </c>
      <c r="P18" s="46">
        <v>0.05</v>
      </c>
    </row>
    <row r="19" spans="1:17" hidden="1" x14ac:dyDescent="0.25">
      <c r="B19" s="26" t="s">
        <v>213</v>
      </c>
      <c r="C19" s="27" t="s">
        <v>288</v>
      </c>
      <c r="D19" s="40" t="str">
        <f ca="1">VLOOKUP(INDIRECT("B"&amp;ROW()),'Operationele versie'!B:K,10,FALSE)</f>
        <v>Automatic</v>
      </c>
      <c r="E19" s="40" t="str">
        <f ca="1">VLOOKUP(INDIRECT("C"&amp;ROW()),'Driver sheet'!$A:$K,2,FALSE)</f>
        <v>Manual</v>
      </c>
      <c r="F19" s="40" t="str">
        <f ca="1">IF(INDIRECT("C"&amp;ROW())&lt;&gt;"",VLOOKUP(INDIRECT("C"&amp;ROW()),'Driver sheet'!A:K,3,FALSE)&amp;"","")</f>
        <v>ADR</v>
      </c>
      <c r="G19" s="40" t="str">
        <f ca="1">IF(INDIRECT("C"&amp;ROW())&lt;&gt;"",_xlfn.IFNA(VLOOKUP(INDIRECT("C"&amp;ROW()),'Driver sheet'!$A:$K,6,FALSE)&amp;"",""),"")</f>
        <v>Waver-Halle</v>
      </c>
      <c r="H19" s="28">
        <f ca="1">IF(INDIRECT("C"&amp;ROW())&lt;&gt;"",(VLOOKUP(INDIRECT("C"&amp;ROW())&amp;"",'Driver sheet'!$A:$K,7,FALSE)),"")</f>
        <v>0.25</v>
      </c>
      <c r="I19" s="28">
        <f ca="1">IF(INDIRECT("C"&amp;ROW())&lt;&gt;"",(VLOOKUP(INDIRECT("C"&amp;ROW())&amp;"",'Driver sheet'!$A:$K,8,FALSE)),"")</f>
        <v>0</v>
      </c>
      <c r="J19" s="28"/>
      <c r="K19" s="29">
        <v>0</v>
      </c>
      <c r="L19" s="30"/>
      <c r="M19" s="31" t="str">
        <f ca="1">_xlfn.IFNA(VLOOKUP(INDIRECT("C"&amp;ROW()),'Driver sheet'!A:E,5,FALSE),"DL TRITON")</f>
        <v>DL TRITON</v>
      </c>
      <c r="N19" s="62" t="s">
        <v>430</v>
      </c>
    </row>
    <row r="20" spans="1:17" hidden="1" x14ac:dyDescent="0.25">
      <c r="A20" s="19" t="s">
        <v>282</v>
      </c>
      <c r="B20" s="26" t="s">
        <v>174</v>
      </c>
      <c r="C20" s="27" t="s">
        <v>289</v>
      </c>
      <c r="D20" s="40" t="str">
        <f ca="1">VLOOKUP(INDIRECT("B"&amp;ROW()),'Operationele versie'!B:K,10,FALSE)</f>
        <v>Automatic</v>
      </c>
      <c r="E20" s="40" t="str">
        <f ca="1">VLOOKUP(INDIRECT("C"&amp;ROW()),'Driver sheet'!$A:$K,2,FALSE)</f>
        <v>Manual</v>
      </c>
      <c r="F20" s="40" t="str">
        <f ca="1">IF(INDIRECT("C"&amp;ROW())&lt;&gt;"",VLOOKUP(INDIRECT("C"&amp;ROW()),'Driver sheet'!A:K,3,FALSE)&amp;"","")</f>
        <v/>
      </c>
      <c r="G20" s="40" t="str">
        <f ca="1">IF(INDIRECT("C"&amp;ROW())&lt;&gt;"",_xlfn.IFNA(VLOOKUP(INDIRECT("C"&amp;ROW()),'Driver sheet'!$A:$K,6,FALSE)&amp;"",""),"")</f>
        <v>Ieper-Kust-Brugge-Halle</v>
      </c>
      <c r="H20" s="28">
        <f ca="1">IF(INDIRECT("C"&amp;ROW())&lt;&gt;"",(VLOOKUP(INDIRECT("C"&amp;ROW())&amp;"",'Driver sheet'!$A:$K,7,FALSE)),"")</f>
        <v>0.25</v>
      </c>
      <c r="I20" s="28">
        <f ca="1">IF(INDIRECT("C"&amp;ROW())&lt;&gt;"",(VLOOKUP(INDIRECT("C"&amp;ROW())&amp;"",'Driver sheet'!$A:$K,8,FALSE)),"")</f>
        <v>0</v>
      </c>
      <c r="J20" s="28"/>
      <c r="K20" s="29">
        <v>0</v>
      </c>
      <c r="L20" s="30"/>
      <c r="M20" s="31" t="str">
        <f ca="1">_xlfn.IFNA(VLOOKUP(INDIRECT("C"&amp;ROW()),'Driver sheet'!A:E,5,FALSE),"DL TRITON")</f>
        <v>DL TRITON</v>
      </c>
      <c r="N20" s="62" t="s">
        <v>430</v>
      </c>
    </row>
    <row r="21" spans="1:17" hidden="1" x14ac:dyDescent="0.25">
      <c r="A21" s="19" t="s">
        <v>302</v>
      </c>
      <c r="B21" s="26" t="s">
        <v>235</v>
      </c>
      <c r="C21" s="27" t="s">
        <v>375</v>
      </c>
      <c r="D21" s="40" t="str">
        <f ca="1">VLOOKUP(INDIRECT("B"&amp;ROW()),'Operationele versie'!B:K,10,FALSE)</f>
        <v>Automatic</v>
      </c>
      <c r="E21" s="40" t="str">
        <f ca="1">VLOOKUP(INDIRECT("C"&amp;ROW()),'Driver sheet'!$A:$K,2,FALSE)</f>
        <v>Manual</v>
      </c>
      <c r="F21" s="40" t="str">
        <f ca="1">IF(INDIRECT("C"&amp;ROW())&lt;&gt;"",VLOOKUP(INDIRECT("C"&amp;ROW()),'Driver sheet'!A:K,3,FALSE)&amp;"","")</f>
        <v/>
      </c>
      <c r="G21" s="40" t="str">
        <f ca="1">IF(INDIRECT("C"&amp;ROW())&lt;&gt;"",_xlfn.IFNA(VLOOKUP(INDIRECT("C"&amp;ROW()),'Driver sheet'!$A:$K,6,FALSE)&amp;"",""),"")</f>
        <v>Kust-Kortrijk</v>
      </c>
      <c r="H21" s="28">
        <f ca="1">IF(INDIRECT("C"&amp;ROW())&lt;&gt;"",(VLOOKUP(INDIRECT("C"&amp;ROW())&amp;"",'Driver sheet'!$A:$K,7,FALSE)),"")</f>
        <v>0.22916666666666666</v>
      </c>
      <c r="I21" s="28">
        <f ca="1">IF(INDIRECT("C"&amp;ROW())&lt;&gt;"",(VLOOKUP(INDIRECT("C"&amp;ROW())&amp;"",'Driver sheet'!$A:$K,8,FALSE)),"")</f>
        <v>0</v>
      </c>
      <c r="J21" s="28"/>
      <c r="K21" s="29">
        <v>0</v>
      </c>
      <c r="L21" s="30"/>
      <c r="M21" s="31" t="str">
        <f ca="1">_xlfn.IFNA(VLOOKUP(INDIRECT("C"&amp;ROW()),'Driver sheet'!A:E,5,FALSE),"DL TRITON")</f>
        <v>DL TRITON</v>
      </c>
      <c r="N21" s="62" t="s">
        <v>430</v>
      </c>
      <c r="O21" s="59" t="s">
        <v>340</v>
      </c>
    </row>
    <row r="22" spans="1:17" hidden="1" x14ac:dyDescent="0.25">
      <c r="B22" s="26" t="s">
        <v>221</v>
      </c>
      <c r="C22" s="27" t="s">
        <v>376</v>
      </c>
      <c r="D22" s="40" t="str">
        <f ca="1">VLOOKUP(INDIRECT("B"&amp;ROW()),'Operationele versie'!B:K,10,FALSE)</f>
        <v>Automatic</v>
      </c>
      <c r="E22" s="40" t="str">
        <f ca="1">VLOOKUP(INDIRECT("C"&amp;ROW()),'Driver sheet'!$A:$K,2,FALSE)</f>
        <v>Manual</v>
      </c>
      <c r="F22" s="40" t="str">
        <f ca="1">IF(INDIRECT("C"&amp;ROW())&lt;&gt;"",VLOOKUP(INDIRECT("C"&amp;ROW()),'Driver sheet'!A:K,3,FALSE)&amp;"","")</f>
        <v>ADR</v>
      </c>
      <c r="G22" s="40" t="str">
        <f ca="1">IF(INDIRECT("C"&amp;ROW())&lt;&gt;"",_xlfn.IFNA(VLOOKUP(INDIRECT("C"&amp;ROW()),'Driver sheet'!$A:$K,6,FALSE)&amp;"",""),"")</f>
        <v>Doornik</v>
      </c>
      <c r="H22" s="28">
        <f ca="1">IF(INDIRECT("C"&amp;ROW())&lt;&gt;"",(VLOOKUP(INDIRECT("C"&amp;ROW())&amp;"",'Driver sheet'!$A:$K,7,FALSE)),"")</f>
        <v>0.25</v>
      </c>
      <c r="I22" s="28">
        <f ca="1">IF(INDIRECT("C"&amp;ROW())&lt;&gt;"",(VLOOKUP(INDIRECT("C"&amp;ROW())&amp;"",'Driver sheet'!$A:$K,8,FALSE)),"")</f>
        <v>0</v>
      </c>
      <c r="J22" s="28"/>
      <c r="K22" s="29">
        <v>0</v>
      </c>
      <c r="L22" s="30"/>
      <c r="M22" s="31" t="str">
        <f ca="1">_xlfn.IFNA(VLOOKUP(INDIRECT("C"&amp;ROW()),'Driver sheet'!A:E,5,FALSE),"DL TRITON")</f>
        <v>DL TRITON</v>
      </c>
      <c r="N22" s="62" t="s">
        <v>430</v>
      </c>
      <c r="O22" s="19" t="s">
        <v>341</v>
      </c>
    </row>
    <row r="23" spans="1:17" hidden="1" x14ac:dyDescent="0.25">
      <c r="A23" s="19" t="s">
        <v>282</v>
      </c>
      <c r="B23" s="67"/>
      <c r="C23" s="27" t="s">
        <v>377</v>
      </c>
      <c r="D23" s="40" t="e">
        <f ca="1">VLOOKUP(INDIRECT("B"&amp;ROW()),'Operationele versie'!B:K,10,FALSE)</f>
        <v>#N/A</v>
      </c>
      <c r="E23" s="40" t="str">
        <f ca="1">VLOOKUP(INDIRECT("C"&amp;ROW()),'Driver sheet'!$A:$K,2,FALSE)</f>
        <v>Manual</v>
      </c>
      <c r="F23" s="40" t="str">
        <f ca="1">IF(INDIRECT("C"&amp;ROW())&lt;&gt;"",VLOOKUP(INDIRECT("C"&amp;ROW()),'Driver sheet'!A:K,3,FALSE)&amp;"","")</f>
        <v/>
      </c>
      <c r="G23" s="40" t="str">
        <f ca="1">IF(INDIRECT("C"&amp;ROW())&lt;&gt;"",_xlfn.IFNA(VLOOKUP(INDIRECT("C"&amp;ROW()),'Driver sheet'!$A:$K,6,FALSE)&amp;"",""),"")</f>
        <v/>
      </c>
      <c r="H23" s="28">
        <f ca="1">IF(INDIRECT("C"&amp;ROW())&lt;&gt;"",(VLOOKUP(INDIRECT("C"&amp;ROW())&amp;"",'Driver sheet'!$A:$K,7,FALSE)),"")</f>
        <v>0.29166666666666669</v>
      </c>
      <c r="I23" s="28">
        <f ca="1">IF(INDIRECT("C"&amp;ROW())&lt;&gt;"",(VLOOKUP(INDIRECT("C"&amp;ROW())&amp;"",'Driver sheet'!$A:$K,8,FALSE)),"")</f>
        <v>0</v>
      </c>
      <c r="J23" s="28"/>
      <c r="K23" s="29">
        <v>0</v>
      </c>
      <c r="L23" s="30"/>
      <c r="M23" s="31" t="str">
        <f ca="1">_xlfn.IFNA(VLOOKUP(INDIRECT("C"&amp;ROW()),'Driver sheet'!A:E,5,FALSE),"DL TRITON")</f>
        <v>DL TRITON</v>
      </c>
      <c r="N23" s="62" t="s">
        <v>430</v>
      </c>
    </row>
    <row r="24" spans="1:17" hidden="1" x14ac:dyDescent="0.25">
      <c r="B24" s="26" t="s">
        <v>177</v>
      </c>
      <c r="C24" s="27" t="s">
        <v>290</v>
      </c>
      <c r="D24" s="40" t="str">
        <f ca="1">VLOOKUP(INDIRECT("B"&amp;ROW()),'Operationele versie'!B:K,10,FALSE)</f>
        <v>Manual</v>
      </c>
      <c r="E24" s="40" t="str">
        <f ca="1">VLOOKUP(INDIRECT("C"&amp;ROW()),'Driver sheet'!$A:$K,2,FALSE)</f>
        <v>Manual</v>
      </c>
      <c r="F24" s="40" t="str">
        <f ca="1">IF(INDIRECT("C"&amp;ROW())&lt;&gt;"",VLOOKUP(INDIRECT("C"&amp;ROW()),'Driver sheet'!A:K,3,FALSE)&amp;"","")</f>
        <v/>
      </c>
      <c r="G24" s="40" t="str">
        <f ca="1">IF(INDIRECT("C"&amp;ROW())&lt;&gt;"",_xlfn.IFNA(VLOOKUP(INDIRECT("C"&amp;ROW()),'Driver sheet'!$A:$K,6,FALSE)&amp;"",""),"")</f>
        <v>Kluisbergen-Roeselare</v>
      </c>
      <c r="H24" s="28">
        <f ca="1">IF(INDIRECT("C"&amp;ROW())&lt;&gt;"",(VLOOKUP(INDIRECT("C"&amp;ROW())&amp;"",'Driver sheet'!$A:$K,7,FALSE)),"")</f>
        <v>0.25</v>
      </c>
      <c r="I24" s="28">
        <f ca="1">IF(INDIRECT("C"&amp;ROW())&lt;&gt;"",(VLOOKUP(INDIRECT("C"&amp;ROW())&amp;"",'Driver sheet'!$A:$K,8,FALSE)),"")</f>
        <v>0</v>
      </c>
      <c r="J24" s="28"/>
      <c r="K24" s="29">
        <v>0</v>
      </c>
      <c r="L24" s="30"/>
      <c r="M24" s="31" t="str">
        <f ca="1">_xlfn.IFNA(VLOOKUP(INDIRECT("C"&amp;ROW()),'Driver sheet'!A:E,5,FALSE),"DL TRITON")</f>
        <v>DL TRITON</v>
      </c>
      <c r="N24" s="62" t="s">
        <v>430</v>
      </c>
    </row>
    <row r="25" spans="1:17" hidden="1" x14ac:dyDescent="0.25">
      <c r="B25" s="26" t="s">
        <v>207</v>
      </c>
      <c r="C25" s="27" t="s">
        <v>378</v>
      </c>
      <c r="D25" s="40" t="str">
        <f ca="1">VLOOKUP(INDIRECT("B"&amp;ROW()),'Operationele versie'!B:K,10,FALSE)</f>
        <v>Automatic</v>
      </c>
      <c r="E25" s="40" t="str">
        <f ca="1">VLOOKUP(INDIRECT("C"&amp;ROW()),'Driver sheet'!$A:$K,2,FALSE)</f>
        <v>Manual</v>
      </c>
      <c r="F25" s="40" t="str">
        <f ca="1">IF(INDIRECT("C"&amp;ROW())&lt;&gt;"",VLOOKUP(INDIRECT("C"&amp;ROW()),'Driver sheet'!A:K,3,FALSE)&amp;"","")</f>
        <v/>
      </c>
      <c r="G25" s="40" t="str">
        <f ca="1">IF(INDIRECT("C"&amp;ROW())&lt;&gt;"",_xlfn.IFNA(VLOOKUP(INDIRECT("C"&amp;ROW()),'Driver sheet'!$A:$K,6,FALSE)&amp;"",""),"")</f>
        <v>Kust-Brugge-Gent-Vilvoorde-Halle</v>
      </c>
      <c r="H25" s="28">
        <f ca="1">IF(INDIRECT("C"&amp;ROW())&lt;&gt;"",(VLOOKUP(INDIRECT("C"&amp;ROW())&amp;"",'Driver sheet'!$A:$K,7,FALSE)),"")</f>
        <v>0.25</v>
      </c>
      <c r="I25" s="28">
        <f ca="1">IF(INDIRECT("C"&amp;ROW())&lt;&gt;"",(VLOOKUP(INDIRECT("C"&amp;ROW())&amp;"",'Driver sheet'!$A:$K,8,FALSE)),"")</f>
        <v>0</v>
      </c>
      <c r="J25" s="28"/>
      <c r="K25" s="29">
        <v>0</v>
      </c>
      <c r="L25" s="30"/>
      <c r="M25" s="31" t="str">
        <f ca="1">_xlfn.IFNA(VLOOKUP(INDIRECT("C"&amp;ROW()),'Driver sheet'!A:E,5,FALSE),"DL TRITON")</f>
        <v>DL TRITON</v>
      </c>
      <c r="N25" s="62" t="s">
        <v>430</v>
      </c>
    </row>
    <row r="26" spans="1:17" hidden="1" x14ac:dyDescent="0.25">
      <c r="B26" s="26" t="s">
        <v>220</v>
      </c>
      <c r="C26" s="27" t="s">
        <v>291</v>
      </c>
      <c r="D26" s="40" t="str">
        <f ca="1">VLOOKUP(INDIRECT("B"&amp;ROW()),'Operationele versie'!B:K,10,FALSE)</f>
        <v>Automatic</v>
      </c>
      <c r="E26" s="40" t="str">
        <f ca="1">VLOOKUP(INDIRECT("C"&amp;ROW()),'Driver sheet'!$A:$K,2,FALSE)</f>
        <v>Manual</v>
      </c>
      <c r="F26" s="40" t="str">
        <f ca="1">IF(INDIRECT("C"&amp;ROW())&lt;&gt;"",VLOOKUP(INDIRECT("C"&amp;ROW()),'Driver sheet'!A:K,3,FALSE)&amp;"","")</f>
        <v/>
      </c>
      <c r="G26" s="40" t="str">
        <f ca="1">IF(INDIRECT("C"&amp;ROW())&lt;&gt;"",_xlfn.IFNA(VLOOKUP(INDIRECT("C"&amp;ROW()),'Driver sheet'!$A:$K,6,FALSE)&amp;"",""),"")</f>
        <v>Waver-Halle</v>
      </c>
      <c r="H26" s="28">
        <f ca="1">IF(INDIRECT("C"&amp;ROW())&lt;&gt;"",(VLOOKUP(INDIRECT("C"&amp;ROW())&amp;"",'Driver sheet'!$A:$K,7,FALSE)),"")</f>
        <v>0.27083333333333331</v>
      </c>
      <c r="I26" s="28">
        <f ca="1">IF(INDIRECT("C"&amp;ROW())&lt;&gt;"",(VLOOKUP(INDIRECT("C"&amp;ROW())&amp;"",'Driver sheet'!$A:$K,8,FALSE)),"")</f>
        <v>0</v>
      </c>
      <c r="J26" s="28"/>
      <c r="K26" s="29">
        <v>0</v>
      </c>
      <c r="L26" s="30"/>
      <c r="M26" s="31" t="str">
        <f ca="1">_xlfn.IFNA(VLOOKUP(INDIRECT("C"&amp;ROW()),'Driver sheet'!A:E,5,FALSE),"DL TRITON")</f>
        <v>DL TRITON</v>
      </c>
      <c r="N26" s="62" t="s">
        <v>430</v>
      </c>
    </row>
    <row r="27" spans="1:17" hidden="1" x14ac:dyDescent="0.25">
      <c r="B27" s="26" t="s">
        <v>186</v>
      </c>
      <c r="C27" s="27" t="s">
        <v>379</v>
      </c>
      <c r="D27" s="40" t="str">
        <f ca="1">VLOOKUP(INDIRECT("B"&amp;ROW()),'Operationele versie'!B:K,10,FALSE)</f>
        <v>Automatic</v>
      </c>
      <c r="E27" s="40" t="str">
        <f ca="1">VLOOKUP(INDIRECT("C"&amp;ROW()),'Driver sheet'!$A:$K,2,FALSE)</f>
        <v>Manual</v>
      </c>
      <c r="F27" s="40" t="str">
        <f ca="1">IF(INDIRECT("C"&amp;ROW())&lt;&gt;"",VLOOKUP(INDIRECT("C"&amp;ROW()),'Driver sheet'!A:K,3,FALSE)&amp;"","")</f>
        <v/>
      </c>
      <c r="G27" s="40" t="str">
        <f ca="1">IF(INDIRECT("C"&amp;ROW())&lt;&gt;"",_xlfn.IFNA(VLOOKUP(INDIRECT("C"&amp;ROW()),'Driver sheet'!$A:$K,6,FALSE)&amp;"",""),"")</f>
        <v/>
      </c>
      <c r="H27" s="28">
        <f ca="1">IF(INDIRECT("C"&amp;ROW())&lt;&gt;"",(VLOOKUP(INDIRECT("C"&amp;ROW())&amp;"",'Driver sheet'!$A:$K,7,FALSE)),"")</f>
        <v>0.22916666666666666</v>
      </c>
      <c r="I27" s="28">
        <f ca="1">IF(INDIRECT("C"&amp;ROW())&lt;&gt;"",(VLOOKUP(INDIRECT("C"&amp;ROW())&amp;"",'Driver sheet'!$A:$K,8,FALSE)),"")</f>
        <v>0</v>
      </c>
      <c r="J27" s="28"/>
      <c r="K27" s="29">
        <v>0</v>
      </c>
      <c r="L27" s="30"/>
      <c r="M27" s="31" t="str">
        <f ca="1">_xlfn.IFNA(VLOOKUP(INDIRECT("C"&amp;ROW()),'Driver sheet'!A:E,5,FALSE),"DL TRITON")</f>
        <v>DL TRITON</v>
      </c>
      <c r="N27" s="62" t="s">
        <v>430</v>
      </c>
    </row>
    <row r="28" spans="1:17" hidden="1" x14ac:dyDescent="0.25">
      <c r="B28" s="26" t="s">
        <v>179</v>
      </c>
      <c r="C28" s="27" t="s">
        <v>292</v>
      </c>
      <c r="D28" s="40" t="str">
        <f ca="1">VLOOKUP(INDIRECT("B"&amp;ROW()),'Operationele versie'!B:K,10,FALSE)</f>
        <v>Automatic</v>
      </c>
      <c r="E28" s="40" t="str">
        <f ca="1">VLOOKUP(INDIRECT("C"&amp;ROW()),'Driver sheet'!$A:$K,2,FALSE)</f>
        <v>Manual</v>
      </c>
      <c r="F28" s="40" t="str">
        <f ca="1">IF(INDIRECT("C"&amp;ROW())&lt;&gt;"",VLOOKUP(INDIRECT("C"&amp;ROW()),'Driver sheet'!A:K,3,FALSE)&amp;"","")</f>
        <v>ADR</v>
      </c>
      <c r="G28" s="40" t="str">
        <f ca="1">IF(INDIRECT("C"&amp;ROW())&lt;&gt;"",_xlfn.IFNA(VLOOKUP(INDIRECT("C"&amp;ROW()),'Driver sheet'!$A:$K,6,FALSE)&amp;"",""),"")</f>
        <v>Brugge</v>
      </c>
      <c r="H28" s="28">
        <f ca="1">IF(INDIRECT("C"&amp;ROW())&lt;&gt;"",(VLOOKUP(INDIRECT("C"&amp;ROW())&amp;"",'Driver sheet'!$A:$K,7,FALSE)),"")</f>
        <v>0.22916666666666666</v>
      </c>
      <c r="I28" s="28">
        <f ca="1">IF(INDIRECT("C"&amp;ROW())&lt;&gt;"",(VLOOKUP(INDIRECT("C"&amp;ROW())&amp;"",'Driver sheet'!$A:$K,8,FALSE)),"")</f>
        <v>0</v>
      </c>
      <c r="J28" s="28"/>
      <c r="K28" s="29">
        <v>0</v>
      </c>
      <c r="L28" s="30"/>
      <c r="M28" s="31" t="str">
        <f ca="1">_xlfn.IFNA(VLOOKUP(INDIRECT("C"&amp;ROW()),'Driver sheet'!A:E,5,FALSE),"DL TRITON")</f>
        <v>DL TRITON</v>
      </c>
      <c r="N28" s="62" t="s">
        <v>430</v>
      </c>
    </row>
    <row r="29" spans="1:17" hidden="1" x14ac:dyDescent="0.25">
      <c r="B29" s="26" t="s">
        <v>209</v>
      </c>
      <c r="C29" s="27" t="s">
        <v>293</v>
      </c>
      <c r="D29" s="40" t="str">
        <f ca="1">VLOOKUP(INDIRECT("B"&amp;ROW()),'Operationele versie'!B:K,10,FALSE)</f>
        <v>Manual</v>
      </c>
      <c r="E29" s="40" t="str">
        <f ca="1">VLOOKUP(INDIRECT("C"&amp;ROW()),'Driver sheet'!$A:$K,2,FALSE)</f>
        <v>Manual</v>
      </c>
      <c r="F29" s="40" t="str">
        <f ca="1">IF(INDIRECT("C"&amp;ROW())&lt;&gt;"",VLOOKUP(INDIRECT("C"&amp;ROW()),'Driver sheet'!A:K,3,FALSE)&amp;"","")</f>
        <v>ADR</v>
      </c>
      <c r="G29" s="40" t="str">
        <f ca="1">IF(INDIRECT("C"&amp;ROW())&lt;&gt;"",_xlfn.IFNA(VLOOKUP(INDIRECT("C"&amp;ROW()),'Driver sheet'!$A:$K,6,FALSE)&amp;"",""),"")</f>
        <v/>
      </c>
      <c r="H29" s="28">
        <f ca="1">IF(INDIRECT("C"&amp;ROW())&lt;&gt;"",(VLOOKUP(INDIRECT("C"&amp;ROW())&amp;"",'Driver sheet'!$A:$K,7,FALSE)),"")</f>
        <v>0.29166666666666669</v>
      </c>
      <c r="I29" s="28">
        <f ca="1">IF(INDIRECT("C"&amp;ROW())&lt;&gt;"",(VLOOKUP(INDIRECT("C"&amp;ROW())&amp;"",'Driver sheet'!$A:$K,8,FALSE)),"")</f>
        <v>0</v>
      </c>
      <c r="J29" s="28"/>
      <c r="K29" s="29">
        <v>0</v>
      </c>
      <c r="L29" s="30"/>
      <c r="M29" s="31" t="str">
        <f ca="1">_xlfn.IFNA(VLOOKUP(INDIRECT("C"&amp;ROW()),'Driver sheet'!A:E,5,FALSE),"DL TRITON")</f>
        <v>DL TRITON</v>
      </c>
      <c r="N29" s="62" t="s">
        <v>430</v>
      </c>
    </row>
    <row r="30" spans="1:17" hidden="1" x14ac:dyDescent="0.25">
      <c r="B30" s="26" t="s">
        <v>206</v>
      </c>
      <c r="C30" s="27" t="s">
        <v>380</v>
      </c>
      <c r="D30" s="40" t="str">
        <f ca="1">VLOOKUP(INDIRECT("B"&amp;ROW()),'Operationele versie'!B:K,10,FALSE)</f>
        <v>Automatic</v>
      </c>
      <c r="E30" s="40" t="str">
        <f ca="1">VLOOKUP(INDIRECT("C"&amp;ROW()),'Driver sheet'!$A:$K,2,FALSE)</f>
        <v>Manual</v>
      </c>
      <c r="F30" s="40" t="str">
        <f ca="1">IF(INDIRECT("C"&amp;ROW())&lt;&gt;"",VLOOKUP(INDIRECT("C"&amp;ROW()),'Driver sheet'!A:K,3,FALSE)&amp;"","")</f>
        <v/>
      </c>
      <c r="G30" s="40" t="str">
        <f ca="1">IF(INDIRECT("C"&amp;ROW())&lt;&gt;"",_xlfn.IFNA(VLOOKUP(INDIRECT("C"&amp;ROW()),'Driver sheet'!$A:$K,6,FALSE)&amp;"",""),"")</f>
        <v>Kortrijk-Roeselare-Ieper</v>
      </c>
      <c r="H30" s="28">
        <f ca="1">IF(INDIRECT("C"&amp;ROW())&lt;&gt;"",(VLOOKUP(INDIRECT("C"&amp;ROW())&amp;"",'Driver sheet'!$A:$K,7,FALSE)),"")</f>
        <v>0.25</v>
      </c>
      <c r="I30" s="28">
        <f ca="1">IF(INDIRECT("C"&amp;ROW())&lt;&gt;"",(VLOOKUP(INDIRECT("C"&amp;ROW())&amp;"",'Driver sheet'!$A:$K,8,FALSE)),"")</f>
        <v>0</v>
      </c>
      <c r="J30" s="28"/>
      <c r="K30" s="29">
        <v>0</v>
      </c>
      <c r="L30" s="30"/>
      <c r="M30" s="31" t="str">
        <f ca="1">_xlfn.IFNA(VLOOKUP(INDIRECT("C"&amp;ROW()),'Driver sheet'!A:E,5,FALSE),"DL TRITON")</f>
        <v>DL TRITON</v>
      </c>
      <c r="N30" s="62" t="s">
        <v>430</v>
      </c>
    </row>
    <row r="31" spans="1:17" hidden="1" x14ac:dyDescent="0.25">
      <c r="B31" s="26" t="s">
        <v>226</v>
      </c>
      <c r="C31" s="27"/>
      <c r="D31" s="40" t="str">
        <f ca="1">VLOOKUP(INDIRECT("B"&amp;ROW()),'Operationele versie'!B:K,10,FALSE)</f>
        <v>Manual</v>
      </c>
      <c r="E31" s="40" t="e">
        <f ca="1">VLOOKUP(INDIRECT("C"&amp;ROW()),'Driver sheet'!$A:$K,2,FALSE)</f>
        <v>#N/A</v>
      </c>
      <c r="F31" s="40" t="str">
        <f ca="1">IF(INDIRECT("C"&amp;ROW())&lt;&gt;"",VLOOKUP(INDIRECT("C"&amp;ROW()),'Driver sheet'!A:K,3,FALSE)&amp;"","")</f>
        <v/>
      </c>
      <c r="G31" s="40" t="str">
        <f ca="1">IF(INDIRECT("C"&amp;ROW())&lt;&gt;"",_xlfn.IFNA(VLOOKUP(INDIRECT("C"&amp;ROW()),'Driver sheet'!$A:$K,6,FALSE)&amp;"",""),"")</f>
        <v/>
      </c>
      <c r="H31" s="28" t="str">
        <f ca="1">IF(INDIRECT("C"&amp;ROW())&lt;&gt;"",(VLOOKUP(INDIRECT("C"&amp;ROW())&amp;"",'Driver sheet'!$A:$K,7,FALSE)),"")</f>
        <v/>
      </c>
      <c r="I31" s="28" t="str">
        <f ca="1">IF(INDIRECT("C"&amp;ROW())&lt;&gt;"",(VLOOKUP(INDIRECT("C"&amp;ROW())&amp;"",'Driver sheet'!$A:$K,8,FALSE)),"")</f>
        <v/>
      </c>
      <c r="J31" s="28"/>
      <c r="K31" s="29">
        <v>0</v>
      </c>
      <c r="L31" s="30"/>
      <c r="M31" s="31" t="str">
        <f ca="1">_xlfn.IFNA(VLOOKUP(INDIRECT("C"&amp;ROW()),'Driver sheet'!A:E,5,FALSE),"DL TRITON")</f>
        <v>DL TRITON</v>
      </c>
      <c r="N31" s="62" t="s">
        <v>430</v>
      </c>
    </row>
    <row r="32" spans="1:17" hidden="1" x14ac:dyDescent="0.25">
      <c r="B32" s="26" t="s">
        <v>196</v>
      </c>
      <c r="C32" s="27" t="s">
        <v>294</v>
      </c>
      <c r="D32" s="40" t="str">
        <f ca="1">VLOOKUP(INDIRECT("B"&amp;ROW()),'Operationele versie'!B:K,10,FALSE)</f>
        <v>Automatic</v>
      </c>
      <c r="E32" s="40" t="str">
        <f ca="1">VLOOKUP(INDIRECT("C"&amp;ROW()),'Driver sheet'!$A:$K,2,FALSE)</f>
        <v>Manual</v>
      </c>
      <c r="F32" s="40" t="str">
        <f ca="1">IF(INDIRECT("C"&amp;ROW())&lt;&gt;"",VLOOKUP(INDIRECT("C"&amp;ROW()),'Driver sheet'!A:K,3,FALSE)&amp;"","")</f>
        <v/>
      </c>
      <c r="G32" s="40" t="str">
        <f ca="1">IF(INDIRECT("C"&amp;ROW())&lt;&gt;"",_xlfn.IFNA(VLOOKUP(INDIRECT("C"&amp;ROW()),'Driver sheet'!$A:$K,6,FALSE)&amp;"",""),"")</f>
        <v>Gent-Beveren-Aalst</v>
      </c>
      <c r="H32" s="28">
        <f ca="1">IF(INDIRECT("C"&amp;ROW())&lt;&gt;"",(VLOOKUP(INDIRECT("C"&amp;ROW())&amp;"",'Driver sheet'!$A:$K,7,FALSE)),"")</f>
        <v>0.27083333333333331</v>
      </c>
      <c r="I32" s="28">
        <f ca="1">IF(INDIRECT("C"&amp;ROW())&lt;&gt;"",(VLOOKUP(INDIRECT("C"&amp;ROW())&amp;"",'Driver sheet'!$A:$K,8,FALSE)),"")</f>
        <v>0</v>
      </c>
      <c r="J32" s="28"/>
      <c r="K32" s="29">
        <v>0</v>
      </c>
      <c r="L32" s="30"/>
      <c r="M32" s="31" t="str">
        <f ca="1">_xlfn.IFNA(VLOOKUP(INDIRECT("C"&amp;ROW()),'Driver sheet'!A:E,5,FALSE),"DL TRITON")</f>
        <v>DL TRITON</v>
      </c>
      <c r="N32" s="62" t="s">
        <v>430</v>
      </c>
    </row>
    <row r="33" spans="1:14" hidden="1" x14ac:dyDescent="0.25">
      <c r="B33" s="26" t="s">
        <v>200</v>
      </c>
      <c r="C33" s="27" t="s">
        <v>525</v>
      </c>
      <c r="D33" s="40" t="str">
        <f ca="1">VLOOKUP(INDIRECT("B"&amp;ROW()),'Operationele versie'!B:K,10,FALSE)</f>
        <v>Automatic</v>
      </c>
      <c r="E33" s="40" t="str">
        <f ca="1">VLOOKUP(INDIRECT("C"&amp;ROW()),'Driver sheet'!$A:$K,2,FALSE)</f>
        <v>Manual</v>
      </c>
      <c r="F33" s="40" t="str">
        <f ca="1">IF(INDIRECT("C"&amp;ROW())&lt;&gt;"",VLOOKUP(INDIRECT("C"&amp;ROW()),'Driver sheet'!A:K,3,FALSE)&amp;"","")</f>
        <v/>
      </c>
      <c r="G33" s="40" t="str">
        <f ca="1">IF(INDIRECT("C"&amp;ROW())&lt;&gt;"",_xlfn.IFNA(VLOOKUP(INDIRECT("C"&amp;ROW()),'Driver sheet'!$A:$K,6,FALSE)&amp;"",""),"")</f>
        <v>Kust-Ieper-Kortrijk</v>
      </c>
      <c r="H33" s="28">
        <f ca="1">IF(INDIRECT("C"&amp;ROW())&lt;&gt;"",(VLOOKUP(INDIRECT("C"&amp;ROW())&amp;"",'Driver sheet'!$A:$K,7,FALSE)),"")</f>
        <v>0.27083333333333331</v>
      </c>
      <c r="I33" s="28">
        <f ca="1">IF(INDIRECT("C"&amp;ROW())&lt;&gt;"",(VLOOKUP(INDIRECT("C"&amp;ROW())&amp;"",'Driver sheet'!$A:$K,8,FALSE)),"")</f>
        <v>0</v>
      </c>
      <c r="J33" s="28"/>
      <c r="K33" s="29">
        <v>0</v>
      </c>
      <c r="L33" s="30"/>
      <c r="M33" s="31" t="str">
        <f ca="1">_xlfn.IFNA(VLOOKUP(INDIRECT("C"&amp;ROW()),'Driver sheet'!A:E,5,FALSE),"DL TRITON")</f>
        <v>DL TRITON</v>
      </c>
      <c r="N33" s="62" t="s">
        <v>430</v>
      </c>
    </row>
    <row r="34" spans="1:14" hidden="1" x14ac:dyDescent="0.25">
      <c r="B34" s="26" t="s">
        <v>194</v>
      </c>
      <c r="C34" s="27" t="s">
        <v>382</v>
      </c>
      <c r="D34" s="40" t="str">
        <f ca="1">VLOOKUP(INDIRECT("B"&amp;ROW()),'Operationele versie'!B:K,10,FALSE)</f>
        <v>Automatic</v>
      </c>
      <c r="E34" s="40" t="str">
        <f ca="1">VLOOKUP(INDIRECT("C"&amp;ROW()),'Driver sheet'!$A:$K,2,FALSE)</f>
        <v>Manual</v>
      </c>
      <c r="F34" s="40" t="str">
        <f ca="1">IF(INDIRECT("C"&amp;ROW())&lt;&gt;"",VLOOKUP(INDIRECT("C"&amp;ROW()),'Driver sheet'!A:K,3,FALSE)&amp;"","")</f>
        <v/>
      </c>
      <c r="G34" s="40" t="str">
        <f ca="1">IF(INDIRECT("C"&amp;ROW())&lt;&gt;"",_xlfn.IFNA(VLOOKUP(INDIRECT("C"&amp;ROW()),'Driver sheet'!$A:$K,6,FALSE)&amp;"",""),"")</f>
        <v>Halle-Waver</v>
      </c>
      <c r="H34" s="28">
        <f ca="1">IF(INDIRECT("C"&amp;ROW())&lt;&gt;"",(VLOOKUP(INDIRECT("C"&amp;ROW())&amp;"",'Driver sheet'!$A:$K,7,FALSE)),"")</f>
        <v>0.22916666666666666</v>
      </c>
      <c r="I34" s="28">
        <f ca="1">IF(INDIRECT("C"&amp;ROW())&lt;&gt;"",(VLOOKUP(INDIRECT("C"&amp;ROW())&amp;"",'Driver sheet'!$A:$K,8,FALSE)),"")</f>
        <v>0</v>
      </c>
      <c r="J34" s="28"/>
      <c r="K34" s="29">
        <v>0</v>
      </c>
      <c r="L34" s="30"/>
      <c r="M34" s="31" t="str">
        <f ca="1">_xlfn.IFNA(VLOOKUP(INDIRECT("C"&amp;ROW()),'Driver sheet'!A:E,5,FALSE),"DL TRITON")</f>
        <v>DL TRITON</v>
      </c>
      <c r="N34" s="62" t="s">
        <v>430</v>
      </c>
    </row>
    <row r="35" spans="1:14" hidden="1" x14ac:dyDescent="0.25">
      <c r="A35" s="19" t="s">
        <v>282</v>
      </c>
      <c r="B35" s="26" t="s">
        <v>216</v>
      </c>
      <c r="C35" s="27" t="s">
        <v>351</v>
      </c>
      <c r="D35" s="40" t="str">
        <f ca="1">VLOOKUP(INDIRECT("B"&amp;ROW()),'Operationele versie'!B:K,10,FALSE)</f>
        <v>Automatic</v>
      </c>
      <c r="E35" s="40" t="str">
        <f ca="1">VLOOKUP(INDIRECT("C"&amp;ROW()),'Driver sheet'!$A:$K,2,FALSE)</f>
        <v>Manual</v>
      </c>
      <c r="F35" s="40" t="str">
        <f ca="1">IF(INDIRECT("C"&amp;ROW())&lt;&gt;"",VLOOKUP(INDIRECT("C"&amp;ROW()),'Driver sheet'!A:K,3,FALSE)&amp;"","")</f>
        <v/>
      </c>
      <c r="G35" s="40" t="str">
        <f ca="1">IF(INDIRECT("C"&amp;ROW())&lt;&gt;"",_xlfn.IFNA(VLOOKUP(INDIRECT("C"&amp;ROW()),'Driver sheet'!$A:$K,6,FALSE)&amp;"",""),"")</f>
        <v>A12</v>
      </c>
      <c r="H35" s="28">
        <f ca="1">IF(INDIRECT("C"&amp;ROW())&lt;&gt;"",(VLOOKUP(INDIRECT("C"&amp;ROW())&amp;"",'Driver sheet'!$A:$K,7,FALSE)),"")</f>
        <v>0.27083333333333331</v>
      </c>
      <c r="I35" s="28">
        <f ca="1">IF(INDIRECT("C"&amp;ROW())&lt;&gt;"",(VLOOKUP(INDIRECT("C"&amp;ROW())&amp;"",'Driver sheet'!$A:$K,8,FALSE)),"")</f>
        <v>0</v>
      </c>
      <c r="J35" s="28"/>
      <c r="K35" s="29">
        <v>0</v>
      </c>
      <c r="L35" s="30"/>
      <c r="M35" s="31" t="str">
        <f ca="1">_xlfn.IFNA(VLOOKUP(INDIRECT("C"&amp;ROW()),'Driver sheet'!A:E,5,FALSE),"DL TRITON")</f>
        <v>DL TRITON</v>
      </c>
      <c r="N35" s="62" t="s">
        <v>430</v>
      </c>
    </row>
    <row r="36" spans="1:14" hidden="1" x14ac:dyDescent="0.25">
      <c r="B36" s="26" t="s">
        <v>223</v>
      </c>
      <c r="C36" s="27" t="s">
        <v>526</v>
      </c>
      <c r="D36" s="40" t="str">
        <f ca="1">VLOOKUP(INDIRECT("B"&amp;ROW()),'Operationele versie'!B:K,10,FALSE)</f>
        <v>Automatic</v>
      </c>
      <c r="E36" s="40" t="str">
        <f ca="1">VLOOKUP(INDIRECT("C"&amp;ROW()),'Driver sheet'!$A:$K,2,FALSE)</f>
        <v>Manual</v>
      </c>
      <c r="F36" s="40" t="str">
        <f ca="1">IF(INDIRECT("C"&amp;ROW())&lt;&gt;"",VLOOKUP(INDIRECT("C"&amp;ROW()),'Driver sheet'!A:K,3,FALSE)&amp;"","")</f>
        <v/>
      </c>
      <c r="G36" s="40" t="str">
        <f ca="1">IF(INDIRECT("C"&amp;ROW())&lt;&gt;"",_xlfn.IFNA(VLOOKUP(INDIRECT("C"&amp;ROW()),'Driver sheet'!$A:$K,6,FALSE)&amp;"",""),"")</f>
        <v/>
      </c>
      <c r="H36" s="28">
        <f ca="1">IF(INDIRECT("C"&amp;ROW())&lt;&gt;"",(VLOOKUP(INDIRECT("C"&amp;ROW())&amp;"",'Driver sheet'!$A:$K,7,FALSE)),"")</f>
        <v>0.27083333333333331</v>
      </c>
      <c r="I36" s="28">
        <f ca="1">IF(INDIRECT("C"&amp;ROW())&lt;&gt;"",(VLOOKUP(INDIRECT("C"&amp;ROW())&amp;"",'Driver sheet'!$A:$K,8,FALSE)),"")</f>
        <v>0</v>
      </c>
      <c r="J36" s="28"/>
      <c r="K36" s="29">
        <v>0</v>
      </c>
      <c r="L36" s="30"/>
      <c r="M36" s="31" t="str">
        <f ca="1">_xlfn.IFNA(VLOOKUP(INDIRECT("C"&amp;ROW()),'Driver sheet'!A:E,5,FALSE),"DL TRITON")</f>
        <v>DL TRITON</v>
      </c>
      <c r="N36" s="62" t="s">
        <v>430</v>
      </c>
    </row>
    <row r="37" spans="1:14" hidden="1" x14ac:dyDescent="0.25">
      <c r="B37" s="26" t="s">
        <v>193</v>
      </c>
      <c r="C37" s="27" t="s">
        <v>296</v>
      </c>
      <c r="D37" s="40" t="str">
        <f ca="1">VLOOKUP(INDIRECT("B"&amp;ROW()),'Operationele versie'!B:K,10,FALSE)</f>
        <v>Automatic</v>
      </c>
      <c r="E37" s="40" t="str">
        <f ca="1">VLOOKUP(INDIRECT("C"&amp;ROW()),'Driver sheet'!$A:$K,2,FALSE)</f>
        <v>Manual</v>
      </c>
      <c r="F37" s="40" t="str">
        <f ca="1">IF(INDIRECT("C"&amp;ROW())&lt;&gt;"",VLOOKUP(INDIRECT("C"&amp;ROW()),'Driver sheet'!A:K,3,FALSE)&amp;"","")</f>
        <v/>
      </c>
      <c r="G37" s="40" t="str">
        <f ca="1">IF(INDIRECT("C"&amp;ROW())&lt;&gt;"",_xlfn.IFNA(VLOOKUP(INDIRECT("C"&amp;ROW()),'Driver sheet'!$A:$K,6,FALSE)&amp;"",""),"")</f>
        <v>Doornik-Kortrijk</v>
      </c>
      <c r="H37" s="28">
        <f ca="1">IF(INDIRECT("C"&amp;ROW())&lt;&gt;"",(VLOOKUP(INDIRECT("C"&amp;ROW())&amp;"",'Driver sheet'!$A:$K,7,FALSE)),"")</f>
        <v>0.22916666666666666</v>
      </c>
      <c r="I37" s="28">
        <f ca="1">IF(INDIRECT("C"&amp;ROW())&lt;&gt;"",(VLOOKUP(INDIRECT("C"&amp;ROW())&amp;"",'Driver sheet'!$A:$K,8,FALSE)),"")</f>
        <v>0</v>
      </c>
      <c r="J37" s="28"/>
      <c r="K37" s="29">
        <v>0</v>
      </c>
      <c r="L37" s="30"/>
      <c r="M37" s="31" t="str">
        <f ca="1">_xlfn.IFNA(VLOOKUP(INDIRECT("C"&amp;ROW()),'Driver sheet'!A:E,5,FALSE),"DL TRITON")</f>
        <v>DL TRITON</v>
      </c>
      <c r="N37" s="62" t="s">
        <v>430</v>
      </c>
    </row>
    <row r="38" spans="1:14" hidden="1" x14ac:dyDescent="0.25">
      <c r="A38" s="19" t="s">
        <v>282</v>
      </c>
      <c r="B38" s="26" t="s">
        <v>178</v>
      </c>
      <c r="C38" s="27" t="s">
        <v>297</v>
      </c>
      <c r="D38" s="40" t="str">
        <f ca="1">VLOOKUP(INDIRECT("B"&amp;ROW()),'Operationele versie'!B:K,10,FALSE)</f>
        <v>Manual</v>
      </c>
      <c r="E38" s="40" t="str">
        <f ca="1">VLOOKUP(INDIRECT("C"&amp;ROW()),'Driver sheet'!$A:$K,2,FALSE)</f>
        <v>Manual</v>
      </c>
      <c r="F38" s="40" t="str">
        <f ca="1">IF(INDIRECT("C"&amp;ROW())&lt;&gt;"",VLOOKUP(INDIRECT("C"&amp;ROW()),'Driver sheet'!A:K,3,FALSE)&amp;"","")</f>
        <v/>
      </c>
      <c r="G38" s="40" t="str">
        <f ca="1">IF(INDIRECT("C"&amp;ROW())&lt;&gt;"",_xlfn.IFNA(VLOOKUP(INDIRECT("C"&amp;ROW()),'Driver sheet'!$A:$K,6,FALSE)&amp;"",""),"")</f>
        <v>Vilvoorde-Mechelen</v>
      </c>
      <c r="H38" s="28">
        <f ca="1">IF(INDIRECT("C"&amp;ROW())&lt;&gt;"",(VLOOKUP(INDIRECT("C"&amp;ROW())&amp;"",'Driver sheet'!$A:$K,7,FALSE)),"")</f>
        <v>0.27083333333333331</v>
      </c>
      <c r="I38" s="28">
        <f ca="1">IF(INDIRECT("C"&amp;ROW())&lt;&gt;"",(VLOOKUP(INDIRECT("C"&amp;ROW())&amp;"",'Driver sheet'!$A:$K,8,FALSE)),"")</f>
        <v>0</v>
      </c>
      <c r="J38" s="28"/>
      <c r="K38" s="29">
        <v>0</v>
      </c>
      <c r="L38" s="30"/>
      <c r="M38" s="31" t="str">
        <f ca="1">_xlfn.IFNA(VLOOKUP(INDIRECT("C"&amp;ROW()),'Driver sheet'!A:E,5,FALSE),"DL TRITON")</f>
        <v>DL TRITON</v>
      </c>
      <c r="N38" s="62" t="s">
        <v>430</v>
      </c>
    </row>
    <row r="39" spans="1:14" hidden="1" x14ac:dyDescent="0.25">
      <c r="B39" s="26" t="s">
        <v>204</v>
      </c>
      <c r="C39" s="27" t="s">
        <v>298</v>
      </c>
      <c r="D39" s="40" t="str">
        <f ca="1">VLOOKUP(INDIRECT("B"&amp;ROW()),'Operationele versie'!B:K,10,FALSE)</f>
        <v>Automatic</v>
      </c>
      <c r="E39" s="40" t="str">
        <f ca="1">VLOOKUP(INDIRECT("C"&amp;ROW()),'Driver sheet'!$A:$K,2,FALSE)</f>
        <v>Manual</v>
      </c>
      <c r="F39" s="40" t="str">
        <f ca="1">IF(INDIRECT("C"&amp;ROW())&lt;&gt;"",VLOOKUP(INDIRECT("C"&amp;ROW()),'Driver sheet'!A:K,3,FALSE)&amp;"","")</f>
        <v/>
      </c>
      <c r="G39" s="40" t="str">
        <f ca="1">IF(INDIRECT("C"&amp;ROW())&lt;&gt;"",_xlfn.IFNA(VLOOKUP(INDIRECT("C"&amp;ROW()),'Driver sheet'!$A:$K,6,FALSE)&amp;"",""),"")</f>
        <v>Brugge</v>
      </c>
      <c r="H39" s="28">
        <f ca="1">IF(INDIRECT("C"&amp;ROW())&lt;&gt;"",(VLOOKUP(INDIRECT("C"&amp;ROW())&amp;"",'Driver sheet'!$A:$K,7,FALSE)),"")</f>
        <v>0.25</v>
      </c>
      <c r="I39" s="28">
        <f ca="1">IF(INDIRECT("C"&amp;ROW())&lt;&gt;"",(VLOOKUP(INDIRECT("C"&amp;ROW())&amp;"",'Driver sheet'!$A:$K,8,FALSE)),"")</f>
        <v>0</v>
      </c>
      <c r="J39" s="28"/>
      <c r="K39" s="29">
        <v>0</v>
      </c>
      <c r="L39" s="30"/>
      <c r="M39" s="31" t="str">
        <f ca="1">_xlfn.IFNA(VLOOKUP(INDIRECT("C"&amp;ROW()),'Driver sheet'!A:E,5,FALSE),"DL TRITON")</f>
        <v>DL TRITON</v>
      </c>
      <c r="N39" s="62" t="s">
        <v>430</v>
      </c>
    </row>
    <row r="40" spans="1:14" hidden="1" x14ac:dyDescent="0.25">
      <c r="B40" s="26" t="s">
        <v>183</v>
      </c>
      <c r="C40" s="27"/>
      <c r="D40" s="40" t="str">
        <f ca="1">VLOOKUP(INDIRECT("B"&amp;ROW()),'Operationele versie'!B:K,10,FALSE)</f>
        <v>Automatic</v>
      </c>
      <c r="E40" s="40" t="e">
        <f ca="1">VLOOKUP(INDIRECT("C"&amp;ROW()),'Driver sheet'!$A:$K,2,FALSE)</f>
        <v>#N/A</v>
      </c>
      <c r="F40" s="40" t="str">
        <f ca="1">IF(INDIRECT("C"&amp;ROW())&lt;&gt;"",VLOOKUP(INDIRECT("C"&amp;ROW()),'Driver sheet'!A:K,3,FALSE)&amp;"","")</f>
        <v/>
      </c>
      <c r="G40" s="40" t="str">
        <f ca="1">IF(INDIRECT("C"&amp;ROW())&lt;&gt;"",_xlfn.IFNA(VLOOKUP(INDIRECT("C"&amp;ROW()),'Driver sheet'!$A:$K,6,FALSE)&amp;"",""),"")</f>
        <v/>
      </c>
      <c r="H40" s="28" t="str">
        <f ca="1">IF(INDIRECT("C"&amp;ROW())&lt;&gt;"",(VLOOKUP(INDIRECT("C"&amp;ROW())&amp;"",'Driver sheet'!$A:$K,7,FALSE)),"")</f>
        <v/>
      </c>
      <c r="I40" s="28" t="str">
        <f ca="1">IF(INDIRECT("C"&amp;ROW())&lt;&gt;"",(VLOOKUP(INDIRECT("C"&amp;ROW())&amp;"",'Driver sheet'!$A:$K,8,FALSE)),"")</f>
        <v/>
      </c>
      <c r="J40" s="28"/>
      <c r="K40" s="29">
        <v>0</v>
      </c>
      <c r="L40" s="30"/>
      <c r="M40" s="31" t="str">
        <f ca="1">_xlfn.IFNA(VLOOKUP(INDIRECT("C"&amp;ROW()),'Driver sheet'!A:E,5,FALSE),"DL TRITON")</f>
        <v>DL TRITON</v>
      </c>
      <c r="N40" s="62" t="s">
        <v>430</v>
      </c>
    </row>
    <row r="41" spans="1:14" hidden="1" x14ac:dyDescent="0.25">
      <c r="B41" s="26" t="s">
        <v>190</v>
      </c>
      <c r="C41" s="27" t="s">
        <v>346</v>
      </c>
      <c r="D41" s="40" t="str">
        <f ca="1">VLOOKUP(INDIRECT("B"&amp;ROW()),'Operationele versie'!B:K,10,FALSE)</f>
        <v>Automatic</v>
      </c>
      <c r="E41" s="40" t="str">
        <f ca="1">VLOOKUP(INDIRECT("C"&amp;ROW()),'Driver sheet'!$A:$K,2,FALSE)</f>
        <v>Manual</v>
      </c>
      <c r="F41" s="40" t="str">
        <f ca="1">IF(INDIRECT("C"&amp;ROW())&lt;&gt;"",VLOOKUP(INDIRECT("C"&amp;ROW()),'Driver sheet'!A:K,3,FALSE)&amp;"","")</f>
        <v/>
      </c>
      <c r="G41" s="40" t="str">
        <f ca="1">IF(INDIRECT("C"&amp;ROW())&lt;&gt;"",_xlfn.IFNA(VLOOKUP(INDIRECT("C"&amp;ROW()),'Driver sheet'!$A:$K,6,FALSE)&amp;"",""),"")</f>
        <v>Beveren</v>
      </c>
      <c r="H41" s="28">
        <f ca="1">IF(INDIRECT("C"&amp;ROW())&lt;&gt;"",(VLOOKUP(INDIRECT("C"&amp;ROW())&amp;"",'Driver sheet'!$A:$K,7,FALSE)),"")</f>
        <v>0.25</v>
      </c>
      <c r="I41" s="28">
        <f ca="1">IF(INDIRECT("C"&amp;ROW())&lt;&gt;"",(VLOOKUP(INDIRECT("C"&amp;ROW())&amp;"",'Driver sheet'!$A:$K,8,FALSE)),"")</f>
        <v>0</v>
      </c>
      <c r="J41" s="28"/>
      <c r="K41" s="29">
        <v>0</v>
      </c>
      <c r="L41" s="30"/>
      <c r="M41" s="31" t="str">
        <f ca="1">_xlfn.IFNA(VLOOKUP(INDIRECT("C"&amp;ROW()),'Driver sheet'!A:E,5,FALSE),"DL TRITON")</f>
        <v>DL TRITON</v>
      </c>
      <c r="N41" s="62" t="s">
        <v>430</v>
      </c>
    </row>
    <row r="42" spans="1:14" hidden="1" x14ac:dyDescent="0.25">
      <c r="A42" s="19" t="s">
        <v>282</v>
      </c>
      <c r="B42" s="26" t="s">
        <v>258</v>
      </c>
      <c r="C42" s="27" t="s">
        <v>299</v>
      </c>
      <c r="D42" s="40" t="str">
        <f ca="1">VLOOKUP(INDIRECT("B"&amp;ROW()),'Operationele versie'!B:K,10,FALSE)</f>
        <v>Automatic</v>
      </c>
      <c r="E42" s="40" t="str">
        <f ca="1">VLOOKUP(INDIRECT("C"&amp;ROW()),'Driver sheet'!$A:$K,2,FALSE)</f>
        <v>Manual</v>
      </c>
      <c r="F42" s="40" t="str">
        <f ca="1">IF(INDIRECT("C"&amp;ROW())&lt;&gt;"",VLOOKUP(INDIRECT("C"&amp;ROW()),'Driver sheet'!A:K,3,FALSE)&amp;"","")</f>
        <v/>
      </c>
      <c r="G42" s="40" t="str">
        <f ca="1">IF(INDIRECT("C"&amp;ROW())&lt;&gt;"",_xlfn.IFNA(VLOOKUP(INDIRECT("C"&amp;ROW()),'Driver sheet'!$A:$K,6,FALSE)&amp;"",""),"")</f>
        <v>Antwerpen</v>
      </c>
      <c r="H42" s="28">
        <f ca="1">IF(INDIRECT("C"&amp;ROW())&lt;&gt;"",(VLOOKUP(INDIRECT("C"&amp;ROW())&amp;"",'Driver sheet'!$A:$K,7,FALSE)),"")</f>
        <v>0.29166666666666669</v>
      </c>
      <c r="I42" s="28">
        <f ca="1">IF(INDIRECT("C"&amp;ROW())&lt;&gt;"",(VLOOKUP(INDIRECT("C"&amp;ROW())&amp;"",'Driver sheet'!$A:$K,8,FALSE)),"")</f>
        <v>0</v>
      </c>
      <c r="J42" s="28"/>
      <c r="K42" s="29">
        <v>0</v>
      </c>
      <c r="L42" s="30"/>
      <c r="M42" s="31" t="str">
        <f ca="1">_xlfn.IFNA(VLOOKUP(INDIRECT("C"&amp;ROW()),'Driver sheet'!A:E,5,FALSE),"DL TRITON")</f>
        <v>DL TRITON</v>
      </c>
      <c r="N42" s="62" t="s">
        <v>430</v>
      </c>
    </row>
    <row r="43" spans="1:14" hidden="1" x14ac:dyDescent="0.25">
      <c r="B43" s="26" t="s">
        <v>202</v>
      </c>
      <c r="C43" s="27" t="s">
        <v>527</v>
      </c>
      <c r="D43" s="40" t="str">
        <f ca="1">VLOOKUP(INDIRECT("B"&amp;ROW()),'Operationele versie'!B:K,10,FALSE)</f>
        <v>Automatic</v>
      </c>
      <c r="E43" s="40" t="str">
        <f ca="1">VLOOKUP(INDIRECT("C"&amp;ROW()),'Driver sheet'!$A:$K,2,FALSE)</f>
        <v>Manual</v>
      </c>
      <c r="F43" s="40" t="str">
        <f ca="1">IF(INDIRECT("C"&amp;ROW())&lt;&gt;"",VLOOKUP(INDIRECT("C"&amp;ROW()),'Driver sheet'!A:K,3,FALSE)&amp;"","")</f>
        <v/>
      </c>
      <c r="G43" s="40" t="str">
        <f ca="1">IF(INDIRECT("C"&amp;ROW())&lt;&gt;"",_xlfn.IFNA(VLOOKUP(INDIRECT("C"&amp;ROW()),'Driver sheet'!$A:$K,6,FALSE)&amp;"",""),"")</f>
        <v>Aalst-Kluisbergen</v>
      </c>
      <c r="H43" s="28">
        <f ca="1">IF(INDIRECT("C"&amp;ROW())&lt;&gt;"",(VLOOKUP(INDIRECT("C"&amp;ROW())&amp;"",'Driver sheet'!$A:$K,7,FALSE)),"")</f>
        <v>0.29166666666666669</v>
      </c>
      <c r="I43" s="28">
        <f ca="1">IF(INDIRECT("C"&amp;ROW())&lt;&gt;"",(VLOOKUP(INDIRECT("C"&amp;ROW())&amp;"",'Driver sheet'!$A:$K,8,FALSE)),"")</f>
        <v>0</v>
      </c>
      <c r="J43" s="28"/>
      <c r="K43" s="29">
        <v>0</v>
      </c>
      <c r="L43" s="30"/>
      <c r="M43" s="31" t="str">
        <f ca="1">_xlfn.IFNA(VLOOKUP(INDIRECT("C"&amp;ROW()),'Driver sheet'!A:E,5,FALSE),"DL TRITON")</f>
        <v>DL TRITON</v>
      </c>
      <c r="N43" s="62" t="s">
        <v>430</v>
      </c>
    </row>
    <row r="44" spans="1:14" hidden="1" x14ac:dyDescent="0.25">
      <c r="B44" s="26" t="s">
        <v>191</v>
      </c>
      <c r="C44" s="27" t="s">
        <v>333</v>
      </c>
      <c r="D44" s="40" t="str">
        <f ca="1">VLOOKUP(INDIRECT("B"&amp;ROW()),'Operationele versie'!B:K,10,FALSE)</f>
        <v>Automatic</v>
      </c>
      <c r="E44" s="40" t="str">
        <f ca="1">VLOOKUP(INDIRECT("C"&amp;ROW()),'Driver sheet'!$A:$K,2,FALSE)</f>
        <v>Manual</v>
      </c>
      <c r="F44" s="40" t="str">
        <f ca="1">IF(INDIRECT("C"&amp;ROW())&lt;&gt;"",VLOOKUP(INDIRECT("C"&amp;ROW()),'Driver sheet'!A:K,3,FALSE)&amp;"","")</f>
        <v>ADR</v>
      </c>
      <c r="G44" s="40" t="str">
        <f ca="1">IF(INDIRECT("C"&amp;ROW())&lt;&gt;"",_xlfn.IFNA(VLOOKUP(INDIRECT("C"&amp;ROW()),'Driver sheet'!$A:$K,6,FALSE)&amp;"",""),"")</f>
        <v/>
      </c>
      <c r="H44" s="28">
        <f ca="1">IF(INDIRECT("C"&amp;ROW())&lt;&gt;"",(VLOOKUP(INDIRECT("C"&amp;ROW())&amp;"",'Driver sheet'!$A:$K,7,FALSE)),"")</f>
        <v>0.22916666666666666</v>
      </c>
      <c r="I44" s="28">
        <f ca="1">IF(INDIRECT("C"&amp;ROW())&lt;&gt;"",(VLOOKUP(INDIRECT("C"&amp;ROW())&amp;"",'Driver sheet'!$A:$K,8,FALSE)),"")</f>
        <v>0</v>
      </c>
      <c r="J44" s="28"/>
      <c r="K44" s="29">
        <v>0</v>
      </c>
      <c r="L44" s="30"/>
      <c r="M44" s="31" t="str">
        <f ca="1">_xlfn.IFNA(VLOOKUP(INDIRECT("C"&amp;ROW()),'Driver sheet'!A:E,5,FALSE),"DL TRITON")</f>
        <v>DL TRITON</v>
      </c>
      <c r="N44" s="62" t="s">
        <v>430</v>
      </c>
    </row>
    <row r="45" spans="1:14" hidden="1" x14ac:dyDescent="0.25">
      <c r="B45" s="26" t="s">
        <v>201</v>
      </c>
      <c r="C45" s="27" t="s">
        <v>300</v>
      </c>
      <c r="D45" s="40" t="str">
        <f ca="1">VLOOKUP(INDIRECT("B"&amp;ROW()),'Operationele versie'!B:K,10,FALSE)</f>
        <v>Automatic</v>
      </c>
      <c r="E45" s="40" t="str">
        <f ca="1">VLOOKUP(INDIRECT("C"&amp;ROW()),'Driver sheet'!$A:$K,2,FALSE)</f>
        <v>Manual</v>
      </c>
      <c r="F45" s="40" t="str">
        <f ca="1">IF(INDIRECT("C"&amp;ROW())&lt;&gt;"",VLOOKUP(INDIRECT("C"&amp;ROW()),'Driver sheet'!A:K,3,FALSE)&amp;"","")</f>
        <v/>
      </c>
      <c r="G45" s="40" t="str">
        <f ca="1">IF(INDIRECT("C"&amp;ROW())&lt;&gt;"",_xlfn.IFNA(VLOOKUP(INDIRECT("C"&amp;ROW()),'Driver sheet'!$A:$K,6,FALSE)&amp;"",""),"")</f>
        <v>Kluisbergen-Doornik</v>
      </c>
      <c r="H45" s="28">
        <f ca="1">IF(INDIRECT("C"&amp;ROW())&lt;&gt;"",(VLOOKUP(INDIRECT("C"&amp;ROW())&amp;"",'Driver sheet'!$A:$K,7,FALSE)),"")</f>
        <v>0.25</v>
      </c>
      <c r="I45" s="28">
        <f ca="1">IF(INDIRECT("C"&amp;ROW())&lt;&gt;"",(VLOOKUP(INDIRECT("C"&amp;ROW())&amp;"",'Driver sheet'!$A:$K,8,FALSE)),"")</f>
        <v>0</v>
      </c>
      <c r="J45" s="28"/>
      <c r="K45" s="29">
        <v>0</v>
      </c>
      <c r="L45" s="30"/>
      <c r="M45" s="31" t="str">
        <f ca="1">_xlfn.IFNA(VLOOKUP(INDIRECT("C"&amp;ROW()),'Driver sheet'!A:E,5,FALSE),"DL TRITON")</f>
        <v>DL TRITON</v>
      </c>
      <c r="N45" s="62" t="s">
        <v>430</v>
      </c>
    </row>
    <row r="46" spans="1:14" hidden="1" x14ac:dyDescent="0.25">
      <c r="A46" s="19" t="s">
        <v>282</v>
      </c>
      <c r="B46" s="67"/>
      <c r="C46" s="27" t="s">
        <v>385</v>
      </c>
      <c r="D46" s="40" t="e">
        <f ca="1">VLOOKUP(INDIRECT("B"&amp;ROW()),'Operationele versie'!B:K,10,FALSE)</f>
        <v>#N/A</v>
      </c>
      <c r="E46" s="40" t="str">
        <f ca="1">VLOOKUP(INDIRECT("C"&amp;ROW()),'Driver sheet'!$A:$K,2,FALSE)</f>
        <v>Manual</v>
      </c>
      <c r="F46" s="40" t="str">
        <f ca="1">IF(INDIRECT("C"&amp;ROW())&lt;&gt;"",VLOOKUP(INDIRECT("C"&amp;ROW()),'Driver sheet'!A:K,3,FALSE)&amp;"","")</f>
        <v/>
      </c>
      <c r="G46" s="40" t="str">
        <f ca="1">IF(INDIRECT("C"&amp;ROW())&lt;&gt;"",_xlfn.IFNA(VLOOKUP(INDIRECT("C"&amp;ROW()),'Driver sheet'!$A:$K,6,FALSE)&amp;"",""),"")</f>
        <v>Halle</v>
      </c>
      <c r="H46" s="28">
        <f ca="1">IF(INDIRECT("C"&amp;ROW())&lt;&gt;"",(VLOOKUP(INDIRECT("C"&amp;ROW())&amp;"",'Driver sheet'!$A:$K,7,FALSE)),"")</f>
        <v>0.29166666666666669</v>
      </c>
      <c r="I46" s="28">
        <f ca="1">IF(INDIRECT("C"&amp;ROW())&lt;&gt;"",(VLOOKUP(INDIRECT("C"&amp;ROW())&amp;"",'Driver sheet'!$A:$K,8,FALSE)),"")</f>
        <v>0</v>
      </c>
      <c r="J46" s="28"/>
      <c r="K46" s="29">
        <v>0</v>
      </c>
      <c r="L46" s="30"/>
      <c r="M46" s="31" t="str">
        <f ca="1">_xlfn.IFNA(VLOOKUP(INDIRECT("C"&amp;ROW()),'Driver sheet'!A:E,5,FALSE),"DL TRITON")</f>
        <v>DL TRITON</v>
      </c>
      <c r="N46" s="62" t="s">
        <v>430</v>
      </c>
    </row>
    <row r="47" spans="1:14" hidden="1" x14ac:dyDescent="0.25">
      <c r="B47" s="26" t="s">
        <v>256</v>
      </c>
      <c r="C47" s="27" t="s">
        <v>301</v>
      </c>
      <c r="D47" s="40" t="str">
        <f ca="1">VLOOKUP(INDIRECT("B"&amp;ROW()),'Operationele versie'!B:K,10,FALSE)</f>
        <v>Automatic</v>
      </c>
      <c r="E47" s="40" t="str">
        <f ca="1">VLOOKUP(INDIRECT("C"&amp;ROW()),'Driver sheet'!$A:$K,2,FALSE)</f>
        <v>Manual</v>
      </c>
      <c r="F47" s="40" t="str">
        <f ca="1">IF(INDIRECT("C"&amp;ROW())&lt;&gt;"",VLOOKUP(INDIRECT("C"&amp;ROW()),'Driver sheet'!A:K,3,FALSE)&amp;"","")</f>
        <v/>
      </c>
      <c r="G47" s="40" t="str">
        <f ca="1">IF(INDIRECT("C"&amp;ROW())&lt;&gt;"",_xlfn.IFNA(VLOOKUP(INDIRECT("C"&amp;ROW()),'Driver sheet'!$A:$K,6,FALSE)&amp;"",""),"")</f>
        <v>Halle-Waver-Vilvoorde-Mechelen</v>
      </c>
      <c r="H47" s="28">
        <f ca="1">IF(INDIRECT("C"&amp;ROW())&lt;&gt;"",(VLOOKUP(INDIRECT("C"&amp;ROW())&amp;"",'Driver sheet'!$A:$K,7,FALSE)),"")</f>
        <v>0.27083333333333331</v>
      </c>
      <c r="I47" s="28">
        <f ca="1">IF(INDIRECT("C"&amp;ROW())&lt;&gt;"",(VLOOKUP(INDIRECT("C"&amp;ROW())&amp;"",'Driver sheet'!$A:$K,8,FALSE)),"")</f>
        <v>0</v>
      </c>
      <c r="J47" s="28"/>
      <c r="K47" s="29">
        <v>0</v>
      </c>
      <c r="L47" s="30"/>
      <c r="M47" s="31" t="str">
        <f ca="1">_xlfn.IFNA(VLOOKUP(INDIRECT("C"&amp;ROW()),'Driver sheet'!A:E,5,FALSE),"DL TRITON")</f>
        <v>DL TRITON</v>
      </c>
      <c r="N47" s="62" t="s">
        <v>430</v>
      </c>
    </row>
    <row r="48" spans="1:14" hidden="1" x14ac:dyDescent="0.25">
      <c r="A48" s="19" t="s">
        <v>302</v>
      </c>
      <c r="B48" s="26" t="s">
        <v>230</v>
      </c>
      <c r="C48" s="27" t="s">
        <v>303</v>
      </c>
      <c r="D48" s="40" t="str">
        <f ca="1">VLOOKUP(INDIRECT("B"&amp;ROW()),'Operationele versie'!B:K,10,FALSE)</f>
        <v>Automatic</v>
      </c>
      <c r="E48" s="40" t="str">
        <f ca="1">VLOOKUP(INDIRECT("C"&amp;ROW()),'Driver sheet'!$A:$K,2,FALSE)</f>
        <v>Manual</v>
      </c>
      <c r="F48" s="40" t="str">
        <f ca="1">IF(INDIRECT("C"&amp;ROW())&lt;&gt;"",VLOOKUP(INDIRECT("C"&amp;ROW()),'Driver sheet'!A:K,3,FALSE)&amp;"","")</f>
        <v/>
      </c>
      <c r="G48" s="40" t="str">
        <f ca="1">IF(INDIRECT("C"&amp;ROW())&lt;&gt;"",_xlfn.IFNA(VLOOKUP(INDIRECT("C"&amp;ROW()),'Driver sheet'!$A:$K,6,FALSE)&amp;"",""),"")</f>
        <v>Brussel</v>
      </c>
      <c r="H48" s="28">
        <f ca="1">IF(INDIRECT("C"&amp;ROW())&lt;&gt;"",(VLOOKUP(INDIRECT("C"&amp;ROW())&amp;"",'Driver sheet'!$A:$K,7,FALSE)),"")</f>
        <v>0.27083333333333331</v>
      </c>
      <c r="I48" s="28">
        <f ca="1">IF(INDIRECT("C"&amp;ROW())&lt;&gt;"",(VLOOKUP(INDIRECT("C"&amp;ROW())&amp;"",'Driver sheet'!$A:$K,8,FALSE)),"")</f>
        <v>0</v>
      </c>
      <c r="J48" s="28"/>
      <c r="K48" s="29">
        <v>0</v>
      </c>
      <c r="L48" s="30"/>
      <c r="M48" s="31" t="str">
        <f ca="1">_xlfn.IFNA(VLOOKUP(INDIRECT("C"&amp;ROW()),'Driver sheet'!A:E,5,FALSE),"DL TRITON")</f>
        <v>DL TRITON</v>
      </c>
      <c r="N48" s="62" t="s">
        <v>430</v>
      </c>
    </row>
    <row r="49" spans="1:14" hidden="1" x14ac:dyDescent="0.25">
      <c r="A49" s="19" t="s">
        <v>302</v>
      </c>
      <c r="B49" s="67"/>
      <c r="C49" s="27" t="s">
        <v>386</v>
      </c>
      <c r="D49" s="40" t="e">
        <f ca="1">VLOOKUP(INDIRECT("B"&amp;ROW()),'Operationele versie'!B:K,10,FALSE)</f>
        <v>#N/A</v>
      </c>
      <c r="E49" s="40" t="e">
        <f ca="1">VLOOKUP(INDIRECT("C"&amp;ROW()),'Driver sheet'!$A:$K,2,FALSE)</f>
        <v>#N/A</v>
      </c>
      <c r="F49" s="40" t="e">
        <f ca="1">IF(INDIRECT("C"&amp;ROW())&lt;&gt;"",VLOOKUP(INDIRECT("C"&amp;ROW()),'Driver sheet'!A:K,3,FALSE)&amp;"","")</f>
        <v>#N/A</v>
      </c>
      <c r="G49" s="40" t="str">
        <f ca="1">IF(INDIRECT("C"&amp;ROW())&lt;&gt;"",_xlfn.IFNA(VLOOKUP(INDIRECT("C"&amp;ROW()),'Driver sheet'!$A:$K,6,FALSE)&amp;"",""),"")</f>
        <v/>
      </c>
      <c r="H49" s="28" t="e">
        <f ca="1">IF(INDIRECT("C"&amp;ROW())&lt;&gt;"",(VLOOKUP(INDIRECT("C"&amp;ROW())&amp;"",'Driver sheet'!$A:$K,7,FALSE)),"")</f>
        <v>#N/A</v>
      </c>
      <c r="I49" s="28" t="e">
        <f ca="1">IF(INDIRECT("C"&amp;ROW())&lt;&gt;"",(VLOOKUP(INDIRECT("C"&amp;ROW())&amp;"",'Driver sheet'!$A:$K,8,FALSE)),"")</f>
        <v>#N/A</v>
      </c>
      <c r="J49" s="28"/>
      <c r="K49" s="29">
        <v>0</v>
      </c>
      <c r="L49" s="30"/>
      <c r="M49" s="31" t="str">
        <f ca="1">_xlfn.IFNA(VLOOKUP(INDIRECT("C"&amp;ROW()),'Driver sheet'!A:E,5,FALSE),"DL TRITON")</f>
        <v>DL TRITON</v>
      </c>
      <c r="N49" s="62" t="s">
        <v>430</v>
      </c>
    </row>
    <row r="50" spans="1:14" hidden="1" x14ac:dyDescent="0.25">
      <c r="B50" s="26" t="s">
        <v>211</v>
      </c>
      <c r="C50" s="27" t="s">
        <v>334</v>
      </c>
      <c r="D50" s="40" t="str">
        <f ca="1">VLOOKUP(INDIRECT("B"&amp;ROW()),'Operationele versie'!B:K,10,FALSE)</f>
        <v>Automatic</v>
      </c>
      <c r="E50" s="40" t="str">
        <f ca="1">VLOOKUP(INDIRECT("C"&amp;ROW()),'Driver sheet'!$A:$K,2,FALSE)</f>
        <v>Manual</v>
      </c>
      <c r="F50" s="40" t="str">
        <f ca="1">IF(INDIRECT("C"&amp;ROW())&lt;&gt;"",VLOOKUP(INDIRECT("C"&amp;ROW()),'Driver sheet'!A:K,3,FALSE)&amp;"","")</f>
        <v/>
      </c>
      <c r="G50" s="40" t="str">
        <f ca="1">IF(INDIRECT("C"&amp;ROW())&lt;&gt;"",_xlfn.IFNA(VLOOKUP(INDIRECT("C"&amp;ROW()),'Driver sheet'!$A:$K,6,FALSE)&amp;"",""),"")</f>
        <v>A12-Vilvoorde-Mechelen</v>
      </c>
      <c r="H50" s="28">
        <f ca="1">IF(INDIRECT("C"&amp;ROW())&lt;&gt;"",(VLOOKUP(INDIRECT("C"&amp;ROW())&amp;"",'Driver sheet'!$A:$K,7,FALSE)),"")</f>
        <v>0.29166666666666669</v>
      </c>
      <c r="I50" s="28">
        <f ca="1">IF(INDIRECT("C"&amp;ROW())&lt;&gt;"",(VLOOKUP(INDIRECT("C"&amp;ROW())&amp;"",'Driver sheet'!$A:$K,8,FALSE)),"")</f>
        <v>0</v>
      </c>
      <c r="J50" s="28"/>
      <c r="K50" s="29">
        <v>0</v>
      </c>
      <c r="L50" s="30"/>
      <c r="M50" s="31" t="str">
        <f ca="1">_xlfn.IFNA(VLOOKUP(INDIRECT("C"&amp;ROW()),'Driver sheet'!A:E,5,FALSE),"DL TRITON")</f>
        <v>DL TRITON</v>
      </c>
      <c r="N50" s="62" t="s">
        <v>430</v>
      </c>
    </row>
    <row r="51" spans="1:14" hidden="1" x14ac:dyDescent="0.25">
      <c r="B51" s="26" t="s">
        <v>173</v>
      </c>
      <c r="C51" s="27" t="s">
        <v>529</v>
      </c>
      <c r="D51" s="40" t="str">
        <f ca="1">VLOOKUP(INDIRECT("B"&amp;ROW()),'Operationele versie'!B:K,10,FALSE)</f>
        <v>Automatic</v>
      </c>
      <c r="E51" s="40" t="str">
        <f ca="1">VLOOKUP(INDIRECT("C"&amp;ROW()),'Driver sheet'!$A:$K,2,FALSE)</f>
        <v>Manual</v>
      </c>
      <c r="F51" s="40" t="str">
        <f ca="1">IF(INDIRECT("C"&amp;ROW())&lt;&gt;"",VLOOKUP(INDIRECT("C"&amp;ROW()),'Driver sheet'!A:K,3,FALSE)&amp;"","")</f>
        <v/>
      </c>
      <c r="G51" s="40" t="str">
        <f ca="1">IF(INDIRECT("C"&amp;ROW())&lt;&gt;"",_xlfn.IFNA(VLOOKUP(INDIRECT("C"&amp;ROW()),'Driver sheet'!$A:$K,6,FALSE)&amp;"",""),"")</f>
        <v>A12</v>
      </c>
      <c r="H51" s="28">
        <f ca="1">IF(INDIRECT("C"&amp;ROW())&lt;&gt;"",(VLOOKUP(INDIRECT("C"&amp;ROW())&amp;"",'Driver sheet'!$A:$K,7,FALSE)),"")</f>
        <v>0.29166666666666669</v>
      </c>
      <c r="I51" s="28">
        <f ca="1">IF(INDIRECT("C"&amp;ROW())&lt;&gt;"",(VLOOKUP(INDIRECT("C"&amp;ROW())&amp;"",'Driver sheet'!$A:$K,8,FALSE)),"")</f>
        <v>0</v>
      </c>
      <c r="J51" s="28"/>
      <c r="K51" s="29">
        <v>0</v>
      </c>
      <c r="L51" s="30"/>
      <c r="M51" s="31" t="str">
        <f ca="1">_xlfn.IFNA(VLOOKUP(INDIRECT("C"&amp;ROW()),'Driver sheet'!A:E,5,FALSE),"DL TRITON")</f>
        <v>DL TRITON</v>
      </c>
      <c r="N51" s="62" t="s">
        <v>430</v>
      </c>
    </row>
    <row r="52" spans="1:14" hidden="1" x14ac:dyDescent="0.25">
      <c r="A52" s="19" t="s">
        <v>282</v>
      </c>
      <c r="B52" s="26" t="s">
        <v>227</v>
      </c>
      <c r="C52" s="27" t="s">
        <v>528</v>
      </c>
      <c r="D52" s="40" t="str">
        <f ca="1">VLOOKUP(INDIRECT("B"&amp;ROW()),'Operationele versie'!B:K,10,FALSE)</f>
        <v>Automatic</v>
      </c>
      <c r="E52" s="40" t="str">
        <f ca="1">VLOOKUP(INDIRECT("C"&amp;ROW()),'Driver sheet'!$A:$K,2,FALSE)</f>
        <v>Manual</v>
      </c>
      <c r="F52" s="40" t="str">
        <f ca="1">IF(INDIRECT("C"&amp;ROW())&lt;&gt;"",VLOOKUP(INDIRECT("C"&amp;ROW()),'Driver sheet'!A:K,3,FALSE)&amp;"","")</f>
        <v/>
      </c>
      <c r="G52" s="40" t="str">
        <f ca="1">IF(INDIRECT("C"&amp;ROW())&lt;&gt;"",_xlfn.IFNA(VLOOKUP(INDIRECT("C"&amp;ROW()),'Driver sheet'!$A:$K,6,FALSE)&amp;"",""),"")</f>
        <v>Brussel</v>
      </c>
      <c r="H52" s="28">
        <f ca="1">IF(INDIRECT("C"&amp;ROW())&lt;&gt;"",(VLOOKUP(INDIRECT("C"&amp;ROW())&amp;"",'Driver sheet'!$A:$K,7,FALSE)),"")</f>
        <v>0.25</v>
      </c>
      <c r="I52" s="28">
        <f ca="1">IF(INDIRECT("C"&amp;ROW())&lt;&gt;"",(VLOOKUP(INDIRECT("C"&amp;ROW())&amp;"",'Driver sheet'!$A:$K,8,FALSE)),"")</f>
        <v>0</v>
      </c>
      <c r="J52" s="28"/>
      <c r="K52" s="29">
        <v>0</v>
      </c>
      <c r="L52" s="30"/>
      <c r="M52" s="31" t="str">
        <f ca="1">_xlfn.IFNA(VLOOKUP(INDIRECT("C"&amp;ROW()),'Driver sheet'!A:E,5,FALSE),"DL TRITON")</f>
        <v>DL TRITON</v>
      </c>
      <c r="N52" s="62" t="s">
        <v>430</v>
      </c>
    </row>
    <row r="53" spans="1:14" hidden="1" x14ac:dyDescent="0.25">
      <c r="A53" s="19" t="s">
        <v>282</v>
      </c>
      <c r="B53" s="26" t="s">
        <v>172</v>
      </c>
      <c r="C53" s="27" t="s">
        <v>304</v>
      </c>
      <c r="D53" s="40" t="str">
        <f ca="1">VLOOKUP(INDIRECT("B"&amp;ROW()),'Operationele versie'!B:K,10,FALSE)</f>
        <v>Automatic</v>
      </c>
      <c r="E53" s="40" t="str">
        <f ca="1">VLOOKUP(INDIRECT("C"&amp;ROW()),'Driver sheet'!$A:$K,2,FALSE)</f>
        <v>Manual</v>
      </c>
      <c r="F53" s="40" t="str">
        <f ca="1">IF(INDIRECT("C"&amp;ROW())&lt;&gt;"",VLOOKUP(INDIRECT("C"&amp;ROW()),'Driver sheet'!A:K,3,FALSE)&amp;"","")</f>
        <v/>
      </c>
      <c r="G53" s="40" t="str">
        <f ca="1">IF(INDIRECT("C"&amp;ROW())&lt;&gt;"",_xlfn.IFNA(VLOOKUP(INDIRECT("C"&amp;ROW()),'Driver sheet'!$A:$K,6,FALSE)&amp;"",""),"")</f>
        <v>Mechelen</v>
      </c>
      <c r="H53" s="28">
        <f ca="1">IF(INDIRECT("C"&amp;ROW())&lt;&gt;"",(VLOOKUP(INDIRECT("C"&amp;ROW())&amp;"",'Driver sheet'!$A:$K,7,FALSE)),"")</f>
        <v>0.29166666666666669</v>
      </c>
      <c r="I53" s="28">
        <f ca="1">IF(INDIRECT("C"&amp;ROW())&lt;&gt;"",(VLOOKUP(INDIRECT("C"&amp;ROW())&amp;"",'Driver sheet'!$A:$K,8,FALSE)),"")</f>
        <v>0</v>
      </c>
      <c r="J53" s="28"/>
      <c r="K53" s="29">
        <v>0</v>
      </c>
      <c r="L53" s="30"/>
      <c r="M53" s="31" t="str">
        <f ca="1">_xlfn.IFNA(VLOOKUP(INDIRECT("C"&amp;ROW()),'Driver sheet'!A:E,5,FALSE),"DL TRITON")</f>
        <v>DL TRITON</v>
      </c>
      <c r="N53" s="62" t="s">
        <v>430</v>
      </c>
    </row>
    <row r="54" spans="1:14" hidden="1" x14ac:dyDescent="0.25">
      <c r="A54" s="19" t="s">
        <v>282</v>
      </c>
      <c r="B54" s="67"/>
      <c r="C54" s="27" t="s">
        <v>387</v>
      </c>
      <c r="D54" s="40" t="e">
        <f ca="1">VLOOKUP(INDIRECT("B"&amp;ROW()),'Operationele versie'!B:K,10,FALSE)</f>
        <v>#N/A</v>
      </c>
      <c r="E54" s="40" t="str">
        <f ca="1">VLOOKUP(INDIRECT("C"&amp;ROW()),'Driver sheet'!$A:$K,2,FALSE)</f>
        <v>Manual</v>
      </c>
      <c r="F54" s="40" t="str">
        <f ca="1">IF(INDIRECT("C"&amp;ROW())&lt;&gt;"",VLOOKUP(INDIRECT("C"&amp;ROW()),'Driver sheet'!A:K,3,FALSE)&amp;"","")</f>
        <v/>
      </c>
      <c r="G54" s="40" t="str">
        <f ca="1">IF(INDIRECT("C"&amp;ROW())&lt;&gt;"",_xlfn.IFNA(VLOOKUP(INDIRECT("C"&amp;ROW()),'Driver sheet'!$A:$K,6,FALSE)&amp;"",""),"")</f>
        <v/>
      </c>
      <c r="H54" s="28">
        <f ca="1">IF(INDIRECT("C"&amp;ROW())&lt;&gt;"",(VLOOKUP(INDIRECT("C"&amp;ROW())&amp;"",'Driver sheet'!$A:$K,7,FALSE)),"")</f>
        <v>0.27083333333333331</v>
      </c>
      <c r="I54" s="28">
        <f ca="1">IF(INDIRECT("C"&amp;ROW())&lt;&gt;"",(VLOOKUP(INDIRECT("C"&amp;ROW())&amp;"",'Driver sheet'!$A:$K,8,FALSE)),"")</f>
        <v>0</v>
      </c>
      <c r="J54" s="28"/>
      <c r="K54" s="29">
        <v>0</v>
      </c>
      <c r="L54" s="30"/>
      <c r="M54" s="31" t="str">
        <f ca="1">_xlfn.IFNA(VLOOKUP(INDIRECT("C"&amp;ROW()),'Driver sheet'!A:E,5,FALSE),"DL TRITON")</f>
        <v>DL TRITON</v>
      </c>
      <c r="N54" s="62" t="s">
        <v>430</v>
      </c>
    </row>
    <row r="55" spans="1:14" hidden="1" x14ac:dyDescent="0.25">
      <c r="A55" s="19" t="s">
        <v>282</v>
      </c>
      <c r="B55" s="67"/>
      <c r="C55" s="27" t="s">
        <v>305</v>
      </c>
      <c r="D55" s="40" t="e">
        <f ca="1">VLOOKUP(INDIRECT("B"&amp;ROW()),'Operationele versie'!B:K,10,FALSE)</f>
        <v>#N/A</v>
      </c>
      <c r="E55" s="40" t="str">
        <f ca="1">VLOOKUP(INDIRECT("C"&amp;ROW()),'Driver sheet'!$A:$K,2,FALSE)</f>
        <v>Manual</v>
      </c>
      <c r="F55" s="40" t="str">
        <f ca="1">IF(INDIRECT("C"&amp;ROW())&lt;&gt;"",VLOOKUP(INDIRECT("C"&amp;ROW()),'Driver sheet'!A:K,3,FALSE)&amp;"","")</f>
        <v/>
      </c>
      <c r="G55" s="40" t="str">
        <f ca="1">IF(INDIRECT("C"&amp;ROW())&lt;&gt;"",_xlfn.IFNA(VLOOKUP(INDIRECT("C"&amp;ROW()),'Driver sheet'!$A:$K,6,FALSE)&amp;"",""),"")</f>
        <v>A12</v>
      </c>
      <c r="H55" s="28">
        <f ca="1">IF(INDIRECT("C"&amp;ROW())&lt;&gt;"",(VLOOKUP(INDIRECT("C"&amp;ROW())&amp;"",'Driver sheet'!$A:$K,7,FALSE)),"")</f>
        <v>0.29166666666666669</v>
      </c>
      <c r="I55" s="28">
        <f ca="1">IF(INDIRECT("C"&amp;ROW())&lt;&gt;"",(VLOOKUP(INDIRECT("C"&amp;ROW())&amp;"",'Driver sheet'!$A:$K,8,FALSE)),"")</f>
        <v>0</v>
      </c>
      <c r="J55" s="28"/>
      <c r="K55" s="29">
        <v>0</v>
      </c>
      <c r="L55" s="30"/>
      <c r="M55" s="31" t="str">
        <f ca="1">_xlfn.IFNA(VLOOKUP(INDIRECT("C"&amp;ROW()),'Driver sheet'!A:E,5,FALSE),"DL TRITON")</f>
        <v>DL TRITON</v>
      </c>
      <c r="N55" s="62" t="s">
        <v>430</v>
      </c>
    </row>
    <row r="56" spans="1:14" hidden="1" x14ac:dyDescent="0.25">
      <c r="B56" s="26" t="s">
        <v>185</v>
      </c>
      <c r="C56" s="27" t="s">
        <v>306</v>
      </c>
      <c r="D56" s="40" t="str">
        <f ca="1">VLOOKUP(INDIRECT("B"&amp;ROW()),'Operationele versie'!B:K,10,FALSE)</f>
        <v>Manual</v>
      </c>
      <c r="E56" s="40" t="str">
        <f ca="1">VLOOKUP(INDIRECT("C"&amp;ROW()),'Driver sheet'!$A:$K,2,FALSE)</f>
        <v>Manual</v>
      </c>
      <c r="F56" s="40" t="str">
        <f ca="1">IF(INDIRECT("C"&amp;ROW())&lt;&gt;"",VLOOKUP(INDIRECT("C"&amp;ROW()),'Driver sheet'!A:K,3,FALSE)&amp;"","")</f>
        <v/>
      </c>
      <c r="G56" s="40" t="str">
        <f ca="1">IF(INDIRECT("C"&amp;ROW())&lt;&gt;"",_xlfn.IFNA(VLOOKUP(INDIRECT("C"&amp;ROW()),'Driver sheet'!$A:$K,6,FALSE)&amp;"",""),"")</f>
        <v>Beveren</v>
      </c>
      <c r="H56" s="28">
        <f ca="1">IF(INDIRECT("C"&amp;ROW())&lt;&gt;"",(VLOOKUP(INDIRECT("C"&amp;ROW())&amp;"",'Driver sheet'!$A:$K,7,FALSE)),"")</f>
        <v>0.29166666666666669</v>
      </c>
      <c r="I56" s="28">
        <f ca="1">IF(INDIRECT("C"&amp;ROW())&lt;&gt;"",(VLOOKUP(INDIRECT("C"&amp;ROW())&amp;"",'Driver sheet'!$A:$K,8,FALSE)),"")</f>
        <v>0</v>
      </c>
      <c r="J56" s="28"/>
      <c r="K56" s="29">
        <v>0</v>
      </c>
      <c r="L56" s="30"/>
      <c r="M56" s="31" t="str">
        <f ca="1">_xlfn.IFNA(VLOOKUP(INDIRECT("C"&amp;ROW()),'Driver sheet'!A:E,5,FALSE),"DL TRITON")</f>
        <v>DL TRITON</v>
      </c>
      <c r="N56" s="62" t="s">
        <v>430</v>
      </c>
    </row>
    <row r="57" spans="1:14" hidden="1" x14ac:dyDescent="0.25">
      <c r="A57" s="19" t="s">
        <v>282</v>
      </c>
      <c r="B57" s="26" t="s">
        <v>188</v>
      </c>
      <c r="C57" s="27" t="s">
        <v>307</v>
      </c>
      <c r="D57" s="40" t="str">
        <f ca="1">VLOOKUP(INDIRECT("B"&amp;ROW()),'Operationele versie'!B:K,10,FALSE)</f>
        <v>Automatic</v>
      </c>
      <c r="E57" s="40" t="str">
        <f ca="1">VLOOKUP(INDIRECT("C"&amp;ROW()),'Driver sheet'!$A:$K,2,FALSE)</f>
        <v>Manual</v>
      </c>
      <c r="F57" s="40" t="str">
        <f ca="1">IF(INDIRECT("C"&amp;ROW())&lt;&gt;"",VLOOKUP(INDIRECT("C"&amp;ROW()),'Driver sheet'!A:K,3,FALSE)&amp;"","")</f>
        <v/>
      </c>
      <c r="G57" s="40" t="str">
        <f ca="1">IF(INDIRECT("C"&amp;ROW())&lt;&gt;"",_xlfn.IFNA(VLOOKUP(INDIRECT("C"&amp;ROW()),'Driver sheet'!$A:$K,6,FALSE)&amp;"",""),"")</f>
        <v>Vilvoorde-Brussel</v>
      </c>
      <c r="H57" s="28">
        <f ca="1">IF(INDIRECT("C"&amp;ROW())&lt;&gt;"",(VLOOKUP(INDIRECT("C"&amp;ROW())&amp;"",'Driver sheet'!$A:$K,7,FALSE)),"")</f>
        <v>0.29166666666666669</v>
      </c>
      <c r="I57" s="28">
        <f ca="1">IF(INDIRECT("C"&amp;ROW())&lt;&gt;"",(VLOOKUP(INDIRECT("C"&amp;ROW())&amp;"",'Driver sheet'!$A:$K,8,FALSE)),"")</f>
        <v>0</v>
      </c>
      <c r="J57" s="28"/>
      <c r="K57" s="29">
        <v>0</v>
      </c>
      <c r="L57" s="30"/>
      <c r="M57" s="31" t="str">
        <f ca="1">_xlfn.IFNA(VLOOKUP(INDIRECT("C"&amp;ROW()),'Driver sheet'!A:E,5,FALSE),"DL TRITON")</f>
        <v>DL TRITON</v>
      </c>
      <c r="N57" s="62" t="s">
        <v>430</v>
      </c>
    </row>
    <row r="58" spans="1:14" hidden="1" x14ac:dyDescent="0.25">
      <c r="A58" s="19" t="s">
        <v>302</v>
      </c>
      <c r="B58" s="26" t="s">
        <v>195</v>
      </c>
      <c r="C58" s="27" t="s">
        <v>308</v>
      </c>
      <c r="D58" s="40" t="str">
        <f ca="1">VLOOKUP(INDIRECT("B"&amp;ROW()),'Operationele versie'!B:K,10,FALSE)</f>
        <v>Automatic</v>
      </c>
      <c r="E58" s="40" t="str">
        <f ca="1">VLOOKUP(INDIRECT("C"&amp;ROW()),'Driver sheet'!$A:$K,2,FALSE)</f>
        <v>Manual</v>
      </c>
      <c r="F58" s="40" t="str">
        <f ca="1">IF(INDIRECT("C"&amp;ROW())&lt;&gt;"",VLOOKUP(INDIRECT("C"&amp;ROW()),'Driver sheet'!A:K,3,FALSE)&amp;"","")</f>
        <v/>
      </c>
      <c r="G58" s="40" t="str">
        <f ca="1">IF(INDIRECT("C"&amp;ROW())&lt;&gt;"",_xlfn.IFNA(VLOOKUP(INDIRECT("C"&amp;ROW()),'Driver sheet'!$A:$K,6,FALSE)&amp;"",""),"")</f>
        <v>Vilvoorde-Halle-Vilvoorde-A12</v>
      </c>
      <c r="H58" s="28">
        <f ca="1">IF(INDIRECT("C"&amp;ROW())&lt;&gt;"",(VLOOKUP(INDIRECT("C"&amp;ROW())&amp;"",'Driver sheet'!$A:$K,7,FALSE)),"")</f>
        <v>0.29166666666666669</v>
      </c>
      <c r="I58" s="28">
        <f ca="1">IF(INDIRECT("C"&amp;ROW())&lt;&gt;"",(VLOOKUP(INDIRECT("C"&amp;ROW())&amp;"",'Driver sheet'!$A:$K,8,FALSE)),"")</f>
        <v>0</v>
      </c>
      <c r="J58" s="28"/>
      <c r="K58" s="29">
        <v>0</v>
      </c>
      <c r="L58" s="30"/>
      <c r="M58" s="31" t="str">
        <f ca="1">_xlfn.IFNA(VLOOKUP(INDIRECT("C"&amp;ROW()),'Driver sheet'!A:E,5,FALSE),"DL TRITON")</f>
        <v>DL TRITON</v>
      </c>
      <c r="N58" s="62" t="s">
        <v>430</v>
      </c>
    </row>
    <row r="59" spans="1:14" hidden="1" x14ac:dyDescent="0.25">
      <c r="A59" s="19" t="s">
        <v>302</v>
      </c>
      <c r="B59" s="33" t="s">
        <v>189</v>
      </c>
      <c r="C59" s="27" t="s">
        <v>388</v>
      </c>
      <c r="D59" s="40" t="str">
        <f ca="1">VLOOKUP(INDIRECT("B"&amp;ROW()),'Operationele versie'!B:K,10,FALSE)</f>
        <v>Automatic</v>
      </c>
      <c r="E59" s="40" t="str">
        <f ca="1">VLOOKUP(INDIRECT("C"&amp;ROW()),'Driver sheet'!$A:$K,2,FALSE)</f>
        <v>Manual</v>
      </c>
      <c r="F59" s="40" t="str">
        <f ca="1">IF(INDIRECT("C"&amp;ROW())&lt;&gt;"",VLOOKUP(INDIRECT("C"&amp;ROW()),'Driver sheet'!A:K,3,FALSE)&amp;"","")</f>
        <v/>
      </c>
      <c r="G59" s="40" t="str">
        <f ca="1">IF(INDIRECT("C"&amp;ROW())&lt;&gt;"",_xlfn.IFNA(VLOOKUP(INDIRECT("C"&amp;ROW()),'Driver sheet'!$A:$K,6,FALSE)&amp;"",""),"")</f>
        <v>Gent-Beveren-Aalst</v>
      </c>
      <c r="H59" s="28">
        <f ca="1">IF(INDIRECT("C"&amp;ROW())&lt;&gt;"",(VLOOKUP(INDIRECT("C"&amp;ROW())&amp;"",'Driver sheet'!$A:$K,7,FALSE)),"")</f>
        <v>0.25</v>
      </c>
      <c r="I59" s="28">
        <f ca="1">IF(INDIRECT("C"&amp;ROW())&lt;&gt;"",(VLOOKUP(INDIRECT("C"&amp;ROW())&amp;"",'Driver sheet'!$A:$K,8,FALSE)),"")</f>
        <v>0</v>
      </c>
      <c r="J59" s="28"/>
      <c r="K59" s="29">
        <v>0</v>
      </c>
      <c r="L59" s="30"/>
      <c r="M59" s="31" t="str">
        <f ca="1">_xlfn.IFNA(VLOOKUP(INDIRECT("C"&amp;ROW()),'Driver sheet'!A:E,5,FALSE),"DL TRITON")</f>
        <v>DL TRITON</v>
      </c>
      <c r="N59" s="62" t="s">
        <v>430</v>
      </c>
    </row>
    <row r="60" spans="1:14" hidden="1" x14ac:dyDescent="0.25">
      <c r="B60" s="26" t="s">
        <v>255</v>
      </c>
      <c r="C60" s="27" t="s">
        <v>530</v>
      </c>
      <c r="D60" s="40" t="str">
        <f ca="1">VLOOKUP(INDIRECT("B"&amp;ROW()),'Operationele versie'!B:K,10,FALSE)</f>
        <v>Automatic</v>
      </c>
      <c r="E60" s="40" t="str">
        <f ca="1">VLOOKUP(INDIRECT("C"&amp;ROW()),'Driver sheet'!$A:$K,2,FALSE)</f>
        <v>Manual</v>
      </c>
      <c r="F60" s="40" t="str">
        <f ca="1">IF(INDIRECT("C"&amp;ROW())&lt;&gt;"",VLOOKUP(INDIRECT("C"&amp;ROW()),'Driver sheet'!A:K,3,FALSE)&amp;"","")</f>
        <v/>
      </c>
      <c r="G60" s="40" t="str">
        <f ca="1">IF(INDIRECT("C"&amp;ROW())&lt;&gt;"",_xlfn.IFNA(VLOOKUP(INDIRECT("C"&amp;ROW()),'Driver sheet'!$A:$K,6,FALSE)&amp;"",""),"")</f>
        <v>Gent-Beveren-Aalst-Roeselare</v>
      </c>
      <c r="H60" s="28">
        <f ca="1">IF(INDIRECT("C"&amp;ROW())&lt;&gt;"",(VLOOKUP(INDIRECT("C"&amp;ROW())&amp;"",'Driver sheet'!$A:$K,7,FALSE)),"")</f>
        <v>0.25</v>
      </c>
      <c r="I60" s="28">
        <f ca="1">IF(INDIRECT("C"&amp;ROW())&lt;&gt;"",(VLOOKUP(INDIRECT("C"&amp;ROW())&amp;"",'Driver sheet'!$A:$K,8,FALSE)),"")</f>
        <v>0</v>
      </c>
      <c r="J60" s="28"/>
      <c r="K60" s="29">
        <v>0</v>
      </c>
      <c r="L60" s="30"/>
      <c r="M60" s="31" t="str">
        <f ca="1">_xlfn.IFNA(VLOOKUP(INDIRECT("C"&amp;ROW()),'Driver sheet'!A:E,5,FALSE),"DL TRITON")</f>
        <v>DL TRITON</v>
      </c>
      <c r="N60" s="62" t="s">
        <v>430</v>
      </c>
    </row>
    <row r="61" spans="1:14" hidden="1" x14ac:dyDescent="0.25">
      <c r="B61" s="26" t="s">
        <v>212</v>
      </c>
      <c r="C61" s="27" t="s">
        <v>309</v>
      </c>
      <c r="D61" s="40" t="str">
        <f ca="1">VLOOKUP(INDIRECT("B"&amp;ROW()),'Operationele versie'!B:K,10,FALSE)</f>
        <v>Automatic</v>
      </c>
      <c r="E61" s="40" t="str">
        <f ca="1">VLOOKUP(INDIRECT("C"&amp;ROW()),'Driver sheet'!$A:$K,2,FALSE)</f>
        <v>Manual</v>
      </c>
      <c r="F61" s="40" t="str">
        <f ca="1">IF(INDIRECT("C"&amp;ROW())&lt;&gt;"",VLOOKUP(INDIRECT("C"&amp;ROW()),'Driver sheet'!A:K,3,FALSE)&amp;"","")</f>
        <v/>
      </c>
      <c r="G61" s="40" t="str">
        <f ca="1">IF(INDIRECT("C"&amp;ROW())&lt;&gt;"",_xlfn.IFNA(VLOOKUP(INDIRECT("C"&amp;ROW()),'Driver sheet'!$A:$K,6,FALSE)&amp;"",""),"")</f>
        <v>Beveren-Gent-Aalst-Roeselare</v>
      </c>
      <c r="H61" s="28">
        <f ca="1">IF(INDIRECT("C"&amp;ROW())&lt;&gt;"",(VLOOKUP(INDIRECT("C"&amp;ROW())&amp;"",'Driver sheet'!$A:$K,7,FALSE)),"")</f>
        <v>0.29166666666666669</v>
      </c>
      <c r="I61" s="28">
        <f ca="1">IF(INDIRECT("C"&amp;ROW())&lt;&gt;"",(VLOOKUP(INDIRECT("C"&amp;ROW())&amp;"",'Driver sheet'!$A:$K,8,FALSE)),"")</f>
        <v>0</v>
      </c>
      <c r="J61" s="28"/>
      <c r="K61" s="29">
        <v>0</v>
      </c>
      <c r="L61" s="30"/>
      <c r="M61" s="31" t="str">
        <f ca="1">_xlfn.IFNA(VLOOKUP(INDIRECT("C"&amp;ROW()),'Driver sheet'!A:E,5,FALSE),"DL TRITON")</f>
        <v>DL TRITON</v>
      </c>
      <c r="N61" s="62" t="s">
        <v>430</v>
      </c>
    </row>
    <row r="62" spans="1:14" hidden="1" x14ac:dyDescent="0.25">
      <c r="B62" s="26" t="s">
        <v>531</v>
      </c>
      <c r="C62" s="27" t="s">
        <v>390</v>
      </c>
      <c r="D62" s="40" t="str">
        <f ca="1">VLOOKUP(INDIRECT("B"&amp;ROW()),'Operationele versie'!B:K,10,FALSE)</f>
        <v>Manual</v>
      </c>
      <c r="E62" s="40" t="str">
        <f ca="1">VLOOKUP(INDIRECT("C"&amp;ROW()),'Driver sheet'!$A:$K,2,FALSE)</f>
        <v>Manual</v>
      </c>
      <c r="F62" s="40" t="str">
        <f ca="1">IF(INDIRECT("C"&amp;ROW())&lt;&gt;"",VLOOKUP(INDIRECT("C"&amp;ROW()),'Driver sheet'!A:K,3,FALSE)&amp;"","")</f>
        <v/>
      </c>
      <c r="G62" s="40" t="str">
        <f ca="1">IF(INDIRECT("C"&amp;ROW())&lt;&gt;"",_xlfn.IFNA(VLOOKUP(INDIRECT("C"&amp;ROW()),'Driver sheet'!$A:$K,6,FALSE)&amp;"",""),"")</f>
        <v/>
      </c>
      <c r="H62" s="28">
        <f ca="1">IF(INDIRECT("C"&amp;ROW())&lt;&gt;"",(VLOOKUP(INDIRECT("C"&amp;ROW())&amp;"",'Driver sheet'!$A:$K,7,FALSE)),"")</f>
        <v>0</v>
      </c>
      <c r="I62" s="28">
        <f ca="1">IF(INDIRECT("C"&amp;ROW())&lt;&gt;"",(VLOOKUP(INDIRECT("C"&amp;ROW())&amp;"",'Driver sheet'!$A:$K,8,FALSE)),"")</f>
        <v>0</v>
      </c>
      <c r="J62" s="28"/>
      <c r="K62" s="29">
        <v>0</v>
      </c>
      <c r="L62" s="30"/>
      <c r="M62" s="31" t="str">
        <f ca="1">_xlfn.IFNA(VLOOKUP(INDIRECT("C"&amp;ROW()),'Driver sheet'!A:E,5,FALSE),"DL TRITON")</f>
        <v>DL TRITON</v>
      </c>
      <c r="N62" s="62" t="s">
        <v>430</v>
      </c>
    </row>
    <row r="63" spans="1:14" hidden="1" x14ac:dyDescent="0.25">
      <c r="B63" s="26"/>
      <c r="C63" s="27" t="s">
        <v>476</v>
      </c>
      <c r="D63" s="40" t="e">
        <f ca="1">VLOOKUP(INDIRECT("B"&amp;ROW()),'Operationele versie'!B:K,10,FALSE)</f>
        <v>#N/A</v>
      </c>
      <c r="E63" s="40" t="str">
        <f ca="1">VLOOKUP(INDIRECT("C"&amp;ROW()),'Driver sheet'!$A:$K,2,FALSE)</f>
        <v>Manual</v>
      </c>
      <c r="F63" s="40" t="str">
        <f ca="1">IF(INDIRECT("C"&amp;ROW())&lt;&gt;"",VLOOKUP(INDIRECT("C"&amp;ROW()),'Driver sheet'!A:K,3,FALSE)&amp;"","")</f>
        <v/>
      </c>
      <c r="G63" s="40" t="str">
        <f ca="1">IF(INDIRECT("C"&amp;ROW())&lt;&gt;"",_xlfn.IFNA(VLOOKUP(INDIRECT("C"&amp;ROW()),'Driver sheet'!$A:$K,6,FALSE)&amp;"",""),"")</f>
        <v>Halle-Waver</v>
      </c>
      <c r="H63" s="28">
        <f ca="1">IF(INDIRECT("C"&amp;ROW())&lt;&gt;"",(VLOOKUP(INDIRECT("C"&amp;ROW())&amp;"",'Driver sheet'!$A:$K,7,FALSE)),"")</f>
        <v>0.29166666666666669</v>
      </c>
      <c r="I63" s="28">
        <f ca="1">IF(INDIRECT("C"&amp;ROW())&lt;&gt;"",(VLOOKUP(INDIRECT("C"&amp;ROW())&amp;"",'Driver sheet'!$A:$K,8,FALSE)),"")</f>
        <v>0.29166666666666669</v>
      </c>
      <c r="J63" s="28"/>
      <c r="K63" s="29">
        <v>0</v>
      </c>
      <c r="L63" s="30"/>
      <c r="M63" s="31" t="str">
        <f ca="1">_xlfn.IFNA(VLOOKUP(INDIRECT("C"&amp;ROW()),'Driver sheet'!A:E,5,FALSE),"DL TRITON")</f>
        <v>DL TRITON</v>
      </c>
      <c r="N63" s="62" t="s">
        <v>430</v>
      </c>
    </row>
    <row r="64" spans="1:14" hidden="1" x14ac:dyDescent="0.25">
      <c r="A64" s="19" t="s">
        <v>282</v>
      </c>
      <c r="B64" s="26" t="s">
        <v>533</v>
      </c>
      <c r="C64" s="27" t="s">
        <v>534</v>
      </c>
      <c r="D64" s="40" t="str">
        <f ca="1">VLOOKUP(INDIRECT("B"&amp;ROW()),'Operationele versie'!B:K,10,FALSE)</f>
        <v>Manual</v>
      </c>
      <c r="E64" s="40" t="str">
        <f ca="1">VLOOKUP(INDIRECT("C"&amp;ROW()),'Driver sheet'!$A:$K,2,FALSE)</f>
        <v>Manual</v>
      </c>
      <c r="F64" s="40" t="str">
        <f ca="1">IF(INDIRECT("C"&amp;ROW())&lt;&gt;"",VLOOKUP(INDIRECT("C"&amp;ROW()),'Driver sheet'!A:K,3,FALSE)&amp;"","")</f>
        <v/>
      </c>
      <c r="G64" s="40" t="str">
        <f ca="1">IF(INDIRECT("C"&amp;ROW())&lt;&gt;"",_xlfn.IFNA(VLOOKUP(INDIRECT("C"&amp;ROW()),'Driver sheet'!$A:$K,6,FALSE)&amp;"",""),"")</f>
        <v/>
      </c>
      <c r="H64" s="28">
        <f ca="1">IF(INDIRECT("C"&amp;ROW())&lt;&gt;"",(VLOOKUP(INDIRECT("C"&amp;ROW())&amp;"",'Driver sheet'!$A:$K,7,FALSE)),"")</f>
        <v>0.29166666666666669</v>
      </c>
      <c r="I64" s="28">
        <f ca="1">IF(INDIRECT("C"&amp;ROW())&lt;&gt;"",(VLOOKUP(INDIRECT("C"&amp;ROW())&amp;"",'Driver sheet'!$A:$K,8,FALSE)),"")</f>
        <v>0</v>
      </c>
      <c r="J64" s="28"/>
      <c r="K64" s="29">
        <v>0</v>
      </c>
      <c r="L64" s="30"/>
      <c r="M64" s="31" t="str">
        <f ca="1">_xlfn.IFNA(VLOOKUP(INDIRECT("C"&amp;ROW()),'Driver sheet'!A:E,5,FALSE),"DL TRITON")</f>
        <v>DL TRITON</v>
      </c>
      <c r="N64" s="62" t="s">
        <v>430</v>
      </c>
    </row>
    <row r="65" spans="1:14" hidden="1" x14ac:dyDescent="0.25">
      <c r="B65" s="26" t="s">
        <v>536</v>
      </c>
      <c r="C65" s="27" t="s">
        <v>535</v>
      </c>
      <c r="D65" s="40" t="str">
        <f ca="1">VLOOKUP(INDIRECT("B"&amp;ROW()),'Operationele versie'!B:K,10,FALSE)</f>
        <v>Manual</v>
      </c>
      <c r="E65" s="40" t="str">
        <f ca="1">VLOOKUP(INDIRECT("C"&amp;ROW()),'Driver sheet'!$A:$K,2,FALSE)</f>
        <v>Manual</v>
      </c>
      <c r="F65" s="40" t="str">
        <f ca="1">IF(INDIRECT("C"&amp;ROW())&lt;&gt;"",VLOOKUP(INDIRECT("C"&amp;ROW()),'Driver sheet'!A:K,3,FALSE)&amp;"","")</f>
        <v/>
      </c>
      <c r="G65" s="40" t="str">
        <f ca="1">IF(INDIRECT("C"&amp;ROW())&lt;&gt;"",_xlfn.IFNA(VLOOKUP(INDIRECT("C"&amp;ROW()),'Driver sheet'!$A:$K,6,FALSE)&amp;"",""),"")</f>
        <v/>
      </c>
      <c r="H65" s="28">
        <f ca="1">IF(INDIRECT("C"&amp;ROW())&lt;&gt;"",(VLOOKUP(INDIRECT("C"&amp;ROW())&amp;"",'Driver sheet'!$A:$K,7,FALSE)),"")</f>
        <v>0.27083333333333331</v>
      </c>
      <c r="I65" s="28">
        <f ca="1">IF(INDIRECT("C"&amp;ROW())&lt;&gt;"",(VLOOKUP(INDIRECT("C"&amp;ROW())&amp;"",'Driver sheet'!$A:$K,8,FALSE)),"")</f>
        <v>0</v>
      </c>
      <c r="J65" s="28"/>
      <c r="K65" s="29">
        <v>0</v>
      </c>
      <c r="L65" s="30"/>
      <c r="M65" s="31" t="str">
        <f ca="1">_xlfn.IFNA(VLOOKUP(INDIRECT("C"&amp;ROW()),'Driver sheet'!A:E,5,FALSE),"DL TRITON")</f>
        <v>DL TRITON</v>
      </c>
      <c r="N65" s="62" t="s">
        <v>430</v>
      </c>
    </row>
    <row r="66" spans="1:14" hidden="1" x14ac:dyDescent="0.25">
      <c r="A66" s="19" t="s">
        <v>282</v>
      </c>
      <c r="B66" s="26" t="s">
        <v>219</v>
      </c>
      <c r="C66" s="27" t="s">
        <v>310</v>
      </c>
      <c r="D66" s="40" t="str">
        <f ca="1">VLOOKUP(INDIRECT("B"&amp;ROW()),'Operationele versie'!B:K,10,FALSE)</f>
        <v>Automatic</v>
      </c>
      <c r="E66" s="40" t="str">
        <f ca="1">VLOOKUP(INDIRECT("C"&amp;ROW()),'Driver sheet'!$A:$K,2,FALSE)</f>
        <v>Manual</v>
      </c>
      <c r="F66" s="40" t="str">
        <f ca="1">IF(INDIRECT("C"&amp;ROW())&lt;&gt;"",VLOOKUP(INDIRECT("C"&amp;ROW()),'Driver sheet'!A:K,3,FALSE)&amp;"","")</f>
        <v/>
      </c>
      <c r="G66" s="40" t="str">
        <f ca="1">IF(INDIRECT("C"&amp;ROW())&lt;&gt;"",_xlfn.IFNA(VLOOKUP(INDIRECT("C"&amp;ROW()),'Driver sheet'!$A:$K,6,FALSE)&amp;"",""),"")</f>
        <v>Gent-Beveren-Aalst-Roeselare</v>
      </c>
      <c r="H66" s="28">
        <f ca="1">IF(INDIRECT("C"&amp;ROW())&lt;&gt;"",(VLOOKUP(INDIRECT("C"&amp;ROW())&amp;"",'Driver sheet'!$A:$K,7,FALSE)),"")</f>
        <v>0.29166666666666669</v>
      </c>
      <c r="I66" s="28">
        <f ca="1">IF(INDIRECT("C"&amp;ROW())&lt;&gt;"",(VLOOKUP(INDIRECT("C"&amp;ROW())&amp;"",'Driver sheet'!$A:$K,8,FALSE)),"")</f>
        <v>0</v>
      </c>
      <c r="J66" s="28"/>
      <c r="K66" s="29">
        <v>0</v>
      </c>
      <c r="L66" s="30"/>
      <c r="M66" s="31" t="str">
        <f ca="1">_xlfn.IFNA(VLOOKUP(INDIRECT("C"&amp;ROW()),'Driver sheet'!A:E,5,FALSE),"DL TRITON")</f>
        <v>DL TRITON</v>
      </c>
      <c r="N66" s="62" t="s">
        <v>430</v>
      </c>
    </row>
    <row r="67" spans="1:14" hidden="1" x14ac:dyDescent="0.25">
      <c r="B67" s="26" t="s">
        <v>215</v>
      </c>
      <c r="C67" s="27" t="s">
        <v>393</v>
      </c>
      <c r="D67" s="40" t="str">
        <f ca="1">VLOOKUP(INDIRECT("B"&amp;ROW()),'Operationele versie'!B:K,10,FALSE)</f>
        <v>Automatic</v>
      </c>
      <c r="E67" s="40" t="str">
        <f ca="1">VLOOKUP(INDIRECT("C"&amp;ROW()),'Driver sheet'!$A:$K,2,FALSE)</f>
        <v>Manual</v>
      </c>
      <c r="F67" s="40" t="str">
        <f ca="1">IF(INDIRECT("C"&amp;ROW())&lt;&gt;"",VLOOKUP(INDIRECT("C"&amp;ROW()),'Driver sheet'!A:K,3,FALSE)&amp;"","")</f>
        <v/>
      </c>
      <c r="G67" s="40" t="str">
        <f ca="1">IF(INDIRECT("C"&amp;ROW())&lt;&gt;"",_xlfn.IFNA(VLOOKUP(INDIRECT("C"&amp;ROW()),'Driver sheet'!$A:$K,6,FALSE)&amp;"",""),"")</f>
        <v>Gent-Beveren-Aalst-Roeselare-Brugge</v>
      </c>
      <c r="H67" s="28">
        <f ca="1">IF(INDIRECT("C"&amp;ROW())&lt;&gt;"",(VLOOKUP(INDIRECT("C"&amp;ROW())&amp;"",'Driver sheet'!$A:$K,7,FALSE)),"")</f>
        <v>0.25</v>
      </c>
      <c r="I67" s="28">
        <f ca="1">IF(INDIRECT("C"&amp;ROW())&lt;&gt;"",(VLOOKUP(INDIRECT("C"&amp;ROW())&amp;"",'Driver sheet'!$A:$K,8,FALSE)),"")</f>
        <v>0</v>
      </c>
      <c r="J67" s="28"/>
      <c r="K67" s="29">
        <v>0</v>
      </c>
      <c r="L67" s="30"/>
      <c r="M67" s="31" t="str">
        <f ca="1">_xlfn.IFNA(VLOOKUP(INDIRECT("C"&amp;ROW()),'Driver sheet'!A:E,5,FALSE),"DL TRITON")</f>
        <v>DL TRITON</v>
      </c>
      <c r="N67" s="62" t="s">
        <v>430</v>
      </c>
    </row>
    <row r="68" spans="1:14" hidden="1" x14ac:dyDescent="0.25">
      <c r="A68" s="19" t="s">
        <v>282</v>
      </c>
      <c r="B68" s="26"/>
      <c r="C68" s="27"/>
      <c r="D68" s="40" t="e">
        <f ca="1">VLOOKUP(INDIRECT("B"&amp;ROW()),'Operationele versie'!B:K,10,FALSE)</f>
        <v>#N/A</v>
      </c>
      <c r="E68" s="40" t="e">
        <f ca="1">VLOOKUP(INDIRECT("C"&amp;ROW()),'Driver sheet'!$A:$K,2,FALSE)</f>
        <v>#N/A</v>
      </c>
      <c r="F68" s="40" t="str">
        <f ca="1">IF(INDIRECT("C"&amp;ROW())&lt;&gt;"",VLOOKUP(INDIRECT("C"&amp;ROW()),'Driver sheet'!A:K,3,FALSE)&amp;"","")</f>
        <v/>
      </c>
      <c r="G68" s="40" t="str">
        <f ca="1">IF(INDIRECT("C"&amp;ROW())&lt;&gt;"",_xlfn.IFNA(VLOOKUP(INDIRECT("C"&amp;ROW()),'Driver sheet'!$A:$K,6,FALSE)&amp;"",""),"")</f>
        <v/>
      </c>
      <c r="H68" s="28" t="str">
        <f ca="1">IF(INDIRECT("C"&amp;ROW())&lt;&gt;"",(VLOOKUP(INDIRECT("C"&amp;ROW())&amp;"",'Driver sheet'!$A:$K,7,FALSE)),"")</f>
        <v/>
      </c>
      <c r="I68" s="28" t="str">
        <f ca="1">IF(INDIRECT("C"&amp;ROW())&lt;&gt;"",(VLOOKUP(INDIRECT("C"&amp;ROW())&amp;"",'Driver sheet'!$A:$K,8,FALSE)),"")</f>
        <v/>
      </c>
      <c r="J68" s="28"/>
      <c r="K68" s="29">
        <v>0</v>
      </c>
      <c r="L68" s="30"/>
      <c r="M68" s="31" t="str">
        <f ca="1">_xlfn.IFNA(VLOOKUP(INDIRECT("C"&amp;ROW()),'Driver sheet'!A:E,5,FALSE),"DL TRITON")</f>
        <v>DL TRITON</v>
      </c>
      <c r="N68" s="62" t="s">
        <v>430</v>
      </c>
    </row>
    <row r="69" spans="1:14" hidden="1" x14ac:dyDescent="0.25">
      <c r="A69" s="19" t="s">
        <v>282</v>
      </c>
      <c r="B69" s="26" t="s">
        <v>342</v>
      </c>
      <c r="C69" s="27" t="s">
        <v>311</v>
      </c>
      <c r="D69" s="40" t="str">
        <f ca="1">VLOOKUP(INDIRECT("B"&amp;ROW()),'Operationele versie'!B:K,10,FALSE)</f>
        <v>Automatic</v>
      </c>
      <c r="E69" s="40" t="str">
        <f ca="1">VLOOKUP(INDIRECT("C"&amp;ROW()),'Driver sheet'!$A:$K,2,FALSE)</f>
        <v>Manual</v>
      </c>
      <c r="F69" s="40" t="str">
        <f ca="1">IF(INDIRECT("C"&amp;ROW())&lt;&gt;"",VLOOKUP(INDIRECT("C"&amp;ROW()),'Driver sheet'!A:K,3,FALSE)&amp;"","")</f>
        <v/>
      </c>
      <c r="G69" s="40" t="str">
        <f ca="1">IF(INDIRECT("C"&amp;ROW())&lt;&gt;"",_xlfn.IFNA(VLOOKUP(INDIRECT("C"&amp;ROW()),'Driver sheet'!$A:$K,6,FALSE)&amp;"",""),"")</f>
        <v/>
      </c>
      <c r="H69" s="28">
        <f ca="1">IF(INDIRECT("C"&amp;ROW())&lt;&gt;"",(VLOOKUP(INDIRECT("C"&amp;ROW())&amp;"",'Driver sheet'!$A:$K,7,FALSE)),"")</f>
        <v>0.27083333333333331</v>
      </c>
      <c r="I69" s="28">
        <f ca="1">IF(INDIRECT("C"&amp;ROW())&lt;&gt;"",(VLOOKUP(INDIRECT("C"&amp;ROW())&amp;"",'Driver sheet'!$A:$K,8,FALSE)),"")</f>
        <v>0</v>
      </c>
      <c r="J69" s="28"/>
      <c r="K69" s="29">
        <v>0</v>
      </c>
      <c r="L69" s="30"/>
      <c r="M69" s="31" t="str">
        <f ca="1">_xlfn.IFNA(VLOOKUP(INDIRECT("C"&amp;ROW()),'Driver sheet'!A:E,5,FALSE),"DL TRITON")</f>
        <v>DL TRITON</v>
      </c>
      <c r="N69" s="62" t="s">
        <v>430</v>
      </c>
    </row>
    <row r="70" spans="1:14" hidden="1" x14ac:dyDescent="0.25">
      <c r="B70" s="26" t="s">
        <v>250</v>
      </c>
      <c r="C70" s="27" t="s">
        <v>343</v>
      </c>
      <c r="D70" s="40" t="str">
        <f ca="1">VLOOKUP(INDIRECT("B"&amp;ROW()),'Operationele versie'!B:K,10,FALSE)</f>
        <v>Manual</v>
      </c>
      <c r="E70" s="40" t="str">
        <f ca="1">VLOOKUP(INDIRECT("C"&amp;ROW()),'Driver sheet'!$A:$K,2,FALSE)</f>
        <v>Manual</v>
      </c>
      <c r="F70" s="40" t="str">
        <f ca="1">IF(INDIRECT("C"&amp;ROW())&lt;&gt;"",VLOOKUP(INDIRECT("C"&amp;ROW()),'Driver sheet'!A:K,3,FALSE)&amp;"","")</f>
        <v/>
      </c>
      <c r="G70" s="40" t="str">
        <f ca="1">IF(INDIRECT("C"&amp;ROW())&lt;&gt;"",_xlfn.IFNA(VLOOKUP(INDIRECT("C"&amp;ROW()),'Driver sheet'!$A:$K,6,FALSE)&amp;"",""),"")</f>
        <v>Brussel</v>
      </c>
      <c r="H70" s="28">
        <f ca="1">IF(INDIRECT("C"&amp;ROW())&lt;&gt;"",(VLOOKUP(INDIRECT("C"&amp;ROW())&amp;"",'Driver sheet'!$A:$K,7,FALSE)),"")</f>
        <v>0.27083333333333331</v>
      </c>
      <c r="I70" s="28">
        <f ca="1">IF(INDIRECT("C"&amp;ROW())&lt;&gt;"",(VLOOKUP(INDIRECT("C"&amp;ROW())&amp;"",'Driver sheet'!$A:$K,8,FALSE)),"")</f>
        <v>0</v>
      </c>
      <c r="J70" s="28"/>
      <c r="K70" s="29">
        <v>0</v>
      </c>
      <c r="L70" s="30"/>
      <c r="M70" s="31" t="str">
        <f ca="1">_xlfn.IFNA(VLOOKUP(INDIRECT("C"&amp;ROW()),'Driver sheet'!A:E,5,FALSE),"DL TRITON")</f>
        <v>DL TRITON</v>
      </c>
      <c r="N70" s="62" t="s">
        <v>430</v>
      </c>
    </row>
    <row r="71" spans="1:14" hidden="1" x14ac:dyDescent="0.25">
      <c r="B71" s="26" t="s">
        <v>246</v>
      </c>
      <c r="C71" s="27" t="s">
        <v>394</v>
      </c>
      <c r="D71" s="40" t="str">
        <f ca="1">VLOOKUP(INDIRECT("B"&amp;ROW()),'Operationele versie'!B:K,10,FALSE)</f>
        <v>Automatic</v>
      </c>
      <c r="E71" s="40" t="str">
        <f ca="1">VLOOKUP(INDIRECT("C"&amp;ROW()),'Driver sheet'!$A:$K,2,FALSE)</f>
        <v>Manual</v>
      </c>
      <c r="F71" s="40" t="str">
        <f ca="1">IF(INDIRECT("C"&amp;ROW())&lt;&gt;"",VLOOKUP(INDIRECT("C"&amp;ROW()),'Driver sheet'!A:K,3,FALSE)&amp;"","")</f>
        <v/>
      </c>
      <c r="G71" s="40" t="str">
        <f ca="1">IF(INDIRECT("C"&amp;ROW())&lt;&gt;"",_xlfn.IFNA(VLOOKUP(INDIRECT("C"&amp;ROW()),'Driver sheet'!$A:$K,6,FALSE)&amp;"",""),"")</f>
        <v/>
      </c>
      <c r="H71" s="28">
        <f ca="1">IF(INDIRECT("C"&amp;ROW())&lt;&gt;"",(VLOOKUP(INDIRECT("C"&amp;ROW())&amp;"",'Driver sheet'!$A:$K,7,FALSE)),"")</f>
        <v>0.29166666666666669</v>
      </c>
      <c r="I71" s="28">
        <f ca="1">IF(INDIRECT("C"&amp;ROW())&lt;&gt;"",(VLOOKUP(INDIRECT("C"&amp;ROW())&amp;"",'Driver sheet'!$A:$K,8,FALSE)),"")</f>
        <v>0</v>
      </c>
      <c r="J71" s="28"/>
      <c r="K71" s="29">
        <v>0</v>
      </c>
      <c r="L71" s="30"/>
      <c r="M71" s="31" t="str">
        <f ca="1">_xlfn.IFNA(VLOOKUP(INDIRECT("C"&amp;ROW()),'Driver sheet'!A:E,5,FALSE),"DL TRITON")</f>
        <v>DL TRITON</v>
      </c>
      <c r="N71" s="62" t="s">
        <v>430</v>
      </c>
    </row>
    <row r="72" spans="1:14" hidden="1" x14ac:dyDescent="0.25">
      <c r="B72" s="26" t="s">
        <v>240</v>
      </c>
      <c r="C72" s="27" t="s">
        <v>352</v>
      </c>
      <c r="D72" s="40" t="str">
        <f ca="1">VLOOKUP(INDIRECT("B"&amp;ROW()),'Operationele versie'!B:K,10,FALSE)</f>
        <v>Automatic</v>
      </c>
      <c r="E72" s="40" t="str">
        <f ca="1">VLOOKUP(INDIRECT("C"&amp;ROW()),'Driver sheet'!$A:$K,2,FALSE)</f>
        <v>Manual</v>
      </c>
      <c r="F72" s="40" t="str">
        <f ca="1">IF(INDIRECT("C"&amp;ROW())&lt;&gt;"",VLOOKUP(INDIRECT("C"&amp;ROW()),'Driver sheet'!A:K,3,FALSE)&amp;"","")</f>
        <v/>
      </c>
      <c r="G72" s="40" t="str">
        <f ca="1">IF(INDIRECT("C"&amp;ROW())&lt;&gt;"",_xlfn.IFNA(VLOOKUP(INDIRECT("C"&amp;ROW()),'Driver sheet'!$A:$K,6,FALSE)&amp;"",""),"")</f>
        <v/>
      </c>
      <c r="H72" s="28">
        <f ca="1">IF(INDIRECT("C"&amp;ROW())&lt;&gt;"",(VLOOKUP(INDIRECT("C"&amp;ROW())&amp;"",'Driver sheet'!$A:$K,7,FALSE)),"")</f>
        <v>0.27083333333333331</v>
      </c>
      <c r="I72" s="28">
        <f ca="1">IF(INDIRECT("C"&amp;ROW())&lt;&gt;"",(VLOOKUP(INDIRECT("C"&amp;ROW())&amp;"",'Driver sheet'!$A:$K,8,FALSE)),"")</f>
        <v>0</v>
      </c>
      <c r="J72" s="28"/>
      <c r="K72" s="29">
        <v>0</v>
      </c>
      <c r="L72" s="30"/>
      <c r="M72" s="31" t="str">
        <f ca="1">_xlfn.IFNA(VLOOKUP(INDIRECT("C"&amp;ROW()),'Driver sheet'!A:E,5,FALSE),"DL TRITON")</f>
        <v>DL TRITON</v>
      </c>
      <c r="N72" s="62" t="s">
        <v>430</v>
      </c>
    </row>
    <row r="73" spans="1:14" hidden="1" x14ac:dyDescent="0.25">
      <c r="B73" s="26" t="s">
        <v>243</v>
      </c>
      <c r="C73" s="27" t="s">
        <v>395</v>
      </c>
      <c r="D73" s="40" t="str">
        <f ca="1">VLOOKUP(INDIRECT("B"&amp;ROW()),'Operationele versie'!B:K,10,FALSE)</f>
        <v>Automatic</v>
      </c>
      <c r="E73" s="40" t="str">
        <f ca="1">VLOOKUP(INDIRECT("C"&amp;ROW()),'Driver sheet'!$A:$K,2,FALSE)</f>
        <v>Manual</v>
      </c>
      <c r="F73" s="40" t="str">
        <f ca="1">IF(INDIRECT("C"&amp;ROW())&lt;&gt;"",VLOOKUP(INDIRECT("C"&amp;ROW()),'Driver sheet'!A:K,3,FALSE)&amp;"","")</f>
        <v/>
      </c>
      <c r="G73" s="40" t="str">
        <f ca="1">IF(INDIRECT("C"&amp;ROW())&lt;&gt;"",_xlfn.IFNA(VLOOKUP(INDIRECT("C"&amp;ROW()),'Driver sheet'!$A:$K,6,FALSE)&amp;"",""),"")</f>
        <v/>
      </c>
      <c r="H73" s="28">
        <f ca="1">IF(INDIRECT("C"&amp;ROW())&lt;&gt;"",(VLOOKUP(INDIRECT("C"&amp;ROW())&amp;"",'Driver sheet'!$A:$K,7,FALSE)),"")</f>
        <v>0.29166666666666669</v>
      </c>
      <c r="I73" s="28">
        <f ca="1">IF(INDIRECT("C"&amp;ROW())&lt;&gt;"",(VLOOKUP(INDIRECT("C"&amp;ROW())&amp;"",'Driver sheet'!$A:$K,8,FALSE)),"")</f>
        <v>0</v>
      </c>
      <c r="J73" s="28"/>
      <c r="K73" s="29">
        <v>0</v>
      </c>
      <c r="L73" s="30"/>
      <c r="M73" s="31" t="str">
        <f ca="1">_xlfn.IFNA(VLOOKUP(INDIRECT("C"&amp;ROW()),'Driver sheet'!A:E,5,FALSE),"DL TRITON")</f>
        <v>DL TRITON</v>
      </c>
      <c r="N73" s="62" t="s">
        <v>430</v>
      </c>
    </row>
    <row r="74" spans="1:14" hidden="1" x14ac:dyDescent="0.25">
      <c r="B74" s="26" t="s">
        <v>537</v>
      </c>
      <c r="C74" s="27" t="s">
        <v>396</v>
      </c>
      <c r="D74" s="40" t="str">
        <f ca="1">VLOOKUP(INDIRECT("B"&amp;ROW()),'Operationele versie'!B:K,10,FALSE)</f>
        <v>Manual</v>
      </c>
      <c r="E74" s="40" t="str">
        <f ca="1">VLOOKUP(INDIRECT("C"&amp;ROW()),'Driver sheet'!$A:$K,2,FALSE)</f>
        <v>Manual</v>
      </c>
      <c r="F74" s="40" t="str">
        <f ca="1">IF(INDIRECT("C"&amp;ROW())&lt;&gt;"",VLOOKUP(INDIRECT("C"&amp;ROW()),'Driver sheet'!A:K,3,FALSE)&amp;"","")</f>
        <v/>
      </c>
      <c r="G74" s="40" t="str">
        <f ca="1">IF(INDIRECT("C"&amp;ROW())&lt;&gt;"",_xlfn.IFNA(VLOOKUP(INDIRECT("C"&amp;ROW()),'Driver sheet'!$A:$K,6,FALSE)&amp;"",""),"")</f>
        <v/>
      </c>
      <c r="H74" s="28">
        <f ca="1">IF(INDIRECT("C"&amp;ROW())&lt;&gt;"",(VLOOKUP(INDIRECT("C"&amp;ROW())&amp;"",'Driver sheet'!$A:$K,7,FALSE)),"")</f>
        <v>0.29166666666666669</v>
      </c>
      <c r="I74" s="28">
        <f ca="1">IF(INDIRECT("C"&amp;ROW())&lt;&gt;"",(VLOOKUP(INDIRECT("C"&amp;ROW())&amp;"",'Driver sheet'!$A:$K,8,FALSE)),"")</f>
        <v>0</v>
      </c>
      <c r="J74" s="28"/>
      <c r="K74" s="29">
        <v>0</v>
      </c>
      <c r="L74" s="30"/>
      <c r="M74" s="31" t="str">
        <f ca="1">_xlfn.IFNA(VLOOKUP(INDIRECT("C"&amp;ROW()),'Driver sheet'!A:E,5,FALSE),"DL TRITON")</f>
        <v>DL TRITON</v>
      </c>
      <c r="N74" s="62" t="s">
        <v>430</v>
      </c>
    </row>
    <row r="75" spans="1:14" hidden="1" x14ac:dyDescent="0.25">
      <c r="B75" s="26" t="s">
        <v>245</v>
      </c>
      <c r="C75" s="27" t="s">
        <v>397</v>
      </c>
      <c r="D75" s="40" t="str">
        <f ca="1">VLOOKUP(INDIRECT("B"&amp;ROW()),'Operationele versie'!B:K,10,FALSE)</f>
        <v>Automatic</v>
      </c>
      <c r="E75" s="40" t="str">
        <f ca="1">VLOOKUP(INDIRECT("C"&amp;ROW()),'Driver sheet'!$A:$K,2,FALSE)</f>
        <v>Manual</v>
      </c>
      <c r="F75" s="40" t="str">
        <f ca="1">IF(INDIRECT("C"&amp;ROW())&lt;&gt;"",VLOOKUP(INDIRECT("C"&amp;ROW()),'Driver sheet'!A:K,3,FALSE)&amp;"","")</f>
        <v/>
      </c>
      <c r="G75" s="40" t="str">
        <f ca="1">IF(INDIRECT("C"&amp;ROW())&lt;&gt;"",_xlfn.IFNA(VLOOKUP(INDIRECT("C"&amp;ROW()),'Driver sheet'!$A:$K,6,FALSE)&amp;"",""),"")</f>
        <v/>
      </c>
      <c r="H75" s="28">
        <f ca="1">IF(INDIRECT("C"&amp;ROW())&lt;&gt;"",(VLOOKUP(INDIRECT("C"&amp;ROW())&amp;"",'Driver sheet'!$A:$K,7,FALSE)),"")</f>
        <v>0.29166666666666669</v>
      </c>
      <c r="I75" s="28">
        <f ca="1">IF(INDIRECT("C"&amp;ROW())&lt;&gt;"",(VLOOKUP(INDIRECT("C"&amp;ROW())&amp;"",'Driver sheet'!$A:$K,8,FALSE)),"")</f>
        <v>0</v>
      </c>
      <c r="J75" s="28"/>
      <c r="K75" s="29">
        <v>0</v>
      </c>
      <c r="L75" s="30"/>
      <c r="M75" s="31" t="str">
        <f ca="1">_xlfn.IFNA(VLOOKUP(INDIRECT("C"&amp;ROW()),'Driver sheet'!A:E,5,FALSE),"DL TRITON")</f>
        <v>DL TRITON</v>
      </c>
      <c r="N75" s="62" t="s">
        <v>430</v>
      </c>
    </row>
    <row r="76" spans="1:14" hidden="1" x14ac:dyDescent="0.25">
      <c r="B76" s="26" t="s">
        <v>345</v>
      </c>
      <c r="C76" s="27" t="s">
        <v>398</v>
      </c>
      <c r="D76" s="40" t="str">
        <f ca="1">VLOOKUP(INDIRECT("B"&amp;ROW()),'Operationele versie'!B:K,10,FALSE)</f>
        <v>Automatic</v>
      </c>
      <c r="E76" s="40" t="str">
        <f ca="1">VLOOKUP(INDIRECT("C"&amp;ROW()),'Driver sheet'!$A:$K,2,FALSE)</f>
        <v>Manual</v>
      </c>
      <c r="F76" s="40" t="str">
        <f ca="1">IF(INDIRECT("C"&amp;ROW())&lt;&gt;"",VLOOKUP(INDIRECT("C"&amp;ROW()),'Driver sheet'!A:K,3,FALSE)&amp;"","")</f>
        <v/>
      </c>
      <c r="G76" s="40" t="str">
        <f ca="1">IF(INDIRECT("C"&amp;ROW())&lt;&gt;"",_xlfn.IFNA(VLOOKUP(INDIRECT("C"&amp;ROW()),'Driver sheet'!$A:$K,6,FALSE)&amp;"",""),"")</f>
        <v/>
      </c>
      <c r="H76" s="28">
        <f ca="1">IF(INDIRECT("C"&amp;ROW())&lt;&gt;"",(VLOOKUP(INDIRECT("C"&amp;ROW())&amp;"",'Driver sheet'!$A:$K,7,FALSE)),"")</f>
        <v>0.25</v>
      </c>
      <c r="I76" s="28">
        <f ca="1">IF(INDIRECT("C"&amp;ROW())&lt;&gt;"",(VLOOKUP(INDIRECT("C"&amp;ROW())&amp;"",'Driver sheet'!$A:$K,8,FALSE)),"")</f>
        <v>0</v>
      </c>
      <c r="J76" s="28"/>
      <c r="K76" s="29">
        <v>0</v>
      </c>
      <c r="L76" s="30"/>
      <c r="M76" s="31" t="str">
        <f ca="1">_xlfn.IFNA(VLOOKUP(INDIRECT("C"&amp;ROW()),'Driver sheet'!A:E,5,FALSE),"DL TRITON")</f>
        <v>DL TRITON</v>
      </c>
      <c r="N76" s="62" t="s">
        <v>430</v>
      </c>
    </row>
    <row r="77" spans="1:14" hidden="1" x14ac:dyDescent="0.25">
      <c r="B77" s="26" t="s">
        <v>369</v>
      </c>
      <c r="C77" s="27" t="s">
        <v>399</v>
      </c>
      <c r="D77" s="40" t="str">
        <f ca="1">VLOOKUP(INDIRECT("B"&amp;ROW()),'Operationele versie'!B:K,10,FALSE)</f>
        <v>Automatic</v>
      </c>
      <c r="E77" s="40" t="str">
        <f ca="1">VLOOKUP(INDIRECT("C"&amp;ROW()),'Driver sheet'!$A:$K,2,FALSE)</f>
        <v>Manual</v>
      </c>
      <c r="F77" s="40" t="str">
        <f ca="1">IF(INDIRECT("C"&amp;ROW())&lt;&gt;"",VLOOKUP(INDIRECT("C"&amp;ROW()),'Driver sheet'!A:K,3,FALSE)&amp;"","")</f>
        <v/>
      </c>
      <c r="G77" s="40" t="str">
        <f ca="1">IF(INDIRECT("C"&amp;ROW())&lt;&gt;"",_xlfn.IFNA(VLOOKUP(INDIRECT("C"&amp;ROW()),'Driver sheet'!$A:$K,6,FALSE)&amp;"",""),"")</f>
        <v/>
      </c>
      <c r="H77" s="28">
        <f ca="1">IF(INDIRECT("C"&amp;ROW())&lt;&gt;"",(VLOOKUP(INDIRECT("C"&amp;ROW())&amp;"",'Driver sheet'!$A:$K,7,FALSE)),"")</f>
        <v>0.29166666666666669</v>
      </c>
      <c r="I77" s="28">
        <f ca="1">IF(INDIRECT("C"&amp;ROW())&lt;&gt;"",(VLOOKUP(INDIRECT("C"&amp;ROW())&amp;"",'Driver sheet'!$A:$K,8,FALSE)),"")</f>
        <v>0</v>
      </c>
      <c r="J77" s="28"/>
      <c r="K77" s="29">
        <v>0</v>
      </c>
      <c r="L77" s="30"/>
      <c r="M77" s="31" t="str">
        <f ca="1">_xlfn.IFNA(VLOOKUP(INDIRECT("C"&amp;ROW()),'Driver sheet'!A:E,5,FALSE),"DL TRITON")</f>
        <v>DL TRITON</v>
      </c>
      <c r="N77" s="62" t="s">
        <v>430</v>
      </c>
    </row>
    <row r="78" spans="1:14" hidden="1" x14ac:dyDescent="0.25">
      <c r="B78" s="26" t="s">
        <v>370</v>
      </c>
      <c r="C78" s="27" t="s">
        <v>400</v>
      </c>
      <c r="D78" s="40" t="str">
        <f ca="1">VLOOKUP(INDIRECT("B"&amp;ROW()),'Operationele versie'!B:K,10,FALSE)</f>
        <v>Automatic</v>
      </c>
      <c r="E78" s="40" t="str">
        <f ca="1">VLOOKUP(INDIRECT("C"&amp;ROW()),'Driver sheet'!$A:$K,2,FALSE)</f>
        <v>Manual</v>
      </c>
      <c r="F78" s="40" t="str">
        <f ca="1">IF(INDIRECT("C"&amp;ROW())&lt;&gt;"",VLOOKUP(INDIRECT("C"&amp;ROW()),'Driver sheet'!A:K,3,FALSE)&amp;"","")</f>
        <v/>
      </c>
      <c r="G78" s="40" t="str">
        <f ca="1">IF(INDIRECT("C"&amp;ROW())&lt;&gt;"",_xlfn.IFNA(VLOOKUP(INDIRECT("C"&amp;ROW()),'Driver sheet'!$A:$K,6,FALSE)&amp;"",""),"")</f>
        <v/>
      </c>
      <c r="H78" s="28">
        <f ca="1">IF(INDIRECT("C"&amp;ROW())&lt;&gt;"",(VLOOKUP(INDIRECT("C"&amp;ROW())&amp;"",'Driver sheet'!$A:$K,7,FALSE)),"")</f>
        <v>0.29166666666666669</v>
      </c>
      <c r="I78" s="28">
        <f ca="1">IF(INDIRECT("C"&amp;ROW())&lt;&gt;"",(VLOOKUP(INDIRECT("C"&amp;ROW())&amp;"",'Driver sheet'!$A:$K,8,FALSE)),"")</f>
        <v>0</v>
      </c>
      <c r="J78" s="28"/>
      <c r="K78" s="29">
        <v>0</v>
      </c>
      <c r="L78" s="30"/>
      <c r="M78" s="31" t="str">
        <f ca="1">_xlfn.IFNA(VLOOKUP(INDIRECT("C"&amp;ROW()),'Driver sheet'!A:E,5,FALSE),"DL TRITON")</f>
        <v>DL TRITON</v>
      </c>
      <c r="N78" s="62" t="s">
        <v>430</v>
      </c>
    </row>
    <row r="79" spans="1:14" hidden="1" x14ac:dyDescent="0.25">
      <c r="B79" s="26" t="s">
        <v>218</v>
      </c>
      <c r="C79" s="27" t="s">
        <v>401</v>
      </c>
      <c r="D79" s="40" t="str">
        <f ca="1">VLOOKUP(INDIRECT("B"&amp;ROW()),'Operationele versie'!B:K,10,FALSE)</f>
        <v>Automatic</v>
      </c>
      <c r="E79" s="40" t="str">
        <f ca="1">VLOOKUP(INDIRECT("C"&amp;ROW()),'Driver sheet'!$A:$K,2,FALSE)</f>
        <v>Manual</v>
      </c>
      <c r="F79" s="40" t="str">
        <f ca="1">IF(INDIRECT("C"&amp;ROW())&lt;&gt;"",VLOOKUP(INDIRECT("C"&amp;ROW()),'Driver sheet'!A:K,3,FALSE)&amp;"","")</f>
        <v>ADR</v>
      </c>
      <c r="G79" s="40" t="str">
        <f ca="1">IF(INDIRECT("C"&amp;ROW())&lt;&gt;"",_xlfn.IFNA(VLOOKUP(INDIRECT("C"&amp;ROW()),'Driver sheet'!$A:$K,6,FALSE)&amp;"",""),"")</f>
        <v/>
      </c>
      <c r="H79" s="28">
        <f ca="1">IF(INDIRECT("C"&amp;ROW())&lt;&gt;"",(VLOOKUP(INDIRECT("C"&amp;ROW())&amp;"",'Driver sheet'!$A:$K,7,FALSE)),"")</f>
        <v>0.27083333333333331</v>
      </c>
      <c r="I79" s="28">
        <f ca="1">IF(INDIRECT("C"&amp;ROW())&lt;&gt;"",(VLOOKUP(INDIRECT("C"&amp;ROW())&amp;"",'Driver sheet'!$A:$K,8,FALSE)),"")</f>
        <v>0</v>
      </c>
      <c r="J79" s="28"/>
      <c r="K79" s="29">
        <v>0</v>
      </c>
      <c r="L79" s="30"/>
      <c r="M79" s="31" t="str">
        <f ca="1">_xlfn.IFNA(VLOOKUP(INDIRECT("C"&amp;ROW()),'Driver sheet'!A:E,5,FALSE),"DL TRITON")</f>
        <v>DL TRITON</v>
      </c>
      <c r="N79" s="62" t="s">
        <v>430</v>
      </c>
    </row>
    <row r="80" spans="1:14" hidden="1" x14ac:dyDescent="0.25">
      <c r="B80" s="26" t="s">
        <v>163</v>
      </c>
      <c r="C80" s="27" t="s">
        <v>538</v>
      </c>
      <c r="D80" s="40" t="str">
        <f ca="1">VLOOKUP(INDIRECT("B"&amp;ROW()),'Operationele versie'!B:K,10,FALSE)</f>
        <v>Manual</v>
      </c>
      <c r="E80" s="40" t="str">
        <f ca="1">VLOOKUP(INDIRECT("C"&amp;ROW()),'Driver sheet'!$A:$K,2,FALSE)</f>
        <v>Manual</v>
      </c>
      <c r="F80" s="40" t="str">
        <f ca="1">IF(INDIRECT("C"&amp;ROW())&lt;&gt;"",VLOOKUP(INDIRECT("C"&amp;ROW()),'Driver sheet'!A:K,3,FALSE)&amp;"","")</f>
        <v>ADR</v>
      </c>
      <c r="G80" s="40" t="str">
        <f ca="1">IF(INDIRECT("C"&amp;ROW())&lt;&gt;"",_xlfn.IFNA(VLOOKUP(INDIRECT("C"&amp;ROW()),'Driver sheet'!$A:$K,6,FALSE)&amp;"",""),"")</f>
        <v/>
      </c>
      <c r="H80" s="28">
        <f ca="1">IF(INDIRECT("C"&amp;ROW())&lt;&gt;"",(VLOOKUP(INDIRECT("C"&amp;ROW())&amp;"",'Driver sheet'!$A:$K,7,FALSE)),"")</f>
        <v>0.27083333333333331</v>
      </c>
      <c r="I80" s="28">
        <f ca="1">IF(INDIRECT("C"&amp;ROW())&lt;&gt;"",(VLOOKUP(INDIRECT("C"&amp;ROW())&amp;"",'Driver sheet'!$A:$K,8,FALSE)),"")</f>
        <v>0</v>
      </c>
      <c r="J80" s="28"/>
      <c r="K80" s="29">
        <v>0</v>
      </c>
      <c r="L80" s="30"/>
      <c r="M80" s="31" t="str">
        <f ca="1">_xlfn.IFNA(VLOOKUP(INDIRECT("C"&amp;ROW()),'Driver sheet'!A:E,5,FALSE),"DL TRITON")</f>
        <v>DL JUMET</v>
      </c>
      <c r="N80" s="62" t="s">
        <v>430</v>
      </c>
    </row>
    <row r="81" spans="2:14" hidden="1" x14ac:dyDescent="0.25">
      <c r="B81" s="26" t="s">
        <v>164</v>
      </c>
      <c r="C81" s="27" t="s">
        <v>539</v>
      </c>
      <c r="D81" s="40" t="str">
        <f ca="1">VLOOKUP(INDIRECT("B"&amp;ROW()),'Operationele versie'!B:K,10,FALSE)</f>
        <v>Automatic</v>
      </c>
      <c r="E81" s="40" t="str">
        <f ca="1">VLOOKUP(INDIRECT("C"&amp;ROW()),'Driver sheet'!$A:$K,2,FALSE)</f>
        <v>Manual</v>
      </c>
      <c r="F81" s="40" t="str">
        <f ca="1">IF(INDIRECT("C"&amp;ROW())&lt;&gt;"",VLOOKUP(INDIRECT("C"&amp;ROW()),'Driver sheet'!A:K,3,FALSE)&amp;"","")</f>
        <v>ADR</v>
      </c>
      <c r="G81" s="40" t="str">
        <f ca="1">IF(INDIRECT("C"&amp;ROW())&lt;&gt;"",_xlfn.IFNA(VLOOKUP(INDIRECT("C"&amp;ROW()),'Driver sheet'!$A:$K,6,FALSE)&amp;"",""),"")</f>
        <v/>
      </c>
      <c r="H81" s="28">
        <f ca="1">IF(INDIRECT("C"&amp;ROW())&lt;&gt;"",(VLOOKUP(INDIRECT("C"&amp;ROW())&amp;"",'Driver sheet'!$A:$K,7,FALSE)),"")</f>
        <v>0.29166666666666669</v>
      </c>
      <c r="I81" s="28">
        <f ca="1">IF(INDIRECT("C"&amp;ROW())&lt;&gt;"",(VLOOKUP(INDIRECT("C"&amp;ROW())&amp;"",'Driver sheet'!$A:$K,8,FALSE)),"")</f>
        <v>0</v>
      </c>
      <c r="J81" s="28"/>
      <c r="K81" s="29">
        <v>0</v>
      </c>
      <c r="L81" s="30"/>
      <c r="M81" s="31" t="str">
        <f ca="1">_xlfn.IFNA(VLOOKUP(INDIRECT("C"&amp;ROW()),'Driver sheet'!A:E,5,FALSE),"DL TRITON")</f>
        <v>DL JUMET</v>
      </c>
      <c r="N81" s="62" t="s">
        <v>430</v>
      </c>
    </row>
    <row r="82" spans="2:14" hidden="1" x14ac:dyDescent="0.25">
      <c r="B82" s="26" t="s">
        <v>233</v>
      </c>
      <c r="C82" s="27"/>
      <c r="D82" s="40" t="str">
        <f ca="1">VLOOKUP(INDIRECT("B"&amp;ROW()),'Operationele versie'!B:K,10,FALSE)</f>
        <v>Automatic</v>
      </c>
      <c r="E82" s="40" t="e">
        <f ca="1">VLOOKUP(INDIRECT("C"&amp;ROW()),'Driver sheet'!$A:$K,2,FALSE)</f>
        <v>#N/A</v>
      </c>
      <c r="F82" s="40" t="str">
        <f ca="1">IF(INDIRECT("C"&amp;ROW())&lt;&gt;"",VLOOKUP(INDIRECT("C"&amp;ROW()),'Driver sheet'!A:K,3,FALSE)&amp;"","")</f>
        <v/>
      </c>
      <c r="G82" s="40" t="str">
        <f ca="1">IF(INDIRECT("C"&amp;ROW())&lt;&gt;"",_xlfn.IFNA(VLOOKUP(INDIRECT("C"&amp;ROW()),'Driver sheet'!$A:$K,6,FALSE)&amp;"",""),"")</f>
        <v/>
      </c>
      <c r="H82" s="28" t="str">
        <f ca="1">IF(INDIRECT("C"&amp;ROW())&lt;&gt;"",(VLOOKUP(INDIRECT("C"&amp;ROW())&amp;"",'Driver sheet'!$A:$K,7,FALSE)),"")</f>
        <v/>
      </c>
      <c r="I82" s="28" t="str">
        <f ca="1">IF(INDIRECT("C"&amp;ROW())&lt;&gt;"",(VLOOKUP(INDIRECT("C"&amp;ROW())&amp;"",'Driver sheet'!$A:$K,8,FALSE)),"")</f>
        <v/>
      </c>
      <c r="J82" s="28"/>
      <c r="K82" s="29">
        <v>0</v>
      </c>
      <c r="L82" s="30"/>
      <c r="M82" s="31" t="str">
        <f ca="1">_xlfn.IFNA(VLOOKUP(INDIRECT("C"&amp;ROW()),'Driver sheet'!A:E,5,FALSE),"DL TRITON")</f>
        <v>DL TRITON</v>
      </c>
      <c r="N82" s="62" t="s">
        <v>430</v>
      </c>
    </row>
    <row r="83" spans="2:14" hidden="1" x14ac:dyDescent="0.25">
      <c r="B83" s="26" t="s">
        <v>162</v>
      </c>
      <c r="C83" s="27" t="s">
        <v>356</v>
      </c>
      <c r="D83" s="40" t="str">
        <f ca="1">VLOOKUP(INDIRECT("B"&amp;ROW()),'Operationele versie'!B:K,10,FALSE)</f>
        <v>Manual</v>
      </c>
      <c r="E83" s="40" t="str">
        <f ca="1">VLOOKUP(INDIRECT("C"&amp;ROW()),'Driver sheet'!$A:$K,2,FALSE)</f>
        <v>Manual</v>
      </c>
      <c r="F83" s="40" t="str">
        <f ca="1">IF(INDIRECT("C"&amp;ROW())&lt;&gt;"",VLOOKUP(INDIRECT("C"&amp;ROW()),'Driver sheet'!A:K,3,FALSE)&amp;"","")</f>
        <v/>
      </c>
      <c r="G83" s="40" t="str">
        <f ca="1">IF(INDIRECT("C"&amp;ROW())&lt;&gt;"",_xlfn.IFNA(VLOOKUP(INDIRECT("C"&amp;ROW()),'Driver sheet'!$A:$K,6,FALSE)&amp;"",""),"")</f>
        <v/>
      </c>
      <c r="H83" s="28">
        <f ca="1">IF(INDIRECT("C"&amp;ROW())&lt;&gt;"",(VLOOKUP(INDIRECT("C"&amp;ROW())&amp;"",'Driver sheet'!$A:$K,7,FALSE)),"")</f>
        <v>0.27083333333333331</v>
      </c>
      <c r="I83" s="28">
        <f ca="1">IF(INDIRECT("C"&amp;ROW())&lt;&gt;"",(VLOOKUP(INDIRECT("C"&amp;ROW())&amp;"",'Driver sheet'!$A:$K,8,FALSE)),"")</f>
        <v>0</v>
      </c>
      <c r="J83" s="28">
        <v>0.52083333333333337</v>
      </c>
      <c r="K83" s="29">
        <v>0</v>
      </c>
      <c r="L83" s="30"/>
      <c r="M83" s="31" t="str">
        <f ca="1">_xlfn.IFNA(VLOOKUP(INDIRECT("C"&amp;ROW()),'Driver sheet'!A:E,5,FALSE),"DL TRITON")</f>
        <v>DL JUMET</v>
      </c>
      <c r="N83" s="62" t="s">
        <v>430</v>
      </c>
    </row>
    <row r="84" spans="2:14" hidden="1" x14ac:dyDescent="0.25">
      <c r="B84" s="26" t="s">
        <v>165</v>
      </c>
      <c r="C84" s="27" t="s">
        <v>349</v>
      </c>
      <c r="D84" s="40" t="str">
        <f ca="1">VLOOKUP(INDIRECT("B"&amp;ROW()),'Operationele versie'!B:K,10,FALSE)</f>
        <v>Automatic</v>
      </c>
      <c r="E84" s="40" t="str">
        <f ca="1">VLOOKUP(INDIRECT("C"&amp;ROW()),'Driver sheet'!$A:$K,2,FALSE)</f>
        <v>Manual</v>
      </c>
      <c r="F84" s="40" t="str">
        <f ca="1">IF(INDIRECT("C"&amp;ROW())&lt;&gt;"",VLOOKUP(INDIRECT("C"&amp;ROW()),'Driver sheet'!A:K,3,FALSE)&amp;"","")</f>
        <v/>
      </c>
      <c r="G84" s="40" t="str">
        <f ca="1">IF(INDIRECT("C"&amp;ROW())&lt;&gt;"",_xlfn.IFNA(VLOOKUP(INDIRECT("C"&amp;ROW()),'Driver sheet'!$A:$K,6,FALSE)&amp;"",""),"")</f>
        <v/>
      </c>
      <c r="H84" s="28">
        <f ca="1">IF(INDIRECT("C"&amp;ROW())&lt;&gt;"",(VLOOKUP(INDIRECT("C"&amp;ROW())&amp;"",'Driver sheet'!$A:$K,7,FALSE)),"")</f>
        <v>0.22916666666666666</v>
      </c>
      <c r="I84" s="28">
        <f ca="1">IF(INDIRECT("C"&amp;ROW())&lt;&gt;"",(VLOOKUP(INDIRECT("C"&amp;ROW())&amp;"",'Driver sheet'!$A:$K,8,FALSE)),"")</f>
        <v>0</v>
      </c>
      <c r="J84" s="28"/>
      <c r="K84" s="29">
        <v>0</v>
      </c>
      <c r="L84" s="30"/>
      <c r="M84" s="31" t="str">
        <f ca="1">_xlfn.IFNA(VLOOKUP(INDIRECT("C"&amp;ROW()),'Driver sheet'!A:E,5,FALSE),"DL TRITON")</f>
        <v>DL JUMET</v>
      </c>
      <c r="N84" s="62" t="s">
        <v>430</v>
      </c>
    </row>
    <row r="85" spans="2:14" hidden="1" x14ac:dyDescent="0.25">
      <c r="B85" s="26" t="s">
        <v>158</v>
      </c>
      <c r="C85" s="27" t="s">
        <v>403</v>
      </c>
      <c r="D85" s="40" t="str">
        <f ca="1">VLOOKUP(INDIRECT("B"&amp;ROW()),'Operationele versie'!B:K,10,FALSE)</f>
        <v>Manual</v>
      </c>
      <c r="E85" s="40" t="str">
        <f ca="1">VLOOKUP(INDIRECT("C"&amp;ROW()),'Driver sheet'!$A:$K,2,FALSE)</f>
        <v>Manual</v>
      </c>
      <c r="F85" s="40" t="str">
        <f ca="1">IF(INDIRECT("C"&amp;ROW())&lt;&gt;"",VLOOKUP(INDIRECT("C"&amp;ROW()),'Driver sheet'!A:K,3,FALSE)&amp;"","")</f>
        <v/>
      </c>
      <c r="G85" s="40" t="str">
        <f ca="1">IF(INDIRECT("C"&amp;ROW())&lt;&gt;"",_xlfn.IFNA(VLOOKUP(INDIRECT("C"&amp;ROW()),'Driver sheet'!$A:$K,6,FALSE)&amp;"",""),"")</f>
        <v/>
      </c>
      <c r="H85" s="28">
        <f ca="1">IF(INDIRECT("C"&amp;ROW())&lt;&gt;"",(VLOOKUP(INDIRECT("C"&amp;ROW())&amp;"",'Driver sheet'!$A:$K,7,FALSE)),"")</f>
        <v>0.27083333333333331</v>
      </c>
      <c r="I85" s="28">
        <f ca="1">IF(INDIRECT("C"&amp;ROW())&lt;&gt;"",(VLOOKUP(INDIRECT("C"&amp;ROW())&amp;"",'Driver sheet'!$A:$K,8,FALSE)),"")</f>
        <v>0</v>
      </c>
      <c r="J85" s="28"/>
      <c r="K85" s="29">
        <v>0</v>
      </c>
      <c r="L85" s="30"/>
      <c r="M85" s="31" t="str">
        <f ca="1">_xlfn.IFNA(VLOOKUP(INDIRECT("C"&amp;ROW()),'Driver sheet'!A:E,5,FALSE),"DL TRITON")</f>
        <v>DL JUMET</v>
      </c>
      <c r="N85" s="62" t="s">
        <v>430</v>
      </c>
    </row>
    <row r="86" spans="2:14" hidden="1" x14ac:dyDescent="0.25">
      <c r="B86" s="26" t="s">
        <v>167</v>
      </c>
      <c r="C86" s="27" t="s">
        <v>357</v>
      </c>
      <c r="D86" s="40" t="str">
        <f ca="1">VLOOKUP(INDIRECT("B"&amp;ROW()),'Operationele versie'!B:K,10,FALSE)</f>
        <v>Automatic</v>
      </c>
      <c r="E86" s="40" t="str">
        <f ca="1">VLOOKUP(INDIRECT("C"&amp;ROW()),'Driver sheet'!$A:$K,2,FALSE)</f>
        <v>Manual</v>
      </c>
      <c r="F86" s="40" t="str">
        <f ca="1">IF(INDIRECT("C"&amp;ROW())&lt;&gt;"",VLOOKUP(INDIRECT("C"&amp;ROW()),'Driver sheet'!A:K,3,FALSE)&amp;"","")</f>
        <v/>
      </c>
      <c r="G86" s="40" t="str">
        <f ca="1">IF(INDIRECT("C"&amp;ROW())&lt;&gt;"",_xlfn.IFNA(VLOOKUP(INDIRECT("C"&amp;ROW()),'Driver sheet'!$A:$K,6,FALSE)&amp;"",""),"")</f>
        <v/>
      </c>
      <c r="H86" s="28">
        <f ca="1">IF(INDIRECT("C"&amp;ROW())&lt;&gt;"",(VLOOKUP(INDIRECT("C"&amp;ROW())&amp;"",'Driver sheet'!$A:$K,7,FALSE)),"")</f>
        <v>0.27083333333333331</v>
      </c>
      <c r="I86" s="28">
        <f ca="1">IF(INDIRECT("C"&amp;ROW())&lt;&gt;"",(VLOOKUP(INDIRECT("C"&amp;ROW())&amp;"",'Driver sheet'!$A:$K,8,FALSE)),"")</f>
        <v>0</v>
      </c>
      <c r="J86" s="28"/>
      <c r="K86" s="29">
        <v>0</v>
      </c>
      <c r="L86" s="30"/>
      <c r="M86" s="31" t="str">
        <f ca="1">_xlfn.IFNA(VLOOKUP(INDIRECT("C"&amp;ROW()),'Driver sheet'!A:E,5,FALSE),"DL TRITON")</f>
        <v>DL JUMET</v>
      </c>
      <c r="N86" s="62" t="s">
        <v>430</v>
      </c>
    </row>
    <row r="87" spans="2:14" hidden="1" x14ac:dyDescent="0.25">
      <c r="B87" s="33" t="s">
        <v>166</v>
      </c>
      <c r="C87" s="27" t="s">
        <v>358</v>
      </c>
      <c r="D87" s="40" t="str">
        <f ca="1">VLOOKUP(INDIRECT("B"&amp;ROW()),'Operationele versie'!B:K,10,FALSE)</f>
        <v>Automatic</v>
      </c>
      <c r="E87" s="40" t="str">
        <f ca="1">VLOOKUP(INDIRECT("C"&amp;ROW()),'Driver sheet'!$A:$K,2,FALSE)</f>
        <v>Manual</v>
      </c>
      <c r="F87" s="40" t="str">
        <f ca="1">IF(INDIRECT("C"&amp;ROW())&lt;&gt;"",VLOOKUP(INDIRECT("C"&amp;ROW()),'Driver sheet'!A:K,3,FALSE)&amp;"","")</f>
        <v/>
      </c>
      <c r="G87" s="40" t="str">
        <f ca="1">IF(INDIRECT("C"&amp;ROW())&lt;&gt;"",_xlfn.IFNA(VLOOKUP(INDIRECT("C"&amp;ROW()),'Driver sheet'!$A:$K,6,FALSE)&amp;"",""),"")</f>
        <v/>
      </c>
      <c r="H87" s="28">
        <f ca="1">IF(INDIRECT("C"&amp;ROW())&lt;&gt;"",(VLOOKUP(INDIRECT("C"&amp;ROW())&amp;"",'Driver sheet'!$A:$K,7,FALSE)),"")</f>
        <v>0.27083333333333331</v>
      </c>
      <c r="I87" s="28">
        <f ca="1">IF(INDIRECT("C"&amp;ROW())&lt;&gt;"",(VLOOKUP(INDIRECT("C"&amp;ROW())&amp;"",'Driver sheet'!$A:$K,8,FALSE)),"")</f>
        <v>0</v>
      </c>
      <c r="J87" s="28"/>
      <c r="K87" s="29">
        <v>0</v>
      </c>
      <c r="L87" s="30"/>
      <c r="M87" s="31" t="str">
        <f ca="1">_xlfn.IFNA(VLOOKUP(INDIRECT("C"&amp;ROW()),'Driver sheet'!A:E,5,FALSE),"DL TRITON")</f>
        <v>DL JUMET</v>
      </c>
      <c r="N87" s="62" t="s">
        <v>430</v>
      </c>
    </row>
    <row r="88" spans="2:14" hidden="1" x14ac:dyDescent="0.25">
      <c r="B88" s="26" t="s">
        <v>168</v>
      </c>
      <c r="C88" s="27" t="s">
        <v>335</v>
      </c>
      <c r="D88" s="40" t="str">
        <f ca="1">VLOOKUP(INDIRECT("B"&amp;ROW()),'Operationele versie'!B:K,10,FALSE)</f>
        <v>Manual</v>
      </c>
      <c r="E88" s="40" t="str">
        <f ca="1">VLOOKUP(INDIRECT("C"&amp;ROW()),'Driver sheet'!$A:$K,2,FALSE)</f>
        <v>Manual</v>
      </c>
      <c r="F88" s="40" t="str">
        <f ca="1">IF(INDIRECT("C"&amp;ROW())&lt;&gt;"",VLOOKUP(INDIRECT("C"&amp;ROW()),'Driver sheet'!A:K,3,FALSE)&amp;"","")</f>
        <v/>
      </c>
      <c r="G88" s="40" t="str">
        <f ca="1">IF(INDIRECT("C"&amp;ROW())&lt;&gt;"",_xlfn.IFNA(VLOOKUP(INDIRECT("C"&amp;ROW()),'Driver sheet'!$A:$K,6,FALSE)&amp;"",""),"")</f>
        <v/>
      </c>
      <c r="H88" s="28">
        <f ca="1">IF(INDIRECT("C"&amp;ROW())&lt;&gt;"",(VLOOKUP(INDIRECT("C"&amp;ROW())&amp;"",'Driver sheet'!$A:$K,7,FALSE)),"")</f>
        <v>0.27083333333333331</v>
      </c>
      <c r="I88" s="28">
        <f ca="1">IF(INDIRECT("C"&amp;ROW())&lt;&gt;"",(VLOOKUP(INDIRECT("C"&amp;ROW())&amp;"",'Driver sheet'!$A:$K,8,FALSE)),"")</f>
        <v>0</v>
      </c>
      <c r="J88" s="28"/>
      <c r="K88" s="29">
        <v>0</v>
      </c>
      <c r="L88" s="30"/>
      <c r="M88" s="31" t="str">
        <f ca="1">_xlfn.IFNA(VLOOKUP(INDIRECT("C"&amp;ROW()),'Driver sheet'!A:E,5,FALSE),"DL TRITON")</f>
        <v>DL JUMET</v>
      </c>
      <c r="N88" s="62" t="s">
        <v>430</v>
      </c>
    </row>
    <row r="89" spans="2:14" hidden="1" x14ac:dyDescent="0.25">
      <c r="B89" s="26" t="s">
        <v>402</v>
      </c>
      <c r="C89" s="27" t="s">
        <v>348</v>
      </c>
      <c r="D89" s="40" t="str">
        <f ca="1">VLOOKUP(INDIRECT("B"&amp;ROW()),'Operationele versie'!B:K,10,FALSE)</f>
        <v>Manual</v>
      </c>
      <c r="E89" s="40" t="str">
        <f ca="1">VLOOKUP(INDIRECT("C"&amp;ROW()),'Driver sheet'!$A:$K,2,FALSE)</f>
        <v>Manual</v>
      </c>
      <c r="F89" s="40" t="str">
        <f ca="1">IF(INDIRECT("C"&amp;ROW())&lt;&gt;"",VLOOKUP(INDIRECT("C"&amp;ROW()),'Driver sheet'!A:K,3,FALSE)&amp;"","")</f>
        <v/>
      </c>
      <c r="G89" s="40" t="str">
        <f ca="1">IF(INDIRECT("C"&amp;ROW())&lt;&gt;"",_xlfn.IFNA(VLOOKUP(INDIRECT("C"&amp;ROW()),'Driver sheet'!$A:$K,6,FALSE)&amp;"",""),"")</f>
        <v/>
      </c>
      <c r="H89" s="28">
        <f ca="1">IF(INDIRECT("C"&amp;ROW())&lt;&gt;"",(VLOOKUP(INDIRECT("C"&amp;ROW())&amp;"",'Driver sheet'!$A:$K,7,FALSE)),"")</f>
        <v>0.27083333333333331</v>
      </c>
      <c r="I89" s="28">
        <f ca="1">IF(INDIRECT("C"&amp;ROW())&lt;&gt;"",(VLOOKUP(INDIRECT("C"&amp;ROW())&amp;"",'Driver sheet'!$A:$K,8,FALSE)),"")</f>
        <v>0</v>
      </c>
      <c r="J89" s="28"/>
      <c r="K89" s="29">
        <v>0</v>
      </c>
      <c r="L89" s="30"/>
      <c r="M89" s="31" t="str">
        <f ca="1">_xlfn.IFNA(VLOOKUP(INDIRECT("C"&amp;ROW()),'Driver sheet'!A:E,5,FALSE),"DL TRITON")</f>
        <v>DL JUMET</v>
      </c>
      <c r="N89" s="62" t="s">
        <v>430</v>
      </c>
    </row>
    <row r="90" spans="2:14" hidden="1" x14ac:dyDescent="0.25">
      <c r="B90" s="26" t="s">
        <v>540</v>
      </c>
      <c r="C90" s="27" t="s">
        <v>404</v>
      </c>
      <c r="D90" s="40" t="str">
        <f ca="1">VLOOKUP(INDIRECT("B"&amp;ROW()),'Operationele versie'!B:K,10,FALSE)</f>
        <v>Manual</v>
      </c>
      <c r="E90" s="40" t="str">
        <f ca="1">VLOOKUP(INDIRECT("C"&amp;ROW()),'Driver sheet'!$A:$K,2,FALSE)</f>
        <v>Manual</v>
      </c>
      <c r="F90" s="40" t="str">
        <f ca="1">IF(INDIRECT("C"&amp;ROW())&lt;&gt;"",VLOOKUP(INDIRECT("C"&amp;ROW()),'Driver sheet'!A:K,3,FALSE)&amp;"","")</f>
        <v/>
      </c>
      <c r="G90" s="40" t="str">
        <f ca="1">IF(INDIRECT("C"&amp;ROW())&lt;&gt;"",_xlfn.IFNA(VLOOKUP(INDIRECT("C"&amp;ROW()),'Driver sheet'!$A:$K,6,FALSE)&amp;"",""),"")</f>
        <v/>
      </c>
      <c r="H90" s="28">
        <f ca="1">IF(INDIRECT("C"&amp;ROW())&lt;&gt;"",(VLOOKUP(INDIRECT("C"&amp;ROW())&amp;"",'Driver sheet'!$A:$K,7,FALSE)),"")</f>
        <v>0.29166666666666669</v>
      </c>
      <c r="I90" s="28">
        <f ca="1">IF(INDIRECT("C"&amp;ROW())&lt;&gt;"",(VLOOKUP(INDIRECT("C"&amp;ROW())&amp;"",'Driver sheet'!$A:$K,8,FALSE)),"")</f>
        <v>0</v>
      </c>
      <c r="J90" s="28"/>
      <c r="K90" s="29">
        <v>0</v>
      </c>
      <c r="L90" s="30"/>
      <c r="M90" s="31" t="str">
        <f ca="1">_xlfn.IFNA(VLOOKUP(INDIRECT("C"&amp;ROW()),'Driver sheet'!A:E,5,FALSE),"DL TRITON")</f>
        <v>DL TRITON</v>
      </c>
      <c r="N90" s="62" t="s">
        <v>430</v>
      </c>
    </row>
    <row r="91" spans="2:14" hidden="1" x14ac:dyDescent="0.25">
      <c r="B91" s="67"/>
      <c r="C91" s="27" t="s">
        <v>405</v>
      </c>
      <c r="D91" s="40" t="e">
        <f ca="1">VLOOKUP(INDIRECT("B"&amp;ROW()),'Operationele versie'!B:K,10,FALSE)</f>
        <v>#N/A</v>
      </c>
      <c r="E91" s="40" t="str">
        <f ca="1">VLOOKUP(INDIRECT("C"&amp;ROW()),'Driver sheet'!$A:$K,2,FALSE)</f>
        <v>Manual</v>
      </c>
      <c r="F91" s="40" t="str">
        <f ca="1">IF(INDIRECT("C"&amp;ROW())&lt;&gt;"",VLOOKUP(INDIRECT("C"&amp;ROW()),'Driver sheet'!A:K,3,FALSE)&amp;"","")</f>
        <v/>
      </c>
      <c r="G91" s="40" t="str">
        <f ca="1">IF(INDIRECT("C"&amp;ROW())&lt;&gt;"",_xlfn.IFNA(VLOOKUP(INDIRECT("C"&amp;ROW()),'Driver sheet'!$A:$K,6,FALSE)&amp;"",""),"")</f>
        <v/>
      </c>
      <c r="H91" s="28">
        <f ca="1">IF(INDIRECT("C"&amp;ROW())&lt;&gt;"",(VLOOKUP(INDIRECT("C"&amp;ROW())&amp;"",'Driver sheet'!$A:$K,7,FALSE)),"")</f>
        <v>0.29166666666666669</v>
      </c>
      <c r="I91" s="28">
        <f ca="1">IF(INDIRECT("C"&amp;ROW())&lt;&gt;"",(VLOOKUP(INDIRECT("C"&amp;ROW())&amp;"",'Driver sheet'!$A:$K,8,FALSE)),"")</f>
        <v>0</v>
      </c>
      <c r="J91" s="28"/>
      <c r="K91" s="29">
        <v>0</v>
      </c>
      <c r="L91" s="30"/>
      <c r="M91" s="31" t="str">
        <f ca="1">_xlfn.IFNA(VLOOKUP(INDIRECT("C"&amp;ROW()),'Driver sheet'!A:E,5,FALSE),"DL TRITON")</f>
        <v>DL TRITON</v>
      </c>
      <c r="N91" s="62" t="s">
        <v>430</v>
      </c>
    </row>
    <row r="92" spans="2:14" hidden="1" x14ac:dyDescent="0.25">
      <c r="B92" s="67"/>
      <c r="C92" s="27" t="s">
        <v>406</v>
      </c>
      <c r="D92" s="40" t="e">
        <f ca="1">VLOOKUP(INDIRECT("B"&amp;ROW()),'Operationele versie'!B:K,10,FALSE)</f>
        <v>#N/A</v>
      </c>
      <c r="E92" s="40" t="str">
        <f ca="1">VLOOKUP(INDIRECT("C"&amp;ROW()),'Driver sheet'!$A:$K,2,FALSE)</f>
        <v>Manual</v>
      </c>
      <c r="F92" s="40" t="str">
        <f ca="1">IF(INDIRECT("C"&amp;ROW())&lt;&gt;"",VLOOKUP(INDIRECT("C"&amp;ROW()),'Driver sheet'!A:K,3,FALSE)&amp;"","")</f>
        <v/>
      </c>
      <c r="G92" s="40" t="str">
        <f ca="1">IF(INDIRECT("C"&amp;ROW())&lt;&gt;"",_xlfn.IFNA(VLOOKUP(INDIRECT("C"&amp;ROW()),'Driver sheet'!$A:$K,6,FALSE)&amp;"",""),"")</f>
        <v/>
      </c>
      <c r="H92" s="28">
        <f ca="1">IF(INDIRECT("C"&amp;ROW())&lt;&gt;"",(VLOOKUP(INDIRECT("C"&amp;ROW())&amp;"",'Driver sheet'!$A:$K,7,FALSE)),"")</f>
        <v>0.29166666666666669</v>
      </c>
      <c r="I92" s="28">
        <f ca="1">IF(INDIRECT("C"&amp;ROW())&lt;&gt;"",(VLOOKUP(INDIRECT("C"&amp;ROW())&amp;"",'Driver sheet'!$A:$K,8,FALSE)),"")</f>
        <v>0</v>
      </c>
      <c r="J92" s="28"/>
      <c r="K92" s="29">
        <v>0</v>
      </c>
      <c r="L92" s="30"/>
      <c r="M92" s="31" t="str">
        <f ca="1">_xlfn.IFNA(VLOOKUP(INDIRECT("C"&amp;ROW()),'Driver sheet'!A:E,5,FALSE),"DL TRITON")</f>
        <v>DL TRITON</v>
      </c>
      <c r="N92" s="62" t="s">
        <v>430</v>
      </c>
    </row>
    <row r="93" spans="2:14" hidden="1" x14ac:dyDescent="0.25">
      <c r="B93" s="26"/>
      <c r="C93" s="27"/>
      <c r="D93" s="40" t="e">
        <f ca="1">VLOOKUP(INDIRECT("B"&amp;ROW()),'Operationele versie'!B:K,10,FALSE)</f>
        <v>#N/A</v>
      </c>
      <c r="E93" s="40" t="e">
        <f ca="1">VLOOKUP(INDIRECT("C"&amp;ROW()),'Driver sheet'!$A:$K,2,FALSE)</f>
        <v>#N/A</v>
      </c>
      <c r="F93" s="40" t="str">
        <f ca="1">IF(INDIRECT("C"&amp;ROW())&lt;&gt;"",VLOOKUP(INDIRECT("C"&amp;ROW()),'Driver sheet'!A:K,3,FALSE)&amp;"","")</f>
        <v/>
      </c>
      <c r="G93" s="40" t="str">
        <f ca="1">IF(INDIRECT("C"&amp;ROW())&lt;&gt;"",_xlfn.IFNA(VLOOKUP(INDIRECT("C"&amp;ROW()),'Driver sheet'!$A:$K,6,FALSE)&amp;"",""),"")</f>
        <v/>
      </c>
      <c r="H93" s="28" t="str">
        <f ca="1">IF(INDIRECT("C"&amp;ROW())&lt;&gt;"",(VLOOKUP(INDIRECT("C"&amp;ROW())&amp;"",'Driver sheet'!$A:$K,7,FALSE)),"")</f>
        <v/>
      </c>
      <c r="I93" s="28" t="str">
        <f ca="1">IF(INDIRECT("C"&amp;ROW())&lt;&gt;"",(VLOOKUP(INDIRECT("C"&amp;ROW())&amp;"",'Driver sheet'!$A:$K,8,FALSE)),"")</f>
        <v/>
      </c>
      <c r="J93" s="28"/>
      <c r="K93" s="29">
        <v>0</v>
      </c>
      <c r="L93" s="30"/>
      <c r="M93" s="31" t="str">
        <f ca="1">_xlfn.IFNA(VLOOKUP(INDIRECT("C"&amp;ROW()),'Driver sheet'!A:E,5,FALSE),"DL TRITON")</f>
        <v>DL TRITON</v>
      </c>
      <c r="N93" s="62" t="s">
        <v>430</v>
      </c>
    </row>
    <row r="94" spans="2:14" x14ac:dyDescent="0.25">
      <c r="B94" s="26" t="s">
        <v>83</v>
      </c>
      <c r="C94" s="27" t="s">
        <v>84</v>
      </c>
      <c r="D94" s="40" t="str">
        <f ca="1">VLOOKUP(INDIRECT("B"&amp;ROW()),'Operationele versie'!B:K,10,FALSE)</f>
        <v>Manual</v>
      </c>
      <c r="E94" s="40" t="str">
        <f ca="1">VLOOKUP(INDIRECT("C"&amp;ROW()),'Driver sheet'!$A:$K,2,FALSE)</f>
        <v>Manual</v>
      </c>
      <c r="F94" s="40" t="str">
        <f ca="1">IF(INDIRECT("C"&amp;ROW())&lt;&gt;"",VLOOKUP(INDIRECT("C"&amp;ROW()),'Driver sheet'!A:K,3,FALSE)&amp;"","")</f>
        <v/>
      </c>
      <c r="G94" s="40" t="str">
        <f ca="1">IF(INDIRECT("C"&amp;ROW())&lt;&gt;"",_xlfn.IFNA(VLOOKUP(INDIRECT("C"&amp;ROW()),'Driver sheet'!$A:$K,6,FALSE)&amp;"",""),"")</f>
        <v>Kempen-Brabant-Limburg</v>
      </c>
      <c r="H94" s="28">
        <f ca="1">IF(INDIRECT("C"&amp;ROW())&lt;&gt;"",(VLOOKUP(INDIRECT("C"&amp;ROW())&amp;"",'Driver sheet'!$A:$K,7,FALSE)),"")</f>
        <v>0.25</v>
      </c>
      <c r="I94" s="28">
        <f ca="1">IF(INDIRECT("C"&amp;ROW())&lt;&gt;"",(VLOOKUP(INDIRECT("C"&amp;ROW())&amp;"",'Driver sheet'!$A:$K,8,FALSE)),"")</f>
        <v>0.3125</v>
      </c>
      <c r="J94" s="28"/>
      <c r="K94" s="29">
        <v>1</v>
      </c>
      <c r="L94" s="30"/>
      <c r="M94" s="31" t="str">
        <f ca="1">_xlfn.IFNA(VLOOKUP(INDIRECT("C"&amp;ROW()),'Driver sheet'!A:E,5,FALSE),"DL TRITON")</f>
        <v>DL GEEL</v>
      </c>
      <c r="N94" s="62" t="s">
        <v>430</v>
      </c>
    </row>
    <row r="95" spans="2:14" x14ac:dyDescent="0.25">
      <c r="B95" s="26" t="s">
        <v>120</v>
      </c>
      <c r="C95" s="27" t="s">
        <v>121</v>
      </c>
      <c r="D95" s="40" t="str">
        <f ca="1">VLOOKUP(INDIRECT("B"&amp;ROW()),'Operationele versie'!B:K,10,FALSE)</f>
        <v>Automatic</v>
      </c>
      <c r="E95" s="40" t="str">
        <f ca="1">VLOOKUP(INDIRECT("C"&amp;ROW()),'Driver sheet'!$A:$K,2,FALSE)</f>
        <v>Manual</v>
      </c>
      <c r="F95" s="40" t="str">
        <f ca="1">IF(INDIRECT("C"&amp;ROW())&lt;&gt;"",VLOOKUP(INDIRECT("C"&amp;ROW()),'Driver sheet'!A:K,3,FALSE)&amp;"","")</f>
        <v>ADR</v>
      </c>
      <c r="G95" s="40" t="str">
        <f ca="1">IF(INDIRECT("C"&amp;ROW())&lt;&gt;"",_xlfn.IFNA(VLOOKUP(INDIRECT("C"&amp;ROW()),'Driver sheet'!$A:$K,6,FALSE)&amp;"",""),"")</f>
        <v>Antwerpen-Kempen-Brabant-Limburg</v>
      </c>
      <c r="H95" s="28">
        <f ca="1">IF(INDIRECT("C"&amp;ROW())&lt;&gt;"",(VLOOKUP(INDIRECT("C"&amp;ROW())&amp;"",'Driver sheet'!$A:$K,7,FALSE)),"")</f>
        <v>0.22916666666666666</v>
      </c>
      <c r="I95" s="28">
        <f ca="1">IF(INDIRECT("C"&amp;ROW())&lt;&gt;"",(VLOOKUP(INDIRECT("C"&amp;ROW())&amp;"",'Driver sheet'!$A:$K,8,FALSE)),"")</f>
        <v>0.3125</v>
      </c>
      <c r="J95" s="28"/>
      <c r="K95" s="29">
        <v>1</v>
      </c>
      <c r="L95" s="30"/>
      <c r="M95" s="31" t="str">
        <f ca="1">_xlfn.IFNA(VLOOKUP(INDIRECT("C"&amp;ROW()),'Driver sheet'!A:E,5,FALSE),"DL TRITON")</f>
        <v>DL GEEL</v>
      </c>
      <c r="N95" s="62" t="s">
        <v>430</v>
      </c>
    </row>
    <row r="96" spans="2:14" x14ac:dyDescent="0.25">
      <c r="B96" s="26" t="s">
        <v>89</v>
      </c>
      <c r="C96" s="27" t="s">
        <v>90</v>
      </c>
      <c r="D96" s="40" t="str">
        <f ca="1">VLOOKUP(INDIRECT("B"&amp;ROW()),'Operationele versie'!B:K,10,FALSE)</f>
        <v>Automatic</v>
      </c>
      <c r="E96" s="40" t="str">
        <f ca="1">VLOOKUP(INDIRECT("C"&amp;ROW()),'Driver sheet'!$A:$K,2,FALSE)</f>
        <v>Manual</v>
      </c>
      <c r="F96" s="40" t="str">
        <f ca="1">IF(INDIRECT("C"&amp;ROW())&lt;&gt;"",VLOOKUP(INDIRECT("C"&amp;ROW()),'Driver sheet'!A:K,3,FALSE)&amp;"","")</f>
        <v/>
      </c>
      <c r="G96" s="40" t="str">
        <f ca="1">IF(INDIRECT("C"&amp;ROW())&lt;&gt;"",_xlfn.IFNA(VLOOKUP(INDIRECT("C"&amp;ROW()),'Driver sheet'!$A:$K,6,FALSE)&amp;"",""),"")</f>
        <v>Kempen-Brabant-Limburg</v>
      </c>
      <c r="H96" s="28">
        <f ca="1">IF(INDIRECT("C"&amp;ROW())&lt;&gt;"",(VLOOKUP(INDIRECT("C"&amp;ROW())&amp;"",'Driver sheet'!$A:$K,7,FALSE)),"")</f>
        <v>0.29166666666666669</v>
      </c>
      <c r="I96" s="28">
        <f ca="1">IF(INDIRECT("C"&amp;ROW())&lt;&gt;"",(VLOOKUP(INDIRECT("C"&amp;ROW())&amp;"",'Driver sheet'!$A:$K,8,FALSE)),"")</f>
        <v>0.33333333333333331</v>
      </c>
      <c r="J96" s="28"/>
      <c r="K96" s="29">
        <v>1</v>
      </c>
      <c r="L96" s="30"/>
      <c r="M96" s="31" t="str">
        <f ca="1">_xlfn.IFNA(VLOOKUP(INDIRECT("C"&amp;ROW()),'Driver sheet'!A:E,5,FALSE),"DL TRITON")</f>
        <v>DL GEEL</v>
      </c>
      <c r="N96" s="62" t="s">
        <v>430</v>
      </c>
    </row>
    <row r="97" spans="2:14" hidden="1" x14ac:dyDescent="0.25">
      <c r="B97" s="26" t="s">
        <v>101</v>
      </c>
      <c r="C97" s="27" t="s">
        <v>102</v>
      </c>
      <c r="D97" s="40" t="str">
        <f ca="1">VLOOKUP(INDIRECT("B"&amp;ROW()),'Operationele versie'!B:K,10,FALSE)</f>
        <v>Automatic</v>
      </c>
      <c r="E97" s="40" t="str">
        <f ca="1">VLOOKUP(INDIRECT("C"&amp;ROW()),'Driver sheet'!$A:$K,2,FALSE)</f>
        <v>Manual</v>
      </c>
      <c r="F97" s="40" t="str">
        <f ca="1">IF(INDIRECT("C"&amp;ROW())&lt;&gt;"",VLOOKUP(INDIRECT("C"&amp;ROW()),'Driver sheet'!A:K,3,FALSE)&amp;"","")</f>
        <v>ADR</v>
      </c>
      <c r="G97" s="40" t="str">
        <f ca="1">IF(INDIRECT("C"&amp;ROW())&lt;&gt;"",_xlfn.IFNA(VLOOKUP(INDIRECT("C"&amp;ROW()),'Driver sheet'!$A:$K,6,FALSE)&amp;"",""),"")</f>
        <v>Kempen-Brabant-Limburg</v>
      </c>
      <c r="H97" s="28">
        <f ca="1">IF(INDIRECT("C"&amp;ROW())&lt;&gt;"",(VLOOKUP(INDIRECT("C"&amp;ROW())&amp;"",'Driver sheet'!$A:$K,7,FALSE)),"")</f>
        <v>0.22916666666666666</v>
      </c>
      <c r="I97" s="28">
        <f ca="1">IF(INDIRECT("C"&amp;ROW())&lt;&gt;"",(VLOOKUP(INDIRECT("C"&amp;ROW())&amp;"",'Driver sheet'!$A:$K,8,FALSE)),"")</f>
        <v>0.3125</v>
      </c>
      <c r="J97" s="28"/>
      <c r="K97" s="29">
        <v>0</v>
      </c>
      <c r="L97" s="30"/>
      <c r="M97" s="31" t="str">
        <f ca="1">_xlfn.IFNA(VLOOKUP(INDIRECT("C"&amp;ROW()),'Driver sheet'!A:E,5,FALSE),"DL TRITON")</f>
        <v>DL GEEL</v>
      </c>
      <c r="N97" s="62" t="s">
        <v>430</v>
      </c>
    </row>
    <row r="98" spans="2:14" x14ac:dyDescent="0.25">
      <c r="B98" s="26" t="s">
        <v>93</v>
      </c>
      <c r="C98" s="27" t="s">
        <v>94</v>
      </c>
      <c r="D98" s="40" t="str">
        <f ca="1">VLOOKUP(INDIRECT("B"&amp;ROW()),'Operationele versie'!B:K,10,FALSE)</f>
        <v>Automatic</v>
      </c>
      <c r="E98" s="40" t="str">
        <f ca="1">VLOOKUP(INDIRECT("C"&amp;ROW()),'Driver sheet'!$A:$K,2,FALSE)</f>
        <v>Manual</v>
      </c>
      <c r="F98" s="40" t="str">
        <f ca="1">IF(INDIRECT("C"&amp;ROW())&lt;&gt;"",VLOOKUP(INDIRECT("C"&amp;ROW()),'Driver sheet'!A:K,3,FALSE)&amp;"","")</f>
        <v>ADR</v>
      </c>
      <c r="G98" s="40" t="str">
        <f ca="1">IF(INDIRECT("C"&amp;ROW())&lt;&gt;"",_xlfn.IFNA(VLOOKUP(INDIRECT("C"&amp;ROW()),'Driver sheet'!$A:$K,6,FALSE)&amp;"",""),"")</f>
        <v>Wallonie</v>
      </c>
      <c r="H98" s="28">
        <f ca="1">IF(INDIRECT("C"&amp;ROW())&lt;&gt;"",(VLOOKUP(INDIRECT("C"&amp;ROW())&amp;"",'Driver sheet'!$A:$K,7,FALSE)),"")</f>
        <v>0.22916666666666666</v>
      </c>
      <c r="I98" s="28">
        <f ca="1">IF(INDIRECT("C"&amp;ROW())&lt;&gt;"",(VLOOKUP(INDIRECT("C"&amp;ROW())&amp;"",'Driver sheet'!$A:$K,8,FALSE)),"")</f>
        <v>0.3125</v>
      </c>
      <c r="J98" s="28"/>
      <c r="K98" s="29">
        <v>1</v>
      </c>
      <c r="L98" s="30"/>
      <c r="M98" s="31" t="str">
        <f ca="1">_xlfn.IFNA(VLOOKUP(INDIRECT("C"&amp;ROW()),'Driver sheet'!A:E,5,FALSE),"DL TRITON")</f>
        <v>DL GEEL</v>
      </c>
      <c r="N98" s="62" t="s">
        <v>430</v>
      </c>
    </row>
    <row r="99" spans="2:14" x14ac:dyDescent="0.25">
      <c r="B99" s="26" t="s">
        <v>95</v>
      </c>
      <c r="C99" s="27" t="s">
        <v>96</v>
      </c>
      <c r="D99" s="40" t="str">
        <f ca="1">VLOOKUP(INDIRECT("B"&amp;ROW()),'Operationele versie'!B:K,10,FALSE)</f>
        <v>Manual</v>
      </c>
      <c r="E99" s="40" t="str">
        <f ca="1">VLOOKUP(INDIRECT("C"&amp;ROW()),'Driver sheet'!$A:$K,2,FALSE)</f>
        <v>Manual</v>
      </c>
      <c r="F99" s="40" t="str">
        <f ca="1">IF(INDIRECT("C"&amp;ROW())&lt;&gt;"",VLOOKUP(INDIRECT("C"&amp;ROW()),'Driver sheet'!A:K,3,FALSE)&amp;"","")</f>
        <v>ADR</v>
      </c>
      <c r="G99" s="40" t="str">
        <f ca="1">IF(INDIRECT("C"&amp;ROW())&lt;&gt;"",_xlfn.IFNA(VLOOKUP(INDIRECT("C"&amp;ROW()),'Driver sheet'!$A:$K,6,FALSE)&amp;"",""),"")</f>
        <v>Antwerpen-Kempen-Brabant-Limburg</v>
      </c>
      <c r="H99" s="28">
        <f ca="1">IF(INDIRECT("C"&amp;ROW())&lt;&gt;"",(VLOOKUP(INDIRECT("C"&amp;ROW())&amp;"",'Driver sheet'!$A:$K,7,FALSE)),"")</f>
        <v>0.26041666666666669</v>
      </c>
      <c r="I99" s="28">
        <f ca="1">IF(INDIRECT("C"&amp;ROW())&lt;&gt;"",(VLOOKUP(INDIRECT("C"&amp;ROW())&amp;"",'Driver sheet'!$A:$K,8,FALSE)),"")</f>
        <v>0.32291666666666669</v>
      </c>
      <c r="J99" s="28"/>
      <c r="K99" s="29">
        <v>1</v>
      </c>
      <c r="L99" s="30" t="s">
        <v>430</v>
      </c>
      <c r="M99" s="31" t="str">
        <f ca="1">_xlfn.IFNA(VLOOKUP(INDIRECT("C"&amp;ROW()),'Driver sheet'!A:E,5,FALSE),"DL TRITON")</f>
        <v>DL GEEL</v>
      </c>
      <c r="N99" s="62" t="s">
        <v>430</v>
      </c>
    </row>
    <row r="100" spans="2:14" x14ac:dyDescent="0.25">
      <c r="B100" s="33" t="s">
        <v>87</v>
      </c>
      <c r="C100" s="27" t="s">
        <v>88</v>
      </c>
      <c r="D100" s="40" t="str">
        <f ca="1">VLOOKUP(INDIRECT("B"&amp;ROW()),'Operationele versie'!B:K,10,FALSE)</f>
        <v>Manual</v>
      </c>
      <c r="E100" s="40" t="str">
        <f ca="1">VLOOKUP(INDIRECT("C"&amp;ROW()),'Driver sheet'!$A:$K,2,FALSE)</f>
        <v>Manual</v>
      </c>
      <c r="F100" s="40" t="str">
        <f ca="1">IF(INDIRECT("C"&amp;ROW())&lt;&gt;"",VLOOKUP(INDIRECT("C"&amp;ROW()),'Driver sheet'!A:K,3,FALSE)&amp;"","")</f>
        <v/>
      </c>
      <c r="G100" s="40" t="str">
        <f ca="1">IF(INDIRECT("C"&amp;ROW())&lt;&gt;"",_xlfn.IFNA(VLOOKUP(INDIRECT("C"&amp;ROW()),'Driver sheet'!$A:$K,6,FALSE)&amp;"",""),"")</f>
        <v>Antwerpen-Kempen-Brabant-Limburg</v>
      </c>
      <c r="H100" s="28">
        <f ca="1">IF(INDIRECT("C"&amp;ROW())&lt;&gt;"",(VLOOKUP(INDIRECT("C"&amp;ROW())&amp;"",'Driver sheet'!$A:$K,7,FALSE)),"")</f>
        <v>0.22916666666666666</v>
      </c>
      <c r="I100" s="28">
        <f ca="1">IF(INDIRECT("C"&amp;ROW())&lt;&gt;"",(VLOOKUP(INDIRECT("C"&amp;ROW())&amp;"",'Driver sheet'!$A:$K,8,FALSE)),"")</f>
        <v>0.3125</v>
      </c>
      <c r="J100" s="28"/>
      <c r="K100" s="29">
        <v>1</v>
      </c>
      <c r="L100" s="30"/>
      <c r="M100" s="31" t="str">
        <f ca="1">_xlfn.IFNA(VLOOKUP(INDIRECT("C"&amp;ROW()),'Driver sheet'!A:E,5,FALSE),"DL TRITON")</f>
        <v>DL GEEL</v>
      </c>
      <c r="N100" s="62" t="s">
        <v>430</v>
      </c>
    </row>
    <row r="101" spans="2:14" x14ac:dyDescent="0.25">
      <c r="B101" s="26" t="s">
        <v>99</v>
      </c>
      <c r="C101" s="27" t="s">
        <v>100</v>
      </c>
      <c r="D101" s="40" t="str">
        <f ca="1">VLOOKUP(INDIRECT("B"&amp;ROW()),'Operationele versie'!B:K,10,FALSE)</f>
        <v>Manual</v>
      </c>
      <c r="E101" s="40" t="str">
        <f ca="1">VLOOKUP(INDIRECT("C"&amp;ROW()),'Driver sheet'!$A:$K,2,FALSE)</f>
        <v>Manual</v>
      </c>
      <c r="F101" s="40" t="str">
        <f ca="1">IF(INDIRECT("C"&amp;ROW())&lt;&gt;"",VLOOKUP(INDIRECT("C"&amp;ROW()),'Driver sheet'!A:K,3,FALSE)&amp;"","")</f>
        <v/>
      </c>
      <c r="G101" s="40" t="str">
        <f ca="1">IF(INDIRECT("C"&amp;ROW())&lt;&gt;"",_xlfn.IFNA(VLOOKUP(INDIRECT("C"&amp;ROW()),'Driver sheet'!$A:$K,6,FALSE)&amp;"",""),"")</f>
        <v>Brabant-Limburg</v>
      </c>
      <c r="H101" s="28">
        <f ca="1">IF(INDIRECT("C"&amp;ROW())&lt;&gt;"",(VLOOKUP(INDIRECT("C"&amp;ROW())&amp;"",'Driver sheet'!$A:$K,7,FALSE)),"")</f>
        <v>0.22916666666666666</v>
      </c>
      <c r="I101" s="28">
        <f ca="1">IF(INDIRECT("C"&amp;ROW())&lt;&gt;"",(VLOOKUP(INDIRECT("C"&amp;ROW())&amp;"",'Driver sheet'!$A:$K,8,FALSE)),"")</f>
        <v>0.3125</v>
      </c>
      <c r="J101" s="28"/>
      <c r="K101" s="29">
        <v>1</v>
      </c>
      <c r="L101" s="30"/>
      <c r="M101" s="31" t="str">
        <f ca="1">_xlfn.IFNA(VLOOKUP(INDIRECT("C"&amp;ROW()),'Driver sheet'!A:E,5,FALSE),"DL TRITON")</f>
        <v>DL GEEL</v>
      </c>
      <c r="N101" s="62" t="s">
        <v>430</v>
      </c>
    </row>
    <row r="102" spans="2:14" hidden="1" x14ac:dyDescent="0.25">
      <c r="B102" s="26" t="s">
        <v>97</v>
      </c>
      <c r="C102" s="27" t="s">
        <v>98</v>
      </c>
      <c r="D102" s="40" t="str">
        <f ca="1">VLOOKUP(INDIRECT("B"&amp;ROW()),'Operationele versie'!B:K,10,FALSE)</f>
        <v>Manual</v>
      </c>
      <c r="E102" s="40" t="str">
        <f ca="1">VLOOKUP(INDIRECT("C"&amp;ROW()),'Driver sheet'!$A:$K,2,FALSE)</f>
        <v>Manual</v>
      </c>
      <c r="F102" s="40" t="str">
        <f ca="1">IF(INDIRECT("C"&amp;ROW())&lt;&gt;"",VLOOKUP(INDIRECT("C"&amp;ROW()),'Driver sheet'!A:K,3,FALSE)&amp;"","")</f>
        <v/>
      </c>
      <c r="G102" s="40" t="str">
        <f ca="1">IF(INDIRECT("C"&amp;ROW())&lt;&gt;"",_xlfn.IFNA(VLOOKUP(INDIRECT("C"&amp;ROW()),'Driver sheet'!$A:$K,6,FALSE)&amp;"",""),"")</f>
        <v>Antwerpen-Kempen-Brabant-Limburg</v>
      </c>
      <c r="H102" s="28">
        <f ca="1">IF(INDIRECT("C"&amp;ROW())&lt;&gt;"",(VLOOKUP(INDIRECT("C"&amp;ROW())&amp;"",'Driver sheet'!$A:$K,7,FALSE)),"")</f>
        <v>0.26041666666666669</v>
      </c>
      <c r="I102" s="28">
        <f ca="1">IF(INDIRECT("C"&amp;ROW())&lt;&gt;"",(VLOOKUP(INDIRECT("C"&amp;ROW())&amp;"",'Driver sheet'!$A:$K,8,FALSE)),"")</f>
        <v>0.32291666666666669</v>
      </c>
      <c r="J102" s="28"/>
      <c r="K102" s="29">
        <v>0</v>
      </c>
      <c r="L102" s="30" t="s">
        <v>430</v>
      </c>
      <c r="M102" s="31" t="str">
        <f ca="1">_xlfn.IFNA(VLOOKUP(INDIRECT("C"&amp;ROW()),'Driver sheet'!A:E,5,FALSE),"DL TRITON")</f>
        <v>DL GEEL</v>
      </c>
      <c r="N102" s="62" t="s">
        <v>430</v>
      </c>
    </row>
    <row r="103" spans="2:14" x14ac:dyDescent="0.25">
      <c r="B103" s="26" t="s">
        <v>104</v>
      </c>
      <c r="C103" s="27" t="s">
        <v>105</v>
      </c>
      <c r="D103" s="40" t="str">
        <f ca="1">VLOOKUP(INDIRECT("B"&amp;ROW()),'Operationele versie'!B:K,10,FALSE)</f>
        <v>Automatic</v>
      </c>
      <c r="E103" s="40" t="str">
        <f ca="1">VLOOKUP(INDIRECT("C"&amp;ROW()),'Driver sheet'!$A:$K,2,FALSE)</f>
        <v>Manual</v>
      </c>
      <c r="F103" s="40" t="str">
        <f ca="1">IF(INDIRECT("C"&amp;ROW())&lt;&gt;"",VLOOKUP(INDIRECT("C"&amp;ROW()),'Driver sheet'!A:K,3,FALSE)&amp;"","")</f>
        <v>ADR</v>
      </c>
      <c r="G103" s="40" t="str">
        <f ca="1">IF(INDIRECT("C"&amp;ROW())&lt;&gt;"",_xlfn.IFNA(VLOOKUP(INDIRECT("C"&amp;ROW()),'Driver sheet'!$A:$K,6,FALSE)&amp;"",""),"")</f>
        <v>Brabant-Limburg-Kempen</v>
      </c>
      <c r="H103" s="28">
        <f ca="1">IF(INDIRECT("C"&amp;ROW())&lt;&gt;"",(VLOOKUP(INDIRECT("C"&amp;ROW())&amp;"",'Driver sheet'!$A:$K,7,FALSE)),"")</f>
        <v>0.26041666666666669</v>
      </c>
      <c r="I103" s="28">
        <f ca="1">IF(INDIRECT("C"&amp;ROW())&lt;&gt;"",(VLOOKUP(INDIRECT("C"&amp;ROW())&amp;"",'Driver sheet'!$A:$K,8,FALSE)),"")</f>
        <v>0.32291666666666669</v>
      </c>
      <c r="J103" s="28"/>
      <c r="K103" s="29">
        <v>1</v>
      </c>
      <c r="L103" s="30" t="s">
        <v>430</v>
      </c>
      <c r="M103" s="31" t="str">
        <f ca="1">_xlfn.IFNA(VLOOKUP(INDIRECT("C"&amp;ROW()),'Driver sheet'!A:E,5,FALSE),"DL TRITON")</f>
        <v>DL GEEL</v>
      </c>
      <c r="N103" s="62" t="s">
        <v>430</v>
      </c>
    </row>
    <row r="104" spans="2:14" x14ac:dyDescent="0.25">
      <c r="B104" s="26" t="s">
        <v>106</v>
      </c>
      <c r="C104" s="27" t="s">
        <v>107</v>
      </c>
      <c r="D104" s="40" t="str">
        <f ca="1">VLOOKUP(INDIRECT("B"&amp;ROW()),'Operationele versie'!B:K,10,FALSE)</f>
        <v>Automatic</v>
      </c>
      <c r="E104" s="40" t="str">
        <f ca="1">VLOOKUP(INDIRECT("C"&amp;ROW()),'Driver sheet'!$A:$K,2,FALSE)</f>
        <v>Manual</v>
      </c>
      <c r="F104" s="40" t="str">
        <f ca="1">IF(INDIRECT("C"&amp;ROW())&lt;&gt;"",VLOOKUP(INDIRECT("C"&amp;ROW()),'Driver sheet'!A:K,3,FALSE)&amp;"","")</f>
        <v>ADR</v>
      </c>
      <c r="G104" s="40" t="str">
        <f ca="1">IF(INDIRECT("C"&amp;ROW())&lt;&gt;"",_xlfn.IFNA(VLOOKUP(INDIRECT("C"&amp;ROW()),'Driver sheet'!$A:$K,6,FALSE)&amp;"",""),"")</f>
        <v>Limburg-Wallonie</v>
      </c>
      <c r="H104" s="28">
        <f ca="1">IF(INDIRECT("C"&amp;ROW())&lt;&gt;"",(VLOOKUP(INDIRECT("C"&amp;ROW())&amp;"",'Driver sheet'!$A:$K,7,FALSE)),"")</f>
        <v>0.22916666666666666</v>
      </c>
      <c r="I104" s="28">
        <f ca="1">IF(INDIRECT("C"&amp;ROW())&lt;&gt;"",(VLOOKUP(INDIRECT("C"&amp;ROW())&amp;"",'Driver sheet'!$A:$K,8,FALSE)),"")</f>
        <v>0.3125</v>
      </c>
      <c r="J104" s="28"/>
      <c r="K104" s="29">
        <v>1</v>
      </c>
      <c r="L104" s="30"/>
      <c r="M104" s="31" t="str">
        <f ca="1">_xlfn.IFNA(VLOOKUP(INDIRECT("C"&amp;ROW()),'Driver sheet'!A:E,5,FALSE),"DL TRITON")</f>
        <v>DL GEEL</v>
      </c>
      <c r="N104" s="62" t="s">
        <v>430</v>
      </c>
    </row>
    <row r="105" spans="2:14" x14ac:dyDescent="0.25">
      <c r="B105" s="26" t="s">
        <v>108</v>
      </c>
      <c r="C105" s="27" t="s">
        <v>109</v>
      </c>
      <c r="D105" s="40" t="str">
        <f ca="1">VLOOKUP(INDIRECT("B"&amp;ROW()),'Operationele versie'!B:K,10,FALSE)</f>
        <v>Automatic</v>
      </c>
      <c r="E105" s="40" t="str">
        <f ca="1">VLOOKUP(INDIRECT("C"&amp;ROW()),'Driver sheet'!$A:$K,2,FALSE)</f>
        <v>Manual</v>
      </c>
      <c r="F105" s="40" t="str">
        <f ca="1">IF(INDIRECT("C"&amp;ROW())&lt;&gt;"",VLOOKUP(INDIRECT("C"&amp;ROW()),'Driver sheet'!A:K,3,FALSE)&amp;"","")</f>
        <v/>
      </c>
      <c r="G105" s="40" t="str">
        <f ca="1">IF(INDIRECT("C"&amp;ROW())&lt;&gt;"",_xlfn.IFNA(VLOOKUP(INDIRECT("C"&amp;ROW()),'Driver sheet'!$A:$K,6,FALSE)&amp;"",""),"")</f>
        <v>Antwerpen-Kempen</v>
      </c>
      <c r="H105" s="28">
        <f ca="1">IF(INDIRECT("C"&amp;ROW())&lt;&gt;"",(VLOOKUP(INDIRECT("C"&amp;ROW())&amp;"",'Driver sheet'!$A:$K,7,FALSE)),"")</f>
        <v>0.33333333333333331</v>
      </c>
      <c r="I105" s="28">
        <f ca="1">IF(INDIRECT("C"&amp;ROW())&lt;&gt;"",(VLOOKUP(INDIRECT("C"&amp;ROW())&amp;"",'Driver sheet'!$A:$K,8,FALSE)),"")</f>
        <v>0.375</v>
      </c>
      <c r="J105" s="28"/>
      <c r="K105" s="29">
        <v>1</v>
      </c>
      <c r="L105" s="30"/>
      <c r="M105" s="31" t="str">
        <f ca="1">_xlfn.IFNA(VLOOKUP(INDIRECT("C"&amp;ROW()),'Driver sheet'!A:E,5,FALSE),"DL TRITON")</f>
        <v>DL GEEL</v>
      </c>
      <c r="N105" s="62" t="s">
        <v>430</v>
      </c>
    </row>
    <row r="106" spans="2:14" x14ac:dyDescent="0.25">
      <c r="B106" s="26" t="s">
        <v>111</v>
      </c>
      <c r="C106" s="27" t="s">
        <v>112</v>
      </c>
      <c r="D106" s="40" t="str">
        <f ca="1">VLOOKUP(INDIRECT("B"&amp;ROW()),'Operationele versie'!B:K,10,FALSE)</f>
        <v>Automatic</v>
      </c>
      <c r="E106" s="40" t="str">
        <f ca="1">VLOOKUP(INDIRECT("C"&amp;ROW()),'Driver sheet'!$A:$K,2,FALSE)</f>
        <v>Manual</v>
      </c>
      <c r="F106" s="40" t="str">
        <f ca="1">IF(INDIRECT("C"&amp;ROW())&lt;&gt;"",VLOOKUP(INDIRECT("C"&amp;ROW()),'Driver sheet'!A:K,3,FALSE)&amp;"","")</f>
        <v/>
      </c>
      <c r="G106" s="40" t="str">
        <f ca="1">IF(INDIRECT("C"&amp;ROW())&lt;&gt;"",_xlfn.IFNA(VLOOKUP(INDIRECT("C"&amp;ROW()),'Driver sheet'!$A:$K,6,FALSE)&amp;"",""),"")</f>
        <v/>
      </c>
      <c r="H106" s="28">
        <f ca="1">IF(INDIRECT("C"&amp;ROW())&lt;&gt;"",(VLOOKUP(INDIRECT("C"&amp;ROW())&amp;"",'Driver sheet'!$A:$K,7,FALSE)),"")</f>
        <v>0.22916666666666666</v>
      </c>
      <c r="I106" s="28">
        <f ca="1">IF(INDIRECT("C"&amp;ROW())&lt;&gt;"",(VLOOKUP(INDIRECT("C"&amp;ROW())&amp;"",'Driver sheet'!$A:$K,8,FALSE)),"")</f>
        <v>0.3125</v>
      </c>
      <c r="J106" s="28"/>
      <c r="K106" s="29">
        <v>1</v>
      </c>
      <c r="L106" s="30"/>
      <c r="M106" s="31" t="str">
        <f ca="1">_xlfn.IFNA(VLOOKUP(INDIRECT("C"&amp;ROW()),'Driver sheet'!A:E,5,FALSE),"DL TRITON")</f>
        <v>DL GEEL</v>
      </c>
      <c r="N106" s="62" t="s">
        <v>430</v>
      </c>
    </row>
    <row r="107" spans="2:14" x14ac:dyDescent="0.25">
      <c r="B107" s="26" t="s">
        <v>116</v>
      </c>
      <c r="C107" s="27" t="s">
        <v>117</v>
      </c>
      <c r="D107" s="40" t="str">
        <f ca="1">VLOOKUP(INDIRECT("B"&amp;ROW()),'Operationele versie'!B:K,10,FALSE)</f>
        <v>Automatic</v>
      </c>
      <c r="E107" s="40" t="str">
        <f ca="1">VLOOKUP(INDIRECT("C"&amp;ROW()),'Driver sheet'!$A:$K,2,FALSE)</f>
        <v>Manual</v>
      </c>
      <c r="F107" s="40" t="str">
        <f ca="1">IF(INDIRECT("C"&amp;ROW())&lt;&gt;"",VLOOKUP(INDIRECT("C"&amp;ROW()),'Driver sheet'!A:K,3,FALSE)&amp;"","")</f>
        <v/>
      </c>
      <c r="G107" s="40" t="str">
        <f ca="1">IF(INDIRECT("C"&amp;ROW())&lt;&gt;"",_xlfn.IFNA(VLOOKUP(INDIRECT("C"&amp;ROW()),'Driver sheet'!$A:$K,6,FALSE)&amp;"",""),"")</f>
        <v>Kempen-Limburg</v>
      </c>
      <c r="H107" s="28">
        <f ca="1">IF(INDIRECT("C"&amp;ROW())&lt;&gt;"",(VLOOKUP(INDIRECT("C"&amp;ROW())&amp;"",'Driver sheet'!$A:$K,7,FALSE)),"")</f>
        <v>0.25</v>
      </c>
      <c r="I107" s="28">
        <f ca="1">IF(INDIRECT("C"&amp;ROW())&lt;&gt;"",(VLOOKUP(INDIRECT("C"&amp;ROW())&amp;"",'Driver sheet'!$A:$K,8,FALSE)),"")</f>
        <v>0.3125</v>
      </c>
      <c r="J107" s="28"/>
      <c r="K107" s="29">
        <v>1</v>
      </c>
      <c r="L107" s="30"/>
      <c r="M107" s="31" t="str">
        <f ca="1">_xlfn.IFNA(VLOOKUP(INDIRECT("C"&amp;ROW()),'Driver sheet'!A:E,5,FALSE),"DL TRITON")</f>
        <v>DL GEEL</v>
      </c>
      <c r="N107" s="62" t="s">
        <v>430</v>
      </c>
    </row>
    <row r="108" spans="2:14" x14ac:dyDescent="0.25">
      <c r="B108" s="26" t="s">
        <v>118</v>
      </c>
      <c r="C108" s="27" t="s">
        <v>119</v>
      </c>
      <c r="D108" s="40" t="str">
        <f ca="1">VLOOKUP(INDIRECT("B"&amp;ROW()),'Operationele versie'!B:K,10,FALSE)</f>
        <v>Automatic</v>
      </c>
      <c r="E108" s="40" t="str">
        <f ca="1">VLOOKUP(INDIRECT("C"&amp;ROW()),'Driver sheet'!$A:$K,2,FALSE)</f>
        <v>Manual</v>
      </c>
      <c r="F108" s="40" t="str">
        <f ca="1">IF(INDIRECT("C"&amp;ROW())&lt;&gt;"",VLOOKUP(INDIRECT("C"&amp;ROW()),'Driver sheet'!A:K,3,FALSE)&amp;"","")</f>
        <v/>
      </c>
      <c r="G108" s="40" t="str">
        <f ca="1">IF(INDIRECT("C"&amp;ROW())&lt;&gt;"",_xlfn.IFNA(VLOOKUP(INDIRECT("C"&amp;ROW()),'Driver sheet'!$A:$K,6,FALSE)&amp;"",""),"")</f>
        <v/>
      </c>
      <c r="H108" s="28">
        <f ca="1">IF(INDIRECT("C"&amp;ROW())&lt;&gt;"",(VLOOKUP(INDIRECT("C"&amp;ROW())&amp;"",'Driver sheet'!$A:$K,7,FALSE)),"")</f>
        <v>0.22916666666666666</v>
      </c>
      <c r="I108" s="28">
        <f ca="1">IF(INDIRECT("C"&amp;ROW())&lt;&gt;"",(VLOOKUP(INDIRECT("C"&amp;ROW())&amp;"",'Driver sheet'!$A:$K,8,FALSE)),"")</f>
        <v>0.3125</v>
      </c>
      <c r="J108" s="28"/>
      <c r="K108" s="29">
        <v>1</v>
      </c>
      <c r="L108" s="30"/>
      <c r="M108" s="31" t="str">
        <f ca="1">_xlfn.IFNA(VLOOKUP(INDIRECT("C"&amp;ROW()),'Driver sheet'!A:E,5,FALSE),"DL TRITON")</f>
        <v>DL GEEL</v>
      </c>
      <c r="N108" s="62" t="s">
        <v>430</v>
      </c>
    </row>
    <row r="109" spans="2:14" x14ac:dyDescent="0.25">
      <c r="B109" s="33" t="s">
        <v>113</v>
      </c>
      <c r="C109" s="27" t="s">
        <v>114</v>
      </c>
      <c r="D109" s="40" t="str">
        <f ca="1">VLOOKUP(INDIRECT("B"&amp;ROW()),'Operationele versie'!B:K,10,FALSE)</f>
        <v>Automatic</v>
      </c>
      <c r="E109" s="40" t="str">
        <f ca="1">VLOOKUP(INDIRECT("C"&amp;ROW()),'Driver sheet'!$A:$K,2,FALSE)</f>
        <v>Manual</v>
      </c>
      <c r="F109" s="40" t="str">
        <f ca="1">IF(INDIRECT("C"&amp;ROW())&lt;&gt;"",VLOOKUP(INDIRECT("C"&amp;ROW()),'Driver sheet'!A:K,3,FALSE)&amp;"","")</f>
        <v/>
      </c>
      <c r="G109" s="40" t="str">
        <f ca="1">IF(INDIRECT("C"&amp;ROW())&lt;&gt;"",_xlfn.IFNA(VLOOKUP(INDIRECT("C"&amp;ROW()),'Driver sheet'!$A:$K,6,FALSE)&amp;"",""),"")</f>
        <v>Kempen</v>
      </c>
      <c r="H109" s="28">
        <f ca="1">IF(INDIRECT("C"&amp;ROW())&lt;&gt;"",(VLOOKUP(INDIRECT("C"&amp;ROW())&amp;"",'Driver sheet'!$A:$K,7,FALSE)),"")</f>
        <v>0.22916666666666666</v>
      </c>
      <c r="I109" s="28">
        <f ca="1">IF(INDIRECT("C"&amp;ROW())&lt;&gt;"",(VLOOKUP(INDIRECT("C"&amp;ROW())&amp;"",'Driver sheet'!$A:$K,8,FALSE)),"")</f>
        <v>0.3125</v>
      </c>
      <c r="J109" s="28"/>
      <c r="K109" s="29">
        <v>1</v>
      </c>
      <c r="L109" s="30"/>
      <c r="M109" s="31" t="str">
        <f ca="1">_xlfn.IFNA(VLOOKUP(INDIRECT("C"&amp;ROW()),'Driver sheet'!A:E,5,FALSE),"DL TRITON")</f>
        <v>DL GEEL</v>
      </c>
      <c r="N109" s="62" t="s">
        <v>430</v>
      </c>
    </row>
    <row r="110" spans="2:14" x14ac:dyDescent="0.25">
      <c r="B110" s="26" t="s">
        <v>265</v>
      </c>
      <c r="C110" s="27" t="s">
        <v>415</v>
      </c>
      <c r="D110" s="40" t="str">
        <f ca="1">VLOOKUP(INDIRECT("B"&amp;ROW()),'Operationele versie'!B:K,10,FALSE)</f>
        <v>Manual</v>
      </c>
      <c r="E110" s="40" t="str">
        <f ca="1">VLOOKUP(INDIRECT("C"&amp;ROW()),'Driver sheet'!$A:$K,2,FALSE)</f>
        <v>Manual</v>
      </c>
      <c r="F110" s="40" t="str">
        <f ca="1">IF(INDIRECT("C"&amp;ROW())&lt;&gt;"",VLOOKUP(INDIRECT("C"&amp;ROW()),'Driver sheet'!A:K,3,FALSE)&amp;"","")</f>
        <v/>
      </c>
      <c r="G110" s="40" t="str">
        <f ca="1">IF(INDIRECT("C"&amp;ROW())&lt;&gt;"",_xlfn.IFNA(VLOOKUP(INDIRECT("C"&amp;ROW()),'Driver sheet'!$A:$K,6,FALSE)&amp;"",""),"")</f>
        <v>Antwerpen-Kempen-Brabant-Limburg</v>
      </c>
      <c r="H110" s="28">
        <f ca="1">IF(INDIRECT("C"&amp;ROW())&lt;&gt;"",(VLOOKUP(INDIRECT("C"&amp;ROW())&amp;"",'Driver sheet'!$A:$K,7,FALSE)),"")</f>
        <v>0.26041666666666669</v>
      </c>
      <c r="I110" s="28">
        <f ca="1">IF(INDIRECT("C"&amp;ROW())&lt;&gt;"",(VLOOKUP(INDIRECT("C"&amp;ROW())&amp;"",'Driver sheet'!$A:$K,8,FALSE)),"")</f>
        <v>0.32291666666666669</v>
      </c>
      <c r="J110" s="28"/>
      <c r="K110" s="29">
        <v>1</v>
      </c>
      <c r="L110" s="30" t="s">
        <v>430</v>
      </c>
      <c r="M110" s="31" t="str">
        <f ca="1">_xlfn.IFNA(VLOOKUP(INDIRECT("C"&amp;ROW()),'Driver sheet'!A:E,5,FALSE),"DL TRITON")</f>
        <v>DL GEEL</v>
      </c>
      <c r="N110" s="62" t="s">
        <v>430</v>
      </c>
    </row>
    <row r="111" spans="2:14" hidden="1" x14ac:dyDescent="0.25">
      <c r="B111" s="26" t="s">
        <v>91</v>
      </c>
      <c r="C111" s="27" t="s">
        <v>347</v>
      </c>
      <c r="D111" s="40" t="str">
        <f ca="1">VLOOKUP(INDIRECT("B"&amp;ROW()),'Operationele versie'!B:K,10,FALSE)</f>
        <v>Automatic</v>
      </c>
      <c r="E111" s="40" t="str">
        <f ca="1">VLOOKUP(INDIRECT("C"&amp;ROW()),'Driver sheet'!$A:$K,2,FALSE)</f>
        <v>Manual</v>
      </c>
      <c r="F111" s="40" t="str">
        <f ca="1">IF(INDIRECT("C"&amp;ROW())&lt;&gt;"",VLOOKUP(INDIRECT("C"&amp;ROW()),'Driver sheet'!A:K,3,FALSE)&amp;"","")</f>
        <v>ADR</v>
      </c>
      <c r="G111" s="40" t="str">
        <f ca="1">IF(INDIRECT("C"&amp;ROW())&lt;&gt;"",_xlfn.IFNA(VLOOKUP(INDIRECT("C"&amp;ROW()),'Driver sheet'!$A:$K,6,FALSE)&amp;"",""),"")</f>
        <v/>
      </c>
      <c r="H111" s="28">
        <f ca="1">IF(INDIRECT("C"&amp;ROW())&lt;&gt;"",(VLOOKUP(INDIRECT("C"&amp;ROW())&amp;"",'Driver sheet'!$A:$K,7,FALSE)),"")</f>
        <v>0.22916666666666666</v>
      </c>
      <c r="I111" s="28">
        <f ca="1">IF(INDIRECT("C"&amp;ROW())&lt;&gt;"",(VLOOKUP(INDIRECT("C"&amp;ROW())&amp;"",'Driver sheet'!$A:$K,8,FALSE)),"")</f>
        <v>0.3125</v>
      </c>
      <c r="J111" s="28"/>
      <c r="K111" s="29">
        <v>0</v>
      </c>
      <c r="L111" s="30"/>
      <c r="M111" s="31" t="str">
        <f ca="1">_xlfn.IFNA(VLOOKUP(INDIRECT("C"&amp;ROW()),'Driver sheet'!A:E,5,FALSE),"DL TRITON")</f>
        <v>DL GEEL</v>
      </c>
      <c r="N111" s="62" t="s">
        <v>430</v>
      </c>
    </row>
    <row r="112" spans="2:14" x14ac:dyDescent="0.25">
      <c r="B112" s="26" t="s">
        <v>127</v>
      </c>
      <c r="C112" s="27" t="s">
        <v>128</v>
      </c>
      <c r="D112" s="40" t="str">
        <f ca="1">VLOOKUP(INDIRECT("B"&amp;ROW()),'Operationele versie'!B:K,10,FALSE)</f>
        <v>Automatic</v>
      </c>
      <c r="E112" s="40" t="str">
        <f ca="1">VLOOKUP(INDIRECT("C"&amp;ROW()),'Driver sheet'!$A:$K,2,FALSE)</f>
        <v>Manual</v>
      </c>
      <c r="F112" s="40" t="str">
        <f ca="1">IF(INDIRECT("C"&amp;ROW())&lt;&gt;"",VLOOKUP(INDIRECT("C"&amp;ROW()),'Driver sheet'!A:K,3,FALSE)&amp;"","")</f>
        <v>ADR</v>
      </c>
      <c r="G112" s="40" t="str">
        <f ca="1">IF(INDIRECT("C"&amp;ROW())&lt;&gt;"",_xlfn.IFNA(VLOOKUP(INDIRECT("C"&amp;ROW()),'Driver sheet'!$A:$K,6,FALSE)&amp;"",""),"")</f>
        <v>Antwerpen-Kempen-Brabant-Limburg</v>
      </c>
      <c r="H112" s="28">
        <f ca="1">IF(INDIRECT("C"&amp;ROW())&lt;&gt;"",(VLOOKUP(INDIRECT("C"&amp;ROW())&amp;"",'Driver sheet'!$A:$K,7,FALSE)),"")</f>
        <v>0.22916666666666666</v>
      </c>
      <c r="I112" s="28">
        <f ca="1">IF(INDIRECT("C"&amp;ROW())&lt;&gt;"",(VLOOKUP(INDIRECT("C"&amp;ROW())&amp;"",'Driver sheet'!$A:$K,8,FALSE)),"")</f>
        <v>0.3125</v>
      </c>
      <c r="J112" s="28"/>
      <c r="K112" s="29">
        <v>1</v>
      </c>
      <c r="L112" s="30"/>
      <c r="M112" s="31" t="str">
        <f ca="1">_xlfn.IFNA(VLOOKUP(INDIRECT("C"&amp;ROW()),'Driver sheet'!A:E,5,FALSE),"DL TRITON")</f>
        <v>DL GEEL</v>
      </c>
      <c r="N112" s="62" t="s">
        <v>430</v>
      </c>
    </row>
    <row r="113" spans="2:14" x14ac:dyDescent="0.25">
      <c r="B113" s="26" t="s">
        <v>122</v>
      </c>
      <c r="C113" s="27" t="s">
        <v>123</v>
      </c>
      <c r="D113" s="40" t="str">
        <f ca="1">VLOOKUP(INDIRECT("B"&amp;ROW()),'Operationele versie'!B:K,10,FALSE)</f>
        <v>Automatic</v>
      </c>
      <c r="E113" s="40" t="str">
        <f ca="1">VLOOKUP(INDIRECT("C"&amp;ROW()),'Driver sheet'!$A:$K,2,FALSE)</f>
        <v>Manual</v>
      </c>
      <c r="F113" s="40" t="str">
        <f ca="1">IF(INDIRECT("C"&amp;ROW())&lt;&gt;"",VLOOKUP(INDIRECT("C"&amp;ROW()),'Driver sheet'!A:K,3,FALSE)&amp;"","")</f>
        <v>ADR</v>
      </c>
      <c r="G113" s="40" t="str">
        <f ca="1">IF(INDIRECT("C"&amp;ROW())&lt;&gt;"",_xlfn.IFNA(VLOOKUP(INDIRECT("C"&amp;ROW()),'Driver sheet'!$A:$K,6,FALSE)&amp;"",""),"")</f>
        <v>Wallonie</v>
      </c>
      <c r="H113" s="28">
        <f ca="1">IF(INDIRECT("C"&amp;ROW())&lt;&gt;"",(VLOOKUP(INDIRECT("C"&amp;ROW())&amp;"",'Driver sheet'!$A:$K,7,FALSE)),"")</f>
        <v>0.22916666666666666</v>
      </c>
      <c r="I113" s="28">
        <f ca="1">IF(INDIRECT("C"&amp;ROW())&lt;&gt;"",(VLOOKUP(INDIRECT("C"&amp;ROW())&amp;"",'Driver sheet'!$A:$K,8,FALSE)),"")</f>
        <v>0.3125</v>
      </c>
      <c r="J113" s="28"/>
      <c r="K113" s="29">
        <v>1</v>
      </c>
      <c r="L113" s="30"/>
      <c r="M113" s="31" t="str">
        <f ca="1">_xlfn.IFNA(VLOOKUP(INDIRECT("C"&amp;ROW()),'Driver sheet'!A:E,5,FALSE),"DL TRITON")</f>
        <v>DL GEEL</v>
      </c>
      <c r="N113" s="62" t="s">
        <v>430</v>
      </c>
    </row>
    <row r="114" spans="2:14" x14ac:dyDescent="0.25">
      <c r="B114" s="26" t="s">
        <v>125</v>
      </c>
      <c r="C114" s="27" t="s">
        <v>126</v>
      </c>
      <c r="D114" s="40" t="str">
        <f ca="1">VLOOKUP(INDIRECT("B"&amp;ROW()),'Operationele versie'!B:K,10,FALSE)</f>
        <v>Automatic</v>
      </c>
      <c r="E114" s="40" t="str">
        <f ca="1">VLOOKUP(INDIRECT("C"&amp;ROW()),'Driver sheet'!$A:$K,2,FALSE)</f>
        <v>Manual</v>
      </c>
      <c r="F114" s="40" t="str">
        <f ca="1">IF(INDIRECT("C"&amp;ROW())&lt;&gt;"",VLOOKUP(INDIRECT("C"&amp;ROW()),'Driver sheet'!A:K,3,FALSE)&amp;"","")</f>
        <v/>
      </c>
      <c r="G114" s="40" t="str">
        <f ca="1">IF(INDIRECT("C"&amp;ROW())&lt;&gt;"",_xlfn.IFNA(VLOOKUP(INDIRECT("C"&amp;ROW()),'Driver sheet'!$A:$K,6,FALSE)&amp;"",""),"")</f>
        <v>Kempen-Brabant</v>
      </c>
      <c r="H114" s="28">
        <f ca="1">IF(INDIRECT("C"&amp;ROW())&lt;&gt;"",(VLOOKUP(INDIRECT("C"&amp;ROW())&amp;"",'Driver sheet'!$A:$K,7,FALSE)),"")</f>
        <v>0.22916666666666666</v>
      </c>
      <c r="I114" s="28">
        <f ca="1">IF(INDIRECT("C"&amp;ROW())&lt;&gt;"",(VLOOKUP(INDIRECT("C"&amp;ROW())&amp;"",'Driver sheet'!$A:$K,8,FALSE)),"")</f>
        <v>0.3125</v>
      </c>
      <c r="J114" s="28"/>
      <c r="K114" s="29">
        <v>1</v>
      </c>
      <c r="L114" s="30"/>
      <c r="M114" s="31" t="str">
        <f ca="1">_xlfn.IFNA(VLOOKUP(INDIRECT("C"&amp;ROW()),'Driver sheet'!A:E,5,FALSE),"DL TRITON")</f>
        <v>DL GEEL</v>
      </c>
      <c r="N114" s="62" t="s">
        <v>430</v>
      </c>
    </row>
    <row r="115" spans="2:14" x14ac:dyDescent="0.25">
      <c r="B115" s="26" t="s">
        <v>129</v>
      </c>
      <c r="C115" s="27" t="s">
        <v>130</v>
      </c>
      <c r="D115" s="40" t="str">
        <f ca="1">VLOOKUP(INDIRECT("B"&amp;ROW()),'Operationele versie'!B:K,10,FALSE)</f>
        <v>Automatic</v>
      </c>
      <c r="E115" s="40" t="str">
        <f ca="1">VLOOKUP(INDIRECT("C"&amp;ROW()),'Driver sheet'!$A:$K,2,FALSE)</f>
        <v>Manual</v>
      </c>
      <c r="F115" s="40" t="str">
        <f ca="1">IF(INDIRECT("C"&amp;ROW())&lt;&gt;"",VLOOKUP(INDIRECT("C"&amp;ROW()),'Driver sheet'!A:K,3,FALSE)&amp;"","")</f>
        <v/>
      </c>
      <c r="G115" s="40" t="str">
        <f ca="1">IF(INDIRECT("C"&amp;ROW())&lt;&gt;"",_xlfn.IFNA(VLOOKUP(INDIRECT("C"&amp;ROW()),'Driver sheet'!$A:$K,6,FALSE)&amp;"",""),"")</f>
        <v>Wallonie</v>
      </c>
      <c r="H115" s="28">
        <f ca="1">IF(INDIRECT("C"&amp;ROW())&lt;&gt;"",(VLOOKUP(INDIRECT("C"&amp;ROW())&amp;"",'Driver sheet'!$A:$K,7,FALSE)),"")</f>
        <v>0.22916666666666666</v>
      </c>
      <c r="I115" s="28">
        <f ca="1">IF(INDIRECT("C"&amp;ROW())&lt;&gt;"",(VLOOKUP(INDIRECT("C"&amp;ROW())&amp;"",'Driver sheet'!$A:$K,8,FALSE)),"")</f>
        <v>0.3125</v>
      </c>
      <c r="J115" s="28"/>
      <c r="K115" s="29">
        <v>1</v>
      </c>
      <c r="L115" s="30"/>
      <c r="M115" s="31" t="str">
        <f ca="1">_xlfn.IFNA(VLOOKUP(INDIRECT("C"&amp;ROW()),'Driver sheet'!A:E,5,FALSE),"DL TRITON")</f>
        <v>DL GEEL</v>
      </c>
      <c r="N115" s="62" t="s">
        <v>430</v>
      </c>
    </row>
    <row r="116" spans="2:14" hidden="1" x14ac:dyDescent="0.25">
      <c r="B116" s="26"/>
      <c r="C116" s="27" t="s">
        <v>416</v>
      </c>
      <c r="D116" s="40" t="e">
        <f ca="1">VLOOKUP(INDIRECT("B"&amp;ROW()),'Operationele versie'!B:K,10,FALSE)</f>
        <v>#N/A</v>
      </c>
      <c r="E116" s="40" t="str">
        <f ca="1">VLOOKUP(INDIRECT("C"&amp;ROW()),'Driver sheet'!$A:$K,2,FALSE)</f>
        <v>Manual</v>
      </c>
      <c r="F116" s="40" t="str">
        <f ca="1">IF(INDIRECT("C"&amp;ROW())&lt;&gt;"",VLOOKUP(INDIRECT("C"&amp;ROW()),'Driver sheet'!A:K,3,FALSE)&amp;"","")</f>
        <v/>
      </c>
      <c r="G116" s="40" t="str">
        <f ca="1">IF(INDIRECT("C"&amp;ROW())&lt;&gt;"",_xlfn.IFNA(VLOOKUP(INDIRECT("C"&amp;ROW()),'Driver sheet'!$A:$K,6,FALSE)&amp;"",""),"")</f>
        <v>Kempen-Brabant-Limburg</v>
      </c>
      <c r="H116" s="28">
        <f ca="1">IF(INDIRECT("C"&amp;ROW())&lt;&gt;"",(VLOOKUP(INDIRECT("C"&amp;ROW())&amp;"",'Driver sheet'!$A:$K,7,FALSE)),"")</f>
        <v>0.33333333333333331</v>
      </c>
      <c r="I116" s="28">
        <f ca="1">IF(INDIRECT("C"&amp;ROW())&lt;&gt;"",(VLOOKUP(INDIRECT("C"&amp;ROW())&amp;"",'Driver sheet'!$A:$K,8,FALSE)),"")</f>
        <v>0.375</v>
      </c>
      <c r="J116" s="28"/>
      <c r="K116" s="29">
        <v>0</v>
      </c>
      <c r="L116" s="30"/>
      <c r="M116" s="31" t="str">
        <f ca="1">_xlfn.IFNA(VLOOKUP(INDIRECT("C"&amp;ROW()),'Driver sheet'!A:E,5,FALSE),"DL TRITON")</f>
        <v>DL GEEL</v>
      </c>
      <c r="N116" s="62" t="s">
        <v>430</v>
      </c>
    </row>
    <row r="117" spans="2:14" hidden="1" x14ac:dyDescent="0.25">
      <c r="B117" s="26" t="s">
        <v>136</v>
      </c>
      <c r="C117" s="27" t="s">
        <v>137</v>
      </c>
      <c r="D117" s="40" t="str">
        <f ca="1">VLOOKUP(INDIRECT("B"&amp;ROW()),'Operationele versie'!B:K,10,FALSE)</f>
        <v>Automatic</v>
      </c>
      <c r="E117" s="40" t="str">
        <f ca="1">VLOOKUP(INDIRECT("C"&amp;ROW()),'Driver sheet'!$A:$K,2,FALSE)</f>
        <v>Manual</v>
      </c>
      <c r="F117" s="40" t="str">
        <f ca="1">IF(INDIRECT("C"&amp;ROW())&lt;&gt;"",VLOOKUP(INDIRECT("C"&amp;ROW()),'Driver sheet'!A:K,3,FALSE)&amp;"","")</f>
        <v>ADR</v>
      </c>
      <c r="G117" s="40" t="str">
        <f ca="1">IF(INDIRECT("C"&amp;ROW())&lt;&gt;"",_xlfn.IFNA(VLOOKUP(INDIRECT("C"&amp;ROW()),'Driver sheet'!$A:$K,6,FALSE)&amp;"",""),"")</f>
        <v/>
      </c>
      <c r="H117" s="28">
        <f ca="1">IF(INDIRECT("C"&amp;ROW())&lt;&gt;"",(VLOOKUP(INDIRECT("C"&amp;ROW())&amp;"",'Driver sheet'!$A:$K,7,FALSE)),"")</f>
        <v>0.33333333333333331</v>
      </c>
      <c r="I117" s="28">
        <f ca="1">IF(INDIRECT("C"&amp;ROW())&lt;&gt;"",(VLOOKUP(INDIRECT("C"&amp;ROW())&amp;"",'Driver sheet'!$A:$K,8,FALSE)),"")</f>
        <v>0.375</v>
      </c>
      <c r="J117" s="28"/>
      <c r="K117" s="29">
        <v>0</v>
      </c>
      <c r="L117" s="30"/>
      <c r="M117" s="31" t="str">
        <f ca="1">_xlfn.IFNA(VLOOKUP(INDIRECT("C"&amp;ROW()),'Driver sheet'!A:E,5,FALSE),"DL TRITON")</f>
        <v>DL GEEL</v>
      </c>
      <c r="N117" s="62" t="s">
        <v>430</v>
      </c>
    </row>
    <row r="118" spans="2:14" hidden="1" x14ac:dyDescent="0.25">
      <c r="B118" s="26" t="s">
        <v>138</v>
      </c>
      <c r="C118" s="27" t="s">
        <v>139</v>
      </c>
      <c r="D118" s="40" t="str">
        <f ca="1">VLOOKUP(INDIRECT("B"&amp;ROW()),'Operationele versie'!B:K,10,FALSE)</f>
        <v>Automatic</v>
      </c>
      <c r="E118" s="40" t="str">
        <f ca="1">VLOOKUP(INDIRECT("C"&amp;ROW()),'Driver sheet'!$A:$K,2,FALSE)</f>
        <v>Manual</v>
      </c>
      <c r="F118" s="40" t="str">
        <f ca="1">IF(INDIRECT("C"&amp;ROW())&lt;&gt;"",VLOOKUP(INDIRECT("C"&amp;ROW()),'Driver sheet'!A:K,3,FALSE)&amp;"","")</f>
        <v/>
      </c>
      <c r="G118" s="40" t="str">
        <f ca="1">IF(INDIRECT("C"&amp;ROW())&lt;&gt;"",_xlfn.IFNA(VLOOKUP(INDIRECT("C"&amp;ROW()),'Driver sheet'!$A:$K,6,FALSE)&amp;"",""),"")</f>
        <v/>
      </c>
      <c r="H118" s="28">
        <f ca="1">IF(INDIRECT("C"&amp;ROW())&lt;&gt;"",(VLOOKUP(INDIRECT("C"&amp;ROW())&amp;"",'Driver sheet'!$A:$K,7,FALSE)),"")</f>
        <v>0.25</v>
      </c>
      <c r="I118" s="28">
        <f ca="1">IF(INDIRECT("C"&amp;ROW())&lt;&gt;"",(VLOOKUP(INDIRECT("C"&amp;ROW())&amp;"",'Driver sheet'!$A:$K,8,FALSE)),"")</f>
        <v>0.33333333333333331</v>
      </c>
      <c r="J118" s="28"/>
      <c r="K118" s="29">
        <v>0</v>
      </c>
      <c r="L118" s="30"/>
      <c r="M118" s="31" t="str">
        <f ca="1">_xlfn.IFNA(VLOOKUP(INDIRECT("C"&amp;ROW()),'Driver sheet'!A:E,5,FALSE),"DL TRITON")</f>
        <v>DL GEEL</v>
      </c>
      <c r="N118" s="62" t="s">
        <v>430</v>
      </c>
    </row>
    <row r="119" spans="2:14" hidden="1" x14ac:dyDescent="0.25">
      <c r="B119" s="26" t="s">
        <v>140</v>
      </c>
      <c r="C119" s="27" t="s">
        <v>141</v>
      </c>
      <c r="D119" s="40" t="str">
        <f ca="1">VLOOKUP(INDIRECT("B"&amp;ROW()),'Operationele versie'!B:K,10,FALSE)</f>
        <v>Automatic</v>
      </c>
      <c r="E119" s="40" t="str">
        <f ca="1">VLOOKUP(INDIRECT("C"&amp;ROW()),'Driver sheet'!$A:$K,2,FALSE)</f>
        <v>Manual</v>
      </c>
      <c r="F119" s="40" t="str">
        <f ca="1">IF(INDIRECT("C"&amp;ROW())&lt;&gt;"",VLOOKUP(INDIRECT("C"&amp;ROW()),'Driver sheet'!A:K,3,FALSE)&amp;"","")</f>
        <v>ADR</v>
      </c>
      <c r="G119" s="40" t="str">
        <f ca="1">IF(INDIRECT("C"&amp;ROW())&lt;&gt;"",_xlfn.IFNA(VLOOKUP(INDIRECT("C"&amp;ROW()),'Driver sheet'!$A:$K,6,FALSE)&amp;"",""),"")</f>
        <v/>
      </c>
      <c r="H119" s="28">
        <f ca="1">IF(INDIRECT("C"&amp;ROW())&lt;&gt;"",(VLOOKUP(INDIRECT("C"&amp;ROW())&amp;"",'Driver sheet'!$A:$K,7,FALSE)),"")</f>
        <v>0.29166666666666669</v>
      </c>
      <c r="I119" s="28">
        <f ca="1">IF(INDIRECT("C"&amp;ROW())&lt;&gt;"",(VLOOKUP(INDIRECT("C"&amp;ROW())&amp;"",'Driver sheet'!$A:$K,8,FALSE)),"")</f>
        <v>0.33333333333333331</v>
      </c>
      <c r="J119" s="28"/>
      <c r="K119" s="29">
        <v>0</v>
      </c>
      <c r="L119" s="30"/>
      <c r="M119" s="31" t="str">
        <f ca="1">_xlfn.IFNA(VLOOKUP(INDIRECT("C"&amp;ROW()),'Driver sheet'!A:E,5,FALSE),"DL TRITON")</f>
        <v>DL GEEL</v>
      </c>
      <c r="N119" s="62" t="s">
        <v>430</v>
      </c>
    </row>
    <row r="120" spans="2:14" hidden="1" x14ac:dyDescent="0.25">
      <c r="B120" s="26" t="s">
        <v>143</v>
      </c>
      <c r="C120" s="27" t="s">
        <v>144</v>
      </c>
      <c r="D120" s="40" t="str">
        <f ca="1">VLOOKUP(INDIRECT("B"&amp;ROW()),'Operationele versie'!B:K,10,FALSE)</f>
        <v>Automatic</v>
      </c>
      <c r="E120" s="40" t="str">
        <f ca="1">VLOOKUP(INDIRECT("C"&amp;ROW()),'Driver sheet'!$A:$K,2,FALSE)</f>
        <v>Manual</v>
      </c>
      <c r="F120" s="40" t="str">
        <f ca="1">IF(INDIRECT("C"&amp;ROW())&lt;&gt;"",VLOOKUP(INDIRECT("C"&amp;ROW()),'Driver sheet'!A:K,3,FALSE)&amp;"","")</f>
        <v/>
      </c>
      <c r="G120" s="40" t="str">
        <f ca="1">IF(INDIRECT("C"&amp;ROW())&lt;&gt;"",_xlfn.IFNA(VLOOKUP(INDIRECT("C"&amp;ROW()),'Driver sheet'!$A:$K,6,FALSE)&amp;"",""),"")</f>
        <v/>
      </c>
      <c r="H120" s="28">
        <f ca="1">IF(INDIRECT("C"&amp;ROW())&lt;&gt;"",(VLOOKUP(INDIRECT("C"&amp;ROW())&amp;"",'Driver sheet'!$A:$K,7,FALSE)),"")</f>
        <v>0.25</v>
      </c>
      <c r="I120" s="28">
        <f ca="1">IF(INDIRECT("C"&amp;ROW())&lt;&gt;"",(VLOOKUP(INDIRECT("C"&amp;ROW())&amp;"",'Driver sheet'!$A:$K,8,FALSE)),"")</f>
        <v>0.33333333333333331</v>
      </c>
      <c r="J120" s="28"/>
      <c r="K120" s="29">
        <v>0</v>
      </c>
      <c r="L120" s="30"/>
      <c r="M120" s="31" t="str">
        <f ca="1">_xlfn.IFNA(VLOOKUP(INDIRECT("C"&amp;ROW()),'Driver sheet'!A:E,5,FALSE),"DL TRITON")</f>
        <v>DL GEEL</v>
      </c>
      <c r="N120" s="62" t="s">
        <v>430</v>
      </c>
    </row>
    <row r="121" spans="2:14" hidden="1" x14ac:dyDescent="0.25">
      <c r="B121" s="26" t="s">
        <v>145</v>
      </c>
      <c r="C121" s="27" t="s">
        <v>146</v>
      </c>
      <c r="D121" s="40" t="str">
        <f ca="1">VLOOKUP(INDIRECT("B"&amp;ROW()),'Operationele versie'!B:K,10,FALSE)</f>
        <v>Automatic</v>
      </c>
      <c r="E121" s="40" t="str">
        <f ca="1">VLOOKUP(INDIRECT("C"&amp;ROW()),'Driver sheet'!$A:$K,2,FALSE)</f>
        <v>Manual</v>
      </c>
      <c r="F121" s="40" t="str">
        <f ca="1">IF(INDIRECT("C"&amp;ROW())&lt;&gt;"",VLOOKUP(INDIRECT("C"&amp;ROW()),'Driver sheet'!A:K,3,FALSE)&amp;"","")</f>
        <v>ADR</v>
      </c>
      <c r="G121" s="40" t="str">
        <f ca="1">IF(INDIRECT("C"&amp;ROW())&lt;&gt;"",_xlfn.IFNA(VLOOKUP(INDIRECT("C"&amp;ROW()),'Driver sheet'!$A:$K,6,FALSE)&amp;"",""),"")</f>
        <v/>
      </c>
      <c r="H121" s="28">
        <f ca="1">IF(INDIRECT("C"&amp;ROW())&lt;&gt;"",(VLOOKUP(INDIRECT("C"&amp;ROW())&amp;"",'Driver sheet'!$A:$K,7,FALSE)),"")</f>
        <v>0.25</v>
      </c>
      <c r="I121" s="28">
        <f ca="1">IF(INDIRECT("C"&amp;ROW())&lt;&gt;"",(VLOOKUP(INDIRECT("C"&amp;ROW())&amp;"",'Driver sheet'!$A:$K,8,FALSE)),"")</f>
        <v>0.33333333333333331</v>
      </c>
      <c r="J121" s="28"/>
      <c r="K121" s="29">
        <v>0</v>
      </c>
      <c r="L121" s="30"/>
      <c r="M121" s="31" t="str">
        <f ca="1">_xlfn.IFNA(VLOOKUP(INDIRECT("C"&amp;ROW()),'Driver sheet'!A:E,5,FALSE),"DL TRITON")</f>
        <v>DL GEEL</v>
      </c>
      <c r="N121" s="62" t="s">
        <v>430</v>
      </c>
    </row>
    <row r="122" spans="2:14" hidden="1" x14ac:dyDescent="0.25">
      <c r="B122" s="26" t="s">
        <v>133</v>
      </c>
      <c r="C122" s="27" t="s">
        <v>414</v>
      </c>
      <c r="D122" s="40" t="str">
        <f ca="1">VLOOKUP(INDIRECT("B"&amp;ROW()),'Operationele versie'!B:K,10,FALSE)</f>
        <v>Automatic</v>
      </c>
      <c r="E122" s="40" t="str">
        <f ca="1">VLOOKUP(INDIRECT("C"&amp;ROW()),'Driver sheet'!$A:$K,2,FALSE)</f>
        <v>Manual</v>
      </c>
      <c r="F122" s="40" t="str">
        <f ca="1">IF(INDIRECT("C"&amp;ROW())&lt;&gt;"",VLOOKUP(INDIRECT("C"&amp;ROW()),'Driver sheet'!A:K,3,FALSE)&amp;"","")</f>
        <v/>
      </c>
      <c r="G122" s="40" t="str">
        <f ca="1">IF(INDIRECT("C"&amp;ROW())&lt;&gt;"",_xlfn.IFNA(VLOOKUP(INDIRECT("C"&amp;ROW()),'Driver sheet'!$A:$K,6,FALSE)&amp;"",""),"")</f>
        <v/>
      </c>
      <c r="H122" s="28">
        <f ca="1">IF(INDIRECT("C"&amp;ROW())&lt;&gt;"",(VLOOKUP(INDIRECT("C"&amp;ROW())&amp;"",'Driver sheet'!$A:$K,7,FALSE)),"")</f>
        <v>0.25</v>
      </c>
      <c r="I122" s="28">
        <f ca="1">IF(INDIRECT("C"&amp;ROW())&lt;&gt;"",(VLOOKUP(INDIRECT("C"&amp;ROW())&amp;"",'Driver sheet'!$A:$K,8,FALSE)),"")</f>
        <v>0.33333333333333331</v>
      </c>
      <c r="J122" s="28"/>
      <c r="K122" s="29">
        <v>0</v>
      </c>
      <c r="L122" s="30"/>
      <c r="M122" s="31" t="str">
        <f ca="1">_xlfn.IFNA(VLOOKUP(INDIRECT("C"&amp;ROW()),'Driver sheet'!A:E,5,FALSE),"DL TRITON")</f>
        <v>DL GEEL</v>
      </c>
      <c r="N122" s="62" t="s">
        <v>430</v>
      </c>
    </row>
    <row r="123" spans="2:14" hidden="1" x14ac:dyDescent="0.25">
      <c r="B123" s="26" t="s">
        <v>147</v>
      </c>
      <c r="C123" s="27" t="s">
        <v>148</v>
      </c>
      <c r="D123" s="40" t="str">
        <f ca="1">VLOOKUP(INDIRECT("B"&amp;ROW()),'Operationele versie'!B:K,10,FALSE)</f>
        <v>Automatic</v>
      </c>
      <c r="E123" s="40" t="str">
        <f ca="1">VLOOKUP(INDIRECT("C"&amp;ROW()),'Driver sheet'!$A:$K,2,FALSE)</f>
        <v>Manual</v>
      </c>
      <c r="F123" s="40" t="str">
        <f ca="1">IF(INDIRECT("C"&amp;ROW())&lt;&gt;"",VLOOKUP(INDIRECT("C"&amp;ROW()),'Driver sheet'!A:K,3,FALSE)&amp;"","")</f>
        <v>ADR</v>
      </c>
      <c r="G123" s="40" t="str">
        <f ca="1">IF(INDIRECT("C"&amp;ROW())&lt;&gt;"",_xlfn.IFNA(VLOOKUP(INDIRECT("C"&amp;ROW()),'Driver sheet'!$A:$K,6,FALSE)&amp;"",""),"")</f>
        <v/>
      </c>
      <c r="H123" s="28">
        <f ca="1">IF(INDIRECT("C"&amp;ROW())&lt;&gt;"",(VLOOKUP(INDIRECT("C"&amp;ROW())&amp;"",'Driver sheet'!$A:$K,7,FALSE)),"")</f>
        <v>0.25</v>
      </c>
      <c r="I123" s="28">
        <f ca="1">IF(INDIRECT("C"&amp;ROW())&lt;&gt;"",(VLOOKUP(INDIRECT("C"&amp;ROW())&amp;"",'Driver sheet'!$A:$K,8,FALSE)),"")</f>
        <v>0.33333333333333331</v>
      </c>
      <c r="J123" s="28"/>
      <c r="K123" s="29">
        <v>0</v>
      </c>
      <c r="L123" s="30"/>
      <c r="M123" s="31" t="str">
        <f ca="1">_xlfn.IFNA(VLOOKUP(INDIRECT("C"&amp;ROW()),'Driver sheet'!A:E,5,FALSE),"DL TRITON")</f>
        <v>DL GEEL</v>
      </c>
      <c r="N123" s="62" t="s">
        <v>430</v>
      </c>
    </row>
    <row r="124" spans="2:14" hidden="1" x14ac:dyDescent="0.25">
      <c r="B124" s="26" t="s">
        <v>149</v>
      </c>
      <c r="C124" s="27" t="s">
        <v>150</v>
      </c>
      <c r="D124" s="40" t="str">
        <f ca="1">VLOOKUP(INDIRECT("B"&amp;ROW()),'Operationele versie'!B:K,10,FALSE)</f>
        <v>Automatic</v>
      </c>
      <c r="E124" s="40" t="str">
        <f ca="1">VLOOKUP(INDIRECT("C"&amp;ROW()),'Driver sheet'!$A:$K,2,FALSE)</f>
        <v>Manual</v>
      </c>
      <c r="F124" s="40" t="str">
        <f ca="1">IF(INDIRECT("C"&amp;ROW())&lt;&gt;"",VLOOKUP(INDIRECT("C"&amp;ROW()),'Driver sheet'!A:K,3,FALSE)&amp;"","")</f>
        <v/>
      </c>
      <c r="G124" s="40" t="str">
        <f ca="1">IF(INDIRECT("C"&amp;ROW())&lt;&gt;"",_xlfn.IFNA(VLOOKUP(INDIRECT("C"&amp;ROW()),'Driver sheet'!$A:$K,6,FALSE)&amp;"",""),"")</f>
        <v/>
      </c>
      <c r="H124" s="28">
        <f ca="1">IF(INDIRECT("C"&amp;ROW())&lt;&gt;"",(VLOOKUP(INDIRECT("C"&amp;ROW())&amp;"",'Driver sheet'!$A:$K,7,FALSE)),"")</f>
        <v>0.33333333333333331</v>
      </c>
      <c r="I124" s="28">
        <f ca="1">IF(INDIRECT("C"&amp;ROW())&lt;&gt;"",(VLOOKUP(INDIRECT("C"&amp;ROW())&amp;"",'Driver sheet'!$A:$K,8,FALSE)),"")</f>
        <v>0.375</v>
      </c>
      <c r="J124" s="28"/>
      <c r="K124" s="29">
        <v>0</v>
      </c>
      <c r="L124" s="30"/>
      <c r="M124" s="31" t="str">
        <f ca="1">_xlfn.IFNA(VLOOKUP(INDIRECT("C"&amp;ROW()),'Driver sheet'!A:E,5,FALSE),"DL TRITON")</f>
        <v>DL GEEL</v>
      </c>
      <c r="N124" s="62" t="s">
        <v>430</v>
      </c>
    </row>
    <row r="125" spans="2:14" hidden="1" x14ac:dyDescent="0.25">
      <c r="B125" s="26" t="s">
        <v>134</v>
      </c>
      <c r="C125" s="27" t="s">
        <v>135</v>
      </c>
      <c r="D125" s="40" t="str">
        <f ca="1">VLOOKUP(INDIRECT("B"&amp;ROW()),'Operationele versie'!B:K,10,FALSE)</f>
        <v>Automatic</v>
      </c>
      <c r="E125" s="40" t="str">
        <f ca="1">VLOOKUP(INDIRECT("C"&amp;ROW()),'Driver sheet'!$A:$K,2,FALSE)</f>
        <v>Manual</v>
      </c>
      <c r="F125" s="40" t="str">
        <f ca="1">IF(INDIRECT("C"&amp;ROW())&lt;&gt;"",VLOOKUP(INDIRECT("C"&amp;ROW()),'Driver sheet'!A:K,3,FALSE)&amp;"","")</f>
        <v>ADR</v>
      </c>
      <c r="G125" s="40" t="str">
        <f ca="1">IF(INDIRECT("C"&amp;ROW())&lt;&gt;"",_xlfn.IFNA(VLOOKUP(INDIRECT("C"&amp;ROW()),'Driver sheet'!$A:$K,6,FALSE)&amp;"",""),"")</f>
        <v/>
      </c>
      <c r="H125" s="28">
        <f ca="1">IF(INDIRECT("C"&amp;ROW())&lt;&gt;"",(VLOOKUP(INDIRECT("C"&amp;ROW())&amp;"",'Driver sheet'!$A:$K,7,FALSE)),"")</f>
        <v>0.25</v>
      </c>
      <c r="I125" s="28">
        <f ca="1">IF(INDIRECT("C"&amp;ROW())&lt;&gt;"",(VLOOKUP(INDIRECT("C"&amp;ROW())&amp;"",'Driver sheet'!$A:$K,8,FALSE)),"")</f>
        <v>0.33333333333333331</v>
      </c>
      <c r="J125" s="28"/>
      <c r="K125" s="29">
        <v>0</v>
      </c>
      <c r="L125" s="30"/>
      <c r="M125" s="31" t="str">
        <f ca="1">_xlfn.IFNA(VLOOKUP(INDIRECT("C"&amp;ROW()),'Driver sheet'!A:E,5,FALSE),"DL TRITON")</f>
        <v>DL GEEL</v>
      </c>
      <c r="N125" s="62" t="s">
        <v>430</v>
      </c>
    </row>
    <row r="126" spans="2:14" hidden="1" x14ac:dyDescent="0.25">
      <c r="B126" s="26"/>
      <c r="C126" s="27" t="s">
        <v>417</v>
      </c>
      <c r="D126" s="40" t="e">
        <f ca="1">VLOOKUP(INDIRECT("B"&amp;ROW()),'Operationele versie'!B:K,10,FALSE)</f>
        <v>#N/A</v>
      </c>
      <c r="E126" s="40" t="str">
        <f ca="1">VLOOKUP(INDIRECT("C"&amp;ROW()),'Driver sheet'!$A:$K,2,FALSE)</f>
        <v>Manual</v>
      </c>
      <c r="F126" s="40" t="str">
        <f ca="1">IF(INDIRECT("C"&amp;ROW())&lt;&gt;"",VLOOKUP(INDIRECT("C"&amp;ROW()),'Driver sheet'!A:K,3,FALSE)&amp;"","")</f>
        <v/>
      </c>
      <c r="G126" s="40" t="str">
        <f ca="1">IF(INDIRECT("C"&amp;ROW())&lt;&gt;"",_xlfn.IFNA(VLOOKUP(INDIRECT("C"&amp;ROW()),'Driver sheet'!$A:$K,6,FALSE)&amp;"",""),"")</f>
        <v/>
      </c>
      <c r="H126" s="28">
        <f ca="1">IF(INDIRECT("C"&amp;ROW())&lt;&gt;"",(VLOOKUP(INDIRECT("C"&amp;ROW())&amp;"",'Driver sheet'!$A:$K,7,FALSE)),"")</f>
        <v>0</v>
      </c>
      <c r="I126" s="28">
        <f ca="1">IF(INDIRECT("C"&amp;ROW())&lt;&gt;"",(VLOOKUP(INDIRECT("C"&amp;ROW())&amp;"",'Driver sheet'!$A:$K,8,FALSE)),"")</f>
        <v>0</v>
      </c>
      <c r="J126" s="28"/>
      <c r="K126" s="29">
        <v>0</v>
      </c>
      <c r="L126" s="30"/>
      <c r="M126" s="31" t="str">
        <f ca="1">_xlfn.IFNA(VLOOKUP(INDIRECT("C"&amp;ROW()),'Driver sheet'!A:E,5,FALSE),"DL TRITON")</f>
        <v>DL GEEL</v>
      </c>
      <c r="N126" s="62" t="s">
        <v>430</v>
      </c>
    </row>
    <row r="127" spans="2:14" hidden="1" x14ac:dyDescent="0.25">
      <c r="B127" s="33" t="s">
        <v>131</v>
      </c>
      <c r="C127" s="27" t="s">
        <v>132</v>
      </c>
      <c r="D127" s="40" t="str">
        <f ca="1">VLOOKUP(INDIRECT("B"&amp;ROW()),'Operationele versie'!B:K,10,FALSE)</f>
        <v>Automatic</v>
      </c>
      <c r="E127" s="40" t="str">
        <f ca="1">VLOOKUP(INDIRECT("C"&amp;ROW()),'Driver sheet'!$A:$K,2,FALSE)</f>
        <v>Manual</v>
      </c>
      <c r="F127" s="40" t="str">
        <f ca="1">IF(INDIRECT("C"&amp;ROW())&lt;&gt;"",VLOOKUP(INDIRECT("C"&amp;ROW()),'Driver sheet'!A:K,3,FALSE)&amp;"","")</f>
        <v/>
      </c>
      <c r="G127" s="40" t="str">
        <f ca="1">IF(INDIRECT("C"&amp;ROW())&lt;&gt;"",_xlfn.IFNA(VLOOKUP(INDIRECT("C"&amp;ROW()),'Driver sheet'!$A:$K,6,FALSE)&amp;"",""),"")</f>
        <v/>
      </c>
      <c r="H127" s="28">
        <f ca="1">IF(INDIRECT("C"&amp;ROW())&lt;&gt;"",(VLOOKUP(INDIRECT("C"&amp;ROW())&amp;"",'Driver sheet'!$A:$K,7,FALSE)),"")</f>
        <v>0.25</v>
      </c>
      <c r="I127" s="28">
        <f ca="1">IF(INDIRECT("C"&amp;ROW())&lt;&gt;"",(VLOOKUP(INDIRECT("C"&amp;ROW())&amp;"",'Driver sheet'!$A:$K,8,FALSE)),"")</f>
        <v>0.33333333333333331</v>
      </c>
      <c r="J127" s="28"/>
      <c r="K127" s="29">
        <v>0</v>
      </c>
      <c r="L127" s="30"/>
      <c r="M127" s="31" t="str">
        <f ca="1">_xlfn.IFNA(VLOOKUP(INDIRECT("C"&amp;ROW()),'Driver sheet'!A:E,5,FALSE),"DL TRITON")</f>
        <v>DL GEEL</v>
      </c>
      <c r="N127" s="62" t="s">
        <v>430</v>
      </c>
    </row>
    <row r="128" spans="2:14" hidden="1" x14ac:dyDescent="0.25">
      <c r="B128" s="26" t="s">
        <v>151</v>
      </c>
      <c r="C128" s="27" t="s">
        <v>152</v>
      </c>
      <c r="D128" s="40" t="str">
        <f ca="1">VLOOKUP(INDIRECT("B"&amp;ROW()),'Operationele versie'!B:K,10,FALSE)</f>
        <v>Automatic</v>
      </c>
      <c r="E128" s="40" t="str">
        <f ca="1">VLOOKUP(INDIRECT("C"&amp;ROW()),'Driver sheet'!$A:$K,2,FALSE)</f>
        <v>Manual</v>
      </c>
      <c r="F128" s="40" t="str">
        <f ca="1">IF(INDIRECT("C"&amp;ROW())&lt;&gt;"",VLOOKUP(INDIRECT("C"&amp;ROW()),'Driver sheet'!A:K,3,FALSE)&amp;"","")</f>
        <v>ADR</v>
      </c>
      <c r="G128" s="40" t="str">
        <f ca="1">IF(INDIRECT("C"&amp;ROW())&lt;&gt;"",_xlfn.IFNA(VLOOKUP(INDIRECT("C"&amp;ROW()),'Driver sheet'!$A:$K,6,FALSE)&amp;"",""),"")</f>
        <v/>
      </c>
      <c r="H128" s="28">
        <f ca="1">IF(INDIRECT("C"&amp;ROW())&lt;&gt;"",(VLOOKUP(INDIRECT("C"&amp;ROW())&amp;"",'Driver sheet'!$A:$K,7,FALSE)),"")</f>
        <v>0</v>
      </c>
      <c r="I128" s="28">
        <f ca="1">IF(INDIRECT("C"&amp;ROW())&lt;&gt;"",(VLOOKUP(INDIRECT("C"&amp;ROW())&amp;"",'Driver sheet'!$A:$K,8,FALSE)),"")</f>
        <v>0</v>
      </c>
      <c r="J128" s="28"/>
      <c r="K128" s="29">
        <v>0</v>
      </c>
      <c r="L128" s="30"/>
      <c r="M128" s="31" t="str">
        <f ca="1">_xlfn.IFNA(VLOOKUP(INDIRECT("C"&amp;ROW()),'Driver sheet'!A:E,5,FALSE),"DL TRITON")</f>
        <v>DL GEEL</v>
      </c>
      <c r="N128" s="62" t="s">
        <v>430</v>
      </c>
    </row>
    <row r="129" spans="2:14" hidden="1" x14ac:dyDescent="0.25">
      <c r="B129" s="26" t="s">
        <v>153</v>
      </c>
      <c r="C129" s="27" t="s">
        <v>154</v>
      </c>
      <c r="D129" s="40" t="str">
        <f ca="1">VLOOKUP(INDIRECT("B"&amp;ROW()),'Operationele versie'!B:K,10,FALSE)</f>
        <v>Automatic</v>
      </c>
      <c r="E129" s="40" t="str">
        <f ca="1">VLOOKUP(INDIRECT("C"&amp;ROW()),'Driver sheet'!$A:$K,2,FALSE)</f>
        <v>Manual</v>
      </c>
      <c r="F129" s="40" t="str">
        <f ca="1">IF(INDIRECT("C"&amp;ROW())&lt;&gt;"",VLOOKUP(INDIRECT("C"&amp;ROW()),'Driver sheet'!A:K,3,FALSE)&amp;"","")</f>
        <v/>
      </c>
      <c r="G129" s="40" t="str">
        <f ca="1">IF(INDIRECT("C"&amp;ROW())&lt;&gt;"",_xlfn.IFNA(VLOOKUP(INDIRECT("C"&amp;ROW()),'Driver sheet'!$A:$K,6,FALSE)&amp;"",""),"")</f>
        <v/>
      </c>
      <c r="H129" s="28">
        <f ca="1">IF(INDIRECT("C"&amp;ROW())&lt;&gt;"",(VLOOKUP(INDIRECT("C"&amp;ROW())&amp;"",'Driver sheet'!$A:$K,7,FALSE)),"")</f>
        <v>0</v>
      </c>
      <c r="I129" s="28">
        <f ca="1">IF(INDIRECT("C"&amp;ROW())&lt;&gt;"",(VLOOKUP(INDIRECT("C"&amp;ROW())&amp;"",'Driver sheet'!$A:$K,8,FALSE)),"")</f>
        <v>0</v>
      </c>
      <c r="J129" s="28"/>
      <c r="K129" s="29">
        <v>0</v>
      </c>
      <c r="L129" s="30"/>
      <c r="M129" s="31" t="str">
        <f ca="1">_xlfn.IFNA(VLOOKUP(INDIRECT("C"&amp;ROW()),'Driver sheet'!A:E,5,FALSE),"DL TRITON")</f>
        <v>DL GEEL</v>
      </c>
      <c r="N129" s="62" t="s">
        <v>430</v>
      </c>
    </row>
    <row r="130" spans="2:14" hidden="1" x14ac:dyDescent="0.25">
      <c r="B130" s="26"/>
      <c r="C130" s="27" t="s">
        <v>418</v>
      </c>
      <c r="D130" s="40" t="e">
        <f ca="1">VLOOKUP(INDIRECT("B"&amp;ROW()),'Operationele versie'!B:K,10,FALSE)</f>
        <v>#N/A</v>
      </c>
      <c r="E130" s="40" t="str">
        <f ca="1">VLOOKUP(INDIRECT("C"&amp;ROW()),'Driver sheet'!$A:$K,2,FALSE)</f>
        <v>Manual</v>
      </c>
      <c r="F130" s="40" t="str">
        <f ca="1">IF(INDIRECT("C"&amp;ROW())&lt;&gt;"",VLOOKUP(INDIRECT("C"&amp;ROW()),'Driver sheet'!A:K,3,FALSE)&amp;"","")</f>
        <v/>
      </c>
      <c r="G130" s="40" t="str">
        <f ca="1">IF(INDIRECT("C"&amp;ROW())&lt;&gt;"",_xlfn.IFNA(VLOOKUP(INDIRECT("C"&amp;ROW()),'Driver sheet'!$A:$K,6,FALSE)&amp;"",""),"")</f>
        <v/>
      </c>
      <c r="H130" s="28">
        <f ca="1">IF(INDIRECT("C"&amp;ROW())&lt;&gt;"",(VLOOKUP(INDIRECT("C"&amp;ROW())&amp;"",'Driver sheet'!$A:$K,7,FALSE)),"")</f>
        <v>0</v>
      </c>
      <c r="I130" s="28">
        <f ca="1">IF(INDIRECT("C"&amp;ROW())&lt;&gt;"",(VLOOKUP(INDIRECT("C"&amp;ROW())&amp;"",'Driver sheet'!$A:$K,8,FALSE)),"")</f>
        <v>0</v>
      </c>
      <c r="J130" s="28"/>
      <c r="K130" s="29">
        <v>0</v>
      </c>
      <c r="L130" s="30"/>
      <c r="M130" s="31" t="str">
        <f ca="1">_xlfn.IFNA(VLOOKUP(INDIRECT("C"&amp;ROW()),'Driver sheet'!A:E,5,FALSE),"DL TRITON")</f>
        <v>DL GEEL</v>
      </c>
      <c r="N130" s="62" t="s">
        <v>430</v>
      </c>
    </row>
    <row r="131" spans="2:14" hidden="1" x14ac:dyDescent="0.25">
      <c r="B131" s="26" t="s">
        <v>156</v>
      </c>
      <c r="C131" s="27" t="s">
        <v>157</v>
      </c>
      <c r="D131" s="40" t="str">
        <f ca="1">VLOOKUP(INDIRECT("B"&amp;ROW()),'Operationele versie'!B:K,10,FALSE)</f>
        <v>Automatic</v>
      </c>
      <c r="E131" s="40" t="str">
        <f ca="1">VLOOKUP(INDIRECT("C"&amp;ROW()),'Driver sheet'!$A:$K,2,FALSE)</f>
        <v>Manual</v>
      </c>
      <c r="F131" s="40" t="str">
        <f ca="1">IF(INDIRECT("C"&amp;ROW())&lt;&gt;"",VLOOKUP(INDIRECT("C"&amp;ROW()),'Driver sheet'!A:K,3,FALSE)&amp;"","")</f>
        <v/>
      </c>
      <c r="G131" s="40" t="str">
        <f ca="1">IF(INDIRECT("C"&amp;ROW())&lt;&gt;"",_xlfn.IFNA(VLOOKUP(INDIRECT("C"&amp;ROW()),'Driver sheet'!$A:$K,6,FALSE)&amp;"",""),"")</f>
        <v/>
      </c>
      <c r="H131" s="28">
        <f ca="1">IF(INDIRECT("C"&amp;ROW())&lt;&gt;"",(VLOOKUP(INDIRECT("C"&amp;ROW())&amp;"",'Driver sheet'!$A:$K,7,FALSE)),"")</f>
        <v>0</v>
      </c>
      <c r="I131" s="28">
        <f ca="1">IF(INDIRECT("C"&amp;ROW())&lt;&gt;"",(VLOOKUP(INDIRECT("C"&amp;ROW())&amp;"",'Driver sheet'!$A:$K,8,FALSE)),"")</f>
        <v>0</v>
      </c>
      <c r="J131" s="28"/>
      <c r="K131" s="29">
        <v>0</v>
      </c>
      <c r="L131" s="30"/>
      <c r="M131" s="31" t="str">
        <f ca="1">_xlfn.IFNA(VLOOKUP(INDIRECT("C"&amp;ROW()),'Driver sheet'!A:E,5,FALSE),"DL TRITON")</f>
        <v>DL GEEL</v>
      </c>
      <c r="N131" s="62" t="s">
        <v>430</v>
      </c>
    </row>
    <row r="132" spans="2:14" hidden="1" x14ac:dyDescent="0.25">
      <c r="B132" s="33" t="s">
        <v>274</v>
      </c>
      <c r="C132" s="34" t="s">
        <v>422</v>
      </c>
      <c r="D132" s="40" t="str">
        <f ca="1">VLOOKUP(INDIRECT("B"&amp;ROW()),'Operationele versie'!B:K,10,FALSE)</f>
        <v>Automatic</v>
      </c>
      <c r="E132" s="40" t="str">
        <f ca="1">VLOOKUP(INDIRECT("C"&amp;ROW()),'Driver sheet'!$A:$K,2,FALSE)</f>
        <v>Manual</v>
      </c>
      <c r="F132" s="40" t="str">
        <f ca="1">IF(INDIRECT("C"&amp;ROW())&lt;&gt;"",VLOOKUP(INDIRECT("C"&amp;ROW()),'Driver sheet'!A:K,3,FALSE)&amp;"","")</f>
        <v/>
      </c>
      <c r="G132" s="40" t="str">
        <f ca="1">IF(INDIRECT("C"&amp;ROW())&lt;&gt;"",_xlfn.IFNA(VLOOKUP(INDIRECT("C"&amp;ROW()),'Driver sheet'!$A:$K,6,FALSE)&amp;"",""),"")</f>
        <v/>
      </c>
      <c r="H132" s="28">
        <f ca="1">IF(INDIRECT("C"&amp;ROW())&lt;&gt;"",(VLOOKUP(INDIRECT("C"&amp;ROW())&amp;"",'Driver sheet'!$A:$K,7,FALSE)),"")</f>
        <v>0.27083333333333331</v>
      </c>
      <c r="I132" s="28">
        <f ca="1">IF(INDIRECT("C"&amp;ROW())&lt;&gt;"",(VLOOKUP(INDIRECT("C"&amp;ROW())&amp;"",'Driver sheet'!$A:$K,8,FALSE)),"")</f>
        <v>0</v>
      </c>
      <c r="J132" s="28"/>
      <c r="K132" s="29">
        <v>0</v>
      </c>
      <c r="L132" s="30"/>
      <c r="M132" s="31" t="str">
        <f ca="1">_xlfn.IFNA(VLOOKUP(INDIRECT("C"&amp;ROW()),'Driver sheet'!A:E,5,FALSE),"DL TRITON")</f>
        <v>DL JUMET</v>
      </c>
      <c r="N132" s="62" t="s">
        <v>430</v>
      </c>
    </row>
    <row r="133" spans="2:14" hidden="1" x14ac:dyDescent="0.25">
      <c r="B133" s="33" t="s">
        <v>232</v>
      </c>
      <c r="C133" s="27" t="s">
        <v>541</v>
      </c>
      <c r="D133" s="40" t="str">
        <f ca="1">VLOOKUP(INDIRECT("B"&amp;ROW()),'Operationele versie'!B:K,10,FALSE)</f>
        <v>Manual</v>
      </c>
      <c r="E133" s="40" t="str">
        <f ca="1">VLOOKUP(INDIRECT("C"&amp;ROW()),'Driver sheet'!$A:$K,2,FALSE)</f>
        <v>Manual</v>
      </c>
      <c r="F133" s="40" t="str">
        <f ca="1">IF(INDIRECT("C"&amp;ROW())&lt;&gt;"",VLOOKUP(INDIRECT("C"&amp;ROW()),'Driver sheet'!A:K,3,FALSE)&amp;"","")</f>
        <v/>
      </c>
      <c r="G133" s="40" t="str">
        <f ca="1">IF(INDIRECT("C"&amp;ROW())&lt;&gt;"",_xlfn.IFNA(VLOOKUP(INDIRECT("C"&amp;ROW()),'Driver sheet'!$A:$K,6,FALSE)&amp;"",""),"")</f>
        <v/>
      </c>
      <c r="H133" s="28">
        <f ca="1">IF(INDIRECT("C"&amp;ROW())&lt;&gt;"",(VLOOKUP(INDIRECT("C"&amp;ROW())&amp;"",'Driver sheet'!$A:$K,7,FALSE)),"")</f>
        <v>0.27083333333333331</v>
      </c>
      <c r="I133" s="28">
        <f ca="1">IF(INDIRECT("C"&amp;ROW())&lt;&gt;"",(VLOOKUP(INDIRECT("C"&amp;ROW())&amp;"",'Driver sheet'!$A:$K,8,FALSE)),"")</f>
        <v>0</v>
      </c>
      <c r="J133" s="28"/>
      <c r="K133" s="29">
        <v>0</v>
      </c>
      <c r="L133" s="30"/>
      <c r="M133" s="31" t="str">
        <f ca="1">_xlfn.IFNA(VLOOKUP(INDIRECT("C"&amp;ROW()),'Driver sheet'!A:E,5,FALSE),"DL TRITON")</f>
        <v>DL JUMET</v>
      </c>
      <c r="N133" s="62" t="s">
        <v>430</v>
      </c>
    </row>
    <row r="134" spans="2:14" hidden="1" x14ac:dyDescent="0.25">
      <c r="B134" s="33" t="s">
        <v>237</v>
      </c>
      <c r="C134" s="34" t="s">
        <v>475</v>
      </c>
      <c r="D134" s="47" t="str">
        <f ca="1">VLOOKUP(INDIRECT("B"&amp;ROW()),'Operationele versie'!B:K,10,FALSE)</f>
        <v>Automatic</v>
      </c>
      <c r="E134" s="40" t="str">
        <f ca="1">VLOOKUP(INDIRECT("C"&amp;ROW()),'Driver sheet'!$A:$K,2,FALSE)</f>
        <v>Manual</v>
      </c>
      <c r="F134" s="47" t="str">
        <f ca="1">IF(INDIRECT("C"&amp;ROW())&lt;&gt;"",VLOOKUP(INDIRECT("C"&amp;ROW()),'Driver sheet'!A:K,3,FALSE)&amp;"","")</f>
        <v/>
      </c>
      <c r="G134" s="47" t="str">
        <f ca="1">IF(INDIRECT("C"&amp;ROW())&lt;&gt;"",_xlfn.IFNA(VLOOKUP(INDIRECT("C"&amp;ROW()),'Driver sheet'!$A:$K,6,FALSE)&amp;"",""),"")</f>
        <v/>
      </c>
      <c r="H134" s="28">
        <f ca="1">IF(INDIRECT("C"&amp;ROW())&lt;&gt;"",(VLOOKUP(INDIRECT("C"&amp;ROW())&amp;"",'Driver sheet'!$A:$K,7,FALSE)),"")</f>
        <v>0.27083333333333331</v>
      </c>
      <c r="I134" s="28">
        <f ca="1">IF(INDIRECT("C"&amp;ROW())&lt;&gt;"",(VLOOKUP(INDIRECT("C"&amp;ROW())&amp;"",'Driver sheet'!$A:$K,8,FALSE)),"")</f>
        <v>0.27083333333333331</v>
      </c>
      <c r="J134" s="28"/>
      <c r="K134" s="29">
        <v>0</v>
      </c>
      <c r="L134" s="30"/>
      <c r="M134" s="31" t="str">
        <f ca="1">_xlfn.IFNA(VLOOKUP(INDIRECT("C"&amp;ROW()),'Driver sheet'!A:E,5,FALSE),"DL TRITON")</f>
        <v>DL TRITON</v>
      </c>
      <c r="N134" s="62" t="s">
        <v>430</v>
      </c>
    </row>
    <row r="135" spans="2:14" hidden="1" x14ac:dyDescent="0.25">
      <c r="B135" s="26" t="s">
        <v>169</v>
      </c>
      <c r="C135" s="27"/>
      <c r="D135" s="47" t="str">
        <f ca="1">VLOOKUP(INDIRECT("B"&amp;ROW()),'Operationele versie'!B:K,10,FALSE)</f>
        <v>Automatic</v>
      </c>
      <c r="E135" s="40" t="e">
        <f ca="1">VLOOKUP(INDIRECT("C"&amp;ROW()),'Driver sheet'!$A:$K,2,FALSE)</f>
        <v>#N/A</v>
      </c>
      <c r="F135" s="47" t="str">
        <f ca="1">IF(INDIRECT("C"&amp;ROW())&lt;&gt;"",VLOOKUP(INDIRECT("C"&amp;ROW()),'Driver sheet'!A:K,3,FALSE)&amp;"","")</f>
        <v/>
      </c>
      <c r="G135" s="47" t="str">
        <f ca="1">IF(INDIRECT("C"&amp;ROW())&lt;&gt;"",_xlfn.IFNA(VLOOKUP(INDIRECT("C"&amp;ROW()),'Driver sheet'!$A:$K,6,FALSE)&amp;"",""),"")</f>
        <v/>
      </c>
      <c r="H135" s="28" t="str">
        <f ca="1">IF(INDIRECT("C"&amp;ROW())&lt;&gt;"",(VLOOKUP(INDIRECT("C"&amp;ROW())&amp;"",'Driver sheet'!$A:$K,7,FALSE)),"")</f>
        <v/>
      </c>
      <c r="I135" s="28" t="str">
        <f ca="1">IF(INDIRECT("C"&amp;ROW())&lt;&gt;"",(VLOOKUP(INDIRECT("C"&amp;ROW())&amp;"",'Driver sheet'!$A:$K,8,FALSE)),"")</f>
        <v/>
      </c>
      <c r="J135" s="28"/>
      <c r="K135" s="29">
        <v>0</v>
      </c>
      <c r="L135" s="30"/>
      <c r="M135" s="31" t="str">
        <f ca="1">_xlfn.IFNA(VLOOKUP(INDIRECT("C"&amp;ROW()),'Driver sheet'!A:E,5,FALSE),"DL TRITON")</f>
        <v>DL TRITON</v>
      </c>
      <c r="N135" s="62" t="s">
        <v>430</v>
      </c>
    </row>
    <row r="136" spans="2:14" hidden="1" x14ac:dyDescent="0.25">
      <c r="B136" s="33" t="s">
        <v>170</v>
      </c>
      <c r="C136" s="34"/>
      <c r="D136" s="48" t="str">
        <f ca="1">VLOOKUP(INDIRECT("B"&amp;ROW()),'Operationele versie'!B:K,10,FALSE)</f>
        <v>Manual</v>
      </c>
      <c r="E136" s="49" t="e">
        <f ca="1">VLOOKUP(INDIRECT("C"&amp;ROW()),'Driver sheet'!$A:$K,2,FALSE)</f>
        <v>#N/A</v>
      </c>
      <c r="F136" s="48" t="str">
        <f ca="1">IF(INDIRECT("C"&amp;ROW())&lt;&gt;"",VLOOKUP(INDIRECT("C"&amp;ROW()),'Driver sheet'!A:K,3,FALSE)&amp;"","")</f>
        <v/>
      </c>
      <c r="G136" s="48" t="str">
        <f ca="1">IF(INDIRECT("C"&amp;ROW())&lt;&gt;"",_xlfn.IFNA(VLOOKUP(INDIRECT("C"&amp;ROW()),'Driver sheet'!$A:$K,6,FALSE)&amp;"",""),"")</f>
        <v/>
      </c>
      <c r="H136" s="50" t="str">
        <f ca="1">IF(INDIRECT("C"&amp;ROW())&lt;&gt;"",(VLOOKUP(INDIRECT("C"&amp;ROW())&amp;"",'Driver sheet'!$A:$K,7,FALSE)),"")</f>
        <v/>
      </c>
      <c r="I136" s="50" t="str">
        <f ca="1">IF(INDIRECT("C"&amp;ROW())&lt;&gt;"",(VLOOKUP(INDIRECT("C"&amp;ROW())&amp;"",'Driver sheet'!$A:$K,8,FALSE)),"")</f>
        <v/>
      </c>
      <c r="J136" s="50"/>
      <c r="K136" s="29">
        <v>0</v>
      </c>
      <c r="L136" s="51"/>
      <c r="M136" s="31" t="str">
        <f ca="1">_xlfn.IFNA(VLOOKUP(INDIRECT("C"&amp;ROW()),'Driver sheet'!A:E,5,FALSE),"DL TRITON")</f>
        <v>DL TRITON</v>
      </c>
      <c r="N136" s="62" t="s">
        <v>430</v>
      </c>
    </row>
    <row r="137" spans="2:14" hidden="1" x14ac:dyDescent="0.25">
      <c r="B137" s="33" t="s">
        <v>208</v>
      </c>
      <c r="C137" s="34"/>
      <c r="D137" s="48" t="str">
        <f ca="1">VLOOKUP(INDIRECT("B"&amp;ROW()),'Operationele versie'!B:K,10,FALSE)</f>
        <v>Manual</v>
      </c>
      <c r="E137" s="49" t="e">
        <f ca="1">VLOOKUP(INDIRECT("C"&amp;ROW()),'Driver sheet'!$A:$K,2,FALSE)</f>
        <v>#N/A</v>
      </c>
      <c r="F137" s="48" t="str">
        <f ca="1">IF(INDIRECT("C"&amp;ROW())&lt;&gt;"",VLOOKUP(INDIRECT("C"&amp;ROW()),'Driver sheet'!A:K,3,FALSE)&amp;"","")</f>
        <v/>
      </c>
      <c r="G137" s="48" t="str">
        <f ca="1">IF(INDIRECT("C"&amp;ROW())&lt;&gt;"",_xlfn.IFNA(VLOOKUP(INDIRECT("C"&amp;ROW()),'Driver sheet'!$A:$K,6,FALSE)&amp;"",""),"")</f>
        <v/>
      </c>
      <c r="H137" s="50" t="str">
        <f ca="1">IF(INDIRECT("C"&amp;ROW())&lt;&gt;"",(VLOOKUP(INDIRECT("C"&amp;ROW())&amp;"",'Driver sheet'!$A:$K,7,FALSE)),"")</f>
        <v/>
      </c>
      <c r="I137" s="50" t="str">
        <f ca="1">IF(INDIRECT("C"&amp;ROW())&lt;&gt;"",(VLOOKUP(INDIRECT("C"&amp;ROW())&amp;"",'Driver sheet'!$A:$K,8,FALSE)),"")</f>
        <v/>
      </c>
      <c r="J137" s="50"/>
      <c r="K137" s="29">
        <v>0</v>
      </c>
      <c r="L137" s="51"/>
      <c r="M137" s="31" t="str">
        <f ca="1">_xlfn.IFNA(VLOOKUP(INDIRECT("C"&amp;ROW()),'Driver sheet'!A:E,5,FALSE),"DL TRITON")</f>
        <v>DL TRITON</v>
      </c>
      <c r="N137" s="62" t="s">
        <v>430</v>
      </c>
    </row>
    <row r="138" spans="2:14" hidden="1" x14ac:dyDescent="0.25">
      <c r="B138" s="33" t="s">
        <v>217</v>
      </c>
      <c r="C138" s="34"/>
      <c r="D138" s="48" t="str">
        <f ca="1">VLOOKUP(INDIRECT("B"&amp;ROW()),'Operationele versie'!B:K,10,FALSE)</f>
        <v>Automatic</v>
      </c>
      <c r="E138" s="49" t="e">
        <f ca="1">VLOOKUP(INDIRECT("C"&amp;ROW()),'Driver sheet'!$A:$K,2,FALSE)</f>
        <v>#N/A</v>
      </c>
      <c r="F138" s="48" t="str">
        <f ca="1">IF(INDIRECT("C"&amp;ROW())&lt;&gt;"",VLOOKUP(INDIRECT("C"&amp;ROW()),'Driver sheet'!A:K,3,FALSE)&amp;"","")</f>
        <v/>
      </c>
      <c r="G138" s="48" t="str">
        <f ca="1">IF(INDIRECT("C"&amp;ROW())&lt;&gt;"",_xlfn.IFNA(VLOOKUP(INDIRECT("C"&amp;ROW()),'Driver sheet'!$A:$K,6,FALSE)&amp;"",""),"")</f>
        <v/>
      </c>
      <c r="H138" s="50" t="str">
        <f ca="1">IF(INDIRECT("C"&amp;ROW())&lt;&gt;"",(VLOOKUP(INDIRECT("C"&amp;ROW())&amp;"",'Driver sheet'!$A:$K,7,FALSE)),"")</f>
        <v/>
      </c>
      <c r="I138" s="50" t="str">
        <f ca="1">IF(INDIRECT("C"&amp;ROW())&lt;&gt;"",(VLOOKUP(INDIRECT("C"&amp;ROW())&amp;"",'Driver sheet'!$A:$K,8,FALSE)),"")</f>
        <v/>
      </c>
      <c r="J138" s="50"/>
      <c r="K138" s="29">
        <v>0</v>
      </c>
      <c r="L138" s="51"/>
      <c r="M138" s="31" t="str">
        <f ca="1">_xlfn.IFNA(VLOOKUP(INDIRECT("C"&amp;ROW()),'Driver sheet'!A:E,5,FALSE),"DL TRITON")</f>
        <v>DL TRITON</v>
      </c>
      <c r="N138" s="62" t="s">
        <v>430</v>
      </c>
    </row>
    <row r="139" spans="2:14" hidden="1" x14ac:dyDescent="0.25">
      <c r="B139" s="33" t="s">
        <v>222</v>
      </c>
      <c r="C139" s="34"/>
      <c r="D139" s="48" t="str">
        <f ca="1">VLOOKUP(INDIRECT("B"&amp;ROW()),'Operationele versie'!B:K,10,FALSE)</f>
        <v>Automatic</v>
      </c>
      <c r="E139" s="49" t="e">
        <f ca="1">VLOOKUP(INDIRECT("C"&amp;ROW()),'Driver sheet'!$A:$K,2,FALSE)</f>
        <v>#N/A</v>
      </c>
      <c r="F139" s="48" t="str">
        <f ca="1">IF(INDIRECT("C"&amp;ROW())&lt;&gt;"",VLOOKUP(INDIRECT("C"&amp;ROW()),'Driver sheet'!A:K,3,FALSE)&amp;"","")</f>
        <v/>
      </c>
      <c r="G139" s="48" t="str">
        <f ca="1">IF(INDIRECT("C"&amp;ROW())&lt;&gt;"",_xlfn.IFNA(VLOOKUP(INDIRECT("C"&amp;ROW()),'Driver sheet'!$A:$K,6,FALSE)&amp;"",""),"")</f>
        <v/>
      </c>
      <c r="H139" s="50" t="str">
        <f ca="1">IF(INDIRECT("C"&amp;ROW())&lt;&gt;"",(VLOOKUP(INDIRECT("C"&amp;ROW())&amp;"",'Driver sheet'!$A:$K,7,FALSE)),"")</f>
        <v/>
      </c>
      <c r="I139" s="50" t="str">
        <f ca="1">IF(INDIRECT("C"&amp;ROW())&lt;&gt;"",(VLOOKUP(INDIRECT("C"&amp;ROW())&amp;"",'Driver sheet'!$A:$K,8,FALSE)),"")</f>
        <v/>
      </c>
      <c r="J139" s="50"/>
      <c r="K139" s="29">
        <v>0</v>
      </c>
      <c r="L139" s="51"/>
      <c r="M139" s="31" t="str">
        <f ca="1">_xlfn.IFNA(VLOOKUP(INDIRECT("C"&amp;ROW()),'Driver sheet'!A:E,5,FALSE),"DL TRITON")</f>
        <v>DL TRITON</v>
      </c>
      <c r="N139" s="62" t="s">
        <v>430</v>
      </c>
    </row>
    <row r="140" spans="2:14" hidden="1" x14ac:dyDescent="0.25">
      <c r="B140" s="26" t="s">
        <v>224</v>
      </c>
      <c r="C140" s="27"/>
      <c r="D140" s="47" t="str">
        <f ca="1">VLOOKUP(INDIRECT("B"&amp;ROW()),'Operationele versie'!B:K,10,FALSE)</f>
        <v>Automatic</v>
      </c>
      <c r="E140" s="40" t="e">
        <f ca="1">VLOOKUP(INDIRECT("C"&amp;ROW()),'Driver sheet'!$A:$K,2,FALSE)</f>
        <v>#N/A</v>
      </c>
      <c r="F140" s="47" t="str">
        <f ca="1">IF(INDIRECT("C"&amp;ROW())&lt;&gt;"",VLOOKUP(INDIRECT("C"&amp;ROW()),'Driver sheet'!A:K,3,FALSE)&amp;"","")</f>
        <v/>
      </c>
      <c r="G140" s="47" t="str">
        <f ca="1">IF(INDIRECT("C"&amp;ROW())&lt;&gt;"",_xlfn.IFNA(VLOOKUP(INDIRECT("C"&amp;ROW()),'Driver sheet'!$A:$K,6,FALSE)&amp;"",""),"")</f>
        <v/>
      </c>
      <c r="H140" s="28" t="str">
        <f ca="1">IF(INDIRECT("C"&amp;ROW())&lt;&gt;"",(VLOOKUP(INDIRECT("C"&amp;ROW())&amp;"",'Driver sheet'!$A:$K,7,FALSE)),"")</f>
        <v/>
      </c>
      <c r="I140" s="28" t="str">
        <f ca="1">IF(INDIRECT("C"&amp;ROW())&lt;&gt;"",(VLOOKUP(INDIRECT("C"&amp;ROW())&amp;"",'Driver sheet'!$A:$K,8,FALSE)),"")</f>
        <v/>
      </c>
      <c r="J140" s="28"/>
      <c r="K140" s="29">
        <v>0</v>
      </c>
      <c r="L140" s="30"/>
      <c r="M140" s="31" t="str">
        <f ca="1">_xlfn.IFNA(VLOOKUP(INDIRECT("C"&amp;ROW()),'Driver sheet'!A:E,5,FALSE),"DL TRITON")</f>
        <v>DL TRITON</v>
      </c>
      <c r="N140" s="62" t="s">
        <v>430</v>
      </c>
    </row>
    <row r="141" spans="2:14" hidden="1" x14ac:dyDescent="0.25">
      <c r="B141" s="33" t="s">
        <v>225</v>
      </c>
      <c r="C141" s="34"/>
      <c r="D141" s="48" t="str">
        <f ca="1">VLOOKUP(INDIRECT("B"&amp;ROW()),'Operationele versie'!B:K,10,FALSE)</f>
        <v>Automatic</v>
      </c>
      <c r="E141" s="49" t="e">
        <f ca="1">VLOOKUP(INDIRECT("C"&amp;ROW()),'Driver sheet'!$A:$K,2,FALSE)</f>
        <v>#N/A</v>
      </c>
      <c r="F141" s="48" t="str">
        <f ca="1">IF(INDIRECT("C"&amp;ROW())&lt;&gt;"",VLOOKUP(INDIRECT("C"&amp;ROW()),'Driver sheet'!A:K,3,FALSE)&amp;"","")</f>
        <v/>
      </c>
      <c r="G141" s="48" t="str">
        <f ca="1">IF(INDIRECT("C"&amp;ROW())&lt;&gt;"",_xlfn.IFNA(VLOOKUP(INDIRECT("C"&amp;ROW()),'Driver sheet'!$A:$K,6,FALSE)&amp;"",""),"")</f>
        <v/>
      </c>
      <c r="H141" s="50" t="str">
        <f ca="1">IF(INDIRECT("C"&amp;ROW())&lt;&gt;"",(VLOOKUP(INDIRECT("C"&amp;ROW())&amp;"",'Driver sheet'!$A:$K,7,FALSE)),"")</f>
        <v/>
      </c>
      <c r="I141" s="50" t="str">
        <f ca="1">IF(INDIRECT("C"&amp;ROW())&lt;&gt;"",(VLOOKUP(INDIRECT("C"&amp;ROW())&amp;"",'Driver sheet'!$A:$K,8,FALSE)),"")</f>
        <v/>
      </c>
      <c r="J141" s="50"/>
      <c r="K141" s="29">
        <v>0</v>
      </c>
      <c r="L141" s="51"/>
      <c r="M141" s="31" t="str">
        <f ca="1">_xlfn.IFNA(VLOOKUP(INDIRECT("C"&amp;ROW()),'Driver sheet'!A:E,5,FALSE),"DL TRITON")</f>
        <v>DL TRITON</v>
      </c>
      <c r="N141" s="62" t="s">
        <v>430</v>
      </c>
    </row>
    <row r="142" spans="2:14" hidden="1" x14ac:dyDescent="0.25">
      <c r="B142" s="33" t="s">
        <v>231</v>
      </c>
      <c r="C142" s="34"/>
      <c r="D142" s="48" t="str">
        <f ca="1">VLOOKUP(INDIRECT("B"&amp;ROW()),'Operationele versie'!B:K,10,FALSE)</f>
        <v>Automatic</v>
      </c>
      <c r="E142" s="49" t="e">
        <f ca="1">VLOOKUP(INDIRECT("C"&amp;ROW()),'Driver sheet'!$A:$K,2,FALSE)</f>
        <v>#N/A</v>
      </c>
      <c r="F142" s="48" t="str">
        <f ca="1">IF(INDIRECT("C"&amp;ROW())&lt;&gt;"",VLOOKUP(INDIRECT("C"&amp;ROW()),'Driver sheet'!A:K,3,FALSE)&amp;"","")</f>
        <v/>
      </c>
      <c r="G142" s="48" t="str">
        <f ca="1">IF(INDIRECT("C"&amp;ROW())&lt;&gt;"",_xlfn.IFNA(VLOOKUP(INDIRECT("C"&amp;ROW()),'Driver sheet'!$A:$K,6,FALSE)&amp;"",""),"")</f>
        <v/>
      </c>
      <c r="H142" s="50" t="str">
        <f ca="1">IF(INDIRECT("C"&amp;ROW())&lt;&gt;"",(VLOOKUP(INDIRECT("C"&amp;ROW())&amp;"",'Driver sheet'!$A:$K,7,FALSE)),"")</f>
        <v/>
      </c>
      <c r="I142" s="50" t="str">
        <f ca="1">IF(INDIRECT("C"&amp;ROW())&lt;&gt;"",(VLOOKUP(INDIRECT("C"&amp;ROW())&amp;"",'Driver sheet'!$A:$K,8,FALSE)),"")</f>
        <v/>
      </c>
      <c r="J142" s="50"/>
      <c r="K142" s="29">
        <v>0</v>
      </c>
      <c r="L142" s="51"/>
      <c r="M142" s="31" t="str">
        <f ca="1">_xlfn.IFNA(VLOOKUP(INDIRECT("C"&amp;ROW()),'Driver sheet'!A:E,5,FALSE),"DL TRITON")</f>
        <v>DL TRITON</v>
      </c>
      <c r="N142" s="62" t="s">
        <v>430</v>
      </c>
    </row>
    <row r="143" spans="2:14" hidden="1" x14ac:dyDescent="0.25">
      <c r="B143" s="26" t="s">
        <v>236</v>
      </c>
      <c r="C143" s="27"/>
      <c r="D143" s="47" t="str">
        <f ca="1">VLOOKUP(INDIRECT("B"&amp;ROW()),'Operationele versie'!B:K,10,FALSE)</f>
        <v>Automatic</v>
      </c>
      <c r="E143" s="40" t="e">
        <f ca="1">VLOOKUP(INDIRECT("C"&amp;ROW()),'Driver sheet'!$A:$K,2,FALSE)</f>
        <v>#N/A</v>
      </c>
      <c r="F143" s="47" t="str">
        <f ca="1">IF(INDIRECT("C"&amp;ROW())&lt;&gt;"",VLOOKUP(INDIRECT("C"&amp;ROW()),'Driver sheet'!A:K,3,FALSE)&amp;"","")</f>
        <v/>
      </c>
      <c r="G143" s="47" t="str">
        <f ca="1">IF(INDIRECT("C"&amp;ROW())&lt;&gt;"",_xlfn.IFNA(VLOOKUP(INDIRECT("C"&amp;ROW()),'Driver sheet'!$A:$K,6,FALSE)&amp;"",""),"")</f>
        <v/>
      </c>
      <c r="H143" s="28" t="str">
        <f ca="1">IF(INDIRECT("C"&amp;ROW())&lt;&gt;"",(VLOOKUP(INDIRECT("C"&amp;ROW())&amp;"",'Driver sheet'!$A:$K,7,FALSE)),"")</f>
        <v/>
      </c>
      <c r="I143" s="28" t="str">
        <f ca="1">IF(INDIRECT("C"&amp;ROW())&lt;&gt;"",(VLOOKUP(INDIRECT("C"&amp;ROW())&amp;"",'Driver sheet'!$A:$K,8,FALSE)),"")</f>
        <v/>
      </c>
      <c r="J143" s="28"/>
      <c r="K143" s="29">
        <v>0</v>
      </c>
      <c r="L143" s="30"/>
      <c r="M143" s="31" t="str">
        <f ca="1">_xlfn.IFNA(VLOOKUP(INDIRECT("C"&amp;ROW()),'Driver sheet'!A:E,5,FALSE),"DL TRITON")</f>
        <v>DL TRITON</v>
      </c>
      <c r="N143" s="62" t="s">
        <v>430</v>
      </c>
    </row>
    <row r="144" spans="2:14" hidden="1" x14ac:dyDescent="0.25">
      <c r="B144" s="26"/>
      <c r="C144" s="27"/>
      <c r="D144" s="48" t="e">
        <f ca="1">VLOOKUP(INDIRECT("B"&amp;ROW()),'Operationele versie'!B:K,10,FALSE)</f>
        <v>#N/A</v>
      </c>
      <c r="E144" s="49" t="e">
        <f ca="1">VLOOKUP(INDIRECT("C"&amp;ROW()),'Driver sheet'!$A:$K,2,FALSE)</f>
        <v>#N/A</v>
      </c>
      <c r="F144" s="48" t="str">
        <f ca="1">IF(INDIRECT("C"&amp;ROW())&lt;&gt;"",VLOOKUP(INDIRECT("C"&amp;ROW()),'Driver sheet'!A:K,3,FALSE)&amp;"","")</f>
        <v/>
      </c>
      <c r="G144" s="48" t="str">
        <f ca="1">IF(INDIRECT("C"&amp;ROW())&lt;&gt;"",_xlfn.IFNA(VLOOKUP(INDIRECT("C"&amp;ROW()),'Driver sheet'!$A:$K,6,FALSE)&amp;"",""),"")</f>
        <v/>
      </c>
      <c r="H144" s="50" t="str">
        <f ca="1">IF(INDIRECT("C"&amp;ROW())&lt;&gt;"",(VLOOKUP(INDIRECT("C"&amp;ROW())&amp;"",'Driver sheet'!$A:$K,7,FALSE)),"")</f>
        <v/>
      </c>
      <c r="I144" s="50" t="str">
        <f ca="1">IF(INDIRECT("C"&amp;ROW())&lt;&gt;"",(VLOOKUP(INDIRECT("C"&amp;ROW())&amp;"",'Driver sheet'!$A:$K,8,FALSE)),"")</f>
        <v/>
      </c>
      <c r="J144" s="50"/>
      <c r="K144" s="29">
        <v>0</v>
      </c>
      <c r="L144" s="51"/>
      <c r="M144" s="31" t="str">
        <f ca="1">_xlfn.IFNA(VLOOKUP(INDIRECT("C"&amp;ROW()),'Driver sheet'!A:E,5,FALSE),"DL TRITON")</f>
        <v>DL TRITON</v>
      </c>
      <c r="N144" s="62" t="s">
        <v>430</v>
      </c>
    </row>
    <row r="145" spans="2:14" hidden="1" x14ac:dyDescent="0.25">
      <c r="B145" s="26" t="s">
        <v>241</v>
      </c>
      <c r="C145" s="27"/>
      <c r="D145" s="47" t="str">
        <f ca="1">VLOOKUP(INDIRECT("B"&amp;ROW()),'Operationele versie'!B:K,10,FALSE)</f>
        <v>Automatic</v>
      </c>
      <c r="E145" s="40" t="e">
        <f ca="1">VLOOKUP(INDIRECT("C"&amp;ROW()),'Driver sheet'!$A:$K,2,FALSE)</f>
        <v>#N/A</v>
      </c>
      <c r="F145" s="47" t="str">
        <f ca="1">IF(INDIRECT("C"&amp;ROW())&lt;&gt;"",VLOOKUP(INDIRECT("C"&amp;ROW()),'Driver sheet'!A:K,3,FALSE)&amp;"","")</f>
        <v/>
      </c>
      <c r="G145" s="47" t="str">
        <f ca="1">IF(INDIRECT("C"&amp;ROW())&lt;&gt;"",_xlfn.IFNA(VLOOKUP(INDIRECT("C"&amp;ROW()),'Driver sheet'!$A:$K,6,FALSE)&amp;"",""),"")</f>
        <v/>
      </c>
      <c r="H145" s="28" t="str">
        <f ca="1">IF(INDIRECT("C"&amp;ROW())&lt;&gt;"",(VLOOKUP(INDIRECT("C"&amp;ROW())&amp;"",'Driver sheet'!$A:$K,7,FALSE)),"")</f>
        <v/>
      </c>
      <c r="I145" s="28" t="str">
        <f ca="1">IF(INDIRECT("C"&amp;ROW())&lt;&gt;"",(VLOOKUP(INDIRECT("C"&amp;ROW())&amp;"",'Driver sheet'!$A:$K,8,FALSE)),"")</f>
        <v/>
      </c>
      <c r="J145" s="28"/>
      <c r="K145" s="29">
        <v>0</v>
      </c>
      <c r="L145" s="30"/>
      <c r="M145" s="31" t="str">
        <f ca="1">_xlfn.IFNA(VLOOKUP(INDIRECT("C"&amp;ROW()),'Driver sheet'!A:E,5,FALSE),"DL TRITON")</f>
        <v>DL TRITON</v>
      </c>
      <c r="N145" s="62" t="s">
        <v>430</v>
      </c>
    </row>
    <row r="146" spans="2:14" hidden="1" x14ac:dyDescent="0.25">
      <c r="B146" s="26" t="s">
        <v>499</v>
      </c>
      <c r="C146" s="27"/>
      <c r="D146" s="47" t="str">
        <f ca="1">VLOOKUP(INDIRECT("B"&amp;ROW()),'Operationele versie'!B:K,10,FALSE)</f>
        <v>Automatic</v>
      </c>
      <c r="E146" s="40" t="e">
        <f ca="1">VLOOKUP(INDIRECT("C"&amp;ROW()),'Driver sheet'!$A:$K,2,FALSE)</f>
        <v>#N/A</v>
      </c>
      <c r="F146" s="47" t="str">
        <f ca="1">IF(INDIRECT("C"&amp;ROW())&lt;&gt;"",VLOOKUP(INDIRECT("C"&amp;ROW()),'Driver sheet'!A:K,3,FALSE)&amp;"","")</f>
        <v/>
      </c>
      <c r="G146" s="47" t="str">
        <f ca="1">IF(INDIRECT("C"&amp;ROW())&lt;&gt;"",_xlfn.IFNA(VLOOKUP(INDIRECT("C"&amp;ROW()),'Driver sheet'!$A:$K,6,FALSE)&amp;"",""),"")</f>
        <v/>
      </c>
      <c r="H146" s="28" t="str">
        <f ca="1">IF(INDIRECT("C"&amp;ROW())&lt;&gt;"",(VLOOKUP(INDIRECT("C"&amp;ROW())&amp;"",'Driver sheet'!$A:$K,7,FALSE)),"")</f>
        <v/>
      </c>
      <c r="I146" s="28" t="str">
        <f ca="1">IF(INDIRECT("C"&amp;ROW())&lt;&gt;"",(VLOOKUP(INDIRECT("C"&amp;ROW())&amp;"",'Driver sheet'!$A:$K,8,FALSE)),"")</f>
        <v/>
      </c>
      <c r="J146" s="28"/>
      <c r="K146" s="29">
        <v>0</v>
      </c>
      <c r="L146" s="30"/>
      <c r="M146" s="31" t="str">
        <f ca="1">_xlfn.IFNA(VLOOKUP(INDIRECT("C"&amp;ROW()),'Driver sheet'!A:E,5,FALSE),"DL TRITON")</f>
        <v>DL TRITON</v>
      </c>
      <c r="N146" s="62" t="s">
        <v>430</v>
      </c>
    </row>
    <row r="147" spans="2:14" hidden="1" x14ac:dyDescent="0.25">
      <c r="B147" s="26" t="s">
        <v>160</v>
      </c>
      <c r="C147" s="27"/>
      <c r="D147" s="47" t="str">
        <f ca="1">VLOOKUP(INDIRECT("B"&amp;ROW()),'Operationele versie'!B:K,10,FALSE)</f>
        <v>Manual</v>
      </c>
      <c r="E147" s="40" t="e">
        <f ca="1">VLOOKUP(INDIRECT("C"&amp;ROW()),'Driver sheet'!$A:$K,2,FALSE)</f>
        <v>#N/A</v>
      </c>
      <c r="F147" s="47" t="str">
        <f ca="1">IF(INDIRECT("C"&amp;ROW())&lt;&gt;"",VLOOKUP(INDIRECT("C"&amp;ROW()),'Driver sheet'!A:K,3,FALSE)&amp;"","")</f>
        <v/>
      </c>
      <c r="G147" s="47" t="str">
        <f ca="1">IF(INDIRECT("C"&amp;ROW())&lt;&gt;"",_xlfn.IFNA(VLOOKUP(INDIRECT("C"&amp;ROW()),'Driver sheet'!$A:$K,6,FALSE)&amp;"",""),"")</f>
        <v/>
      </c>
      <c r="H147" s="28" t="str">
        <f ca="1">IF(INDIRECT("C"&amp;ROW())&lt;&gt;"",(VLOOKUP(INDIRECT("C"&amp;ROW())&amp;"",'Driver sheet'!$A:$K,7,FALSE)),"")</f>
        <v/>
      </c>
      <c r="I147" s="28" t="str">
        <f ca="1">IF(INDIRECT("C"&amp;ROW())&lt;&gt;"",(VLOOKUP(INDIRECT("C"&amp;ROW())&amp;"",'Driver sheet'!$A:$K,8,FALSE)),"")</f>
        <v/>
      </c>
      <c r="J147" s="28"/>
      <c r="K147" s="29">
        <v>0</v>
      </c>
      <c r="L147" s="30"/>
      <c r="M147" s="31" t="str">
        <f ca="1">_xlfn.IFNA(VLOOKUP(INDIRECT("C"&amp;ROW()),'Driver sheet'!A:E,5,FALSE),"DL TRITON")</f>
        <v>DL TRITON</v>
      </c>
      <c r="N147" s="62" t="s">
        <v>430</v>
      </c>
    </row>
    <row r="148" spans="2:14" hidden="1" x14ac:dyDescent="0.25">
      <c r="B148" s="33" t="s">
        <v>244</v>
      </c>
      <c r="C148" s="34"/>
      <c r="D148" s="48" t="str">
        <f ca="1">VLOOKUP(INDIRECT("B"&amp;ROW()),'Operationele versie'!B:K,10,FALSE)</f>
        <v>Automatic</v>
      </c>
      <c r="E148" s="49" t="e">
        <f ca="1">VLOOKUP(INDIRECT("C"&amp;ROW()),'Driver sheet'!$A:$K,2,FALSE)</f>
        <v>#N/A</v>
      </c>
      <c r="F148" s="48" t="str">
        <f ca="1">IF(INDIRECT("C"&amp;ROW())&lt;&gt;"",VLOOKUP(INDIRECT("C"&amp;ROW()),'Driver sheet'!A:K,3,FALSE)&amp;"","")</f>
        <v/>
      </c>
      <c r="G148" s="48" t="str">
        <f ca="1">IF(INDIRECT("C"&amp;ROW())&lt;&gt;"",_xlfn.IFNA(VLOOKUP(INDIRECT("C"&amp;ROW()),'Driver sheet'!$A:$K,6,FALSE)&amp;"",""),"")</f>
        <v/>
      </c>
      <c r="H148" s="50" t="str">
        <f ca="1">IF(INDIRECT("C"&amp;ROW())&lt;&gt;"",(VLOOKUP(INDIRECT("C"&amp;ROW())&amp;"",'Driver sheet'!$A:$K,7,FALSE)),"")</f>
        <v/>
      </c>
      <c r="I148" s="50" t="str">
        <f ca="1">IF(INDIRECT("C"&amp;ROW())&lt;&gt;"",(VLOOKUP(INDIRECT("C"&amp;ROW())&amp;"",'Driver sheet'!$A:$K,8,FALSE)),"")</f>
        <v/>
      </c>
      <c r="J148" s="50"/>
      <c r="K148" s="29">
        <v>0</v>
      </c>
      <c r="L148" s="51"/>
      <c r="M148" s="31" t="str">
        <f ca="1">_xlfn.IFNA(VLOOKUP(INDIRECT("C"&amp;ROW()),'Driver sheet'!A:E,5,FALSE),"DL TRITON")</f>
        <v>DL TRITON</v>
      </c>
      <c r="N148" s="62" t="s">
        <v>430</v>
      </c>
    </row>
    <row r="149" spans="2:14" hidden="1" x14ac:dyDescent="0.25">
      <c r="B149" s="26" t="s">
        <v>247</v>
      </c>
      <c r="C149" s="27"/>
      <c r="D149" s="47" t="str">
        <f ca="1">VLOOKUP(INDIRECT("B"&amp;ROW()),'Operationele versie'!B:K,10,FALSE)</f>
        <v>Automatic</v>
      </c>
      <c r="E149" s="40" t="e">
        <f ca="1">VLOOKUP(INDIRECT("C"&amp;ROW()),'Driver sheet'!$A:$K,2,FALSE)</f>
        <v>#N/A</v>
      </c>
      <c r="F149" s="47" t="str">
        <f ca="1">IF(INDIRECT("C"&amp;ROW())&lt;&gt;"",VLOOKUP(INDIRECT("C"&amp;ROW()),'Driver sheet'!A:K,3,FALSE)&amp;"","")</f>
        <v/>
      </c>
      <c r="G149" s="47" t="str">
        <f ca="1">IF(INDIRECT("C"&amp;ROW())&lt;&gt;"",_xlfn.IFNA(VLOOKUP(INDIRECT("C"&amp;ROW()),'Driver sheet'!$A:$K,6,FALSE)&amp;"",""),"")</f>
        <v/>
      </c>
      <c r="H149" s="28" t="str">
        <f ca="1">IF(INDIRECT("C"&amp;ROW())&lt;&gt;"",(VLOOKUP(INDIRECT("C"&amp;ROW())&amp;"",'Driver sheet'!$A:$K,7,FALSE)),"")</f>
        <v/>
      </c>
      <c r="I149" s="28" t="str">
        <f ca="1">IF(INDIRECT("C"&amp;ROW())&lt;&gt;"",(VLOOKUP(INDIRECT("C"&amp;ROW())&amp;"",'Driver sheet'!$A:$K,8,FALSE)),"")</f>
        <v/>
      </c>
      <c r="J149" s="28"/>
      <c r="K149" s="29">
        <v>0</v>
      </c>
      <c r="L149" s="30"/>
      <c r="M149" s="31" t="str">
        <f ca="1">_xlfn.IFNA(VLOOKUP(INDIRECT("C"&amp;ROW()),'Driver sheet'!A:E,5,FALSE),"DL TRITON")</f>
        <v>DL TRITON</v>
      </c>
      <c r="N149" s="62" t="s">
        <v>430</v>
      </c>
    </row>
    <row r="150" spans="2:14" hidden="1" x14ac:dyDescent="0.25">
      <c r="B150" s="33" t="s">
        <v>248</v>
      </c>
      <c r="C150" s="34"/>
      <c r="D150" s="48" t="str">
        <f ca="1">VLOOKUP(INDIRECT("B"&amp;ROW()),'Operationele versie'!B:K,10,FALSE)</f>
        <v>Manual</v>
      </c>
      <c r="E150" s="49" t="e">
        <f ca="1">VLOOKUP(INDIRECT("C"&amp;ROW()),'Driver sheet'!$A:$K,2,FALSE)</f>
        <v>#N/A</v>
      </c>
      <c r="F150" s="48" t="str">
        <f ca="1">IF(INDIRECT("C"&amp;ROW())&lt;&gt;"",VLOOKUP(INDIRECT("C"&amp;ROW()),'Driver sheet'!A:K,3,FALSE)&amp;"","")</f>
        <v/>
      </c>
      <c r="G150" s="48" t="str">
        <f ca="1">IF(INDIRECT("C"&amp;ROW())&lt;&gt;"",_xlfn.IFNA(VLOOKUP(INDIRECT("C"&amp;ROW()),'Driver sheet'!$A:$K,6,FALSE)&amp;"",""),"")</f>
        <v/>
      </c>
      <c r="H150" s="50" t="str">
        <f ca="1">IF(INDIRECT("C"&amp;ROW())&lt;&gt;"",(VLOOKUP(INDIRECT("C"&amp;ROW())&amp;"",'Driver sheet'!$A:$K,7,FALSE)),"")</f>
        <v/>
      </c>
      <c r="I150" s="50" t="str">
        <f ca="1">IF(INDIRECT("C"&amp;ROW())&lt;&gt;"",(VLOOKUP(INDIRECT("C"&amp;ROW())&amp;"",'Driver sheet'!$A:$K,8,FALSE)),"")</f>
        <v/>
      </c>
      <c r="J150" s="50"/>
      <c r="K150" s="29">
        <v>0</v>
      </c>
      <c r="L150" s="51"/>
      <c r="M150" s="31" t="str">
        <f ca="1">_xlfn.IFNA(VLOOKUP(INDIRECT("C"&amp;ROW()),'Driver sheet'!A:E,5,FALSE),"DL TRITON")</f>
        <v>DL TRITON</v>
      </c>
      <c r="N150" s="62" t="s">
        <v>430</v>
      </c>
    </row>
    <row r="151" spans="2:14" hidden="1" x14ac:dyDescent="0.25">
      <c r="B151" s="26" t="s">
        <v>251</v>
      </c>
      <c r="C151" s="27"/>
      <c r="D151" s="47" t="str">
        <f ca="1">VLOOKUP(INDIRECT("B"&amp;ROW()),'Operationele versie'!B:K,10,FALSE)</f>
        <v>Automatic</v>
      </c>
      <c r="E151" s="40" t="e">
        <f ca="1">VLOOKUP(INDIRECT("C"&amp;ROW()),'Driver sheet'!$A:$K,2,FALSE)</f>
        <v>#N/A</v>
      </c>
      <c r="F151" s="47" t="str">
        <f ca="1">IF(INDIRECT("C"&amp;ROW())&lt;&gt;"",VLOOKUP(INDIRECT("C"&amp;ROW()),'Driver sheet'!A:K,3,FALSE)&amp;"","")</f>
        <v/>
      </c>
      <c r="G151" s="47" t="str">
        <f ca="1">IF(INDIRECT("C"&amp;ROW())&lt;&gt;"",_xlfn.IFNA(VLOOKUP(INDIRECT("C"&amp;ROW()),'Driver sheet'!$A:$K,6,FALSE)&amp;"",""),"")</f>
        <v/>
      </c>
      <c r="H151" s="28" t="str">
        <f ca="1">IF(INDIRECT("C"&amp;ROW())&lt;&gt;"",(VLOOKUP(INDIRECT("C"&amp;ROW())&amp;"",'Driver sheet'!$A:$K,7,FALSE)),"")</f>
        <v/>
      </c>
      <c r="I151" s="28" t="str">
        <f ca="1">IF(INDIRECT("C"&amp;ROW())&lt;&gt;"",(VLOOKUP(INDIRECT("C"&amp;ROW())&amp;"",'Driver sheet'!$A:$K,8,FALSE)),"")</f>
        <v/>
      </c>
      <c r="J151" s="28"/>
      <c r="K151" s="29">
        <v>0</v>
      </c>
      <c r="L151" s="30"/>
      <c r="M151" s="31" t="str">
        <f ca="1">_xlfn.IFNA(VLOOKUP(INDIRECT("C"&amp;ROW()),'Driver sheet'!A:E,5,FALSE),"DL TRITON")</f>
        <v>DL TRITON</v>
      </c>
      <c r="N151" s="62" t="s">
        <v>430</v>
      </c>
    </row>
    <row r="152" spans="2:14" hidden="1" x14ac:dyDescent="0.25">
      <c r="B152" s="33" t="s">
        <v>252</v>
      </c>
      <c r="C152" s="34"/>
      <c r="D152" s="48" t="str">
        <f ca="1">VLOOKUP(INDIRECT("B"&amp;ROW()),'Operationele versie'!B:K,10,FALSE)</f>
        <v>Automatic</v>
      </c>
      <c r="E152" s="49" t="e">
        <f ca="1">VLOOKUP(INDIRECT("C"&amp;ROW()),'Driver sheet'!$A:$K,2,FALSE)</f>
        <v>#N/A</v>
      </c>
      <c r="F152" s="48" t="str">
        <f ca="1">IF(INDIRECT("C"&amp;ROW())&lt;&gt;"",VLOOKUP(INDIRECT("C"&amp;ROW()),'Driver sheet'!A:K,3,FALSE)&amp;"","")</f>
        <v/>
      </c>
      <c r="G152" s="48" t="str">
        <f ca="1">IF(INDIRECT("C"&amp;ROW())&lt;&gt;"",_xlfn.IFNA(VLOOKUP(INDIRECT("C"&amp;ROW()),'Driver sheet'!$A:$K,6,FALSE)&amp;"",""),"")</f>
        <v/>
      </c>
      <c r="H152" s="50" t="str">
        <f ca="1">IF(INDIRECT("C"&amp;ROW())&lt;&gt;"",(VLOOKUP(INDIRECT("C"&amp;ROW())&amp;"",'Driver sheet'!$A:$K,7,FALSE)),"")</f>
        <v/>
      </c>
      <c r="I152" s="50" t="str">
        <f ca="1">IF(INDIRECT("C"&amp;ROW())&lt;&gt;"",(VLOOKUP(INDIRECT("C"&amp;ROW())&amp;"",'Driver sheet'!$A:$K,8,FALSE)),"")</f>
        <v/>
      </c>
      <c r="J152" s="50"/>
      <c r="K152" s="29">
        <v>0</v>
      </c>
      <c r="L152" s="51"/>
      <c r="M152" s="31" t="str">
        <f ca="1">_xlfn.IFNA(VLOOKUP(INDIRECT("C"&amp;ROW()),'Driver sheet'!A:E,5,FALSE),"DL TRITON")</f>
        <v>DL TRITON</v>
      </c>
      <c r="N152" s="62" t="s">
        <v>430</v>
      </c>
    </row>
    <row r="153" spans="2:14" hidden="1" x14ac:dyDescent="0.25">
      <c r="B153" s="26" t="s">
        <v>257</v>
      </c>
      <c r="C153" s="27"/>
      <c r="D153" s="47" t="str">
        <f ca="1">VLOOKUP(INDIRECT("B"&amp;ROW()),'Operationele versie'!B:K,10,FALSE)</f>
        <v>Automatic</v>
      </c>
      <c r="E153" s="40" t="e">
        <f ca="1">VLOOKUP(INDIRECT("C"&amp;ROW()),'Driver sheet'!$A:$K,2,FALSE)</f>
        <v>#N/A</v>
      </c>
      <c r="F153" s="47" t="str">
        <f ca="1">IF(INDIRECT("C"&amp;ROW())&lt;&gt;"",VLOOKUP(INDIRECT("C"&amp;ROW()),'Driver sheet'!A:K,3,FALSE)&amp;"","")</f>
        <v/>
      </c>
      <c r="G153" s="47" t="str">
        <f ca="1">IF(INDIRECT("C"&amp;ROW())&lt;&gt;"",_xlfn.IFNA(VLOOKUP(INDIRECT("C"&amp;ROW()),'Driver sheet'!$A:$K,6,FALSE)&amp;"",""),"")</f>
        <v/>
      </c>
      <c r="H153" s="28" t="str">
        <f ca="1">IF(INDIRECT("C"&amp;ROW())&lt;&gt;"",(VLOOKUP(INDIRECT("C"&amp;ROW())&amp;"",'Driver sheet'!$A:$K,7,FALSE)),"")</f>
        <v/>
      </c>
      <c r="I153" s="28" t="str">
        <f ca="1">IF(INDIRECT("C"&amp;ROW())&lt;&gt;"",(VLOOKUP(INDIRECT("C"&amp;ROW())&amp;"",'Driver sheet'!$A:$K,8,FALSE)),"")</f>
        <v/>
      </c>
      <c r="J153" s="28"/>
      <c r="K153" s="29">
        <v>0</v>
      </c>
      <c r="L153" s="30"/>
      <c r="M153" s="31" t="str">
        <f ca="1">_xlfn.IFNA(VLOOKUP(INDIRECT("C"&amp;ROW()),'Driver sheet'!A:E,5,FALSE),"DL TRITON")</f>
        <v>DL TRITON</v>
      </c>
      <c r="N153" s="62" t="s">
        <v>430</v>
      </c>
    </row>
    <row r="154" spans="2:14" hidden="1" x14ac:dyDescent="0.25">
      <c r="B154" s="26"/>
      <c r="C154" s="27"/>
      <c r="D154" s="47" t="e">
        <f ca="1">VLOOKUP(INDIRECT("B"&amp;ROW()),'Operationele versie'!B:K,10,FALSE)</f>
        <v>#N/A</v>
      </c>
      <c r="E154" s="40" t="e">
        <f ca="1">VLOOKUP(INDIRECT("C"&amp;ROW()),'Driver sheet'!$A:$K,2,FALSE)</f>
        <v>#N/A</v>
      </c>
      <c r="F154" s="47" t="str">
        <f ca="1">IF(INDIRECT("C"&amp;ROW())&lt;&gt;"",VLOOKUP(INDIRECT("C"&amp;ROW()),'Driver sheet'!A:K,3,FALSE)&amp;"","")</f>
        <v/>
      </c>
      <c r="G154" s="47" t="str">
        <f ca="1">IF(INDIRECT("C"&amp;ROW())&lt;&gt;"",_xlfn.IFNA(VLOOKUP(INDIRECT("C"&amp;ROW()),'Driver sheet'!$A:$K,6,FALSE)&amp;"",""),"")</f>
        <v/>
      </c>
      <c r="H154" s="28" t="str">
        <f ca="1">IF(INDIRECT("C"&amp;ROW())&lt;&gt;"",(VLOOKUP(INDIRECT("C"&amp;ROW())&amp;"",'Driver sheet'!$A:$K,7,FALSE)),"")</f>
        <v/>
      </c>
      <c r="I154" s="28" t="str">
        <f ca="1">IF(INDIRECT("C"&amp;ROW())&lt;&gt;"",(VLOOKUP(INDIRECT("C"&amp;ROW())&amp;"",'Driver sheet'!$A:$K,8,FALSE)),"")</f>
        <v/>
      </c>
      <c r="J154" s="28"/>
      <c r="K154" s="29">
        <v>0</v>
      </c>
      <c r="L154" s="30"/>
      <c r="M154" s="31" t="str">
        <f ca="1">_xlfn.IFNA(VLOOKUP(INDIRECT("C"&amp;ROW()),'Driver sheet'!A:E,5,FALSE),"DL TRITON")</f>
        <v>DL TRITON</v>
      </c>
      <c r="N154" s="62" t="s">
        <v>430</v>
      </c>
    </row>
    <row r="155" spans="2:14" x14ac:dyDescent="0.25">
      <c r="B155" s="26" t="s">
        <v>263</v>
      </c>
      <c r="C155" s="27" t="s">
        <v>263</v>
      </c>
      <c r="D155" s="47" t="str">
        <f ca="1">VLOOKUP(INDIRECT("B"&amp;ROW()),'Operationele versie'!B:K,10,FALSE)</f>
        <v>Automatic</v>
      </c>
      <c r="E155" s="40" t="str">
        <f ca="1">VLOOKUP(INDIRECT("C"&amp;ROW()),'Driver sheet'!$A:$K,2,FALSE)</f>
        <v>Manual</v>
      </c>
      <c r="F155" s="47" t="str">
        <f ca="1">IF(INDIRECT("C"&amp;ROW())&lt;&gt;"",VLOOKUP(INDIRECT("C"&amp;ROW()),'Driver sheet'!A:K,3,FALSE)&amp;"","")</f>
        <v/>
      </c>
      <c r="G155" s="47" t="str">
        <f ca="1">IF(INDIRECT("C"&amp;ROW())&lt;&gt;"",_xlfn.IFNA(VLOOKUP(INDIRECT("C"&amp;ROW()),'Driver sheet'!$A:$K,6,FALSE)&amp;"",""),"")</f>
        <v>Antwerpen-Kempen-Brabant-Limburg</v>
      </c>
      <c r="H155" s="28">
        <f ca="1">IF(INDIRECT("C"&amp;ROW())&lt;&gt;"",(VLOOKUP(INDIRECT("C"&amp;ROW())&amp;"",'Driver sheet'!$A:$K,7,FALSE)),"")</f>
        <v>0.27083333333333331</v>
      </c>
      <c r="I155" s="28">
        <f ca="1">IF(INDIRECT("C"&amp;ROW())&lt;&gt;"",(VLOOKUP(INDIRECT("C"&amp;ROW())&amp;"",'Driver sheet'!$A:$K,8,FALSE)),"")</f>
        <v>0.3125</v>
      </c>
      <c r="J155" s="28"/>
      <c r="K155" s="29">
        <v>1</v>
      </c>
      <c r="L155" s="30"/>
      <c r="M155" s="31" t="str">
        <f ca="1">_xlfn.IFNA(VLOOKUP(INDIRECT("C"&amp;ROW()),'Driver sheet'!A:E,5,FALSE),"DL TRITON")</f>
        <v>DL GEEL</v>
      </c>
      <c r="N155" s="62" t="s">
        <v>430</v>
      </c>
    </row>
    <row r="156" spans="2:14" x14ac:dyDescent="0.25">
      <c r="B156" s="33" t="s">
        <v>264</v>
      </c>
      <c r="C156" s="34" t="s">
        <v>264</v>
      </c>
      <c r="D156" s="48" t="str">
        <f ca="1">VLOOKUP(INDIRECT("B"&amp;ROW()),'Operationele versie'!B:K,10,FALSE)</f>
        <v>Automatic</v>
      </c>
      <c r="E156" s="49" t="str">
        <f ca="1">VLOOKUP(INDIRECT("C"&amp;ROW()),'Driver sheet'!$A:$K,2,FALSE)</f>
        <v>Manual</v>
      </c>
      <c r="F156" s="48" t="str">
        <f ca="1">IF(INDIRECT("C"&amp;ROW())&lt;&gt;"",VLOOKUP(INDIRECT("C"&amp;ROW()),'Driver sheet'!A:K,3,FALSE)&amp;"","")</f>
        <v/>
      </c>
      <c r="G156" s="48" t="str">
        <f ca="1">IF(INDIRECT("C"&amp;ROW())&lt;&gt;"",_xlfn.IFNA(VLOOKUP(INDIRECT("C"&amp;ROW()),'Driver sheet'!$A:$K,6,FALSE)&amp;"",""),"")</f>
        <v>Limburg-Wallonie-Brabant</v>
      </c>
      <c r="H156" s="50">
        <f ca="1">IF(INDIRECT("C"&amp;ROW())&lt;&gt;"",(VLOOKUP(INDIRECT("C"&amp;ROW())&amp;"",'Driver sheet'!$A:$K,7,FALSE)),"")</f>
        <v>0.27083333333333331</v>
      </c>
      <c r="I156" s="50">
        <f ca="1">IF(INDIRECT("C"&amp;ROW())&lt;&gt;"",(VLOOKUP(INDIRECT("C"&amp;ROW())&amp;"",'Driver sheet'!$A:$K,8,FALSE)),"")</f>
        <v>0.3125</v>
      </c>
      <c r="J156" s="50"/>
      <c r="K156" s="29">
        <v>1</v>
      </c>
      <c r="L156" s="51"/>
      <c r="M156" s="31" t="str">
        <f ca="1">_xlfn.IFNA(VLOOKUP(INDIRECT("C"&amp;ROW()),'Driver sheet'!A:E,5,FALSE),"DL TRITON")</f>
        <v>DL GEEL</v>
      </c>
      <c r="N156" s="62" t="s">
        <v>430</v>
      </c>
    </row>
    <row r="157" spans="2:14" hidden="1" x14ac:dyDescent="0.25">
      <c r="B157" s="26" t="s">
        <v>337</v>
      </c>
      <c r="C157" s="27"/>
      <c r="D157" s="47" t="str">
        <f ca="1">VLOOKUP(INDIRECT("B"&amp;ROW()),'Operationele versie'!B:K,10,FALSE)</f>
        <v>Automatic</v>
      </c>
      <c r="E157" s="40" t="e">
        <f ca="1">VLOOKUP(INDIRECT("C"&amp;ROW()),'Driver sheet'!$A:$K,2,FALSE)</f>
        <v>#N/A</v>
      </c>
      <c r="F157" s="47" t="str">
        <f ca="1">IF(INDIRECT("C"&amp;ROW())&lt;&gt;"",VLOOKUP(INDIRECT("C"&amp;ROW()),'Driver sheet'!A:K,3,FALSE)&amp;"","")</f>
        <v/>
      </c>
      <c r="G157" s="47" t="str">
        <f ca="1">IF(INDIRECT("C"&amp;ROW())&lt;&gt;"",_xlfn.IFNA(VLOOKUP(INDIRECT("C"&amp;ROW()),'Driver sheet'!$A:$K,6,FALSE)&amp;"",""),"")</f>
        <v/>
      </c>
      <c r="H157" s="28" t="str">
        <f ca="1">IF(INDIRECT("C"&amp;ROW())&lt;&gt;"",(VLOOKUP(INDIRECT("C"&amp;ROW())&amp;"",'Driver sheet'!$A:$K,7,FALSE)),"")</f>
        <v/>
      </c>
      <c r="I157" s="28" t="str">
        <f ca="1">IF(INDIRECT("C"&amp;ROW())&lt;&gt;"",(VLOOKUP(INDIRECT("C"&amp;ROW())&amp;"",'Driver sheet'!$A:$K,8,FALSE)),"")</f>
        <v/>
      </c>
      <c r="J157" s="28"/>
      <c r="K157" s="29">
        <v>0</v>
      </c>
      <c r="L157" s="30"/>
      <c r="M157" s="31" t="str">
        <f ca="1">_xlfn.IFNA(VLOOKUP(INDIRECT("C"&amp;ROW()),'Driver sheet'!A:E,5,FALSE),"DL TRITON")</f>
        <v>DL TRITON</v>
      </c>
      <c r="N157" s="62" t="s">
        <v>430</v>
      </c>
    </row>
    <row r="158" spans="2:14" hidden="1" x14ac:dyDescent="0.25">
      <c r="B158" s="33" t="s">
        <v>423</v>
      </c>
      <c r="C158" s="34"/>
      <c r="D158" s="48" t="str">
        <f ca="1">VLOOKUP(INDIRECT("B"&amp;ROW()),'Operationele versie'!B:K,10,FALSE)</f>
        <v>Automatic</v>
      </c>
      <c r="E158" s="49" t="e">
        <f ca="1">VLOOKUP(INDIRECT("C"&amp;ROW()),'Driver sheet'!$A:$K,2,FALSE)</f>
        <v>#N/A</v>
      </c>
      <c r="F158" s="48" t="str">
        <f ca="1">IF(INDIRECT("C"&amp;ROW())&lt;&gt;"",VLOOKUP(INDIRECT("C"&amp;ROW()),'Driver sheet'!A:K,3,FALSE)&amp;"","")</f>
        <v/>
      </c>
      <c r="G158" s="48" t="str">
        <f ca="1">IF(INDIRECT("C"&amp;ROW())&lt;&gt;"",_xlfn.IFNA(VLOOKUP(INDIRECT("C"&amp;ROW()),'Driver sheet'!$A:$K,6,FALSE)&amp;"",""),"")</f>
        <v/>
      </c>
      <c r="H158" s="50" t="str">
        <f ca="1">IF(INDIRECT("C"&amp;ROW())&lt;&gt;"",(VLOOKUP(INDIRECT("C"&amp;ROW())&amp;"",'Driver sheet'!$A:$K,7,FALSE)),"")</f>
        <v/>
      </c>
      <c r="I158" s="50" t="str">
        <f ca="1">IF(INDIRECT("C"&amp;ROW())&lt;&gt;"",(VLOOKUP(INDIRECT("C"&amp;ROW())&amp;"",'Driver sheet'!$A:$K,8,FALSE)),"")</f>
        <v/>
      </c>
      <c r="J158" s="50"/>
      <c r="K158" s="29">
        <v>0</v>
      </c>
      <c r="L158" s="51"/>
      <c r="M158" s="31" t="str">
        <f ca="1">_xlfn.IFNA(VLOOKUP(INDIRECT("C"&amp;ROW()),'Driver sheet'!A:E,5,FALSE),"DL TRITON")</f>
        <v>DL TRITON</v>
      </c>
      <c r="N158" s="62" t="s">
        <v>430</v>
      </c>
    </row>
    <row r="159" spans="2:14" hidden="1" x14ac:dyDescent="0.25">
      <c r="B159" s="33" t="s">
        <v>228</v>
      </c>
      <c r="C159" s="34"/>
      <c r="D159" s="48" t="str">
        <f ca="1">VLOOKUP(INDIRECT("B"&amp;ROW()),'Operationele versie'!B:K,10,FALSE)</f>
        <v>Automatic</v>
      </c>
      <c r="E159" s="49" t="e">
        <f ca="1">VLOOKUP(INDIRECT("C"&amp;ROW()),'Driver sheet'!$A:$K,2,FALSE)</f>
        <v>#N/A</v>
      </c>
      <c r="F159" s="48" t="str">
        <f ca="1">IF(INDIRECT("C"&amp;ROW())&lt;&gt;"",VLOOKUP(INDIRECT("C"&amp;ROW()),'Driver sheet'!A:K,3,FALSE)&amp;"","")</f>
        <v/>
      </c>
      <c r="G159" s="48" t="str">
        <f ca="1">IF(INDIRECT("C"&amp;ROW())&lt;&gt;"",_xlfn.IFNA(VLOOKUP(INDIRECT("C"&amp;ROW()),'Driver sheet'!$A:$K,6,FALSE)&amp;"",""),"")</f>
        <v/>
      </c>
      <c r="H159" s="50" t="str">
        <f ca="1">IF(INDIRECT("C"&amp;ROW())&lt;&gt;"",(VLOOKUP(INDIRECT("C"&amp;ROW())&amp;"",'Driver sheet'!$A:$K,7,FALSE)),"")</f>
        <v/>
      </c>
      <c r="I159" s="50" t="str">
        <f ca="1">IF(INDIRECT("C"&amp;ROW())&lt;&gt;"",(VLOOKUP(INDIRECT("C"&amp;ROW())&amp;"",'Driver sheet'!$A:$K,8,FALSE)),"")</f>
        <v/>
      </c>
      <c r="J159" s="50"/>
      <c r="K159" s="29">
        <v>0</v>
      </c>
      <c r="L159" s="51"/>
      <c r="M159" s="60" t="str">
        <f ca="1">_xlfn.IFNA(VLOOKUP(INDIRECT("C"&amp;ROW()),'Driver sheet'!A:E,5,FALSE),"DL TRITON")</f>
        <v>DL TRITON</v>
      </c>
      <c r="N159" s="62" t="s">
        <v>430</v>
      </c>
    </row>
    <row r="160" spans="2:14" hidden="1" x14ac:dyDescent="0.25">
      <c r="B160" s="33" t="s">
        <v>431</v>
      </c>
      <c r="C160" s="34" t="s">
        <v>433</v>
      </c>
      <c r="D160" s="48" t="str">
        <f ca="1">VLOOKUP(INDIRECT("B"&amp;ROW()),'Operationele versie'!B:K,10,FALSE)</f>
        <v>Automatic</v>
      </c>
      <c r="E160" s="49" t="str">
        <f ca="1">VLOOKUP(INDIRECT("C"&amp;ROW()),'Driver sheet'!$A:$K,2,FALSE)</f>
        <v>Manual</v>
      </c>
      <c r="F160" s="48" t="str">
        <f ca="1">IF(INDIRECT("C"&amp;ROW())&lt;&gt;"",VLOOKUP(INDIRECT("C"&amp;ROW()),'Driver sheet'!A:K,3,FALSE)&amp;"","")</f>
        <v/>
      </c>
      <c r="G160" s="48" t="str">
        <f ca="1">IF(INDIRECT("C"&amp;ROW())&lt;&gt;"",_xlfn.IFNA(VLOOKUP(INDIRECT("C"&amp;ROW()),'Driver sheet'!$A:$K,6,FALSE)&amp;"",""),"")</f>
        <v/>
      </c>
      <c r="H160" s="50">
        <f ca="1">IF(INDIRECT("C"&amp;ROW())&lt;&gt;"",(VLOOKUP(INDIRECT("C"&amp;ROW())&amp;"",'Driver sheet'!$A:$K,7,FALSE)),"")</f>
        <v>0.27083333333333331</v>
      </c>
      <c r="I160" s="50">
        <f ca="1">IF(INDIRECT("C"&amp;ROW())&lt;&gt;"",(VLOOKUP(INDIRECT("C"&amp;ROW())&amp;"",'Driver sheet'!$A:$K,8,FALSE)),"")</f>
        <v>0</v>
      </c>
      <c r="J160" s="50"/>
      <c r="K160" s="61">
        <v>0</v>
      </c>
      <c r="L160" s="51"/>
      <c r="M160" s="60" t="str">
        <f ca="1">_xlfn.IFNA(VLOOKUP(INDIRECT("C"&amp;ROW()),'Driver sheet'!A:E,5,FALSE),"DL TRITON")</f>
        <v>DL TRITON</v>
      </c>
      <c r="N160" s="62" t="s">
        <v>430</v>
      </c>
    </row>
    <row r="161" spans="2:14" hidden="1" x14ac:dyDescent="0.25">
      <c r="B161" s="33" t="s">
        <v>432</v>
      </c>
      <c r="C161" s="34"/>
      <c r="D161" s="48" t="str">
        <f ca="1">VLOOKUP(INDIRECT("B"&amp;ROW()),'Operationele versie'!B:K,10,FALSE)</f>
        <v>Automatic</v>
      </c>
      <c r="E161" s="49" t="e">
        <f ca="1">VLOOKUP(INDIRECT("C"&amp;ROW()),'Driver sheet'!$A:$K,2,FALSE)</f>
        <v>#N/A</v>
      </c>
      <c r="F161" s="48" t="str">
        <f ca="1">IF(INDIRECT("C"&amp;ROW())&lt;&gt;"",VLOOKUP(INDIRECT("C"&amp;ROW()),'Driver sheet'!A:K,3,FALSE)&amp;"","")</f>
        <v/>
      </c>
      <c r="G161" s="48" t="str">
        <f ca="1">IF(INDIRECT("C"&amp;ROW())&lt;&gt;"",_xlfn.IFNA(VLOOKUP(INDIRECT("C"&amp;ROW()),'Driver sheet'!$A:$K,6,FALSE)&amp;"",""),"")</f>
        <v/>
      </c>
      <c r="H161" s="50" t="str">
        <f ca="1">IF(INDIRECT("C"&amp;ROW())&lt;&gt;"",(VLOOKUP(INDIRECT("C"&amp;ROW())&amp;"",'Driver sheet'!$A:$K,7,FALSE)),"")</f>
        <v/>
      </c>
      <c r="I161" s="50" t="str">
        <f ca="1">IF(INDIRECT("C"&amp;ROW())&lt;&gt;"",(VLOOKUP(INDIRECT("C"&amp;ROW())&amp;"",'Driver sheet'!$A:$K,8,FALSE)),"")</f>
        <v/>
      </c>
      <c r="J161" s="50"/>
      <c r="K161" s="61">
        <v>0</v>
      </c>
      <c r="L161" s="51"/>
      <c r="M161" s="60" t="str">
        <f ca="1">_xlfn.IFNA(VLOOKUP(INDIRECT("C"&amp;ROW()),'Driver sheet'!A:E,5,FALSE),"DL TRITON")</f>
        <v>DL TRITON</v>
      </c>
      <c r="N161" s="62" t="s">
        <v>430</v>
      </c>
    </row>
    <row r="162" spans="2:14" x14ac:dyDescent="0.25">
      <c r="B162" s="33" t="s">
        <v>242</v>
      </c>
      <c r="C162" s="34" t="s">
        <v>435</v>
      </c>
      <c r="D162" s="48" t="str">
        <f ca="1">VLOOKUP(INDIRECT("B"&amp;ROW()),'Operationele versie'!B:K,10,FALSE)</f>
        <v>Automatic</v>
      </c>
      <c r="E162" s="49" t="str">
        <f ca="1">VLOOKUP(INDIRECT("C"&amp;ROW()),'Driver sheet'!$A:$K,2,FALSE)</f>
        <v>Manual</v>
      </c>
      <c r="F162" s="48" t="str">
        <f ca="1">IF(INDIRECT("C"&amp;ROW())&lt;&gt;"",VLOOKUP(INDIRECT("C"&amp;ROW()),'Driver sheet'!A:K,3,FALSE)&amp;"","")</f>
        <v/>
      </c>
      <c r="G162" s="48" t="str">
        <f ca="1">IF(INDIRECT("C"&amp;ROW())&lt;&gt;"",_xlfn.IFNA(VLOOKUP(INDIRECT("C"&amp;ROW()),'Driver sheet'!$A:$K,6,FALSE)&amp;"",""),"")</f>
        <v>Antwerpen-Kempen-Brabant-Limburg</v>
      </c>
      <c r="H162" s="50">
        <f ca="1">IF(INDIRECT("C"&amp;ROW())&lt;&gt;"",(VLOOKUP(INDIRECT("C"&amp;ROW())&amp;"",'Driver sheet'!$A:$K,7,FALSE)),"")</f>
        <v>0.27083333333333331</v>
      </c>
      <c r="I162" s="50">
        <f ca="1">IF(INDIRECT("C"&amp;ROW())&lt;&gt;"",(VLOOKUP(INDIRECT("C"&amp;ROW())&amp;"",'Driver sheet'!$A:$K,8,FALSE)),"")</f>
        <v>0.3125</v>
      </c>
      <c r="J162" s="50"/>
      <c r="K162" s="61">
        <v>1</v>
      </c>
      <c r="L162" s="51"/>
      <c r="M162" s="60" t="str">
        <f ca="1">_xlfn.IFNA(VLOOKUP(INDIRECT("C"&amp;ROW()),'Driver sheet'!A:E,5,FALSE),"DL TRITON")</f>
        <v>DL GEEL</v>
      </c>
      <c r="N162" s="63" t="s">
        <v>430</v>
      </c>
    </row>
    <row r="163" spans="2:14" hidden="1" x14ac:dyDescent="0.25">
      <c r="B163" s="33" t="s">
        <v>440</v>
      </c>
      <c r="C163" s="34" t="s">
        <v>441</v>
      </c>
      <c r="D163" s="48" t="str">
        <f ca="1">VLOOKUP(INDIRECT("B"&amp;ROW()),'Operationele versie'!B:K,10,FALSE)</f>
        <v>Automatic</v>
      </c>
      <c r="E163" s="49" t="str">
        <f ca="1">VLOOKUP(INDIRECT("C"&amp;ROW()),'Driver sheet'!$A:$K,2,FALSE)</f>
        <v>Manual</v>
      </c>
      <c r="F163" s="48" t="str">
        <f ca="1">IF(INDIRECT("C"&amp;ROW())&lt;&gt;"",VLOOKUP(INDIRECT("C"&amp;ROW()),'Driver sheet'!A:K,3,FALSE)&amp;"","")</f>
        <v/>
      </c>
      <c r="G163" s="48" t="str">
        <f ca="1">IF(INDIRECT("C"&amp;ROW())&lt;&gt;"",_xlfn.IFNA(VLOOKUP(INDIRECT("C"&amp;ROW()),'Driver sheet'!$A:$K,6,FALSE)&amp;"",""),"")</f>
        <v>Antwerpen-Brabant</v>
      </c>
      <c r="H163" s="50">
        <f ca="1">IF(INDIRECT("C"&amp;ROW())&lt;&gt;"",(VLOOKUP(INDIRECT("C"&amp;ROW())&amp;"",'Driver sheet'!$A:$K,7,FALSE)),"")</f>
        <v>0.25</v>
      </c>
      <c r="I163" s="50">
        <f ca="1">IF(INDIRECT("C"&amp;ROW())&lt;&gt;"",(VLOOKUP(INDIRECT("C"&amp;ROW())&amp;"",'Driver sheet'!$A:$K,8,FALSE)),"")</f>
        <v>0.25</v>
      </c>
      <c r="J163" s="50"/>
      <c r="K163" s="61">
        <v>0</v>
      </c>
      <c r="L163" s="51"/>
      <c r="M163" s="60" t="str">
        <f ca="1">_xlfn.IFNA(VLOOKUP(INDIRECT("C"&amp;ROW()),'Driver sheet'!A:E,5,FALSE),"DL TRITON")</f>
        <v>DL GEEL</v>
      </c>
      <c r="N163" s="63" t="s">
        <v>445</v>
      </c>
    </row>
    <row r="164" spans="2:14" hidden="1" x14ac:dyDescent="0.25">
      <c r="B164" s="33" t="s">
        <v>467</v>
      </c>
      <c r="C164" s="34" t="s">
        <v>468</v>
      </c>
      <c r="D164" s="48" t="str">
        <f ca="1">VLOOKUP(INDIRECT("B"&amp;ROW()),'Operationele versie'!B:K,10,FALSE)</f>
        <v>Automatic</v>
      </c>
      <c r="E164" s="49" t="str">
        <f ca="1">VLOOKUP(INDIRECT("C"&amp;ROW()),'Driver sheet'!$A:$K,2,FALSE)</f>
        <v>Manual</v>
      </c>
      <c r="F164" s="48" t="str">
        <f ca="1">IF(INDIRECT("C"&amp;ROW())&lt;&gt;"",VLOOKUP(INDIRECT("C"&amp;ROW()),'Driver sheet'!A:K,3,FALSE)&amp;"","")</f>
        <v>ADR</v>
      </c>
      <c r="G164" s="48" t="str">
        <f ca="1">IF(INDIRECT("C"&amp;ROW())&lt;&gt;"",_xlfn.IFNA(VLOOKUP(INDIRECT("C"&amp;ROW()),'Driver sheet'!$A:$K,6,FALSE)&amp;"",""),"")</f>
        <v>Antwerpen-Brabant</v>
      </c>
      <c r="H164" s="50">
        <f ca="1">IF(INDIRECT("C"&amp;ROW())&lt;&gt;"",(VLOOKUP(INDIRECT("C"&amp;ROW())&amp;"",'Driver sheet'!$A:$K,7,FALSE)),"")</f>
        <v>0.22916666666666666</v>
      </c>
      <c r="I164" s="50">
        <f ca="1">IF(INDIRECT("C"&amp;ROW())&lt;&gt;"",(VLOOKUP(INDIRECT("C"&amp;ROW())&amp;"",'Driver sheet'!$A:$K,8,FALSE)),"")</f>
        <v>0.22916666666666666</v>
      </c>
      <c r="J164" s="50"/>
      <c r="K164" s="61">
        <v>0</v>
      </c>
      <c r="L164" s="51"/>
      <c r="M164" s="60" t="str">
        <f ca="1">_xlfn.IFNA(VLOOKUP(INDIRECT("C"&amp;ROW()),'Driver sheet'!A:E,5,FALSE),"DL TRITON")</f>
        <v>DL GEEL</v>
      </c>
      <c r="N164" s="63" t="s">
        <v>445</v>
      </c>
    </row>
    <row r="165" spans="2:14" hidden="1" x14ac:dyDescent="0.25">
      <c r="B165" s="33" t="s">
        <v>470</v>
      </c>
      <c r="C165" s="34" t="s">
        <v>469</v>
      </c>
      <c r="D165" s="48" t="str">
        <f ca="1">VLOOKUP(INDIRECT("B"&amp;ROW()),'Operationele versie'!B:K,10,FALSE)</f>
        <v>Automatic</v>
      </c>
      <c r="E165" s="49" t="str">
        <f ca="1">VLOOKUP(INDIRECT("C"&amp;ROW()),'Driver sheet'!$A:$K,2,FALSE)</f>
        <v>Manual</v>
      </c>
      <c r="F165" s="48" t="str">
        <f ca="1">IF(INDIRECT("C"&amp;ROW())&lt;&gt;"",VLOOKUP(INDIRECT("C"&amp;ROW()),'Driver sheet'!A:K,3,FALSE)&amp;"","")</f>
        <v>ADR</v>
      </c>
      <c r="G165" s="48" t="str">
        <f ca="1">IF(INDIRECT("C"&amp;ROW())&lt;&gt;"",_xlfn.IFNA(VLOOKUP(INDIRECT("C"&amp;ROW()),'Driver sheet'!$A:$K,6,FALSE)&amp;"",""),"")</f>
        <v>Antwerpen-Brabant</v>
      </c>
      <c r="H165" s="50">
        <f ca="1">IF(INDIRECT("C"&amp;ROW())&lt;&gt;"",(VLOOKUP(INDIRECT("C"&amp;ROW())&amp;"",'Driver sheet'!$A:$K,7,FALSE)),"")</f>
        <v>0.22916666666666666</v>
      </c>
      <c r="I165" s="50">
        <f ca="1">IF(INDIRECT("C"&amp;ROW())&lt;&gt;"",(VLOOKUP(INDIRECT("C"&amp;ROW())&amp;"",'Driver sheet'!$A:$K,8,FALSE)),"")</f>
        <v>0.22916666666666666</v>
      </c>
      <c r="J165" s="50"/>
      <c r="K165" s="61">
        <v>0</v>
      </c>
      <c r="L165" s="51"/>
      <c r="M165" s="60" t="str">
        <f ca="1">_xlfn.IFNA(VLOOKUP(INDIRECT("C"&amp;ROW()),'Driver sheet'!A:E,5,FALSE),"DL TRITON")</f>
        <v>DL GEEL</v>
      </c>
      <c r="N165" s="63" t="s">
        <v>445</v>
      </c>
    </row>
    <row r="166" spans="2:14" hidden="1" x14ac:dyDescent="0.25">
      <c r="B166" s="33" t="s">
        <v>471</v>
      </c>
      <c r="C166" s="34"/>
      <c r="D166" s="48" t="str">
        <f ca="1">VLOOKUP(INDIRECT("B"&amp;ROW()),'Operationele versie'!B:K,10,FALSE)</f>
        <v>Automatic</v>
      </c>
      <c r="E166" s="49" t="e">
        <f ca="1">VLOOKUP(INDIRECT("C"&amp;ROW()),'Driver sheet'!$A:$K,2,FALSE)</f>
        <v>#N/A</v>
      </c>
      <c r="F166" s="48" t="str">
        <f ca="1">IF(INDIRECT("C"&amp;ROW())&lt;&gt;"",VLOOKUP(INDIRECT("C"&amp;ROW()),'Driver sheet'!A:K,3,FALSE)&amp;"","")</f>
        <v/>
      </c>
      <c r="G166" s="48" t="str">
        <f ca="1">IF(INDIRECT("C"&amp;ROW())&lt;&gt;"",_xlfn.IFNA(VLOOKUP(INDIRECT("C"&amp;ROW()),'Driver sheet'!$A:$K,6,FALSE)&amp;"",""),"")</f>
        <v/>
      </c>
      <c r="H166" s="50" t="str">
        <f ca="1">IF(INDIRECT("C"&amp;ROW())&lt;&gt;"",(VLOOKUP(INDIRECT("C"&amp;ROW())&amp;"",'Driver sheet'!$A:$K,7,FALSE)),"")</f>
        <v/>
      </c>
      <c r="I166" s="50" t="str">
        <f ca="1">IF(INDIRECT("C"&amp;ROW())&lt;&gt;"",(VLOOKUP(INDIRECT("C"&amp;ROW())&amp;"",'Driver sheet'!$A:$K,8,FALSE)),"")</f>
        <v/>
      </c>
      <c r="J166" s="50"/>
      <c r="K166" s="61">
        <v>0</v>
      </c>
      <c r="L166" s="51"/>
      <c r="M166" s="60" t="str">
        <f ca="1">_xlfn.IFNA(VLOOKUP(INDIRECT("C"&amp;ROW()),'Driver sheet'!A:E,5,FALSE),"DL GEEL")</f>
        <v>DL GEEL</v>
      </c>
      <c r="N166" s="63" t="s">
        <v>430</v>
      </c>
    </row>
    <row r="167" spans="2:14" hidden="1" x14ac:dyDescent="0.25">
      <c r="B167" s="33" t="s">
        <v>472</v>
      </c>
      <c r="C167" s="34"/>
      <c r="D167" s="48" t="str">
        <f ca="1">VLOOKUP(INDIRECT("B"&amp;ROW()),'Operationele versie'!B:K,10,FALSE)</f>
        <v>Automatic</v>
      </c>
      <c r="E167" s="49" t="e">
        <f ca="1">VLOOKUP(INDIRECT("C"&amp;ROW()),'Driver sheet'!$A:$K,2,FALSE)</f>
        <v>#N/A</v>
      </c>
      <c r="F167" s="48" t="str">
        <f ca="1">IF(INDIRECT("C"&amp;ROW())&lt;&gt;"",VLOOKUP(INDIRECT("C"&amp;ROW()),'Driver sheet'!A:K,3,FALSE)&amp;"","")</f>
        <v/>
      </c>
      <c r="G167" s="48" t="str">
        <f ca="1">IF(INDIRECT("C"&amp;ROW())&lt;&gt;"",_xlfn.IFNA(VLOOKUP(INDIRECT("C"&amp;ROW()),'Driver sheet'!$A:$K,6,FALSE)&amp;"",""),"")</f>
        <v/>
      </c>
      <c r="H167" s="50" t="str">
        <f ca="1">IF(INDIRECT("C"&amp;ROW())&lt;&gt;"",(VLOOKUP(INDIRECT("C"&amp;ROW())&amp;"",'Driver sheet'!$A:$K,7,FALSE)),"")</f>
        <v/>
      </c>
      <c r="I167" s="50" t="str">
        <f ca="1">IF(INDIRECT("C"&amp;ROW())&lt;&gt;"",(VLOOKUP(INDIRECT("C"&amp;ROW())&amp;"",'Driver sheet'!$A:$K,8,FALSE)),"")</f>
        <v/>
      </c>
      <c r="J167" s="50"/>
      <c r="K167" s="61">
        <v>0</v>
      </c>
      <c r="L167" s="51"/>
      <c r="M167" s="60" t="str">
        <f ca="1">_xlfn.IFNA(VLOOKUP(INDIRECT("C"&amp;ROW()),'Driver sheet'!A:E,5,FALSE),"DL GEEL")</f>
        <v>DL GEEL</v>
      </c>
      <c r="N167" s="63" t="s">
        <v>430</v>
      </c>
    </row>
    <row r="168" spans="2:14" hidden="1" x14ac:dyDescent="0.25">
      <c r="B168" s="33" t="s">
        <v>506</v>
      </c>
      <c r="C168" s="34" t="s">
        <v>509</v>
      </c>
      <c r="D168" s="48" t="str">
        <f ca="1">VLOOKUP(INDIRECT("B"&amp;ROW()),'Operationele versie'!B:K,10,FALSE)</f>
        <v>Automatic</v>
      </c>
      <c r="E168" s="49" t="str">
        <f ca="1">VLOOKUP(INDIRECT("C"&amp;ROW()),'Driver sheet'!$A:$K,2,FALSE)</f>
        <v>Manual</v>
      </c>
      <c r="F168" s="48" t="str">
        <f ca="1">IF(INDIRECT("C"&amp;ROW())&lt;&gt;"",VLOOKUP(INDIRECT("C"&amp;ROW()),'Driver sheet'!A:K,3,FALSE)&amp;"","")</f>
        <v/>
      </c>
      <c r="G168" s="48" t="str">
        <f ca="1">IF(INDIRECT("C"&amp;ROW())&lt;&gt;"",_xlfn.IFNA(VLOOKUP(INDIRECT("C"&amp;ROW()),'Driver sheet'!$A:$K,6,FALSE)&amp;"",""),"")</f>
        <v>Limburg</v>
      </c>
      <c r="H168" s="50">
        <f ca="1">IF(INDIRECT("C"&amp;ROW())&lt;&gt;"",(VLOOKUP(INDIRECT("C"&amp;ROW())&amp;"",'Driver sheet'!$A:$K,7,FALSE)),"")</f>
        <v>0.22916666666666666</v>
      </c>
      <c r="I168" s="50">
        <f ca="1">IF(INDIRECT("C"&amp;ROW())&lt;&gt;"",(VLOOKUP(INDIRECT("C"&amp;ROW())&amp;"",'Driver sheet'!$A:$K,8,FALSE)),"")</f>
        <v>0.27083333333333331</v>
      </c>
      <c r="J168" s="50"/>
      <c r="K168" s="61">
        <v>0</v>
      </c>
      <c r="L168" s="51"/>
      <c r="M168" s="60" t="s">
        <v>344</v>
      </c>
      <c r="N168" s="63" t="s">
        <v>430</v>
      </c>
    </row>
    <row r="169" spans="2:14" hidden="1" x14ac:dyDescent="0.25">
      <c r="B169" s="33" t="s">
        <v>523</v>
      </c>
      <c r="C169" s="34" t="s">
        <v>522</v>
      </c>
      <c r="D169" s="48" t="str">
        <f ca="1">VLOOKUP(INDIRECT("B"&amp;ROW()),'Operationele versie'!B:K,10,FALSE)</f>
        <v>Manual</v>
      </c>
      <c r="E169" s="49" t="str">
        <f ca="1">VLOOKUP(INDIRECT("C"&amp;ROW()),'Driver sheet'!$A:$K,2,FALSE)</f>
        <v>Manual</v>
      </c>
      <c r="F169" s="48" t="str">
        <f ca="1">IF(INDIRECT("C"&amp;ROW())&lt;&gt;"",VLOOKUP(INDIRECT("C"&amp;ROW()),'Driver sheet'!A:K,3,FALSE)&amp;"","")</f>
        <v/>
      </c>
      <c r="G169" s="48" t="str">
        <f ca="1">IF(INDIRECT("C"&amp;ROW())&lt;&gt;"",_xlfn.IFNA(VLOOKUP(INDIRECT("C"&amp;ROW()),'Driver sheet'!$A:$K,6,FALSE)&amp;"",""),"")</f>
        <v/>
      </c>
      <c r="H169" s="50">
        <f ca="1">IF(INDIRECT("C"&amp;ROW())&lt;&gt;"",(VLOOKUP(INDIRECT("C"&amp;ROW())&amp;"",'Driver sheet'!$A:$K,7,FALSE)),"")</f>
        <v>0.25</v>
      </c>
      <c r="I169" s="50">
        <f ca="1">IF(INDIRECT("C"&amp;ROW())&lt;&gt;"",(VLOOKUP(INDIRECT("C"&amp;ROW())&amp;"",'Driver sheet'!$A:$K,8,FALSE)),"")</f>
        <v>0</v>
      </c>
      <c r="J169" s="50"/>
      <c r="K169" s="61">
        <v>0</v>
      </c>
      <c r="L169" s="51"/>
      <c r="M169" s="60" t="str">
        <f ca="1">_xlfn.IFNA(VLOOKUP(INDIRECT("C"&amp;ROW()),'Driver sheet'!A:E,5,FALSE),"DL TRITON")</f>
        <v>DL TRITON</v>
      </c>
      <c r="N169" s="63" t="s">
        <v>430</v>
      </c>
    </row>
    <row r="170" spans="2:14" hidden="1" x14ac:dyDescent="0.25">
      <c r="B170" s="33"/>
      <c r="C170" s="34"/>
      <c r="D170" s="48" t="e">
        <f ca="1">VLOOKUP(INDIRECT("B"&amp;ROW()),'Operationele versie'!B:K,10,FALSE)</f>
        <v>#N/A</v>
      </c>
      <c r="E170" s="49" t="e">
        <f ca="1">VLOOKUP(INDIRECT("C"&amp;ROW()),'Driver sheet'!$A:$K,2,FALSE)</f>
        <v>#N/A</v>
      </c>
      <c r="F170" s="48" t="str">
        <f ca="1">IF(INDIRECT("C"&amp;ROW())&lt;&gt;"",VLOOKUP(INDIRECT("C"&amp;ROW()),'Driver sheet'!A:K,3,FALSE)&amp;"","")</f>
        <v/>
      </c>
      <c r="G170" s="48" t="str">
        <f ca="1">IF(INDIRECT("C"&amp;ROW())&lt;&gt;"",_xlfn.IFNA(VLOOKUP(INDIRECT("C"&amp;ROW()),'Driver sheet'!$A:$K,6,FALSE)&amp;"",""),"")</f>
        <v/>
      </c>
      <c r="H170" s="50" t="str">
        <f ca="1">IF(INDIRECT("C"&amp;ROW())&lt;&gt;"",(VLOOKUP(INDIRECT("C"&amp;ROW())&amp;"",'Driver sheet'!$A:$K,7,FALSE)),"")</f>
        <v/>
      </c>
      <c r="I170" s="50" t="str">
        <f ca="1">IF(INDIRECT("C"&amp;ROW())&lt;&gt;"",(VLOOKUP(INDIRECT("C"&amp;ROW())&amp;"",'Driver sheet'!$A:$K,8,FALSE)),"")</f>
        <v/>
      </c>
      <c r="J170" s="50"/>
      <c r="K170" s="61">
        <v>0</v>
      </c>
      <c r="L170" s="51"/>
      <c r="M170" s="60" t="str">
        <f ca="1">_xlfn.IFNA(VLOOKUP(INDIRECT("C"&amp;ROW()),'Driver sheet'!A:E,5,FALSE),"DL TRITON")</f>
        <v>DL TRITON</v>
      </c>
      <c r="N170" s="63" t="s">
        <v>430</v>
      </c>
    </row>
  </sheetData>
  <sheetProtection formatCells="0" formatColumns="0" formatRows="0" insertColumns="0" insertHyperlinks="0" deleteColumns="0" pivotTables="0"/>
  <conditionalFormatting sqref="E1:E1048576">
    <cfRule type="expression" dxfId="24" priority="4">
      <formula>AND($D1="Manual",$E1="Automatic")</formula>
    </cfRule>
  </conditionalFormatting>
  <conditionalFormatting sqref="H2:H170">
    <cfRule type="cellIs" dxfId="23" priority="3" operator="equal">
      <formula>0</formula>
    </cfRule>
  </conditionalFormatting>
  <conditionalFormatting sqref="B145:B170 B2:B143">
    <cfRule type="duplicateValues" dxfId="22" priority="16"/>
  </conditionalFormatting>
  <dataValidations disablePrompts="1" count="1">
    <dataValidation type="list" allowBlank="1" showInputMessage="1" showErrorMessage="1" sqref="N1:N1048576">
      <formula1>"ja,nee"</formula1>
    </dataValidation>
  </dataValidations>
  <pageMargins left="0.7" right="0.7" top="0.75" bottom="0.75" header="0.3" footer="0.3"/>
  <pageSetup paperSize="9" orientation="portrait" r:id="rId1"/>
  <ignoredErrors>
    <ignoredError sqref="D3:L3 D2:J2 D86:J86 D84:J84 D101:J101 D100:J100 D9:L9 E8:L8 D90:L93 D88:J88 L88 D87:J87 L87 D83:I83 L83 D109:J109 D102:J102 D97:L97 D96:J96 D111:L111 D110:J110 D99:J99 D103:J103 D35:L79 D34:K34 D6:L7 D5:G5 I5:L5 D4:I4 K4 D12:L33 D11:G11 I11:L11 D10:G10 I10:L10 L2 D82:L82 D81:J81 L81 D80:J80 L80 D85:J85 L85 L86 D89:J89 L89 D133:J133 D132:J132 L132 L133 D95:J95 D94:J94 L94 L95 D98:J98 L98 L101 D104:J104 L104 D105:J105 L105 D106:J106 L106 D107:J107 L107 D108:J108 L108 L109 D116:L131 D112:J112 L112 D113:J113 L113 D114:J114 L114 D115:J115 L115" unlockedFormula="1"/>
  </ignoredErrors>
  <drawing r:id="rId2"/>
  <tableParts count="1">
    <tablePart r:id="rId3"/>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'Operationele versie'!$B$2:$B$200</xm:f>
          </x14:formula1>
          <xm:sqref>B2:B143 B145:B170</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workbookViewId="0">
      <selection activeCell="E3" sqref="E3:E141"/>
    </sheetView>
  </sheetViews>
  <sheetFormatPr defaultRowHeight="15" x14ac:dyDescent="0.25"/>
  <cols>
    <col min="1" max="1" width="29.85546875" bestFit="1" customWidth="1"/>
    <col min="2" max="2" width="9.7109375" customWidth="1"/>
    <col min="4" max="4" width="11.42578125" style="12" customWidth="1"/>
    <col min="5" max="5" width="12.7109375" style="12" customWidth="1"/>
    <col min="6" max="6" width="44.42578125" bestFit="1" customWidth="1"/>
    <col min="7" max="8" width="9.140625" style="8"/>
    <col min="9" max="9" width="9.140625" style="14"/>
    <col min="10" max="10" width="16.5703125" customWidth="1"/>
    <col min="11" max="11" width="13" customWidth="1"/>
    <col min="12" max="12" width="22.5703125" bestFit="1" customWidth="1"/>
  </cols>
  <sheetData>
    <row r="1" spans="1:15" x14ac:dyDescent="0.25">
      <c r="A1" t="s">
        <v>359</v>
      </c>
      <c r="B1" t="s">
        <v>360</v>
      </c>
      <c r="C1" t="s">
        <v>254</v>
      </c>
      <c r="D1" s="12" t="s">
        <v>364</v>
      </c>
      <c r="E1" s="12" t="s">
        <v>419</v>
      </c>
      <c r="F1" t="s">
        <v>361</v>
      </c>
      <c r="G1" s="8" t="s">
        <v>424</v>
      </c>
      <c r="H1" s="8" t="s">
        <v>425</v>
      </c>
      <c r="I1" s="14" t="s">
        <v>426</v>
      </c>
      <c r="J1" t="s">
        <v>362</v>
      </c>
      <c r="K1" t="s">
        <v>363</v>
      </c>
    </row>
    <row r="2" spans="1:15" x14ac:dyDescent="0.25">
      <c r="A2" t="s">
        <v>150</v>
      </c>
      <c r="B2" t="s">
        <v>410</v>
      </c>
      <c r="E2" s="12" t="s">
        <v>344</v>
      </c>
      <c r="G2" s="65">
        <v>0.33333333333333331</v>
      </c>
      <c r="H2" s="65">
        <v>0.375</v>
      </c>
      <c r="J2" s="1">
        <f t="shared" ref="J2:J32" si="0">$M$3</f>
        <v>0.47916666666666669</v>
      </c>
      <c r="M2" t="s">
        <v>408</v>
      </c>
    </row>
    <row r="3" spans="1:15" x14ac:dyDescent="0.25">
      <c r="A3" t="s">
        <v>307</v>
      </c>
      <c r="B3" s="12" t="s">
        <v>410</v>
      </c>
      <c r="D3" s="12" t="s">
        <v>276</v>
      </c>
      <c r="E3" s="12" t="s">
        <v>350</v>
      </c>
      <c r="F3" t="s">
        <v>477</v>
      </c>
      <c r="G3" s="8">
        <v>0.29166666666666669</v>
      </c>
      <c r="I3" s="14">
        <v>1</v>
      </c>
      <c r="J3" s="1">
        <f t="shared" si="0"/>
        <v>0.47916666666666669</v>
      </c>
      <c r="M3" s="1">
        <v>0.47916666666666669</v>
      </c>
    </row>
    <row r="4" spans="1:15" x14ac:dyDescent="0.25">
      <c r="A4" t="s">
        <v>390</v>
      </c>
      <c r="B4" s="12" t="s">
        <v>410</v>
      </c>
      <c r="E4" s="12" t="s">
        <v>350</v>
      </c>
      <c r="I4" s="14">
        <v>1</v>
      </c>
      <c r="J4" s="1">
        <f t="shared" si="0"/>
        <v>0.47916666666666669</v>
      </c>
    </row>
    <row r="5" spans="1:15" x14ac:dyDescent="0.25">
      <c r="A5" t="s">
        <v>139</v>
      </c>
      <c r="B5" s="12" t="s">
        <v>410</v>
      </c>
      <c r="E5" s="12" t="s">
        <v>344</v>
      </c>
      <c r="G5" s="65">
        <v>0.25</v>
      </c>
      <c r="H5" s="65">
        <v>0.33333333333333331</v>
      </c>
      <c r="I5" s="14">
        <v>4</v>
      </c>
      <c r="J5" s="1">
        <f t="shared" si="0"/>
        <v>0.47916666666666669</v>
      </c>
    </row>
    <row r="6" spans="1:15" x14ac:dyDescent="0.25">
      <c r="A6" t="s">
        <v>303</v>
      </c>
      <c r="B6" s="12" t="s">
        <v>410</v>
      </c>
      <c r="D6" s="12" t="s">
        <v>276</v>
      </c>
      <c r="E6" s="12" t="s">
        <v>350</v>
      </c>
      <c r="F6" t="s">
        <v>332</v>
      </c>
      <c r="G6" s="8">
        <v>0.27083333333333331</v>
      </c>
      <c r="I6" s="14">
        <v>3</v>
      </c>
      <c r="J6" s="1">
        <f t="shared" si="0"/>
        <v>0.47916666666666669</v>
      </c>
    </row>
    <row r="7" spans="1:15" x14ac:dyDescent="0.25">
      <c r="A7" t="s">
        <v>397</v>
      </c>
      <c r="B7" s="12" t="s">
        <v>410</v>
      </c>
      <c r="D7" s="12" t="s">
        <v>278</v>
      </c>
      <c r="E7" s="12" t="s">
        <v>350</v>
      </c>
      <c r="G7" s="8">
        <v>0.29166666666666669</v>
      </c>
      <c r="I7" s="14">
        <v>3</v>
      </c>
      <c r="J7" s="1">
        <f t="shared" si="0"/>
        <v>0.47916666666666669</v>
      </c>
    </row>
    <row r="8" spans="1:15" x14ac:dyDescent="0.25">
      <c r="A8" t="s">
        <v>275</v>
      </c>
      <c r="B8" s="12" t="s">
        <v>410</v>
      </c>
      <c r="D8" s="12" t="s">
        <v>276</v>
      </c>
      <c r="E8" s="12" t="s">
        <v>350</v>
      </c>
      <c r="G8" s="8">
        <v>0.25</v>
      </c>
      <c r="I8" s="14">
        <v>3</v>
      </c>
      <c r="J8" s="1">
        <f t="shared" si="0"/>
        <v>0.47916666666666669</v>
      </c>
    </row>
    <row r="9" spans="1:15" x14ac:dyDescent="0.25">
      <c r="A9" t="s">
        <v>88</v>
      </c>
      <c r="B9" s="12" t="s">
        <v>410</v>
      </c>
      <c r="E9" s="12" t="s">
        <v>344</v>
      </c>
      <c r="F9" t="s">
        <v>268</v>
      </c>
      <c r="G9" s="65">
        <v>0.22916666666666666</v>
      </c>
      <c r="H9" s="65">
        <v>0.3125</v>
      </c>
      <c r="I9" s="14">
        <v>2</v>
      </c>
      <c r="J9" s="1">
        <f t="shared" si="0"/>
        <v>0.47916666666666669</v>
      </c>
    </row>
    <row r="10" spans="1:15" x14ac:dyDescent="0.25">
      <c r="A10" t="s">
        <v>347</v>
      </c>
      <c r="B10" s="12" t="s">
        <v>410</v>
      </c>
      <c r="C10" t="s">
        <v>254</v>
      </c>
      <c r="E10" s="12" t="s">
        <v>344</v>
      </c>
      <c r="G10" s="65">
        <v>0.22916666666666666</v>
      </c>
      <c r="H10" s="65">
        <v>0.3125</v>
      </c>
      <c r="I10" s="14">
        <v>3</v>
      </c>
      <c r="J10" s="1">
        <f t="shared" si="0"/>
        <v>0.47916666666666669</v>
      </c>
      <c r="O10" s="13"/>
    </row>
    <row r="11" spans="1:15" x14ac:dyDescent="0.25">
      <c r="A11" t="s">
        <v>306</v>
      </c>
      <c r="B11" s="12" t="s">
        <v>410</v>
      </c>
      <c r="D11" s="12" t="s">
        <v>278</v>
      </c>
      <c r="E11" s="12" t="s">
        <v>350</v>
      </c>
      <c r="F11" t="s">
        <v>327</v>
      </c>
      <c r="G11" s="8">
        <v>0.29166666666666669</v>
      </c>
      <c r="I11" s="14">
        <v>3</v>
      </c>
      <c r="J11" s="1">
        <f t="shared" si="0"/>
        <v>0.47916666666666669</v>
      </c>
      <c r="O11" s="13"/>
    </row>
    <row r="12" spans="1:15" x14ac:dyDescent="0.25">
      <c r="A12" t="s">
        <v>277</v>
      </c>
      <c r="B12" s="12" t="s">
        <v>410</v>
      </c>
      <c r="C12" t="s">
        <v>254</v>
      </c>
      <c r="D12" s="12" t="s">
        <v>278</v>
      </c>
      <c r="E12" s="12" t="s">
        <v>350</v>
      </c>
      <c r="F12" t="s">
        <v>323</v>
      </c>
      <c r="G12" s="8">
        <v>0.22916666666666666</v>
      </c>
      <c r="I12" s="14">
        <v>4</v>
      </c>
      <c r="J12" s="1">
        <f t="shared" si="0"/>
        <v>0.47916666666666669</v>
      </c>
      <c r="O12" s="13"/>
    </row>
    <row r="13" spans="1:15" x14ac:dyDescent="0.25">
      <c r="A13" t="s">
        <v>279</v>
      </c>
      <c r="B13" s="12" t="s">
        <v>410</v>
      </c>
      <c r="C13" t="s">
        <v>254</v>
      </c>
      <c r="D13" s="12" t="s">
        <v>278</v>
      </c>
      <c r="E13" s="12" t="s">
        <v>350</v>
      </c>
      <c r="F13" t="s">
        <v>324</v>
      </c>
      <c r="G13" s="8">
        <v>0.22916666666666666</v>
      </c>
      <c r="I13" s="14">
        <v>4</v>
      </c>
      <c r="J13" s="1">
        <f t="shared" si="0"/>
        <v>0.47916666666666669</v>
      </c>
      <c r="O13" s="13"/>
    </row>
    <row r="14" spans="1:15" x14ac:dyDescent="0.25">
      <c r="A14" t="s">
        <v>371</v>
      </c>
      <c r="B14" s="12" t="s">
        <v>410</v>
      </c>
      <c r="D14" s="12" t="s">
        <v>276</v>
      </c>
      <c r="E14" s="12" t="s">
        <v>350</v>
      </c>
      <c r="F14" t="s">
        <v>478</v>
      </c>
      <c r="G14" s="8">
        <v>0.29166666666666669</v>
      </c>
      <c r="I14" s="14">
        <v>3</v>
      </c>
      <c r="J14" s="1">
        <f t="shared" si="0"/>
        <v>0.47916666666666669</v>
      </c>
      <c r="O14" s="13"/>
    </row>
    <row r="15" spans="1:15" x14ac:dyDescent="0.25">
      <c r="A15" t="s">
        <v>98</v>
      </c>
      <c r="B15" s="12" t="s">
        <v>410</v>
      </c>
      <c r="E15" s="12" t="s">
        <v>344</v>
      </c>
      <c r="F15" t="s">
        <v>268</v>
      </c>
      <c r="G15" s="65">
        <v>0.26041666666666669</v>
      </c>
      <c r="H15" s="65">
        <v>0.32291666666666669</v>
      </c>
      <c r="I15" s="14">
        <v>1</v>
      </c>
      <c r="J15" s="1">
        <f t="shared" si="0"/>
        <v>0.47916666666666669</v>
      </c>
      <c r="O15" s="13"/>
    </row>
    <row r="16" spans="1:15" x14ac:dyDescent="0.25">
      <c r="A16" t="s">
        <v>280</v>
      </c>
      <c r="B16" s="12" t="s">
        <v>410</v>
      </c>
      <c r="D16" s="12" t="s">
        <v>276</v>
      </c>
      <c r="E16" s="12" t="s">
        <v>350</v>
      </c>
      <c r="F16" t="s">
        <v>479</v>
      </c>
      <c r="G16" s="8">
        <v>0.22916666666666666</v>
      </c>
      <c r="I16" s="14">
        <v>4</v>
      </c>
      <c r="J16" s="1">
        <f t="shared" si="0"/>
        <v>0.47916666666666669</v>
      </c>
      <c r="O16" s="13"/>
    </row>
    <row r="17" spans="1:15" x14ac:dyDescent="0.25">
      <c r="A17" t="s">
        <v>135</v>
      </c>
      <c r="B17" s="12" t="s">
        <v>410</v>
      </c>
      <c r="C17" t="s">
        <v>254</v>
      </c>
      <c r="E17" s="12" t="s">
        <v>344</v>
      </c>
      <c r="G17" s="65">
        <v>0.25</v>
      </c>
      <c r="H17" s="65">
        <v>0.33333333333333331</v>
      </c>
      <c r="J17" s="1">
        <f t="shared" si="0"/>
        <v>0.47916666666666669</v>
      </c>
      <c r="O17" s="13"/>
    </row>
    <row r="18" spans="1:15" x14ac:dyDescent="0.25">
      <c r="A18" t="s">
        <v>524</v>
      </c>
      <c r="B18" s="12" t="s">
        <v>410</v>
      </c>
      <c r="D18" s="12" t="s">
        <v>276</v>
      </c>
      <c r="E18" s="12" t="s">
        <v>350</v>
      </c>
      <c r="F18" t="s">
        <v>325</v>
      </c>
      <c r="G18" s="8">
        <v>0.25</v>
      </c>
      <c r="I18" s="14">
        <v>3</v>
      </c>
      <c r="J18" s="1">
        <f t="shared" si="0"/>
        <v>0.47916666666666669</v>
      </c>
      <c r="O18" s="13"/>
    </row>
    <row r="19" spans="1:15" x14ac:dyDescent="0.25">
      <c r="A19" t="s">
        <v>310</v>
      </c>
      <c r="B19" s="12" t="s">
        <v>410</v>
      </c>
      <c r="D19" s="12" t="s">
        <v>276</v>
      </c>
      <c r="E19" s="12" t="s">
        <v>350</v>
      </c>
      <c r="F19" t="s">
        <v>480</v>
      </c>
      <c r="G19" s="8">
        <v>0.29166666666666669</v>
      </c>
      <c r="I19" s="14">
        <v>3</v>
      </c>
      <c r="J19" s="1">
        <f t="shared" si="0"/>
        <v>0.47916666666666669</v>
      </c>
      <c r="O19" s="13"/>
    </row>
    <row r="20" spans="1:15" x14ac:dyDescent="0.25">
      <c r="A20" t="s">
        <v>141</v>
      </c>
      <c r="B20" s="12" t="s">
        <v>410</v>
      </c>
      <c r="C20" t="s">
        <v>254</v>
      </c>
      <c r="E20" s="12" t="s">
        <v>344</v>
      </c>
      <c r="G20" s="65">
        <v>0.29166666666666669</v>
      </c>
      <c r="H20" s="65">
        <v>0.33333333333333331</v>
      </c>
      <c r="I20" s="14">
        <v>3</v>
      </c>
      <c r="J20" s="1">
        <f t="shared" si="0"/>
        <v>0.47916666666666669</v>
      </c>
      <c r="O20" s="13"/>
    </row>
    <row r="21" spans="1:15" x14ac:dyDescent="0.25">
      <c r="A21" t="s">
        <v>102</v>
      </c>
      <c r="B21" s="12" t="s">
        <v>410</v>
      </c>
      <c r="C21" t="s">
        <v>254</v>
      </c>
      <c r="E21" s="12" t="s">
        <v>344</v>
      </c>
      <c r="F21" t="s">
        <v>269</v>
      </c>
      <c r="G21" s="65">
        <v>0.22916666666666666</v>
      </c>
      <c r="H21" s="65">
        <v>0.3125</v>
      </c>
      <c r="I21" s="14">
        <v>1</v>
      </c>
      <c r="J21" s="1">
        <f t="shared" si="0"/>
        <v>0.47916666666666669</v>
      </c>
      <c r="O21" s="13"/>
    </row>
    <row r="22" spans="1:15" x14ac:dyDescent="0.25">
      <c r="A22" t="s">
        <v>137</v>
      </c>
      <c r="B22" s="12" t="s">
        <v>410</v>
      </c>
      <c r="C22" t="s">
        <v>254</v>
      </c>
      <c r="E22" s="12" t="s">
        <v>344</v>
      </c>
      <c r="G22" s="65">
        <v>0.33333333333333331</v>
      </c>
      <c r="H22" s="65">
        <v>0.375</v>
      </c>
      <c r="J22" s="1">
        <f t="shared" si="0"/>
        <v>0.47916666666666669</v>
      </c>
      <c r="O22" s="13"/>
    </row>
    <row r="23" spans="1:15" x14ac:dyDescent="0.25">
      <c r="A23" t="s">
        <v>107</v>
      </c>
      <c r="B23" s="12" t="s">
        <v>410</v>
      </c>
      <c r="C23" t="s">
        <v>254</v>
      </c>
      <c r="E23" s="12" t="s">
        <v>344</v>
      </c>
      <c r="F23" t="s">
        <v>271</v>
      </c>
      <c r="G23" s="65">
        <v>0.22916666666666666</v>
      </c>
      <c r="H23" s="65">
        <v>0.3125</v>
      </c>
      <c r="I23" s="14">
        <v>4</v>
      </c>
      <c r="J23" s="1">
        <f t="shared" si="0"/>
        <v>0.47916666666666669</v>
      </c>
      <c r="O23" s="13"/>
    </row>
    <row r="24" spans="1:15" x14ac:dyDescent="0.25">
      <c r="A24" t="s">
        <v>399</v>
      </c>
      <c r="B24" s="12" t="s">
        <v>410</v>
      </c>
      <c r="D24" s="12" t="s">
        <v>278</v>
      </c>
      <c r="E24" s="12" t="s">
        <v>350</v>
      </c>
      <c r="G24" s="8">
        <v>0.29166666666666669</v>
      </c>
      <c r="J24" s="1">
        <f t="shared" si="0"/>
        <v>0.47916666666666669</v>
      </c>
      <c r="O24" s="13"/>
    </row>
    <row r="25" spans="1:15" x14ac:dyDescent="0.25">
      <c r="A25" t="s">
        <v>281</v>
      </c>
      <c r="B25" s="12" t="s">
        <v>410</v>
      </c>
      <c r="D25" s="12" t="s">
        <v>276</v>
      </c>
      <c r="E25" s="12" t="s">
        <v>350</v>
      </c>
      <c r="F25" t="s">
        <v>326</v>
      </c>
      <c r="G25" s="8">
        <v>0.25</v>
      </c>
      <c r="I25" s="14">
        <v>3</v>
      </c>
      <c r="J25" s="1">
        <f t="shared" si="0"/>
        <v>0.47916666666666669</v>
      </c>
      <c r="O25" s="13"/>
    </row>
    <row r="26" spans="1:15" x14ac:dyDescent="0.25">
      <c r="A26" t="s">
        <v>389</v>
      </c>
      <c r="B26" s="12" t="s">
        <v>410</v>
      </c>
      <c r="D26" s="12" t="s">
        <v>278</v>
      </c>
      <c r="E26" s="12" t="s">
        <v>350</v>
      </c>
      <c r="F26" s="12" t="s">
        <v>480</v>
      </c>
      <c r="G26" s="8">
        <v>0.25</v>
      </c>
      <c r="I26" s="14">
        <v>3</v>
      </c>
      <c r="J26" s="1">
        <f t="shared" si="0"/>
        <v>0.47916666666666669</v>
      </c>
      <c r="O26" s="13"/>
    </row>
    <row r="27" spans="1:15" x14ac:dyDescent="0.25">
      <c r="A27" t="s">
        <v>349</v>
      </c>
      <c r="B27" s="12" t="s">
        <v>410</v>
      </c>
      <c r="D27" s="12" t="s">
        <v>276</v>
      </c>
      <c r="E27" s="12" t="s">
        <v>413</v>
      </c>
      <c r="G27" s="8">
        <v>0.22916666666666666</v>
      </c>
      <c r="I27" s="14">
        <v>5</v>
      </c>
      <c r="J27" s="1">
        <f t="shared" si="0"/>
        <v>0.47916666666666669</v>
      </c>
      <c r="O27" s="13"/>
    </row>
    <row r="28" spans="1:15" x14ac:dyDescent="0.25">
      <c r="A28" t="s">
        <v>96</v>
      </c>
      <c r="B28" s="12" t="s">
        <v>410</v>
      </c>
      <c r="C28" t="s">
        <v>254</v>
      </c>
      <c r="E28" s="12" t="s">
        <v>344</v>
      </c>
      <c r="F28" t="s">
        <v>268</v>
      </c>
      <c r="G28" s="65">
        <v>0.26041666666666669</v>
      </c>
      <c r="H28" s="65">
        <v>0.32291666666666669</v>
      </c>
      <c r="I28" s="14">
        <v>3</v>
      </c>
      <c r="J28" s="1">
        <f t="shared" si="0"/>
        <v>0.47916666666666669</v>
      </c>
      <c r="O28" s="13"/>
    </row>
    <row r="29" spans="1:15" x14ac:dyDescent="0.25">
      <c r="A29" t="s">
        <v>353</v>
      </c>
      <c r="B29" s="12" t="s">
        <v>410</v>
      </c>
      <c r="C29" t="s">
        <v>254</v>
      </c>
      <c r="D29" s="12" t="s">
        <v>276</v>
      </c>
      <c r="E29" s="12" t="s">
        <v>413</v>
      </c>
      <c r="G29" s="8">
        <v>0.27083333333333331</v>
      </c>
      <c r="I29" s="14">
        <v>3</v>
      </c>
      <c r="J29" s="1">
        <f t="shared" si="0"/>
        <v>0.47916666666666669</v>
      </c>
      <c r="O29" s="13"/>
    </row>
    <row r="30" spans="1:15" x14ac:dyDescent="0.25">
      <c r="A30" t="s">
        <v>336</v>
      </c>
      <c r="B30" s="12" t="s">
        <v>410</v>
      </c>
      <c r="C30" t="s">
        <v>254</v>
      </c>
      <c r="D30" s="12" t="s">
        <v>278</v>
      </c>
      <c r="E30" s="12" t="s">
        <v>350</v>
      </c>
      <c r="F30" t="s">
        <v>473</v>
      </c>
      <c r="G30" s="8">
        <v>0.22916666666666666</v>
      </c>
      <c r="I30" s="14">
        <v>4</v>
      </c>
      <c r="J30" s="1">
        <f t="shared" si="0"/>
        <v>0.47916666666666669</v>
      </c>
    </row>
    <row r="31" spans="1:15" x14ac:dyDescent="0.25">
      <c r="A31" t="s">
        <v>385</v>
      </c>
      <c r="B31" s="12" t="s">
        <v>410</v>
      </c>
      <c r="D31" s="12" t="s">
        <v>278</v>
      </c>
      <c r="E31" s="12" t="s">
        <v>350</v>
      </c>
      <c r="F31" t="s">
        <v>325</v>
      </c>
      <c r="G31" s="8">
        <v>0.29166666666666669</v>
      </c>
      <c r="I31" s="14">
        <v>3</v>
      </c>
      <c r="J31" s="1">
        <f t="shared" si="0"/>
        <v>0.47916666666666669</v>
      </c>
    </row>
    <row r="32" spans="1:15" x14ac:dyDescent="0.25">
      <c r="A32" t="s">
        <v>373</v>
      </c>
      <c r="B32" s="12" t="s">
        <v>410</v>
      </c>
      <c r="D32" s="12" t="s">
        <v>278</v>
      </c>
      <c r="E32" s="12" t="s">
        <v>350</v>
      </c>
      <c r="G32" s="8">
        <v>0.25</v>
      </c>
      <c r="I32" s="14">
        <v>3</v>
      </c>
      <c r="J32" s="1">
        <f t="shared" si="0"/>
        <v>0.47916666666666669</v>
      </c>
    </row>
    <row r="33" spans="1:10" x14ac:dyDescent="0.25">
      <c r="A33" t="s">
        <v>372</v>
      </c>
      <c r="B33" s="12" t="s">
        <v>410</v>
      </c>
      <c r="D33" s="12" t="s">
        <v>278</v>
      </c>
      <c r="E33" s="12" t="s">
        <v>350</v>
      </c>
      <c r="F33" t="s">
        <v>481</v>
      </c>
      <c r="G33" s="8">
        <v>0.25</v>
      </c>
      <c r="I33" s="14">
        <v>3</v>
      </c>
      <c r="J33" s="1">
        <f t="shared" ref="J33:J63" si="1">$M$3</f>
        <v>0.47916666666666669</v>
      </c>
    </row>
    <row r="34" spans="1:10" x14ac:dyDescent="0.25">
      <c r="A34" t="s">
        <v>374</v>
      </c>
      <c r="B34" s="12" t="s">
        <v>410</v>
      </c>
      <c r="C34" t="s">
        <v>254</v>
      </c>
      <c r="D34" s="12" t="s">
        <v>276</v>
      </c>
      <c r="E34" s="12" t="s">
        <v>350</v>
      </c>
      <c r="G34" s="8">
        <v>0.27083333333333331</v>
      </c>
      <c r="I34" s="14">
        <v>3</v>
      </c>
      <c r="J34" s="1">
        <f t="shared" si="1"/>
        <v>0.47916666666666669</v>
      </c>
    </row>
    <row r="35" spans="1:10" x14ac:dyDescent="0.25">
      <c r="A35" t="s">
        <v>119</v>
      </c>
      <c r="B35" s="12" t="s">
        <v>410</v>
      </c>
      <c r="E35" s="12" t="s">
        <v>344</v>
      </c>
      <c r="G35" s="65">
        <v>0.22916666666666666</v>
      </c>
      <c r="H35" s="65">
        <v>0.3125</v>
      </c>
      <c r="I35" s="14">
        <v>4</v>
      </c>
      <c r="J35" s="1">
        <f t="shared" si="1"/>
        <v>0.47916666666666669</v>
      </c>
    </row>
    <row r="36" spans="1:10" x14ac:dyDescent="0.25">
      <c r="A36" t="s">
        <v>283</v>
      </c>
      <c r="B36" s="12" t="s">
        <v>410</v>
      </c>
      <c r="D36" s="12" t="s">
        <v>278</v>
      </c>
      <c r="E36" s="12" t="s">
        <v>350</v>
      </c>
      <c r="F36" t="s">
        <v>327</v>
      </c>
      <c r="G36" s="8">
        <v>0.29166666666666669</v>
      </c>
      <c r="I36" s="14">
        <v>3</v>
      </c>
      <c r="J36" s="1">
        <f t="shared" si="1"/>
        <v>0.47916666666666669</v>
      </c>
    </row>
    <row r="37" spans="1:10" x14ac:dyDescent="0.25">
      <c r="A37" t="s">
        <v>396</v>
      </c>
      <c r="B37" s="12" t="s">
        <v>410</v>
      </c>
      <c r="D37" s="12" t="s">
        <v>278</v>
      </c>
      <c r="E37" s="12" t="s">
        <v>350</v>
      </c>
      <c r="G37" s="8">
        <v>0.29166666666666669</v>
      </c>
      <c r="I37" s="14">
        <v>3</v>
      </c>
      <c r="J37" s="1">
        <f t="shared" si="1"/>
        <v>0.47916666666666669</v>
      </c>
    </row>
    <row r="38" spans="1:10" x14ac:dyDescent="0.25">
      <c r="A38" t="s">
        <v>392</v>
      </c>
      <c r="B38" s="12" t="s">
        <v>410</v>
      </c>
      <c r="E38" s="12" t="s">
        <v>350</v>
      </c>
      <c r="G38" s="8">
        <v>0.29166666666666669</v>
      </c>
      <c r="I38" s="14">
        <v>3</v>
      </c>
      <c r="J38" s="1">
        <f t="shared" si="1"/>
        <v>0.47916666666666669</v>
      </c>
    </row>
    <row r="39" spans="1:10" x14ac:dyDescent="0.25">
      <c r="A39" t="s">
        <v>284</v>
      </c>
      <c r="B39" s="12" t="s">
        <v>410</v>
      </c>
      <c r="C39" t="s">
        <v>254</v>
      </c>
      <c r="D39" s="12" t="s">
        <v>276</v>
      </c>
      <c r="E39" s="12" t="s">
        <v>350</v>
      </c>
      <c r="G39" s="8">
        <v>0.29166666666666669</v>
      </c>
      <c r="J39" s="1">
        <f t="shared" si="1"/>
        <v>0.47916666666666669</v>
      </c>
    </row>
    <row r="40" spans="1:10" x14ac:dyDescent="0.25">
      <c r="A40" t="s">
        <v>285</v>
      </c>
      <c r="B40" s="12" t="s">
        <v>410</v>
      </c>
      <c r="D40" s="12" t="s">
        <v>276</v>
      </c>
      <c r="E40" s="12" t="s">
        <v>350</v>
      </c>
      <c r="F40" t="s">
        <v>473</v>
      </c>
      <c r="G40" s="8">
        <v>0.25</v>
      </c>
      <c r="I40" s="14">
        <v>4</v>
      </c>
      <c r="J40" s="1">
        <f t="shared" si="1"/>
        <v>0.47916666666666669</v>
      </c>
    </row>
    <row r="41" spans="1:10" x14ac:dyDescent="0.25">
      <c r="A41" t="s">
        <v>354</v>
      </c>
      <c r="B41" s="12" t="s">
        <v>410</v>
      </c>
      <c r="C41" t="s">
        <v>254</v>
      </c>
      <c r="D41" s="12" t="s">
        <v>276</v>
      </c>
      <c r="E41" s="12" t="s">
        <v>413</v>
      </c>
      <c r="G41" s="8">
        <v>0.29166666666666669</v>
      </c>
      <c r="I41" s="14">
        <v>3</v>
      </c>
      <c r="J41" s="1">
        <f t="shared" si="1"/>
        <v>0.47916666666666669</v>
      </c>
    </row>
    <row r="42" spans="1:10" x14ac:dyDescent="0.25">
      <c r="A42" t="s">
        <v>286</v>
      </c>
      <c r="B42" s="12" t="s">
        <v>410</v>
      </c>
      <c r="D42" s="12" t="s">
        <v>276</v>
      </c>
      <c r="E42" s="12" t="s">
        <v>350</v>
      </c>
      <c r="F42" t="s">
        <v>482</v>
      </c>
      <c r="G42" s="8">
        <v>0.27083333333333331</v>
      </c>
      <c r="I42" s="14">
        <v>2</v>
      </c>
      <c r="J42" s="1">
        <f t="shared" si="1"/>
        <v>0.47916666666666669</v>
      </c>
    </row>
    <row r="43" spans="1:10" x14ac:dyDescent="0.25">
      <c r="A43" t="s">
        <v>395</v>
      </c>
      <c r="B43" s="12" t="s">
        <v>410</v>
      </c>
      <c r="D43" s="12" t="s">
        <v>278</v>
      </c>
      <c r="E43" s="12" t="s">
        <v>350</v>
      </c>
      <c r="G43" s="8">
        <v>0.29166666666666669</v>
      </c>
      <c r="I43" s="14">
        <v>8</v>
      </c>
      <c r="J43" s="1">
        <f t="shared" si="1"/>
        <v>0.47916666666666669</v>
      </c>
    </row>
    <row r="44" spans="1:10" x14ac:dyDescent="0.25">
      <c r="A44" t="s">
        <v>287</v>
      </c>
      <c r="B44" s="12" t="s">
        <v>410</v>
      </c>
      <c r="D44" s="12" t="s">
        <v>276</v>
      </c>
      <c r="E44" s="12" t="s">
        <v>350</v>
      </c>
      <c r="F44" t="s">
        <v>328</v>
      </c>
      <c r="G44" s="8">
        <v>0.25</v>
      </c>
      <c r="I44" s="14">
        <v>4</v>
      </c>
      <c r="J44" s="1">
        <f t="shared" si="1"/>
        <v>0.47916666666666669</v>
      </c>
    </row>
    <row r="45" spans="1:10" x14ac:dyDescent="0.25">
      <c r="A45" t="s">
        <v>305</v>
      </c>
      <c r="B45" s="12" t="s">
        <v>410</v>
      </c>
      <c r="D45" s="12" t="s">
        <v>276</v>
      </c>
      <c r="E45" s="12" t="s">
        <v>350</v>
      </c>
      <c r="F45" t="s">
        <v>331</v>
      </c>
      <c r="G45" s="8">
        <v>0.29166666666666669</v>
      </c>
      <c r="I45" s="14">
        <v>3</v>
      </c>
      <c r="J45" s="1">
        <f t="shared" si="1"/>
        <v>0.47916666666666669</v>
      </c>
    </row>
    <row r="46" spans="1:10" x14ac:dyDescent="0.25">
      <c r="A46" t="s">
        <v>154</v>
      </c>
      <c r="B46" s="12" t="s">
        <v>410</v>
      </c>
      <c r="E46" s="12" t="s">
        <v>344</v>
      </c>
      <c r="G46" s="65">
        <v>0</v>
      </c>
      <c r="H46" s="65">
        <v>0</v>
      </c>
      <c r="J46" s="1">
        <f t="shared" si="1"/>
        <v>0.47916666666666669</v>
      </c>
    </row>
    <row r="47" spans="1:10" x14ac:dyDescent="0.25">
      <c r="A47" t="s">
        <v>94</v>
      </c>
      <c r="B47" s="12" t="s">
        <v>410</v>
      </c>
      <c r="C47" t="s">
        <v>254</v>
      </c>
      <c r="E47" s="12" t="s">
        <v>344</v>
      </c>
      <c r="F47" t="s">
        <v>267</v>
      </c>
      <c r="G47" s="65">
        <v>0.22916666666666666</v>
      </c>
      <c r="H47" s="65">
        <v>0.3125</v>
      </c>
      <c r="I47" s="14">
        <v>3</v>
      </c>
      <c r="J47" s="1">
        <f t="shared" si="1"/>
        <v>0.47916666666666669</v>
      </c>
    </row>
    <row r="48" spans="1:10" x14ac:dyDescent="0.25">
      <c r="A48" t="s">
        <v>288</v>
      </c>
      <c r="B48" s="12" t="s">
        <v>410</v>
      </c>
      <c r="C48" t="s">
        <v>254</v>
      </c>
      <c r="D48" s="12" t="s">
        <v>276</v>
      </c>
      <c r="E48" s="12" t="s">
        <v>350</v>
      </c>
      <c r="F48" t="s">
        <v>338</v>
      </c>
      <c r="G48" s="8">
        <v>0.25</v>
      </c>
      <c r="I48" s="14">
        <v>3</v>
      </c>
      <c r="J48" s="1">
        <f t="shared" si="1"/>
        <v>0.47916666666666669</v>
      </c>
    </row>
    <row r="49" spans="1:10" x14ac:dyDescent="0.25">
      <c r="A49" t="s">
        <v>352</v>
      </c>
      <c r="B49" s="12" t="s">
        <v>410</v>
      </c>
      <c r="D49" s="12" t="s">
        <v>278</v>
      </c>
      <c r="E49" s="12" t="s">
        <v>350</v>
      </c>
      <c r="G49" s="8">
        <v>0.27083333333333331</v>
      </c>
      <c r="J49" s="1">
        <f t="shared" si="1"/>
        <v>0.47916666666666669</v>
      </c>
    </row>
    <row r="50" spans="1:10" x14ac:dyDescent="0.25">
      <c r="A50" t="s">
        <v>109</v>
      </c>
      <c r="B50" s="12" t="s">
        <v>410</v>
      </c>
      <c r="E50" s="12" t="s">
        <v>344</v>
      </c>
      <c r="F50" t="s">
        <v>272</v>
      </c>
      <c r="G50" s="65">
        <v>0.33333333333333331</v>
      </c>
      <c r="H50" s="65">
        <v>0.375</v>
      </c>
      <c r="I50" s="14">
        <v>2</v>
      </c>
      <c r="J50" s="1">
        <f t="shared" si="1"/>
        <v>0.47916666666666669</v>
      </c>
    </row>
    <row r="51" spans="1:10" x14ac:dyDescent="0.25">
      <c r="A51" t="s">
        <v>289</v>
      </c>
      <c r="B51" s="12" t="s">
        <v>410</v>
      </c>
      <c r="D51" s="12" t="s">
        <v>276</v>
      </c>
      <c r="E51" s="12" t="s">
        <v>350</v>
      </c>
      <c r="F51" t="s">
        <v>483</v>
      </c>
      <c r="G51" s="8">
        <v>0.25</v>
      </c>
      <c r="I51" s="14">
        <v>3</v>
      </c>
      <c r="J51" s="1">
        <f t="shared" si="1"/>
        <v>0.47916666666666669</v>
      </c>
    </row>
    <row r="52" spans="1:10" x14ac:dyDescent="0.25">
      <c r="A52" t="s">
        <v>375</v>
      </c>
      <c r="B52" s="12" t="s">
        <v>410</v>
      </c>
      <c r="D52" s="12" t="s">
        <v>278</v>
      </c>
      <c r="E52" s="12" t="s">
        <v>350</v>
      </c>
      <c r="F52" t="s">
        <v>484</v>
      </c>
      <c r="G52" s="8">
        <v>0.22916666666666666</v>
      </c>
      <c r="I52" s="14">
        <v>4</v>
      </c>
      <c r="J52" s="1">
        <f t="shared" si="1"/>
        <v>0.47916666666666669</v>
      </c>
    </row>
    <row r="53" spans="1:10" x14ac:dyDescent="0.25">
      <c r="A53" t="s">
        <v>376</v>
      </c>
      <c r="B53" s="12" t="s">
        <v>410</v>
      </c>
      <c r="C53" t="s">
        <v>254</v>
      </c>
      <c r="D53" s="12" t="s">
        <v>276</v>
      </c>
      <c r="E53" s="12" t="s">
        <v>350</v>
      </c>
      <c r="F53" t="s">
        <v>328</v>
      </c>
      <c r="G53" s="8">
        <v>0.25</v>
      </c>
      <c r="I53" s="14">
        <v>4</v>
      </c>
      <c r="J53" s="1">
        <f t="shared" si="1"/>
        <v>0.47916666666666669</v>
      </c>
    </row>
    <row r="54" spans="1:10" x14ac:dyDescent="0.25">
      <c r="A54" t="s">
        <v>393</v>
      </c>
      <c r="B54" s="12" t="s">
        <v>410</v>
      </c>
      <c r="D54" s="12" t="s">
        <v>278</v>
      </c>
      <c r="E54" s="12" t="s">
        <v>350</v>
      </c>
      <c r="F54" t="s">
        <v>485</v>
      </c>
      <c r="G54" s="8">
        <v>0.25</v>
      </c>
      <c r="I54" s="14">
        <v>4</v>
      </c>
      <c r="J54" s="1">
        <f t="shared" si="1"/>
        <v>0.47916666666666669</v>
      </c>
    </row>
    <row r="55" spans="1:10" x14ac:dyDescent="0.25">
      <c r="A55" t="s">
        <v>112</v>
      </c>
      <c r="B55" s="12" t="s">
        <v>410</v>
      </c>
      <c r="E55" s="12" t="s">
        <v>344</v>
      </c>
      <c r="G55" s="65">
        <v>0.22916666666666666</v>
      </c>
      <c r="H55" s="65">
        <v>0.3125</v>
      </c>
      <c r="I55" s="14">
        <v>3</v>
      </c>
      <c r="J55" s="1">
        <f t="shared" si="1"/>
        <v>0.47916666666666669</v>
      </c>
    </row>
    <row r="56" spans="1:10" x14ac:dyDescent="0.25">
      <c r="A56" t="s">
        <v>377</v>
      </c>
      <c r="B56" s="12" t="s">
        <v>410</v>
      </c>
      <c r="D56" s="12" t="s">
        <v>278</v>
      </c>
      <c r="E56" s="12" t="s">
        <v>350</v>
      </c>
      <c r="G56" s="8">
        <v>0.29166666666666669</v>
      </c>
      <c r="I56" s="14">
        <v>1</v>
      </c>
      <c r="J56" s="1">
        <f t="shared" si="1"/>
        <v>0.47916666666666669</v>
      </c>
    </row>
    <row r="57" spans="1:10" x14ac:dyDescent="0.25">
      <c r="A57" t="s">
        <v>130</v>
      </c>
      <c r="B57" s="12" t="s">
        <v>410</v>
      </c>
      <c r="E57" s="12" t="s">
        <v>344</v>
      </c>
      <c r="F57" t="s">
        <v>267</v>
      </c>
      <c r="G57" s="65">
        <v>0.22916666666666666</v>
      </c>
      <c r="H57" s="65">
        <v>0.3125</v>
      </c>
      <c r="I57" s="14">
        <v>3</v>
      </c>
      <c r="J57" s="1">
        <f t="shared" si="1"/>
        <v>0.47916666666666669</v>
      </c>
    </row>
    <row r="58" spans="1:10" x14ac:dyDescent="0.25">
      <c r="A58" t="s">
        <v>528</v>
      </c>
      <c r="B58" s="12" t="s">
        <v>410</v>
      </c>
      <c r="D58" s="12" t="s">
        <v>278</v>
      </c>
      <c r="E58" s="12" t="s">
        <v>350</v>
      </c>
      <c r="F58" t="s">
        <v>332</v>
      </c>
      <c r="G58" s="8">
        <v>0.25</v>
      </c>
      <c r="I58" s="14">
        <v>3</v>
      </c>
      <c r="J58" s="1">
        <f t="shared" si="1"/>
        <v>0.47916666666666669</v>
      </c>
    </row>
    <row r="59" spans="1:10" x14ac:dyDescent="0.25">
      <c r="A59" t="s">
        <v>157</v>
      </c>
      <c r="B59" s="12" t="s">
        <v>410</v>
      </c>
      <c r="E59" s="12" t="s">
        <v>344</v>
      </c>
      <c r="G59" s="65">
        <v>0</v>
      </c>
      <c r="H59" s="65">
        <v>0</v>
      </c>
      <c r="J59" s="1">
        <f t="shared" si="1"/>
        <v>0.47916666666666669</v>
      </c>
    </row>
    <row r="60" spans="1:10" x14ac:dyDescent="0.25">
      <c r="A60" t="s">
        <v>311</v>
      </c>
      <c r="B60" s="12" t="s">
        <v>410</v>
      </c>
      <c r="D60" s="12" t="s">
        <v>278</v>
      </c>
      <c r="E60" s="12" t="s">
        <v>350</v>
      </c>
      <c r="G60" s="8">
        <v>0.27083333333333331</v>
      </c>
      <c r="I60" s="14">
        <v>8</v>
      </c>
      <c r="J60" s="1">
        <f t="shared" si="1"/>
        <v>0.47916666666666669</v>
      </c>
    </row>
    <row r="61" spans="1:10" x14ac:dyDescent="0.25">
      <c r="A61" t="s">
        <v>290</v>
      </c>
      <c r="B61" s="12" t="s">
        <v>410</v>
      </c>
      <c r="D61" s="12" t="s">
        <v>276</v>
      </c>
      <c r="E61" s="12" t="s">
        <v>350</v>
      </c>
      <c r="F61" t="s">
        <v>486</v>
      </c>
      <c r="G61" s="8">
        <v>0.25</v>
      </c>
      <c r="I61" s="14">
        <v>3</v>
      </c>
      <c r="J61" s="1">
        <f t="shared" si="1"/>
        <v>0.47916666666666669</v>
      </c>
    </row>
    <row r="62" spans="1:10" x14ac:dyDescent="0.25">
      <c r="A62" t="s">
        <v>398</v>
      </c>
      <c r="B62" s="12" t="s">
        <v>410</v>
      </c>
      <c r="D62" s="12" t="s">
        <v>278</v>
      </c>
      <c r="E62" s="12" t="s">
        <v>350</v>
      </c>
      <c r="G62" s="8">
        <v>0.25</v>
      </c>
      <c r="I62" s="14">
        <v>2</v>
      </c>
      <c r="J62" s="1">
        <f t="shared" si="1"/>
        <v>0.47916666666666669</v>
      </c>
    </row>
    <row r="63" spans="1:10" x14ac:dyDescent="0.25">
      <c r="A63" t="s">
        <v>355</v>
      </c>
      <c r="B63" s="12" t="s">
        <v>410</v>
      </c>
      <c r="D63" s="12" t="s">
        <v>276</v>
      </c>
      <c r="E63" s="12" t="s">
        <v>413</v>
      </c>
      <c r="G63" s="8">
        <v>0.27083333333333331</v>
      </c>
      <c r="I63" s="14">
        <v>4</v>
      </c>
      <c r="J63" s="1">
        <f t="shared" si="1"/>
        <v>0.47916666666666669</v>
      </c>
    </row>
    <row r="64" spans="1:10" x14ac:dyDescent="0.25">
      <c r="A64" t="s">
        <v>403</v>
      </c>
      <c r="B64" s="12" t="s">
        <v>410</v>
      </c>
      <c r="D64" s="12" t="s">
        <v>276</v>
      </c>
      <c r="E64" s="12" t="s">
        <v>413</v>
      </c>
      <c r="G64" s="8">
        <v>0.27083333333333331</v>
      </c>
      <c r="I64" s="14">
        <v>2</v>
      </c>
      <c r="J64" s="1">
        <f t="shared" ref="J64:J94" si="2">$M$3</f>
        <v>0.47916666666666669</v>
      </c>
    </row>
    <row r="65" spans="1:10" x14ac:dyDescent="0.25">
      <c r="A65" t="s">
        <v>404</v>
      </c>
      <c r="B65" s="12" t="s">
        <v>410</v>
      </c>
      <c r="D65" s="12" t="s">
        <v>276</v>
      </c>
      <c r="E65" s="12" t="s">
        <v>350</v>
      </c>
      <c r="G65" s="8">
        <v>0.29166666666666669</v>
      </c>
      <c r="I65" s="14">
        <v>1</v>
      </c>
      <c r="J65" s="1">
        <f t="shared" si="2"/>
        <v>0.47916666666666669</v>
      </c>
    </row>
    <row r="66" spans="1:10" x14ac:dyDescent="0.25">
      <c r="A66" t="s">
        <v>126</v>
      </c>
      <c r="B66" s="12" t="s">
        <v>410</v>
      </c>
      <c r="E66" s="12" t="s">
        <v>344</v>
      </c>
      <c r="F66" t="s">
        <v>273</v>
      </c>
      <c r="G66" s="65">
        <v>0.22916666666666666</v>
      </c>
      <c r="H66" s="65">
        <v>0.3125</v>
      </c>
      <c r="I66" s="14">
        <v>3</v>
      </c>
      <c r="J66" s="1">
        <f t="shared" si="2"/>
        <v>0.47916666666666669</v>
      </c>
    </row>
    <row r="67" spans="1:10" x14ac:dyDescent="0.25">
      <c r="A67" t="s">
        <v>335</v>
      </c>
      <c r="B67" s="12" t="s">
        <v>410</v>
      </c>
      <c r="D67" s="12" t="s">
        <v>276</v>
      </c>
      <c r="E67" s="12" t="s">
        <v>413</v>
      </c>
      <c r="G67" s="8">
        <v>0.27083333333333331</v>
      </c>
      <c r="I67" s="14">
        <v>4</v>
      </c>
      <c r="J67" s="1">
        <f t="shared" si="2"/>
        <v>0.47916666666666669</v>
      </c>
    </row>
    <row r="68" spans="1:10" x14ac:dyDescent="0.25">
      <c r="A68" t="s">
        <v>379</v>
      </c>
      <c r="B68" s="12" t="s">
        <v>410</v>
      </c>
      <c r="D68" s="12" t="s">
        <v>276</v>
      </c>
      <c r="E68" s="12" t="s">
        <v>350</v>
      </c>
      <c r="G68" s="8">
        <v>0.22916666666666666</v>
      </c>
      <c r="J68" s="1">
        <f t="shared" si="2"/>
        <v>0.47916666666666669</v>
      </c>
    </row>
    <row r="69" spans="1:10" x14ac:dyDescent="0.25">
      <c r="A69" t="s">
        <v>100</v>
      </c>
      <c r="B69" s="12" t="s">
        <v>410</v>
      </c>
      <c r="E69" s="12" t="s">
        <v>344</v>
      </c>
      <c r="F69" t="s">
        <v>270</v>
      </c>
      <c r="G69" s="65">
        <v>0.22916666666666666</v>
      </c>
      <c r="H69" s="65">
        <v>0.3125</v>
      </c>
      <c r="I69" s="14">
        <v>2</v>
      </c>
      <c r="J69" s="1">
        <f t="shared" si="2"/>
        <v>0.47916666666666669</v>
      </c>
    </row>
    <row r="70" spans="1:10" x14ac:dyDescent="0.25">
      <c r="A70" t="s">
        <v>378</v>
      </c>
      <c r="B70" s="12" t="s">
        <v>410</v>
      </c>
      <c r="D70" s="12" t="s">
        <v>276</v>
      </c>
      <c r="E70" s="12" t="s">
        <v>350</v>
      </c>
      <c r="F70" t="s">
        <v>487</v>
      </c>
      <c r="G70" s="8">
        <v>0.25</v>
      </c>
      <c r="I70" s="14">
        <v>3</v>
      </c>
      <c r="J70" s="1">
        <f t="shared" si="2"/>
        <v>0.47916666666666669</v>
      </c>
    </row>
    <row r="71" spans="1:10" x14ac:dyDescent="0.25">
      <c r="A71" t="s">
        <v>309</v>
      </c>
      <c r="B71" s="12" t="s">
        <v>410</v>
      </c>
      <c r="D71" s="12" t="s">
        <v>278</v>
      </c>
      <c r="E71" s="12" t="s">
        <v>350</v>
      </c>
      <c r="F71" t="s">
        <v>488</v>
      </c>
      <c r="G71" s="8">
        <v>0.29166666666666669</v>
      </c>
      <c r="I71" s="14">
        <v>4</v>
      </c>
      <c r="J71" s="1">
        <f t="shared" si="2"/>
        <v>0.47916666666666669</v>
      </c>
    </row>
    <row r="72" spans="1:10" x14ac:dyDescent="0.25">
      <c r="A72" t="s">
        <v>391</v>
      </c>
      <c r="B72" s="12" t="s">
        <v>410</v>
      </c>
      <c r="E72" s="12" t="s">
        <v>350</v>
      </c>
      <c r="I72" s="14">
        <v>1</v>
      </c>
      <c r="J72" s="1">
        <f t="shared" si="2"/>
        <v>0.47916666666666669</v>
      </c>
    </row>
    <row r="73" spans="1:10" x14ac:dyDescent="0.25">
      <c r="A73" t="s">
        <v>291</v>
      </c>
      <c r="B73" s="12" t="s">
        <v>410</v>
      </c>
      <c r="D73" s="12" t="s">
        <v>276</v>
      </c>
      <c r="E73" s="12" t="s">
        <v>350</v>
      </c>
      <c r="F73" t="s">
        <v>338</v>
      </c>
      <c r="G73" s="8">
        <v>0.27083333333333331</v>
      </c>
      <c r="I73" s="14">
        <v>3</v>
      </c>
      <c r="J73" s="1">
        <f t="shared" si="2"/>
        <v>0.47916666666666669</v>
      </c>
    </row>
    <row r="74" spans="1:10" x14ac:dyDescent="0.25">
      <c r="A74" t="s">
        <v>292</v>
      </c>
      <c r="B74" s="12" t="s">
        <v>410</v>
      </c>
      <c r="C74" t="s">
        <v>254</v>
      </c>
      <c r="D74" s="12" t="s">
        <v>276</v>
      </c>
      <c r="E74" s="12" t="s">
        <v>350</v>
      </c>
      <c r="F74" t="s">
        <v>474</v>
      </c>
      <c r="G74" s="8">
        <v>0.22916666666666666</v>
      </c>
      <c r="I74" s="14">
        <v>3</v>
      </c>
      <c r="J74" s="1">
        <f t="shared" si="2"/>
        <v>0.47916666666666669</v>
      </c>
    </row>
    <row r="75" spans="1:10" x14ac:dyDescent="0.25">
      <c r="A75" t="s">
        <v>406</v>
      </c>
      <c r="B75" s="12" t="s">
        <v>410</v>
      </c>
      <c r="D75" s="12" t="s">
        <v>276</v>
      </c>
      <c r="E75" s="12" t="s">
        <v>350</v>
      </c>
      <c r="G75" s="8">
        <v>0.29166666666666669</v>
      </c>
      <c r="I75" s="14">
        <v>1</v>
      </c>
      <c r="J75" s="1">
        <f t="shared" si="2"/>
        <v>0.47916666666666669</v>
      </c>
    </row>
    <row r="76" spans="1:10" x14ac:dyDescent="0.25">
      <c r="A76" t="s">
        <v>121</v>
      </c>
      <c r="B76" s="12" t="s">
        <v>410</v>
      </c>
      <c r="C76" t="s">
        <v>254</v>
      </c>
      <c r="E76" s="12" t="s">
        <v>344</v>
      </c>
      <c r="F76" t="s">
        <v>268</v>
      </c>
      <c r="G76" s="65">
        <v>0.22916666666666666</v>
      </c>
      <c r="H76" s="65">
        <v>0.3125</v>
      </c>
      <c r="I76" s="14">
        <v>4</v>
      </c>
      <c r="J76" s="1">
        <f t="shared" si="2"/>
        <v>0.47916666666666669</v>
      </c>
    </row>
    <row r="77" spans="1:10" x14ac:dyDescent="0.25">
      <c r="A77" t="s">
        <v>293</v>
      </c>
      <c r="B77" s="12" t="s">
        <v>410</v>
      </c>
      <c r="C77" t="s">
        <v>254</v>
      </c>
      <c r="D77" s="12" t="s">
        <v>276</v>
      </c>
      <c r="E77" s="12" t="s">
        <v>350</v>
      </c>
      <c r="G77" s="8">
        <v>0.29166666666666669</v>
      </c>
      <c r="I77" s="14">
        <v>4</v>
      </c>
      <c r="J77" s="1">
        <f t="shared" si="2"/>
        <v>0.47916666666666669</v>
      </c>
    </row>
    <row r="78" spans="1:10" x14ac:dyDescent="0.25">
      <c r="A78" t="s">
        <v>387</v>
      </c>
      <c r="B78" s="12" t="s">
        <v>410</v>
      </c>
      <c r="D78" s="12" t="s">
        <v>278</v>
      </c>
      <c r="E78" s="12" t="s">
        <v>350</v>
      </c>
      <c r="G78" s="8">
        <v>0.27083333333333331</v>
      </c>
      <c r="I78" s="14">
        <v>2</v>
      </c>
      <c r="J78" s="1">
        <f t="shared" si="2"/>
        <v>0.47916666666666669</v>
      </c>
    </row>
    <row r="79" spans="1:10" x14ac:dyDescent="0.25">
      <c r="A79" t="s">
        <v>529</v>
      </c>
      <c r="B79" s="12" t="s">
        <v>410</v>
      </c>
      <c r="D79" s="12" t="s">
        <v>276</v>
      </c>
      <c r="E79" s="12" t="s">
        <v>350</v>
      </c>
      <c r="F79" t="s">
        <v>331</v>
      </c>
      <c r="G79" s="8">
        <v>0.29166666666666669</v>
      </c>
      <c r="I79" s="14">
        <v>2</v>
      </c>
      <c r="J79" s="1">
        <f t="shared" si="2"/>
        <v>0.47916666666666669</v>
      </c>
    </row>
    <row r="80" spans="1:10" x14ac:dyDescent="0.25">
      <c r="A80" t="s">
        <v>380</v>
      </c>
      <c r="B80" s="12" t="s">
        <v>410</v>
      </c>
      <c r="D80" s="12" t="s">
        <v>278</v>
      </c>
      <c r="E80" s="12" t="s">
        <v>350</v>
      </c>
      <c r="F80" t="s">
        <v>489</v>
      </c>
      <c r="G80" s="8">
        <v>0.25</v>
      </c>
      <c r="I80" s="14">
        <v>4</v>
      </c>
      <c r="J80" s="1">
        <f t="shared" si="2"/>
        <v>0.47916666666666669</v>
      </c>
    </row>
    <row r="81" spans="1:17" x14ac:dyDescent="0.25">
      <c r="A81" t="s">
        <v>348</v>
      </c>
      <c r="B81" s="12" t="s">
        <v>410</v>
      </c>
      <c r="D81" s="12" t="s">
        <v>276</v>
      </c>
      <c r="E81" s="12" t="s">
        <v>413</v>
      </c>
      <c r="G81" s="8">
        <v>0.27083333333333331</v>
      </c>
      <c r="I81" s="14">
        <v>3</v>
      </c>
      <c r="J81" s="1">
        <f t="shared" si="2"/>
        <v>0.47916666666666669</v>
      </c>
    </row>
    <row r="82" spans="1:17" x14ac:dyDescent="0.25">
      <c r="A82" t="s">
        <v>146</v>
      </c>
      <c r="B82" s="12" t="s">
        <v>410</v>
      </c>
      <c r="C82" t="s">
        <v>254</v>
      </c>
      <c r="E82" s="12" t="s">
        <v>344</v>
      </c>
      <c r="G82" s="65">
        <v>0.25</v>
      </c>
      <c r="H82" s="65">
        <v>0.33333333333333331</v>
      </c>
      <c r="J82" s="1">
        <f t="shared" si="2"/>
        <v>0.47916666666666669</v>
      </c>
    </row>
    <row r="83" spans="1:17" x14ac:dyDescent="0.25">
      <c r="A83" t="s">
        <v>381</v>
      </c>
      <c r="B83" s="12" t="s">
        <v>410</v>
      </c>
      <c r="C83" t="s">
        <v>254</v>
      </c>
      <c r="D83" s="12" t="s">
        <v>276</v>
      </c>
      <c r="E83" s="12" t="s">
        <v>350</v>
      </c>
      <c r="G83" s="8">
        <v>0.25</v>
      </c>
      <c r="J83" s="1">
        <f t="shared" si="2"/>
        <v>0.47916666666666669</v>
      </c>
    </row>
    <row r="84" spans="1:17" x14ac:dyDescent="0.25">
      <c r="A84" t="s">
        <v>358</v>
      </c>
      <c r="B84" s="12" t="s">
        <v>410</v>
      </c>
      <c r="D84" s="12" t="s">
        <v>276</v>
      </c>
      <c r="E84" s="12" t="s">
        <v>413</v>
      </c>
      <c r="G84" s="8">
        <v>0.27083333333333331</v>
      </c>
      <c r="I84" s="14">
        <v>4</v>
      </c>
      <c r="J84" s="1">
        <f t="shared" si="2"/>
        <v>0.47916666666666669</v>
      </c>
    </row>
    <row r="85" spans="1:17" x14ac:dyDescent="0.25">
      <c r="A85" t="s">
        <v>117</v>
      </c>
      <c r="B85" s="12" t="s">
        <v>410</v>
      </c>
      <c r="E85" s="12" t="s">
        <v>344</v>
      </c>
      <c r="F85" t="s">
        <v>436</v>
      </c>
      <c r="G85" s="65">
        <v>0.25</v>
      </c>
      <c r="H85" s="65">
        <v>0.3125</v>
      </c>
      <c r="I85" s="14">
        <v>3</v>
      </c>
      <c r="J85" s="1">
        <f t="shared" si="2"/>
        <v>0.47916666666666669</v>
      </c>
    </row>
    <row r="86" spans="1:17" x14ac:dyDescent="0.25">
      <c r="A86" t="s">
        <v>400</v>
      </c>
      <c r="B86" s="12" t="s">
        <v>410</v>
      </c>
      <c r="D86" s="12" t="s">
        <v>278</v>
      </c>
      <c r="E86" s="12" t="s">
        <v>350</v>
      </c>
      <c r="G86" s="8">
        <v>0.29166666666666669</v>
      </c>
      <c r="I86" s="14">
        <v>3</v>
      </c>
      <c r="J86" s="1">
        <f t="shared" si="2"/>
        <v>0.47916666666666669</v>
      </c>
    </row>
    <row r="87" spans="1:17" x14ac:dyDescent="0.25">
      <c r="A87" t="s">
        <v>394</v>
      </c>
      <c r="B87" s="12" t="s">
        <v>410</v>
      </c>
      <c r="D87" s="12" t="s">
        <v>278</v>
      </c>
      <c r="E87" s="12" t="s">
        <v>350</v>
      </c>
      <c r="G87" s="8">
        <v>0.29166666666666669</v>
      </c>
      <c r="I87" s="14">
        <v>8</v>
      </c>
      <c r="J87" s="1">
        <f t="shared" si="2"/>
        <v>0.47916666666666669</v>
      </c>
    </row>
    <row r="88" spans="1:17" x14ac:dyDescent="0.25">
      <c r="A88" t="s">
        <v>144</v>
      </c>
      <c r="B88" s="12" t="s">
        <v>410</v>
      </c>
      <c r="E88" s="12" t="s">
        <v>344</v>
      </c>
      <c r="G88" s="65">
        <v>0.25</v>
      </c>
      <c r="H88" s="65">
        <v>0.33333333333333331</v>
      </c>
      <c r="J88" s="1">
        <f t="shared" si="2"/>
        <v>0.47916666666666669</v>
      </c>
    </row>
    <row r="89" spans="1:17" x14ac:dyDescent="0.25">
      <c r="A89" t="s">
        <v>294</v>
      </c>
      <c r="B89" s="12" t="s">
        <v>410</v>
      </c>
      <c r="D89" s="12" t="s">
        <v>295</v>
      </c>
      <c r="E89" s="12" t="s">
        <v>350</v>
      </c>
      <c r="F89" t="s">
        <v>329</v>
      </c>
      <c r="G89" s="8">
        <v>0.27083333333333331</v>
      </c>
      <c r="I89" s="14">
        <v>3</v>
      </c>
      <c r="J89" s="1">
        <f t="shared" si="2"/>
        <v>0.47916666666666669</v>
      </c>
    </row>
    <row r="90" spans="1:17" x14ac:dyDescent="0.25">
      <c r="A90" t="s">
        <v>525</v>
      </c>
      <c r="B90" s="12" t="s">
        <v>410</v>
      </c>
      <c r="D90" s="12" t="s">
        <v>278</v>
      </c>
      <c r="E90" s="12" t="s">
        <v>350</v>
      </c>
      <c r="F90" t="s">
        <v>490</v>
      </c>
      <c r="G90" s="8">
        <v>0.27083333333333331</v>
      </c>
      <c r="I90" s="14">
        <v>3</v>
      </c>
      <c r="J90" s="1">
        <f t="shared" si="2"/>
        <v>0.47916666666666669</v>
      </c>
    </row>
    <row r="91" spans="1:17" x14ac:dyDescent="0.25">
      <c r="A91" t="s">
        <v>403</v>
      </c>
      <c r="B91" s="12" t="s">
        <v>410</v>
      </c>
      <c r="D91" s="12" t="s">
        <v>276</v>
      </c>
      <c r="E91" s="12" t="s">
        <v>413</v>
      </c>
      <c r="G91" s="8">
        <v>0.29166666666666669</v>
      </c>
      <c r="J91" s="1">
        <f t="shared" si="2"/>
        <v>0.47916666666666669</v>
      </c>
    </row>
    <row r="92" spans="1:17" x14ac:dyDescent="0.25">
      <c r="A92" t="s">
        <v>382</v>
      </c>
      <c r="B92" s="12" t="s">
        <v>410</v>
      </c>
      <c r="D92" s="12" t="s">
        <v>276</v>
      </c>
      <c r="E92" s="12" t="s">
        <v>350</v>
      </c>
      <c r="F92" t="s">
        <v>409</v>
      </c>
      <c r="G92" s="8">
        <v>0.22916666666666666</v>
      </c>
      <c r="I92" s="14">
        <v>3</v>
      </c>
      <c r="J92" s="1">
        <f t="shared" si="2"/>
        <v>0.47916666666666669</v>
      </c>
    </row>
    <row r="93" spans="1:17" x14ac:dyDescent="0.25">
      <c r="A93" t="s">
        <v>414</v>
      </c>
      <c r="B93" s="12" t="s">
        <v>410</v>
      </c>
      <c r="E93" s="12" t="s">
        <v>344</v>
      </c>
      <c r="G93" s="65">
        <v>0.25</v>
      </c>
      <c r="H93" s="65">
        <v>0.33333333333333331</v>
      </c>
      <c r="J93" s="1">
        <f t="shared" si="2"/>
        <v>0.47916666666666669</v>
      </c>
      <c r="L93" s="12"/>
    </row>
    <row r="94" spans="1:17" x14ac:dyDescent="0.25">
      <c r="A94" t="s">
        <v>152</v>
      </c>
      <c r="B94" s="12" t="s">
        <v>410</v>
      </c>
      <c r="C94" t="s">
        <v>254</v>
      </c>
      <c r="E94" s="12" t="s">
        <v>344</v>
      </c>
      <c r="G94" s="65">
        <v>0</v>
      </c>
      <c r="H94" s="65">
        <v>0</v>
      </c>
      <c r="J94" s="1">
        <f t="shared" si="2"/>
        <v>0.47916666666666669</v>
      </c>
      <c r="L94" s="12"/>
      <c r="Q94" s="12"/>
    </row>
    <row r="95" spans="1:17" x14ac:dyDescent="0.25">
      <c r="A95" s="12" t="s">
        <v>296</v>
      </c>
      <c r="B95" s="12" t="s">
        <v>410</v>
      </c>
      <c r="C95" s="12"/>
      <c r="D95" s="12" t="s">
        <v>276</v>
      </c>
      <c r="E95" s="12" t="s">
        <v>350</v>
      </c>
      <c r="F95" t="s">
        <v>491</v>
      </c>
      <c r="G95" s="8">
        <v>0.22916666666666666</v>
      </c>
      <c r="I95" s="14">
        <v>4</v>
      </c>
      <c r="J95" s="1">
        <f t="shared" ref="J95:J124" si="3">$M$3</f>
        <v>0.47916666666666669</v>
      </c>
      <c r="L95" s="12"/>
      <c r="Q95" s="12"/>
    </row>
    <row r="96" spans="1:17" x14ac:dyDescent="0.25">
      <c r="A96" t="s">
        <v>351</v>
      </c>
      <c r="B96" s="12" t="s">
        <v>410</v>
      </c>
      <c r="C96" s="12"/>
      <c r="D96" s="12" t="s">
        <v>278</v>
      </c>
      <c r="E96" s="12" t="s">
        <v>350</v>
      </c>
      <c r="F96" t="s">
        <v>331</v>
      </c>
      <c r="G96" s="8">
        <v>0.27083333333333331</v>
      </c>
      <c r="I96" s="14">
        <v>1</v>
      </c>
      <c r="J96" s="1">
        <f t="shared" si="3"/>
        <v>0.47916666666666669</v>
      </c>
      <c r="L96" s="12"/>
      <c r="Q96" s="12"/>
    </row>
    <row r="97" spans="1:17" x14ac:dyDescent="0.25">
      <c r="A97" t="s">
        <v>297</v>
      </c>
      <c r="B97" s="12" t="s">
        <v>410</v>
      </c>
      <c r="C97" s="12"/>
      <c r="D97" s="12" t="s">
        <v>278</v>
      </c>
      <c r="E97" s="12" t="s">
        <v>350</v>
      </c>
      <c r="F97" t="s">
        <v>492</v>
      </c>
      <c r="G97" s="8">
        <v>0.27083333333333331</v>
      </c>
      <c r="I97" s="14">
        <v>2</v>
      </c>
      <c r="J97" s="1">
        <f t="shared" si="3"/>
        <v>0.47916666666666669</v>
      </c>
      <c r="L97" s="12"/>
      <c r="Q97" s="12"/>
    </row>
    <row r="98" spans="1:17" x14ac:dyDescent="0.25">
      <c r="A98" t="s">
        <v>308</v>
      </c>
      <c r="B98" s="12" t="s">
        <v>410</v>
      </c>
      <c r="D98" s="12" t="s">
        <v>278</v>
      </c>
      <c r="E98" s="12" t="s">
        <v>350</v>
      </c>
      <c r="F98" t="s">
        <v>493</v>
      </c>
      <c r="G98" s="8">
        <v>0.29166666666666669</v>
      </c>
      <c r="I98" s="14">
        <v>3</v>
      </c>
      <c r="J98" s="1">
        <f t="shared" si="3"/>
        <v>0.47916666666666669</v>
      </c>
      <c r="L98" s="12"/>
      <c r="Q98" s="12"/>
    </row>
    <row r="99" spans="1:17" x14ac:dyDescent="0.25">
      <c r="A99" t="s">
        <v>357</v>
      </c>
      <c r="B99" s="12" t="s">
        <v>410</v>
      </c>
      <c r="D99" s="12" t="s">
        <v>276</v>
      </c>
      <c r="E99" s="12" t="s">
        <v>413</v>
      </c>
      <c r="G99" s="8">
        <v>0.27083333333333331</v>
      </c>
      <c r="I99" s="14">
        <v>2</v>
      </c>
      <c r="J99" s="1">
        <f t="shared" si="3"/>
        <v>0.47916666666666669</v>
      </c>
      <c r="L99" s="12"/>
      <c r="Q99" s="12"/>
    </row>
    <row r="100" spans="1:17" x14ac:dyDescent="0.25">
      <c r="A100" s="12" t="s">
        <v>298</v>
      </c>
      <c r="B100" s="12" t="s">
        <v>410</v>
      </c>
      <c r="C100" s="12"/>
      <c r="D100" s="12" t="s">
        <v>276</v>
      </c>
      <c r="E100" s="12" t="s">
        <v>350</v>
      </c>
      <c r="F100" t="s">
        <v>474</v>
      </c>
      <c r="G100" s="8">
        <v>0.25</v>
      </c>
      <c r="I100" s="14">
        <v>3</v>
      </c>
      <c r="J100" s="1">
        <f t="shared" si="3"/>
        <v>0.47916666666666669</v>
      </c>
      <c r="L100" s="12"/>
      <c r="Q100" s="12"/>
    </row>
    <row r="101" spans="1:17" x14ac:dyDescent="0.25">
      <c r="A101" t="s">
        <v>343</v>
      </c>
      <c r="B101" s="12" t="s">
        <v>410</v>
      </c>
      <c r="C101" s="12"/>
      <c r="D101" s="12" t="s">
        <v>278</v>
      </c>
      <c r="E101" s="12" t="s">
        <v>350</v>
      </c>
      <c r="F101" t="s">
        <v>332</v>
      </c>
      <c r="G101" s="8">
        <v>0.27083333333333331</v>
      </c>
      <c r="I101" s="14">
        <v>8</v>
      </c>
      <c r="J101" s="1">
        <f t="shared" si="3"/>
        <v>0.47916666666666669</v>
      </c>
      <c r="L101" s="12"/>
      <c r="Q101" s="12"/>
    </row>
    <row r="102" spans="1:17" x14ac:dyDescent="0.25">
      <c r="A102" t="s">
        <v>148</v>
      </c>
      <c r="B102" s="12" t="s">
        <v>410</v>
      </c>
      <c r="C102" s="12" t="s">
        <v>254</v>
      </c>
      <c r="E102" s="12" t="s">
        <v>344</v>
      </c>
      <c r="G102" s="65">
        <v>0.25</v>
      </c>
      <c r="H102" s="65">
        <v>0.33333333333333331</v>
      </c>
      <c r="J102" s="1">
        <f t="shared" si="3"/>
        <v>0.47916666666666669</v>
      </c>
      <c r="L102" s="12"/>
      <c r="Q102" s="12"/>
    </row>
    <row r="103" spans="1:17" x14ac:dyDescent="0.25">
      <c r="A103" t="s">
        <v>90</v>
      </c>
      <c r="B103" s="12" t="s">
        <v>410</v>
      </c>
      <c r="E103" s="12" t="s">
        <v>344</v>
      </c>
      <c r="F103" t="s">
        <v>269</v>
      </c>
      <c r="G103" s="65">
        <v>0.29166666666666669</v>
      </c>
      <c r="H103" s="65">
        <v>0.33333333333333331</v>
      </c>
      <c r="I103" s="14">
        <v>2</v>
      </c>
      <c r="J103" s="1">
        <f t="shared" si="3"/>
        <v>0.47916666666666669</v>
      </c>
      <c r="L103" s="12"/>
      <c r="Q103" s="12"/>
    </row>
    <row r="104" spans="1:17" x14ac:dyDescent="0.25">
      <c r="A104" t="s">
        <v>123</v>
      </c>
      <c r="B104" s="12" t="s">
        <v>410</v>
      </c>
      <c r="C104" t="s">
        <v>254</v>
      </c>
      <c r="E104" s="12" t="s">
        <v>344</v>
      </c>
      <c r="F104" t="s">
        <v>267</v>
      </c>
      <c r="G104" s="65">
        <v>0.22916666666666666</v>
      </c>
      <c r="H104" s="65">
        <v>0.3125</v>
      </c>
      <c r="I104" s="14">
        <v>3</v>
      </c>
      <c r="J104" s="1">
        <f t="shared" si="3"/>
        <v>0.47916666666666669</v>
      </c>
      <c r="L104" s="12"/>
      <c r="Q104" s="12"/>
    </row>
    <row r="105" spans="1:17" x14ac:dyDescent="0.25">
      <c r="A105" t="s">
        <v>346</v>
      </c>
      <c r="B105" s="12" t="s">
        <v>410</v>
      </c>
      <c r="D105" s="12" t="s">
        <v>278</v>
      </c>
      <c r="E105" s="12" t="s">
        <v>350</v>
      </c>
      <c r="F105" t="s">
        <v>327</v>
      </c>
      <c r="G105" s="8">
        <v>0.25</v>
      </c>
      <c r="I105" s="14">
        <v>5</v>
      </c>
      <c r="J105" s="1">
        <f t="shared" si="3"/>
        <v>0.47916666666666669</v>
      </c>
      <c r="L105" s="12"/>
      <c r="Q105" s="12"/>
    </row>
    <row r="106" spans="1:17" x14ac:dyDescent="0.25">
      <c r="A106" t="s">
        <v>304</v>
      </c>
      <c r="B106" s="12" t="s">
        <v>410</v>
      </c>
      <c r="D106" s="12" t="s">
        <v>276</v>
      </c>
      <c r="E106" s="12" t="s">
        <v>350</v>
      </c>
      <c r="F106" t="s">
        <v>494</v>
      </c>
      <c r="G106" s="8">
        <v>0.29166666666666669</v>
      </c>
      <c r="I106" s="14">
        <v>2</v>
      </c>
      <c r="J106" s="1">
        <f t="shared" si="3"/>
        <v>0.47916666666666669</v>
      </c>
      <c r="L106" s="12"/>
      <c r="Q106" s="12"/>
    </row>
    <row r="107" spans="1:17" x14ac:dyDescent="0.25">
      <c r="A107" t="s">
        <v>384</v>
      </c>
      <c r="B107" s="12" t="s">
        <v>410</v>
      </c>
      <c r="D107" s="12" t="s">
        <v>276</v>
      </c>
      <c r="E107" s="12" t="s">
        <v>350</v>
      </c>
      <c r="F107" t="s">
        <v>330</v>
      </c>
      <c r="G107" s="8">
        <v>0.29166666666666669</v>
      </c>
      <c r="J107" s="1">
        <f t="shared" si="3"/>
        <v>0.47916666666666669</v>
      </c>
      <c r="L107" s="12"/>
      <c r="Q107" s="12"/>
    </row>
    <row r="108" spans="1:17" x14ac:dyDescent="0.25">
      <c r="A108" t="s">
        <v>299</v>
      </c>
      <c r="B108" s="12" t="s">
        <v>410</v>
      </c>
      <c r="D108" s="12" t="s">
        <v>278</v>
      </c>
      <c r="E108" s="12" t="s">
        <v>350</v>
      </c>
      <c r="F108" t="s">
        <v>330</v>
      </c>
      <c r="G108" s="8">
        <v>0.29166666666666669</v>
      </c>
      <c r="I108" s="14">
        <v>3</v>
      </c>
      <c r="J108" s="1">
        <f t="shared" si="3"/>
        <v>0.47916666666666669</v>
      </c>
      <c r="L108" s="12"/>
      <c r="Q108" s="12"/>
    </row>
    <row r="109" spans="1:17" x14ac:dyDescent="0.25">
      <c r="A109" t="s">
        <v>105</v>
      </c>
      <c r="B109" s="12" t="s">
        <v>410</v>
      </c>
      <c r="C109" s="12" t="s">
        <v>254</v>
      </c>
      <c r="E109" s="12" t="s">
        <v>344</v>
      </c>
      <c r="F109" t="s">
        <v>437</v>
      </c>
      <c r="G109" s="65">
        <v>0.26041666666666669</v>
      </c>
      <c r="H109" s="65">
        <v>0.32291666666666669</v>
      </c>
      <c r="I109" s="14">
        <v>3</v>
      </c>
      <c r="J109" s="1">
        <f t="shared" si="3"/>
        <v>0.47916666666666669</v>
      </c>
      <c r="L109" s="12"/>
      <c r="Q109" s="12"/>
    </row>
    <row r="110" spans="1:17" x14ac:dyDescent="0.25">
      <c r="A110" t="s">
        <v>132</v>
      </c>
      <c r="B110" s="12" t="s">
        <v>410</v>
      </c>
      <c r="E110" s="12" t="s">
        <v>344</v>
      </c>
      <c r="G110" s="65">
        <v>0.25</v>
      </c>
      <c r="H110" s="65">
        <v>0.33333333333333331</v>
      </c>
      <c r="J110" s="1">
        <f t="shared" si="3"/>
        <v>0.47916666666666669</v>
      </c>
      <c r="L110" s="12"/>
      <c r="Q110" s="12"/>
    </row>
    <row r="111" spans="1:17" x14ac:dyDescent="0.25">
      <c r="A111" t="s">
        <v>383</v>
      </c>
      <c r="B111" s="12" t="s">
        <v>410</v>
      </c>
      <c r="C111" s="12"/>
      <c r="D111" s="12" t="s">
        <v>276</v>
      </c>
      <c r="E111" s="12" t="s">
        <v>350</v>
      </c>
      <c r="G111" s="8">
        <v>0.27083333333333331</v>
      </c>
      <c r="I111" s="14">
        <v>2</v>
      </c>
      <c r="J111" s="1">
        <f t="shared" si="3"/>
        <v>0.47916666666666669</v>
      </c>
      <c r="L111" s="12"/>
      <c r="Q111" s="12"/>
    </row>
    <row r="112" spans="1:17" x14ac:dyDescent="0.25">
      <c r="A112" t="s">
        <v>405</v>
      </c>
      <c r="B112" s="12" t="s">
        <v>410</v>
      </c>
      <c r="D112" s="12" t="s">
        <v>276</v>
      </c>
      <c r="E112" s="12" t="s">
        <v>350</v>
      </c>
      <c r="G112" s="8">
        <v>0.29166666666666669</v>
      </c>
      <c r="I112" s="14">
        <v>1</v>
      </c>
      <c r="J112" s="1">
        <f t="shared" si="3"/>
        <v>0.47916666666666669</v>
      </c>
      <c r="L112" s="12"/>
      <c r="Q112" s="12"/>
    </row>
    <row r="113" spans="1:17" x14ac:dyDescent="0.25">
      <c r="A113" t="s">
        <v>356</v>
      </c>
      <c r="B113" s="12" t="s">
        <v>410</v>
      </c>
      <c r="D113" s="12" t="s">
        <v>276</v>
      </c>
      <c r="E113" s="12" t="s">
        <v>413</v>
      </c>
      <c r="G113" s="8">
        <v>0.27083333333333331</v>
      </c>
      <c r="I113" s="14">
        <v>1</v>
      </c>
      <c r="J113" s="1">
        <f t="shared" si="3"/>
        <v>0.47916666666666669</v>
      </c>
      <c r="L113" s="12"/>
      <c r="Q113" s="12"/>
    </row>
    <row r="114" spans="1:17" x14ac:dyDescent="0.25">
      <c r="A114" t="s">
        <v>527</v>
      </c>
      <c r="B114" s="12" t="s">
        <v>410</v>
      </c>
      <c r="C114" s="12"/>
      <c r="D114" s="12" t="s">
        <v>278</v>
      </c>
      <c r="E114" s="12" t="s">
        <v>350</v>
      </c>
      <c r="F114" t="s">
        <v>339</v>
      </c>
      <c r="G114" s="8">
        <v>0.29166666666666669</v>
      </c>
      <c r="I114" s="14">
        <v>3</v>
      </c>
      <c r="J114" s="1">
        <f t="shared" si="3"/>
        <v>0.47916666666666669</v>
      </c>
      <c r="L114" s="12"/>
      <c r="Q114" s="12"/>
    </row>
    <row r="115" spans="1:17" x14ac:dyDescent="0.25">
      <c r="A115" t="s">
        <v>535</v>
      </c>
      <c r="B115" s="12" t="s">
        <v>410</v>
      </c>
      <c r="C115" s="12"/>
      <c r="D115" s="12" t="s">
        <v>278</v>
      </c>
      <c r="E115" s="12" t="s">
        <v>350</v>
      </c>
      <c r="G115" s="8">
        <v>0.27083333333333331</v>
      </c>
      <c r="I115" s="14">
        <v>3</v>
      </c>
      <c r="J115" s="1">
        <f t="shared" si="3"/>
        <v>0.47916666666666669</v>
      </c>
      <c r="L115" s="12"/>
      <c r="Q115" s="12"/>
    </row>
    <row r="116" spans="1:17" x14ac:dyDescent="0.25">
      <c r="A116" t="s">
        <v>388</v>
      </c>
      <c r="B116" s="12" t="s">
        <v>410</v>
      </c>
      <c r="D116" s="12" t="s">
        <v>278</v>
      </c>
      <c r="E116" s="12" t="s">
        <v>350</v>
      </c>
      <c r="F116" t="s">
        <v>329</v>
      </c>
      <c r="G116" s="8">
        <v>0.25</v>
      </c>
      <c r="I116" s="14">
        <v>3</v>
      </c>
      <c r="J116" s="1">
        <f t="shared" si="3"/>
        <v>0.47916666666666669</v>
      </c>
      <c r="L116" s="12"/>
      <c r="Q116" s="12"/>
    </row>
    <row r="117" spans="1:17" x14ac:dyDescent="0.25">
      <c r="A117" t="s">
        <v>333</v>
      </c>
      <c r="B117" s="12" t="s">
        <v>410</v>
      </c>
      <c r="C117" s="12" t="s">
        <v>254</v>
      </c>
      <c r="D117" s="12" t="s">
        <v>278</v>
      </c>
      <c r="E117" s="12" t="s">
        <v>350</v>
      </c>
      <c r="G117" s="8">
        <v>0.22916666666666666</v>
      </c>
      <c r="I117" s="14">
        <v>5</v>
      </c>
      <c r="J117" s="1">
        <f t="shared" si="3"/>
        <v>0.47916666666666669</v>
      </c>
      <c r="L117" s="12"/>
      <c r="Q117" s="12"/>
    </row>
    <row r="118" spans="1:17" x14ac:dyDescent="0.25">
      <c r="A118" t="s">
        <v>128</v>
      </c>
      <c r="B118" s="12" t="s">
        <v>410</v>
      </c>
      <c r="C118" t="s">
        <v>254</v>
      </c>
      <c r="E118" s="12" t="s">
        <v>344</v>
      </c>
      <c r="F118" t="s">
        <v>268</v>
      </c>
      <c r="G118" s="65">
        <v>0.22916666666666666</v>
      </c>
      <c r="H118" s="65">
        <v>0.3125</v>
      </c>
      <c r="I118" s="14">
        <v>3</v>
      </c>
      <c r="J118" s="1">
        <f t="shared" si="3"/>
        <v>0.47916666666666669</v>
      </c>
      <c r="L118" s="12"/>
      <c r="Q118" s="12"/>
    </row>
    <row r="119" spans="1:17" x14ac:dyDescent="0.25">
      <c r="A119" t="s">
        <v>301</v>
      </c>
      <c r="B119" s="12" t="s">
        <v>410</v>
      </c>
      <c r="C119" s="12"/>
      <c r="D119" s="12" t="s">
        <v>276</v>
      </c>
      <c r="E119" s="12" t="s">
        <v>350</v>
      </c>
      <c r="F119" t="s">
        <v>495</v>
      </c>
      <c r="G119" s="8">
        <v>0.27083333333333331</v>
      </c>
      <c r="I119" s="14">
        <v>2</v>
      </c>
      <c r="J119" s="1">
        <f t="shared" si="3"/>
        <v>0.47916666666666669</v>
      </c>
      <c r="L119" s="12"/>
      <c r="Q119" s="12"/>
    </row>
    <row r="120" spans="1:17" x14ac:dyDescent="0.25">
      <c r="A120" t="s">
        <v>84</v>
      </c>
      <c r="B120" s="12" t="s">
        <v>410</v>
      </c>
      <c r="C120" s="12"/>
      <c r="E120" s="12" t="s">
        <v>344</v>
      </c>
      <c r="F120" t="s">
        <v>269</v>
      </c>
      <c r="G120" s="65">
        <v>0.25</v>
      </c>
      <c r="H120" s="65">
        <v>0.3125</v>
      </c>
      <c r="I120" s="14">
        <v>3</v>
      </c>
      <c r="J120" s="1">
        <f t="shared" si="3"/>
        <v>0.47916666666666669</v>
      </c>
      <c r="L120" s="12"/>
      <c r="Q120" s="12"/>
    </row>
    <row r="121" spans="1:17" x14ac:dyDescent="0.25">
      <c r="A121" t="s">
        <v>401</v>
      </c>
      <c r="B121" s="12" t="s">
        <v>410</v>
      </c>
      <c r="C121" t="s">
        <v>254</v>
      </c>
      <c r="D121" s="12" t="s">
        <v>278</v>
      </c>
      <c r="E121" s="12" t="s">
        <v>350</v>
      </c>
      <c r="G121" s="8">
        <v>0.27083333333333331</v>
      </c>
      <c r="I121" s="14">
        <v>3</v>
      </c>
      <c r="J121" s="1">
        <f t="shared" si="3"/>
        <v>0.47916666666666669</v>
      </c>
      <c r="L121" s="12"/>
      <c r="Q121" s="12"/>
    </row>
    <row r="122" spans="1:17" x14ac:dyDescent="0.25">
      <c r="A122" t="s">
        <v>300</v>
      </c>
      <c r="B122" s="12" t="s">
        <v>410</v>
      </c>
      <c r="C122" s="12"/>
      <c r="D122" s="12" t="s">
        <v>276</v>
      </c>
      <c r="E122" s="12" t="s">
        <v>350</v>
      </c>
      <c r="F122" t="s">
        <v>496</v>
      </c>
      <c r="G122" s="8">
        <v>0.25</v>
      </c>
      <c r="I122" s="14">
        <v>3</v>
      </c>
      <c r="J122" s="1">
        <f t="shared" si="3"/>
        <v>0.47916666666666669</v>
      </c>
      <c r="L122" s="12"/>
      <c r="Q122" s="12"/>
    </row>
    <row r="123" spans="1:17" x14ac:dyDescent="0.25">
      <c r="A123" t="s">
        <v>114</v>
      </c>
      <c r="B123" s="12" t="s">
        <v>410</v>
      </c>
      <c r="E123" s="12" t="s">
        <v>344</v>
      </c>
      <c r="F123" t="s">
        <v>438</v>
      </c>
      <c r="G123" s="65">
        <v>0.22916666666666666</v>
      </c>
      <c r="H123" s="65">
        <v>0.3125</v>
      </c>
      <c r="I123" s="14">
        <v>4</v>
      </c>
      <c r="J123" s="1">
        <v>0.33333333333333331</v>
      </c>
      <c r="L123" s="12"/>
      <c r="Q123" s="12"/>
    </row>
    <row r="124" spans="1:17" x14ac:dyDescent="0.25">
      <c r="A124" t="s">
        <v>334</v>
      </c>
      <c r="B124" s="12" t="s">
        <v>410</v>
      </c>
      <c r="D124" s="12" t="s">
        <v>278</v>
      </c>
      <c r="E124" s="12" t="s">
        <v>350</v>
      </c>
      <c r="F124" t="s">
        <v>497</v>
      </c>
      <c r="G124" s="8">
        <v>0.29166666666666669</v>
      </c>
      <c r="I124" s="14">
        <v>3</v>
      </c>
      <c r="J124" s="1">
        <f t="shared" si="3"/>
        <v>0.47916666666666669</v>
      </c>
      <c r="L124" s="12"/>
      <c r="Q124" s="12"/>
    </row>
    <row r="125" spans="1:17" x14ac:dyDescent="0.25">
      <c r="A125" s="12" t="s">
        <v>415</v>
      </c>
      <c r="B125" s="12" t="s">
        <v>410</v>
      </c>
      <c r="E125" s="12" t="s">
        <v>344</v>
      </c>
      <c r="F125" t="s">
        <v>268</v>
      </c>
      <c r="G125" s="65">
        <v>0.26041666666666669</v>
      </c>
      <c r="H125" s="65">
        <v>0.32291666666666669</v>
      </c>
      <c r="I125" s="14">
        <v>3</v>
      </c>
      <c r="J125" s="1">
        <f t="shared" ref="J125:J128" si="4">$M$3</f>
        <v>0.47916666666666669</v>
      </c>
      <c r="Q125" s="12"/>
    </row>
    <row r="126" spans="1:17" x14ac:dyDescent="0.25">
      <c r="A126" t="s">
        <v>416</v>
      </c>
      <c r="B126" t="s">
        <v>410</v>
      </c>
      <c r="E126" s="12" t="s">
        <v>344</v>
      </c>
      <c r="F126" s="12" t="s">
        <v>269</v>
      </c>
      <c r="G126" s="65">
        <v>0.33333333333333331</v>
      </c>
      <c r="H126" s="65">
        <v>0.375</v>
      </c>
      <c r="I126" s="14">
        <v>3</v>
      </c>
      <c r="J126" s="1">
        <f t="shared" si="4"/>
        <v>0.47916666666666669</v>
      </c>
      <c r="Q126" s="12"/>
    </row>
    <row r="127" spans="1:17" x14ac:dyDescent="0.25">
      <c r="A127" s="12" t="s">
        <v>417</v>
      </c>
      <c r="B127" s="12" t="s">
        <v>410</v>
      </c>
      <c r="E127" s="12" t="s">
        <v>344</v>
      </c>
      <c r="G127" s="65">
        <v>0</v>
      </c>
      <c r="H127" s="65">
        <v>0</v>
      </c>
      <c r="J127" s="1">
        <f t="shared" si="4"/>
        <v>0.47916666666666669</v>
      </c>
      <c r="Q127" s="12"/>
    </row>
    <row r="128" spans="1:17" x14ac:dyDescent="0.25">
      <c r="A128" t="s">
        <v>418</v>
      </c>
      <c r="B128" s="12" t="s">
        <v>410</v>
      </c>
      <c r="E128" s="12" t="s">
        <v>344</v>
      </c>
      <c r="G128" s="65">
        <v>0</v>
      </c>
      <c r="H128" s="65">
        <v>0</v>
      </c>
      <c r="J128" s="1">
        <f t="shared" si="4"/>
        <v>0.47916666666666669</v>
      </c>
      <c r="Q128" s="12"/>
    </row>
    <row r="129" spans="1:11" x14ac:dyDescent="0.25">
      <c r="A129" t="s">
        <v>422</v>
      </c>
      <c r="B129" t="s">
        <v>410</v>
      </c>
      <c r="D129" s="12" t="s">
        <v>276</v>
      </c>
      <c r="E129" s="12" t="s">
        <v>413</v>
      </c>
      <c r="G129" s="8">
        <v>0.27083333333333331</v>
      </c>
      <c r="J129" s="1">
        <v>0.47916666666666669</v>
      </c>
    </row>
    <row r="130" spans="1:11" x14ac:dyDescent="0.25">
      <c r="A130" t="s">
        <v>433</v>
      </c>
      <c r="B130" t="s">
        <v>410</v>
      </c>
      <c r="D130" s="12" t="s">
        <v>276</v>
      </c>
      <c r="E130" s="12" t="s">
        <v>350</v>
      </c>
      <c r="G130" s="8">
        <v>0.27083333333333331</v>
      </c>
      <c r="I130" s="14">
        <v>3</v>
      </c>
      <c r="J130" s="1">
        <v>0.47916666666666669</v>
      </c>
    </row>
    <row r="131" spans="1:11" x14ac:dyDescent="0.25">
      <c r="A131" s="12" t="s">
        <v>263</v>
      </c>
      <c r="B131" s="12" t="s">
        <v>410</v>
      </c>
      <c r="C131" s="12"/>
      <c r="D131" s="12" t="s">
        <v>278</v>
      </c>
      <c r="E131" s="12" t="s">
        <v>344</v>
      </c>
      <c r="F131" s="12" t="s">
        <v>268</v>
      </c>
      <c r="G131" s="65">
        <v>0.27083333333333331</v>
      </c>
      <c r="H131" s="65">
        <v>0.3125</v>
      </c>
      <c r="I131" s="14">
        <v>11</v>
      </c>
      <c r="J131" s="1">
        <f t="shared" ref="J131:J133" si="5">$M$3</f>
        <v>0.47916666666666669</v>
      </c>
      <c r="K131" s="12"/>
    </row>
    <row r="132" spans="1:11" x14ac:dyDescent="0.25">
      <c r="A132" s="12" t="s">
        <v>264</v>
      </c>
      <c r="B132" s="12" t="s">
        <v>410</v>
      </c>
      <c r="C132" s="12"/>
      <c r="D132" s="12" t="s">
        <v>278</v>
      </c>
      <c r="E132" s="12" t="s">
        <v>344</v>
      </c>
      <c r="F132" s="12" t="s">
        <v>439</v>
      </c>
      <c r="G132" s="65">
        <v>0.27083333333333331</v>
      </c>
      <c r="H132" s="65">
        <v>0.3125</v>
      </c>
      <c r="I132" s="14">
        <v>11</v>
      </c>
      <c r="J132" s="1">
        <f t="shared" si="5"/>
        <v>0.47916666666666669</v>
      </c>
      <c r="K132" s="12"/>
    </row>
    <row r="133" spans="1:11" x14ac:dyDescent="0.25">
      <c r="A133" s="12" t="s">
        <v>435</v>
      </c>
      <c r="B133" s="12" t="s">
        <v>410</v>
      </c>
      <c r="C133" s="12"/>
      <c r="E133" s="12" t="s">
        <v>344</v>
      </c>
      <c r="F133" s="12" t="s">
        <v>268</v>
      </c>
      <c r="G133" s="65">
        <v>0.27083333333333331</v>
      </c>
      <c r="H133" s="65">
        <v>0.3125</v>
      </c>
      <c r="I133" s="14">
        <v>8</v>
      </c>
      <c r="J133" s="1">
        <f t="shared" si="5"/>
        <v>0.47916666666666669</v>
      </c>
      <c r="K133" s="12"/>
    </row>
    <row r="134" spans="1:11" x14ac:dyDescent="0.25">
      <c r="A134" t="s">
        <v>441</v>
      </c>
      <c r="B134" t="s">
        <v>410</v>
      </c>
      <c r="D134" s="12" t="s">
        <v>278</v>
      </c>
      <c r="E134" s="12" t="s">
        <v>344</v>
      </c>
      <c r="F134" t="s">
        <v>442</v>
      </c>
      <c r="G134" s="65">
        <v>0.25</v>
      </c>
      <c r="H134" s="65">
        <v>0.25</v>
      </c>
      <c r="I134" s="14">
        <v>4</v>
      </c>
      <c r="J134" s="1">
        <v>0.47916666666666669</v>
      </c>
    </row>
    <row r="135" spans="1:11" x14ac:dyDescent="0.25">
      <c r="A135" t="s">
        <v>468</v>
      </c>
      <c r="B135" t="s">
        <v>410</v>
      </c>
      <c r="C135" t="s">
        <v>254</v>
      </c>
      <c r="D135" s="12" t="s">
        <v>278</v>
      </c>
      <c r="E135" s="12" t="s">
        <v>344</v>
      </c>
      <c r="F135" s="12" t="s">
        <v>442</v>
      </c>
      <c r="G135" s="65">
        <v>0.22916666666666666</v>
      </c>
      <c r="H135" s="65">
        <v>0.22916666666666666</v>
      </c>
      <c r="I135" s="14">
        <v>4</v>
      </c>
      <c r="J135" s="1">
        <f t="shared" ref="J135:J141" si="6">$M$3</f>
        <v>0.47916666666666669</v>
      </c>
    </row>
    <row r="136" spans="1:11" x14ac:dyDescent="0.25">
      <c r="A136" t="s">
        <v>469</v>
      </c>
      <c r="B136" s="12" t="s">
        <v>410</v>
      </c>
      <c r="C136" t="s">
        <v>254</v>
      </c>
      <c r="D136" s="12" t="s">
        <v>278</v>
      </c>
      <c r="E136" s="12" t="s">
        <v>344</v>
      </c>
      <c r="F136" s="12" t="s">
        <v>442</v>
      </c>
      <c r="G136" s="65">
        <v>0.22916666666666666</v>
      </c>
      <c r="H136" s="65">
        <v>0.22916666666666666</v>
      </c>
      <c r="I136" s="14">
        <v>4</v>
      </c>
      <c r="J136" s="1">
        <f t="shared" si="6"/>
        <v>0.47916666666666669</v>
      </c>
    </row>
    <row r="137" spans="1:11" x14ac:dyDescent="0.25">
      <c r="A137" t="s">
        <v>475</v>
      </c>
      <c r="B137" t="s">
        <v>410</v>
      </c>
      <c r="E137" s="12" t="s">
        <v>350</v>
      </c>
      <c r="G137" s="8">
        <v>0.27083333333333331</v>
      </c>
      <c r="H137" s="8">
        <v>0.27083333333333331</v>
      </c>
      <c r="I137" s="14">
        <v>8</v>
      </c>
      <c r="J137" s="1">
        <f t="shared" si="6"/>
        <v>0.47916666666666669</v>
      </c>
    </row>
    <row r="138" spans="1:11" x14ac:dyDescent="0.25">
      <c r="A138" t="s">
        <v>476</v>
      </c>
      <c r="B138" t="s">
        <v>410</v>
      </c>
      <c r="E138" s="12" t="s">
        <v>350</v>
      </c>
      <c r="F138" t="s">
        <v>409</v>
      </c>
      <c r="G138" s="8">
        <v>0.29166666666666669</v>
      </c>
      <c r="H138" s="8">
        <v>0.29166666666666669</v>
      </c>
      <c r="I138" s="14">
        <v>2</v>
      </c>
      <c r="J138" s="1">
        <f t="shared" si="6"/>
        <v>0.47916666666666669</v>
      </c>
    </row>
    <row r="139" spans="1:11" x14ac:dyDescent="0.25">
      <c r="A139" t="s">
        <v>498</v>
      </c>
      <c r="B139" t="s">
        <v>410</v>
      </c>
      <c r="D139" s="12" t="s">
        <v>278</v>
      </c>
      <c r="E139" s="12" t="s">
        <v>344</v>
      </c>
      <c r="G139" s="65">
        <v>0.25</v>
      </c>
      <c r="H139" s="65">
        <v>0.33333333333333331</v>
      </c>
      <c r="J139" s="1">
        <f t="shared" si="6"/>
        <v>0.47916666666666669</v>
      </c>
    </row>
    <row r="140" spans="1:11" x14ac:dyDescent="0.25">
      <c r="A140" t="s">
        <v>509</v>
      </c>
      <c r="B140" t="s">
        <v>410</v>
      </c>
      <c r="E140" s="12" t="s">
        <v>507</v>
      </c>
      <c r="F140" t="s">
        <v>510</v>
      </c>
      <c r="G140" s="8">
        <v>0.22916666666666666</v>
      </c>
      <c r="H140" s="8">
        <v>0.27083333333333331</v>
      </c>
      <c r="J140" s="1">
        <f t="shared" si="6"/>
        <v>0.47916666666666669</v>
      </c>
    </row>
    <row r="141" spans="1:11" x14ac:dyDescent="0.25">
      <c r="A141" t="s">
        <v>522</v>
      </c>
      <c r="B141" t="s">
        <v>410</v>
      </c>
      <c r="D141" s="12" t="s">
        <v>278</v>
      </c>
      <c r="E141" s="12" t="s">
        <v>350</v>
      </c>
      <c r="G141" s="8">
        <v>0.25</v>
      </c>
      <c r="I141" s="14">
        <v>8</v>
      </c>
      <c r="J141" s="1">
        <f t="shared" si="6"/>
        <v>0.47916666666666669</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
  <sheetViews>
    <sheetView workbookViewId="0">
      <selection activeCell="C22" sqref="C22"/>
    </sheetView>
  </sheetViews>
  <sheetFormatPr defaultRowHeight="15" x14ac:dyDescent="0.25"/>
  <cols>
    <col min="1" max="1" width="10.5703125" bestFit="1" customWidth="1"/>
    <col min="2" max="2" width="28.85546875" bestFit="1" customWidth="1"/>
    <col min="3" max="3" width="12" bestFit="1" customWidth="1"/>
    <col min="4" max="4" width="5" bestFit="1" customWidth="1"/>
    <col min="5" max="5" width="3.140625" bestFit="1" customWidth="1"/>
  </cols>
  <sheetData>
    <row r="2" spans="1:5" x14ac:dyDescent="0.25">
      <c r="A2" t="s">
        <v>350</v>
      </c>
      <c r="B2" t="s">
        <v>516</v>
      </c>
      <c r="C2" t="s">
        <v>517</v>
      </c>
      <c r="D2" t="s">
        <v>518</v>
      </c>
      <c r="E2" t="s">
        <v>466</v>
      </c>
    </row>
    <row r="3" spans="1:5" x14ac:dyDescent="0.25">
      <c r="A3" t="s">
        <v>344</v>
      </c>
      <c r="B3" t="s">
        <v>464</v>
      </c>
      <c r="C3" t="s">
        <v>514</v>
      </c>
      <c r="D3" t="s">
        <v>515</v>
      </c>
      <c r="E3" t="s">
        <v>466</v>
      </c>
    </row>
    <row r="4" spans="1:5" x14ac:dyDescent="0.25">
      <c r="A4" t="s">
        <v>413</v>
      </c>
      <c r="B4" t="s">
        <v>519</v>
      </c>
      <c r="C4" t="s">
        <v>520</v>
      </c>
      <c r="D4" t="s">
        <v>521</v>
      </c>
      <c r="E4" t="s">
        <v>466</v>
      </c>
    </row>
    <row r="5" spans="1:5" x14ac:dyDescent="0.25">
      <c r="A5" t="s">
        <v>507</v>
      </c>
      <c r="B5" t="s">
        <v>511</v>
      </c>
      <c r="C5" t="s">
        <v>512</v>
      </c>
      <c r="D5">
        <v>3830</v>
      </c>
      <c r="E5" t="s">
        <v>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Operationele versie</vt:lpstr>
      <vt:lpstr>Beschikbaarheid</vt:lpstr>
      <vt:lpstr>Driver sheet</vt:lpstr>
      <vt:lpstr>Locaties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joris.meert</dc:creator>
  <cp:lastModifiedBy>joris.meert</cp:lastModifiedBy>
  <cp:lastPrinted>2025-04-17T15:24:43Z</cp:lastPrinted>
  <dcterms:created xsi:type="dcterms:W3CDTF">2025-04-17T15:18:53Z</dcterms:created>
  <dcterms:modified xsi:type="dcterms:W3CDTF">2025-06-17T14:14:01Z</dcterms:modified>
</cp:coreProperties>
</file>